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tables/table5.xml" ContentType="application/vnd.openxmlformats-officedocument.spreadsheetml.table+xml"/>
  <Override PartName="/xl/drawings/drawing5.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Z:\Ready to ship\2019 - ALL BUYER PACKING LIST\POLO RALPH LAUREN PRL\2026\"/>
    </mc:Choice>
  </mc:AlternateContent>
  <bookViews>
    <workbookView xWindow="0" yWindow="0" windowWidth="28800" windowHeight="12000" tabRatio="787" firstSheet="8" activeTab="21"/>
  </bookViews>
  <sheets>
    <sheet name="CDD - 08.02.2026-SHIPPED" sheetId="15" state="hidden" r:id="rId1"/>
    <sheet name="CDD - 01.02.2026- SHIPPED" sheetId="14" state="hidden" r:id="rId2"/>
    <sheet name="CDD -26-01-2026 -SHIPPED" sheetId="13" state="hidden" r:id="rId3"/>
    <sheet name="CDD - 18-01-2026-SHIPPED" sheetId="12" state="hidden" r:id="rId4"/>
    <sheet name="CDD - 11-01-2026 - SHIPPED" sheetId="11" state="hidden" r:id="rId5"/>
    <sheet name="CDD - 04-01-2026-SHIPPED" sheetId="10" state="hidden" r:id="rId6"/>
    <sheet name="📊 Executive Summary" sheetId="20" state="hidden" r:id="rId7"/>
    <sheet name="DASH BOARD" sheetId="16" state="hidden" r:id="rId8"/>
    <sheet name="ASN Details-2026" sheetId="2" r:id="rId9"/>
    <sheet name="CDD - 15.02.2026 -SHIPPED" sheetId="17" state="hidden" r:id="rId10"/>
    <sheet name="CDD - 22.02.2026- SHIPPED" sheetId="18" state="hidden" r:id="rId11"/>
    <sheet name="CDD - 01.03.2026 - old" sheetId="26" state="hidden" r:id="rId12"/>
    <sheet name="CDD - 01.03.2026 - SHIPPED" sheetId="27" state="hidden" r:id="rId13"/>
    <sheet name="CDD-08.03.2026-SHIPPED" sheetId="30" state="hidden" r:id="rId14"/>
    <sheet name="CDD-15.03.2026-SHIPPED" sheetId="32" state="hidden" r:id="rId15"/>
    <sheet name="CDD-22-03-2026-SHIPPED" sheetId="35" state="hidden" r:id="rId16"/>
    <sheet name="CDD-29-03-2026-SHIPPED" sheetId="38" state="hidden" r:id="rId17"/>
    <sheet name="CDD-29-03-2026 - Vehicle wise" sheetId="39" state="hidden" r:id="rId18"/>
    <sheet name="CDD-05-04-2026-SHIPPED" sheetId="41" state="hidden" r:id="rId19"/>
    <sheet name="CDD-12-04-2026 - SHIPPED" sheetId="42" state="hidden" r:id="rId20"/>
    <sheet name="19-04-2026" sheetId="43" r:id="rId21"/>
    <sheet name="Sheet3" sheetId="28" r:id="rId22"/>
    <sheet name="Sheet4" sheetId="40" state="hidden" r:id="rId23"/>
    <sheet name="Sheet1" sheetId="31" state="hidden" r:id="rId24"/>
    <sheet name="Sheet3-OLD FORMAT" sheetId="4" state="hidden" r:id="rId25"/>
    <sheet name="Sheet3 (2)" sheetId="36" state="hidden" r:id="rId26"/>
    <sheet name="New Size Wise Details " sheetId="5" r:id="rId27"/>
    <sheet name="Rej Details - FEB - 26-old" sheetId="6" state="hidden" r:id="rId28"/>
    <sheet name="Rejection - FEB 2026" sheetId="24" state="hidden" r:id="rId29"/>
    <sheet name="Rejection - MAR 2026 " sheetId="33" r:id="rId30"/>
    <sheet name="Weight - JAN -26" sheetId="7" state="hidden" r:id="rId31"/>
    <sheet name="Short Shipment Data" sheetId="8" r:id="rId32"/>
    <sheet name="Photo DMN Details" sheetId="9" r:id="rId33"/>
    <sheet name="Packaging Approval-ORG-2026" sheetId="34" state="hidden" r:id="rId34"/>
    <sheet name="Packaging Approval -2026" sheetId="44" r:id="rId35"/>
    <sheet name="Hugo boss" sheetId="21" state="hidden" r:id="rId36"/>
    <sheet name="Sheet2" sheetId="22" state="hidden" r:id="rId37"/>
  </sheets>
  <definedNames>
    <definedName name="_001" localSheetId="19">#REF!</definedName>
    <definedName name="_001" localSheetId="17">#REF!</definedName>
    <definedName name="_001" localSheetId="34">#REF!</definedName>
    <definedName name="_001" localSheetId="25">#REF!</definedName>
    <definedName name="_001">#REF!</definedName>
    <definedName name="_152" localSheetId="1">#REF!</definedName>
    <definedName name="_152" localSheetId="12">#REF!</definedName>
    <definedName name="_152" localSheetId="0">#REF!</definedName>
    <definedName name="_152" localSheetId="4">#REF!</definedName>
    <definedName name="_152" localSheetId="9">#REF!</definedName>
    <definedName name="_152" localSheetId="3">#REF!</definedName>
    <definedName name="_152" localSheetId="2">#REF!</definedName>
    <definedName name="_152" localSheetId="19">#REF!</definedName>
    <definedName name="_152" localSheetId="17">#REF!</definedName>
    <definedName name="_152" localSheetId="34">#REF!</definedName>
    <definedName name="_152" localSheetId="27">#REF!</definedName>
    <definedName name="_152" localSheetId="28">#REF!</definedName>
    <definedName name="_152" localSheetId="29">#REF!</definedName>
    <definedName name="_152" localSheetId="25">#REF!</definedName>
    <definedName name="_152" localSheetId="30">#REF!</definedName>
    <definedName name="_152" localSheetId="6">#REF!</definedName>
    <definedName name="_152">#REF!</definedName>
    <definedName name="_153" localSheetId="1">#REF!</definedName>
    <definedName name="_153" localSheetId="12">#REF!</definedName>
    <definedName name="_153" localSheetId="0">#REF!</definedName>
    <definedName name="_153" localSheetId="9">#REF!</definedName>
    <definedName name="_153" localSheetId="2">#REF!</definedName>
    <definedName name="_153" localSheetId="19">#REF!</definedName>
    <definedName name="_153" localSheetId="17">#REF!</definedName>
    <definedName name="_153" localSheetId="34">#REF!</definedName>
    <definedName name="_153" localSheetId="27">#REF!</definedName>
    <definedName name="_153" localSheetId="28">#REF!</definedName>
    <definedName name="_153" localSheetId="29">#REF!</definedName>
    <definedName name="_153" localSheetId="25">#REF!</definedName>
    <definedName name="_153" localSheetId="6">#REF!</definedName>
    <definedName name="_153">#REF!</definedName>
    <definedName name="_154" localSheetId="19">#REF!</definedName>
    <definedName name="_154" localSheetId="17">#REF!</definedName>
    <definedName name="_154" localSheetId="34">#REF!</definedName>
    <definedName name="_154" localSheetId="25">#REF!</definedName>
    <definedName name="_154">#REF!</definedName>
    <definedName name="_1593" localSheetId="12">#REF!</definedName>
    <definedName name="_1593" localSheetId="19">#REF!</definedName>
    <definedName name="_1593" localSheetId="17">#REF!</definedName>
    <definedName name="_1593" localSheetId="34">#REF!</definedName>
    <definedName name="_1593" localSheetId="27">#REF!</definedName>
    <definedName name="_1593" localSheetId="28">#REF!</definedName>
    <definedName name="_1593" localSheetId="29">#REF!</definedName>
    <definedName name="_1593" localSheetId="25">#REF!</definedName>
    <definedName name="_1593" localSheetId="6">#REF!</definedName>
    <definedName name="_1593">#REF!</definedName>
    <definedName name="_17" localSheetId="0">#REF!</definedName>
    <definedName name="_17" localSheetId="9">#REF!</definedName>
    <definedName name="_17" localSheetId="19">#REF!</definedName>
    <definedName name="_17" localSheetId="17">#REF!</definedName>
    <definedName name="_17" localSheetId="34">#REF!</definedName>
    <definedName name="_17" localSheetId="27">#REF!</definedName>
    <definedName name="_17" localSheetId="28">#REF!</definedName>
    <definedName name="_17" localSheetId="29">#REF!</definedName>
    <definedName name="_17" localSheetId="25">#REF!</definedName>
    <definedName name="_17" localSheetId="6">#REF!</definedName>
    <definedName name="_17">#REF!</definedName>
    <definedName name="_18" localSheetId="1">#REF!</definedName>
    <definedName name="_18" localSheetId="0">#REF!</definedName>
    <definedName name="_18" localSheetId="9">#REF!</definedName>
    <definedName name="_18" localSheetId="2">#REF!</definedName>
    <definedName name="_18" localSheetId="19">#REF!</definedName>
    <definedName name="_18" localSheetId="17">#REF!</definedName>
    <definedName name="_18" localSheetId="34">#REF!</definedName>
    <definedName name="_18" localSheetId="27">#REF!</definedName>
    <definedName name="_18" localSheetId="28">#REF!</definedName>
    <definedName name="_18" localSheetId="29">#REF!</definedName>
    <definedName name="_18" localSheetId="25">#REF!</definedName>
    <definedName name="_18" localSheetId="6">#REF!</definedName>
    <definedName name="_18">#REF!</definedName>
    <definedName name="_35_3443">"$#REF!.$#REF!$#REF!"</definedName>
    <definedName name="_35_3443_2">"$#REF!.$#REF!$#REF!"</definedName>
    <definedName name="_35_3443_3">"$#REF!.$#REF!$#REF!"</definedName>
    <definedName name="_555" localSheetId="19">#REF!</definedName>
    <definedName name="_555" localSheetId="17">#REF!</definedName>
    <definedName name="_555" localSheetId="34">#REF!</definedName>
    <definedName name="_555" localSheetId="29">#REF!</definedName>
    <definedName name="_555" localSheetId="25">#REF!</definedName>
    <definedName name="_555">#REF!</definedName>
    <definedName name="_885" localSheetId="19">#REF!</definedName>
    <definedName name="_885" localSheetId="17">#REF!</definedName>
    <definedName name="_885" localSheetId="34">#REF!</definedName>
    <definedName name="_885" localSheetId="25">#REF!</definedName>
    <definedName name="_885">#REF!</definedName>
    <definedName name="_xlnm._FilterDatabase" localSheetId="8" hidden="1">'ASN Details-2026'!$A$3:$U$369</definedName>
    <definedName name="_xlnm._FilterDatabase" localSheetId="1" hidden="1">'CDD - 01.02.2026- SHIPPED'!$B$3:$Y$9</definedName>
    <definedName name="_xlnm._FilterDatabase" localSheetId="11" hidden="1">'CDD - 01.03.2026 - old'!$B$4:$Z$27</definedName>
    <definedName name="_xlnm._FilterDatabase" localSheetId="5" hidden="1">'CDD - 04-01-2026-SHIPPED'!$B$4:$X$73</definedName>
    <definedName name="_xlnm._FilterDatabase" localSheetId="0" hidden="1">'CDD - 08.02.2026-SHIPPED'!$B$4:$AA$36</definedName>
    <definedName name="_xlnm._FilterDatabase" localSheetId="4" hidden="1">'CDD - 11-01-2026 - SHIPPED'!$B$4:$X$14</definedName>
    <definedName name="_xlnm._FilterDatabase" localSheetId="9" hidden="1">'CDD - 15.02.2026 -SHIPPED'!$B$4:$Y$14</definedName>
    <definedName name="_xlnm._FilterDatabase" localSheetId="3" hidden="1">'CDD - 18-01-2026-SHIPPED'!$B$77:$X$82</definedName>
    <definedName name="_xlnm._FilterDatabase" localSheetId="2" hidden="1">'CDD -26-01-2026 -SHIPPED'!$B$4:$Y$51</definedName>
    <definedName name="_xlnm._FilterDatabase" localSheetId="18" hidden="1">'CDD-05-04-2026-SHIPPED'!$C$6:$AB$27</definedName>
    <definedName name="_xlnm._FilterDatabase" localSheetId="13" hidden="1">'CDD-08.03.2026-SHIPPED'!$B$6:$Z$49</definedName>
    <definedName name="_xlnm._FilterDatabase" localSheetId="19" hidden="1">'CDD-12-04-2026 - SHIPPED'!$B$6:$AA$42</definedName>
    <definedName name="_xlnm._FilterDatabase" localSheetId="17" hidden="1">'CDD-29-03-2026 - Vehicle wise'!$B$6:$AA$32</definedName>
    <definedName name="_xlnm._FilterDatabase" localSheetId="16" hidden="1">'CDD-29-03-2026-SHIPPED'!$B$6:$AA$33</definedName>
    <definedName name="_xlnm._FilterDatabase" localSheetId="26" hidden="1">'New Size Wise Details '!#REF!</definedName>
    <definedName name="_xlnm._FilterDatabase" localSheetId="34" hidden="1">'Packaging Approval -2026'!$C$2:$J$196</definedName>
    <definedName name="_xlnm._FilterDatabase" localSheetId="33" hidden="1">'Packaging Approval-ORG-2026'!$C$2:$J$206</definedName>
    <definedName name="_xlnm._FilterDatabase" localSheetId="32" hidden="1">'Photo DMN Details'!$AO$3:$AV$197</definedName>
    <definedName name="_xlnm._FilterDatabase" localSheetId="27" hidden="1">'Rej Details - FEB - 26-old'!$B$2:$CK$2</definedName>
    <definedName name="_xlnm._FilterDatabase" localSheetId="28">'Rejection - FEB 2026'!$B$2:$CJ$2</definedName>
    <definedName name="_xlnm._FilterDatabase" localSheetId="29">'Rejection - MAR 2026 '!$B$2:$CJ$2</definedName>
    <definedName name="_xlnm._FilterDatabase" localSheetId="21" hidden="1">Sheet3!$B$7:$S$33</definedName>
    <definedName name="_xlnm._FilterDatabase" localSheetId="25" hidden="1">'Sheet3 (2)'!$B$7:$S$143</definedName>
    <definedName name="_xlnm._FilterDatabase" localSheetId="24" hidden="1">'Sheet3-OLD FORMAT'!$B$3:$S$109</definedName>
    <definedName name="_xlnm._FilterDatabase" localSheetId="31" hidden="1">'Short Shipment Data'!$B$1230:$S$1233</definedName>
    <definedName name="_xlnm._FilterDatabase" localSheetId="30" hidden="1">'Weight - JAN -26'!#REF!</definedName>
    <definedName name="_xlnm._FilterDatabase" localSheetId="6" hidden="1">'📊 Executive Summary'!$C$7:$H$9</definedName>
    <definedName name="arjunkumar">"$#REF!.$#REF!$#REF!"</definedName>
    <definedName name="arjunkumar_2">"$#REF!.$#REF!$#REF!"</definedName>
    <definedName name="arjunkumar_3">"$#REF!.$#REF!$#REF!"</definedName>
    <definedName name="ckjs" localSheetId="19">#REF!</definedName>
    <definedName name="ckjs" localSheetId="17">#REF!</definedName>
    <definedName name="ckjs" localSheetId="34">#REF!</definedName>
    <definedName name="ckjs" localSheetId="29">#REF!</definedName>
    <definedName name="ckjs" localSheetId="25">#REF!</definedName>
    <definedName name="ckjs">#REF!</definedName>
    <definedName name="ckjs." localSheetId="19">#REF!</definedName>
    <definedName name="ckjs." localSheetId="17">#REF!</definedName>
    <definedName name="ckjs." localSheetId="34">#REF!</definedName>
    <definedName name="ckjs." localSheetId="29">#REF!</definedName>
    <definedName name="ckjs." localSheetId="25">#REF!</definedName>
    <definedName name="ckjs.">#REF!</definedName>
    <definedName name="dishu" localSheetId="19">#REF!</definedName>
    <definedName name="dishu" localSheetId="17">#REF!</definedName>
    <definedName name="dishu" localSheetId="34">#REF!</definedName>
    <definedName name="dishu" localSheetId="29">#REF!</definedName>
    <definedName name="dishu" localSheetId="25">#REF!</definedName>
    <definedName name="dishu">#REF!</definedName>
    <definedName name="drt" localSheetId="9">#REF!</definedName>
    <definedName name="drt" localSheetId="19">#REF!</definedName>
    <definedName name="drt" localSheetId="17">#REF!</definedName>
    <definedName name="drt" localSheetId="34">#REF!</definedName>
    <definedName name="drt" localSheetId="27">#REF!</definedName>
    <definedName name="drt" localSheetId="28">#REF!</definedName>
    <definedName name="drt" localSheetId="29">#REF!</definedName>
    <definedName name="drt" localSheetId="25">#REF!</definedName>
    <definedName name="drt" localSheetId="6">#REF!</definedName>
    <definedName name="drt">#REF!</definedName>
    <definedName name="er" localSheetId="9">#REF!</definedName>
    <definedName name="er" localSheetId="19">#REF!</definedName>
    <definedName name="er" localSheetId="17">#REF!</definedName>
    <definedName name="er" localSheetId="34">#REF!</definedName>
    <definedName name="er" localSheetId="27">#REF!</definedName>
    <definedName name="er" localSheetId="28">#REF!</definedName>
    <definedName name="er" localSheetId="29">#REF!</definedName>
    <definedName name="er" localSheetId="25">#REF!</definedName>
    <definedName name="er" localSheetId="6">#REF!</definedName>
    <definedName name="er">#REF!</definedName>
    <definedName name="Excel_BuiltIn__FilterDatabase_1">"$#REF!.$B$1:$BL$256"</definedName>
    <definedName name="Excel_BuiltIn__FilterDatabase_1_1">"$#REF!.$B$1:$BL$256"</definedName>
    <definedName name="Excel_BuiltIn__FilterDatabase_1_1_1">"$#REF!.$A$3:$AZ$211"</definedName>
    <definedName name="Excel_BuiltIn__FilterDatabase_1_1_1_1">"$#REF!.$A$3:$AZ$191"</definedName>
    <definedName name="Excel_BuiltIn__FilterDatabase_1_1_1_1_1">"$#REF!.$A$3:$AZ$210"</definedName>
    <definedName name="Excel_BuiltIn__FilterDatabase_1_1_1_1_1_1">"$#REF!.$A$3:$AZ$208"</definedName>
    <definedName name="Excel_BuiltIn__FilterDatabase_1_1_1_1_1_1_1">"$#REF!.$A$3:$AZ$208"</definedName>
    <definedName name="Excel_BuiltIn__FilterDatabase_1_1_1_1_1_1_1_1">"$#REF!.$A$3:$AZ$208"</definedName>
    <definedName name="Excel_BuiltIn__FilterDatabase_1_1_1_1_1_1_1_1_1">"$#REF!.$A$3:$AZ$211"</definedName>
    <definedName name="Excel_BuiltIn__FilterDatabase_1_1_1_1_1_1_1_1_1_1">"$#REF!.$A$3:$AZ$171"</definedName>
    <definedName name="Excel_BuiltIn__FilterDatabase_1_1_1_1_1_1_1_1_1_1_1">"$#REF!.$A$3:$AZ$206"</definedName>
    <definedName name="Excel_BuiltIn__FilterDatabase_1_1_1_1_1_1_1_1_1_1_1_1">"$#REF!.$A$3:$AZ$207"</definedName>
    <definedName name="Excel_BuiltIn__FilterDatabase_1_1_1_1_1_1_1_1_1_1_1_1_1">"$#REF!.$A$3:$AZ$192"</definedName>
    <definedName name="Excel_BuiltIn__FilterDatabase_1_1_1_1_1_1_1_1_1_1_1_1_1_1">"$#REF!.$A$3:$AZ$211"</definedName>
    <definedName name="Excel_BuiltIn__FilterDatabase_1_1_1_1_1_1_1_1_1_1_1_1_1_1_1">"$#REF!.$A$3:$AZ$187"</definedName>
    <definedName name="Excel_BuiltIn__FilterDatabase_1_1_1_1_1_1_1_1_1_1_1_1_1_1_1_1">"$#REF!.$A$3:$AZ$185"</definedName>
    <definedName name="Excel_BuiltIn__FilterDatabase_1_1_1_1_1_1_1_1_1_1_1_1_1_1_1_1_1">"$#REF!.$A$3:$AZ$156"</definedName>
    <definedName name="Excel_BuiltIn__FilterDatabase_1_1_1_1_1_1_1_1_1_1_1_1_1_1_1_1_1_1">"$#REF!.$A$3:$AZ$211"</definedName>
    <definedName name="Excel_BuiltIn__FilterDatabase_1_1_1_1_1_1_1_1_1_1_1_1_1_1_1_1_1_1_1">"$#REF!.$A$3:$AZ$157"</definedName>
    <definedName name="Excel_BuiltIn__FilterDatabase_1_1_1_1_1_1_1_1_1_1_1_1_1_1_1_1_1_1_1_1">"$#REF!.$A$3:$AZ$211"</definedName>
    <definedName name="Excel_BuiltIn__FilterDatabase_1_1_1_1_1_1_1_1_1_1_1_1_1_1_1_1_1_1_1_1_1">"$#REF!.$A$3:$AZ$212"</definedName>
    <definedName name="Excel_BuiltIn__FilterDatabase_1_1_1_1_1_1_1_1_1_1_1_1_1_1_1_1_1_1_1_1_1_1">"$#REF!.$A$3:$AZ$151"</definedName>
    <definedName name="Excel_BuiltIn__FilterDatabase_1_1_1_1_1_1_1_1_1_1_1_1_1_1_1_1_1_1_1_1_1_1_1">"$#REF!.$A$3:$AZ$157"</definedName>
    <definedName name="Excel_BuiltIn__FilterDatabase_1_1_1_1_1_1_1_1_1_1_1_1_1_1_1_1_1_1_1_1_1_1_1_1">"$#REF!.$A$3:$AZ$211"</definedName>
    <definedName name="Excel_BuiltIn__FilterDatabase_1_1_1_1_1_1_1_1_1_1_1_1_1_1_1_1_1_1_1_1_1_1_1_1_1">"$#REF!.$A$3:$AZ$212"</definedName>
    <definedName name="Excel_BuiltIn__FilterDatabase_1_1_1_1_1_1_1_1_1_1_1_1_1_1_1_1_1_1_1_1_1_1_1_1_1_1">"$#REF!.$A$3:$AZ$211"</definedName>
    <definedName name="Excel_BuiltIn__FilterDatabase_1_1_1_1_1_1_1_1_1_1_1_1_1_1_1_1_1_1_1_1_1_1_1_1_1_1_1">"$#REF!.$A$3:$AZ$157"</definedName>
    <definedName name="Excel_BuiltIn__FilterDatabase_1_1_1_1_1_1_1_1_1_1_1_1_1_1_1_1_1_1_1_1_1_1_1_1_1_1_1_1">"$#REF!.$A$3:$AZ$123"</definedName>
    <definedName name="Excel_BuiltIn__FilterDatabase_1_1_1_1_1_1_1_1_1_1_1_1_1_1_1_1_1_1_1_1_1_1_1_1_1_1_1_1_1">"$#REF!.$A$3:$AZ$212"</definedName>
    <definedName name="Excel_BuiltIn__FilterDatabase_1_1_1_1_1_1_1_1_1_1_1_1_1_1_1_1_1_1_1_1_1_1_1_1_1_1_1_1_1_1">"$#REF!.$A$3:$AZ$211"</definedName>
    <definedName name="Excel_BuiltIn__FilterDatabase_1_1_1_1_1_1_1_1_1_1_1_1_1_1_1_1_1_1_1_1_1_1_1_1_1_1_1_1_1_1_1">"$#REF!.$A$3:$AZ$211"</definedName>
    <definedName name="Excel_BuiltIn__FilterDatabase_1_1_1_1_1_1_1_1_1_1_1_1_1_1_1_1_1_1_1_1_1_1_1_1_1_1_1_1_1_1_1_1">"$#REF!.$A$3:$AZ$211"</definedName>
    <definedName name="Excel_BuiltIn__FilterDatabase_1_1_1_1_1_1_1_1_1_1_1_1_1_1_1_1_1_1_1_1_1_1_1_1_1_1_1_1_1_1_1_1_1">"$#REF!.$A$3:$AZ$117"</definedName>
    <definedName name="Excel_BuiltIn__FilterDatabase_1_1_1_1_1_1_1_1_1_1_1_1_1_1_1_1_1_1_1_1_1_1_1_1_1_1_1_1_1_1_1_1_1_1">"$#REF!.$A$3:$AZ$117"</definedName>
    <definedName name="Excel_BuiltIn__FilterDatabase_1_1_1_1_1_1_1_1_1_1_1_1_1_1_1_1_1_1_1_1_1_1_1_1_1_1_1_1_1_1_1_1_1_1_1">"$#REF!.$A$3:$AZ$117"</definedName>
    <definedName name="Excel_BuiltIn__FilterDatabase_1_1_1_1_1_1_1_1_1_1_1_1_1_1_1_1_1_1_1_1_1_1_1_1_1_1_1_1_1_1_1_1_1_1_1_1">"$#REF!.$A$3:$AZ$117"</definedName>
    <definedName name="Excel_BuiltIn__FilterDatabase_1_1_1_1_1_1_1_1_1_1_1_1_1_1_1_1_1_1_1_1_1_1_1_1_1_1_1_1_1_1_1_1_1_1_1_1_1">"$#REF!.$A$3:$AZ$212"</definedName>
    <definedName name="Excel_BuiltIn__FilterDatabase_1_1_1_1_1_1_1_1_1_1_1_1_1_1_1_1_1_1_1_1_1_1_1_1_1_1_1_1_1_1_1_1_1_1_1_1_1_1">"$#REF!.$A$3:$AZ$117"</definedName>
    <definedName name="Excel_BuiltIn__FilterDatabase_1_1_1_1_1_1_1_1_1_1_1_1_1_1_1_1_1_1_1_1_1_1_1_1_1_1_1_1_1_1_1_1_1_1_1_1_1_1_1">"$#REF!.$A$3:$AZ$117"</definedName>
    <definedName name="Excel_BuiltIn__FilterDatabase_1_1_1_1_1_1_1_1_1_1_1_1_1_1_1_1_1_1_1_1_1_1_1_1_1_1_1_1_1_1_1_1_1_1_1_1_1_1_1_1">"$#REF!.$A$3:$AZ$117"</definedName>
    <definedName name="Excel_BuiltIn__FilterDatabase_1_1_1_1_1_1_1_1_1_1_1_1_1_1_1_1_1_1_1_1_1_1_1_1_1_1_1_1_1_1_1_1_1_1_1_1_1_1_1_1_1">"$#REF!.$A$3:$AZ$117"</definedName>
    <definedName name="Excel_BuiltIn__FilterDatabase_1_1_1_1_1_1_1_1_1_1_1_1_1_1_1_1_1_1_1_1_1_1_1_1_1_1_1_1_1_1_1_1_1_1_1_1_1_1_1_1_1_1">"$#REF!.$A$3:$AZ$96"</definedName>
    <definedName name="Excel_BuiltIn__FilterDatabase_1_1_1_1_1_1_1_1_1_1_1_1_1_1_1_1_1_1_1_1_1_1_1_1_1_1_1_1_1_1_1_1_1_1_1_1_1_1_1_1_1_1_1">"$#REF!.$A$3:$AZ$117"</definedName>
    <definedName name="Excel_BuiltIn__FilterDatabase_1_1_1_1_1_1_1_1_1_1_1_1_1_1_1_1_1_1_1_1_1_1_1_1_1_1_1_1_1_1_1_1_1_1_1_1_1_1_1_1_1_1_1_1">"$#REF!.$A$3:$AZ$117"</definedName>
    <definedName name="Excel_BuiltIn__FilterDatabase_1_1_1_1_1_1_1_1_1_1_1_1_1_1_1_1_1_1_1_1_1_1_1_1_1_1_1_1_1_1_1_1_1_1_1_1_1_1_1_1_1_1_1_1_1">"$#REF!.$A$3:$AZ$117"</definedName>
    <definedName name="Excel_BuiltIn__FilterDatabase_1_1_1_1_1_1_1_1_1_1_1_1_1_1_1_1_1_1_1_1_1_1_1_1_1_1_1_1_1_1_1_1_1_1_1_1_1_1_1_1_1_1_1_1_1_1">"$#REF!.$A$3:$AZ$117"</definedName>
    <definedName name="Excel_BuiltIn__FilterDatabase_1_1_1_1_1_1_1_1_1_1_1_1_1_1_1_1_1_1_1_1_1_1_1_1_1_1_1_1_1_1_1_1_1_1_1_1_1_1_1_1_1_1_1_1_1_1_1">"$#REF!.$A$3:$AMJ$117"</definedName>
    <definedName name="Excel_BuiltIn__FilterDatabase_1_1_1_1_1_1_1_1_1_1_1_1_1_1_1_1_1_1_1_1_1_1_1_1_1_1_1_1_1_1_1_1_1_1_1_1_1_1_1_1_1_1_1_1_1_1_1_1">"$#REF!.$A$3:$AZ$96"</definedName>
    <definedName name="Excel_BuiltIn__FilterDatabase_1_1_1_1_1_1_1_1_1_1_1_1_1_1_1_1_1_1_1_1_1_1_1_1_1_1_1_1_1_1_1_1_1_1_1_1_1_1_1_1_1_1_1_1_1_1_1_1_1">"$#REF!.$A$3:$AZ$212"</definedName>
    <definedName name="Excel_BuiltIn__FilterDatabase_1_1_1_1_1_1_1_1_1_1_1_1_1_1_1_1_1_1_1_1_1_1_1_1_1_1_1_1_1_1_1_1_1_1_1_1_1_1_1_1_1_1_1_1_1_1_1_1_1_1">"$#REF!.$A$3:$AX$374"</definedName>
    <definedName name="Excel_BuiltIn__FilterDatabase_2">"$#REF!.$A$4:$IT$355"</definedName>
    <definedName name="Excel_BuiltIn__FilterDatabase_2_1">"$#REF!.$A$4:$IT$281"</definedName>
    <definedName name="Excel_BuiltIn__FilterDatabase_2_1_1">"$#REF!.$A$4:$IR$262"</definedName>
    <definedName name="Excel_BuiltIn__FilterDatabase_2_1_1_1">"$#REF!.$A$5:$IR$370"</definedName>
    <definedName name="Excel_BuiltIn__FilterDatabase_2_1_1_1_1">"$#REF!.$A$5:$IR$370"</definedName>
    <definedName name="Excel_BuiltIn__FilterDatabase_2_1_1_1_1_1">"$#REF!.$A$3:$AMJ$408"</definedName>
    <definedName name="Excel_BuiltIn__FilterDatabase_2_1_1_1_1_1_1">"$#REF!.$A$3:$AMJ$408"</definedName>
    <definedName name="Excel_BuiltIn__FilterDatabase_2_1_1_1_1_1_1_1">"$#REF!.$A$3:$AMJ$387"</definedName>
    <definedName name="Excel_BuiltIn__FilterDatabase_2_1_1_1_1_1_1_1_1">"$#REF!.$A$3:$AMJ$406"</definedName>
    <definedName name="Excel_BuiltIn__FilterDatabase_2_1_1_1_1_1_1_1_1_1">"$#REF!.$A$3:$AMJ$407"</definedName>
    <definedName name="Excel_BuiltIn__FilterDatabase_2_1_1_1_1_1_1_1_1_1_1">"$#REF!.$A$3:$AMJ$408"</definedName>
    <definedName name="Excel_BuiltIn__FilterDatabase_2_1_1_1_1_1_1_1_1_1_1_1">"$#REF!.$A$3:$AMJ$395"</definedName>
    <definedName name="Excel_BuiltIn__FilterDatabase_2_1_1_1_1_1_1_1_1_1_1_1_1">"$#REF!.$A$3:$AMJ$397"</definedName>
    <definedName name="Excel_BuiltIn__FilterDatabase_2_1_1_1_1_1_1_1_1_1_1_1_1_1">"$#REF!.$A$3:$AMJ$397"</definedName>
    <definedName name="Excel_BuiltIn__FilterDatabase_2_1_1_1_1_1_1_1_1_1_1_1_1_1_1">"$#REF!.$A$3:$AMJ$393"</definedName>
    <definedName name="Excel_BuiltIn__FilterDatabase_2_1_1_1_1_1_1_1_1_1_1_1_1_1_1_1">"$#REF!.$A$3:$AMJ$394"</definedName>
    <definedName name="Excel_BuiltIn__FilterDatabase_2_1_1_1_1_1_1_1_1_1_1_1_1_1_1_1_1">"$#REF!.$A$3:$AMJ$332"</definedName>
    <definedName name="Excel_BuiltIn__FilterDatabase_2_1_1_1_1_1_1_1_1_1_1_1_1_1_1_1_1_1">"$#REF!.$A$3:$AMJ$392"</definedName>
    <definedName name="Excel_BuiltIn__FilterDatabase_2_1_1_1_1_1_1_1_1_1_1_1_1_1_1_1_1_1_1">"$#REF!.$A$3:$AMJ$391"</definedName>
    <definedName name="Excel_BuiltIn__FilterDatabase_2_1_1_1_1_1_1_1_1_1_1_1_1_1_1_1_1_1_1_1">"$#REF!.$A$3:$AMJ$311"</definedName>
    <definedName name="Excel_BuiltIn__FilterDatabase_2_1_1_1_1_1_1_1_1_1_1_1_1_1_1_1_1_1_1_1_1">"$#REF!.$A$3:$AMJ$390"</definedName>
    <definedName name="Excel_BuiltIn__FilterDatabase_2_1_1_1_1_1_1_1_1_1_1_1_1_1_1_1_1_1_1_1_1_1">"$#REF!.$A$3:$AMJ$395"</definedName>
    <definedName name="Excel_BuiltIn__FilterDatabase_2_1_1_1_1_1_1_1_1_1_1_1_1_1_1_1_1_1_1_1_1_1_1">"$#REF!.$A$3:$AMJ$358"</definedName>
    <definedName name="Excel_BuiltIn__FilterDatabase_2_1_1_1_1_1_1_1_1_1_1_1_1_1_1_1_1_1_1_1_1_1_1_1">"$#REF!.$A$3:$AMJ$359"</definedName>
    <definedName name="Excel_BuiltIn__FilterDatabase_2_1_1_1_1_1_1_1_1_1_1_1_1_1_1_1_1_1_1_1_1_1_1_1_1">"$#REF!.$A$3:$AMJ$325"</definedName>
    <definedName name="Excel_BuiltIn__FilterDatabase_2_1_1_1_1_1_1_1_1_1_1_1_1_1_1_1_1_1_1_1_1_1_1_1_1_1">"$#REF!.$A$3:$AMJ$358"</definedName>
    <definedName name="Excel_BuiltIn__FilterDatabase_2_1_1_1_1_1_1_1_1_1_1_1_1_1_1_1_1_1_1_1_1_1_1_1_1_1_1">"$#REF!.$A$3:$AMJ$411"</definedName>
    <definedName name="Excel_BuiltIn__FilterDatabase_2_1_1_1_1_1_1_1_1_1_1_1_1_1_1_1_1_1_1_1_1_1_1_1_1_1_1_1">"$#REF!.$A$3:$AMJ$360"</definedName>
    <definedName name="Excel_BuiltIn__FilterDatabase_2_1_1_1_1_1_1_1_1_1_1_1_1_1_1_1_1_1_1_1_1_1_1_1_1_1_1_1_1">"$#REF!.$A$3:$AMJ$360"</definedName>
    <definedName name="Excel_BuiltIn__FilterDatabase_2_1_1_1_1_1_1_1_1_1_1_1_1_1_1_1_1_1_1_1_1_1_1_1_1_1_1_1_1_1">"$#REF!.$A$3:$AMJ$360"</definedName>
    <definedName name="Excel_BuiltIn__FilterDatabase_2_1_1_1_1_1_1_1_1_1_1_1_1_1_1_1_1_1_1_1_1_1_1_1_1_1_1_1_1_1_1">"$#REF!.$A$3:$AMJ$362"</definedName>
    <definedName name="Excel_BuiltIn__FilterDatabase_2_1_1_1_1_1_1_1_1_1_1_1_1_1_1_1_1_1_1_1_1_1_1_1_1_1_1_1_1_1_1_1">"$#REF!.$A$3:$AMJ$360"</definedName>
    <definedName name="Excel_BuiltIn__FilterDatabase_2_1_1_1_1_1_1_1_1_1_1_1_1_1_1_1_1_1_1_1_1_1_1_1_1_1_1_1_1_1_1_1_1">"$#REF!.$A$3:$AMJ$359"</definedName>
    <definedName name="Excel_BuiltIn__FilterDatabase_2_1_1_1_1_1_1_1_1_1_1_1_1_1_1_1_1_1_1_1_1_1_1_1_1_1_1_1_1_1_1_1_1_1">"$#REF!.$A$3:$AMJ$358"</definedName>
    <definedName name="Excel_BuiltIn__FilterDatabase_2_1_1_1_1_1_1_1_1_1_1_1_1_1_1_1_1_1_1_1_1_1_1_1_1_1_1_1_1_1_1_1_1_1_1">"$#REF!.$A$3:$AMJ$360"</definedName>
    <definedName name="Excel_BuiltIn__FilterDatabase_2_1_1_1_1_1_1_1_1_1_1_1_1_1_1_1_1_1_1_1_1_1_1_1_1_1_1_1_1_1_1_1_1_1_1_1">"$#REF!.$A$3:$AMJ$497"</definedName>
    <definedName name="Excel_BuiltIn__FilterDatabase_2_1_1_1_1_1_1_1_1_1_1_1_1_1_1_1_1_1_1_1_1_1_1_1_1_1_1_1_1_1_1_1_1_1_1_1_1">"$#REF!.$A$3:$AMJ$500"</definedName>
    <definedName name="Excel_BuiltIn__FilterDatabase_2_1_1_1_1_1_1_1_1_1_1_1_1_1_1_1_1_1_1_1_1_1_1_1_1_1_1_1_1_1_1_1_1_1_1_1_1_1">"$#REF!.$A$3:$AMJ$504"</definedName>
    <definedName name="Excel_BuiltIn__FilterDatabase_2_1_1_1_1_1_1_1_1_1_1_1_1_1_1_1_1_1_1_1_1_1_1_1_1_1_1_1_1_1_1_1_1_1_1_1_1_1_1">"$#REF!.$A$3:$AMJ$504"</definedName>
    <definedName name="Excel_BuiltIn__FilterDatabase_2_1_1_1_1_1_1_1_1_1_1_1_1_1_1_1_1_1_1_1_1_1_1_1_1_1_1_1_1_1_1_1_1_1_1_1_1_1_1_1">"$#REF!.$B$3:$BL$498"</definedName>
    <definedName name="Excel_BuiltIn__FilterDatabase_2_1_1_1_1_1_1_1_1_1_1_1_1_1_1_1_1_1_1_1_1_1_1_1_1_1_1_1_1_1_1_1_1_1_1_1_1_1_1_1_1">"$#REF!.$B$3:$BM$256"</definedName>
    <definedName name="Excel_BuiltIn__FilterDatabase_2_1_1_1_1_1_1_1_1_1_1_1_1_1_1_1_1_1_1_1_1_1_1_1_1_1_1_1_1_1_1_1_1_1_1_1_1_1_1_1_1_1">"$#REF!.$B$3:$BL$256"</definedName>
    <definedName name="Excel_BuiltIn__FilterDatabase_2_1_1_1_1_1_1_1_1_1_1_1_1_1_1_1_1_1_1_1_1_1_1_1_1_1_1_1_1_1_1_1_1_1_1_1_1_1_1_1_1_1_1">"$#REF!.$A$3:$AZ$197"</definedName>
    <definedName name="Excel_BuiltIn__FilterDatabase_2_1_1_1_1_1_1_1_1_1_1_1_1_1_1_1_1_1_1_1_1_1_1_1_1_1_1_1_1_1_1_1_1_1_1_1_1_1_1_1_1_1_1_1">"$#REF!.$A$3:$AZ$96"</definedName>
    <definedName name="Excel_BuiltIn__FilterDatabase_2_1_1_1_1_1_1_1_1_1_1_1_1_1_1_1_1_1_1_1_1_1_1_1_1_1_1_1_1_1_1_1_1_1_1_1_1_1_1_1_1_1_1_1_1">"$#REF!.$A$3:$AZ$212"</definedName>
    <definedName name="Excel_BuiltIn__FilterDatabase_2_1_1_1_1_1_1_1_1_1_1_1_1_1_1_1_1_1_1_1_1_1_1_1_1_1_1_1_1_1_1_1_1_1_1_1_1_1_1_1_1_1_1_1_1_1">"$#REF!.$A$3:$AX$371"</definedName>
    <definedName name="Excel_BuiltIn__FilterDatabase_3_1">"$#REF!.$A$3:$AZ$212"</definedName>
    <definedName name="Excel_BuiltIn__FilterDatabase_5">"$#REF!.$A$3:$AZ$117"</definedName>
    <definedName name="Excel_BuiltIn_Print_Area_1">"$#REF!.$A$1:$AZ$96"</definedName>
    <definedName name="Excel_BuiltIn_Print_Area_1_1">"$#REF!.$A$1:$BA$117"</definedName>
    <definedName name="fred" localSheetId="19">#REF!</definedName>
    <definedName name="fred" localSheetId="17">#REF!</definedName>
    <definedName name="fred" localSheetId="34">#REF!</definedName>
    <definedName name="fred" localSheetId="29">#REF!</definedName>
    <definedName name="fred" localSheetId="25">#REF!</definedName>
    <definedName name="fred">#REF!</definedName>
    <definedName name="gsf_5" localSheetId="1">#REF!</definedName>
    <definedName name="gsf_5" localSheetId="12">#REF!</definedName>
    <definedName name="gsf_5" localSheetId="0">#REF!</definedName>
    <definedName name="gsf_5" localSheetId="4">#REF!</definedName>
    <definedName name="gsf_5" localSheetId="9">#REF!</definedName>
    <definedName name="gsf_5" localSheetId="3">#REF!</definedName>
    <definedName name="gsf_5" localSheetId="2">#REF!</definedName>
    <definedName name="gsf_5" localSheetId="19">#REF!</definedName>
    <definedName name="gsf_5" localSheetId="17">#REF!</definedName>
    <definedName name="gsf_5" localSheetId="34">#REF!</definedName>
    <definedName name="gsf_5" localSheetId="27">#REF!</definedName>
    <definedName name="gsf_5" localSheetId="28">#REF!</definedName>
    <definedName name="gsf_5" localSheetId="29">#REF!</definedName>
    <definedName name="gsf_5" localSheetId="25">#REF!</definedName>
    <definedName name="gsf_5" localSheetId="30">#REF!</definedName>
    <definedName name="gsf_5" localSheetId="6">#REF!</definedName>
    <definedName name="gsf_5">#REF!</definedName>
    <definedName name="hh" localSheetId="1">#REF!</definedName>
    <definedName name="hh" localSheetId="12">#REF!</definedName>
    <definedName name="hh" localSheetId="0">#REF!</definedName>
    <definedName name="hh" localSheetId="9">#REF!</definedName>
    <definedName name="hh" localSheetId="19">#REF!</definedName>
    <definedName name="hh" localSheetId="17">#REF!</definedName>
    <definedName name="hh" localSheetId="34">#REF!</definedName>
    <definedName name="hh" localSheetId="27">#REF!</definedName>
    <definedName name="hh" localSheetId="28">#REF!</definedName>
    <definedName name="hh" localSheetId="29">#REF!</definedName>
    <definedName name="hh" localSheetId="25">#REF!</definedName>
    <definedName name="hh" localSheetId="6">#REF!</definedName>
    <definedName name="hh">#REF!</definedName>
    <definedName name="j">"$#REF!.$#REF!$#REF!"</definedName>
    <definedName name="j_2">"$#REF!.$#REF!$#REF!"</definedName>
    <definedName name="j_3">"$#REF!.$#REF!$#REF!"</definedName>
    <definedName name="king">'Photo DMN Details'!$B$13:$S$17</definedName>
    <definedName name="kl">"$#REF!.$#REF!$#REF!"</definedName>
    <definedName name="kl_2">"$#REF!.$#REF!$#REF!"</definedName>
    <definedName name="kl_3">"$#REF!.$#REF!$#REF!"</definedName>
    <definedName name="lk" localSheetId="1">#REF!</definedName>
    <definedName name="lk" localSheetId="12">#REF!</definedName>
    <definedName name="lk" localSheetId="0">#REF!</definedName>
    <definedName name="lk" localSheetId="9">#REF!</definedName>
    <definedName name="lk" localSheetId="19">#REF!</definedName>
    <definedName name="lk" localSheetId="17">#REF!</definedName>
    <definedName name="lk" localSheetId="34">#REF!</definedName>
    <definedName name="lk" localSheetId="27">#REF!</definedName>
    <definedName name="lk" localSheetId="28">#REF!</definedName>
    <definedName name="lk" localSheetId="29">#REF!</definedName>
    <definedName name="lk" localSheetId="25">#REF!</definedName>
    <definedName name="lk" localSheetId="6">#REF!</definedName>
    <definedName name="lk">#REF!</definedName>
    <definedName name="m">"$#REF!.$#REF!$#REF!"</definedName>
    <definedName name="m_2">"$#REF!.$#REF!$#REF!"</definedName>
    <definedName name="m_3">"$#REF!.$#REF!$#REF!"</definedName>
    <definedName name="mm" localSheetId="1">#REF!</definedName>
    <definedName name="mm" localSheetId="12">#REF!</definedName>
    <definedName name="mm" localSheetId="0">#REF!</definedName>
    <definedName name="mm" localSheetId="4">#REF!</definedName>
    <definedName name="mm" localSheetId="9">#REF!</definedName>
    <definedName name="mm" localSheetId="3">#REF!</definedName>
    <definedName name="mm" localSheetId="2">#REF!</definedName>
    <definedName name="mm" localSheetId="19">#REF!</definedName>
    <definedName name="mm" localSheetId="17">#REF!</definedName>
    <definedName name="mm" localSheetId="34">#REF!</definedName>
    <definedName name="mm" localSheetId="27">#REF!</definedName>
    <definedName name="mm" localSheetId="28">#REF!</definedName>
    <definedName name="mm" localSheetId="29">#REF!</definedName>
    <definedName name="mm" localSheetId="25">#REF!</definedName>
    <definedName name="mm" localSheetId="30">#REF!</definedName>
    <definedName name="mm" localSheetId="6">#REF!</definedName>
    <definedName name="mm">#REF!</definedName>
    <definedName name="mmm" localSheetId="12">#REF!</definedName>
    <definedName name="mmm" localSheetId="9">#REF!</definedName>
    <definedName name="mmm" localSheetId="19">#REF!</definedName>
    <definedName name="mmm" localSheetId="17">#REF!</definedName>
    <definedName name="mmm" localSheetId="34">#REF!</definedName>
    <definedName name="mmm" localSheetId="27">#REF!</definedName>
    <definedName name="mmm" localSheetId="28">#REF!</definedName>
    <definedName name="mmm" localSheetId="29">#REF!</definedName>
    <definedName name="mmm" localSheetId="25">#REF!</definedName>
    <definedName name="mmm" localSheetId="6">#REF!</definedName>
    <definedName name="mmm">#REF!</definedName>
    <definedName name="NativeTimeline_Shipped_Date">#N/A</definedName>
    <definedName name="ni" localSheetId="12">#REF!</definedName>
    <definedName name="ni" localSheetId="9">#REF!</definedName>
    <definedName name="ni" localSheetId="19">#REF!</definedName>
    <definedName name="ni" localSheetId="17">#REF!</definedName>
    <definedName name="ni" localSheetId="34">#REF!</definedName>
    <definedName name="ni" localSheetId="27">#REF!</definedName>
    <definedName name="ni" localSheetId="28">#REF!</definedName>
    <definedName name="ni" localSheetId="29">#REF!</definedName>
    <definedName name="ni" localSheetId="25">#REF!</definedName>
    <definedName name="ni" localSheetId="6">#REF!</definedName>
    <definedName name="ni">#REF!</definedName>
    <definedName name="nike" localSheetId="1">#REF!</definedName>
    <definedName name="nike" localSheetId="0">#REF!</definedName>
    <definedName name="nike" localSheetId="4">#REF!</definedName>
    <definedName name="nike" localSheetId="9">#REF!</definedName>
    <definedName name="nike" localSheetId="3">#REF!</definedName>
    <definedName name="nike" localSheetId="2">#REF!</definedName>
    <definedName name="nike" localSheetId="19">#REF!</definedName>
    <definedName name="nike" localSheetId="17">#REF!</definedName>
    <definedName name="nike" localSheetId="34">#REF!</definedName>
    <definedName name="nike" localSheetId="27">#REF!</definedName>
    <definedName name="nike" localSheetId="28">#REF!</definedName>
    <definedName name="nike" localSheetId="29">#REF!</definedName>
    <definedName name="nike" localSheetId="25">#REF!</definedName>
    <definedName name="nike" localSheetId="30">#REF!</definedName>
    <definedName name="nike" localSheetId="6">#REF!</definedName>
    <definedName name="nike">#REF!</definedName>
    <definedName name="nike2555" localSheetId="19">#REF!</definedName>
    <definedName name="nike2555" localSheetId="17">#REF!</definedName>
    <definedName name="nike2555" localSheetId="34">#REF!</definedName>
    <definedName name="nike2555" localSheetId="29">#REF!</definedName>
    <definedName name="nike2555" localSheetId="25">#REF!</definedName>
    <definedName name="nike2555">#REF!</definedName>
    <definedName name="nike32" localSheetId="1">#REF!</definedName>
    <definedName name="nike32" localSheetId="0">#REF!</definedName>
    <definedName name="nike32" localSheetId="9">#REF!</definedName>
    <definedName name="nike32" localSheetId="19">#REF!</definedName>
    <definedName name="nike32" localSheetId="17">#REF!</definedName>
    <definedName name="nike32" localSheetId="34">#REF!</definedName>
    <definedName name="nike32" localSheetId="27">#REF!</definedName>
    <definedName name="nike32" localSheetId="28">#REF!</definedName>
    <definedName name="nike32" localSheetId="29">#REF!</definedName>
    <definedName name="nike32" localSheetId="25">#REF!</definedName>
    <definedName name="nike32" localSheetId="6">#REF!</definedName>
    <definedName name="nike32">#REF!</definedName>
    <definedName name="oiuk" localSheetId="1">#REF!</definedName>
    <definedName name="oiuk" localSheetId="0">#REF!</definedName>
    <definedName name="oiuk" localSheetId="4">#REF!</definedName>
    <definedName name="oiuk" localSheetId="9">#REF!</definedName>
    <definedName name="oiuk" localSheetId="3">#REF!</definedName>
    <definedName name="oiuk" localSheetId="2">#REF!</definedName>
    <definedName name="oiuk" localSheetId="19">#REF!</definedName>
    <definedName name="oiuk" localSheetId="17">#REF!</definedName>
    <definedName name="oiuk" localSheetId="34">#REF!</definedName>
    <definedName name="oiuk" localSheetId="27">#REF!</definedName>
    <definedName name="oiuk" localSheetId="28">#REF!</definedName>
    <definedName name="oiuk" localSheetId="29">#REF!</definedName>
    <definedName name="oiuk" localSheetId="25">#REF!</definedName>
    <definedName name="oiuk" localSheetId="30">#REF!</definedName>
    <definedName name="oiuk" localSheetId="6">#REF!</definedName>
    <definedName name="oiuk">#REF!</definedName>
    <definedName name="po">"$#REF!.$#REF!$#REF!"</definedName>
    <definedName name="po_2">"$#REF!.$#REF!$#REF!"</definedName>
    <definedName name="po_3">"$#REF!.$#REF!$#REF!"</definedName>
    <definedName name="_xlnm.Print_Area" localSheetId="1">'CDD - 01.02.2026- SHIPPED'!$E$3:$Z$3</definedName>
    <definedName name="_xlnm.Print_Area" localSheetId="5">'CDD - 04-01-2026-SHIPPED'!$B$2:$X$73</definedName>
    <definedName name="_xlnm.Print_Area" localSheetId="0">'CDD - 08.02.2026-SHIPPED'!$B$2:$Z$36</definedName>
    <definedName name="_xlnm.Print_Area" localSheetId="4">'CDD - 11-01-2026 - SHIPPED'!$B$3:$X$14</definedName>
    <definedName name="_xlnm.Print_Area" localSheetId="9">'CDD - 15.02.2026 -SHIPPED'!$B$2:$X$14</definedName>
    <definedName name="_xlnm.Print_Area" localSheetId="3">'CDD - 18-01-2026-SHIPPED'!$E$9:$X$15</definedName>
    <definedName name="_xlnm.Print_Area" localSheetId="10">'CDD - 22.02.2026- SHIPPED'!$E$3:$X$14</definedName>
    <definedName name="_xlnm.Print_Area" localSheetId="2">'CDD -26-01-2026 -SHIPPED'!$B$3:$Y$51</definedName>
    <definedName name="_xlnm.Print_Area" localSheetId="18">'CDD-05-04-2026-SHIPPED'!$B$3:$AB$27</definedName>
    <definedName name="_xlnm.Print_Area" localSheetId="13">'CDD-08.03.2026-SHIPPED'!$E$6:$X$33</definedName>
    <definedName name="_xlnm.Print_Area" localSheetId="19">'CDD-12-04-2026 - SHIPPED'!$B$3:$AA$43</definedName>
    <definedName name="_xlnm.Print_Area" localSheetId="15">'CDD-22-03-2026-SHIPPED'!$B$2:$Z$8</definedName>
    <definedName name="_xlnm.Print_Area" localSheetId="26">'New Size Wise Details '!#REF!</definedName>
    <definedName name="_xlnm.Print_Area" localSheetId="32">'Photo DMN Details'!$AO$2:$AV$20</definedName>
    <definedName name="_xlnm.Print_Area" localSheetId="21">Sheet3!$C$7:$N$7</definedName>
    <definedName name="_xlnm.Print_Area" localSheetId="24">'Sheet3-OLD FORMAT'!$C$3:$N$30</definedName>
    <definedName name="_xlnm.Print_Area" localSheetId="31">'Short Shipment Data'!$A$5:$T$12</definedName>
    <definedName name="prl" localSheetId="1">#REF!</definedName>
    <definedName name="prl" localSheetId="12">#REF!</definedName>
    <definedName name="prl" localSheetId="0">#REF!</definedName>
    <definedName name="prl" localSheetId="4">#REF!</definedName>
    <definedName name="prl" localSheetId="9">#REF!</definedName>
    <definedName name="prl" localSheetId="3">#REF!</definedName>
    <definedName name="prl" localSheetId="2">#REF!</definedName>
    <definedName name="prl" localSheetId="19">#REF!</definedName>
    <definedName name="prl" localSheetId="17">#REF!</definedName>
    <definedName name="prl" localSheetId="34">#REF!</definedName>
    <definedName name="prl" localSheetId="27">#REF!</definedName>
    <definedName name="prl" localSheetId="28">#REF!</definedName>
    <definedName name="prl" localSheetId="29">#REF!</definedName>
    <definedName name="prl" localSheetId="25">#REF!</definedName>
    <definedName name="prl" localSheetId="30">#REF!</definedName>
    <definedName name="prl" localSheetId="6">#REF!</definedName>
    <definedName name="prl">#REF!</definedName>
    <definedName name="re" localSheetId="12">#REF!</definedName>
    <definedName name="re" localSheetId="9">#REF!</definedName>
    <definedName name="re" localSheetId="19">#REF!</definedName>
    <definedName name="re" localSheetId="17">#REF!</definedName>
    <definedName name="re" localSheetId="34">#REF!</definedName>
    <definedName name="re" localSheetId="27">#REF!</definedName>
    <definedName name="re" localSheetId="28">#REF!</definedName>
    <definedName name="re" localSheetId="29">#REF!</definedName>
    <definedName name="re" localSheetId="25">#REF!</definedName>
    <definedName name="re" localSheetId="6">#REF!</definedName>
    <definedName name="re">#REF!</definedName>
    <definedName name="rews" localSheetId="12">#REF!</definedName>
    <definedName name="rews" localSheetId="19">#REF!</definedName>
    <definedName name="rews" localSheetId="17">#REF!</definedName>
    <definedName name="rews" localSheetId="34">#REF!</definedName>
    <definedName name="rews" localSheetId="29">#REF!</definedName>
    <definedName name="rews" localSheetId="25">#REF!</definedName>
    <definedName name="rews">#REF!</definedName>
    <definedName name="road" localSheetId="1">#REF!</definedName>
    <definedName name="road" localSheetId="0">#REF!</definedName>
    <definedName name="road" localSheetId="9">#REF!</definedName>
    <definedName name="road" localSheetId="19">#REF!</definedName>
    <definedName name="road" localSheetId="17">#REF!</definedName>
    <definedName name="road" localSheetId="34">#REF!</definedName>
    <definedName name="road" localSheetId="27">#REF!</definedName>
    <definedName name="road" localSheetId="28">#REF!</definedName>
    <definedName name="road" localSheetId="29">#REF!</definedName>
    <definedName name="road" localSheetId="25">#REF!</definedName>
    <definedName name="road" localSheetId="6">#REF!</definedName>
    <definedName name="road">#REF!</definedName>
    <definedName name="road1" localSheetId="19">#REF!</definedName>
    <definedName name="road1" localSheetId="17">#REF!</definedName>
    <definedName name="road1" localSheetId="34">#REF!</definedName>
    <definedName name="road1" localSheetId="29">#REF!</definedName>
    <definedName name="road1" localSheetId="25">#REF!</definedName>
    <definedName name="road1">#REF!</definedName>
    <definedName name="rrr" localSheetId="9">#REF!</definedName>
    <definedName name="rrr" localSheetId="19">#REF!</definedName>
    <definedName name="rrr" localSheetId="17">#REF!</definedName>
    <definedName name="rrr" localSheetId="34">#REF!</definedName>
    <definedName name="rrr" localSheetId="27">#REF!</definedName>
    <definedName name="rrr" localSheetId="28">#REF!</definedName>
    <definedName name="rrr" localSheetId="29">#REF!</definedName>
    <definedName name="rrr" localSheetId="25">#REF!</definedName>
    <definedName name="rrr" localSheetId="6">#REF!</definedName>
    <definedName name="rrr">#REF!</definedName>
    <definedName name="rt" localSheetId="9">#REF!</definedName>
    <definedName name="rt" localSheetId="19">#REF!</definedName>
    <definedName name="rt" localSheetId="17">#REF!</definedName>
    <definedName name="rt" localSheetId="34">#REF!</definedName>
    <definedName name="rt" localSheetId="27">#REF!</definedName>
    <definedName name="rt" localSheetId="28">#REF!</definedName>
    <definedName name="rt" localSheetId="29">#REF!</definedName>
    <definedName name="rt" localSheetId="25">#REF!</definedName>
    <definedName name="rt" localSheetId="6">#REF!</definedName>
    <definedName name="rt">#REF!</definedName>
    <definedName name="rte" localSheetId="19">#REF!</definedName>
    <definedName name="rte" localSheetId="17">#REF!</definedName>
    <definedName name="rte" localSheetId="34">#REF!</definedName>
    <definedName name="rte" localSheetId="29">#REF!</definedName>
    <definedName name="rte" localSheetId="25">#REF!</definedName>
    <definedName name="rte">#REF!</definedName>
    <definedName name="SC" localSheetId="1">#REF!</definedName>
    <definedName name="SC" localSheetId="0">#REF!</definedName>
    <definedName name="SC" localSheetId="4">#REF!</definedName>
    <definedName name="SC" localSheetId="9">#REF!</definedName>
    <definedName name="SC" localSheetId="3">#REF!</definedName>
    <definedName name="SC" localSheetId="2">#REF!</definedName>
    <definedName name="SC" localSheetId="19">#REF!</definedName>
    <definedName name="SC" localSheetId="17">#REF!</definedName>
    <definedName name="SC" localSheetId="34">#REF!</definedName>
    <definedName name="SC" localSheetId="27">#REF!</definedName>
    <definedName name="SC" localSheetId="28">#REF!</definedName>
    <definedName name="SC" localSheetId="29">#REF!</definedName>
    <definedName name="SC" localSheetId="25">#REF!</definedName>
    <definedName name="SC" localSheetId="30">#REF!</definedName>
    <definedName name="SC" localSheetId="6">#REF!</definedName>
    <definedName name="SC">#REF!</definedName>
    <definedName name="SD" localSheetId="1">#REF!</definedName>
    <definedName name="SD" localSheetId="0">#REF!</definedName>
    <definedName name="SD" localSheetId="4">#REF!</definedName>
    <definedName name="SD" localSheetId="9">#REF!</definedName>
    <definedName name="SD" localSheetId="3">#REF!</definedName>
    <definedName name="SD" localSheetId="2">#REF!</definedName>
    <definedName name="SD" localSheetId="19">#REF!</definedName>
    <definedName name="SD" localSheetId="17">#REF!</definedName>
    <definedName name="SD" localSheetId="34">#REF!</definedName>
    <definedName name="SD" localSheetId="27">#REF!</definedName>
    <definedName name="SD" localSheetId="28">#REF!</definedName>
    <definedName name="SD" localSheetId="29">#REF!</definedName>
    <definedName name="SD" localSheetId="25">#REF!</definedName>
    <definedName name="SD" localSheetId="30">#REF!</definedName>
    <definedName name="SD" localSheetId="6">#REF!</definedName>
    <definedName name="SD">#REF!</definedName>
    <definedName name="Slicer_CDD_Date">#N/A</definedName>
    <definedName name="Slicer_INV_NO">#N/A</definedName>
    <definedName name="Slicer_Shipped_Date">#N/A</definedName>
    <definedName name="t" localSheetId="1">#REF!</definedName>
    <definedName name="t" localSheetId="0">#REF!</definedName>
    <definedName name="t" localSheetId="4">#REF!</definedName>
    <definedName name="t" localSheetId="9">#REF!</definedName>
    <definedName name="t" localSheetId="3">#REF!</definedName>
    <definedName name="t" localSheetId="2">#REF!</definedName>
    <definedName name="t" localSheetId="19">#REF!</definedName>
    <definedName name="t" localSheetId="17">#REF!</definedName>
    <definedName name="t" localSheetId="34">#REF!</definedName>
    <definedName name="t" localSheetId="27">#REF!</definedName>
    <definedName name="t" localSheetId="28">#REF!</definedName>
    <definedName name="t" localSheetId="29">#REF!</definedName>
    <definedName name="t" localSheetId="25">#REF!</definedName>
    <definedName name="t" localSheetId="30">#REF!</definedName>
    <definedName name="t" localSheetId="6">#REF!</definedName>
    <definedName name="t">#REF!</definedName>
    <definedName name="tomm2" localSheetId="1">#REF!</definedName>
    <definedName name="tomm2" localSheetId="0">#REF!</definedName>
    <definedName name="tomm2" localSheetId="4">#REF!</definedName>
    <definedName name="tomm2" localSheetId="9">#REF!</definedName>
    <definedName name="tomm2" localSheetId="3">#REF!</definedName>
    <definedName name="tomm2" localSheetId="2">#REF!</definedName>
    <definedName name="tomm2" localSheetId="19">#REF!</definedName>
    <definedName name="tomm2" localSheetId="17">#REF!</definedName>
    <definedName name="tomm2" localSheetId="34">#REF!</definedName>
    <definedName name="tomm2" localSheetId="27">#REF!</definedName>
    <definedName name="tomm2" localSheetId="28">#REF!</definedName>
    <definedName name="tomm2" localSheetId="29">#REF!</definedName>
    <definedName name="tomm2" localSheetId="25">#REF!</definedName>
    <definedName name="tomm2" localSheetId="30">#REF!</definedName>
    <definedName name="tomm2" localSheetId="6">#REF!</definedName>
    <definedName name="tomm2">#REF!</definedName>
    <definedName name="TOMMY" localSheetId="1">#REF!</definedName>
    <definedName name="TOMMY" localSheetId="0">#REF!</definedName>
    <definedName name="TOMMY" localSheetId="4">#REF!</definedName>
    <definedName name="TOMMY" localSheetId="9">#REF!</definedName>
    <definedName name="TOMMY" localSheetId="3">#REF!</definedName>
    <definedName name="TOMMY" localSheetId="2">#REF!</definedName>
    <definedName name="TOMMY" localSheetId="19">#REF!</definedName>
    <definedName name="TOMMY" localSheetId="17">#REF!</definedName>
    <definedName name="TOMMY" localSheetId="34">#REF!</definedName>
    <definedName name="TOMMY" localSheetId="27">#REF!</definedName>
    <definedName name="TOMMY" localSheetId="28">#REF!</definedName>
    <definedName name="TOMMY" localSheetId="29">#REF!</definedName>
    <definedName name="TOMMY" localSheetId="25">#REF!</definedName>
    <definedName name="TOMMY" localSheetId="30">#REF!</definedName>
    <definedName name="TOMMY" localSheetId="6">#REF!</definedName>
    <definedName name="TOMMY">#REF!</definedName>
    <definedName name="TOMMY_HILFIGER_TAILORED_EUROPE" localSheetId="1">#REF!</definedName>
    <definedName name="TOMMY_HILFIGER_TAILORED_EUROPE" localSheetId="0">#REF!</definedName>
    <definedName name="TOMMY_HILFIGER_TAILORED_EUROPE" localSheetId="4">#REF!</definedName>
    <definedName name="TOMMY_HILFIGER_TAILORED_EUROPE" localSheetId="9">#REF!</definedName>
    <definedName name="TOMMY_HILFIGER_TAILORED_EUROPE" localSheetId="3">#REF!</definedName>
    <definedName name="TOMMY_HILFIGER_TAILORED_EUROPE" localSheetId="2">#REF!</definedName>
    <definedName name="TOMMY_HILFIGER_TAILORED_EUROPE" localSheetId="19">#REF!</definedName>
    <definedName name="TOMMY_HILFIGER_TAILORED_EUROPE" localSheetId="17">#REF!</definedName>
    <definedName name="TOMMY_HILFIGER_TAILORED_EUROPE" localSheetId="34">#REF!</definedName>
    <definedName name="TOMMY_HILFIGER_TAILORED_EUROPE" localSheetId="27">#REF!</definedName>
    <definedName name="TOMMY_HILFIGER_TAILORED_EUROPE" localSheetId="28">#REF!</definedName>
    <definedName name="TOMMY_HILFIGER_TAILORED_EUROPE" localSheetId="29">#REF!</definedName>
    <definedName name="TOMMY_HILFIGER_TAILORED_EUROPE" localSheetId="25">#REF!</definedName>
    <definedName name="TOMMY_HILFIGER_TAILORED_EUROPE" localSheetId="30">#REF!</definedName>
    <definedName name="TOMMY_HILFIGER_TAILORED_EUROPE" localSheetId="6">#REF!</definedName>
    <definedName name="TOMMY_HILFIGER_TAILORED_EUROPE">#REF!</definedName>
    <definedName name="tommy1" localSheetId="1">#REF!</definedName>
    <definedName name="tommy1" localSheetId="0">#REF!</definedName>
    <definedName name="tommy1" localSheetId="4">#REF!</definedName>
    <definedName name="tommy1" localSheetId="9">#REF!</definedName>
    <definedName name="tommy1" localSheetId="3">#REF!</definedName>
    <definedName name="tommy1" localSheetId="2">#REF!</definedName>
    <definedName name="tommy1" localSheetId="19">#REF!</definedName>
    <definedName name="tommy1" localSheetId="17">#REF!</definedName>
    <definedName name="tommy1" localSheetId="34">#REF!</definedName>
    <definedName name="tommy1" localSheetId="27">#REF!</definedName>
    <definedName name="tommy1" localSheetId="28">#REF!</definedName>
    <definedName name="tommy1" localSheetId="29">#REF!</definedName>
    <definedName name="tommy1" localSheetId="25">#REF!</definedName>
    <definedName name="tommy1" localSheetId="30">#REF!</definedName>
    <definedName name="tommy1" localSheetId="6">#REF!</definedName>
    <definedName name="tommy1">#REF!</definedName>
    <definedName name="tommy11" localSheetId="9">#REF!</definedName>
    <definedName name="tommy11" localSheetId="19">#REF!</definedName>
    <definedName name="tommy11" localSheetId="17">#REF!</definedName>
    <definedName name="tommy11" localSheetId="34">#REF!</definedName>
    <definedName name="tommy11" localSheetId="27">#REF!</definedName>
    <definedName name="tommy11" localSheetId="28">#REF!</definedName>
    <definedName name="tommy11" localSheetId="29">#REF!</definedName>
    <definedName name="tommy11" localSheetId="25">#REF!</definedName>
    <definedName name="tommy11" localSheetId="6">#REF!</definedName>
    <definedName name="tommy11">#REF!</definedName>
    <definedName name="tommy111" localSheetId="9">#REF!</definedName>
    <definedName name="tommy111" localSheetId="19">#REF!</definedName>
    <definedName name="tommy111" localSheetId="17">#REF!</definedName>
    <definedName name="tommy111" localSheetId="34">#REF!</definedName>
    <definedName name="tommy111" localSheetId="27">#REF!</definedName>
    <definedName name="tommy111" localSheetId="28">#REF!</definedName>
    <definedName name="tommy111" localSheetId="29">#REF!</definedName>
    <definedName name="tommy111" localSheetId="25">#REF!</definedName>
    <definedName name="tommy111" localSheetId="6">#REF!</definedName>
    <definedName name="tommy111">#REF!</definedName>
    <definedName name="tommy2" localSheetId="1">#REF!</definedName>
    <definedName name="tommy2" localSheetId="0">#REF!</definedName>
    <definedName name="tommy2" localSheetId="4">#REF!</definedName>
    <definedName name="tommy2" localSheetId="9">#REF!</definedName>
    <definedName name="tommy2" localSheetId="3">#REF!</definedName>
    <definedName name="tommy2" localSheetId="2">#REF!</definedName>
    <definedName name="tommy2" localSheetId="19">#REF!</definedName>
    <definedName name="tommy2" localSheetId="17">#REF!</definedName>
    <definedName name="tommy2" localSheetId="34">#REF!</definedName>
    <definedName name="tommy2" localSheetId="27">#REF!</definedName>
    <definedName name="tommy2" localSheetId="28">#REF!</definedName>
    <definedName name="tommy2" localSheetId="29">#REF!</definedName>
    <definedName name="tommy2" localSheetId="25">#REF!</definedName>
    <definedName name="tommy2" localSheetId="30">#REF!</definedName>
    <definedName name="tommy2" localSheetId="6">#REF!</definedName>
    <definedName name="tommy2">#REF!</definedName>
    <definedName name="tommy321" localSheetId="19">#REF!</definedName>
    <definedName name="tommy321" localSheetId="17">#REF!</definedName>
    <definedName name="tommy321" localSheetId="34">#REF!</definedName>
    <definedName name="tommy321" localSheetId="29">#REF!</definedName>
    <definedName name="tommy321" localSheetId="25">#REF!</definedName>
    <definedName name="tommy321">#REF!</definedName>
    <definedName name="tommy99" localSheetId="1">#REF!</definedName>
    <definedName name="tommy99" localSheetId="0">#REF!</definedName>
    <definedName name="tommy99" localSheetId="9">#REF!</definedName>
    <definedName name="tommy99" localSheetId="19">#REF!</definedName>
    <definedName name="tommy99" localSheetId="17">#REF!</definedName>
    <definedName name="tommy99" localSheetId="34">#REF!</definedName>
    <definedName name="tommy99" localSheetId="27">#REF!</definedName>
    <definedName name="tommy99" localSheetId="28">#REF!</definedName>
    <definedName name="tommy99" localSheetId="29">#REF!</definedName>
    <definedName name="tommy99" localSheetId="25">#REF!</definedName>
    <definedName name="tommy99" localSheetId="6">#REF!</definedName>
    <definedName name="tommy99">#REF!</definedName>
    <definedName name="tommye" localSheetId="19">#REF!</definedName>
    <definedName name="tommye" localSheetId="17">#REF!</definedName>
    <definedName name="tommye" localSheetId="34">#REF!</definedName>
    <definedName name="tommye" localSheetId="29">#REF!</definedName>
    <definedName name="tommye" localSheetId="25">#REF!</definedName>
    <definedName name="tommye">#REF!</definedName>
    <definedName name="tommyuu" localSheetId="1">#REF!</definedName>
    <definedName name="tommyuu" localSheetId="0">#REF!</definedName>
    <definedName name="tommyuu" localSheetId="9">#REF!</definedName>
    <definedName name="tommyuu" localSheetId="19">#REF!</definedName>
    <definedName name="tommyuu" localSheetId="17">#REF!</definedName>
    <definedName name="tommyuu" localSheetId="34">#REF!</definedName>
    <definedName name="tommyuu" localSheetId="27">#REF!</definedName>
    <definedName name="tommyuu" localSheetId="28">#REF!</definedName>
    <definedName name="tommyuu" localSheetId="29">#REF!</definedName>
    <definedName name="tommyuu" localSheetId="25">#REF!</definedName>
    <definedName name="tommyuu" localSheetId="6">#REF!</definedName>
    <definedName name="tommyuu">#REF!</definedName>
    <definedName name="tur" localSheetId="1">#REF!</definedName>
    <definedName name="tur" localSheetId="0">#REF!</definedName>
    <definedName name="tur" localSheetId="9">#REF!</definedName>
    <definedName name="tur" localSheetId="19">#REF!</definedName>
    <definedName name="tur" localSheetId="17">#REF!</definedName>
    <definedName name="tur" localSheetId="34">#REF!</definedName>
    <definedName name="tur" localSheetId="27">#REF!</definedName>
    <definedName name="tur" localSheetId="28">#REF!</definedName>
    <definedName name="tur" localSheetId="29">#REF!</definedName>
    <definedName name="tur" localSheetId="25">#REF!</definedName>
    <definedName name="tur" localSheetId="6">#REF!</definedName>
    <definedName name="tur">#REF!</definedName>
    <definedName name="utt" localSheetId="9">#REF!</definedName>
    <definedName name="utt" localSheetId="19">#REF!</definedName>
    <definedName name="utt" localSheetId="17">#REF!</definedName>
    <definedName name="utt" localSheetId="34">#REF!</definedName>
    <definedName name="utt" localSheetId="27">#REF!</definedName>
    <definedName name="utt" localSheetId="28">#REF!</definedName>
    <definedName name="utt" localSheetId="29">#REF!</definedName>
    <definedName name="utt" localSheetId="25">#REF!</definedName>
    <definedName name="utt" localSheetId="6">#REF!</definedName>
    <definedName name="utt">#REF!</definedName>
    <definedName name="uyt" localSheetId="19">#REF!</definedName>
    <definedName name="uyt" localSheetId="17">#REF!</definedName>
    <definedName name="uyt" localSheetId="34">#REF!</definedName>
    <definedName name="uyt" localSheetId="29">#REF!</definedName>
    <definedName name="uyt" localSheetId="25">#REF!</definedName>
    <definedName name="uyt">#REF!</definedName>
    <definedName name="we" localSheetId="9">#REF!</definedName>
    <definedName name="we" localSheetId="19">#REF!</definedName>
    <definedName name="we" localSheetId="17">#REF!</definedName>
    <definedName name="we" localSheetId="34">#REF!</definedName>
    <definedName name="we" localSheetId="27">#REF!</definedName>
    <definedName name="we" localSheetId="28">#REF!</definedName>
    <definedName name="we" localSheetId="29">#REF!</definedName>
    <definedName name="we" localSheetId="25">#REF!</definedName>
    <definedName name="we" localSheetId="6">#REF!</definedName>
    <definedName name="we">#REF!</definedName>
    <definedName name="www" localSheetId="19">#REF!</definedName>
    <definedName name="www" localSheetId="17">#REF!</definedName>
    <definedName name="www" localSheetId="34">#REF!</definedName>
    <definedName name="www" localSheetId="29">#REF!</definedName>
    <definedName name="www" localSheetId="25">#REF!</definedName>
    <definedName name="www">#REF!</definedName>
    <definedName name="yy" localSheetId="1">#REF!</definedName>
    <definedName name="yy" localSheetId="0">#REF!</definedName>
    <definedName name="yy" localSheetId="4">#REF!</definedName>
    <definedName name="yy" localSheetId="9">#REF!</definedName>
    <definedName name="yy" localSheetId="3">#REF!</definedName>
    <definedName name="yy" localSheetId="2">#REF!</definedName>
    <definedName name="yy" localSheetId="19">#REF!</definedName>
    <definedName name="yy" localSheetId="17">#REF!</definedName>
    <definedName name="yy" localSheetId="34">#REF!</definedName>
    <definedName name="yy" localSheetId="27">#REF!</definedName>
    <definedName name="yy" localSheetId="28">#REF!</definedName>
    <definedName name="yy" localSheetId="29">#REF!</definedName>
    <definedName name="yy" localSheetId="25">#REF!</definedName>
    <definedName name="yy" localSheetId="30">#REF!</definedName>
    <definedName name="yy" localSheetId="6">#REF!</definedName>
    <definedName name="yy">#REF!</definedName>
    <definedName name="yyou" localSheetId="1">#REF!</definedName>
    <definedName name="yyou" localSheetId="0">#REF!</definedName>
    <definedName name="yyou" localSheetId="9">#REF!</definedName>
    <definedName name="yyou" localSheetId="19">#REF!</definedName>
    <definedName name="yyou" localSheetId="17">#REF!</definedName>
    <definedName name="yyou" localSheetId="34">#REF!</definedName>
    <definedName name="yyou" localSheetId="27">#REF!</definedName>
    <definedName name="yyou" localSheetId="28">#REF!</definedName>
    <definedName name="yyou" localSheetId="29">#REF!</definedName>
    <definedName name="yyou" localSheetId="25">#REF!</definedName>
    <definedName name="yyou" localSheetId="6">#REF!</definedName>
    <definedName name="yyou">#REF!</definedName>
    <definedName name="Z_EA7EA006_50C0_4E2C_AADD_3749625D4C95_.wvu.Cols" localSheetId="32" hidden="1">'Photo DMN Details'!$AA:$XFD</definedName>
    <definedName name="Z_EA7EA006_50C0_4E2C_AADD_3749625D4C95_.wvu.Cols" localSheetId="27" hidden="1">'Rej Details - FEB - 26-old'!$AR:$BA,'Rej Details - FEB - 26-old'!$BJ:$CJ</definedName>
    <definedName name="Z_EA7EA006_50C0_4E2C_AADD_3749625D4C95_.wvu.Cols" localSheetId="28">'Rejection - FEB 2026'!$AQ:$AZ,'Rejection - FEB 2026'!$BI:$CI</definedName>
    <definedName name="Z_EA7EA006_50C0_4E2C_AADD_3749625D4C95_.wvu.Cols" localSheetId="29">'Rejection - MAR 2026 '!$AQ:$AZ,'Rejection - MAR 2026 '!$BI:$CI</definedName>
    <definedName name="Z_EA7EA006_50C0_4E2C_AADD_3749625D4C95_.wvu.Cols" localSheetId="31" hidden="1">'Short Shipment Data'!$AC:$XFD</definedName>
    <definedName name="Z_EA7EA006_50C0_4E2C_AADD_3749625D4C95_.wvu.Cols" localSheetId="30" hidden="1">'Weight - JAN -26'!#REF!,'Weight - JAN -26'!#REF!,'Weight - JAN -26'!#REF!</definedName>
    <definedName name="Z_EA7EA006_50C0_4E2C_AADD_3749625D4C95_.wvu.FilterData" localSheetId="27" hidden="1">'Rej Details - FEB - 26-old'!$C$2:$V$2</definedName>
    <definedName name="Z_EA7EA006_50C0_4E2C_AADD_3749625D4C95_.wvu.FilterData" localSheetId="28">'Rejection - FEB 2026'!$B$2:$U$2</definedName>
    <definedName name="Z_EA7EA006_50C0_4E2C_AADD_3749625D4C95_.wvu.FilterData" localSheetId="29">'Rejection - MAR 2026 '!$B$2:$U$2</definedName>
    <definedName name="Z_EA7EA006_50C0_4E2C_AADD_3749625D4C95_.wvu.FilterData" localSheetId="31" hidden="1">'Short Shipment Data'!$U$145:$AA$152</definedName>
    <definedName name="Z_EA7EA006_50C0_4E2C_AADD_3749625D4C95_.wvu.PrintArea" localSheetId="31" hidden="1">'Short Shipment Data'!$A$5:$T$12</definedName>
    <definedName name="Z_EA7EA006_50C0_4E2C_AADD_3749625D4C95_.wvu.Rows" localSheetId="32" hidden="1">'Photo DMN Details'!$19:$22</definedName>
    <definedName name="Z_EA7EA006_50C0_4E2C_AADD_3749625D4C95_.wvu.Rows" localSheetId="27" hidden="1">'Rej Details - FEB - 26-old'!#REF!</definedName>
    <definedName name="Z_EA7EA006_50C0_4E2C_AADD_3749625D4C95_.wvu.Rows" localSheetId="28">'Rejection - FEB 2026'!#REF!</definedName>
    <definedName name="Z_EA7EA006_50C0_4E2C_AADD_3749625D4C95_.wvu.Rows" localSheetId="29">'Rejection - MAR 2026 '!#REF!</definedName>
  </definedNames>
  <calcPr calcId="162913"/>
  <pivotCaches>
    <pivotCache cacheId="0" r:id="rId38"/>
    <pivotCache cacheId="1" r:id="rId39"/>
  </pivotCaches>
  <extLst>
    <ext xmlns:x14="http://schemas.microsoft.com/office/spreadsheetml/2009/9/main" uri="{BBE1A952-AA13-448e-AADC-164F8A28A991}">
      <x14:slicerCaches>
        <x14:slicerCache r:id="rId40"/>
        <x14:slicerCache r:id="rId41"/>
        <x14:slicerCache r:id="rId4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3"/>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8" i="28" l="1"/>
  <c r="M37" i="28"/>
  <c r="M36" i="28"/>
  <c r="M35" i="28"/>
  <c r="M34" i="28"/>
  <c r="N213" i="9" l="1"/>
  <c r="N214" i="9" s="1"/>
  <c r="O214" i="9" s="1"/>
  <c r="P214" i="9" s="1"/>
  <c r="O212" i="9"/>
  <c r="P212" i="9" s="1"/>
  <c r="P211" i="9"/>
  <c r="O211" i="9"/>
  <c r="H214" i="9"/>
  <c r="G214" i="9"/>
  <c r="F214" i="9"/>
  <c r="E214" i="9"/>
  <c r="D214" i="9"/>
  <c r="C214" i="9"/>
  <c r="O213" i="9" l="1"/>
  <c r="P213" i="9" s="1"/>
  <c r="K205" i="9" l="1"/>
  <c r="J205" i="9"/>
  <c r="I205" i="9"/>
  <c r="H205" i="9"/>
  <c r="G205" i="9"/>
  <c r="F205" i="9"/>
  <c r="E205" i="9"/>
  <c r="D205" i="9"/>
  <c r="C205" i="9"/>
  <c r="N202" i="9"/>
  <c r="N203" i="9" s="1"/>
  <c r="O203" i="9" s="1"/>
  <c r="P203" i="9" s="1"/>
  <c r="P201" i="9"/>
  <c r="P200" i="9"/>
  <c r="O200" i="9"/>
  <c r="O202" i="9" l="1"/>
  <c r="P202" i="9" s="1"/>
  <c r="AB57" i="33" l="1"/>
  <c r="M3" i="28"/>
  <c r="N192" i="9" l="1"/>
  <c r="O191" i="9"/>
  <c r="P191" i="9" s="1"/>
  <c r="N191" i="9"/>
  <c r="P190" i="9"/>
  <c r="O189" i="9"/>
  <c r="P189" i="9" s="1"/>
  <c r="K194" i="9"/>
  <c r="J194" i="9"/>
  <c r="I194" i="9"/>
  <c r="H194" i="9"/>
  <c r="G194" i="9"/>
  <c r="F194" i="9"/>
  <c r="E194" i="9"/>
  <c r="D194" i="9"/>
  <c r="C194" i="9"/>
  <c r="N184" i="9"/>
  <c r="N183" i="9"/>
  <c r="P182" i="9"/>
  <c r="O181" i="9"/>
  <c r="P181" i="9" s="1"/>
  <c r="H183" i="9"/>
  <c r="G183" i="9"/>
  <c r="F183" i="9"/>
  <c r="E183" i="9"/>
  <c r="D183" i="9"/>
  <c r="C183" i="9"/>
  <c r="N174" i="9"/>
  <c r="N173" i="9"/>
  <c r="O174" i="9" s="1"/>
  <c r="P174" i="9" s="1"/>
  <c r="O172" i="9"/>
  <c r="P172" i="9" s="1"/>
  <c r="P171" i="9"/>
  <c r="O171" i="9"/>
  <c r="H173" i="9"/>
  <c r="G173" i="9"/>
  <c r="F173" i="9"/>
  <c r="E173" i="9"/>
  <c r="D173" i="9"/>
  <c r="C173" i="9"/>
  <c r="O192" i="9" l="1"/>
  <c r="P192" i="9" s="1"/>
  <c r="O184" i="9"/>
  <c r="P184" i="9" s="1"/>
  <c r="O183" i="9"/>
  <c r="P183" i="9" s="1"/>
  <c r="O173" i="9"/>
  <c r="P173" i="9" s="1"/>
  <c r="P13" i="43" l="1"/>
  <c r="O13" i="43"/>
  <c r="N13" i="43"/>
  <c r="M13" i="43"/>
  <c r="L13" i="43"/>
  <c r="K13" i="43"/>
  <c r="J13" i="43"/>
  <c r="I13" i="43"/>
  <c r="P8" i="43"/>
  <c r="O8" i="43"/>
  <c r="N8" i="43"/>
  <c r="M8" i="43"/>
  <c r="L8" i="43"/>
  <c r="K8" i="43"/>
  <c r="J8" i="43"/>
  <c r="I8" i="43"/>
  <c r="P11" i="43"/>
  <c r="O11" i="43"/>
  <c r="N11" i="43"/>
  <c r="M11" i="43"/>
  <c r="L11" i="43"/>
  <c r="K11" i="43"/>
  <c r="J11" i="43"/>
  <c r="I11" i="43"/>
  <c r="O1253" i="8" l="1"/>
  <c r="O1252" i="8"/>
  <c r="Y7" i="43"/>
  <c r="P1252" i="8" l="1"/>
  <c r="M19" i="16" l="1"/>
  <c r="M18" i="16"/>
  <c r="E12" i="20"/>
  <c r="C12" i="20"/>
  <c r="M20" i="16"/>
  <c r="G12" i="20" s="1"/>
  <c r="B53" i="20"/>
  <c r="B52" i="20"/>
  <c r="H370" i="2"/>
  <c r="D19" i="20"/>
  <c r="D30" i="20"/>
  <c r="D20" i="20"/>
  <c r="G8" i="20"/>
  <c r="E8" i="20"/>
  <c r="C8" i="20"/>
  <c r="E53" i="20"/>
  <c r="E52" i="20"/>
  <c r="D53" i="20"/>
  <c r="D52" i="20"/>
  <c r="C53" i="20"/>
  <c r="C52" i="20"/>
  <c r="E19" i="20" l="1"/>
  <c r="O36" i="42"/>
  <c r="P36" i="42"/>
  <c r="P41" i="42"/>
  <c r="O1247" i="8"/>
  <c r="O1246" i="8"/>
  <c r="G5" i="28"/>
  <c r="E5" i="28"/>
  <c r="C5" i="28"/>
  <c r="M25" i="28"/>
  <c r="M26" i="28"/>
  <c r="M27" i="28"/>
  <c r="M28" i="28"/>
  <c r="M29" i="28"/>
  <c r="M30" i="28"/>
  <c r="M31" i="28"/>
  <c r="M32" i="28"/>
  <c r="M33" i="28"/>
  <c r="M24" i="28"/>
  <c r="M23" i="28"/>
  <c r="M22" i="28"/>
  <c r="M21" i="28"/>
  <c r="M20" i="28"/>
  <c r="P1246" i="8" l="1"/>
  <c r="O1240" i="8"/>
  <c r="O1239" i="8"/>
  <c r="P1239" i="8" l="1"/>
  <c r="G847" i="5" l="1"/>
  <c r="E847" i="5"/>
  <c r="H847" i="5"/>
  <c r="I847" i="5"/>
  <c r="O837" i="5"/>
  <c r="H843" i="5"/>
  <c r="D843" i="5"/>
  <c r="I843" i="5"/>
  <c r="D842" i="5"/>
  <c r="R1233" i="8" l="1"/>
  <c r="R1232" i="8"/>
  <c r="R1228" i="8"/>
  <c r="R1227" i="8"/>
  <c r="R1222" i="8"/>
  <c r="R1221" i="8"/>
  <c r="O1216" i="8"/>
  <c r="I1216" i="8"/>
  <c r="Y27" i="42"/>
  <c r="Y24" i="42"/>
  <c r="Y35" i="42"/>
  <c r="Y34" i="42"/>
  <c r="Y33" i="42"/>
  <c r="Y32" i="42"/>
  <c r="Y31" i="42"/>
  <c r="Y30" i="42"/>
  <c r="Y18" i="42"/>
  <c r="Y17" i="42"/>
  <c r="Y16" i="42"/>
  <c r="Y15" i="42"/>
  <c r="Y14" i="42"/>
  <c r="Y13" i="42"/>
  <c r="Y12" i="42"/>
  <c r="Y11" i="42"/>
  <c r="Y10" i="42"/>
  <c r="Y40" i="42"/>
  <c r="Y39" i="42"/>
  <c r="Y38" i="42"/>
  <c r="Y7" i="42"/>
  <c r="I28" i="42"/>
  <c r="I25" i="42"/>
  <c r="I36" i="42"/>
  <c r="I19" i="42"/>
  <c r="I41" i="42"/>
  <c r="S1227" i="8" l="1"/>
  <c r="S1232" i="8"/>
  <c r="S1221" i="8"/>
  <c r="P28" i="42"/>
  <c r="O28" i="42"/>
  <c r="N28" i="42"/>
  <c r="M28" i="42"/>
  <c r="L28" i="42"/>
  <c r="K28" i="42"/>
  <c r="J28" i="42"/>
  <c r="P25" i="42"/>
  <c r="O25" i="42"/>
  <c r="N25" i="42"/>
  <c r="M25" i="42"/>
  <c r="L25" i="42"/>
  <c r="K25" i="42"/>
  <c r="J25" i="42"/>
  <c r="N36" i="42"/>
  <c r="M36" i="42"/>
  <c r="L36" i="42"/>
  <c r="K36" i="42"/>
  <c r="J36" i="42"/>
  <c r="P19" i="42"/>
  <c r="O19" i="42"/>
  <c r="N19" i="42"/>
  <c r="M19" i="42"/>
  <c r="L19" i="42"/>
  <c r="K19" i="42"/>
  <c r="J19" i="42"/>
  <c r="O41" i="42"/>
  <c r="N41" i="42"/>
  <c r="M41" i="42"/>
  <c r="L41" i="42"/>
  <c r="K41" i="42"/>
  <c r="J41" i="42"/>
  <c r="P8" i="42"/>
  <c r="O8" i="42"/>
  <c r="N8" i="42"/>
  <c r="M8" i="42"/>
  <c r="L8" i="42"/>
  <c r="K8" i="42"/>
  <c r="J8" i="42"/>
  <c r="I8" i="42"/>
  <c r="I43" i="42" s="1"/>
  <c r="O43" i="42" l="1"/>
  <c r="K43" i="42"/>
  <c r="M43" i="42"/>
  <c r="N43" i="42"/>
  <c r="L43" i="42"/>
  <c r="P43" i="42"/>
  <c r="J43" i="42"/>
  <c r="AL52" i="33"/>
  <c r="M15" i="28" l="1"/>
  <c r="M16" i="28"/>
  <c r="M17" i="28"/>
  <c r="M18" i="28"/>
  <c r="M19" i="28"/>
  <c r="J1216" i="8" l="1"/>
  <c r="K1216" i="8"/>
  <c r="L1216" i="8"/>
  <c r="M1216" i="8"/>
  <c r="N1216" i="8"/>
  <c r="P1216" i="8"/>
  <c r="Q1216" i="8"/>
  <c r="R1215" i="8"/>
  <c r="R1214" i="8"/>
  <c r="R1216" i="8" s="1"/>
  <c r="O1211" i="8"/>
  <c r="O1210" i="8"/>
  <c r="S1215" i="8" l="1"/>
  <c r="S1216" i="8"/>
  <c r="S1214" i="8"/>
  <c r="P1210" i="8"/>
  <c r="R1199" i="8" l="1"/>
  <c r="R1198" i="8"/>
  <c r="S1198" i="8" s="1"/>
  <c r="R1194" i="8"/>
  <c r="R1193" i="8"/>
  <c r="S1193" i="8" s="1"/>
  <c r="R1204" i="8" l="1"/>
  <c r="S1203" i="8" s="1"/>
  <c r="R1203" i="8"/>
  <c r="M1180" i="8"/>
  <c r="I370" i="2"/>
  <c r="O49" i="33" l="1"/>
  <c r="O48" i="33" l="1"/>
  <c r="N164" i="9" l="1"/>
  <c r="N163" i="9"/>
  <c r="O164" i="9" s="1"/>
  <c r="P164" i="9" s="1"/>
  <c r="P162" i="9"/>
  <c r="O161" i="9"/>
  <c r="P161" i="9" s="1"/>
  <c r="K163" i="9"/>
  <c r="J163" i="9"/>
  <c r="I163" i="9"/>
  <c r="H163" i="9"/>
  <c r="G163" i="9"/>
  <c r="F163" i="9"/>
  <c r="E163" i="9"/>
  <c r="D163" i="9"/>
  <c r="C163" i="9"/>
  <c r="O163" i="9" l="1"/>
  <c r="P163" i="9" s="1"/>
  <c r="Q37" i="41" l="1"/>
  <c r="P37" i="41"/>
  <c r="J37" i="41"/>
  <c r="Z53" i="41" l="1"/>
  <c r="Z54" i="41"/>
  <c r="N153" i="9" l="1"/>
  <c r="N154" i="9" s="1"/>
  <c r="O154" i="9" s="1"/>
  <c r="P154" i="9" s="1"/>
  <c r="H153" i="9"/>
  <c r="G153" i="9"/>
  <c r="F153" i="9"/>
  <c r="E153" i="9"/>
  <c r="D153" i="9"/>
  <c r="C153" i="9"/>
  <c r="P152" i="9"/>
  <c r="P151" i="9"/>
  <c r="O151" i="9"/>
  <c r="Q98" i="41"/>
  <c r="O153" i="9" l="1"/>
  <c r="P153" i="9" s="1"/>
  <c r="Q1186" i="8" l="1"/>
  <c r="P98" i="41" l="1"/>
  <c r="J98" i="41"/>
  <c r="Q109" i="41" l="1"/>
  <c r="P109" i="41"/>
  <c r="J109" i="41"/>
  <c r="Q51" i="41"/>
  <c r="P51" i="41"/>
  <c r="J51" i="41"/>
  <c r="Q93" i="41"/>
  <c r="P93" i="41"/>
  <c r="O93" i="41"/>
  <c r="N93" i="41"/>
  <c r="M93" i="41"/>
  <c r="L93" i="41"/>
  <c r="K93" i="41"/>
  <c r="J93" i="41"/>
  <c r="Z92" i="41"/>
  <c r="Z91" i="41"/>
  <c r="Z90" i="41"/>
  <c r="Z89" i="41"/>
  <c r="Z88" i="41"/>
  <c r="Z87" i="41"/>
  <c r="Z86" i="41"/>
  <c r="Z85" i="41"/>
  <c r="Z84" i="41"/>
  <c r="Z83" i="41"/>
  <c r="Z82" i="41"/>
  <c r="Z81" i="41"/>
  <c r="Z80" i="41"/>
  <c r="Z79" i="41"/>
  <c r="Z78" i="41"/>
  <c r="Z77" i="41"/>
  <c r="Z76" i="41"/>
  <c r="Z75" i="41"/>
  <c r="Z74" i="41"/>
  <c r="Z73" i="41"/>
  <c r="Z72" i="41"/>
  <c r="Z71" i="41"/>
  <c r="Q69" i="41"/>
  <c r="P69" i="41"/>
  <c r="O69" i="41"/>
  <c r="N69" i="41"/>
  <c r="M69" i="41"/>
  <c r="L69" i="41"/>
  <c r="K69" i="41"/>
  <c r="J69" i="41"/>
  <c r="Z68" i="41"/>
  <c r="Z67" i="41"/>
  <c r="Z66" i="41"/>
  <c r="Z65" i="41"/>
  <c r="Z64" i="41"/>
  <c r="Z63" i="41"/>
  <c r="Z62" i="41"/>
  <c r="Z61" i="41"/>
  <c r="Z60" i="41"/>
  <c r="Z59" i="41"/>
  <c r="Z58" i="41"/>
  <c r="Z57" i="41"/>
  <c r="Z56" i="41"/>
  <c r="Z55" i="41"/>
  <c r="J111" i="41" l="1"/>
  <c r="P111" i="41"/>
  <c r="Q111" i="41"/>
  <c r="N141" i="9"/>
  <c r="N142" i="9" s="1"/>
  <c r="O142" i="9" s="1"/>
  <c r="P142" i="9" s="1"/>
  <c r="H141" i="9"/>
  <c r="G141" i="9"/>
  <c r="F141" i="9"/>
  <c r="E141" i="9"/>
  <c r="D141" i="9"/>
  <c r="C141" i="9"/>
  <c r="P140" i="9"/>
  <c r="P139" i="9"/>
  <c r="O139" i="9"/>
  <c r="N130" i="9"/>
  <c r="N131" i="9" s="1"/>
  <c r="H130" i="9"/>
  <c r="G130" i="9"/>
  <c r="F130" i="9"/>
  <c r="E130" i="9"/>
  <c r="D130" i="9"/>
  <c r="C130" i="9"/>
  <c r="P129" i="9"/>
  <c r="P128" i="9"/>
  <c r="O128" i="9"/>
  <c r="O130" i="9" l="1"/>
  <c r="P130" i="9" s="1"/>
  <c r="O131" i="9"/>
  <c r="P131" i="9" s="1"/>
  <c r="O141" i="9"/>
  <c r="P141" i="9" s="1"/>
  <c r="Q1175" i="8"/>
  <c r="M1181" i="8"/>
  <c r="Q1174" i="8"/>
  <c r="R1174" i="8" l="1"/>
  <c r="N119" i="9"/>
  <c r="N120" i="9" s="1"/>
  <c r="O120" i="9" s="1"/>
  <c r="P120" i="9" s="1"/>
  <c r="H119" i="9"/>
  <c r="G119" i="9"/>
  <c r="F119" i="9"/>
  <c r="E119" i="9"/>
  <c r="D119" i="9"/>
  <c r="C119" i="9"/>
  <c r="P118" i="9"/>
  <c r="P117" i="9"/>
  <c r="O117" i="9"/>
  <c r="N109" i="9"/>
  <c r="N110" i="9" s="1"/>
  <c r="O110" i="9" s="1"/>
  <c r="P110" i="9" s="1"/>
  <c r="H109" i="9"/>
  <c r="G109" i="9"/>
  <c r="F109" i="9"/>
  <c r="E109" i="9"/>
  <c r="D109" i="9"/>
  <c r="C109" i="9"/>
  <c r="P108" i="9"/>
  <c r="O107" i="9"/>
  <c r="P107" i="9" s="1"/>
  <c r="O99" i="9"/>
  <c r="P99" i="9" s="1"/>
  <c r="N99" i="9"/>
  <c r="N100" i="9" s="1"/>
  <c r="O100" i="9" s="1"/>
  <c r="P100" i="9" s="1"/>
  <c r="H99" i="9"/>
  <c r="G99" i="9"/>
  <c r="F99" i="9"/>
  <c r="E99" i="9"/>
  <c r="D99" i="9"/>
  <c r="C99" i="9"/>
  <c r="P98" i="9"/>
  <c r="O97" i="9"/>
  <c r="P97" i="9" s="1"/>
  <c r="N89" i="9"/>
  <c r="N90" i="9" s="1"/>
  <c r="O90" i="9" s="1"/>
  <c r="P90" i="9" s="1"/>
  <c r="H89" i="9"/>
  <c r="G89" i="9"/>
  <c r="F89" i="9"/>
  <c r="E89" i="9"/>
  <c r="D89" i="9"/>
  <c r="C89" i="9"/>
  <c r="P88" i="9"/>
  <c r="P87" i="9"/>
  <c r="O87" i="9"/>
  <c r="K79" i="9"/>
  <c r="J79" i="9"/>
  <c r="I79" i="9"/>
  <c r="H79" i="9"/>
  <c r="G79" i="9"/>
  <c r="F79" i="9"/>
  <c r="E79" i="9"/>
  <c r="D79" i="9"/>
  <c r="C79" i="9"/>
  <c r="N78" i="9"/>
  <c r="O78" i="9" s="1"/>
  <c r="P78" i="9" s="1"/>
  <c r="P77" i="9"/>
  <c r="O76" i="9"/>
  <c r="P76" i="9" s="1"/>
  <c r="H68" i="9"/>
  <c r="G68" i="9"/>
  <c r="F68" i="9"/>
  <c r="E68" i="9"/>
  <c r="D68" i="9"/>
  <c r="C68" i="9"/>
  <c r="V56" i="9"/>
  <c r="U55" i="9"/>
  <c r="T55" i="9"/>
  <c r="S55" i="9"/>
  <c r="R55" i="9"/>
  <c r="Q55" i="9"/>
  <c r="P55" i="9"/>
  <c r="O55" i="9"/>
  <c r="N55" i="9"/>
  <c r="K55" i="9"/>
  <c r="J55" i="9"/>
  <c r="I55" i="9"/>
  <c r="H55" i="9"/>
  <c r="G55" i="9"/>
  <c r="F55" i="9"/>
  <c r="E55" i="9"/>
  <c r="D55" i="9"/>
  <c r="C55" i="9"/>
  <c r="P31" i="9"/>
  <c r="O31" i="9"/>
  <c r="N31" i="9"/>
  <c r="M31" i="9"/>
  <c r="L31" i="9"/>
  <c r="K31" i="9"/>
  <c r="H31" i="9"/>
  <c r="G31" i="9"/>
  <c r="F31" i="9"/>
  <c r="E31" i="9"/>
  <c r="D31" i="9"/>
  <c r="C31" i="9"/>
  <c r="V25" i="9"/>
  <c r="W25" i="9" s="1"/>
  <c r="X25" i="9" s="1"/>
  <c r="V24" i="9"/>
  <c r="W24" i="9" s="1"/>
  <c r="X24" i="9" s="1"/>
  <c r="W23" i="9"/>
  <c r="X23" i="9" s="1"/>
  <c r="W22" i="9"/>
  <c r="X22" i="9" s="1"/>
  <c r="P22" i="9"/>
  <c r="O22" i="9"/>
  <c r="N22" i="9"/>
  <c r="M22" i="9"/>
  <c r="L22" i="9"/>
  <c r="K22" i="9"/>
  <c r="H22" i="9"/>
  <c r="G22" i="9"/>
  <c r="F22" i="9"/>
  <c r="E22" i="9"/>
  <c r="D22" i="9"/>
  <c r="C22" i="9"/>
  <c r="S17" i="9"/>
  <c r="R17" i="9"/>
  <c r="Q17" i="9"/>
  <c r="P17" i="9"/>
  <c r="O17" i="9"/>
  <c r="N17" i="9"/>
  <c r="M17" i="9"/>
  <c r="L17" i="9"/>
  <c r="K17" i="9"/>
  <c r="J17" i="9"/>
  <c r="I17" i="9"/>
  <c r="H17" i="9"/>
  <c r="G17" i="9"/>
  <c r="F17" i="9"/>
  <c r="E17" i="9"/>
  <c r="D17" i="9"/>
  <c r="C17" i="9"/>
  <c r="V16" i="9"/>
  <c r="W16" i="9" s="1"/>
  <c r="X16" i="9" s="1"/>
  <c r="Q45" i="9" s="1"/>
  <c r="X15" i="9"/>
  <c r="W15" i="9"/>
  <c r="W14" i="9"/>
  <c r="X14" i="9" s="1"/>
  <c r="K10" i="9"/>
  <c r="K11" i="9" s="1"/>
  <c r="W8" i="9"/>
  <c r="V8" i="9"/>
  <c r="U8" i="9"/>
  <c r="T8" i="9"/>
  <c r="S8" i="9"/>
  <c r="R8" i="9"/>
  <c r="Q8" i="9"/>
  <c r="P8" i="9"/>
  <c r="O8" i="9"/>
  <c r="K8" i="9"/>
  <c r="J8" i="9"/>
  <c r="I8" i="9"/>
  <c r="H8" i="9"/>
  <c r="G8" i="9"/>
  <c r="F8" i="9"/>
  <c r="E8" i="9"/>
  <c r="D8" i="9"/>
  <c r="C8" i="9"/>
  <c r="O1170" i="8"/>
  <c r="N1170" i="8"/>
  <c r="M1170" i="8"/>
  <c r="L1170" i="8"/>
  <c r="K1170" i="8"/>
  <c r="J1170" i="8"/>
  <c r="P1169" i="8"/>
  <c r="P1168" i="8"/>
  <c r="O1163" i="8"/>
  <c r="O1162" i="8"/>
  <c r="M1157" i="8"/>
  <c r="M1156" i="8"/>
  <c r="R1151" i="8"/>
  <c r="R1150" i="8"/>
  <c r="R1146" i="8"/>
  <c r="R1145" i="8"/>
  <c r="R1141" i="8"/>
  <c r="R1140" i="8"/>
  <c r="R1135" i="8"/>
  <c r="R1134" i="8"/>
  <c r="T1128" i="8"/>
  <c r="T1127" i="8"/>
  <c r="O1123" i="8"/>
  <c r="O1122" i="8"/>
  <c r="O1117" i="8"/>
  <c r="O1116" i="8"/>
  <c r="O1111" i="8"/>
  <c r="O1110" i="8"/>
  <c r="O1106" i="8"/>
  <c r="O1105" i="8"/>
  <c r="O1101" i="8"/>
  <c r="O1100" i="8"/>
  <c r="O1095" i="8"/>
  <c r="O1094" i="8"/>
  <c r="O1090" i="8"/>
  <c r="O1089" i="8"/>
  <c r="O1085" i="8"/>
  <c r="O1084" i="8"/>
  <c r="O1080" i="8"/>
  <c r="O1079" i="8"/>
  <c r="O1074" i="8"/>
  <c r="O1073" i="8"/>
  <c r="O1069" i="8"/>
  <c r="O1068" i="8"/>
  <c r="M1062" i="8"/>
  <c r="M1061" i="8"/>
  <c r="Q1057" i="8"/>
  <c r="Q1056" i="8"/>
  <c r="M1051" i="8"/>
  <c r="M1050" i="8"/>
  <c r="Q1046" i="8"/>
  <c r="Q1045" i="8"/>
  <c r="O1041" i="8"/>
  <c r="O1040" i="8"/>
  <c r="O1035" i="8"/>
  <c r="O1034" i="8"/>
  <c r="O1028" i="8"/>
  <c r="O1027" i="8"/>
  <c r="O1022" i="8"/>
  <c r="P1021" i="8" s="1"/>
  <c r="O1021" i="8"/>
  <c r="O1015" i="8"/>
  <c r="O1014" i="8"/>
  <c r="P1007" i="8"/>
  <c r="P1006" i="8"/>
  <c r="P1002" i="8"/>
  <c r="P1001" i="8"/>
  <c r="U996" i="8"/>
  <c r="U995" i="8"/>
  <c r="U990" i="8"/>
  <c r="U989" i="8"/>
  <c r="O984" i="8"/>
  <c r="O983" i="8"/>
  <c r="U978" i="8"/>
  <c r="U977" i="8"/>
  <c r="U970" i="8"/>
  <c r="U969" i="8"/>
  <c r="O959" i="8"/>
  <c r="N959" i="8"/>
  <c r="M959" i="8"/>
  <c r="L959" i="8"/>
  <c r="K959" i="8"/>
  <c r="J959" i="8"/>
  <c r="P958" i="8"/>
  <c r="P957" i="8"/>
  <c r="O954" i="8"/>
  <c r="N954" i="8"/>
  <c r="M954" i="8"/>
  <c r="L954" i="8"/>
  <c r="K954" i="8"/>
  <c r="J954" i="8"/>
  <c r="P953" i="8"/>
  <c r="P952" i="8"/>
  <c r="P951" i="8"/>
  <c r="L946" i="8"/>
  <c r="K946" i="8"/>
  <c r="J946" i="8"/>
  <c r="I946" i="8"/>
  <c r="H946" i="8"/>
  <c r="G946" i="8"/>
  <c r="X944" i="8"/>
  <c r="X943" i="8"/>
  <c r="L942" i="8"/>
  <c r="K942" i="8"/>
  <c r="J942" i="8"/>
  <c r="I942" i="8"/>
  <c r="H942" i="8"/>
  <c r="G942" i="8"/>
  <c r="X941" i="8"/>
  <c r="X940" i="8"/>
  <c r="X938" i="8"/>
  <c r="X937" i="8"/>
  <c r="L937" i="8"/>
  <c r="K937" i="8"/>
  <c r="J937" i="8"/>
  <c r="I937" i="8"/>
  <c r="H937" i="8"/>
  <c r="G937" i="8"/>
  <c r="X936" i="8"/>
  <c r="M936" i="8"/>
  <c r="M935" i="8"/>
  <c r="W934" i="8"/>
  <c r="V934" i="8"/>
  <c r="U934" i="8"/>
  <c r="L934" i="8"/>
  <c r="K934" i="8"/>
  <c r="J934" i="8"/>
  <c r="I934" i="8"/>
  <c r="H934" i="8"/>
  <c r="G934" i="8"/>
  <c r="X933" i="8"/>
  <c r="M933" i="8"/>
  <c r="X932" i="8"/>
  <c r="M932" i="8"/>
  <c r="X931" i="8"/>
  <c r="M931" i="8"/>
  <c r="W930" i="8"/>
  <c r="V930" i="8"/>
  <c r="U930" i="8"/>
  <c r="X929" i="8"/>
  <c r="X928" i="8"/>
  <c r="M928" i="8"/>
  <c r="M927" i="8"/>
  <c r="N927" i="8" s="1"/>
  <c r="O922" i="8"/>
  <c r="O921" i="8"/>
  <c r="M917" i="8"/>
  <c r="M916" i="8"/>
  <c r="O911" i="8"/>
  <c r="O910" i="8"/>
  <c r="O909" i="8"/>
  <c r="O908" i="8"/>
  <c r="O907" i="8"/>
  <c r="O906" i="8"/>
  <c r="N901" i="8"/>
  <c r="N900" i="8"/>
  <c r="Q895" i="8"/>
  <c r="P895" i="8"/>
  <c r="O895" i="8"/>
  <c r="N895" i="8"/>
  <c r="M895" i="8"/>
  <c r="L895" i="8"/>
  <c r="K895" i="8"/>
  <c r="J895" i="8"/>
  <c r="I895" i="8"/>
  <c r="H895" i="8"/>
  <c r="U894" i="8"/>
  <c r="U893" i="8"/>
  <c r="Q889" i="8"/>
  <c r="P889" i="8"/>
  <c r="O889" i="8"/>
  <c r="N889" i="8"/>
  <c r="M889" i="8"/>
  <c r="L889" i="8"/>
  <c r="K889" i="8"/>
  <c r="J889" i="8"/>
  <c r="I889" i="8"/>
  <c r="H889" i="8"/>
  <c r="U888" i="8"/>
  <c r="U887" i="8"/>
  <c r="Q883" i="8"/>
  <c r="P883" i="8"/>
  <c r="O883" i="8"/>
  <c r="N883" i="8"/>
  <c r="M883" i="8"/>
  <c r="L883" i="8"/>
  <c r="K883" i="8"/>
  <c r="J883" i="8"/>
  <c r="I883" i="8"/>
  <c r="H883" i="8"/>
  <c r="U882" i="8"/>
  <c r="U881" i="8"/>
  <c r="G871" i="8"/>
  <c r="F871" i="8"/>
  <c r="E871" i="8"/>
  <c r="H867" i="8"/>
  <c r="H866" i="8"/>
  <c r="K864" i="8"/>
  <c r="J862" i="8"/>
  <c r="I862" i="8"/>
  <c r="H862" i="8"/>
  <c r="E861" i="8"/>
  <c r="K861" i="8" s="1"/>
  <c r="G860" i="8"/>
  <c r="F860" i="8"/>
  <c r="E860" i="8"/>
  <c r="W859" i="8"/>
  <c r="V859" i="8"/>
  <c r="U859" i="8"/>
  <c r="T859" i="8"/>
  <c r="S859" i="8"/>
  <c r="R859" i="8"/>
  <c r="G859" i="8"/>
  <c r="G863" i="8" s="1"/>
  <c r="F859" i="8"/>
  <c r="F863" i="8" s="1"/>
  <c r="E859" i="8"/>
  <c r="E863" i="8" s="1"/>
  <c r="K858" i="8"/>
  <c r="X857" i="8"/>
  <c r="K857" i="8"/>
  <c r="X856" i="8"/>
  <c r="K856" i="8"/>
  <c r="X855" i="8"/>
  <c r="N849" i="8"/>
  <c r="N848" i="8"/>
  <c r="N844" i="8"/>
  <c r="N843" i="8"/>
  <c r="N836" i="8"/>
  <c r="N835" i="8"/>
  <c r="N829" i="8"/>
  <c r="N828" i="8"/>
  <c r="L823" i="8"/>
  <c r="L822" i="8"/>
  <c r="Q817" i="8"/>
  <c r="Q816" i="8"/>
  <c r="O811" i="8"/>
  <c r="O810" i="8"/>
  <c r="Q804" i="8"/>
  <c r="Q803" i="8"/>
  <c r="Q794" i="8"/>
  <c r="Q793" i="8"/>
  <c r="N784" i="8"/>
  <c r="N783" i="8"/>
  <c r="N777" i="8"/>
  <c r="N776" i="8"/>
  <c r="P770" i="8"/>
  <c r="P769" i="8"/>
  <c r="N762" i="8"/>
  <c r="N761" i="8"/>
  <c r="N756" i="8"/>
  <c r="N755" i="8"/>
  <c r="N748" i="8"/>
  <c r="N747" i="8"/>
  <c r="N740" i="8"/>
  <c r="N739" i="8"/>
  <c r="M732" i="8"/>
  <c r="M731" i="8"/>
  <c r="N725" i="8"/>
  <c r="N724" i="8"/>
  <c r="N716" i="8"/>
  <c r="N715" i="8"/>
  <c r="N709" i="8"/>
  <c r="N708" i="8"/>
  <c r="O708" i="8" s="1"/>
  <c r="N701" i="8"/>
  <c r="N700" i="8"/>
  <c r="Q689" i="8"/>
  <c r="Q688" i="8"/>
  <c r="Q680" i="8"/>
  <c r="Q679" i="8"/>
  <c r="L673" i="8"/>
  <c r="L672" i="8"/>
  <c r="L668" i="8"/>
  <c r="L667" i="8"/>
  <c r="L663" i="8"/>
  <c r="L662" i="8"/>
  <c r="N658" i="8"/>
  <c r="N657" i="8"/>
  <c r="O657" i="8" s="1"/>
  <c r="N653" i="8"/>
  <c r="N652" i="8"/>
  <c r="N648" i="8"/>
  <c r="N647" i="8"/>
  <c r="N643" i="8"/>
  <c r="N642" i="8"/>
  <c r="N638" i="8"/>
  <c r="N637" i="8"/>
  <c r="M633" i="8"/>
  <c r="M632" i="8"/>
  <c r="N628" i="8"/>
  <c r="O627" i="8" s="1"/>
  <c r="N627" i="8"/>
  <c r="K623" i="8"/>
  <c r="L622" i="8"/>
  <c r="K622" i="8"/>
  <c r="Q618" i="8"/>
  <c r="Q617" i="8"/>
  <c r="N613" i="8"/>
  <c r="N612" i="8"/>
  <c r="M608" i="8"/>
  <c r="M607" i="8"/>
  <c r="N602" i="8"/>
  <c r="N601" i="8"/>
  <c r="N594" i="8"/>
  <c r="N593" i="8"/>
  <c r="N587" i="8"/>
  <c r="N586" i="8"/>
  <c r="N580" i="8"/>
  <c r="N579" i="8"/>
  <c r="N573" i="8"/>
  <c r="N572" i="8"/>
  <c r="N568" i="8"/>
  <c r="N567" i="8"/>
  <c r="N566" i="8"/>
  <c r="N565" i="8"/>
  <c r="U558" i="8"/>
  <c r="M553" i="8"/>
  <c r="M552" i="8"/>
  <c r="M546" i="8"/>
  <c r="M545" i="8"/>
  <c r="U540" i="8"/>
  <c r="U539" i="8"/>
  <c r="Q535" i="8"/>
  <c r="Q534" i="8"/>
  <c r="N529" i="8"/>
  <c r="N528" i="8"/>
  <c r="N523" i="8"/>
  <c r="N522" i="8"/>
  <c r="N521" i="8"/>
  <c r="N520" i="8"/>
  <c r="M516" i="8"/>
  <c r="M515" i="8"/>
  <c r="M511" i="8"/>
  <c r="M510" i="8"/>
  <c r="N506" i="8"/>
  <c r="N505" i="8"/>
  <c r="O505" i="8" s="1"/>
  <c r="N501" i="8"/>
  <c r="N500" i="8"/>
  <c r="N496" i="8"/>
  <c r="N495" i="8"/>
  <c r="M490" i="8"/>
  <c r="M489" i="8"/>
  <c r="M484" i="8"/>
  <c r="M483" i="8"/>
  <c r="N479" i="8"/>
  <c r="N478" i="8"/>
  <c r="N474" i="8"/>
  <c r="N473" i="8"/>
  <c r="N469" i="8"/>
  <c r="N468" i="8"/>
  <c r="N464" i="8"/>
  <c r="N463" i="8"/>
  <c r="L458" i="8"/>
  <c r="L457" i="8"/>
  <c r="L453" i="8"/>
  <c r="L452" i="8"/>
  <c r="Y446" i="8"/>
  <c r="Y445" i="8"/>
  <c r="O441" i="8"/>
  <c r="O440" i="8"/>
  <c r="M435" i="8"/>
  <c r="M434" i="8"/>
  <c r="M433" i="8"/>
  <c r="M432" i="8"/>
  <c r="N428" i="8"/>
  <c r="N427" i="8"/>
  <c r="N426" i="8"/>
  <c r="N425" i="8"/>
  <c r="N421" i="8"/>
  <c r="N420" i="8"/>
  <c r="Q415" i="8"/>
  <c r="Q414" i="8"/>
  <c r="C414" i="8"/>
  <c r="M409" i="8"/>
  <c r="M408" i="8"/>
  <c r="N404" i="8"/>
  <c r="N403" i="8"/>
  <c r="Q398" i="8"/>
  <c r="Q397" i="8"/>
  <c r="Q394" i="8"/>
  <c r="Q393" i="8"/>
  <c r="Q389" i="8"/>
  <c r="Q388" i="8"/>
  <c r="Q383" i="8"/>
  <c r="Q382" i="8"/>
  <c r="Q377" i="8"/>
  <c r="Q376" i="8"/>
  <c r="P369" i="8"/>
  <c r="P368" i="8"/>
  <c r="N364" i="8"/>
  <c r="N363" i="8"/>
  <c r="M358" i="8"/>
  <c r="M357" i="8"/>
  <c r="N353" i="8"/>
  <c r="N352" i="8"/>
  <c r="Q348" i="8"/>
  <c r="Q347" i="8"/>
  <c r="N343" i="8"/>
  <c r="N342" i="8"/>
  <c r="N337" i="8"/>
  <c r="Q333" i="8"/>
  <c r="Q332" i="8"/>
  <c r="L327" i="8"/>
  <c r="L326" i="8"/>
  <c r="N321" i="8"/>
  <c r="O320" i="8" s="1"/>
  <c r="N320" i="8"/>
  <c r="N316" i="8"/>
  <c r="N315" i="8"/>
  <c r="Q310" i="8"/>
  <c r="Q309" i="8"/>
  <c r="Q304" i="8"/>
  <c r="Q303" i="8"/>
  <c r="Q298" i="8"/>
  <c r="Q297" i="8"/>
  <c r="Q292" i="8"/>
  <c r="Q291" i="8"/>
  <c r="Q286" i="8"/>
  <c r="Q285" i="8"/>
  <c r="N280" i="8"/>
  <c r="N279" i="8"/>
  <c r="Q274" i="8"/>
  <c r="Q273" i="8"/>
  <c r="N268" i="8"/>
  <c r="N267" i="8"/>
  <c r="Q263" i="8"/>
  <c r="Q262" i="8"/>
  <c r="N258" i="8"/>
  <c r="N257" i="8"/>
  <c r="N253" i="8"/>
  <c r="N252" i="8"/>
  <c r="N248" i="8"/>
  <c r="N247" i="8"/>
  <c r="N243" i="8"/>
  <c r="N242" i="8"/>
  <c r="O242" i="8" s="1"/>
  <c r="N238" i="8"/>
  <c r="N237" i="8"/>
  <c r="N233" i="8"/>
  <c r="N232" i="8"/>
  <c r="N228" i="8"/>
  <c r="N227" i="8"/>
  <c r="N223" i="8"/>
  <c r="N222" i="8"/>
  <c r="N218" i="8"/>
  <c r="N217" i="8"/>
  <c r="Q212" i="8"/>
  <c r="Q211" i="8"/>
  <c r="N207" i="8"/>
  <c r="N206" i="8"/>
  <c r="N202" i="8"/>
  <c r="N201" i="8"/>
  <c r="N197" i="8"/>
  <c r="N196" i="8"/>
  <c r="M192" i="8"/>
  <c r="N191" i="8" s="1"/>
  <c r="M191" i="8"/>
  <c r="M187" i="8"/>
  <c r="M186" i="8"/>
  <c r="N186" i="8" s="1"/>
  <c r="M181" i="8"/>
  <c r="M180" i="8"/>
  <c r="N176" i="8"/>
  <c r="N175" i="8"/>
  <c r="N169" i="8"/>
  <c r="N168" i="8"/>
  <c r="N161" i="8"/>
  <c r="N160" i="8"/>
  <c r="Q156" i="8"/>
  <c r="Q155" i="8"/>
  <c r="N150" i="8"/>
  <c r="N149" i="8"/>
  <c r="AB141" i="8"/>
  <c r="AB140" i="8"/>
  <c r="AB139" i="8"/>
  <c r="AB138" i="8"/>
  <c r="AB137" i="8"/>
  <c r="AB136" i="8"/>
  <c r="AB135" i="8"/>
  <c r="AB134" i="8"/>
  <c r="AB133" i="8"/>
  <c r="AB132" i="8"/>
  <c r="AB131" i="8"/>
  <c r="AB127" i="8"/>
  <c r="AB126" i="8"/>
  <c r="AB125" i="8"/>
  <c r="AB124" i="8"/>
  <c r="AB122" i="8"/>
  <c r="AB121" i="8"/>
  <c r="AB120" i="8"/>
  <c r="AB119" i="8"/>
  <c r="AB118" i="8"/>
  <c r="AB117" i="8"/>
  <c r="N77" i="8"/>
  <c r="N76" i="8"/>
  <c r="N72" i="8"/>
  <c r="N71" i="8"/>
  <c r="N67" i="8"/>
  <c r="N66" i="8"/>
  <c r="N61" i="8"/>
  <c r="N60" i="8"/>
  <c r="N56" i="8"/>
  <c r="N55" i="8"/>
  <c r="N46" i="8"/>
  <c r="O45" i="8" s="1"/>
  <c r="N42" i="8"/>
  <c r="O41" i="8" s="1"/>
  <c r="N41" i="8"/>
  <c r="N38" i="8"/>
  <c r="N37" i="8"/>
  <c r="N34" i="8"/>
  <c r="N33" i="8"/>
  <c r="N30" i="8"/>
  <c r="N29" i="8"/>
  <c r="N26" i="8"/>
  <c r="O25" i="8" s="1"/>
  <c r="N25" i="8"/>
  <c r="N22" i="8"/>
  <c r="N21" i="8"/>
  <c r="N18" i="8"/>
  <c r="N17" i="8"/>
  <c r="N16" i="8"/>
  <c r="N15" i="8"/>
  <c r="N12" i="8"/>
  <c r="O11" i="8" s="1"/>
  <c r="N11" i="8"/>
  <c r="N10" i="8"/>
  <c r="N9" i="8"/>
  <c r="N5" i="8"/>
  <c r="N4" i="8"/>
  <c r="GP2" i="7"/>
  <c r="GM2" i="7"/>
  <c r="GJ2" i="7"/>
  <c r="GG2" i="7"/>
  <c r="GD2" i="7"/>
  <c r="GA2" i="7"/>
  <c r="FX2" i="7"/>
  <c r="FU2" i="7"/>
  <c r="FR2" i="7"/>
  <c r="FO2" i="7"/>
  <c r="FL2" i="7"/>
  <c r="FI2" i="7"/>
  <c r="FF2" i="7"/>
  <c r="FC2" i="7"/>
  <c r="EZ2" i="7"/>
  <c r="EW2" i="7"/>
  <c r="ET2" i="7"/>
  <c r="EQ2" i="7"/>
  <c r="EN2" i="7"/>
  <c r="EK2" i="7"/>
  <c r="EH2" i="7"/>
  <c r="EE2" i="7"/>
  <c r="EB2" i="7"/>
  <c r="DY2" i="7"/>
  <c r="DV2" i="7"/>
  <c r="DS2" i="7"/>
  <c r="DP2" i="7"/>
  <c r="DM2" i="7"/>
  <c r="DJ2" i="7"/>
  <c r="DG2" i="7"/>
  <c r="DD2" i="7"/>
  <c r="DA2" i="7"/>
  <c r="CX2" i="7"/>
  <c r="CU2" i="7"/>
  <c r="CR2" i="7"/>
  <c r="CO2" i="7"/>
  <c r="CL2" i="7"/>
  <c r="CI2" i="7"/>
  <c r="CF2" i="7"/>
  <c r="CC2" i="7"/>
  <c r="BZ2" i="7"/>
  <c r="BW2" i="7"/>
  <c r="BT2" i="7"/>
  <c r="BQ2" i="7"/>
  <c r="BN2" i="7"/>
  <c r="BK2" i="7"/>
  <c r="BH2" i="7"/>
  <c r="BE2" i="7"/>
  <c r="BB2" i="7"/>
  <c r="AY2" i="7"/>
  <c r="AV2" i="7"/>
  <c r="AS2" i="7"/>
  <c r="AP2" i="7"/>
  <c r="AM2" i="7"/>
  <c r="AJ2" i="7"/>
  <c r="AG2" i="7"/>
  <c r="AD2" i="7"/>
  <c r="AA2" i="7"/>
  <c r="X2" i="7"/>
  <c r="U2" i="7"/>
  <c r="R2" i="7"/>
  <c r="O2" i="7"/>
  <c r="L2" i="7"/>
  <c r="I2" i="7"/>
  <c r="F2" i="7"/>
  <c r="C2" i="7"/>
  <c r="CJ423" i="33"/>
  <c r="AL423" i="33"/>
  <c r="T423" i="33"/>
  <c r="Q423" i="33"/>
  <c r="S423" i="33" s="1"/>
  <c r="U423" i="33" s="1"/>
  <c r="L423" i="33"/>
  <c r="CJ422" i="33"/>
  <c r="AL422" i="33"/>
  <c r="S422" i="33"/>
  <c r="U422" i="33" s="1"/>
  <c r="Q422" i="33"/>
  <c r="T422" i="33" s="1"/>
  <c r="L422" i="33"/>
  <c r="CJ421" i="33"/>
  <c r="AL421" i="33"/>
  <c r="Q421" i="33"/>
  <c r="L421" i="33"/>
  <c r="CJ420" i="33"/>
  <c r="AL420" i="33"/>
  <c r="T420" i="33"/>
  <c r="S420" i="33"/>
  <c r="U420" i="33" s="1"/>
  <c r="Q420" i="33"/>
  <c r="L420" i="33"/>
  <c r="CJ419" i="33"/>
  <c r="AL419" i="33"/>
  <c r="Q419" i="33"/>
  <c r="T419" i="33" s="1"/>
  <c r="L419" i="33"/>
  <c r="CJ418" i="33"/>
  <c r="AL418" i="33"/>
  <c r="Q418" i="33"/>
  <c r="T418" i="33" s="1"/>
  <c r="L418" i="33"/>
  <c r="CJ417" i="33"/>
  <c r="AL417" i="33"/>
  <c r="T417" i="33"/>
  <c r="S417" i="33"/>
  <c r="U417" i="33" s="1"/>
  <c r="Q417" i="33"/>
  <c r="L417" i="33"/>
  <c r="CJ416" i="33"/>
  <c r="AL416" i="33"/>
  <c r="Q416" i="33"/>
  <c r="L416" i="33"/>
  <c r="CJ415" i="33"/>
  <c r="AL415" i="33"/>
  <c r="T415" i="33"/>
  <c r="Q415" i="33"/>
  <c r="S415" i="33" s="1"/>
  <c r="U415" i="33" s="1"/>
  <c r="L415" i="33"/>
  <c r="CJ414" i="33"/>
  <c r="AL414" i="33"/>
  <c r="S414" i="33"/>
  <c r="U414" i="33" s="1"/>
  <c r="Q414" i="33"/>
  <c r="T414" i="33" s="1"/>
  <c r="L414" i="33"/>
  <c r="CJ413" i="33"/>
  <c r="AL413" i="33"/>
  <c r="Q413" i="33"/>
  <c r="L413" i="33"/>
  <c r="CJ412" i="33"/>
  <c r="AL412" i="33"/>
  <c r="T412" i="33"/>
  <c r="S412" i="33"/>
  <c r="U412" i="33" s="1"/>
  <c r="Q412" i="33"/>
  <c r="L412" i="33"/>
  <c r="CJ411" i="33"/>
  <c r="AL411" i="33"/>
  <c r="Q411" i="33"/>
  <c r="T411" i="33" s="1"/>
  <c r="L411" i="33"/>
  <c r="CJ410" i="33"/>
  <c r="AL410" i="33"/>
  <c r="T410" i="33"/>
  <c r="Q410" i="33"/>
  <c r="S410" i="33" s="1"/>
  <c r="U410" i="33" s="1"/>
  <c r="L410" i="33"/>
  <c r="CJ409" i="33"/>
  <c r="AL409" i="33"/>
  <c r="T409" i="33"/>
  <c r="S409" i="33"/>
  <c r="U409" i="33" s="1"/>
  <c r="Q409" i="33"/>
  <c r="L409" i="33"/>
  <c r="CJ408" i="33"/>
  <c r="AL408" i="33"/>
  <c r="Q408" i="33"/>
  <c r="L408" i="33"/>
  <c r="CJ407" i="33"/>
  <c r="AL407" i="33"/>
  <c r="T407" i="33"/>
  <c r="Q407" i="33"/>
  <c r="S407" i="33" s="1"/>
  <c r="U407" i="33" s="1"/>
  <c r="L407" i="33"/>
  <c r="CJ406" i="33"/>
  <c r="AL406" i="33"/>
  <c r="S406" i="33"/>
  <c r="U406" i="33" s="1"/>
  <c r="Q406" i="33"/>
  <c r="T406" i="33" s="1"/>
  <c r="L406" i="33"/>
  <c r="CJ405" i="33"/>
  <c r="AL405" i="33"/>
  <c r="Q405" i="33"/>
  <c r="L405" i="33"/>
  <c r="CJ404" i="33"/>
  <c r="AL404" i="33"/>
  <c r="T404" i="33"/>
  <c r="S404" i="33"/>
  <c r="U404" i="33" s="1"/>
  <c r="Q404" i="33"/>
  <c r="L404" i="33"/>
  <c r="CJ403" i="33"/>
  <c r="AL403" i="33"/>
  <c r="Q403" i="33"/>
  <c r="T403" i="33" s="1"/>
  <c r="L403" i="33"/>
  <c r="CJ402" i="33"/>
  <c r="AL402" i="33"/>
  <c r="T402" i="33"/>
  <c r="Q402" i="33"/>
  <c r="S402" i="33" s="1"/>
  <c r="U402" i="33" s="1"/>
  <c r="L402" i="33"/>
  <c r="CJ401" i="33"/>
  <c r="AL401" i="33"/>
  <c r="T401" i="33"/>
  <c r="S401" i="33"/>
  <c r="U401" i="33" s="1"/>
  <c r="Q401" i="33"/>
  <c r="L401" i="33"/>
  <c r="CJ400" i="33"/>
  <c r="AL400" i="33"/>
  <c r="Q400" i="33"/>
  <c r="L400" i="33"/>
  <c r="CJ399" i="33"/>
  <c r="AL399" i="33"/>
  <c r="T399" i="33"/>
  <c r="Q399" i="33"/>
  <c r="S399" i="33" s="1"/>
  <c r="U399" i="33" s="1"/>
  <c r="L399" i="33"/>
  <c r="CJ398" i="33"/>
  <c r="AL398" i="33"/>
  <c r="S398" i="33"/>
  <c r="U398" i="33" s="1"/>
  <c r="Q398" i="33"/>
  <c r="T398" i="33" s="1"/>
  <c r="L398" i="33"/>
  <c r="CJ397" i="33"/>
  <c r="AL397" i="33"/>
  <c r="Q397" i="33"/>
  <c r="L397" i="33"/>
  <c r="CJ396" i="33"/>
  <c r="AL396" i="33"/>
  <c r="S396" i="33"/>
  <c r="U396" i="33" s="1"/>
  <c r="Q396" i="33"/>
  <c r="T396" i="33" s="1"/>
  <c r="L396" i="33"/>
  <c r="CJ395" i="33"/>
  <c r="AL395" i="33"/>
  <c r="Q395" i="33"/>
  <c r="T395" i="33" s="1"/>
  <c r="L395" i="33"/>
  <c r="CJ394" i="33"/>
  <c r="AL394" i="33"/>
  <c r="U394" i="33"/>
  <c r="T394" i="33"/>
  <c r="S394" i="33"/>
  <c r="Q394" i="33"/>
  <c r="L394" i="33"/>
  <c r="CJ393" i="33"/>
  <c r="AL393" i="33"/>
  <c r="T393" i="33"/>
  <c r="S393" i="33"/>
  <c r="U393" i="33" s="1"/>
  <c r="Q393" i="33"/>
  <c r="L393" i="33"/>
  <c r="CJ392" i="33"/>
  <c r="AL392" i="33"/>
  <c r="Q392" i="33"/>
  <c r="L392" i="33"/>
  <c r="CJ391" i="33"/>
  <c r="AL391" i="33"/>
  <c r="T391" i="33"/>
  <c r="Q391" i="33"/>
  <c r="S391" i="33" s="1"/>
  <c r="U391" i="33" s="1"/>
  <c r="L391" i="33"/>
  <c r="CJ390" i="33"/>
  <c r="AL390" i="33"/>
  <c r="S390" i="33"/>
  <c r="U390" i="33" s="1"/>
  <c r="Q390" i="33"/>
  <c r="T390" i="33" s="1"/>
  <c r="L390" i="33"/>
  <c r="CJ389" i="33"/>
  <c r="AL389" i="33"/>
  <c r="Q389" i="33"/>
  <c r="L389" i="33"/>
  <c r="CJ388" i="33"/>
  <c r="AL388" i="33"/>
  <c r="S388" i="33"/>
  <c r="U388" i="33" s="1"/>
  <c r="Q388" i="33"/>
  <c r="T388" i="33" s="1"/>
  <c r="L388" i="33"/>
  <c r="CJ387" i="33"/>
  <c r="AL387" i="33"/>
  <c r="Q387" i="33"/>
  <c r="T387" i="33" s="1"/>
  <c r="L387" i="33"/>
  <c r="CJ386" i="33"/>
  <c r="AL386" i="33"/>
  <c r="T386" i="33"/>
  <c r="Q386" i="33"/>
  <c r="S386" i="33" s="1"/>
  <c r="U386" i="33" s="1"/>
  <c r="L386" i="33"/>
  <c r="CJ385" i="33"/>
  <c r="AL385" i="33"/>
  <c r="T385" i="33"/>
  <c r="S385" i="33"/>
  <c r="U385" i="33" s="1"/>
  <c r="Q385" i="33"/>
  <c r="L385" i="33"/>
  <c r="CJ384" i="33"/>
  <c r="AL384" i="33"/>
  <c r="Q384" i="33"/>
  <c r="L384" i="33"/>
  <c r="CJ383" i="33"/>
  <c r="AL383" i="33"/>
  <c r="T383" i="33"/>
  <c r="Q383" i="33"/>
  <c r="S383" i="33" s="1"/>
  <c r="U383" i="33" s="1"/>
  <c r="L383" i="33"/>
  <c r="CJ382" i="33"/>
  <c r="AL382" i="33"/>
  <c r="S382" i="33"/>
  <c r="U382" i="33" s="1"/>
  <c r="Q382" i="33"/>
  <c r="T382" i="33" s="1"/>
  <c r="L382" i="33"/>
  <c r="CJ381" i="33"/>
  <c r="AL381" i="33"/>
  <c r="Q381" i="33"/>
  <c r="L381" i="33"/>
  <c r="CJ380" i="33"/>
  <c r="AL380" i="33"/>
  <c r="Q380" i="33"/>
  <c r="T380" i="33" s="1"/>
  <c r="L380" i="33"/>
  <c r="CJ379" i="33"/>
  <c r="AL379" i="33"/>
  <c r="Q379" i="33"/>
  <c r="T379" i="33" s="1"/>
  <c r="L379" i="33"/>
  <c r="CJ378" i="33"/>
  <c r="AL378" i="33"/>
  <c r="T378" i="33"/>
  <c r="Q378" i="33"/>
  <c r="S378" i="33" s="1"/>
  <c r="U378" i="33" s="1"/>
  <c r="L378" i="33"/>
  <c r="CJ377" i="33"/>
  <c r="AL377" i="33"/>
  <c r="T377" i="33"/>
  <c r="S377" i="33"/>
  <c r="U377" i="33" s="1"/>
  <c r="Q377" i="33"/>
  <c r="L377" i="33"/>
  <c r="CJ376" i="33"/>
  <c r="AL376" i="33"/>
  <c r="Q376" i="33"/>
  <c r="L376" i="33"/>
  <c r="CJ375" i="33"/>
  <c r="AL375" i="33"/>
  <c r="T375" i="33"/>
  <c r="Q375" i="33"/>
  <c r="S375" i="33" s="1"/>
  <c r="U375" i="33" s="1"/>
  <c r="L375" i="33"/>
  <c r="CJ374" i="33"/>
  <c r="AL374" i="33"/>
  <c r="S374" i="33"/>
  <c r="U374" i="33" s="1"/>
  <c r="Q374" i="33"/>
  <c r="T374" i="33" s="1"/>
  <c r="L374" i="33"/>
  <c r="CJ373" i="33"/>
  <c r="AL373" i="33"/>
  <c r="Q373" i="33"/>
  <c r="L373" i="33"/>
  <c r="CJ372" i="33"/>
  <c r="AL372" i="33"/>
  <c r="Q372" i="33"/>
  <c r="T372" i="33" s="1"/>
  <c r="L372" i="33"/>
  <c r="CJ371" i="33"/>
  <c r="AL371" i="33"/>
  <c r="Q371" i="33"/>
  <c r="T371" i="33" s="1"/>
  <c r="L371" i="33"/>
  <c r="CJ370" i="33"/>
  <c r="AL370" i="33"/>
  <c r="T370" i="33"/>
  <c r="Q370" i="33"/>
  <c r="S370" i="33" s="1"/>
  <c r="U370" i="33" s="1"/>
  <c r="L370" i="33"/>
  <c r="CJ369" i="33"/>
  <c r="AL369" i="33"/>
  <c r="T369" i="33"/>
  <c r="S369" i="33"/>
  <c r="U369" i="33" s="1"/>
  <c r="Q369" i="33"/>
  <c r="L369" i="33"/>
  <c r="CJ368" i="33"/>
  <c r="AL368" i="33"/>
  <c r="Q368" i="33"/>
  <c r="L368" i="33"/>
  <c r="CJ367" i="33"/>
  <c r="AL367" i="33"/>
  <c r="T367" i="33"/>
  <c r="Q367" i="33"/>
  <c r="S367" i="33" s="1"/>
  <c r="U367" i="33" s="1"/>
  <c r="L367" i="33"/>
  <c r="CJ366" i="33"/>
  <c r="AL366" i="33"/>
  <c r="S366" i="33"/>
  <c r="U366" i="33" s="1"/>
  <c r="Q366" i="33"/>
  <c r="T366" i="33" s="1"/>
  <c r="L366" i="33"/>
  <c r="CJ365" i="33"/>
  <c r="AL365" i="33"/>
  <c r="Q365" i="33"/>
  <c r="L365" i="33"/>
  <c r="CJ364" i="33"/>
  <c r="AL364" i="33"/>
  <c r="T364" i="33"/>
  <c r="Q364" i="33"/>
  <c r="S364" i="33" s="1"/>
  <c r="U364" i="33" s="1"/>
  <c r="L364" i="33"/>
  <c r="CJ363" i="33"/>
  <c r="AL363" i="33"/>
  <c r="U363" i="33"/>
  <c r="S363" i="33"/>
  <c r="Q363" i="33"/>
  <c r="T363" i="33" s="1"/>
  <c r="L363" i="33"/>
  <c r="CJ362" i="33"/>
  <c r="AL362" i="33"/>
  <c r="T362" i="33"/>
  <c r="Q362" i="33"/>
  <c r="S362" i="33" s="1"/>
  <c r="U362" i="33" s="1"/>
  <c r="L362" i="33"/>
  <c r="CJ361" i="33"/>
  <c r="AL361" i="33"/>
  <c r="S361" i="33"/>
  <c r="U361" i="33" s="1"/>
  <c r="Q361" i="33"/>
  <c r="T361" i="33" s="1"/>
  <c r="L361" i="33"/>
  <c r="CJ360" i="33"/>
  <c r="AL360" i="33"/>
  <c r="Q360" i="33"/>
  <c r="L360" i="33"/>
  <c r="CJ359" i="33"/>
  <c r="AL359" i="33"/>
  <c r="T359" i="33"/>
  <c r="S359" i="33"/>
  <c r="U359" i="33" s="1"/>
  <c r="Q359" i="33"/>
  <c r="L359" i="33"/>
  <c r="CJ358" i="33"/>
  <c r="AL358" i="33"/>
  <c r="S358" i="33"/>
  <c r="U358" i="33" s="1"/>
  <c r="Q358" i="33"/>
  <c r="T358" i="33" s="1"/>
  <c r="L358" i="33"/>
  <c r="CJ357" i="33"/>
  <c r="AL357" i="33"/>
  <c r="Q357" i="33"/>
  <c r="L357" i="33"/>
  <c r="CJ356" i="33"/>
  <c r="AL356" i="33"/>
  <c r="Q356" i="33"/>
  <c r="T356" i="33" s="1"/>
  <c r="L356" i="33"/>
  <c r="CJ355" i="33"/>
  <c r="AL355" i="33"/>
  <c r="Q355" i="33"/>
  <c r="T355" i="33" s="1"/>
  <c r="L355" i="33"/>
  <c r="CJ354" i="33"/>
  <c r="AL354" i="33"/>
  <c r="T354" i="33"/>
  <c r="Q354" i="33"/>
  <c r="S354" i="33" s="1"/>
  <c r="U354" i="33" s="1"/>
  <c r="L354" i="33"/>
  <c r="CJ353" i="33"/>
  <c r="AL353" i="33"/>
  <c r="S353" i="33"/>
  <c r="U353" i="33" s="1"/>
  <c r="Q353" i="33"/>
  <c r="T353" i="33" s="1"/>
  <c r="L353" i="33"/>
  <c r="CJ352" i="33"/>
  <c r="AL352" i="33"/>
  <c r="Q352" i="33"/>
  <c r="L352" i="33"/>
  <c r="CJ351" i="33"/>
  <c r="AL351" i="33"/>
  <c r="T351" i="33"/>
  <c r="S351" i="33"/>
  <c r="U351" i="33" s="1"/>
  <c r="Q351" i="33"/>
  <c r="L351" i="33"/>
  <c r="CJ350" i="33"/>
  <c r="AL350" i="33"/>
  <c r="S350" i="33"/>
  <c r="U350" i="33" s="1"/>
  <c r="Q350" i="33"/>
  <c r="T350" i="33" s="1"/>
  <c r="L350" i="33"/>
  <c r="CJ349" i="33"/>
  <c r="AL349" i="33"/>
  <c r="Q349" i="33"/>
  <c r="L349" i="33"/>
  <c r="CJ348" i="33"/>
  <c r="AL348" i="33"/>
  <c r="Q348" i="33"/>
  <c r="T348" i="33" s="1"/>
  <c r="L348" i="33"/>
  <c r="CJ347" i="33"/>
  <c r="AL347" i="33"/>
  <c r="Q347" i="33"/>
  <c r="T347" i="33" s="1"/>
  <c r="L347" i="33"/>
  <c r="CJ346" i="33"/>
  <c r="AL346" i="33"/>
  <c r="T346" i="33"/>
  <c r="Q346" i="33"/>
  <c r="S346" i="33" s="1"/>
  <c r="U346" i="33" s="1"/>
  <c r="L346" i="33"/>
  <c r="CJ345" i="33"/>
  <c r="AL345" i="33"/>
  <c r="S345" i="33"/>
  <c r="U345" i="33" s="1"/>
  <c r="Q345" i="33"/>
  <c r="T345" i="33" s="1"/>
  <c r="L345" i="33"/>
  <c r="CJ344" i="33"/>
  <c r="AL344" i="33"/>
  <c r="Q344" i="33"/>
  <c r="L344" i="33"/>
  <c r="CJ343" i="33"/>
  <c r="AL343" i="33"/>
  <c r="T343" i="33"/>
  <c r="S343" i="33"/>
  <c r="U343" i="33" s="1"/>
  <c r="Q343" i="33"/>
  <c r="L343" i="33"/>
  <c r="CJ342" i="33"/>
  <c r="AL342" i="33"/>
  <c r="S342" i="33"/>
  <c r="U342" i="33" s="1"/>
  <c r="Q342" i="33"/>
  <c r="T342" i="33" s="1"/>
  <c r="L342" i="33"/>
  <c r="CJ341" i="33"/>
  <c r="AL341" i="33"/>
  <c r="Q341" i="33"/>
  <c r="L341" i="33"/>
  <c r="CJ340" i="33"/>
  <c r="AL340" i="33"/>
  <c r="Q340" i="33"/>
  <c r="T340" i="33" s="1"/>
  <c r="L340" i="33"/>
  <c r="CJ339" i="33"/>
  <c r="AL339" i="33"/>
  <c r="U339" i="33"/>
  <c r="T339" i="33"/>
  <c r="S339" i="33"/>
  <c r="Q339" i="33"/>
  <c r="L339" i="33"/>
  <c r="CJ338" i="33"/>
  <c r="AL338" i="33"/>
  <c r="T338" i="33"/>
  <c r="S338" i="33"/>
  <c r="U338" i="33" s="1"/>
  <c r="Q338" i="33"/>
  <c r="L338" i="33"/>
  <c r="CJ337" i="33"/>
  <c r="AL337" i="33"/>
  <c r="S337" i="33"/>
  <c r="U337" i="33" s="1"/>
  <c r="Q337" i="33"/>
  <c r="T337" i="33" s="1"/>
  <c r="L337" i="33"/>
  <c r="CJ336" i="33"/>
  <c r="AL336" i="33"/>
  <c r="Q336" i="33"/>
  <c r="L336" i="33"/>
  <c r="CJ335" i="33"/>
  <c r="AL335" i="33"/>
  <c r="T335" i="33"/>
  <c r="S335" i="33"/>
  <c r="U335" i="33" s="1"/>
  <c r="Q335" i="33"/>
  <c r="L335" i="33"/>
  <c r="CJ334" i="33"/>
  <c r="AL334" i="33"/>
  <c r="S334" i="33"/>
  <c r="U334" i="33" s="1"/>
  <c r="Q334" i="33"/>
  <c r="T334" i="33" s="1"/>
  <c r="L334" i="33"/>
  <c r="CJ333" i="33"/>
  <c r="AL333" i="33"/>
  <c r="Q333" i="33"/>
  <c r="L333" i="33"/>
  <c r="CJ332" i="33"/>
  <c r="AL332" i="33"/>
  <c r="T332" i="33"/>
  <c r="Q332" i="33"/>
  <c r="S332" i="33" s="1"/>
  <c r="U332" i="33" s="1"/>
  <c r="L332" i="33"/>
  <c r="CJ331" i="33"/>
  <c r="AL331" i="33"/>
  <c r="U331" i="33"/>
  <c r="S331" i="33"/>
  <c r="Q331" i="33"/>
  <c r="T331" i="33" s="1"/>
  <c r="L331" i="33"/>
  <c r="CJ330" i="33"/>
  <c r="AL330" i="33"/>
  <c r="T330" i="33"/>
  <c r="Q330" i="33"/>
  <c r="S330" i="33" s="1"/>
  <c r="U330" i="33" s="1"/>
  <c r="L330" i="33"/>
  <c r="CJ329" i="33"/>
  <c r="AL329" i="33"/>
  <c r="S329" i="33"/>
  <c r="U329" i="33" s="1"/>
  <c r="Q329" i="33"/>
  <c r="T329" i="33" s="1"/>
  <c r="L329" i="33"/>
  <c r="CJ328" i="33"/>
  <c r="AL328" i="33"/>
  <c r="Q328" i="33"/>
  <c r="L328" i="33"/>
  <c r="CJ327" i="33"/>
  <c r="AL327" i="33"/>
  <c r="T327" i="33"/>
  <c r="S327" i="33"/>
  <c r="U327" i="33" s="1"/>
  <c r="Q327" i="33"/>
  <c r="L327" i="33"/>
  <c r="CJ326" i="33"/>
  <c r="AL326" i="33"/>
  <c r="S326" i="33"/>
  <c r="U326" i="33" s="1"/>
  <c r="Q326" i="33"/>
  <c r="T326" i="33" s="1"/>
  <c r="L326" i="33"/>
  <c r="CJ325" i="33"/>
  <c r="AL325" i="33"/>
  <c r="Q325" i="33"/>
  <c r="L325" i="33"/>
  <c r="CJ324" i="33"/>
  <c r="AL324" i="33"/>
  <c r="T324" i="33"/>
  <c r="S324" i="33"/>
  <c r="U324" i="33" s="1"/>
  <c r="Q324" i="33"/>
  <c r="L324" i="33"/>
  <c r="CJ323" i="33"/>
  <c r="AL323" i="33"/>
  <c r="Q323" i="33"/>
  <c r="T323" i="33" s="1"/>
  <c r="L323" i="33"/>
  <c r="CJ322" i="33"/>
  <c r="AL322" i="33"/>
  <c r="T322" i="33"/>
  <c r="Q322" i="33"/>
  <c r="S322" i="33" s="1"/>
  <c r="U322" i="33" s="1"/>
  <c r="L322" i="33"/>
  <c r="CJ321" i="33"/>
  <c r="AL321" i="33"/>
  <c r="T321" i="33"/>
  <c r="S321" i="33"/>
  <c r="U321" i="33" s="1"/>
  <c r="Q321" i="33"/>
  <c r="L321" i="33"/>
  <c r="CJ320" i="33"/>
  <c r="AL320" i="33"/>
  <c r="Q320" i="33"/>
  <c r="L320" i="33"/>
  <c r="CJ319" i="33"/>
  <c r="AL319" i="33"/>
  <c r="T319" i="33"/>
  <c r="Q319" i="33"/>
  <c r="S319" i="33" s="1"/>
  <c r="U319" i="33" s="1"/>
  <c r="L319" i="33"/>
  <c r="CJ318" i="33"/>
  <c r="AL318" i="33"/>
  <c r="S318" i="33"/>
  <c r="U318" i="33" s="1"/>
  <c r="Q318" i="33"/>
  <c r="T318" i="33" s="1"/>
  <c r="L318" i="33"/>
  <c r="CJ317" i="33"/>
  <c r="AL317" i="33"/>
  <c r="Q317" i="33"/>
  <c r="L317" i="33"/>
  <c r="CJ316" i="33"/>
  <c r="AL316" i="33"/>
  <c r="Q316" i="33"/>
  <c r="T316" i="33" s="1"/>
  <c r="L316" i="33"/>
  <c r="CJ315" i="33"/>
  <c r="AL315" i="33"/>
  <c r="Q315" i="33"/>
  <c r="T315" i="33" s="1"/>
  <c r="L315" i="33"/>
  <c r="CJ314" i="33"/>
  <c r="AL314" i="33"/>
  <c r="T314" i="33"/>
  <c r="Q314" i="33"/>
  <c r="S314" i="33" s="1"/>
  <c r="U314" i="33" s="1"/>
  <c r="L314" i="33"/>
  <c r="CJ313" i="33"/>
  <c r="AL313" i="33"/>
  <c r="T313" i="33"/>
  <c r="S313" i="33"/>
  <c r="U313" i="33" s="1"/>
  <c r="Q313" i="33"/>
  <c r="L313" i="33"/>
  <c r="CJ312" i="33"/>
  <c r="AL312" i="33"/>
  <c r="Q312" i="33"/>
  <c r="L312" i="33"/>
  <c r="CJ311" i="33"/>
  <c r="AL311" i="33"/>
  <c r="T311" i="33"/>
  <c r="Q311" i="33"/>
  <c r="S311" i="33" s="1"/>
  <c r="U311" i="33" s="1"/>
  <c r="L311" i="33"/>
  <c r="CJ310" i="33"/>
  <c r="AL310" i="33"/>
  <c r="S310" i="33"/>
  <c r="U310" i="33" s="1"/>
  <c r="Q310" i="33"/>
  <c r="T310" i="33" s="1"/>
  <c r="L310" i="33"/>
  <c r="CJ309" i="33"/>
  <c r="AL309" i="33"/>
  <c r="Q309" i="33"/>
  <c r="L309" i="33"/>
  <c r="CJ308" i="33"/>
  <c r="AL308" i="33"/>
  <c r="T308" i="33"/>
  <c r="Q308" i="33"/>
  <c r="S308" i="33" s="1"/>
  <c r="U308" i="33" s="1"/>
  <c r="L308" i="33"/>
  <c r="CJ307" i="33"/>
  <c r="AL307" i="33"/>
  <c r="U307" i="33"/>
  <c r="S307" i="33"/>
  <c r="Q307" i="33"/>
  <c r="T307" i="33" s="1"/>
  <c r="L307" i="33"/>
  <c r="CJ306" i="33"/>
  <c r="AL306" i="33"/>
  <c r="T306" i="33"/>
  <c r="Q306" i="33"/>
  <c r="S306" i="33" s="1"/>
  <c r="U306" i="33" s="1"/>
  <c r="L306" i="33"/>
  <c r="CJ305" i="33"/>
  <c r="AL305" i="33"/>
  <c r="S305" i="33"/>
  <c r="U305" i="33" s="1"/>
  <c r="Q305" i="33"/>
  <c r="T305" i="33" s="1"/>
  <c r="L305" i="33"/>
  <c r="CJ304" i="33"/>
  <c r="AL304" i="33"/>
  <c r="Q304" i="33"/>
  <c r="L304" i="33"/>
  <c r="CJ303" i="33"/>
  <c r="AL303" i="33"/>
  <c r="T303" i="33"/>
  <c r="Q303" i="33"/>
  <c r="S303" i="33" s="1"/>
  <c r="U303" i="33" s="1"/>
  <c r="L303" i="33"/>
  <c r="CJ302" i="33"/>
  <c r="AL302" i="33"/>
  <c r="S302" i="33"/>
  <c r="U302" i="33" s="1"/>
  <c r="Q302" i="33"/>
  <c r="T302" i="33" s="1"/>
  <c r="L302" i="33"/>
  <c r="CJ301" i="33"/>
  <c r="AL301" i="33"/>
  <c r="Q301" i="33"/>
  <c r="L301" i="33"/>
  <c r="CJ300" i="33"/>
  <c r="AL300" i="33"/>
  <c r="T300" i="33"/>
  <c r="S300" i="33"/>
  <c r="U300" i="33" s="1"/>
  <c r="Q300" i="33"/>
  <c r="L300" i="33"/>
  <c r="CJ299" i="33"/>
  <c r="AL299" i="33"/>
  <c r="Q299" i="33"/>
  <c r="T299" i="33" s="1"/>
  <c r="L299" i="33"/>
  <c r="CJ298" i="33"/>
  <c r="AL298" i="33"/>
  <c r="T298" i="33"/>
  <c r="Q298" i="33"/>
  <c r="S298" i="33" s="1"/>
  <c r="U298" i="33" s="1"/>
  <c r="L298" i="33"/>
  <c r="CJ297" i="33"/>
  <c r="AL297" i="33"/>
  <c r="S297" i="33"/>
  <c r="U297" i="33" s="1"/>
  <c r="Q297" i="33"/>
  <c r="T297" i="33" s="1"/>
  <c r="L297" i="33"/>
  <c r="CJ296" i="33"/>
  <c r="AL296" i="33"/>
  <c r="Q296" i="33"/>
  <c r="L296" i="33"/>
  <c r="CJ295" i="33"/>
  <c r="AL295" i="33"/>
  <c r="T295" i="33"/>
  <c r="Q295" i="33"/>
  <c r="S295" i="33" s="1"/>
  <c r="U295" i="33" s="1"/>
  <c r="L295" i="33"/>
  <c r="CJ294" i="33"/>
  <c r="AL294" i="33"/>
  <c r="S294" i="33"/>
  <c r="U294" i="33" s="1"/>
  <c r="Q294" i="33"/>
  <c r="T294" i="33" s="1"/>
  <c r="L294" i="33"/>
  <c r="CJ293" i="33"/>
  <c r="AL293" i="33"/>
  <c r="Q293" i="33"/>
  <c r="L293" i="33"/>
  <c r="CJ292" i="33"/>
  <c r="AL292" i="33"/>
  <c r="U292" i="33"/>
  <c r="T292" i="33"/>
  <c r="S292" i="33"/>
  <c r="Q292" i="33"/>
  <c r="L292" i="33"/>
  <c r="CJ291" i="33"/>
  <c r="AL291" i="33"/>
  <c r="U291" i="33"/>
  <c r="T291" i="33"/>
  <c r="Q291" i="33"/>
  <c r="S291" i="33" s="1"/>
  <c r="L291" i="33"/>
  <c r="CJ290" i="33"/>
  <c r="AL290" i="33"/>
  <c r="T290" i="33"/>
  <c r="S290" i="33"/>
  <c r="U290" i="33" s="1"/>
  <c r="Q290" i="33"/>
  <c r="L290" i="33"/>
  <c r="CJ289" i="33"/>
  <c r="AL289" i="33"/>
  <c r="S289" i="33"/>
  <c r="U289" i="33" s="1"/>
  <c r="Q289" i="33"/>
  <c r="T289" i="33" s="1"/>
  <c r="L289" i="33"/>
  <c r="CJ288" i="33"/>
  <c r="AL288" i="33"/>
  <c r="Q288" i="33"/>
  <c r="L288" i="33"/>
  <c r="CJ287" i="33"/>
  <c r="AL287" i="33"/>
  <c r="T287" i="33"/>
  <c r="Q287" i="33"/>
  <c r="S287" i="33" s="1"/>
  <c r="U287" i="33" s="1"/>
  <c r="L287" i="33"/>
  <c r="CJ286" i="33"/>
  <c r="AL286" i="33"/>
  <c r="S286" i="33"/>
  <c r="U286" i="33" s="1"/>
  <c r="Q286" i="33"/>
  <c r="T286" i="33" s="1"/>
  <c r="L286" i="33"/>
  <c r="CJ285" i="33"/>
  <c r="AL285" i="33"/>
  <c r="Q285" i="33"/>
  <c r="L285" i="33"/>
  <c r="CJ284" i="33"/>
  <c r="AL284" i="33"/>
  <c r="Q284" i="33"/>
  <c r="T284" i="33" s="1"/>
  <c r="L284" i="33"/>
  <c r="CJ283" i="33"/>
  <c r="AL283" i="33"/>
  <c r="U283" i="33"/>
  <c r="T283" i="33"/>
  <c r="Q283" i="33"/>
  <c r="S283" i="33" s="1"/>
  <c r="L283" i="33"/>
  <c r="CJ282" i="33"/>
  <c r="AL282" i="33"/>
  <c r="T282" i="33"/>
  <c r="S282" i="33"/>
  <c r="U282" i="33" s="1"/>
  <c r="Q282" i="33"/>
  <c r="L282" i="33"/>
  <c r="CJ281" i="33"/>
  <c r="AL281" i="33"/>
  <c r="S281" i="33"/>
  <c r="U281" i="33" s="1"/>
  <c r="Q281" i="33"/>
  <c r="T281" i="33" s="1"/>
  <c r="L281" i="33"/>
  <c r="CJ280" i="33"/>
  <c r="AL280" i="33"/>
  <c r="Q280" i="33"/>
  <c r="L280" i="33"/>
  <c r="CJ279" i="33"/>
  <c r="AL279" i="33"/>
  <c r="T279" i="33"/>
  <c r="Q279" i="33"/>
  <c r="S279" i="33" s="1"/>
  <c r="U279" i="33" s="1"/>
  <c r="L279" i="33"/>
  <c r="CJ278" i="33"/>
  <c r="AL278" i="33"/>
  <c r="S278" i="33"/>
  <c r="U278" i="33" s="1"/>
  <c r="Q278" i="33"/>
  <c r="T278" i="33" s="1"/>
  <c r="L278" i="33"/>
  <c r="CJ277" i="33"/>
  <c r="AL277" i="33"/>
  <c r="Q277" i="33"/>
  <c r="L277" i="33"/>
  <c r="CJ276" i="33"/>
  <c r="AL276" i="33"/>
  <c r="T276" i="33"/>
  <c r="Q276" i="33"/>
  <c r="S276" i="33" s="1"/>
  <c r="U276" i="33" s="1"/>
  <c r="L276" i="33"/>
  <c r="CJ275" i="33"/>
  <c r="AL275" i="33"/>
  <c r="U275" i="33"/>
  <c r="T275" i="33"/>
  <c r="S275" i="33"/>
  <c r="Q275" i="33"/>
  <c r="L275" i="33"/>
  <c r="CJ274" i="33"/>
  <c r="AL274" i="33"/>
  <c r="T274" i="33"/>
  <c r="S274" i="33"/>
  <c r="U274" i="33" s="1"/>
  <c r="Q274" i="33"/>
  <c r="L274" i="33"/>
  <c r="CJ273" i="33"/>
  <c r="AL273" i="33"/>
  <c r="S273" i="33"/>
  <c r="U273" i="33" s="1"/>
  <c r="Q273" i="33"/>
  <c r="T273" i="33" s="1"/>
  <c r="L273" i="33"/>
  <c r="CJ272" i="33"/>
  <c r="AL272" i="33"/>
  <c r="Q272" i="33"/>
  <c r="L272" i="33"/>
  <c r="CJ271" i="33"/>
  <c r="AL271" i="33"/>
  <c r="T271" i="33"/>
  <c r="Q271" i="33"/>
  <c r="S271" i="33" s="1"/>
  <c r="U271" i="33" s="1"/>
  <c r="L271" i="33"/>
  <c r="CJ270" i="33"/>
  <c r="AL270" i="33"/>
  <c r="S270" i="33"/>
  <c r="U270" i="33" s="1"/>
  <c r="Q270" i="33"/>
  <c r="T270" i="33" s="1"/>
  <c r="L270" i="33"/>
  <c r="CJ269" i="33"/>
  <c r="AL269" i="33"/>
  <c r="Q269" i="33"/>
  <c r="L269" i="33"/>
  <c r="CJ268" i="33"/>
  <c r="AL268" i="33"/>
  <c r="Q268" i="33"/>
  <c r="T268" i="33" s="1"/>
  <c r="L268" i="33"/>
  <c r="CJ267" i="33"/>
  <c r="AL267" i="33"/>
  <c r="T267" i="33"/>
  <c r="Q267" i="33"/>
  <c r="S267" i="33" s="1"/>
  <c r="U267" i="33" s="1"/>
  <c r="L267" i="33"/>
  <c r="CJ266" i="33"/>
  <c r="AL266" i="33"/>
  <c r="T266" i="33"/>
  <c r="Q266" i="33"/>
  <c r="S266" i="33" s="1"/>
  <c r="U266" i="33" s="1"/>
  <c r="L266" i="33"/>
  <c r="CJ265" i="33"/>
  <c r="AL265" i="33"/>
  <c r="S265" i="33"/>
  <c r="U265" i="33" s="1"/>
  <c r="Q265" i="33"/>
  <c r="T265" i="33" s="1"/>
  <c r="L265" i="33"/>
  <c r="CJ264" i="33"/>
  <c r="AL264" i="33"/>
  <c r="Q264" i="33"/>
  <c r="L264" i="33"/>
  <c r="CJ263" i="33"/>
  <c r="AL263" i="33"/>
  <c r="T263" i="33"/>
  <c r="Q263" i="33"/>
  <c r="S263" i="33" s="1"/>
  <c r="U263" i="33" s="1"/>
  <c r="L263" i="33"/>
  <c r="CJ262" i="33"/>
  <c r="AL262" i="33"/>
  <c r="S262" i="33"/>
  <c r="U262" i="33" s="1"/>
  <c r="Q262" i="33"/>
  <c r="T262" i="33" s="1"/>
  <c r="L262" i="33"/>
  <c r="CJ261" i="33"/>
  <c r="AL261" i="33"/>
  <c r="Q261" i="33"/>
  <c r="L261" i="33"/>
  <c r="CJ260" i="33"/>
  <c r="AL260" i="33"/>
  <c r="T260" i="33"/>
  <c r="S260" i="33"/>
  <c r="U260" i="33" s="1"/>
  <c r="Q260" i="33"/>
  <c r="L260" i="33"/>
  <c r="CJ259" i="33"/>
  <c r="AL259" i="33"/>
  <c r="Q259" i="33"/>
  <c r="T259" i="33" s="1"/>
  <c r="L259" i="33"/>
  <c r="CJ258" i="33"/>
  <c r="AL258" i="33"/>
  <c r="T258" i="33"/>
  <c r="Q258" i="33"/>
  <c r="S258" i="33" s="1"/>
  <c r="U258" i="33" s="1"/>
  <c r="L258" i="33"/>
  <c r="CJ257" i="33"/>
  <c r="AL257" i="33"/>
  <c r="S257" i="33"/>
  <c r="U257" i="33" s="1"/>
  <c r="Q257" i="33"/>
  <c r="T257" i="33" s="1"/>
  <c r="L257" i="33"/>
  <c r="CJ256" i="33"/>
  <c r="AL256" i="33"/>
  <c r="Q256" i="33"/>
  <c r="L256" i="33"/>
  <c r="CJ255" i="33"/>
  <c r="AL255" i="33"/>
  <c r="T255" i="33"/>
  <c r="Q255" i="33"/>
  <c r="S255" i="33" s="1"/>
  <c r="U255" i="33" s="1"/>
  <c r="L255" i="33"/>
  <c r="CJ254" i="33"/>
  <c r="AL254" i="33"/>
  <c r="S254" i="33"/>
  <c r="U254" i="33" s="1"/>
  <c r="Q254" i="33"/>
  <c r="T254" i="33" s="1"/>
  <c r="L254" i="33"/>
  <c r="CJ253" i="33"/>
  <c r="AL253" i="33"/>
  <c r="Q253" i="33"/>
  <c r="L253" i="33"/>
  <c r="CJ252" i="33"/>
  <c r="AL252" i="33"/>
  <c r="T252" i="33"/>
  <c r="S252" i="33"/>
  <c r="U252" i="33" s="1"/>
  <c r="Q252" i="33"/>
  <c r="L252" i="33"/>
  <c r="CJ251" i="33"/>
  <c r="AL251" i="33"/>
  <c r="Q251" i="33"/>
  <c r="T251" i="33" s="1"/>
  <c r="L251" i="33"/>
  <c r="CJ250" i="33"/>
  <c r="AL250" i="33"/>
  <c r="T250" i="33"/>
  <c r="Q250" i="33"/>
  <c r="S250" i="33" s="1"/>
  <c r="U250" i="33" s="1"/>
  <c r="L250" i="33"/>
  <c r="CJ249" i="33"/>
  <c r="AL249" i="33"/>
  <c r="S249" i="33"/>
  <c r="U249" i="33" s="1"/>
  <c r="Q249" i="33"/>
  <c r="T249" i="33" s="1"/>
  <c r="L249" i="33"/>
  <c r="CJ248" i="33"/>
  <c r="AL248" i="33"/>
  <c r="Q248" i="33"/>
  <c r="L248" i="33"/>
  <c r="CJ247" i="33"/>
  <c r="AL247" i="33"/>
  <c r="T247" i="33"/>
  <c r="Q247" i="33"/>
  <c r="S247" i="33" s="1"/>
  <c r="U247" i="33" s="1"/>
  <c r="L247" i="33"/>
  <c r="CJ246" i="33"/>
  <c r="AL246" i="33"/>
  <c r="S246" i="33"/>
  <c r="U246" i="33" s="1"/>
  <c r="Q246" i="33"/>
  <c r="T246" i="33" s="1"/>
  <c r="L246" i="33"/>
  <c r="CJ245" i="33"/>
  <c r="AL245" i="33"/>
  <c r="Q245" i="33"/>
  <c r="L245" i="33"/>
  <c r="CJ244" i="33"/>
  <c r="AL244" i="33"/>
  <c r="T244" i="33"/>
  <c r="S244" i="33"/>
  <c r="U244" i="33" s="1"/>
  <c r="Q244" i="33"/>
  <c r="L244" i="33"/>
  <c r="CJ243" i="33"/>
  <c r="AL243" i="33"/>
  <c r="Q243" i="33"/>
  <c r="T243" i="33" s="1"/>
  <c r="L243" i="33"/>
  <c r="CJ242" i="33"/>
  <c r="AL242" i="33"/>
  <c r="T242" i="33"/>
  <c r="Q242" i="33"/>
  <c r="S242" i="33" s="1"/>
  <c r="U242" i="33" s="1"/>
  <c r="L242" i="33"/>
  <c r="CJ241" i="33"/>
  <c r="AL241" i="33"/>
  <c r="S241" i="33"/>
  <c r="U241" i="33" s="1"/>
  <c r="Q241" i="33"/>
  <c r="T241" i="33" s="1"/>
  <c r="L241" i="33"/>
  <c r="CJ240" i="33"/>
  <c r="AL240" i="33"/>
  <c r="Q240" i="33"/>
  <c r="L240" i="33"/>
  <c r="CJ239" i="33"/>
  <c r="AL239" i="33"/>
  <c r="T239" i="33"/>
  <c r="Q239" i="33"/>
  <c r="S239" i="33" s="1"/>
  <c r="U239" i="33" s="1"/>
  <c r="L239" i="33"/>
  <c r="CJ238" i="33"/>
  <c r="AL238" i="33"/>
  <c r="S238" i="33"/>
  <c r="U238" i="33" s="1"/>
  <c r="Q238" i="33"/>
  <c r="T238" i="33" s="1"/>
  <c r="L238" i="33"/>
  <c r="CJ237" i="33"/>
  <c r="AL237" i="33"/>
  <c r="Q237" i="33"/>
  <c r="L237" i="33"/>
  <c r="CJ236" i="33"/>
  <c r="AL236" i="33"/>
  <c r="T236" i="33"/>
  <c r="S236" i="33"/>
  <c r="U236" i="33" s="1"/>
  <c r="Q236" i="33"/>
  <c r="L236" i="33"/>
  <c r="CJ235" i="33"/>
  <c r="AL235" i="33"/>
  <c r="Q235" i="33"/>
  <c r="T235" i="33" s="1"/>
  <c r="L235" i="33"/>
  <c r="CJ234" i="33"/>
  <c r="AL234" i="33"/>
  <c r="U234" i="33"/>
  <c r="T234" i="33"/>
  <c r="Q234" i="33"/>
  <c r="S234" i="33" s="1"/>
  <c r="L234" i="33"/>
  <c r="CJ233" i="33"/>
  <c r="AL233" i="33"/>
  <c r="T233" i="33"/>
  <c r="S233" i="33"/>
  <c r="U233" i="33" s="1"/>
  <c r="Q233" i="33"/>
  <c r="L233" i="33"/>
  <c r="CJ232" i="33"/>
  <c r="AL232" i="33"/>
  <c r="Q232" i="33"/>
  <c r="T232" i="33" s="1"/>
  <c r="L232" i="33"/>
  <c r="CJ231" i="33"/>
  <c r="AL231" i="33"/>
  <c r="T231" i="33"/>
  <c r="Q231" i="33"/>
  <c r="S231" i="33" s="1"/>
  <c r="U231" i="33" s="1"/>
  <c r="L231" i="33"/>
  <c r="CJ230" i="33"/>
  <c r="AL230" i="33"/>
  <c r="T230" i="33"/>
  <c r="S230" i="33"/>
  <c r="U230" i="33" s="1"/>
  <c r="Q230" i="33"/>
  <c r="L230" i="33"/>
  <c r="CJ229" i="33"/>
  <c r="AL229" i="33"/>
  <c r="Q229" i="33"/>
  <c r="L229" i="33"/>
  <c r="CJ228" i="33"/>
  <c r="AL228" i="33"/>
  <c r="U228" i="33"/>
  <c r="T228" i="33"/>
  <c r="S228" i="33"/>
  <c r="Q228" i="33"/>
  <c r="L228" i="33"/>
  <c r="CJ227" i="33"/>
  <c r="AL227" i="33"/>
  <c r="U227" i="33"/>
  <c r="T227" i="33"/>
  <c r="Q227" i="33"/>
  <c r="S227" i="33" s="1"/>
  <c r="L227" i="33"/>
  <c r="CJ226" i="33"/>
  <c r="AL226" i="33"/>
  <c r="U226" i="33"/>
  <c r="T226" i="33"/>
  <c r="S226" i="33"/>
  <c r="Q226" i="33"/>
  <c r="L226" i="33"/>
  <c r="CJ225" i="33"/>
  <c r="AL225" i="33"/>
  <c r="T225" i="33"/>
  <c r="S225" i="33"/>
  <c r="U225" i="33" s="1"/>
  <c r="Q225" i="33"/>
  <c r="L225" i="33"/>
  <c r="CJ224" i="33"/>
  <c r="AL224" i="33"/>
  <c r="S224" i="33"/>
  <c r="U224" i="33" s="1"/>
  <c r="Q224" i="33"/>
  <c r="T224" i="33" s="1"/>
  <c r="L224" i="33"/>
  <c r="CJ223" i="33"/>
  <c r="AL223" i="33"/>
  <c r="T223" i="33"/>
  <c r="Q223" i="33"/>
  <c r="S223" i="33" s="1"/>
  <c r="U223" i="33" s="1"/>
  <c r="L223" i="33"/>
  <c r="CJ222" i="33"/>
  <c r="AL222" i="33"/>
  <c r="T222" i="33"/>
  <c r="S222" i="33"/>
  <c r="U222" i="33" s="1"/>
  <c r="Q222" i="33"/>
  <c r="L222" i="33"/>
  <c r="CJ221" i="33"/>
  <c r="AL221" i="33"/>
  <c r="Q221" i="33"/>
  <c r="L221" i="33"/>
  <c r="CJ220" i="33"/>
  <c r="AL220" i="33"/>
  <c r="U220" i="33"/>
  <c r="T220" i="33"/>
  <c r="S220" i="33"/>
  <c r="Q220" i="33"/>
  <c r="L220" i="33"/>
  <c r="CJ219" i="33"/>
  <c r="AL219" i="33"/>
  <c r="T219" i="33"/>
  <c r="Q219" i="33"/>
  <c r="S219" i="33" s="1"/>
  <c r="U219" i="33" s="1"/>
  <c r="L219" i="33"/>
  <c r="CJ218" i="33"/>
  <c r="AL218" i="33"/>
  <c r="U218" i="33"/>
  <c r="T218" i="33"/>
  <c r="S218" i="33"/>
  <c r="Q218" i="33"/>
  <c r="L218" i="33"/>
  <c r="CJ217" i="33"/>
  <c r="AL217" i="33"/>
  <c r="T217" i="33"/>
  <c r="S217" i="33"/>
  <c r="U217" i="33" s="1"/>
  <c r="Q217" i="33"/>
  <c r="L217" i="33"/>
  <c r="CJ216" i="33"/>
  <c r="AL216" i="33"/>
  <c r="Q216" i="33"/>
  <c r="T216" i="33" s="1"/>
  <c r="L216" i="33"/>
  <c r="CJ215" i="33"/>
  <c r="AL215" i="33"/>
  <c r="Q215" i="33"/>
  <c r="S215" i="33" s="1"/>
  <c r="U215" i="33" s="1"/>
  <c r="L215" i="33"/>
  <c r="CJ214" i="33"/>
  <c r="AL214" i="33"/>
  <c r="T214" i="33"/>
  <c r="S214" i="33"/>
  <c r="U214" i="33" s="1"/>
  <c r="Q214" i="33"/>
  <c r="L214" i="33"/>
  <c r="CJ213" i="33"/>
  <c r="AL213" i="33"/>
  <c r="Q213" i="33"/>
  <c r="L213" i="33"/>
  <c r="CJ212" i="33"/>
  <c r="AL212" i="33"/>
  <c r="U212" i="33"/>
  <c r="T212" i="33"/>
  <c r="S212" i="33"/>
  <c r="Q212" i="33"/>
  <c r="L212" i="33"/>
  <c r="CJ211" i="33"/>
  <c r="AL211" i="33"/>
  <c r="U211" i="33"/>
  <c r="T211" i="33"/>
  <c r="Q211" i="33"/>
  <c r="S211" i="33" s="1"/>
  <c r="L211" i="33"/>
  <c r="CJ210" i="33"/>
  <c r="AL210" i="33"/>
  <c r="U210" i="33"/>
  <c r="T210" i="33"/>
  <c r="S210" i="33"/>
  <c r="Q210" i="33"/>
  <c r="L210" i="33"/>
  <c r="CJ209" i="33"/>
  <c r="AL209" i="33"/>
  <c r="T209" i="33"/>
  <c r="S209" i="33"/>
  <c r="U209" i="33" s="1"/>
  <c r="Q209" i="33"/>
  <c r="L209" i="33"/>
  <c r="CJ208" i="33"/>
  <c r="AL208" i="33"/>
  <c r="U208" i="33"/>
  <c r="S208" i="33"/>
  <c r="Q208" i="33"/>
  <c r="T208" i="33" s="1"/>
  <c r="L208" i="33"/>
  <c r="CJ207" i="33"/>
  <c r="AL207" i="33"/>
  <c r="Q207" i="33"/>
  <c r="S207" i="33" s="1"/>
  <c r="U207" i="33" s="1"/>
  <c r="L207" i="33"/>
  <c r="CJ206" i="33"/>
  <c r="AL206" i="33"/>
  <c r="T206" i="33"/>
  <c r="S206" i="33"/>
  <c r="U206" i="33" s="1"/>
  <c r="Q206" i="33"/>
  <c r="L206" i="33"/>
  <c r="CJ205" i="33"/>
  <c r="AL205" i="33"/>
  <c r="Q205" i="33"/>
  <c r="L205" i="33"/>
  <c r="CJ204" i="33"/>
  <c r="AL204" i="33"/>
  <c r="U204" i="33"/>
  <c r="T204" i="33"/>
  <c r="S204" i="33"/>
  <c r="Q204" i="33"/>
  <c r="L204" i="33"/>
  <c r="CJ203" i="33"/>
  <c r="AL203" i="33"/>
  <c r="T203" i="33"/>
  <c r="Q203" i="33"/>
  <c r="S203" i="33" s="1"/>
  <c r="U203" i="33" s="1"/>
  <c r="L203" i="33"/>
  <c r="CJ202" i="33"/>
  <c r="AL202" i="33"/>
  <c r="U202" i="33"/>
  <c r="T202" i="33"/>
  <c r="S202" i="33"/>
  <c r="Q202" i="33"/>
  <c r="L202" i="33"/>
  <c r="CJ201" i="33"/>
  <c r="AL201" i="33"/>
  <c r="T201" i="33"/>
  <c r="S201" i="33"/>
  <c r="U201" i="33" s="1"/>
  <c r="Q201" i="33"/>
  <c r="L201" i="33"/>
  <c r="CJ200" i="33"/>
  <c r="AL200" i="33"/>
  <c r="S200" i="33"/>
  <c r="U200" i="33" s="1"/>
  <c r="Q200" i="33"/>
  <c r="T200" i="33" s="1"/>
  <c r="L200" i="33"/>
  <c r="CJ199" i="33"/>
  <c r="AL199" i="33"/>
  <c r="T199" i="33"/>
  <c r="Q199" i="33"/>
  <c r="S199" i="33" s="1"/>
  <c r="U199" i="33" s="1"/>
  <c r="L199" i="33"/>
  <c r="CJ198" i="33"/>
  <c r="AL198" i="33"/>
  <c r="T198" i="33"/>
  <c r="S198" i="33"/>
  <c r="U198" i="33" s="1"/>
  <c r="Q198" i="33"/>
  <c r="L198" i="33"/>
  <c r="CJ197" i="33"/>
  <c r="AL197" i="33"/>
  <c r="Q197" i="33"/>
  <c r="L197" i="33"/>
  <c r="CJ196" i="33"/>
  <c r="AL196" i="33"/>
  <c r="U196" i="33"/>
  <c r="T196" i="33"/>
  <c r="S196" i="33"/>
  <c r="Q196" i="33"/>
  <c r="L196" i="33"/>
  <c r="CJ195" i="33"/>
  <c r="AL195" i="33"/>
  <c r="U195" i="33"/>
  <c r="T195" i="33"/>
  <c r="Q195" i="33"/>
  <c r="S195" i="33" s="1"/>
  <c r="L195" i="33"/>
  <c r="CJ194" i="33"/>
  <c r="AL194" i="33"/>
  <c r="U194" i="33"/>
  <c r="T194" i="33"/>
  <c r="S194" i="33"/>
  <c r="Q194" i="33"/>
  <c r="L194" i="33"/>
  <c r="CJ193" i="33"/>
  <c r="AL193" i="33"/>
  <c r="T193" i="33"/>
  <c r="S193" i="33"/>
  <c r="U193" i="33" s="1"/>
  <c r="Q193" i="33"/>
  <c r="L193" i="33"/>
  <c r="CJ192" i="33"/>
  <c r="AL192" i="33"/>
  <c r="Q192" i="33"/>
  <c r="T192" i="33" s="1"/>
  <c r="L192" i="33"/>
  <c r="CJ191" i="33"/>
  <c r="AL191" i="33"/>
  <c r="Q191" i="33"/>
  <c r="S191" i="33" s="1"/>
  <c r="U191" i="33" s="1"/>
  <c r="L191" i="33"/>
  <c r="CJ190" i="33"/>
  <c r="AL190" i="33"/>
  <c r="T190" i="33"/>
  <c r="S190" i="33"/>
  <c r="U190" i="33" s="1"/>
  <c r="Q190" i="33"/>
  <c r="L190" i="33"/>
  <c r="CJ189" i="33"/>
  <c r="AL189" i="33"/>
  <c r="T189" i="33"/>
  <c r="Q189" i="33"/>
  <c r="S189" i="33" s="1"/>
  <c r="U189" i="33" s="1"/>
  <c r="L189" i="33"/>
  <c r="CJ188" i="33"/>
  <c r="AL188" i="33"/>
  <c r="U188" i="33"/>
  <c r="T188" i="33"/>
  <c r="S188" i="33"/>
  <c r="Q188" i="33"/>
  <c r="L188" i="33"/>
  <c r="CJ187" i="33"/>
  <c r="AL187" i="33"/>
  <c r="T187" i="33"/>
  <c r="Q187" i="33"/>
  <c r="S187" i="33" s="1"/>
  <c r="U187" i="33" s="1"/>
  <c r="L187" i="33"/>
  <c r="CJ186" i="33"/>
  <c r="AL186" i="33"/>
  <c r="T186" i="33"/>
  <c r="S186" i="33"/>
  <c r="U186" i="33" s="1"/>
  <c r="Q186" i="33"/>
  <c r="L186" i="33"/>
  <c r="CJ185" i="33"/>
  <c r="AL185" i="33"/>
  <c r="Q185" i="33"/>
  <c r="T185" i="33" s="1"/>
  <c r="L185" i="33"/>
  <c r="CJ184" i="33"/>
  <c r="AL184" i="33"/>
  <c r="S184" i="33"/>
  <c r="U184" i="33" s="1"/>
  <c r="Q184" i="33"/>
  <c r="T184" i="33" s="1"/>
  <c r="L184" i="33"/>
  <c r="CJ183" i="33"/>
  <c r="AL183" i="33"/>
  <c r="Q183" i="33"/>
  <c r="T183" i="33" s="1"/>
  <c r="L183" i="33"/>
  <c r="CJ182" i="33"/>
  <c r="AL182" i="33"/>
  <c r="T182" i="33"/>
  <c r="Q182" i="33"/>
  <c r="S182" i="33" s="1"/>
  <c r="U182" i="33" s="1"/>
  <c r="L182" i="33"/>
  <c r="CJ181" i="33"/>
  <c r="AL181" i="33"/>
  <c r="U181" i="33"/>
  <c r="S181" i="33"/>
  <c r="Q181" i="33"/>
  <c r="T181" i="33" s="1"/>
  <c r="L181" i="33"/>
  <c r="CJ180" i="33"/>
  <c r="AL180" i="33"/>
  <c r="T180" i="33"/>
  <c r="Q180" i="33"/>
  <c r="S180" i="33" s="1"/>
  <c r="U180" i="33" s="1"/>
  <c r="L180" i="33"/>
  <c r="CJ179" i="33"/>
  <c r="AL179" i="33"/>
  <c r="S179" i="33"/>
  <c r="U179" i="33" s="1"/>
  <c r="Q179" i="33"/>
  <c r="T179" i="33" s="1"/>
  <c r="L179" i="33"/>
  <c r="CJ178" i="33"/>
  <c r="AL178" i="33"/>
  <c r="Q178" i="33"/>
  <c r="T178" i="33" s="1"/>
  <c r="L178" i="33"/>
  <c r="CJ177" i="33"/>
  <c r="AL177" i="33"/>
  <c r="U177" i="33"/>
  <c r="T177" i="33"/>
  <c r="S177" i="33"/>
  <c r="Q177" i="33"/>
  <c r="L177" i="33"/>
  <c r="CJ176" i="33"/>
  <c r="AL176" i="33"/>
  <c r="T176" i="33"/>
  <c r="S176" i="33"/>
  <c r="U176" i="33" s="1"/>
  <c r="Q176" i="33"/>
  <c r="L176" i="33"/>
  <c r="CJ175" i="33"/>
  <c r="AL175" i="33"/>
  <c r="Q175" i="33"/>
  <c r="T175" i="33" s="1"/>
  <c r="L175" i="33"/>
  <c r="CJ174" i="33"/>
  <c r="AL174" i="33"/>
  <c r="T174" i="33"/>
  <c r="Q174" i="33"/>
  <c r="S174" i="33" s="1"/>
  <c r="U174" i="33" s="1"/>
  <c r="L174" i="33"/>
  <c r="CJ173" i="33"/>
  <c r="AL173" i="33"/>
  <c r="U173" i="33"/>
  <c r="S173" i="33"/>
  <c r="Q173" i="33"/>
  <c r="T173" i="33" s="1"/>
  <c r="L173" i="33"/>
  <c r="CJ172" i="33"/>
  <c r="AL172" i="33"/>
  <c r="T172" i="33"/>
  <c r="Q172" i="33"/>
  <c r="S172" i="33" s="1"/>
  <c r="U172" i="33" s="1"/>
  <c r="L172" i="33"/>
  <c r="CJ171" i="33"/>
  <c r="AL171" i="33"/>
  <c r="S171" i="33"/>
  <c r="U171" i="33" s="1"/>
  <c r="Q171" i="33"/>
  <c r="T171" i="33" s="1"/>
  <c r="L171" i="33"/>
  <c r="CJ170" i="33"/>
  <c r="AL170" i="33"/>
  <c r="Q170" i="33"/>
  <c r="T170" i="33" s="1"/>
  <c r="L170" i="33"/>
  <c r="CJ169" i="33"/>
  <c r="AL169" i="33"/>
  <c r="U169" i="33"/>
  <c r="T169" i="33"/>
  <c r="S169" i="33"/>
  <c r="Q169" i="33"/>
  <c r="L169" i="33"/>
  <c r="CJ168" i="33"/>
  <c r="AL168" i="33"/>
  <c r="T168" i="33"/>
  <c r="S168" i="33"/>
  <c r="U168" i="33" s="1"/>
  <c r="Q168" i="33"/>
  <c r="L168" i="33"/>
  <c r="CJ167" i="33"/>
  <c r="AL167" i="33"/>
  <c r="Q167" i="33"/>
  <c r="T167" i="33" s="1"/>
  <c r="L167" i="33"/>
  <c r="CJ166" i="33"/>
  <c r="AL166" i="33"/>
  <c r="T166" i="33"/>
  <c r="Q166" i="33"/>
  <c r="S166" i="33" s="1"/>
  <c r="U166" i="33" s="1"/>
  <c r="L166" i="33"/>
  <c r="CJ165" i="33"/>
  <c r="AL165" i="33"/>
  <c r="U165" i="33"/>
  <c r="S165" i="33"/>
  <c r="Q165" i="33"/>
  <c r="T165" i="33" s="1"/>
  <c r="L165" i="33"/>
  <c r="CJ164" i="33"/>
  <c r="AL164" i="33"/>
  <c r="T164" i="33"/>
  <c r="Q164" i="33"/>
  <c r="S164" i="33" s="1"/>
  <c r="U164" i="33" s="1"/>
  <c r="L164" i="33"/>
  <c r="CJ163" i="33"/>
  <c r="AL163" i="33"/>
  <c r="S163" i="33"/>
  <c r="U163" i="33" s="1"/>
  <c r="Q163" i="33"/>
  <c r="T163" i="33" s="1"/>
  <c r="L163" i="33"/>
  <c r="CJ162" i="33"/>
  <c r="AL162" i="33"/>
  <c r="Q162" i="33"/>
  <c r="T162" i="33" s="1"/>
  <c r="L162" i="33"/>
  <c r="CJ161" i="33"/>
  <c r="AL161" i="33"/>
  <c r="U161" i="33"/>
  <c r="T161" i="33"/>
  <c r="S161" i="33"/>
  <c r="Q161" i="33"/>
  <c r="L161" i="33"/>
  <c r="CJ160" i="33"/>
  <c r="AL160" i="33"/>
  <c r="T160" i="33"/>
  <c r="S160" i="33"/>
  <c r="U160" i="33" s="1"/>
  <c r="Q160" i="33"/>
  <c r="L160" i="33"/>
  <c r="CJ159" i="33"/>
  <c r="AL159" i="33"/>
  <c r="Q159" i="33"/>
  <c r="T159" i="33" s="1"/>
  <c r="L159" i="33"/>
  <c r="CJ158" i="33"/>
  <c r="AL158" i="33"/>
  <c r="T158" i="33"/>
  <c r="Q158" i="33"/>
  <c r="S158" i="33" s="1"/>
  <c r="U158" i="33" s="1"/>
  <c r="L158" i="33"/>
  <c r="CJ157" i="33"/>
  <c r="AL157" i="33"/>
  <c r="U157" i="33"/>
  <c r="S157" i="33"/>
  <c r="Q157" i="33"/>
  <c r="T157" i="33" s="1"/>
  <c r="L157" i="33"/>
  <c r="CJ156" i="33"/>
  <c r="AL156" i="33"/>
  <c r="T156" i="33"/>
  <c r="Q156" i="33"/>
  <c r="S156" i="33" s="1"/>
  <c r="U156" i="33" s="1"/>
  <c r="L156" i="33"/>
  <c r="CJ155" i="33"/>
  <c r="AL155" i="33"/>
  <c r="S155" i="33"/>
  <c r="U155" i="33" s="1"/>
  <c r="Q155" i="33"/>
  <c r="T155" i="33" s="1"/>
  <c r="L155" i="33"/>
  <c r="CJ154" i="33"/>
  <c r="AL154" i="33"/>
  <c r="Q154" i="33"/>
  <c r="T154" i="33" s="1"/>
  <c r="L154" i="33"/>
  <c r="CJ153" i="33"/>
  <c r="AL153" i="33"/>
  <c r="T153" i="33"/>
  <c r="Q153" i="33"/>
  <c r="S153" i="33" s="1"/>
  <c r="U153" i="33" s="1"/>
  <c r="L153" i="33"/>
  <c r="CJ152" i="33"/>
  <c r="AL152" i="33"/>
  <c r="T152" i="33"/>
  <c r="S152" i="33"/>
  <c r="U152" i="33" s="1"/>
  <c r="Q152" i="33"/>
  <c r="L152" i="33"/>
  <c r="CJ151" i="33"/>
  <c r="AL151" i="33"/>
  <c r="Q151" i="33"/>
  <c r="T151" i="33" s="1"/>
  <c r="L151" i="33"/>
  <c r="CJ150" i="33"/>
  <c r="AL150" i="33"/>
  <c r="T150" i="33"/>
  <c r="Q150" i="33"/>
  <c r="S150" i="33" s="1"/>
  <c r="U150" i="33" s="1"/>
  <c r="L150" i="33"/>
  <c r="CJ149" i="33"/>
  <c r="AL149" i="33"/>
  <c r="U149" i="33"/>
  <c r="S149" i="33"/>
  <c r="Q149" i="33"/>
  <c r="T149" i="33" s="1"/>
  <c r="L149" i="33"/>
  <c r="CJ148" i="33"/>
  <c r="AL148" i="33"/>
  <c r="T148" i="33"/>
  <c r="Q148" i="33"/>
  <c r="S148" i="33" s="1"/>
  <c r="U148" i="33" s="1"/>
  <c r="L148" i="33"/>
  <c r="CJ147" i="33"/>
  <c r="AL147" i="33"/>
  <c r="S147" i="33"/>
  <c r="U147" i="33" s="1"/>
  <c r="Q147" i="33"/>
  <c r="T147" i="33" s="1"/>
  <c r="L147" i="33"/>
  <c r="CJ146" i="33"/>
  <c r="AL146" i="33"/>
  <c r="Q146" i="33"/>
  <c r="T146" i="33" s="1"/>
  <c r="L146" i="33"/>
  <c r="CJ145" i="33"/>
  <c r="AL145" i="33"/>
  <c r="T145" i="33"/>
  <c r="Q145" i="33"/>
  <c r="S145" i="33" s="1"/>
  <c r="U145" i="33" s="1"/>
  <c r="L145" i="33"/>
  <c r="CJ144" i="33"/>
  <c r="AL144" i="33"/>
  <c r="T144" i="33"/>
  <c r="S144" i="33"/>
  <c r="U144" i="33" s="1"/>
  <c r="Q144" i="33"/>
  <c r="L144" i="33"/>
  <c r="CJ143" i="33"/>
  <c r="AL143" i="33"/>
  <c r="Q143" i="33"/>
  <c r="T143" i="33" s="1"/>
  <c r="L143" i="33"/>
  <c r="CJ142" i="33"/>
  <c r="AL142" i="33"/>
  <c r="T142" i="33"/>
  <c r="Q142" i="33"/>
  <c r="S142" i="33" s="1"/>
  <c r="U142" i="33" s="1"/>
  <c r="L142" i="33"/>
  <c r="CJ141" i="33"/>
  <c r="AL141" i="33"/>
  <c r="U141" i="33"/>
  <c r="S141" i="33"/>
  <c r="Q141" i="33"/>
  <c r="T141" i="33" s="1"/>
  <c r="L141" i="33"/>
  <c r="CJ140" i="33"/>
  <c r="AL140" i="33"/>
  <c r="T140" i="33"/>
  <c r="Q140" i="33"/>
  <c r="S140" i="33" s="1"/>
  <c r="U140" i="33" s="1"/>
  <c r="L140" i="33"/>
  <c r="CJ139" i="33"/>
  <c r="AL139" i="33"/>
  <c r="S139" i="33"/>
  <c r="U139" i="33" s="1"/>
  <c r="Q139" i="33"/>
  <c r="T139" i="33" s="1"/>
  <c r="L139" i="33"/>
  <c r="CJ138" i="33"/>
  <c r="AL138" i="33"/>
  <c r="Q138" i="33"/>
  <c r="T138" i="33" s="1"/>
  <c r="L138" i="33"/>
  <c r="CJ137" i="33"/>
  <c r="AL137" i="33"/>
  <c r="U137" i="33"/>
  <c r="T137" i="33"/>
  <c r="S137" i="33"/>
  <c r="Q137" i="33"/>
  <c r="L137" i="33"/>
  <c r="CJ136" i="33"/>
  <c r="AL136" i="33"/>
  <c r="T136" i="33"/>
  <c r="S136" i="33"/>
  <c r="U136" i="33" s="1"/>
  <c r="Q136" i="33"/>
  <c r="L136" i="33"/>
  <c r="CJ135" i="33"/>
  <c r="AL135" i="33"/>
  <c r="Q135" i="33"/>
  <c r="T135" i="33" s="1"/>
  <c r="L135" i="33"/>
  <c r="CJ134" i="33"/>
  <c r="AL134" i="33"/>
  <c r="T134" i="33"/>
  <c r="Q134" i="33"/>
  <c r="S134" i="33" s="1"/>
  <c r="U134" i="33" s="1"/>
  <c r="L134" i="33"/>
  <c r="CJ133" i="33"/>
  <c r="AL133" i="33"/>
  <c r="U133" i="33"/>
  <c r="S133" i="33"/>
  <c r="Q133" i="33"/>
  <c r="T133" i="33" s="1"/>
  <c r="L133" i="33"/>
  <c r="CJ132" i="33"/>
  <c r="AL132" i="33"/>
  <c r="T132" i="33"/>
  <c r="Q132" i="33"/>
  <c r="S132" i="33" s="1"/>
  <c r="U132" i="33" s="1"/>
  <c r="L132" i="33"/>
  <c r="CJ131" i="33"/>
  <c r="AL131" i="33"/>
  <c r="S131" i="33"/>
  <c r="U131" i="33" s="1"/>
  <c r="Q131" i="33"/>
  <c r="T131" i="33" s="1"/>
  <c r="L131" i="33"/>
  <c r="CJ130" i="33"/>
  <c r="AL130" i="33"/>
  <c r="Q130" i="33"/>
  <c r="T130" i="33" s="1"/>
  <c r="L130" i="33"/>
  <c r="CJ129" i="33"/>
  <c r="AL129" i="33"/>
  <c r="T129" i="33"/>
  <c r="Q129" i="33"/>
  <c r="S129" i="33" s="1"/>
  <c r="U129" i="33" s="1"/>
  <c r="L129" i="33"/>
  <c r="CJ128" i="33"/>
  <c r="AL128" i="33"/>
  <c r="T128" i="33"/>
  <c r="S128" i="33"/>
  <c r="U128" i="33" s="1"/>
  <c r="Q128" i="33"/>
  <c r="L128" i="33"/>
  <c r="CJ127" i="33"/>
  <c r="AL127" i="33"/>
  <c r="Q127" i="33"/>
  <c r="T127" i="33" s="1"/>
  <c r="L127" i="33"/>
  <c r="CJ126" i="33"/>
  <c r="AL126" i="33"/>
  <c r="T126" i="33"/>
  <c r="Q126" i="33"/>
  <c r="S126" i="33" s="1"/>
  <c r="U126" i="33" s="1"/>
  <c r="L126" i="33"/>
  <c r="CJ125" i="33"/>
  <c r="AL125" i="33"/>
  <c r="U125" i="33"/>
  <c r="S125" i="33"/>
  <c r="Q125" i="33"/>
  <c r="T125" i="33" s="1"/>
  <c r="L125" i="33"/>
  <c r="CJ124" i="33"/>
  <c r="AL124" i="33"/>
  <c r="T124" i="33"/>
  <c r="Q124" i="33"/>
  <c r="S124" i="33" s="1"/>
  <c r="U124" i="33" s="1"/>
  <c r="L124" i="33"/>
  <c r="CJ123" i="33"/>
  <c r="AL123" i="33"/>
  <c r="S123" i="33"/>
  <c r="U123" i="33" s="1"/>
  <c r="Q123" i="33"/>
  <c r="T123" i="33" s="1"/>
  <c r="L123" i="33"/>
  <c r="CJ122" i="33"/>
  <c r="AL122" i="33"/>
  <c r="Q122" i="33"/>
  <c r="T122" i="33" s="1"/>
  <c r="L122" i="33"/>
  <c r="CJ121" i="33"/>
  <c r="AL121" i="33"/>
  <c r="T121" i="33"/>
  <c r="Q121" i="33"/>
  <c r="S121" i="33" s="1"/>
  <c r="U121" i="33" s="1"/>
  <c r="L121" i="33"/>
  <c r="CJ120" i="33"/>
  <c r="AL120" i="33"/>
  <c r="T120" i="33"/>
  <c r="S120" i="33"/>
  <c r="U120" i="33" s="1"/>
  <c r="Q120" i="33"/>
  <c r="L120" i="33"/>
  <c r="CJ119" i="33"/>
  <c r="AL119" i="33"/>
  <c r="Q119" i="33"/>
  <c r="T119" i="33" s="1"/>
  <c r="L119" i="33"/>
  <c r="CJ118" i="33"/>
  <c r="AL118" i="33"/>
  <c r="T118" i="33"/>
  <c r="Q118" i="33"/>
  <c r="S118" i="33" s="1"/>
  <c r="U118" i="33" s="1"/>
  <c r="L118" i="33"/>
  <c r="CJ117" i="33"/>
  <c r="AL117" i="33"/>
  <c r="U117" i="33"/>
  <c r="S117" i="33"/>
  <c r="Q117" i="33"/>
  <c r="T117" i="33" s="1"/>
  <c r="L117" i="33"/>
  <c r="CJ116" i="33"/>
  <c r="AL116" i="33"/>
  <c r="T116" i="33"/>
  <c r="Q116" i="33"/>
  <c r="S116" i="33" s="1"/>
  <c r="U116" i="33" s="1"/>
  <c r="L116" i="33"/>
  <c r="CJ115" i="33"/>
  <c r="AL115" i="33"/>
  <c r="S115" i="33"/>
  <c r="U115" i="33" s="1"/>
  <c r="Q115" i="33"/>
  <c r="T115" i="33" s="1"/>
  <c r="L115" i="33"/>
  <c r="CJ114" i="33"/>
  <c r="AL114" i="33"/>
  <c r="Q114" i="33"/>
  <c r="T114" i="33" s="1"/>
  <c r="L114" i="33"/>
  <c r="CJ113" i="33"/>
  <c r="AL113" i="33"/>
  <c r="T113" i="33"/>
  <c r="Q113" i="33"/>
  <c r="S113" i="33" s="1"/>
  <c r="U113" i="33" s="1"/>
  <c r="L113" i="33"/>
  <c r="CJ112" i="33"/>
  <c r="AL112" i="33"/>
  <c r="T112" i="33"/>
  <c r="S112" i="33"/>
  <c r="U112" i="33" s="1"/>
  <c r="Q112" i="33"/>
  <c r="L112" i="33"/>
  <c r="CJ111" i="33"/>
  <c r="AL111" i="33"/>
  <c r="Q111" i="33"/>
  <c r="T111" i="33" s="1"/>
  <c r="L111" i="33"/>
  <c r="CJ110" i="33"/>
  <c r="AL110" i="33"/>
  <c r="T110" i="33"/>
  <c r="Q110" i="33"/>
  <c r="S110" i="33" s="1"/>
  <c r="U110" i="33" s="1"/>
  <c r="L110" i="33"/>
  <c r="CJ109" i="33"/>
  <c r="AL109" i="33"/>
  <c r="U109" i="33"/>
  <c r="S109" i="33"/>
  <c r="Q109" i="33"/>
  <c r="T109" i="33" s="1"/>
  <c r="L109" i="33"/>
  <c r="CJ108" i="33"/>
  <c r="AL108" i="33"/>
  <c r="T108" i="33"/>
  <c r="Q108" i="33"/>
  <c r="S108" i="33" s="1"/>
  <c r="U108" i="33" s="1"/>
  <c r="L108" i="33"/>
  <c r="CJ107" i="33"/>
  <c r="AL107" i="33"/>
  <c r="S107" i="33"/>
  <c r="U107" i="33" s="1"/>
  <c r="Q107" i="33"/>
  <c r="T107" i="33" s="1"/>
  <c r="L107" i="33"/>
  <c r="CJ106" i="33"/>
  <c r="AL106" i="33"/>
  <c r="Q106" i="33"/>
  <c r="T106" i="33" s="1"/>
  <c r="L106" i="33"/>
  <c r="CJ105" i="33"/>
  <c r="AL105" i="33"/>
  <c r="T105" i="33"/>
  <c r="Q105" i="33"/>
  <c r="S105" i="33" s="1"/>
  <c r="U105" i="33" s="1"/>
  <c r="L105" i="33"/>
  <c r="CJ104" i="33"/>
  <c r="AL104" i="33"/>
  <c r="T104" i="33"/>
  <c r="S104" i="33"/>
  <c r="U104" i="33" s="1"/>
  <c r="Q104" i="33"/>
  <c r="L104" i="33"/>
  <c r="CJ103" i="33"/>
  <c r="AL103" i="33"/>
  <c r="Q103" i="33"/>
  <c r="T103" i="33" s="1"/>
  <c r="L103" i="33"/>
  <c r="CJ102" i="33"/>
  <c r="AL102" i="33"/>
  <c r="T102" i="33"/>
  <c r="Q102" i="33"/>
  <c r="S102" i="33" s="1"/>
  <c r="U102" i="33" s="1"/>
  <c r="L102" i="33"/>
  <c r="CJ101" i="33"/>
  <c r="AL101" i="33"/>
  <c r="U101" i="33"/>
  <c r="S101" i="33"/>
  <c r="Q101" i="33"/>
  <c r="T101" i="33" s="1"/>
  <c r="L101" i="33"/>
  <c r="CJ100" i="33"/>
  <c r="AL100" i="33"/>
  <c r="T100" i="33"/>
  <c r="Q100" i="33"/>
  <c r="S100" i="33" s="1"/>
  <c r="U100" i="33" s="1"/>
  <c r="L100" i="33"/>
  <c r="CJ99" i="33"/>
  <c r="AL99" i="33"/>
  <c r="S99" i="33"/>
  <c r="U99" i="33" s="1"/>
  <c r="Q99" i="33"/>
  <c r="T99" i="33" s="1"/>
  <c r="L99" i="33"/>
  <c r="CJ98" i="33"/>
  <c r="AL98" i="33"/>
  <c r="Q98" i="33"/>
  <c r="T98" i="33" s="1"/>
  <c r="L98" i="33"/>
  <c r="CJ97" i="33"/>
  <c r="AL97" i="33"/>
  <c r="T97" i="33"/>
  <c r="Q97" i="33"/>
  <c r="S97" i="33" s="1"/>
  <c r="U97" i="33" s="1"/>
  <c r="L97" i="33"/>
  <c r="CJ96" i="33"/>
  <c r="AL96" i="33"/>
  <c r="S96" i="33"/>
  <c r="U96" i="33" s="1"/>
  <c r="Q96" i="33"/>
  <c r="T96" i="33" s="1"/>
  <c r="L96" i="33"/>
  <c r="CJ95" i="33"/>
  <c r="AL95" i="33"/>
  <c r="Q95" i="33"/>
  <c r="T95" i="33" s="1"/>
  <c r="L95" i="33"/>
  <c r="CJ94" i="33"/>
  <c r="AL94" i="33"/>
  <c r="T94" i="33"/>
  <c r="Q94" i="33"/>
  <c r="S94" i="33" s="1"/>
  <c r="U94" i="33" s="1"/>
  <c r="L94" i="33"/>
  <c r="CJ93" i="33"/>
  <c r="AL93" i="33"/>
  <c r="U93" i="33"/>
  <c r="S93" i="33"/>
  <c r="Q93" i="33"/>
  <c r="T93" i="33" s="1"/>
  <c r="L93" i="33"/>
  <c r="CJ92" i="33"/>
  <c r="AL92" i="33"/>
  <c r="T92" i="33"/>
  <c r="Q92" i="33"/>
  <c r="S92" i="33" s="1"/>
  <c r="U92" i="33" s="1"/>
  <c r="L92" i="33"/>
  <c r="CJ91" i="33"/>
  <c r="AL91" i="33"/>
  <c r="S91" i="33"/>
  <c r="U91" i="33" s="1"/>
  <c r="Q91" i="33"/>
  <c r="T91" i="33" s="1"/>
  <c r="L91" i="33"/>
  <c r="CJ90" i="33"/>
  <c r="AL90" i="33"/>
  <c r="Q90" i="33"/>
  <c r="T90" i="33" s="1"/>
  <c r="L90" i="33"/>
  <c r="CJ89" i="33"/>
  <c r="AL89" i="33"/>
  <c r="U89" i="33"/>
  <c r="T89" i="33"/>
  <c r="S89" i="33"/>
  <c r="Q89" i="33"/>
  <c r="L89" i="33"/>
  <c r="CJ88" i="33"/>
  <c r="AL88" i="33"/>
  <c r="S88" i="33"/>
  <c r="U88" i="33" s="1"/>
  <c r="Q88" i="33"/>
  <c r="T88" i="33" s="1"/>
  <c r="L88" i="33"/>
  <c r="CJ87" i="33"/>
  <c r="AL87" i="33"/>
  <c r="Q87" i="33"/>
  <c r="T87" i="33" s="1"/>
  <c r="L87" i="33"/>
  <c r="CJ86" i="33"/>
  <c r="AL86" i="33"/>
  <c r="Q86" i="33"/>
  <c r="T86" i="33" s="1"/>
  <c r="L86" i="33"/>
  <c r="CJ85" i="33"/>
  <c r="AL85" i="33"/>
  <c r="U85" i="33"/>
  <c r="S85" i="33"/>
  <c r="Q85" i="33"/>
  <c r="T85" i="33" s="1"/>
  <c r="L85" i="33"/>
  <c r="CJ84" i="33"/>
  <c r="AL84" i="33"/>
  <c r="T84" i="33"/>
  <c r="Q84" i="33"/>
  <c r="S84" i="33" s="1"/>
  <c r="U84" i="33" s="1"/>
  <c r="L84" i="33"/>
  <c r="CJ83" i="33"/>
  <c r="AL83" i="33"/>
  <c r="S83" i="33"/>
  <c r="U83" i="33" s="1"/>
  <c r="Q83" i="33"/>
  <c r="T83" i="33" s="1"/>
  <c r="L83" i="33"/>
  <c r="CJ82" i="33"/>
  <c r="AL82" i="33"/>
  <c r="Q82" i="33"/>
  <c r="T82" i="33" s="1"/>
  <c r="L82" i="33"/>
  <c r="CJ81" i="33"/>
  <c r="AL81" i="33"/>
  <c r="T81" i="33"/>
  <c r="Q81" i="33"/>
  <c r="S81" i="33" s="1"/>
  <c r="U81" i="33" s="1"/>
  <c r="L81" i="33"/>
  <c r="CJ80" i="33"/>
  <c r="AL80" i="33"/>
  <c r="T80" i="33"/>
  <c r="S80" i="33"/>
  <c r="U80" i="33" s="1"/>
  <c r="Q80" i="33"/>
  <c r="L80" i="33"/>
  <c r="CJ79" i="33"/>
  <c r="AL79" i="33"/>
  <c r="Q79" i="33"/>
  <c r="T79" i="33" s="1"/>
  <c r="L79" i="33"/>
  <c r="CJ78" i="33"/>
  <c r="AL78" i="33"/>
  <c r="Q78" i="33"/>
  <c r="T78" i="33" s="1"/>
  <c r="L78" i="33"/>
  <c r="CJ77" i="33"/>
  <c r="AL77" i="33"/>
  <c r="U77" i="33"/>
  <c r="S77" i="33"/>
  <c r="Q77" i="33"/>
  <c r="T77" i="33" s="1"/>
  <c r="L77" i="33"/>
  <c r="CJ76" i="33"/>
  <c r="AL76" i="33"/>
  <c r="T76" i="33"/>
  <c r="Q76" i="33"/>
  <c r="S76" i="33" s="1"/>
  <c r="U76" i="33" s="1"/>
  <c r="L76" i="33"/>
  <c r="CJ75" i="33"/>
  <c r="AL75" i="33"/>
  <c r="S75" i="33"/>
  <c r="U75" i="33" s="1"/>
  <c r="Q75" i="33"/>
  <c r="T75" i="33" s="1"/>
  <c r="L75" i="33"/>
  <c r="CJ74" i="33"/>
  <c r="AL74" i="33"/>
  <c r="Q74" i="33"/>
  <c r="T74" i="33" s="1"/>
  <c r="L74" i="33"/>
  <c r="CJ73" i="33"/>
  <c r="AL73" i="33"/>
  <c r="T73" i="33"/>
  <c r="S73" i="33"/>
  <c r="U73" i="33" s="1"/>
  <c r="Q73" i="33"/>
  <c r="L73" i="33"/>
  <c r="CJ72" i="33"/>
  <c r="AL72" i="33"/>
  <c r="S72" i="33"/>
  <c r="U72" i="33" s="1"/>
  <c r="Q72" i="33"/>
  <c r="T72" i="33" s="1"/>
  <c r="L72" i="33"/>
  <c r="CJ71" i="33"/>
  <c r="AL71" i="33"/>
  <c r="Q71" i="33"/>
  <c r="T71" i="33" s="1"/>
  <c r="L71" i="33"/>
  <c r="CJ70" i="33"/>
  <c r="AL70" i="33"/>
  <c r="Q70" i="33"/>
  <c r="T70" i="33" s="1"/>
  <c r="L70" i="33"/>
  <c r="CJ69" i="33"/>
  <c r="AL69" i="33"/>
  <c r="Q69" i="33"/>
  <c r="T69" i="33" s="1"/>
  <c r="L69" i="33"/>
  <c r="CJ68" i="33"/>
  <c r="AL68" i="33"/>
  <c r="T68" i="33"/>
  <c r="Q68" i="33"/>
  <c r="S68" i="33" s="1"/>
  <c r="U68" i="33" s="1"/>
  <c r="L68" i="33"/>
  <c r="CJ67" i="33"/>
  <c r="AL67" i="33"/>
  <c r="U67" i="33"/>
  <c r="T67" i="33"/>
  <c r="S67" i="33"/>
  <c r="Q67" i="33"/>
  <c r="L67" i="33"/>
  <c r="CJ66" i="33"/>
  <c r="AL66" i="33"/>
  <c r="T66" i="33"/>
  <c r="Q66" i="33"/>
  <c r="S66" i="33" s="1"/>
  <c r="U66" i="33" s="1"/>
  <c r="L66" i="33"/>
  <c r="CJ65" i="33"/>
  <c r="AL65" i="33"/>
  <c r="T65" i="33"/>
  <c r="S65" i="33"/>
  <c r="U65" i="33" s="1"/>
  <c r="Q65" i="33"/>
  <c r="L65" i="33"/>
  <c r="CJ64" i="33"/>
  <c r="AL64" i="33"/>
  <c r="S64" i="33"/>
  <c r="U64" i="33" s="1"/>
  <c r="Q64" i="33"/>
  <c r="T64" i="33" s="1"/>
  <c r="L64" i="33"/>
  <c r="CJ63" i="33"/>
  <c r="AL63" i="33"/>
  <c r="Q63" i="33"/>
  <c r="T63" i="33" s="1"/>
  <c r="L63" i="33"/>
  <c r="CJ62" i="33"/>
  <c r="AL62" i="33"/>
  <c r="Q62" i="33"/>
  <c r="T62" i="33" s="1"/>
  <c r="L62" i="33"/>
  <c r="CJ61" i="33"/>
  <c r="AL61" i="33"/>
  <c r="Q61" i="33"/>
  <c r="T61" i="33" s="1"/>
  <c r="L61" i="33"/>
  <c r="CJ60" i="33"/>
  <c r="AL60" i="33"/>
  <c r="Q60" i="33"/>
  <c r="S60" i="33" s="1"/>
  <c r="U60" i="33" s="1"/>
  <c r="L60" i="33"/>
  <c r="CJ59" i="33"/>
  <c r="AL59" i="33"/>
  <c r="Q59" i="33"/>
  <c r="T59" i="33" s="1"/>
  <c r="L59" i="33"/>
  <c r="CJ58" i="33"/>
  <c r="AL58" i="33"/>
  <c r="T58" i="33"/>
  <c r="Q58" i="33"/>
  <c r="S58" i="33" s="1"/>
  <c r="U58" i="33" s="1"/>
  <c r="L58" i="33"/>
  <c r="CJ57" i="33"/>
  <c r="AL57" i="33"/>
  <c r="Q57" i="33"/>
  <c r="S57" i="33" s="1"/>
  <c r="U57" i="33" s="1"/>
  <c r="L57" i="33"/>
  <c r="CJ56" i="33"/>
  <c r="AL56" i="33"/>
  <c r="Q56" i="33"/>
  <c r="T56" i="33" s="1"/>
  <c r="L56" i="33"/>
  <c r="CJ55" i="33"/>
  <c r="AL55" i="33"/>
  <c r="Q55" i="33"/>
  <c r="T55" i="33" s="1"/>
  <c r="L55" i="33"/>
  <c r="CJ54" i="33"/>
  <c r="AL54" i="33"/>
  <c r="Q54" i="33"/>
  <c r="T54" i="33" s="1"/>
  <c r="L54" i="33"/>
  <c r="CJ53" i="33"/>
  <c r="AL53" i="33"/>
  <c r="Q53" i="33"/>
  <c r="S53" i="33" s="1"/>
  <c r="U53" i="33" s="1"/>
  <c r="L53" i="33"/>
  <c r="CJ52" i="33"/>
  <c r="Q52" i="33"/>
  <c r="T52" i="33" s="1"/>
  <c r="L52" i="33"/>
  <c r="CJ51" i="33"/>
  <c r="AL51" i="33"/>
  <c r="Q51" i="33"/>
  <c r="T51" i="33" s="1"/>
  <c r="L51" i="33"/>
  <c r="CJ50" i="33"/>
  <c r="AL50" i="33"/>
  <c r="Q50" i="33"/>
  <c r="T50" i="33" s="1"/>
  <c r="L50" i="33"/>
  <c r="CJ49" i="33"/>
  <c r="AL49" i="33"/>
  <c r="Q49" i="33"/>
  <c r="T49" i="33" s="1"/>
  <c r="L49" i="33"/>
  <c r="CJ48" i="33"/>
  <c r="AL48" i="33"/>
  <c r="Q48" i="33"/>
  <c r="T48" i="33" s="1"/>
  <c r="L48" i="33"/>
  <c r="CJ47" i="33"/>
  <c r="AL47" i="33"/>
  <c r="Q47" i="33"/>
  <c r="T47" i="33" s="1"/>
  <c r="L47" i="33"/>
  <c r="CJ46" i="33"/>
  <c r="AL46" i="33"/>
  <c r="Q46" i="33"/>
  <c r="T46" i="33" s="1"/>
  <c r="L46" i="33"/>
  <c r="CJ45" i="33"/>
  <c r="AL45" i="33"/>
  <c r="Q45" i="33"/>
  <c r="T45" i="33" s="1"/>
  <c r="L45" i="33"/>
  <c r="CJ44" i="33"/>
  <c r="AL44" i="33"/>
  <c r="Q44" i="33"/>
  <c r="T44" i="33" s="1"/>
  <c r="L44" i="33"/>
  <c r="CJ43" i="33"/>
  <c r="AL43" i="33"/>
  <c r="Q43" i="33"/>
  <c r="T43" i="33" s="1"/>
  <c r="L43" i="33"/>
  <c r="CJ42" i="33"/>
  <c r="AL42" i="33"/>
  <c r="Q42" i="33"/>
  <c r="T42" i="33" s="1"/>
  <c r="L42" i="33"/>
  <c r="CJ41" i="33"/>
  <c r="AL41" i="33"/>
  <c r="Q41" i="33"/>
  <c r="S41" i="33" s="1"/>
  <c r="U41" i="33" s="1"/>
  <c r="L41" i="33"/>
  <c r="CJ40" i="33"/>
  <c r="AL40" i="33"/>
  <c r="Q40" i="33"/>
  <c r="T40" i="33" s="1"/>
  <c r="L40" i="33"/>
  <c r="CJ39" i="33"/>
  <c r="AL39" i="33"/>
  <c r="Q39" i="33"/>
  <c r="S39" i="33" s="1"/>
  <c r="U39" i="33" s="1"/>
  <c r="L39" i="33"/>
  <c r="CJ38" i="33"/>
  <c r="AL38" i="33"/>
  <c r="Q38" i="33"/>
  <c r="T38" i="33" s="1"/>
  <c r="L38" i="33"/>
  <c r="CJ37" i="33"/>
  <c r="AL37" i="33"/>
  <c r="Q37" i="33"/>
  <c r="T37" i="33" s="1"/>
  <c r="L37" i="33"/>
  <c r="CJ36" i="33"/>
  <c r="AL36" i="33"/>
  <c r="Q36" i="33"/>
  <c r="T36" i="33" s="1"/>
  <c r="L36" i="33"/>
  <c r="CJ35" i="33"/>
  <c r="AL35" i="33"/>
  <c r="T35" i="33"/>
  <c r="Q35" i="33"/>
  <c r="S35" i="33" s="1"/>
  <c r="U35" i="33" s="1"/>
  <c r="L35" i="33"/>
  <c r="CJ34" i="33"/>
  <c r="AL34" i="33"/>
  <c r="Q34" i="33"/>
  <c r="T34" i="33" s="1"/>
  <c r="L34" i="33"/>
  <c r="CJ33" i="33"/>
  <c r="AL33" i="33"/>
  <c r="Q33" i="33"/>
  <c r="T33" i="33" s="1"/>
  <c r="L33" i="33"/>
  <c r="CJ32" i="33"/>
  <c r="AL32" i="33"/>
  <c r="Q32" i="33"/>
  <c r="S32" i="33" s="1"/>
  <c r="U32" i="33" s="1"/>
  <c r="L32" i="33"/>
  <c r="CJ31" i="33"/>
  <c r="AL31" i="33"/>
  <c r="Q31" i="33"/>
  <c r="T31" i="33" s="1"/>
  <c r="L31" i="33"/>
  <c r="CJ30" i="33"/>
  <c r="AL30" i="33"/>
  <c r="Q30" i="33"/>
  <c r="S30" i="33" s="1"/>
  <c r="U30" i="33" s="1"/>
  <c r="L30" i="33"/>
  <c r="CJ29" i="33"/>
  <c r="AL29" i="33"/>
  <c r="Q29" i="33"/>
  <c r="T29" i="33" s="1"/>
  <c r="L29" i="33"/>
  <c r="CJ28" i="33"/>
  <c r="AL28" i="33"/>
  <c r="Q28" i="33"/>
  <c r="T28" i="33" s="1"/>
  <c r="L28" i="33"/>
  <c r="CJ27" i="33"/>
  <c r="AL27" i="33"/>
  <c r="O27" i="33"/>
  <c r="Q27" i="33" s="1"/>
  <c r="L27" i="33"/>
  <c r="CJ26" i="33"/>
  <c r="AL26" i="33"/>
  <c r="Q26" i="33"/>
  <c r="S26" i="33" s="1"/>
  <c r="U26" i="33" s="1"/>
  <c r="L26" i="33"/>
  <c r="CJ25" i="33"/>
  <c r="AL25" i="33"/>
  <c r="Q25" i="33"/>
  <c r="T25" i="33" s="1"/>
  <c r="L25" i="33"/>
  <c r="CJ24" i="33"/>
  <c r="AL24" i="33"/>
  <c r="Q24" i="33"/>
  <c r="T24" i="33" s="1"/>
  <c r="L24" i="33"/>
  <c r="CJ23" i="33"/>
  <c r="AL23" i="33"/>
  <c r="T23" i="33"/>
  <c r="Q23" i="33"/>
  <c r="S23" i="33" s="1"/>
  <c r="U23" i="33" s="1"/>
  <c r="L23" i="33"/>
  <c r="CJ22" i="33"/>
  <c r="AL22" i="33"/>
  <c r="Q22" i="33"/>
  <c r="T22" i="33" s="1"/>
  <c r="L22" i="33"/>
  <c r="CJ21" i="33"/>
  <c r="AL21" i="33"/>
  <c r="Q21" i="33"/>
  <c r="S21" i="33" s="1"/>
  <c r="U21" i="33" s="1"/>
  <c r="O21" i="33"/>
  <c r="L21" i="33"/>
  <c r="CJ20" i="33"/>
  <c r="AL20" i="33"/>
  <c r="Q20" i="33"/>
  <c r="S20" i="33" s="1"/>
  <c r="U20" i="33" s="1"/>
  <c r="L20" i="33"/>
  <c r="CJ19" i="33"/>
  <c r="AL19" i="33"/>
  <c r="Q19" i="33"/>
  <c r="T19" i="33" s="1"/>
  <c r="L19" i="33"/>
  <c r="CJ18" i="33"/>
  <c r="AL18" i="33"/>
  <c r="Q18" i="33"/>
  <c r="T18" i="33" s="1"/>
  <c r="L18" i="33"/>
  <c r="CJ17" i="33"/>
  <c r="AL17" i="33"/>
  <c r="Q17" i="33"/>
  <c r="T17" i="33" s="1"/>
  <c r="L17" i="33"/>
  <c r="CJ16" i="33"/>
  <c r="AL16" i="33"/>
  <c r="Q16" i="33"/>
  <c r="T16" i="33" s="1"/>
  <c r="L16" i="33"/>
  <c r="CJ15" i="33"/>
  <c r="AL15" i="33"/>
  <c r="Q15" i="33"/>
  <c r="T15" i="33" s="1"/>
  <c r="L15" i="33"/>
  <c r="CJ14" i="33"/>
  <c r="AL14" i="33"/>
  <c r="Q14" i="33"/>
  <c r="S14" i="33" s="1"/>
  <c r="U14" i="33" s="1"/>
  <c r="L14" i="33"/>
  <c r="CJ13" i="33"/>
  <c r="AL13" i="33"/>
  <c r="S13" i="33"/>
  <c r="U13" i="33" s="1"/>
  <c r="Q13" i="33"/>
  <c r="T13" i="33" s="1"/>
  <c r="L13" i="33"/>
  <c r="CJ12" i="33"/>
  <c r="AL12" i="33"/>
  <c r="Q12" i="33"/>
  <c r="S12" i="33" s="1"/>
  <c r="U12" i="33" s="1"/>
  <c r="L12" i="33"/>
  <c r="CJ11" i="33"/>
  <c r="AL11" i="33"/>
  <c r="Q11" i="33"/>
  <c r="T11" i="33" s="1"/>
  <c r="L11" i="33"/>
  <c r="CJ10" i="33"/>
  <c r="AL10" i="33"/>
  <c r="Q10" i="33"/>
  <c r="T10" i="33" s="1"/>
  <c r="L10" i="33"/>
  <c r="CJ9" i="33"/>
  <c r="AL9" i="33"/>
  <c r="Q9" i="33"/>
  <c r="T9" i="33" s="1"/>
  <c r="L9" i="33"/>
  <c r="CJ8" i="33"/>
  <c r="AL8" i="33"/>
  <c r="Q8" i="33"/>
  <c r="T8" i="33" s="1"/>
  <c r="L8" i="33"/>
  <c r="CJ7" i="33"/>
  <c r="AL7" i="33"/>
  <c r="Q7" i="33"/>
  <c r="T7" i="33" s="1"/>
  <c r="L7" i="33"/>
  <c r="CJ6" i="33"/>
  <c r="AL6" i="33"/>
  <c r="Q6" i="33"/>
  <c r="S6" i="33" s="1"/>
  <c r="U6" i="33" s="1"/>
  <c r="L6" i="33"/>
  <c r="CJ5" i="33"/>
  <c r="AL5" i="33"/>
  <c r="Q5" i="33"/>
  <c r="T5" i="33" s="1"/>
  <c r="L5" i="33"/>
  <c r="CJ4" i="33"/>
  <c r="AL4" i="33"/>
  <c r="Q4" i="33"/>
  <c r="T4" i="33" s="1"/>
  <c r="L4" i="33"/>
  <c r="CJ3" i="33"/>
  <c r="AL3" i="33"/>
  <c r="Q3" i="33"/>
  <c r="T3" i="33" s="1"/>
  <c r="L3" i="33"/>
  <c r="CJ483" i="24"/>
  <c r="AL483" i="24"/>
  <c r="CJ482" i="24"/>
  <c r="AL482" i="24"/>
  <c r="CJ481" i="24"/>
  <c r="AL481" i="24"/>
  <c r="CJ480" i="24"/>
  <c r="AL480" i="24"/>
  <c r="CJ479" i="24"/>
  <c r="AL479" i="24"/>
  <c r="CJ478" i="24"/>
  <c r="AL478" i="24"/>
  <c r="CJ477" i="24"/>
  <c r="AL477" i="24"/>
  <c r="CJ476" i="24"/>
  <c r="AL476" i="24"/>
  <c r="CJ475" i="24"/>
  <c r="AL475" i="24"/>
  <c r="CJ474" i="24"/>
  <c r="AL474" i="24"/>
  <c r="CJ473" i="24"/>
  <c r="AL473" i="24"/>
  <c r="CJ472" i="24"/>
  <c r="AL472" i="24"/>
  <c r="CJ471" i="24"/>
  <c r="AL471" i="24"/>
  <c r="CJ470" i="24"/>
  <c r="AL470" i="24"/>
  <c r="CJ469" i="24"/>
  <c r="AL469" i="24"/>
  <c r="CJ468" i="24"/>
  <c r="AL468" i="24"/>
  <c r="CJ467" i="24"/>
  <c r="AL467" i="24"/>
  <c r="CJ466" i="24"/>
  <c r="AL466" i="24"/>
  <c r="CJ465" i="24"/>
  <c r="AL465" i="24"/>
  <c r="CJ464" i="24"/>
  <c r="AL464" i="24"/>
  <c r="CJ463" i="24"/>
  <c r="AL463" i="24"/>
  <c r="CJ462" i="24"/>
  <c r="AL462" i="24"/>
  <c r="CJ461" i="24"/>
  <c r="AL461" i="24"/>
  <c r="CJ460" i="24"/>
  <c r="AL460" i="24"/>
  <c r="CJ459" i="24"/>
  <c r="AL459" i="24"/>
  <c r="CJ458" i="24"/>
  <c r="AL458" i="24"/>
  <c r="CJ457" i="24"/>
  <c r="AL457" i="24"/>
  <c r="CJ456" i="24"/>
  <c r="AL456" i="24"/>
  <c r="CJ455" i="24"/>
  <c r="AL455" i="24"/>
  <c r="CJ454" i="24"/>
  <c r="AL454" i="24"/>
  <c r="CJ453" i="24"/>
  <c r="AL453" i="24"/>
  <c r="CJ452" i="24"/>
  <c r="AL452" i="24"/>
  <c r="CJ451" i="24"/>
  <c r="AL451" i="24"/>
  <c r="CJ450" i="24"/>
  <c r="AL450" i="24"/>
  <c r="CJ449" i="24"/>
  <c r="AL449" i="24"/>
  <c r="CJ448" i="24"/>
  <c r="AL448" i="24"/>
  <c r="CJ447" i="24"/>
  <c r="AL447" i="24"/>
  <c r="CJ446" i="24"/>
  <c r="AL446" i="24"/>
  <c r="CJ445" i="24"/>
  <c r="AL445" i="24"/>
  <c r="CJ444" i="24"/>
  <c r="AL444" i="24"/>
  <c r="CJ443" i="24"/>
  <c r="AL443" i="24"/>
  <c r="CJ442" i="24"/>
  <c r="AL442" i="24"/>
  <c r="CJ441" i="24"/>
  <c r="AL441" i="24"/>
  <c r="CJ440" i="24"/>
  <c r="AL440" i="24"/>
  <c r="CJ439" i="24"/>
  <c r="AL439" i="24"/>
  <c r="CJ438" i="24"/>
  <c r="AL438" i="24"/>
  <c r="CJ437" i="24"/>
  <c r="AL437" i="24"/>
  <c r="CJ436" i="24"/>
  <c r="AL436" i="24"/>
  <c r="CJ435" i="24"/>
  <c r="AL435" i="24"/>
  <c r="CJ434" i="24"/>
  <c r="AL434" i="24"/>
  <c r="CJ433" i="24"/>
  <c r="AL433" i="24"/>
  <c r="CJ432" i="24"/>
  <c r="AL432" i="24"/>
  <c r="CJ431" i="24"/>
  <c r="AL431" i="24"/>
  <c r="CJ430" i="24"/>
  <c r="AL430" i="24"/>
  <c r="CJ429" i="24"/>
  <c r="AL429" i="24"/>
  <c r="CJ428" i="24"/>
  <c r="AL428" i="24"/>
  <c r="CJ427" i="24"/>
  <c r="AL427" i="24"/>
  <c r="CJ426" i="24"/>
  <c r="AL426" i="24"/>
  <c r="CJ425" i="24"/>
  <c r="AL425" i="24"/>
  <c r="CJ424" i="24"/>
  <c r="AL424" i="24"/>
  <c r="CJ423" i="24"/>
  <c r="AL423" i="24"/>
  <c r="CJ422" i="24"/>
  <c r="AL422" i="24"/>
  <c r="CJ421" i="24"/>
  <c r="AL421" i="24"/>
  <c r="CJ420" i="24"/>
  <c r="AL420" i="24"/>
  <c r="CJ419" i="24"/>
  <c r="AL419" i="24"/>
  <c r="CJ418" i="24"/>
  <c r="AL418" i="24"/>
  <c r="CJ417" i="24"/>
  <c r="AL417" i="24"/>
  <c r="CJ416" i="24"/>
  <c r="AL416" i="24"/>
  <c r="CJ415" i="24"/>
  <c r="AL415" i="24"/>
  <c r="CJ414" i="24"/>
  <c r="AL414" i="24"/>
  <c r="CJ413" i="24"/>
  <c r="AL413" i="24"/>
  <c r="CJ412" i="24"/>
  <c r="AL412" i="24"/>
  <c r="CJ411" i="24"/>
  <c r="AL411" i="24"/>
  <c r="CJ410" i="24"/>
  <c r="AL410" i="24"/>
  <c r="CJ409" i="24"/>
  <c r="AL409" i="24"/>
  <c r="CJ408" i="24"/>
  <c r="AL408" i="24"/>
  <c r="CJ407" i="24"/>
  <c r="AL407" i="24"/>
  <c r="CJ406" i="24"/>
  <c r="AL406" i="24"/>
  <c r="CJ405" i="24"/>
  <c r="AL405" i="24"/>
  <c r="CJ404" i="24"/>
  <c r="AL404" i="24"/>
  <c r="CJ403" i="24"/>
  <c r="AL403" i="24"/>
  <c r="CJ402" i="24"/>
  <c r="AL402" i="24"/>
  <c r="CJ401" i="24"/>
  <c r="AL401" i="24"/>
  <c r="CJ400" i="24"/>
  <c r="AL400" i="24"/>
  <c r="CJ399" i="24"/>
  <c r="AL399" i="24"/>
  <c r="CJ398" i="24"/>
  <c r="AL398" i="24"/>
  <c r="CJ397" i="24"/>
  <c r="AL397" i="24"/>
  <c r="CJ396" i="24"/>
  <c r="AL396" i="24"/>
  <c r="CJ395" i="24"/>
  <c r="AL395" i="24"/>
  <c r="CJ394" i="24"/>
  <c r="AL394" i="24"/>
  <c r="CJ393" i="24"/>
  <c r="AL393" i="24"/>
  <c r="CJ392" i="24"/>
  <c r="AL392" i="24"/>
  <c r="CJ391" i="24"/>
  <c r="AL391" i="24"/>
  <c r="CJ390" i="24"/>
  <c r="AL390" i="24"/>
  <c r="CJ389" i="24"/>
  <c r="AL389" i="24"/>
  <c r="CJ388" i="24"/>
  <c r="AL388" i="24"/>
  <c r="CJ387" i="24"/>
  <c r="AL387" i="24"/>
  <c r="CJ386" i="24"/>
  <c r="AL386" i="24"/>
  <c r="CJ385" i="24"/>
  <c r="AL385" i="24"/>
  <c r="CJ384" i="24"/>
  <c r="AL384" i="24"/>
  <c r="CJ383" i="24"/>
  <c r="AL383" i="24"/>
  <c r="CJ382" i="24"/>
  <c r="AL382" i="24"/>
  <c r="CJ381" i="24"/>
  <c r="AL381" i="24"/>
  <c r="CJ380" i="24"/>
  <c r="AL380" i="24"/>
  <c r="CJ379" i="24"/>
  <c r="AL379" i="24"/>
  <c r="CJ378" i="24"/>
  <c r="AL378" i="24"/>
  <c r="CJ377" i="24"/>
  <c r="AL377" i="24"/>
  <c r="CJ376" i="24"/>
  <c r="AL376" i="24"/>
  <c r="CJ375" i="24"/>
  <c r="AL375" i="24"/>
  <c r="CJ374" i="24"/>
  <c r="AL374" i="24"/>
  <c r="CJ373" i="24"/>
  <c r="AL373" i="24"/>
  <c r="CJ372" i="24"/>
  <c r="AL372" i="24"/>
  <c r="CJ371" i="24"/>
  <c r="AL371" i="24"/>
  <c r="CJ370" i="24"/>
  <c r="AL370" i="24"/>
  <c r="CJ369" i="24"/>
  <c r="AL369" i="24"/>
  <c r="CJ368" i="24"/>
  <c r="AL368" i="24"/>
  <c r="CJ367" i="24"/>
  <c r="AL367" i="24"/>
  <c r="CJ366" i="24"/>
  <c r="AL366" i="24"/>
  <c r="CJ365" i="24"/>
  <c r="AL365" i="24"/>
  <c r="CJ364" i="24"/>
  <c r="AL364" i="24"/>
  <c r="CJ363" i="24"/>
  <c r="AL363" i="24"/>
  <c r="CJ362" i="24"/>
  <c r="AL362" i="24"/>
  <c r="CJ361" i="24"/>
  <c r="AL361" i="24"/>
  <c r="CJ360" i="24"/>
  <c r="AL360" i="24"/>
  <c r="CJ359" i="24"/>
  <c r="AL359" i="24"/>
  <c r="CJ358" i="24"/>
  <c r="AL358" i="24"/>
  <c r="CJ357" i="24"/>
  <c r="AL357" i="24"/>
  <c r="CJ356" i="24"/>
  <c r="AL356" i="24"/>
  <c r="CJ355" i="24"/>
  <c r="AL355" i="24"/>
  <c r="CJ354" i="24"/>
  <c r="AL354" i="24"/>
  <c r="CJ353" i="24"/>
  <c r="AL353" i="24"/>
  <c r="CJ352" i="24"/>
  <c r="AL352" i="24"/>
  <c r="CJ351" i="24"/>
  <c r="AL351" i="24"/>
  <c r="CJ350" i="24"/>
  <c r="AL350" i="24"/>
  <c r="CJ349" i="24"/>
  <c r="AL349" i="24"/>
  <c r="CJ348" i="24"/>
  <c r="AL348" i="24"/>
  <c r="CJ347" i="24"/>
  <c r="AL347" i="24"/>
  <c r="CJ346" i="24"/>
  <c r="AL346" i="24"/>
  <c r="CJ345" i="24"/>
  <c r="AL345" i="24"/>
  <c r="CJ344" i="24"/>
  <c r="AL344" i="24"/>
  <c r="CJ343" i="24"/>
  <c r="AL343" i="24"/>
  <c r="CJ342" i="24"/>
  <c r="AL342" i="24"/>
  <c r="CJ341" i="24"/>
  <c r="AL341" i="24"/>
  <c r="CJ340" i="24"/>
  <c r="AL340" i="24"/>
  <c r="CJ339" i="24"/>
  <c r="AL339" i="24"/>
  <c r="CJ338" i="24"/>
  <c r="AL338" i="24"/>
  <c r="CJ337" i="24"/>
  <c r="AL337" i="24"/>
  <c r="CJ336" i="24"/>
  <c r="AL336" i="24"/>
  <c r="CJ335" i="24"/>
  <c r="AL335" i="24"/>
  <c r="CJ334" i="24"/>
  <c r="AL334" i="24"/>
  <c r="CJ333" i="24"/>
  <c r="AL333" i="24"/>
  <c r="CJ332" i="24"/>
  <c r="AL332" i="24"/>
  <c r="CJ331" i="24"/>
  <c r="AL331" i="24"/>
  <c r="CJ330" i="24"/>
  <c r="AL330" i="24"/>
  <c r="CJ329" i="24"/>
  <c r="AL329" i="24"/>
  <c r="CJ328" i="24"/>
  <c r="AL328" i="24"/>
  <c r="CJ327" i="24"/>
  <c r="AL327" i="24"/>
  <c r="CJ326" i="24"/>
  <c r="AL326" i="24"/>
  <c r="CJ325" i="24"/>
  <c r="AL325" i="24"/>
  <c r="CJ324" i="24"/>
  <c r="AL324" i="24"/>
  <c r="CJ323" i="24"/>
  <c r="AL323" i="24"/>
  <c r="CJ322" i="24"/>
  <c r="AL322" i="24"/>
  <c r="CJ321" i="24"/>
  <c r="AL321" i="24"/>
  <c r="CJ320" i="24"/>
  <c r="AL320" i="24"/>
  <c r="CJ319" i="24"/>
  <c r="AL319" i="24"/>
  <c r="CJ318" i="24"/>
  <c r="AL318" i="24"/>
  <c r="CJ317" i="24"/>
  <c r="AL317" i="24"/>
  <c r="CJ316" i="24"/>
  <c r="AL316" i="24"/>
  <c r="CJ315" i="24"/>
  <c r="AL315" i="24"/>
  <c r="CJ314" i="24"/>
  <c r="AL314" i="24"/>
  <c r="CJ313" i="24"/>
  <c r="AL313" i="24"/>
  <c r="CJ312" i="24"/>
  <c r="AL312" i="24"/>
  <c r="CJ311" i="24"/>
  <c r="AL311" i="24"/>
  <c r="CJ310" i="24"/>
  <c r="AL310" i="24"/>
  <c r="CJ309" i="24"/>
  <c r="AL309" i="24"/>
  <c r="CJ308" i="24"/>
  <c r="AL308" i="24"/>
  <c r="CJ307" i="24"/>
  <c r="AL307" i="24"/>
  <c r="CJ306" i="24"/>
  <c r="AL306" i="24"/>
  <c r="CJ305" i="24"/>
  <c r="AL305" i="24"/>
  <c r="CJ304" i="24"/>
  <c r="AL304" i="24"/>
  <c r="CJ303" i="24"/>
  <c r="AL303" i="24"/>
  <c r="CJ302" i="24"/>
  <c r="AL302" i="24"/>
  <c r="CJ301" i="24"/>
  <c r="AL301" i="24"/>
  <c r="CJ300" i="24"/>
  <c r="AL300" i="24"/>
  <c r="CJ299" i="24"/>
  <c r="AL299" i="24"/>
  <c r="CJ298" i="24"/>
  <c r="AL298" i="24"/>
  <c r="CJ297" i="24"/>
  <c r="AL297" i="24"/>
  <c r="CJ296" i="24"/>
  <c r="AL296" i="24"/>
  <c r="CJ295" i="24"/>
  <c r="AL295" i="24"/>
  <c r="CJ294" i="24"/>
  <c r="AL294" i="24"/>
  <c r="CJ293" i="24"/>
  <c r="AL293" i="24"/>
  <c r="CJ292" i="24"/>
  <c r="AL292" i="24"/>
  <c r="CJ291" i="24"/>
  <c r="AL291" i="24"/>
  <c r="CJ290" i="24"/>
  <c r="AL290" i="24"/>
  <c r="CJ289" i="24"/>
  <c r="AL289" i="24"/>
  <c r="CJ288" i="24"/>
  <c r="AL288" i="24"/>
  <c r="CJ287" i="24"/>
  <c r="AL287" i="24"/>
  <c r="CJ286" i="24"/>
  <c r="AL286" i="24"/>
  <c r="CJ285" i="24"/>
  <c r="AL285" i="24"/>
  <c r="CJ284" i="24"/>
  <c r="AL284" i="24"/>
  <c r="CJ283" i="24"/>
  <c r="AL283" i="24"/>
  <c r="CJ282" i="24"/>
  <c r="AL282" i="24"/>
  <c r="CJ281" i="24"/>
  <c r="AL281" i="24"/>
  <c r="CJ280" i="24"/>
  <c r="AL280" i="24"/>
  <c r="CJ279" i="24"/>
  <c r="AL279" i="24"/>
  <c r="CJ278" i="24"/>
  <c r="AL278" i="24"/>
  <c r="CJ277" i="24"/>
  <c r="AL277" i="24"/>
  <c r="CJ276" i="24"/>
  <c r="AL276" i="24"/>
  <c r="CJ275" i="24"/>
  <c r="AL275" i="24"/>
  <c r="CJ274" i="24"/>
  <c r="AL274" i="24"/>
  <c r="CJ273" i="24"/>
  <c r="AL273" i="24"/>
  <c r="CJ272" i="24"/>
  <c r="AL272" i="24"/>
  <c r="CJ271" i="24"/>
  <c r="AL271" i="24"/>
  <c r="CJ270" i="24"/>
  <c r="AL270" i="24"/>
  <c r="CJ269" i="24"/>
  <c r="AL269" i="24"/>
  <c r="CJ268" i="24"/>
  <c r="AL268" i="24"/>
  <c r="CJ267" i="24"/>
  <c r="AL267" i="24"/>
  <c r="CJ266" i="24"/>
  <c r="AL266" i="24"/>
  <c r="CJ265" i="24"/>
  <c r="AL265" i="24"/>
  <c r="CJ264" i="24"/>
  <c r="AL264" i="24"/>
  <c r="CJ263" i="24"/>
  <c r="AL263" i="24"/>
  <c r="CJ262" i="24"/>
  <c r="AL262" i="24"/>
  <c r="CJ261" i="24"/>
  <c r="AL261" i="24"/>
  <c r="CJ260" i="24"/>
  <c r="AL260" i="24"/>
  <c r="CJ259" i="24"/>
  <c r="AL259" i="24"/>
  <c r="CJ258" i="24"/>
  <c r="AL258" i="24"/>
  <c r="CJ257" i="24"/>
  <c r="AL257" i="24"/>
  <c r="CJ256" i="24"/>
  <c r="AL256" i="24"/>
  <c r="CJ255" i="24"/>
  <c r="AL255" i="24"/>
  <c r="CJ254" i="24"/>
  <c r="AL254" i="24"/>
  <c r="CJ253" i="24"/>
  <c r="AL253" i="24"/>
  <c r="CJ252" i="24"/>
  <c r="AL252" i="24"/>
  <c r="CJ251" i="24"/>
  <c r="AL251" i="24"/>
  <c r="CJ250" i="24"/>
  <c r="AL250" i="24"/>
  <c r="CJ249" i="24"/>
  <c r="AL249" i="24"/>
  <c r="CJ248" i="24"/>
  <c r="AL248" i="24"/>
  <c r="CJ247" i="24"/>
  <c r="AL247" i="24"/>
  <c r="CJ246" i="24"/>
  <c r="AL246" i="24"/>
  <c r="CJ245" i="24"/>
  <c r="AL245" i="24"/>
  <c r="CJ244" i="24"/>
  <c r="AL244" i="24"/>
  <c r="CJ243" i="24"/>
  <c r="AL243" i="24"/>
  <c r="CJ242" i="24"/>
  <c r="AL242" i="24"/>
  <c r="CJ241" i="24"/>
  <c r="AL241" i="24"/>
  <c r="CJ240" i="24"/>
  <c r="AL240" i="24"/>
  <c r="CJ239" i="24"/>
  <c r="AL239" i="24"/>
  <c r="CJ238" i="24"/>
  <c r="AL238" i="24"/>
  <c r="CJ237" i="24"/>
  <c r="AL237" i="24"/>
  <c r="CJ236" i="24"/>
  <c r="AL236" i="24"/>
  <c r="CJ235" i="24"/>
  <c r="AL235" i="24"/>
  <c r="CJ234" i="24"/>
  <c r="AL234" i="24"/>
  <c r="CJ233" i="24"/>
  <c r="AL233" i="24"/>
  <c r="CJ232" i="24"/>
  <c r="AL232" i="24"/>
  <c r="CJ231" i="24"/>
  <c r="AL231" i="24"/>
  <c r="CJ230" i="24"/>
  <c r="AL230" i="24"/>
  <c r="CJ229" i="24"/>
  <c r="AL229" i="24"/>
  <c r="CJ228" i="24"/>
  <c r="AL228" i="24"/>
  <c r="CJ227" i="24"/>
  <c r="AL227" i="24"/>
  <c r="CJ226" i="24"/>
  <c r="AL226" i="24"/>
  <c r="CJ225" i="24"/>
  <c r="AL225" i="24"/>
  <c r="CJ224" i="24"/>
  <c r="AL224" i="24"/>
  <c r="CJ223" i="24"/>
  <c r="AL223" i="24"/>
  <c r="CJ222" i="24"/>
  <c r="AL222" i="24"/>
  <c r="CJ221" i="24"/>
  <c r="AL221" i="24"/>
  <c r="CJ220" i="24"/>
  <c r="AL220" i="24"/>
  <c r="CJ219" i="24"/>
  <c r="AL219" i="24"/>
  <c r="CJ218" i="24"/>
  <c r="AL218" i="24"/>
  <c r="CJ217" i="24"/>
  <c r="AL217" i="24"/>
  <c r="CJ216" i="24"/>
  <c r="AL216" i="24"/>
  <c r="CJ215" i="24"/>
  <c r="AL215" i="24"/>
  <c r="CJ214" i="24"/>
  <c r="AL214" i="24"/>
  <c r="CJ213" i="24"/>
  <c r="AL213" i="24"/>
  <c r="CJ212" i="24"/>
  <c r="AL212" i="24"/>
  <c r="CJ211" i="24"/>
  <c r="AL211" i="24"/>
  <c r="CJ210" i="24"/>
  <c r="AL210" i="24"/>
  <c r="CJ209" i="24"/>
  <c r="AL209" i="24"/>
  <c r="CJ208" i="24"/>
  <c r="AL208" i="24"/>
  <c r="CJ207" i="24"/>
  <c r="AL207" i="24"/>
  <c r="CJ206" i="24"/>
  <c r="AL206" i="24"/>
  <c r="CJ205" i="24"/>
  <c r="AL205" i="24"/>
  <c r="CJ204" i="24"/>
  <c r="AL204" i="24"/>
  <c r="CJ203" i="24"/>
  <c r="AL203" i="24"/>
  <c r="CJ202" i="24"/>
  <c r="AL202" i="24"/>
  <c r="CJ201" i="24"/>
  <c r="AL201" i="24"/>
  <c r="CJ200" i="24"/>
  <c r="AL200" i="24"/>
  <c r="CJ199" i="24"/>
  <c r="AL199" i="24"/>
  <c r="CJ198" i="24"/>
  <c r="AL198" i="24"/>
  <c r="CJ197" i="24"/>
  <c r="AL197" i="24"/>
  <c r="CJ196" i="24"/>
  <c r="AL196" i="24"/>
  <c r="CJ195" i="24"/>
  <c r="AL195" i="24"/>
  <c r="CJ194" i="24"/>
  <c r="AL194" i="24"/>
  <c r="CJ193" i="24"/>
  <c r="AL193" i="24"/>
  <c r="CJ192" i="24"/>
  <c r="AL192" i="24"/>
  <c r="CJ191" i="24"/>
  <c r="AL191" i="24"/>
  <c r="CJ190" i="24"/>
  <c r="AL190" i="24"/>
  <c r="CJ189" i="24"/>
  <c r="AL189" i="24"/>
  <c r="CJ188" i="24"/>
  <c r="AL188" i="24"/>
  <c r="CJ187" i="24"/>
  <c r="AL187" i="24"/>
  <c r="CJ186" i="24"/>
  <c r="AL186" i="24"/>
  <c r="CJ185" i="24"/>
  <c r="AL185" i="24"/>
  <c r="CJ184" i="24"/>
  <c r="AL184" i="24"/>
  <c r="CJ183" i="24"/>
  <c r="AL183" i="24"/>
  <c r="CJ182" i="24"/>
  <c r="AL182" i="24"/>
  <c r="CJ181" i="24"/>
  <c r="AL181" i="24"/>
  <c r="CJ180" i="24"/>
  <c r="AL180" i="24"/>
  <c r="CJ179" i="24"/>
  <c r="AL179" i="24"/>
  <c r="CJ178" i="24"/>
  <c r="AL178" i="24"/>
  <c r="CJ177" i="24"/>
  <c r="AL177" i="24"/>
  <c r="CJ176" i="24"/>
  <c r="AL176" i="24"/>
  <c r="CJ175" i="24"/>
  <c r="AL175" i="24"/>
  <c r="CJ174" i="24"/>
  <c r="AL174" i="24"/>
  <c r="CJ173" i="24"/>
  <c r="AL173" i="24"/>
  <c r="CJ172" i="24"/>
  <c r="AL172" i="24"/>
  <c r="CJ171" i="24"/>
  <c r="AL171" i="24"/>
  <c r="CJ170" i="24"/>
  <c r="AL170" i="24"/>
  <c r="CJ169" i="24"/>
  <c r="AL169" i="24"/>
  <c r="CJ168" i="24"/>
  <c r="AL168" i="24"/>
  <c r="CJ167" i="24"/>
  <c r="AL167" i="24"/>
  <c r="CJ166" i="24"/>
  <c r="AL166" i="24"/>
  <c r="CJ165" i="24"/>
  <c r="AL165" i="24"/>
  <c r="CJ164" i="24"/>
  <c r="AL164" i="24"/>
  <c r="CJ163" i="24"/>
  <c r="AL163" i="24"/>
  <c r="CJ162" i="24"/>
  <c r="AL162" i="24"/>
  <c r="CJ161" i="24"/>
  <c r="AL161" i="24"/>
  <c r="CJ160" i="24"/>
  <c r="AL160" i="24"/>
  <c r="CJ159" i="24"/>
  <c r="AL159" i="24"/>
  <c r="CJ158" i="24"/>
  <c r="AL158" i="24"/>
  <c r="CJ157" i="24"/>
  <c r="AL157" i="24"/>
  <c r="CJ156" i="24"/>
  <c r="AL156" i="24"/>
  <c r="CJ155" i="24"/>
  <c r="AL155" i="24"/>
  <c r="CJ154" i="24"/>
  <c r="AL154" i="24"/>
  <c r="CJ153" i="24"/>
  <c r="AL153" i="24"/>
  <c r="CJ152" i="24"/>
  <c r="AL152" i="24"/>
  <c r="CJ151" i="24"/>
  <c r="AL151" i="24"/>
  <c r="CJ150" i="24"/>
  <c r="AL150" i="24"/>
  <c r="CJ149" i="24"/>
  <c r="AL149" i="24"/>
  <c r="CJ148" i="24"/>
  <c r="AL148" i="24"/>
  <c r="CJ147" i="24"/>
  <c r="AL147" i="24"/>
  <c r="CJ146" i="24"/>
  <c r="AL146" i="24"/>
  <c r="CJ145" i="24"/>
  <c r="AL145" i="24"/>
  <c r="CJ144" i="24"/>
  <c r="AL144" i="24"/>
  <c r="CJ143" i="24"/>
  <c r="AL143" i="24"/>
  <c r="CJ142" i="24"/>
  <c r="AL142" i="24"/>
  <c r="CJ141" i="24"/>
  <c r="AL141" i="24"/>
  <c r="CJ140" i="24"/>
  <c r="AL140" i="24"/>
  <c r="CJ139" i="24"/>
  <c r="AL139" i="24"/>
  <c r="CJ138" i="24"/>
  <c r="AL138" i="24"/>
  <c r="CJ137" i="24"/>
  <c r="AL137" i="24"/>
  <c r="CJ136" i="24"/>
  <c r="AL136" i="24"/>
  <c r="CJ135" i="24"/>
  <c r="AL135" i="24"/>
  <c r="CJ134" i="24"/>
  <c r="AL134" i="24"/>
  <c r="CJ133" i="24"/>
  <c r="AL133" i="24"/>
  <c r="CJ132" i="24"/>
  <c r="AL132" i="24"/>
  <c r="CJ131" i="24"/>
  <c r="AL131" i="24"/>
  <c r="CJ130" i="24"/>
  <c r="AL130" i="24"/>
  <c r="CJ129" i="24"/>
  <c r="AL129" i="24"/>
  <c r="CJ128" i="24"/>
  <c r="AL128" i="24"/>
  <c r="CJ127" i="24"/>
  <c r="AL127" i="24"/>
  <c r="CJ126" i="24"/>
  <c r="AL126" i="24"/>
  <c r="CJ125" i="24"/>
  <c r="AL125" i="24"/>
  <c r="CJ124" i="24"/>
  <c r="AL124" i="24"/>
  <c r="CJ123" i="24"/>
  <c r="AL123" i="24"/>
  <c r="CJ122" i="24"/>
  <c r="AL122" i="24"/>
  <c r="CJ121" i="24"/>
  <c r="AL121" i="24"/>
  <c r="CJ120" i="24"/>
  <c r="AL120" i="24"/>
  <c r="CJ119" i="24"/>
  <c r="AL119" i="24"/>
  <c r="CJ118" i="24"/>
  <c r="AL118" i="24"/>
  <c r="CJ117" i="24"/>
  <c r="AL117" i="24"/>
  <c r="CJ116" i="24"/>
  <c r="AL116" i="24"/>
  <c r="CJ115" i="24"/>
  <c r="AL115" i="24"/>
  <c r="CJ114" i="24"/>
  <c r="AL114" i="24"/>
  <c r="CJ113" i="24"/>
  <c r="AL113" i="24"/>
  <c r="CJ112" i="24"/>
  <c r="AL112" i="24"/>
  <c r="CJ111" i="24"/>
  <c r="AL111" i="24"/>
  <c r="CJ110" i="24"/>
  <c r="AL110" i="24"/>
  <c r="CJ109" i="24"/>
  <c r="AL109" i="24"/>
  <c r="CJ108" i="24"/>
  <c r="AL108" i="24"/>
  <c r="CJ107" i="24"/>
  <c r="AL107" i="24"/>
  <c r="CJ106" i="24"/>
  <c r="AL106" i="24"/>
  <c r="CJ105" i="24"/>
  <c r="AL105" i="24"/>
  <c r="CJ104" i="24"/>
  <c r="AL104" i="24"/>
  <c r="CJ103" i="24"/>
  <c r="AL103" i="24"/>
  <c r="CJ102" i="24"/>
  <c r="AL102" i="24"/>
  <c r="CJ101" i="24"/>
  <c r="AL101" i="24"/>
  <c r="CJ100" i="24"/>
  <c r="AL100" i="24"/>
  <c r="CJ99" i="24"/>
  <c r="AL99" i="24"/>
  <c r="CJ98" i="24"/>
  <c r="AL98" i="24"/>
  <c r="CJ97" i="24"/>
  <c r="AL97" i="24"/>
  <c r="CJ96" i="24"/>
  <c r="AL96" i="24"/>
  <c r="CJ95" i="24"/>
  <c r="AL95" i="24"/>
  <c r="CJ94" i="24"/>
  <c r="AL94" i="24"/>
  <c r="CJ93" i="24"/>
  <c r="AL93" i="24"/>
  <c r="CJ92" i="24"/>
  <c r="AL92" i="24"/>
  <c r="CJ91" i="24"/>
  <c r="AL91" i="24"/>
  <c r="CJ90" i="24"/>
  <c r="AL90" i="24"/>
  <c r="CJ89" i="24"/>
  <c r="AL89" i="24"/>
  <c r="CJ88" i="24"/>
  <c r="AL88" i="24"/>
  <c r="CJ87" i="24"/>
  <c r="AL87" i="24"/>
  <c r="CJ86" i="24"/>
  <c r="AL86" i="24"/>
  <c r="CJ85" i="24"/>
  <c r="AL85" i="24"/>
  <c r="CJ84" i="24"/>
  <c r="AL84" i="24"/>
  <c r="CJ83" i="24"/>
  <c r="AL83" i="24"/>
  <c r="CJ82" i="24"/>
  <c r="AL82" i="24"/>
  <c r="CJ81" i="24"/>
  <c r="AL81" i="24"/>
  <c r="CJ80" i="24"/>
  <c r="AL80" i="24"/>
  <c r="CJ79" i="24"/>
  <c r="AL79" i="24"/>
  <c r="CJ78" i="24"/>
  <c r="AL78" i="24"/>
  <c r="CJ77" i="24"/>
  <c r="AL77" i="24"/>
  <c r="CJ76" i="24"/>
  <c r="AL76" i="24"/>
  <c r="CJ75" i="24"/>
  <c r="AL75" i="24"/>
  <c r="CJ74" i="24"/>
  <c r="AL74" i="24"/>
  <c r="CJ73" i="24"/>
  <c r="AL73" i="24"/>
  <c r="CJ72" i="24"/>
  <c r="AL72" i="24"/>
  <c r="CJ71" i="24"/>
  <c r="AL71" i="24"/>
  <c r="CJ70" i="24"/>
  <c r="AL70" i="24"/>
  <c r="CJ69" i="24"/>
  <c r="AL69" i="24"/>
  <c r="CJ68" i="24"/>
  <c r="AL68" i="24"/>
  <c r="CJ67" i="24"/>
  <c r="AL67" i="24"/>
  <c r="CJ66" i="24"/>
  <c r="AL66" i="24"/>
  <c r="CJ65" i="24"/>
  <c r="AL65" i="24"/>
  <c r="CJ64" i="24"/>
  <c r="AL64" i="24"/>
  <c r="CJ63" i="24"/>
  <c r="AL63" i="24"/>
  <c r="CJ62" i="24"/>
  <c r="AL62" i="24"/>
  <c r="U62" i="24"/>
  <c r="T62" i="24"/>
  <c r="S62" i="24"/>
  <c r="Q62" i="24"/>
  <c r="L62" i="24"/>
  <c r="CJ61" i="24"/>
  <c r="AL61" i="24"/>
  <c r="U61" i="24"/>
  <c r="T61" i="24"/>
  <c r="S61" i="24"/>
  <c r="Q61" i="24"/>
  <c r="L61" i="24"/>
  <c r="CJ60" i="24"/>
  <c r="AL60" i="24"/>
  <c r="U60" i="24"/>
  <c r="T60" i="24"/>
  <c r="S60" i="24"/>
  <c r="Q60" i="24"/>
  <c r="L60" i="24"/>
  <c r="CJ59" i="24"/>
  <c r="AL59" i="24"/>
  <c r="U59" i="24"/>
  <c r="T59" i="24"/>
  <c r="S59" i="24"/>
  <c r="Q59" i="24"/>
  <c r="L59" i="24"/>
  <c r="CJ58" i="24"/>
  <c r="AL58" i="24"/>
  <c r="U58" i="24"/>
  <c r="T58" i="24"/>
  <c r="S58" i="24"/>
  <c r="Q58" i="24"/>
  <c r="L58" i="24"/>
  <c r="CJ57" i="24"/>
  <c r="AL57" i="24"/>
  <c r="U57" i="24"/>
  <c r="T57" i="24"/>
  <c r="S57" i="24"/>
  <c r="Q57" i="24"/>
  <c r="L57" i="24"/>
  <c r="CJ56" i="24"/>
  <c r="AL56" i="24"/>
  <c r="U56" i="24"/>
  <c r="T56" i="24"/>
  <c r="S56" i="24"/>
  <c r="Q56" i="24"/>
  <c r="L56" i="24"/>
  <c r="CJ55" i="24"/>
  <c r="AL55" i="24"/>
  <c r="U55" i="24"/>
  <c r="T55" i="24"/>
  <c r="S55" i="24"/>
  <c r="Q55" i="24"/>
  <c r="L55" i="24"/>
  <c r="CJ54" i="24"/>
  <c r="AL54" i="24"/>
  <c r="U54" i="24"/>
  <c r="T54" i="24"/>
  <c r="S54" i="24"/>
  <c r="Q54" i="24"/>
  <c r="L54" i="24"/>
  <c r="CJ53" i="24"/>
  <c r="AL53" i="24"/>
  <c r="U53" i="24"/>
  <c r="T53" i="24"/>
  <c r="S53" i="24"/>
  <c r="Q53" i="24"/>
  <c r="L53" i="24"/>
  <c r="CJ52" i="24"/>
  <c r="AL52" i="24"/>
  <c r="U52" i="24"/>
  <c r="T52" i="24"/>
  <c r="S52" i="24"/>
  <c r="Q52" i="24"/>
  <c r="L52" i="24"/>
  <c r="CJ51" i="24"/>
  <c r="AL51" i="24"/>
  <c r="U51" i="24"/>
  <c r="T51" i="24"/>
  <c r="S51" i="24"/>
  <c r="Q51" i="24"/>
  <c r="L51" i="24"/>
  <c r="CJ50" i="24"/>
  <c r="AL50" i="24"/>
  <c r="U50" i="24"/>
  <c r="T50" i="24"/>
  <c r="S50" i="24"/>
  <c r="Q50" i="24"/>
  <c r="L50" i="24"/>
  <c r="CJ49" i="24"/>
  <c r="AL49" i="24"/>
  <c r="U49" i="24"/>
  <c r="T49" i="24"/>
  <c r="S49" i="24"/>
  <c r="Q49" i="24"/>
  <c r="L49" i="24"/>
  <c r="CJ48" i="24"/>
  <c r="AL48" i="24"/>
  <c r="U48" i="24"/>
  <c r="T48" i="24"/>
  <c r="S48" i="24"/>
  <c r="Q48" i="24"/>
  <c r="L48" i="24"/>
  <c r="CJ47" i="24"/>
  <c r="AL47" i="24"/>
  <c r="U47" i="24"/>
  <c r="T47" i="24"/>
  <c r="S47" i="24"/>
  <c r="Q47" i="24"/>
  <c r="L47" i="24"/>
  <c r="CJ46" i="24"/>
  <c r="AL46" i="24"/>
  <c r="U46" i="24"/>
  <c r="T46" i="24"/>
  <c r="S46" i="24"/>
  <c r="Q46" i="24"/>
  <c r="L46" i="24"/>
  <c r="CJ45" i="24"/>
  <c r="AL45" i="24"/>
  <c r="U45" i="24"/>
  <c r="T45" i="24"/>
  <c r="S45" i="24"/>
  <c r="Q45" i="24"/>
  <c r="L45" i="24"/>
  <c r="CJ44" i="24"/>
  <c r="AL44" i="24"/>
  <c r="U44" i="24"/>
  <c r="T44" i="24"/>
  <c r="S44" i="24"/>
  <c r="Q44" i="24"/>
  <c r="L44" i="24"/>
  <c r="CJ43" i="24"/>
  <c r="AL43" i="24"/>
  <c r="U43" i="24"/>
  <c r="T43" i="24"/>
  <c r="S43" i="24"/>
  <c r="Q43" i="24"/>
  <c r="L43" i="24"/>
  <c r="CJ42" i="24"/>
  <c r="AL42" i="24"/>
  <c r="U42" i="24"/>
  <c r="T42" i="24"/>
  <c r="S42" i="24"/>
  <c r="Q42" i="24"/>
  <c r="L42" i="24"/>
  <c r="CJ41" i="24"/>
  <c r="AL41" i="24"/>
  <c r="U41" i="24"/>
  <c r="T41" i="24"/>
  <c r="S41" i="24"/>
  <c r="Q41" i="24"/>
  <c r="L41" i="24"/>
  <c r="CJ40" i="24"/>
  <c r="AL40" i="24"/>
  <c r="U40" i="24"/>
  <c r="T40" i="24"/>
  <c r="S40" i="24"/>
  <c r="Q40" i="24"/>
  <c r="L40" i="24"/>
  <c r="CJ39" i="24"/>
  <c r="AL39" i="24"/>
  <c r="U39" i="24"/>
  <c r="T39" i="24"/>
  <c r="S39" i="24"/>
  <c r="Q39" i="24"/>
  <c r="L39" i="24"/>
  <c r="CJ38" i="24"/>
  <c r="AL38" i="24"/>
  <c r="U38" i="24"/>
  <c r="T38" i="24"/>
  <c r="S38" i="24"/>
  <c r="Q38" i="24"/>
  <c r="L38" i="24"/>
  <c r="CJ37" i="24"/>
  <c r="AL37" i="24"/>
  <c r="U37" i="24"/>
  <c r="T37" i="24"/>
  <c r="S37" i="24"/>
  <c r="Q37" i="24"/>
  <c r="L37" i="24"/>
  <c r="CJ36" i="24"/>
  <c r="AL36" i="24"/>
  <c r="U36" i="24"/>
  <c r="T36" i="24"/>
  <c r="S36" i="24"/>
  <c r="Q36" i="24"/>
  <c r="L36" i="24"/>
  <c r="CJ35" i="24"/>
  <c r="AL35" i="24"/>
  <c r="U35" i="24"/>
  <c r="T35" i="24"/>
  <c r="S35" i="24"/>
  <c r="Q35" i="24"/>
  <c r="L35" i="24"/>
  <c r="CJ34" i="24"/>
  <c r="AL34" i="24"/>
  <c r="U34" i="24"/>
  <c r="T34" i="24"/>
  <c r="S34" i="24"/>
  <c r="Q34" i="24"/>
  <c r="L34" i="24"/>
  <c r="CJ33" i="24"/>
  <c r="AL33" i="24"/>
  <c r="U33" i="24"/>
  <c r="T33" i="24"/>
  <c r="S33" i="24"/>
  <c r="Q33" i="24"/>
  <c r="L33" i="24"/>
  <c r="CJ32" i="24"/>
  <c r="AL32" i="24"/>
  <c r="U32" i="24"/>
  <c r="T32" i="24"/>
  <c r="S32" i="24"/>
  <c r="Q32" i="24"/>
  <c r="L32" i="24"/>
  <c r="CJ31" i="24"/>
  <c r="AL31" i="24"/>
  <c r="U31" i="24"/>
  <c r="T31" i="24"/>
  <c r="S31" i="24"/>
  <c r="Q31" i="24"/>
  <c r="L31" i="24"/>
  <c r="CJ30" i="24"/>
  <c r="AL30" i="24"/>
  <c r="U30" i="24"/>
  <c r="T30" i="24"/>
  <c r="S30" i="24"/>
  <c r="Q30" i="24"/>
  <c r="L30" i="24"/>
  <c r="CJ29" i="24"/>
  <c r="AL29" i="24"/>
  <c r="U29" i="24"/>
  <c r="T29" i="24"/>
  <c r="S29" i="24"/>
  <c r="Q29" i="24"/>
  <c r="L29" i="24"/>
  <c r="CJ28" i="24"/>
  <c r="AL28" i="24"/>
  <c r="U28" i="24"/>
  <c r="T28" i="24"/>
  <c r="S28" i="24"/>
  <c r="Q28" i="24"/>
  <c r="L28" i="24"/>
  <c r="CJ27" i="24"/>
  <c r="AL27" i="24"/>
  <c r="U27" i="24"/>
  <c r="T27" i="24"/>
  <c r="S27" i="24"/>
  <c r="Q27" i="24"/>
  <c r="L27" i="24"/>
  <c r="CJ26" i="24"/>
  <c r="AL26" i="24"/>
  <c r="U26" i="24"/>
  <c r="T26" i="24"/>
  <c r="S26" i="24"/>
  <c r="Q26" i="24"/>
  <c r="L26" i="24"/>
  <c r="CJ25" i="24"/>
  <c r="AL25" i="24"/>
  <c r="U25" i="24"/>
  <c r="T25" i="24"/>
  <c r="S25" i="24"/>
  <c r="Q25" i="24"/>
  <c r="L25" i="24"/>
  <c r="J25" i="24"/>
  <c r="I25" i="24"/>
  <c r="CJ24" i="24"/>
  <c r="AL24" i="24"/>
  <c r="U24" i="24"/>
  <c r="T24" i="24"/>
  <c r="S24" i="24"/>
  <c r="Q24" i="24"/>
  <c r="L24" i="24"/>
  <c r="CJ23" i="24"/>
  <c r="AL23" i="24"/>
  <c r="U23" i="24"/>
  <c r="T23" i="24"/>
  <c r="S23" i="24"/>
  <c r="Q23" i="24"/>
  <c r="L23" i="24"/>
  <c r="CJ22" i="24"/>
  <c r="AL22" i="24"/>
  <c r="U22" i="24"/>
  <c r="T22" i="24"/>
  <c r="S22" i="24"/>
  <c r="Q22" i="24"/>
  <c r="L22" i="24"/>
  <c r="CJ21" i="24"/>
  <c r="AL21" i="24"/>
  <c r="U21" i="24"/>
  <c r="T21" i="24"/>
  <c r="S21" i="24"/>
  <c r="Q21" i="24"/>
  <c r="L21" i="24"/>
  <c r="CJ20" i="24"/>
  <c r="AL20" i="24"/>
  <c r="U20" i="24"/>
  <c r="T20" i="24"/>
  <c r="S20" i="24"/>
  <c r="Q20" i="24"/>
  <c r="L20" i="24"/>
  <c r="CJ19" i="24"/>
  <c r="AL19" i="24"/>
  <c r="U19" i="24"/>
  <c r="T19" i="24"/>
  <c r="S19" i="24"/>
  <c r="Q19" i="24"/>
  <c r="L19" i="24"/>
  <c r="CJ18" i="24"/>
  <c r="AL18" i="24"/>
  <c r="U18" i="24"/>
  <c r="T18" i="24"/>
  <c r="S18" i="24"/>
  <c r="Q18" i="24"/>
  <c r="L18" i="24"/>
  <c r="CJ17" i="24"/>
  <c r="AL17" i="24"/>
  <c r="U17" i="24"/>
  <c r="T17" i="24"/>
  <c r="S17" i="24"/>
  <c r="Q17" i="24"/>
  <c r="L17" i="24"/>
  <c r="CJ16" i="24"/>
  <c r="AL16" i="24"/>
  <c r="U16" i="24"/>
  <c r="T16" i="24"/>
  <c r="S16" i="24"/>
  <c r="Q16" i="24"/>
  <c r="L16" i="24"/>
  <c r="CJ15" i="24"/>
  <c r="AL15" i="24"/>
  <c r="U15" i="24"/>
  <c r="T15" i="24"/>
  <c r="S15" i="24"/>
  <c r="Q15" i="24"/>
  <c r="L15" i="24"/>
  <c r="CJ14" i="24"/>
  <c r="AL14" i="24"/>
  <c r="U14" i="24"/>
  <c r="T14" i="24"/>
  <c r="S14" i="24"/>
  <c r="Q14" i="24"/>
  <c r="L14" i="24"/>
  <c r="CJ13" i="24"/>
  <c r="AL13" i="24"/>
  <c r="U13" i="24"/>
  <c r="T13" i="24"/>
  <c r="S13" i="24"/>
  <c r="Q13" i="24"/>
  <c r="L13" i="24"/>
  <c r="CJ12" i="24"/>
  <c r="AL12" i="24"/>
  <c r="U12" i="24"/>
  <c r="T12" i="24"/>
  <c r="S12" i="24"/>
  <c r="Q12" i="24"/>
  <c r="L12" i="24"/>
  <c r="CJ11" i="24"/>
  <c r="AL11" i="24"/>
  <c r="U11" i="24"/>
  <c r="T11" i="24"/>
  <c r="S11" i="24"/>
  <c r="Q11" i="24"/>
  <c r="L11" i="24"/>
  <c r="CJ10" i="24"/>
  <c r="AL10" i="24"/>
  <c r="U10" i="24"/>
  <c r="T10" i="24"/>
  <c r="S10" i="24"/>
  <c r="Q10" i="24"/>
  <c r="L10" i="24"/>
  <c r="CJ9" i="24"/>
  <c r="AL9" i="24"/>
  <c r="U9" i="24"/>
  <c r="T9" i="24"/>
  <c r="S9" i="24"/>
  <c r="Q9" i="24"/>
  <c r="L9" i="24"/>
  <c r="CJ8" i="24"/>
  <c r="AL8" i="24"/>
  <c r="U8" i="24"/>
  <c r="T8" i="24"/>
  <c r="S8" i="24"/>
  <c r="Q8" i="24"/>
  <c r="L8" i="24"/>
  <c r="CJ7" i="24"/>
  <c r="AL7" i="24"/>
  <c r="U7" i="24"/>
  <c r="T7" i="24"/>
  <c r="S7" i="24"/>
  <c r="Q7" i="24"/>
  <c r="L7" i="24"/>
  <c r="CJ6" i="24"/>
  <c r="AL6" i="24"/>
  <c r="U6" i="24"/>
  <c r="T6" i="24"/>
  <c r="S6" i="24"/>
  <c r="Q6" i="24"/>
  <c r="L6" i="24"/>
  <c r="CJ5" i="24"/>
  <c r="AL5" i="24"/>
  <c r="U5" i="24"/>
  <c r="T5" i="24"/>
  <c r="S5" i="24"/>
  <c r="Q5" i="24"/>
  <c r="L5" i="24"/>
  <c r="CJ4" i="24"/>
  <c r="AL4" i="24"/>
  <c r="U4" i="24"/>
  <c r="T4" i="24"/>
  <c r="S4" i="24"/>
  <c r="Q4" i="24"/>
  <c r="L4" i="24"/>
  <c r="CJ3" i="24"/>
  <c r="AL3" i="24"/>
  <c r="U3" i="24"/>
  <c r="T3" i="24"/>
  <c r="S3" i="24"/>
  <c r="Q3" i="24"/>
  <c r="L3" i="24"/>
  <c r="CK78" i="6"/>
  <c r="AM78" i="6"/>
  <c r="V78" i="6"/>
  <c r="U78" i="6"/>
  <c r="T78" i="6"/>
  <c r="R78" i="6"/>
  <c r="M78" i="6"/>
  <c r="CK77" i="6"/>
  <c r="AM77" i="6"/>
  <c r="V77" i="6"/>
  <c r="U77" i="6"/>
  <c r="T77" i="6"/>
  <c r="R77" i="6"/>
  <c r="M77" i="6"/>
  <c r="CK76" i="6"/>
  <c r="AM76" i="6"/>
  <c r="V76" i="6"/>
  <c r="U76" i="6"/>
  <c r="T76" i="6"/>
  <c r="R76" i="6"/>
  <c r="M76" i="6"/>
  <c r="CK75" i="6"/>
  <c r="AM75" i="6"/>
  <c r="V75" i="6"/>
  <c r="U75" i="6"/>
  <c r="T75" i="6"/>
  <c r="R75" i="6"/>
  <c r="M75" i="6"/>
  <c r="CK74" i="6"/>
  <c r="AM74" i="6"/>
  <c r="V74" i="6"/>
  <c r="U74" i="6"/>
  <c r="T74" i="6"/>
  <c r="R74" i="6"/>
  <c r="M74" i="6"/>
  <c r="CK73" i="6"/>
  <c r="AM73" i="6"/>
  <c r="V73" i="6"/>
  <c r="U73" i="6"/>
  <c r="T73" i="6"/>
  <c r="R73" i="6"/>
  <c r="M73" i="6"/>
  <c r="CK72" i="6"/>
  <c r="AM72" i="6"/>
  <c r="V72" i="6"/>
  <c r="U72" i="6"/>
  <c r="T72" i="6"/>
  <c r="R72" i="6"/>
  <c r="M72" i="6"/>
  <c r="CK71" i="6"/>
  <c r="AM71" i="6"/>
  <c r="V71" i="6"/>
  <c r="U71" i="6"/>
  <c r="T71" i="6"/>
  <c r="R71" i="6"/>
  <c r="M71" i="6"/>
  <c r="CK70" i="6"/>
  <c r="AM70" i="6"/>
  <c r="V70" i="6"/>
  <c r="U70" i="6"/>
  <c r="T70" i="6"/>
  <c r="R70" i="6"/>
  <c r="M70" i="6"/>
  <c r="CK69" i="6"/>
  <c r="AM69" i="6"/>
  <c r="V69" i="6"/>
  <c r="U69" i="6"/>
  <c r="T69" i="6"/>
  <c r="R69" i="6"/>
  <c r="M69" i="6"/>
  <c r="CK68" i="6"/>
  <c r="AM68" i="6"/>
  <c r="V68" i="6"/>
  <c r="U68" i="6"/>
  <c r="T68" i="6"/>
  <c r="R68" i="6"/>
  <c r="M68" i="6"/>
  <c r="CK67" i="6"/>
  <c r="AM67" i="6"/>
  <c r="V67" i="6"/>
  <c r="U67" i="6"/>
  <c r="T67" i="6"/>
  <c r="R67" i="6"/>
  <c r="M67" i="6"/>
  <c r="CK66" i="6"/>
  <c r="AM66" i="6"/>
  <c r="V66" i="6"/>
  <c r="U66" i="6"/>
  <c r="T66" i="6"/>
  <c r="R66" i="6"/>
  <c r="M66" i="6"/>
  <c r="CK65" i="6"/>
  <c r="AM65" i="6"/>
  <c r="V65" i="6"/>
  <c r="U65" i="6"/>
  <c r="T65" i="6"/>
  <c r="R65" i="6"/>
  <c r="M65" i="6"/>
  <c r="CK64" i="6"/>
  <c r="AM64" i="6"/>
  <c r="V64" i="6"/>
  <c r="U64" i="6"/>
  <c r="T64" i="6"/>
  <c r="R64" i="6"/>
  <c r="M64" i="6"/>
  <c r="CK63" i="6"/>
  <c r="AM63" i="6"/>
  <c r="V63" i="6"/>
  <c r="U63" i="6"/>
  <c r="T63" i="6"/>
  <c r="R63" i="6"/>
  <c r="M63" i="6"/>
  <c r="CK62" i="6"/>
  <c r="AM62" i="6"/>
  <c r="V62" i="6"/>
  <c r="U62" i="6"/>
  <c r="T62" i="6"/>
  <c r="R62" i="6"/>
  <c r="M62" i="6"/>
  <c r="CK61" i="6"/>
  <c r="AM61" i="6"/>
  <c r="V61" i="6"/>
  <c r="U61" i="6"/>
  <c r="T61" i="6"/>
  <c r="R61" i="6"/>
  <c r="M61" i="6"/>
  <c r="CK60" i="6"/>
  <c r="AM60" i="6"/>
  <c r="V60" i="6"/>
  <c r="U60" i="6"/>
  <c r="T60" i="6"/>
  <c r="R60" i="6"/>
  <c r="M60" i="6"/>
  <c r="CK59" i="6"/>
  <c r="AM59" i="6"/>
  <c r="V59" i="6"/>
  <c r="U59" i="6"/>
  <c r="T59" i="6"/>
  <c r="R59" i="6"/>
  <c r="M59" i="6"/>
  <c r="CK58" i="6"/>
  <c r="AM58" i="6"/>
  <c r="V58" i="6"/>
  <c r="U58" i="6"/>
  <c r="T58" i="6"/>
  <c r="R58" i="6"/>
  <c r="M58" i="6"/>
  <c r="CK57" i="6"/>
  <c r="AM57" i="6"/>
  <c r="V57" i="6"/>
  <c r="U57" i="6"/>
  <c r="T57" i="6"/>
  <c r="R57" i="6"/>
  <c r="M57" i="6"/>
  <c r="CK56" i="6"/>
  <c r="AM56" i="6"/>
  <c r="V56" i="6"/>
  <c r="U56" i="6"/>
  <c r="T56" i="6"/>
  <c r="R56" i="6"/>
  <c r="M56" i="6"/>
  <c r="CK55" i="6"/>
  <c r="AM55" i="6"/>
  <c r="V55" i="6"/>
  <c r="U55" i="6"/>
  <c r="T55" i="6"/>
  <c r="R55" i="6"/>
  <c r="M55" i="6"/>
  <c r="CK54" i="6"/>
  <c r="AM54" i="6"/>
  <c r="V54" i="6"/>
  <c r="U54" i="6"/>
  <c r="T54" i="6"/>
  <c r="R54" i="6"/>
  <c r="M54" i="6"/>
  <c r="CK53" i="6"/>
  <c r="AM53" i="6"/>
  <c r="V53" i="6"/>
  <c r="U53" i="6"/>
  <c r="T53" i="6"/>
  <c r="R53" i="6"/>
  <c r="M53" i="6"/>
  <c r="CK52" i="6"/>
  <c r="AM52" i="6"/>
  <c r="V52" i="6"/>
  <c r="U52" i="6"/>
  <c r="T52" i="6"/>
  <c r="R52" i="6"/>
  <c r="M52" i="6"/>
  <c r="CK51" i="6"/>
  <c r="AM51" i="6"/>
  <c r="V51" i="6"/>
  <c r="U51" i="6"/>
  <c r="T51" i="6"/>
  <c r="R51" i="6"/>
  <c r="M51" i="6"/>
  <c r="CK50" i="6"/>
  <c r="AM50" i="6"/>
  <c r="V50" i="6"/>
  <c r="U50" i="6"/>
  <c r="T50" i="6"/>
  <c r="R50" i="6"/>
  <c r="M50" i="6"/>
  <c r="CK49" i="6"/>
  <c r="AM49" i="6"/>
  <c r="V49" i="6"/>
  <c r="U49" i="6"/>
  <c r="T49" i="6"/>
  <c r="R49" i="6"/>
  <c r="M49" i="6"/>
  <c r="CK48" i="6"/>
  <c r="AM48" i="6"/>
  <c r="V48" i="6"/>
  <c r="U48" i="6"/>
  <c r="T48" i="6"/>
  <c r="R48" i="6"/>
  <c r="M48" i="6"/>
  <c r="CK47" i="6"/>
  <c r="AM47" i="6"/>
  <c r="V47" i="6"/>
  <c r="U47" i="6"/>
  <c r="T47" i="6"/>
  <c r="R47" i="6"/>
  <c r="M47" i="6"/>
  <c r="CK46" i="6"/>
  <c r="AM46" i="6"/>
  <c r="V46" i="6"/>
  <c r="U46" i="6"/>
  <c r="T46" i="6"/>
  <c r="R46" i="6"/>
  <c r="M46" i="6"/>
  <c r="CK45" i="6"/>
  <c r="AM45" i="6"/>
  <c r="V45" i="6"/>
  <c r="U45" i="6"/>
  <c r="T45" i="6"/>
  <c r="R45" i="6"/>
  <c r="M45" i="6"/>
  <c r="CK44" i="6"/>
  <c r="AM44" i="6"/>
  <c r="V44" i="6"/>
  <c r="U44" i="6"/>
  <c r="T44" i="6"/>
  <c r="R44" i="6"/>
  <c r="M44" i="6"/>
  <c r="CK43" i="6"/>
  <c r="AM43" i="6"/>
  <c r="V43" i="6"/>
  <c r="U43" i="6"/>
  <c r="T43" i="6"/>
  <c r="R43" i="6"/>
  <c r="M43" i="6"/>
  <c r="CK42" i="6"/>
  <c r="AM42" i="6"/>
  <c r="V42" i="6"/>
  <c r="U42" i="6"/>
  <c r="T42" i="6"/>
  <c r="R42" i="6"/>
  <c r="M42" i="6"/>
  <c r="CK41" i="6"/>
  <c r="AM41" i="6"/>
  <c r="V41" i="6"/>
  <c r="U41" i="6"/>
  <c r="T41" i="6"/>
  <c r="R41" i="6"/>
  <c r="M41" i="6"/>
  <c r="CK40" i="6"/>
  <c r="AM40" i="6"/>
  <c r="V40" i="6"/>
  <c r="U40" i="6"/>
  <c r="T40" i="6"/>
  <c r="R40" i="6"/>
  <c r="M40" i="6"/>
  <c r="CK39" i="6"/>
  <c r="AM39" i="6"/>
  <c r="V39" i="6"/>
  <c r="U39" i="6"/>
  <c r="T39" i="6"/>
  <c r="R39" i="6"/>
  <c r="M39" i="6"/>
  <c r="CK38" i="6"/>
  <c r="AM38" i="6"/>
  <c r="V38" i="6"/>
  <c r="U38" i="6"/>
  <c r="T38" i="6"/>
  <c r="R38" i="6"/>
  <c r="M38" i="6"/>
  <c r="CK37" i="6"/>
  <c r="AM37" i="6"/>
  <c r="V37" i="6"/>
  <c r="U37" i="6"/>
  <c r="T37" i="6"/>
  <c r="R37" i="6"/>
  <c r="M37" i="6"/>
  <c r="CK36" i="6"/>
  <c r="AM36" i="6"/>
  <c r="V36" i="6"/>
  <c r="U36" i="6"/>
  <c r="T36" i="6"/>
  <c r="R36" i="6"/>
  <c r="M36" i="6"/>
  <c r="CK35" i="6"/>
  <c r="AM35" i="6"/>
  <c r="V35" i="6"/>
  <c r="U35" i="6"/>
  <c r="T35" i="6"/>
  <c r="R35" i="6"/>
  <c r="M35" i="6"/>
  <c r="CK34" i="6"/>
  <c r="AM34" i="6"/>
  <c r="V34" i="6"/>
  <c r="U34" i="6"/>
  <c r="T34" i="6"/>
  <c r="R34" i="6"/>
  <c r="M34" i="6"/>
  <c r="J34" i="6"/>
  <c r="CK33" i="6"/>
  <c r="AM33" i="6"/>
  <c r="V33" i="6"/>
  <c r="U33" i="6"/>
  <c r="T33" i="6"/>
  <c r="R33" i="6"/>
  <c r="M33" i="6"/>
  <c r="CK32" i="6"/>
  <c r="AM32" i="6"/>
  <c r="V32" i="6"/>
  <c r="U32" i="6"/>
  <c r="T32" i="6"/>
  <c r="R32" i="6"/>
  <c r="M32" i="6"/>
  <c r="CK31" i="6"/>
  <c r="AM31" i="6"/>
  <c r="V31" i="6"/>
  <c r="U31" i="6"/>
  <c r="T31" i="6"/>
  <c r="R31" i="6"/>
  <c r="M31" i="6"/>
  <c r="CK30" i="6"/>
  <c r="AM30" i="6"/>
  <c r="V30" i="6"/>
  <c r="U30" i="6"/>
  <c r="T30" i="6"/>
  <c r="R30" i="6"/>
  <c r="M30" i="6"/>
  <c r="CK29" i="6"/>
  <c r="AM29" i="6"/>
  <c r="V29" i="6"/>
  <c r="U29" i="6"/>
  <c r="T29" i="6"/>
  <c r="R29" i="6"/>
  <c r="M29" i="6"/>
  <c r="CK28" i="6"/>
  <c r="AM28" i="6"/>
  <c r="V28" i="6"/>
  <c r="U28" i="6"/>
  <c r="T28" i="6"/>
  <c r="R28" i="6"/>
  <c r="M28" i="6"/>
  <c r="CK27" i="6"/>
  <c r="AM27" i="6"/>
  <c r="V27" i="6"/>
  <c r="U27" i="6"/>
  <c r="T27" i="6"/>
  <c r="R27" i="6"/>
  <c r="M27" i="6"/>
  <c r="CK26" i="6"/>
  <c r="AM26" i="6"/>
  <c r="V26" i="6"/>
  <c r="U26" i="6"/>
  <c r="T26" i="6"/>
  <c r="R26" i="6"/>
  <c r="M26" i="6"/>
  <c r="CK25" i="6"/>
  <c r="AM25" i="6"/>
  <c r="V25" i="6"/>
  <c r="U25" i="6"/>
  <c r="T25" i="6"/>
  <c r="R25" i="6"/>
  <c r="M25" i="6"/>
  <c r="K25" i="6"/>
  <c r="J25" i="6"/>
  <c r="CK24" i="6"/>
  <c r="AM24" i="6"/>
  <c r="V24" i="6"/>
  <c r="U24" i="6"/>
  <c r="T24" i="6"/>
  <c r="R24" i="6"/>
  <c r="M24" i="6"/>
  <c r="CK23" i="6"/>
  <c r="AM23" i="6"/>
  <c r="V23" i="6"/>
  <c r="U23" i="6"/>
  <c r="T23" i="6"/>
  <c r="R23" i="6"/>
  <c r="M23" i="6"/>
  <c r="CK22" i="6"/>
  <c r="AM22" i="6"/>
  <c r="V22" i="6"/>
  <c r="U22" i="6"/>
  <c r="T22" i="6"/>
  <c r="R22" i="6"/>
  <c r="M22" i="6"/>
  <c r="CK21" i="6"/>
  <c r="AM21" i="6"/>
  <c r="V21" i="6"/>
  <c r="U21" i="6"/>
  <c r="T21" i="6"/>
  <c r="R21" i="6"/>
  <c r="M21" i="6"/>
  <c r="CK20" i="6"/>
  <c r="AM20" i="6"/>
  <c r="V20" i="6"/>
  <c r="U20" i="6"/>
  <c r="T20" i="6"/>
  <c r="R20" i="6"/>
  <c r="M20" i="6"/>
  <c r="CK19" i="6"/>
  <c r="AM19" i="6"/>
  <c r="V19" i="6"/>
  <c r="U19" i="6"/>
  <c r="T19" i="6"/>
  <c r="R19" i="6"/>
  <c r="M19" i="6"/>
  <c r="CK18" i="6"/>
  <c r="AM18" i="6"/>
  <c r="V18" i="6"/>
  <c r="U18" i="6"/>
  <c r="T18" i="6"/>
  <c r="R18" i="6"/>
  <c r="M18" i="6"/>
  <c r="CK17" i="6"/>
  <c r="AM17" i="6"/>
  <c r="V17" i="6"/>
  <c r="U17" i="6"/>
  <c r="T17" i="6"/>
  <c r="R17" i="6"/>
  <c r="M17" i="6"/>
  <c r="CK16" i="6"/>
  <c r="AM16" i="6"/>
  <c r="V16" i="6"/>
  <c r="U16" i="6"/>
  <c r="T16" i="6"/>
  <c r="R16" i="6"/>
  <c r="M16" i="6"/>
  <c r="CK15" i="6"/>
  <c r="AM15" i="6"/>
  <c r="V15" i="6"/>
  <c r="U15" i="6"/>
  <c r="T15" i="6"/>
  <c r="R15" i="6"/>
  <c r="M15" i="6"/>
  <c r="CK14" i="6"/>
  <c r="AM14" i="6"/>
  <c r="V14" i="6"/>
  <c r="U14" i="6"/>
  <c r="T14" i="6"/>
  <c r="R14" i="6"/>
  <c r="M14" i="6"/>
  <c r="CK13" i="6"/>
  <c r="AM13" i="6"/>
  <c r="V13" i="6"/>
  <c r="U13" i="6"/>
  <c r="T13" i="6"/>
  <c r="R13" i="6"/>
  <c r="M13" i="6"/>
  <c r="CK12" i="6"/>
  <c r="AM12" i="6"/>
  <c r="V12" i="6"/>
  <c r="U12" i="6"/>
  <c r="T12" i="6"/>
  <c r="R12" i="6"/>
  <c r="M12" i="6"/>
  <c r="CK11" i="6"/>
  <c r="AM11" i="6"/>
  <c r="V11" i="6"/>
  <c r="U11" i="6"/>
  <c r="T11" i="6"/>
  <c r="R11" i="6"/>
  <c r="M11" i="6"/>
  <c r="CK10" i="6"/>
  <c r="AM10" i="6"/>
  <c r="V10" i="6"/>
  <c r="U10" i="6"/>
  <c r="T10" i="6"/>
  <c r="R10" i="6"/>
  <c r="M10" i="6"/>
  <c r="CK9" i="6"/>
  <c r="AM9" i="6"/>
  <c r="V9" i="6"/>
  <c r="U9" i="6"/>
  <c r="T9" i="6"/>
  <c r="R9" i="6"/>
  <c r="M9" i="6"/>
  <c r="CK8" i="6"/>
  <c r="AM8" i="6"/>
  <c r="V8" i="6"/>
  <c r="U8" i="6"/>
  <c r="T8" i="6"/>
  <c r="R8" i="6"/>
  <c r="M8" i="6"/>
  <c r="CK7" i="6"/>
  <c r="AM7" i="6"/>
  <c r="V7" i="6"/>
  <c r="U7" i="6"/>
  <c r="T7" i="6"/>
  <c r="R7" i="6"/>
  <c r="M7" i="6"/>
  <c r="CK6" i="6"/>
  <c r="AM6" i="6"/>
  <c r="V6" i="6"/>
  <c r="U6" i="6"/>
  <c r="T6" i="6"/>
  <c r="R6" i="6"/>
  <c r="M6" i="6"/>
  <c r="CK5" i="6"/>
  <c r="AM5" i="6"/>
  <c r="V5" i="6"/>
  <c r="U5" i="6"/>
  <c r="T5" i="6"/>
  <c r="R5" i="6"/>
  <c r="M5" i="6"/>
  <c r="CK4" i="6"/>
  <c r="AM4" i="6"/>
  <c r="V4" i="6"/>
  <c r="U4" i="6"/>
  <c r="T4" i="6"/>
  <c r="R4" i="6"/>
  <c r="M4" i="6"/>
  <c r="CK3" i="6"/>
  <c r="AM3" i="6"/>
  <c r="V3" i="6"/>
  <c r="U3" i="6"/>
  <c r="T3" i="6"/>
  <c r="R3" i="6"/>
  <c r="M3" i="6"/>
  <c r="J901" i="5"/>
  <c r="I901" i="5"/>
  <c r="H901" i="5"/>
  <c r="G901" i="5"/>
  <c r="F901" i="5"/>
  <c r="E901" i="5"/>
  <c r="D901" i="5"/>
  <c r="J900" i="5"/>
  <c r="I900" i="5"/>
  <c r="H900" i="5"/>
  <c r="G900" i="5"/>
  <c r="F900" i="5"/>
  <c r="E900" i="5"/>
  <c r="D900" i="5"/>
  <c r="J899" i="5"/>
  <c r="J898" i="5"/>
  <c r="M897" i="5"/>
  <c r="K897" i="5"/>
  <c r="J897" i="5"/>
  <c r="J894" i="5"/>
  <c r="I894" i="5"/>
  <c r="H894" i="5"/>
  <c r="G894" i="5"/>
  <c r="F894" i="5"/>
  <c r="E894" i="5"/>
  <c r="D894" i="5"/>
  <c r="J893" i="5"/>
  <c r="I893" i="5"/>
  <c r="H893" i="5"/>
  <c r="G893" i="5"/>
  <c r="F893" i="5"/>
  <c r="E893" i="5"/>
  <c r="D893" i="5"/>
  <c r="J892" i="5"/>
  <c r="J891" i="5"/>
  <c r="M890" i="5"/>
  <c r="K890" i="5"/>
  <c r="J890" i="5"/>
  <c r="J887" i="5"/>
  <c r="I887" i="5"/>
  <c r="H887" i="5"/>
  <c r="G887" i="5"/>
  <c r="F887" i="5"/>
  <c r="E887" i="5"/>
  <c r="D887" i="5"/>
  <c r="J886" i="5"/>
  <c r="I886" i="5"/>
  <c r="H886" i="5"/>
  <c r="G886" i="5"/>
  <c r="F886" i="5"/>
  <c r="E886" i="5"/>
  <c r="D886" i="5"/>
  <c r="J885" i="5"/>
  <c r="J884" i="5"/>
  <c r="J883" i="5"/>
  <c r="M882" i="5"/>
  <c r="K882" i="5"/>
  <c r="J882" i="5"/>
  <c r="J879" i="5"/>
  <c r="I879" i="5"/>
  <c r="H879" i="5"/>
  <c r="G879" i="5"/>
  <c r="F879" i="5"/>
  <c r="E879" i="5"/>
  <c r="D879" i="5"/>
  <c r="J878" i="5"/>
  <c r="I878" i="5"/>
  <c r="H878" i="5"/>
  <c r="G878" i="5"/>
  <c r="F878" i="5"/>
  <c r="E878" i="5"/>
  <c r="D878" i="5"/>
  <c r="J877" i="5"/>
  <c r="J876" i="5"/>
  <c r="J875" i="5"/>
  <c r="M874" i="5"/>
  <c r="K874" i="5"/>
  <c r="J874" i="5"/>
  <c r="J871" i="5"/>
  <c r="I871" i="5"/>
  <c r="H871" i="5"/>
  <c r="G871" i="5"/>
  <c r="F871" i="5"/>
  <c r="E871" i="5"/>
  <c r="D871" i="5"/>
  <c r="J870" i="5"/>
  <c r="I870" i="5"/>
  <c r="H870" i="5"/>
  <c r="G870" i="5"/>
  <c r="F870" i="5"/>
  <c r="E870" i="5"/>
  <c r="D870" i="5"/>
  <c r="J869" i="5"/>
  <c r="J868" i="5"/>
  <c r="J867" i="5"/>
  <c r="M866" i="5"/>
  <c r="K866" i="5"/>
  <c r="J866" i="5"/>
  <c r="J863" i="5"/>
  <c r="I863" i="5"/>
  <c r="H863" i="5"/>
  <c r="G863" i="5"/>
  <c r="F863" i="5"/>
  <c r="E863" i="5"/>
  <c r="D863" i="5"/>
  <c r="J862" i="5"/>
  <c r="I862" i="5"/>
  <c r="H862" i="5"/>
  <c r="G862" i="5"/>
  <c r="F862" i="5"/>
  <c r="E862" i="5"/>
  <c r="D862" i="5"/>
  <c r="J861" i="5"/>
  <c r="J860" i="5"/>
  <c r="J859" i="5"/>
  <c r="M858" i="5"/>
  <c r="K858" i="5"/>
  <c r="J858" i="5"/>
  <c r="J855" i="5"/>
  <c r="I855" i="5"/>
  <c r="H855" i="5"/>
  <c r="G855" i="5"/>
  <c r="F855" i="5"/>
  <c r="E855" i="5"/>
  <c r="D855" i="5"/>
  <c r="J854" i="5"/>
  <c r="I854" i="5"/>
  <c r="H854" i="5"/>
  <c r="G854" i="5"/>
  <c r="F854" i="5"/>
  <c r="E854" i="5"/>
  <c r="D854" i="5"/>
  <c r="J853" i="5"/>
  <c r="J852" i="5"/>
  <c r="J851" i="5"/>
  <c r="M850" i="5"/>
  <c r="K850" i="5"/>
  <c r="J850" i="5"/>
  <c r="G843" i="5"/>
  <c r="F843" i="5"/>
  <c r="E843" i="5"/>
  <c r="I842" i="5"/>
  <c r="H842" i="5"/>
  <c r="G842" i="5"/>
  <c r="F842" i="5"/>
  <c r="E842" i="5"/>
  <c r="J841" i="5"/>
  <c r="J840" i="5"/>
  <c r="J839" i="5"/>
  <c r="J838" i="5"/>
  <c r="J837" i="5"/>
  <c r="J836" i="5"/>
  <c r="J835" i="5"/>
  <c r="J834" i="5"/>
  <c r="I831" i="5"/>
  <c r="H831" i="5"/>
  <c r="G831" i="5"/>
  <c r="F831" i="5"/>
  <c r="E831" i="5"/>
  <c r="D831" i="5"/>
  <c r="J830" i="5"/>
  <c r="I830" i="5"/>
  <c r="H830" i="5"/>
  <c r="G830" i="5"/>
  <c r="F830" i="5"/>
  <c r="E830" i="5"/>
  <c r="D830" i="5"/>
  <c r="J829" i="5"/>
  <c r="J828" i="5"/>
  <c r="J827" i="5"/>
  <c r="J826" i="5"/>
  <c r="J825" i="5"/>
  <c r="J824" i="5"/>
  <c r="J823" i="5"/>
  <c r="J822" i="5"/>
  <c r="J821" i="5"/>
  <c r="J820" i="5"/>
  <c r="J813" i="5"/>
  <c r="I813" i="5"/>
  <c r="H813" i="5"/>
  <c r="G813" i="5"/>
  <c r="F813" i="5"/>
  <c r="E813" i="5"/>
  <c r="D813" i="5"/>
  <c r="J812" i="5"/>
  <c r="M811" i="5"/>
  <c r="K811" i="5"/>
  <c r="J811" i="5"/>
  <c r="J807" i="5"/>
  <c r="I807" i="5"/>
  <c r="H807" i="5"/>
  <c r="G807" i="5"/>
  <c r="F807" i="5"/>
  <c r="E807" i="5"/>
  <c r="D807" i="5"/>
  <c r="J806" i="5"/>
  <c r="M805" i="5"/>
  <c r="K805" i="5"/>
  <c r="J805" i="5"/>
  <c r="J801" i="5"/>
  <c r="I801" i="5"/>
  <c r="H801" i="5"/>
  <c r="G801" i="5"/>
  <c r="F801" i="5"/>
  <c r="E801" i="5"/>
  <c r="D801" i="5"/>
  <c r="J800" i="5"/>
  <c r="M799" i="5"/>
  <c r="K799" i="5"/>
  <c r="J799" i="5"/>
  <c r="J796" i="5"/>
  <c r="I796" i="5"/>
  <c r="H796" i="5"/>
  <c r="G796" i="5"/>
  <c r="F796" i="5"/>
  <c r="E796" i="5"/>
  <c r="D796" i="5"/>
  <c r="J795" i="5"/>
  <c r="M794" i="5"/>
  <c r="K794" i="5"/>
  <c r="J794" i="5"/>
  <c r="J790" i="5"/>
  <c r="I790" i="5"/>
  <c r="H790" i="5"/>
  <c r="G790" i="5"/>
  <c r="F790" i="5"/>
  <c r="E790" i="5"/>
  <c r="D790" i="5"/>
  <c r="J789" i="5"/>
  <c r="M788" i="5"/>
  <c r="K788" i="5"/>
  <c r="J788" i="5"/>
  <c r="N780" i="5"/>
  <c r="M780" i="5"/>
  <c r="L780" i="5"/>
  <c r="K780" i="5"/>
  <c r="J780" i="5"/>
  <c r="I780" i="5"/>
  <c r="H780" i="5"/>
  <c r="G780" i="5"/>
  <c r="F780" i="5"/>
  <c r="E780" i="5"/>
  <c r="D780" i="5"/>
  <c r="N779" i="5"/>
  <c r="M779" i="5"/>
  <c r="L779" i="5"/>
  <c r="K779" i="5"/>
  <c r="J779" i="5"/>
  <c r="I779" i="5"/>
  <c r="G779" i="5"/>
  <c r="F779" i="5"/>
  <c r="E779" i="5"/>
  <c r="D779" i="5"/>
  <c r="N778" i="5"/>
  <c r="N777" i="5"/>
  <c r="Q776" i="5"/>
  <c r="O776" i="5"/>
  <c r="N776" i="5"/>
  <c r="N773" i="5"/>
  <c r="M773" i="5"/>
  <c r="L773" i="5"/>
  <c r="K773" i="5"/>
  <c r="J773" i="5"/>
  <c r="I773" i="5"/>
  <c r="H773" i="5"/>
  <c r="G773" i="5"/>
  <c r="F773" i="5"/>
  <c r="E773" i="5"/>
  <c r="D773" i="5"/>
  <c r="N772" i="5"/>
  <c r="M772" i="5"/>
  <c r="L772" i="5"/>
  <c r="K772" i="5"/>
  <c r="J772" i="5"/>
  <c r="I772" i="5"/>
  <c r="H772" i="5"/>
  <c r="G772" i="5"/>
  <c r="F772" i="5"/>
  <c r="E772" i="5"/>
  <c r="D772" i="5"/>
  <c r="N771" i="5"/>
  <c r="N770" i="5"/>
  <c r="Q769" i="5"/>
  <c r="O769" i="5"/>
  <c r="N769" i="5"/>
  <c r="J766" i="5"/>
  <c r="I766" i="5"/>
  <c r="H766" i="5"/>
  <c r="G766" i="5"/>
  <c r="F766" i="5"/>
  <c r="E766" i="5"/>
  <c r="D766" i="5"/>
  <c r="J765" i="5"/>
  <c r="I765" i="5"/>
  <c r="H765" i="5"/>
  <c r="G765" i="5"/>
  <c r="F765" i="5"/>
  <c r="E765" i="5"/>
  <c r="D765" i="5"/>
  <c r="J764" i="5"/>
  <c r="J763" i="5"/>
  <c r="J762" i="5"/>
  <c r="M761" i="5"/>
  <c r="K761" i="5"/>
  <c r="J761" i="5"/>
  <c r="J758" i="5"/>
  <c r="I758" i="5"/>
  <c r="H758" i="5"/>
  <c r="G758" i="5"/>
  <c r="F758" i="5"/>
  <c r="E758" i="5"/>
  <c r="D758" i="5"/>
  <c r="J757" i="5"/>
  <c r="I757" i="5"/>
  <c r="H757" i="5"/>
  <c r="G757" i="5"/>
  <c r="F757" i="5"/>
  <c r="E757" i="5"/>
  <c r="D757" i="5"/>
  <c r="J756" i="5"/>
  <c r="J755" i="5"/>
  <c r="J754" i="5"/>
  <c r="M753" i="5"/>
  <c r="K753" i="5"/>
  <c r="J753" i="5"/>
  <c r="J750" i="5"/>
  <c r="I750" i="5"/>
  <c r="H750" i="5"/>
  <c r="G750" i="5"/>
  <c r="F750" i="5"/>
  <c r="E750" i="5"/>
  <c r="D750" i="5"/>
  <c r="J749" i="5"/>
  <c r="I749" i="5"/>
  <c r="H749" i="5"/>
  <c r="G749" i="5"/>
  <c r="F749" i="5"/>
  <c r="E749" i="5"/>
  <c r="D749" i="5"/>
  <c r="J748" i="5"/>
  <c r="J747" i="5"/>
  <c r="M746" i="5"/>
  <c r="K746" i="5"/>
  <c r="J746" i="5"/>
  <c r="J743" i="5"/>
  <c r="I743" i="5"/>
  <c r="H743" i="5"/>
  <c r="G743" i="5"/>
  <c r="F743" i="5"/>
  <c r="E743" i="5"/>
  <c r="D743" i="5"/>
  <c r="J742" i="5"/>
  <c r="I742" i="5"/>
  <c r="H742" i="5"/>
  <c r="G742" i="5"/>
  <c r="F742" i="5"/>
  <c r="E742" i="5"/>
  <c r="D742" i="5"/>
  <c r="J741" i="5"/>
  <c r="J740" i="5"/>
  <c r="M739" i="5"/>
  <c r="K739" i="5"/>
  <c r="J739" i="5"/>
  <c r="J735" i="5"/>
  <c r="I735" i="5"/>
  <c r="H735" i="5"/>
  <c r="G735" i="5"/>
  <c r="F735" i="5"/>
  <c r="E735" i="5"/>
  <c r="D735" i="5"/>
  <c r="J734" i="5"/>
  <c r="I734" i="5"/>
  <c r="H734" i="5"/>
  <c r="G734" i="5"/>
  <c r="F734" i="5"/>
  <c r="E734" i="5"/>
  <c r="D734" i="5"/>
  <c r="J733" i="5"/>
  <c r="J732" i="5"/>
  <c r="M731" i="5"/>
  <c r="K731" i="5"/>
  <c r="J731" i="5"/>
  <c r="J728" i="5"/>
  <c r="I728" i="5"/>
  <c r="H728" i="5"/>
  <c r="G728" i="5"/>
  <c r="F728" i="5"/>
  <c r="E728" i="5"/>
  <c r="D728" i="5"/>
  <c r="J727" i="5"/>
  <c r="M726" i="5"/>
  <c r="K726" i="5"/>
  <c r="J726" i="5"/>
  <c r="J723" i="5"/>
  <c r="I723" i="5"/>
  <c r="H723" i="5"/>
  <c r="G723" i="5"/>
  <c r="F723" i="5"/>
  <c r="E723" i="5"/>
  <c r="D723" i="5"/>
  <c r="J722" i="5"/>
  <c r="I722" i="5"/>
  <c r="H722" i="5"/>
  <c r="G722" i="5"/>
  <c r="F722" i="5"/>
  <c r="E722" i="5"/>
  <c r="D722" i="5"/>
  <c r="J721" i="5"/>
  <c r="J720" i="5"/>
  <c r="M719" i="5"/>
  <c r="K719" i="5"/>
  <c r="J719" i="5"/>
  <c r="J716" i="5"/>
  <c r="I716" i="5"/>
  <c r="H716" i="5"/>
  <c r="G716" i="5"/>
  <c r="F716" i="5"/>
  <c r="E716" i="5"/>
  <c r="D716" i="5"/>
  <c r="J715" i="5"/>
  <c r="I715" i="5"/>
  <c r="H715" i="5"/>
  <c r="G715" i="5"/>
  <c r="F715" i="5"/>
  <c r="E715" i="5"/>
  <c r="D715" i="5"/>
  <c r="J714" i="5"/>
  <c r="J713" i="5"/>
  <c r="J712" i="5"/>
  <c r="M711" i="5"/>
  <c r="K711" i="5"/>
  <c r="J711" i="5"/>
  <c r="J708" i="5"/>
  <c r="I708" i="5"/>
  <c r="H708" i="5"/>
  <c r="G708" i="5"/>
  <c r="F708" i="5"/>
  <c r="E708" i="5"/>
  <c r="D708" i="5"/>
  <c r="J707" i="5"/>
  <c r="I707" i="5"/>
  <c r="H707" i="5"/>
  <c r="G707" i="5"/>
  <c r="F707" i="5"/>
  <c r="E707" i="5"/>
  <c r="D707" i="5"/>
  <c r="J706" i="5"/>
  <c r="J705" i="5"/>
  <c r="M704" i="5"/>
  <c r="K704" i="5"/>
  <c r="J704" i="5"/>
  <c r="J701" i="5"/>
  <c r="I701" i="5"/>
  <c r="H701" i="5"/>
  <c r="G701" i="5"/>
  <c r="F701" i="5"/>
  <c r="E701" i="5"/>
  <c r="D701" i="5"/>
  <c r="J700" i="5"/>
  <c r="M699" i="5"/>
  <c r="K699" i="5"/>
  <c r="J699" i="5"/>
  <c r="J696" i="5"/>
  <c r="I696" i="5"/>
  <c r="H696" i="5"/>
  <c r="G696" i="5"/>
  <c r="F696" i="5"/>
  <c r="E696" i="5"/>
  <c r="D696" i="5"/>
  <c r="J695" i="5"/>
  <c r="M694" i="5"/>
  <c r="K694" i="5"/>
  <c r="J694" i="5"/>
  <c r="J691" i="5"/>
  <c r="I691" i="5"/>
  <c r="H691" i="5"/>
  <c r="G691" i="5"/>
  <c r="F691" i="5"/>
  <c r="E691" i="5"/>
  <c r="D691" i="5"/>
  <c r="J690" i="5"/>
  <c r="M689" i="5"/>
  <c r="K689" i="5"/>
  <c r="J689" i="5"/>
  <c r="J686" i="5"/>
  <c r="I686" i="5"/>
  <c r="H686" i="5"/>
  <c r="G686" i="5"/>
  <c r="F686" i="5"/>
  <c r="E686" i="5"/>
  <c r="D686" i="5"/>
  <c r="J685" i="5"/>
  <c r="M684" i="5"/>
  <c r="K684" i="5"/>
  <c r="J684" i="5"/>
  <c r="J681" i="5"/>
  <c r="I681" i="5"/>
  <c r="H681" i="5"/>
  <c r="G681" i="5"/>
  <c r="F681" i="5"/>
  <c r="E681" i="5"/>
  <c r="D681" i="5"/>
  <c r="J680" i="5"/>
  <c r="M679" i="5"/>
  <c r="K679" i="5"/>
  <c r="J679" i="5"/>
  <c r="I676" i="5"/>
  <c r="H676" i="5"/>
  <c r="G676" i="5"/>
  <c r="F676" i="5"/>
  <c r="E676" i="5"/>
  <c r="D676" i="5"/>
  <c r="J675" i="5"/>
  <c r="I675" i="5"/>
  <c r="H675" i="5"/>
  <c r="G675" i="5"/>
  <c r="F675" i="5"/>
  <c r="E675" i="5"/>
  <c r="D675" i="5"/>
  <c r="J674" i="5"/>
  <c r="J673" i="5"/>
  <c r="J672" i="5"/>
  <c r="J671" i="5"/>
  <c r="J670" i="5"/>
  <c r="J669" i="5"/>
  <c r="J668" i="5"/>
  <c r="J667" i="5"/>
  <c r="I664" i="5"/>
  <c r="H664" i="5"/>
  <c r="G664" i="5"/>
  <c r="F664" i="5"/>
  <c r="E664" i="5"/>
  <c r="D664" i="5"/>
  <c r="J663" i="5"/>
  <c r="I663" i="5"/>
  <c r="H663" i="5"/>
  <c r="G663" i="5"/>
  <c r="F663" i="5"/>
  <c r="E663" i="5"/>
  <c r="D663" i="5"/>
  <c r="J662" i="5"/>
  <c r="J661" i="5"/>
  <c r="J660" i="5"/>
  <c r="J659" i="5"/>
  <c r="J658" i="5"/>
  <c r="J657" i="5"/>
  <c r="J656" i="5"/>
  <c r="J655" i="5"/>
  <c r="J654" i="5"/>
  <c r="J653" i="5"/>
  <c r="N644" i="5"/>
  <c r="M644" i="5"/>
  <c r="L644" i="5"/>
  <c r="K644" i="5"/>
  <c r="J644" i="5"/>
  <c r="I644" i="5"/>
  <c r="H644" i="5"/>
  <c r="G644" i="5"/>
  <c r="F644" i="5"/>
  <c r="E644" i="5"/>
  <c r="D644" i="5"/>
  <c r="N643" i="5"/>
  <c r="Q642" i="5"/>
  <c r="O642" i="5"/>
  <c r="N642" i="5"/>
  <c r="Q639" i="5"/>
  <c r="P639" i="5"/>
  <c r="O639" i="5"/>
  <c r="N639" i="5"/>
  <c r="M639" i="5"/>
  <c r="L639" i="5"/>
  <c r="K639" i="5"/>
  <c r="J639" i="5"/>
  <c r="I639" i="5"/>
  <c r="H639" i="5"/>
  <c r="G639" i="5"/>
  <c r="F639" i="5"/>
  <c r="E639" i="5"/>
  <c r="D639" i="5"/>
  <c r="Q638" i="5"/>
  <c r="T637" i="5"/>
  <c r="R637" i="5"/>
  <c r="Q637" i="5"/>
  <c r="N634" i="5"/>
  <c r="M634" i="5"/>
  <c r="L634" i="5"/>
  <c r="K634" i="5"/>
  <c r="J634" i="5"/>
  <c r="I634" i="5"/>
  <c r="H634" i="5"/>
  <c r="G634" i="5"/>
  <c r="F634" i="5"/>
  <c r="E634" i="5"/>
  <c r="D634" i="5"/>
  <c r="N633" i="5"/>
  <c r="Q632" i="5"/>
  <c r="O632" i="5"/>
  <c r="N632" i="5"/>
  <c r="N629" i="5"/>
  <c r="M629" i="5"/>
  <c r="L629" i="5"/>
  <c r="K629" i="5"/>
  <c r="J629" i="5"/>
  <c r="I629" i="5"/>
  <c r="H629" i="5"/>
  <c r="G629" i="5"/>
  <c r="F629" i="5"/>
  <c r="E629" i="5"/>
  <c r="D629" i="5"/>
  <c r="N628" i="5"/>
  <c r="Q627" i="5"/>
  <c r="O627" i="5"/>
  <c r="N627" i="5"/>
  <c r="N624" i="5"/>
  <c r="M624" i="5"/>
  <c r="L624" i="5"/>
  <c r="K624" i="5"/>
  <c r="J624" i="5"/>
  <c r="I624" i="5"/>
  <c r="H624" i="5"/>
  <c r="G624" i="5"/>
  <c r="F624" i="5"/>
  <c r="E624" i="5"/>
  <c r="D624" i="5"/>
  <c r="N623" i="5"/>
  <c r="Q622" i="5"/>
  <c r="O622" i="5"/>
  <c r="N622" i="5"/>
  <c r="J619" i="5"/>
  <c r="I619" i="5"/>
  <c r="H619" i="5"/>
  <c r="G619" i="5"/>
  <c r="F619" i="5"/>
  <c r="E619" i="5"/>
  <c r="D619" i="5"/>
  <c r="J618" i="5"/>
  <c r="M617" i="5"/>
  <c r="K617" i="5"/>
  <c r="J617" i="5"/>
  <c r="J610" i="5"/>
  <c r="I610" i="5"/>
  <c r="H610" i="5"/>
  <c r="G610" i="5"/>
  <c r="F610" i="5"/>
  <c r="E610" i="5"/>
  <c r="D610" i="5"/>
  <c r="J609" i="5"/>
  <c r="I609" i="5"/>
  <c r="H609" i="5"/>
  <c r="G609" i="5"/>
  <c r="F609" i="5"/>
  <c r="E609" i="5"/>
  <c r="D609" i="5"/>
  <c r="J608" i="5"/>
  <c r="J607" i="5"/>
  <c r="M606" i="5"/>
  <c r="K606" i="5"/>
  <c r="J606" i="5"/>
  <c r="I602" i="5"/>
  <c r="H602" i="5"/>
  <c r="G602" i="5"/>
  <c r="F602" i="5"/>
  <c r="E602" i="5"/>
  <c r="D602" i="5"/>
  <c r="J601" i="5"/>
  <c r="I601" i="5"/>
  <c r="H601" i="5"/>
  <c r="G601" i="5"/>
  <c r="F601" i="5"/>
  <c r="E601" i="5"/>
  <c r="D601" i="5"/>
  <c r="J600" i="5"/>
  <c r="J599" i="5"/>
  <c r="J598" i="5"/>
  <c r="J597" i="5"/>
  <c r="J596" i="5"/>
  <c r="J595" i="5"/>
  <c r="I591" i="5"/>
  <c r="H591" i="5"/>
  <c r="G591" i="5"/>
  <c r="F591" i="5"/>
  <c r="E591" i="5"/>
  <c r="D591" i="5"/>
  <c r="J590" i="5"/>
  <c r="I590" i="5"/>
  <c r="H590" i="5"/>
  <c r="G590" i="5"/>
  <c r="F590" i="5"/>
  <c r="E590" i="5"/>
  <c r="D590" i="5"/>
  <c r="J589" i="5"/>
  <c r="J588" i="5"/>
  <c r="J587" i="5"/>
  <c r="J586" i="5"/>
  <c r="J585" i="5"/>
  <c r="J584" i="5"/>
  <c r="N577" i="5"/>
  <c r="M577" i="5"/>
  <c r="L577" i="5"/>
  <c r="K577" i="5"/>
  <c r="J577" i="5"/>
  <c r="I577" i="5"/>
  <c r="H577" i="5"/>
  <c r="G577" i="5"/>
  <c r="F577" i="5"/>
  <c r="E577" i="5"/>
  <c r="D577" i="5"/>
  <c r="N576" i="5"/>
  <c r="Q575" i="5"/>
  <c r="O575" i="5"/>
  <c r="N575" i="5"/>
  <c r="Q572" i="5"/>
  <c r="P572" i="5"/>
  <c r="O572" i="5"/>
  <c r="N572" i="5"/>
  <c r="M572" i="5"/>
  <c r="L572" i="5"/>
  <c r="K572" i="5"/>
  <c r="J572" i="5"/>
  <c r="I572" i="5"/>
  <c r="H572" i="5"/>
  <c r="G572" i="5"/>
  <c r="F572" i="5"/>
  <c r="E572" i="5"/>
  <c r="D572" i="5"/>
  <c r="Q571" i="5"/>
  <c r="T570" i="5"/>
  <c r="R570" i="5"/>
  <c r="Q570" i="5"/>
  <c r="J567" i="5"/>
  <c r="I567" i="5"/>
  <c r="H567" i="5"/>
  <c r="G567" i="5"/>
  <c r="F567" i="5"/>
  <c r="E567" i="5"/>
  <c r="D567" i="5"/>
  <c r="J566" i="5"/>
  <c r="M565" i="5"/>
  <c r="K565" i="5"/>
  <c r="J565" i="5"/>
  <c r="N562" i="5"/>
  <c r="M562" i="5"/>
  <c r="L562" i="5"/>
  <c r="K562" i="5"/>
  <c r="J562" i="5"/>
  <c r="I562" i="5"/>
  <c r="H562" i="5"/>
  <c r="G562" i="5"/>
  <c r="F562" i="5"/>
  <c r="E562" i="5"/>
  <c r="D562" i="5"/>
  <c r="N561" i="5"/>
  <c r="Q560" i="5"/>
  <c r="O560" i="5"/>
  <c r="N560" i="5"/>
  <c r="N557" i="5"/>
  <c r="M557" i="5"/>
  <c r="L557" i="5"/>
  <c r="K557" i="5"/>
  <c r="J557" i="5"/>
  <c r="I557" i="5"/>
  <c r="H557" i="5"/>
  <c r="G557" i="5"/>
  <c r="F557" i="5"/>
  <c r="E557" i="5"/>
  <c r="D557" i="5"/>
  <c r="N556" i="5"/>
  <c r="Q555" i="5"/>
  <c r="O555" i="5"/>
  <c r="N555" i="5"/>
  <c r="I549" i="5"/>
  <c r="H549" i="5"/>
  <c r="G549" i="5"/>
  <c r="F549" i="5"/>
  <c r="E549" i="5"/>
  <c r="D549" i="5"/>
  <c r="J548" i="5"/>
  <c r="I548" i="5"/>
  <c r="H548" i="5"/>
  <c r="G548" i="5"/>
  <c r="F548" i="5"/>
  <c r="E548" i="5"/>
  <c r="D548" i="5"/>
  <c r="M547" i="5"/>
  <c r="J547" i="5"/>
  <c r="M546" i="5"/>
  <c r="J546" i="5"/>
  <c r="M545" i="5"/>
  <c r="J545" i="5"/>
  <c r="I545" i="5"/>
  <c r="H545" i="5"/>
  <c r="G545" i="5"/>
  <c r="F545" i="5"/>
  <c r="E545" i="5"/>
  <c r="D545" i="5"/>
  <c r="M544" i="5"/>
  <c r="J544" i="5"/>
  <c r="M543" i="5"/>
  <c r="J543" i="5"/>
  <c r="I543" i="5"/>
  <c r="H543" i="5"/>
  <c r="G543" i="5"/>
  <c r="F543" i="5"/>
  <c r="E543" i="5"/>
  <c r="D543" i="5"/>
  <c r="J542" i="5"/>
  <c r="J541" i="5"/>
  <c r="M541" i="5" s="1"/>
  <c r="I538" i="5"/>
  <c r="H538" i="5"/>
  <c r="G538" i="5"/>
  <c r="F538" i="5"/>
  <c r="E538" i="5"/>
  <c r="D538" i="5"/>
  <c r="J537" i="5"/>
  <c r="I537" i="5"/>
  <c r="H537" i="5"/>
  <c r="G537" i="5"/>
  <c r="F537" i="5"/>
  <c r="E537" i="5"/>
  <c r="D537" i="5"/>
  <c r="M536" i="5"/>
  <c r="J536" i="5"/>
  <c r="M535" i="5"/>
  <c r="J535" i="5"/>
  <c r="M534" i="5"/>
  <c r="J534" i="5"/>
  <c r="I534" i="5"/>
  <c r="H534" i="5"/>
  <c r="G534" i="5"/>
  <c r="F534" i="5"/>
  <c r="E534" i="5"/>
  <c r="D534" i="5"/>
  <c r="M533" i="5"/>
  <c r="J533" i="5"/>
  <c r="M532" i="5"/>
  <c r="J532" i="5"/>
  <c r="I532" i="5"/>
  <c r="H532" i="5"/>
  <c r="G532" i="5"/>
  <c r="F532" i="5"/>
  <c r="E532" i="5"/>
  <c r="D532" i="5"/>
  <c r="J531" i="5"/>
  <c r="J538" i="5" s="1"/>
  <c r="J530" i="5"/>
  <c r="M530" i="5" s="1"/>
  <c r="I521" i="5"/>
  <c r="H521" i="5"/>
  <c r="G521" i="5"/>
  <c r="F521" i="5"/>
  <c r="E521" i="5"/>
  <c r="D521" i="5"/>
  <c r="J520" i="5"/>
  <c r="I520" i="5"/>
  <c r="H520" i="5"/>
  <c r="G520" i="5"/>
  <c r="F520" i="5"/>
  <c r="E520" i="5"/>
  <c r="D520" i="5"/>
  <c r="M519" i="5"/>
  <c r="J519" i="5"/>
  <c r="M518" i="5"/>
  <c r="J518" i="5"/>
  <c r="M517" i="5"/>
  <c r="J517" i="5"/>
  <c r="M516" i="5"/>
  <c r="J516" i="5"/>
  <c r="M515" i="5"/>
  <c r="J515" i="5"/>
  <c r="J514" i="5"/>
  <c r="J513" i="5"/>
  <c r="M513" i="5" s="1"/>
  <c r="J506" i="5"/>
  <c r="J505" i="5"/>
  <c r="J504" i="5"/>
  <c r="I503" i="5"/>
  <c r="H503" i="5"/>
  <c r="G503" i="5"/>
  <c r="F503" i="5"/>
  <c r="E503" i="5"/>
  <c r="D503" i="5"/>
  <c r="J502" i="5"/>
  <c r="I502" i="5"/>
  <c r="H502" i="5"/>
  <c r="G502" i="5"/>
  <c r="F502" i="5"/>
  <c r="E502" i="5"/>
  <c r="D502" i="5"/>
  <c r="J501" i="5"/>
  <c r="N500" i="5"/>
  <c r="J500" i="5"/>
  <c r="J499" i="5"/>
  <c r="J498" i="5"/>
  <c r="J497" i="5"/>
  <c r="J496" i="5"/>
  <c r="J495" i="5"/>
  <c r="J494" i="5"/>
  <c r="J493" i="5"/>
  <c r="J492" i="5"/>
  <c r="J491" i="5"/>
  <c r="J490" i="5"/>
  <c r="J489" i="5"/>
  <c r="M489" i="5" s="1"/>
  <c r="J482" i="5"/>
  <c r="I482" i="5"/>
  <c r="H482" i="5"/>
  <c r="G482" i="5"/>
  <c r="F482" i="5"/>
  <c r="E482" i="5"/>
  <c r="D482" i="5"/>
  <c r="J481" i="5"/>
  <c r="I481" i="5"/>
  <c r="H481" i="5"/>
  <c r="G481" i="5"/>
  <c r="F481" i="5"/>
  <c r="E481" i="5"/>
  <c r="D481" i="5"/>
  <c r="J480" i="5"/>
  <c r="J479" i="5"/>
  <c r="J478" i="5"/>
  <c r="J477" i="5"/>
  <c r="J474" i="5"/>
  <c r="I474" i="5"/>
  <c r="H474" i="5"/>
  <c r="G474" i="5"/>
  <c r="F474" i="5"/>
  <c r="E474" i="5"/>
  <c r="D474" i="5"/>
  <c r="J473" i="5"/>
  <c r="I473" i="5"/>
  <c r="H473" i="5"/>
  <c r="G473" i="5"/>
  <c r="F473" i="5"/>
  <c r="E473" i="5"/>
  <c r="D473" i="5"/>
  <c r="J472" i="5"/>
  <c r="J471" i="5"/>
  <c r="K469" i="5" s="1"/>
  <c r="M469" i="5" s="1"/>
  <c r="J470" i="5"/>
  <c r="J469" i="5"/>
  <c r="J466" i="5"/>
  <c r="I466" i="5"/>
  <c r="H466" i="5"/>
  <c r="G466" i="5"/>
  <c r="F466" i="5"/>
  <c r="E466" i="5"/>
  <c r="D466" i="5"/>
  <c r="J465" i="5"/>
  <c r="I465" i="5"/>
  <c r="H465" i="5"/>
  <c r="G465" i="5"/>
  <c r="F465" i="5"/>
  <c r="E465" i="5"/>
  <c r="D465" i="5"/>
  <c r="J464" i="5"/>
  <c r="K461" i="5" s="1"/>
  <c r="J463" i="5"/>
  <c r="J462" i="5"/>
  <c r="J461" i="5"/>
  <c r="I457" i="5"/>
  <c r="H457" i="5"/>
  <c r="G457" i="5"/>
  <c r="F457" i="5"/>
  <c r="E457" i="5"/>
  <c r="D457" i="5"/>
  <c r="J456" i="5"/>
  <c r="I456" i="5"/>
  <c r="H456" i="5"/>
  <c r="G456" i="5"/>
  <c r="F456" i="5"/>
  <c r="E456" i="5"/>
  <c r="D456" i="5"/>
  <c r="J455" i="5"/>
  <c r="J454" i="5"/>
  <c r="J453" i="5"/>
  <c r="J452" i="5"/>
  <c r="J451" i="5"/>
  <c r="J450" i="5"/>
  <c r="J449" i="5"/>
  <c r="M449" i="5" s="1"/>
  <c r="J443" i="5"/>
  <c r="I443" i="5"/>
  <c r="H443" i="5"/>
  <c r="G443" i="5"/>
  <c r="F443" i="5"/>
  <c r="E443" i="5"/>
  <c r="D443" i="5"/>
  <c r="J442" i="5"/>
  <c r="I442" i="5"/>
  <c r="H442" i="5"/>
  <c r="G442" i="5"/>
  <c r="F442" i="5"/>
  <c r="E442" i="5"/>
  <c r="D442" i="5"/>
  <c r="J441" i="5"/>
  <c r="J440" i="5"/>
  <c r="J439" i="5"/>
  <c r="M438" i="5"/>
  <c r="J438" i="5"/>
  <c r="J434" i="5"/>
  <c r="I434" i="5"/>
  <c r="H434" i="5"/>
  <c r="G434" i="5"/>
  <c r="F434" i="5"/>
  <c r="E434" i="5"/>
  <c r="D434" i="5"/>
  <c r="J433" i="5"/>
  <c r="I433" i="5"/>
  <c r="H433" i="5"/>
  <c r="G433" i="5"/>
  <c r="F433" i="5"/>
  <c r="E433" i="5"/>
  <c r="D433" i="5"/>
  <c r="J432" i="5"/>
  <c r="J431" i="5"/>
  <c r="M430" i="5"/>
  <c r="J430" i="5"/>
  <c r="I427" i="5"/>
  <c r="H427" i="5"/>
  <c r="G427" i="5"/>
  <c r="F427" i="5"/>
  <c r="E427" i="5"/>
  <c r="D427" i="5"/>
  <c r="J426" i="5"/>
  <c r="I426" i="5"/>
  <c r="H426" i="5"/>
  <c r="G426" i="5"/>
  <c r="F426" i="5"/>
  <c r="E426" i="5"/>
  <c r="D426" i="5"/>
  <c r="J425" i="5"/>
  <c r="J424" i="5"/>
  <c r="J423" i="5"/>
  <c r="J422" i="5"/>
  <c r="J421" i="5"/>
  <c r="M421" i="5" s="1"/>
  <c r="I418" i="5"/>
  <c r="H418" i="5"/>
  <c r="G418" i="5"/>
  <c r="F418" i="5"/>
  <c r="E418" i="5"/>
  <c r="D418" i="5"/>
  <c r="J417" i="5"/>
  <c r="I417" i="5"/>
  <c r="H417" i="5"/>
  <c r="G417" i="5"/>
  <c r="F417" i="5"/>
  <c r="E417" i="5"/>
  <c r="D417" i="5"/>
  <c r="J416" i="5"/>
  <c r="J415" i="5"/>
  <c r="J414" i="5"/>
  <c r="J413" i="5"/>
  <c r="J412" i="5"/>
  <c r="M412" i="5" s="1"/>
  <c r="Q407" i="5"/>
  <c r="P407" i="5"/>
  <c r="O407" i="5"/>
  <c r="N407" i="5"/>
  <c r="M407" i="5"/>
  <c r="L407" i="5"/>
  <c r="K407" i="5"/>
  <c r="J407" i="5"/>
  <c r="I407" i="5"/>
  <c r="H407" i="5"/>
  <c r="G407" i="5"/>
  <c r="F407" i="5"/>
  <c r="E407" i="5"/>
  <c r="D407" i="5"/>
  <c r="Q406" i="5"/>
  <c r="Q405" i="5"/>
  <c r="T404" i="5"/>
  <c r="R404" i="5"/>
  <c r="Q404" i="5"/>
  <c r="Q401" i="5"/>
  <c r="P401" i="5"/>
  <c r="O401" i="5"/>
  <c r="N401" i="5"/>
  <c r="M401" i="5"/>
  <c r="L401" i="5"/>
  <c r="K401" i="5"/>
  <c r="J401" i="5"/>
  <c r="I401" i="5"/>
  <c r="H401" i="5"/>
  <c r="G401" i="5"/>
  <c r="F401" i="5"/>
  <c r="E401" i="5"/>
  <c r="D401" i="5"/>
  <c r="Q400" i="5"/>
  <c r="Q399" i="5"/>
  <c r="T398" i="5"/>
  <c r="R398" i="5"/>
  <c r="Q398" i="5"/>
  <c r="Q394" i="5"/>
  <c r="P394" i="5"/>
  <c r="O394" i="5"/>
  <c r="N394" i="5"/>
  <c r="M394" i="5"/>
  <c r="L394" i="5"/>
  <c r="K394" i="5"/>
  <c r="J394" i="5"/>
  <c r="I394" i="5"/>
  <c r="H394" i="5"/>
  <c r="G394" i="5"/>
  <c r="F394" i="5"/>
  <c r="E394" i="5"/>
  <c r="D394" i="5"/>
  <c r="Q393" i="5"/>
  <c r="Q392" i="5"/>
  <c r="T391" i="5"/>
  <c r="R391" i="5"/>
  <c r="Q391" i="5"/>
  <c r="I385" i="5"/>
  <c r="H385" i="5"/>
  <c r="G385" i="5"/>
  <c r="F385" i="5"/>
  <c r="E385" i="5"/>
  <c r="D385" i="5"/>
  <c r="J384" i="5"/>
  <c r="I384" i="5"/>
  <c r="H384" i="5"/>
  <c r="G384" i="5"/>
  <c r="F384" i="5"/>
  <c r="E384" i="5"/>
  <c r="D384" i="5"/>
  <c r="J383" i="5"/>
  <c r="J382" i="5"/>
  <c r="J381" i="5"/>
  <c r="J380" i="5"/>
  <c r="J379" i="5"/>
  <c r="J375" i="5"/>
  <c r="I375" i="5"/>
  <c r="H375" i="5"/>
  <c r="G375" i="5"/>
  <c r="F375" i="5"/>
  <c r="E375" i="5"/>
  <c r="D375" i="5"/>
  <c r="J374" i="5"/>
  <c r="J373" i="5"/>
  <c r="J372" i="5"/>
  <c r="J371" i="5"/>
  <c r="J370" i="5"/>
  <c r="J369" i="5"/>
  <c r="J365" i="5"/>
  <c r="I365" i="5"/>
  <c r="H365" i="5"/>
  <c r="G365" i="5"/>
  <c r="F365" i="5"/>
  <c r="E365" i="5"/>
  <c r="D365" i="5"/>
  <c r="J364" i="5"/>
  <c r="J363" i="5"/>
  <c r="J362" i="5"/>
  <c r="J361" i="5"/>
  <c r="J360" i="5"/>
  <c r="J359" i="5"/>
  <c r="J355" i="5"/>
  <c r="I355" i="5"/>
  <c r="H355" i="5"/>
  <c r="G355" i="5"/>
  <c r="F355" i="5"/>
  <c r="E355" i="5"/>
  <c r="D355" i="5"/>
  <c r="J354" i="5"/>
  <c r="J353" i="5"/>
  <c r="J352" i="5"/>
  <c r="J351" i="5"/>
  <c r="J347" i="5"/>
  <c r="I347" i="5"/>
  <c r="H347" i="5"/>
  <c r="G347" i="5"/>
  <c r="F347" i="5"/>
  <c r="E347" i="5"/>
  <c r="D347" i="5"/>
  <c r="J346" i="5"/>
  <c r="J345" i="5"/>
  <c r="J344" i="5"/>
  <c r="J343" i="5"/>
  <c r="J342" i="5"/>
  <c r="J341" i="5"/>
  <c r="J340" i="5"/>
  <c r="J336" i="5"/>
  <c r="I336" i="5"/>
  <c r="H336" i="5"/>
  <c r="G336" i="5"/>
  <c r="F336" i="5"/>
  <c r="E336" i="5"/>
  <c r="D336" i="5"/>
  <c r="J335" i="5"/>
  <c r="J334" i="5"/>
  <c r="J333" i="5"/>
  <c r="J332" i="5"/>
  <c r="J331" i="5"/>
  <c r="J330" i="5"/>
  <c r="J329" i="5"/>
  <c r="J322" i="5"/>
  <c r="I322" i="5"/>
  <c r="H322" i="5"/>
  <c r="G322" i="5"/>
  <c r="F322" i="5"/>
  <c r="E322" i="5"/>
  <c r="D322" i="5"/>
  <c r="J321" i="5"/>
  <c r="J320" i="5"/>
  <c r="J319" i="5"/>
  <c r="J318" i="5"/>
  <c r="J317" i="5"/>
  <c r="J316" i="5"/>
  <c r="Q311" i="5"/>
  <c r="P311" i="5"/>
  <c r="O311" i="5"/>
  <c r="N311" i="5"/>
  <c r="M311" i="5"/>
  <c r="L311" i="5"/>
  <c r="K311" i="5"/>
  <c r="J311" i="5"/>
  <c r="I311" i="5"/>
  <c r="H311" i="5"/>
  <c r="G311" i="5"/>
  <c r="F311" i="5"/>
  <c r="E311" i="5"/>
  <c r="D311" i="5"/>
  <c r="Q310" i="5"/>
  <c r="Q309" i="5"/>
  <c r="T308" i="5"/>
  <c r="R308" i="5"/>
  <c r="Q308" i="5"/>
  <c r="J304" i="5"/>
  <c r="I304" i="5"/>
  <c r="H304" i="5"/>
  <c r="G304" i="5"/>
  <c r="F304" i="5"/>
  <c r="E304" i="5"/>
  <c r="D304" i="5"/>
  <c r="J303" i="5"/>
  <c r="J302" i="5"/>
  <c r="J301" i="5"/>
  <c r="J300" i="5"/>
  <c r="J299" i="5"/>
  <c r="J295" i="5"/>
  <c r="I295" i="5"/>
  <c r="H295" i="5"/>
  <c r="G295" i="5"/>
  <c r="F295" i="5"/>
  <c r="E295" i="5"/>
  <c r="D295" i="5"/>
  <c r="J294" i="5"/>
  <c r="J293" i="5"/>
  <c r="J292" i="5"/>
  <c r="L286" i="5"/>
  <c r="K286" i="5"/>
  <c r="J286" i="5"/>
  <c r="I286" i="5"/>
  <c r="H286" i="5"/>
  <c r="G286" i="5"/>
  <c r="F286" i="5"/>
  <c r="E286" i="5"/>
  <c r="D286" i="5"/>
  <c r="Q285" i="5"/>
  <c r="P285" i="5"/>
  <c r="O285" i="5"/>
  <c r="N285" i="5"/>
  <c r="M285" i="5"/>
  <c r="L285" i="5"/>
  <c r="K285" i="5"/>
  <c r="J285" i="5"/>
  <c r="I285" i="5"/>
  <c r="H285" i="5"/>
  <c r="G285" i="5"/>
  <c r="F285" i="5"/>
  <c r="E285" i="5"/>
  <c r="D285" i="5"/>
  <c r="Q284" i="5"/>
  <c r="Q283" i="5"/>
  <c r="T282" i="5"/>
  <c r="R282" i="5"/>
  <c r="Q282" i="5"/>
  <c r="L279" i="5"/>
  <c r="K279" i="5"/>
  <c r="J279" i="5"/>
  <c r="I279" i="5"/>
  <c r="H279" i="5"/>
  <c r="G279" i="5"/>
  <c r="F279" i="5"/>
  <c r="E279" i="5"/>
  <c r="D279" i="5"/>
  <c r="Q278" i="5"/>
  <c r="P278" i="5"/>
  <c r="O278" i="5"/>
  <c r="N278" i="5"/>
  <c r="M278" i="5"/>
  <c r="L278" i="5"/>
  <c r="K278" i="5"/>
  <c r="J278" i="5"/>
  <c r="I278" i="5"/>
  <c r="H278" i="5"/>
  <c r="G278" i="5"/>
  <c r="F278" i="5"/>
  <c r="E278" i="5"/>
  <c r="D278" i="5"/>
  <c r="Q277" i="5"/>
  <c r="Q276" i="5"/>
  <c r="T275" i="5"/>
  <c r="R275" i="5"/>
  <c r="Q275" i="5"/>
  <c r="L270" i="5"/>
  <c r="K270" i="5"/>
  <c r="J270" i="5"/>
  <c r="I270" i="5"/>
  <c r="H270" i="5"/>
  <c r="G270" i="5"/>
  <c r="F270" i="5"/>
  <c r="E270" i="5"/>
  <c r="D270" i="5"/>
  <c r="Q269" i="5"/>
  <c r="P269" i="5"/>
  <c r="O269" i="5"/>
  <c r="N269" i="5"/>
  <c r="M269" i="5"/>
  <c r="L269" i="5"/>
  <c r="K269" i="5"/>
  <c r="J269" i="5"/>
  <c r="I269" i="5"/>
  <c r="H269" i="5"/>
  <c r="G269" i="5"/>
  <c r="F269" i="5"/>
  <c r="E269" i="5"/>
  <c r="D269" i="5"/>
  <c r="Q268" i="5"/>
  <c r="Q267" i="5"/>
  <c r="T266" i="5"/>
  <c r="R266" i="5"/>
  <c r="Q266" i="5"/>
  <c r="Q261" i="5"/>
  <c r="P261" i="5"/>
  <c r="O261" i="5"/>
  <c r="N261" i="5"/>
  <c r="M261" i="5"/>
  <c r="L261" i="5"/>
  <c r="K261" i="5"/>
  <c r="J261" i="5"/>
  <c r="I261" i="5"/>
  <c r="H261" i="5"/>
  <c r="G261" i="5"/>
  <c r="F261" i="5"/>
  <c r="E261" i="5"/>
  <c r="D261" i="5"/>
  <c r="Q260" i="5"/>
  <c r="T259" i="5"/>
  <c r="R259" i="5"/>
  <c r="Q259" i="5"/>
  <c r="J255" i="5"/>
  <c r="I255" i="5"/>
  <c r="H255" i="5"/>
  <c r="G255" i="5"/>
  <c r="F255" i="5"/>
  <c r="E255" i="5"/>
  <c r="D255" i="5"/>
  <c r="J254" i="5"/>
  <c r="I254" i="5"/>
  <c r="H254" i="5"/>
  <c r="G254" i="5"/>
  <c r="F254" i="5"/>
  <c r="E254" i="5"/>
  <c r="D254" i="5"/>
  <c r="J253" i="5"/>
  <c r="J252" i="5"/>
  <c r="J251" i="5"/>
  <c r="J250" i="5"/>
  <c r="J256" i="5" s="1"/>
  <c r="J246" i="5"/>
  <c r="I246" i="5"/>
  <c r="H246" i="5"/>
  <c r="G246" i="5"/>
  <c r="F246" i="5"/>
  <c r="E246" i="5"/>
  <c r="D246" i="5"/>
  <c r="J245" i="5"/>
  <c r="M244" i="5"/>
  <c r="K244" i="5"/>
  <c r="J244" i="5"/>
  <c r="I241" i="5"/>
  <c r="H241" i="5"/>
  <c r="G241" i="5"/>
  <c r="F241" i="5"/>
  <c r="E241" i="5"/>
  <c r="D241" i="5"/>
  <c r="J240" i="5"/>
  <c r="I240" i="5"/>
  <c r="H240" i="5"/>
  <c r="G240" i="5"/>
  <c r="F240" i="5"/>
  <c r="E240" i="5"/>
  <c r="D240" i="5"/>
  <c r="J239" i="5"/>
  <c r="J238" i="5"/>
  <c r="M237" i="5"/>
  <c r="K237" i="5"/>
  <c r="J237" i="5"/>
  <c r="J233" i="5"/>
  <c r="I233" i="5"/>
  <c r="H233" i="5"/>
  <c r="G233" i="5"/>
  <c r="F233" i="5"/>
  <c r="E233" i="5"/>
  <c r="D233" i="5"/>
  <c r="J232" i="5"/>
  <c r="M231" i="5"/>
  <c r="K231" i="5"/>
  <c r="J231" i="5"/>
  <c r="I228" i="5"/>
  <c r="H228" i="5"/>
  <c r="G228" i="5"/>
  <c r="F228" i="5"/>
  <c r="E228" i="5"/>
  <c r="D228" i="5"/>
  <c r="J227" i="5"/>
  <c r="I227" i="5"/>
  <c r="H227" i="5"/>
  <c r="G227" i="5"/>
  <c r="F227" i="5"/>
  <c r="E227" i="5"/>
  <c r="D227" i="5"/>
  <c r="J226" i="5"/>
  <c r="J225" i="5"/>
  <c r="J224" i="5"/>
  <c r="M223" i="5"/>
  <c r="K223" i="5"/>
  <c r="J223" i="5"/>
  <c r="J219" i="5"/>
  <c r="I219" i="5"/>
  <c r="H219" i="5"/>
  <c r="G219" i="5"/>
  <c r="F219" i="5"/>
  <c r="E219" i="5"/>
  <c r="D219" i="5"/>
  <c r="J218" i="5"/>
  <c r="J217" i="5"/>
  <c r="M216" i="5"/>
  <c r="K216" i="5"/>
  <c r="J216" i="5"/>
  <c r="J212" i="5"/>
  <c r="I212" i="5"/>
  <c r="H212" i="5"/>
  <c r="G212" i="5"/>
  <c r="F212" i="5"/>
  <c r="E212" i="5"/>
  <c r="D212" i="5"/>
  <c r="J211" i="5"/>
  <c r="J210" i="5"/>
  <c r="J209" i="5"/>
  <c r="J208" i="5"/>
  <c r="J207" i="5"/>
  <c r="J206" i="5"/>
  <c r="I203" i="5"/>
  <c r="H203" i="5"/>
  <c r="G203" i="5"/>
  <c r="F203" i="5"/>
  <c r="E203" i="5"/>
  <c r="D203" i="5"/>
  <c r="J202" i="5"/>
  <c r="I202" i="5"/>
  <c r="H202" i="5"/>
  <c r="G202" i="5"/>
  <c r="F202" i="5"/>
  <c r="E202" i="5"/>
  <c r="D202" i="5"/>
  <c r="J201" i="5"/>
  <c r="J200" i="5"/>
  <c r="J199" i="5"/>
  <c r="J198" i="5"/>
  <c r="J197" i="5"/>
  <c r="J196" i="5"/>
  <c r="I193" i="5"/>
  <c r="H193" i="5"/>
  <c r="G193" i="5"/>
  <c r="F193" i="5"/>
  <c r="E193" i="5"/>
  <c r="D193" i="5"/>
  <c r="J192" i="5"/>
  <c r="I192" i="5"/>
  <c r="H192" i="5"/>
  <c r="G192" i="5"/>
  <c r="F192" i="5"/>
  <c r="E192" i="5"/>
  <c r="D192" i="5"/>
  <c r="J191" i="5"/>
  <c r="J190" i="5"/>
  <c r="M189" i="5"/>
  <c r="K189" i="5"/>
  <c r="J189" i="5"/>
  <c r="J176" i="5"/>
  <c r="I176" i="5"/>
  <c r="H176" i="5"/>
  <c r="G176" i="5"/>
  <c r="F176" i="5"/>
  <c r="E176" i="5"/>
  <c r="D176" i="5"/>
  <c r="J175" i="5"/>
  <c r="J174" i="5"/>
  <c r="J173" i="5"/>
  <c r="M172" i="5"/>
  <c r="K172" i="5"/>
  <c r="J172" i="5"/>
  <c r="O171" i="5"/>
  <c r="I166" i="5"/>
  <c r="H166" i="5"/>
  <c r="G166" i="5"/>
  <c r="F166" i="5"/>
  <c r="E166" i="5"/>
  <c r="D166" i="5"/>
  <c r="J165" i="5"/>
  <c r="I165" i="5"/>
  <c r="H165" i="5"/>
  <c r="G165" i="5"/>
  <c r="F165" i="5"/>
  <c r="E165" i="5"/>
  <c r="D165" i="5"/>
  <c r="J164" i="5"/>
  <c r="J163" i="5"/>
  <c r="J162" i="5"/>
  <c r="J161" i="5"/>
  <c r="J160" i="5"/>
  <c r="J159" i="5"/>
  <c r="O158" i="5"/>
  <c r="J156" i="5"/>
  <c r="I156" i="5"/>
  <c r="H156" i="5"/>
  <c r="G156" i="5"/>
  <c r="F156" i="5"/>
  <c r="E156" i="5"/>
  <c r="D156" i="5"/>
  <c r="J155" i="5"/>
  <c r="M154" i="5"/>
  <c r="K154" i="5"/>
  <c r="J154" i="5"/>
  <c r="O153" i="5"/>
  <c r="I151" i="5"/>
  <c r="H151" i="5"/>
  <c r="G151" i="5"/>
  <c r="F151" i="5"/>
  <c r="E151" i="5"/>
  <c r="D151" i="5"/>
  <c r="J150" i="5"/>
  <c r="I150" i="5"/>
  <c r="H150" i="5"/>
  <c r="G150" i="5"/>
  <c r="F150" i="5"/>
  <c r="E150" i="5"/>
  <c r="D150" i="5"/>
  <c r="J149" i="5"/>
  <c r="J148" i="5"/>
  <c r="J147" i="5"/>
  <c r="J146" i="5"/>
  <c r="J145" i="5"/>
  <c r="J144" i="5"/>
  <c r="O143" i="5"/>
  <c r="M141" i="5"/>
  <c r="L141" i="5"/>
  <c r="K141" i="5"/>
  <c r="J141" i="5"/>
  <c r="I141" i="5"/>
  <c r="H141" i="5"/>
  <c r="G141" i="5"/>
  <c r="F141" i="5"/>
  <c r="E141" i="5"/>
  <c r="D141" i="5"/>
  <c r="M140" i="5"/>
  <c r="P139" i="5"/>
  <c r="N139" i="5"/>
  <c r="M139" i="5"/>
  <c r="R138" i="5"/>
  <c r="M136" i="5"/>
  <c r="L136" i="5"/>
  <c r="K136" i="5"/>
  <c r="J136" i="5"/>
  <c r="I136" i="5"/>
  <c r="H136" i="5"/>
  <c r="G136" i="5"/>
  <c r="F136" i="5"/>
  <c r="E136" i="5"/>
  <c r="D136" i="5"/>
  <c r="M135" i="5"/>
  <c r="P134" i="5"/>
  <c r="N134" i="5"/>
  <c r="M134" i="5"/>
  <c r="R133" i="5"/>
  <c r="M131" i="5"/>
  <c r="L131" i="5"/>
  <c r="K131" i="5"/>
  <c r="J131" i="5"/>
  <c r="I131" i="5"/>
  <c r="H131" i="5"/>
  <c r="G131" i="5"/>
  <c r="F131" i="5"/>
  <c r="E131" i="5"/>
  <c r="D131" i="5"/>
  <c r="M130" i="5"/>
  <c r="P129" i="5"/>
  <c r="N129" i="5"/>
  <c r="M129" i="5"/>
  <c r="R128" i="5"/>
  <c r="M126" i="5"/>
  <c r="L126" i="5"/>
  <c r="K126" i="5"/>
  <c r="J126" i="5"/>
  <c r="I126" i="5"/>
  <c r="H126" i="5"/>
  <c r="G126" i="5"/>
  <c r="F126" i="5"/>
  <c r="E126" i="5"/>
  <c r="D126" i="5"/>
  <c r="M125" i="5"/>
  <c r="P124" i="5"/>
  <c r="N124" i="5"/>
  <c r="M124" i="5"/>
  <c r="R123" i="5"/>
  <c r="J121" i="5"/>
  <c r="I121" i="5"/>
  <c r="H121" i="5"/>
  <c r="G121" i="5"/>
  <c r="F121" i="5"/>
  <c r="E121" i="5"/>
  <c r="D121" i="5"/>
  <c r="J120" i="5"/>
  <c r="J119" i="5"/>
  <c r="M118" i="5"/>
  <c r="K118" i="5"/>
  <c r="J118" i="5"/>
  <c r="O117" i="5"/>
  <c r="J114" i="5"/>
  <c r="I114" i="5"/>
  <c r="H114" i="5"/>
  <c r="G114" i="5"/>
  <c r="F114" i="5"/>
  <c r="E114" i="5"/>
  <c r="D114" i="5"/>
  <c r="J113" i="5"/>
  <c r="J112" i="5"/>
  <c r="M111" i="5"/>
  <c r="K111" i="5"/>
  <c r="J111" i="5"/>
  <c r="O110" i="5"/>
  <c r="F109" i="5"/>
  <c r="E109" i="5"/>
  <c r="D109" i="5"/>
  <c r="I108" i="5"/>
  <c r="H108" i="5"/>
  <c r="G108" i="5"/>
  <c r="F108" i="5"/>
  <c r="E108" i="5"/>
  <c r="D108" i="5"/>
  <c r="J107" i="5"/>
  <c r="I107" i="5"/>
  <c r="H107" i="5"/>
  <c r="G107" i="5"/>
  <c r="F107" i="5"/>
  <c r="E107" i="5"/>
  <c r="D107" i="5"/>
  <c r="J106" i="5"/>
  <c r="J105" i="5"/>
  <c r="J104" i="5"/>
  <c r="J103" i="5"/>
  <c r="J102" i="5"/>
  <c r="F102" i="5"/>
  <c r="E102" i="5"/>
  <c r="D102" i="5"/>
  <c r="O101" i="5"/>
  <c r="I99" i="5"/>
  <c r="H99" i="5"/>
  <c r="G99" i="5"/>
  <c r="F99" i="5"/>
  <c r="E99" i="5"/>
  <c r="D99" i="5"/>
  <c r="J98" i="5"/>
  <c r="I98" i="5"/>
  <c r="H98" i="5"/>
  <c r="G98" i="5"/>
  <c r="F98" i="5"/>
  <c r="E98" i="5"/>
  <c r="D98" i="5"/>
  <c r="J97" i="5"/>
  <c r="J96" i="5"/>
  <c r="J95" i="5"/>
  <c r="J94" i="5"/>
  <c r="J93" i="5"/>
  <c r="J92" i="5"/>
  <c r="O91" i="5"/>
  <c r="J89" i="5"/>
  <c r="I89" i="5"/>
  <c r="H89" i="5"/>
  <c r="G89" i="5"/>
  <c r="F89" i="5"/>
  <c r="E89" i="5"/>
  <c r="D89" i="5"/>
  <c r="J88" i="5"/>
  <c r="J87" i="5"/>
  <c r="M86" i="5"/>
  <c r="K86" i="5"/>
  <c r="J86" i="5"/>
  <c r="O85" i="5"/>
  <c r="Q83" i="5"/>
  <c r="P83" i="5"/>
  <c r="O83" i="5"/>
  <c r="N83" i="5"/>
  <c r="M83" i="5"/>
  <c r="L83" i="5"/>
  <c r="K83" i="5"/>
  <c r="J83" i="5"/>
  <c r="I83" i="5"/>
  <c r="H83" i="5"/>
  <c r="G83" i="5"/>
  <c r="F83" i="5"/>
  <c r="E83" i="5"/>
  <c r="D83" i="5"/>
  <c r="Q82" i="5"/>
  <c r="T81" i="5"/>
  <c r="R81" i="5"/>
  <c r="Q81" i="5"/>
  <c r="V80" i="5"/>
  <c r="Q78" i="5"/>
  <c r="P78" i="5"/>
  <c r="O78" i="5"/>
  <c r="N78" i="5"/>
  <c r="M78" i="5"/>
  <c r="L78" i="5"/>
  <c r="K78" i="5"/>
  <c r="J78" i="5"/>
  <c r="I78" i="5"/>
  <c r="H78" i="5"/>
  <c r="G78" i="5"/>
  <c r="F78" i="5"/>
  <c r="E78" i="5"/>
  <c r="D78" i="5"/>
  <c r="Q77" i="5"/>
  <c r="T76" i="5"/>
  <c r="R76" i="5"/>
  <c r="Q76" i="5"/>
  <c r="V75" i="5"/>
  <c r="Q73" i="5"/>
  <c r="P73" i="5"/>
  <c r="O73" i="5"/>
  <c r="N73" i="5"/>
  <c r="M73" i="5"/>
  <c r="L73" i="5"/>
  <c r="K73" i="5"/>
  <c r="J73" i="5"/>
  <c r="I73" i="5"/>
  <c r="H73" i="5"/>
  <c r="G73" i="5"/>
  <c r="F73" i="5"/>
  <c r="E73" i="5"/>
  <c r="D73" i="5"/>
  <c r="Q72" i="5"/>
  <c r="T71" i="5"/>
  <c r="R71" i="5"/>
  <c r="Q71" i="5"/>
  <c r="V70" i="5"/>
  <c r="Q68" i="5"/>
  <c r="P68" i="5"/>
  <c r="O68" i="5"/>
  <c r="N68" i="5"/>
  <c r="M68" i="5"/>
  <c r="L68" i="5"/>
  <c r="K68" i="5"/>
  <c r="J68" i="5"/>
  <c r="I68" i="5"/>
  <c r="H68" i="5"/>
  <c r="G68" i="5"/>
  <c r="F68" i="5"/>
  <c r="E68" i="5"/>
  <c r="D68" i="5"/>
  <c r="Q67" i="5"/>
  <c r="T66" i="5"/>
  <c r="R66" i="5"/>
  <c r="Q66" i="5"/>
  <c r="V65" i="5"/>
  <c r="I63" i="5"/>
  <c r="H63" i="5"/>
  <c r="G63" i="5"/>
  <c r="F63" i="5"/>
  <c r="E63" i="5"/>
  <c r="D63" i="5"/>
  <c r="J62" i="5"/>
  <c r="I62" i="5"/>
  <c r="H62" i="5"/>
  <c r="G62" i="5"/>
  <c r="F62" i="5"/>
  <c r="E62" i="5"/>
  <c r="D62" i="5"/>
  <c r="J61" i="5"/>
  <c r="J60" i="5"/>
  <c r="M59" i="5"/>
  <c r="K59" i="5"/>
  <c r="J59" i="5"/>
  <c r="O58" i="5"/>
  <c r="I56" i="5"/>
  <c r="H56" i="5"/>
  <c r="G56" i="5"/>
  <c r="F56" i="5"/>
  <c r="E56" i="5"/>
  <c r="D56" i="5"/>
  <c r="J55" i="5"/>
  <c r="I55" i="5"/>
  <c r="H55" i="5"/>
  <c r="G55" i="5"/>
  <c r="F55" i="5"/>
  <c r="E55" i="5"/>
  <c r="D55" i="5"/>
  <c r="J54" i="5"/>
  <c r="J53" i="5"/>
  <c r="J52" i="5"/>
  <c r="J51" i="5"/>
  <c r="J50" i="5"/>
  <c r="J49" i="5"/>
  <c r="J48" i="5"/>
  <c r="J47" i="5"/>
  <c r="J46" i="5"/>
  <c r="O45" i="5"/>
  <c r="I43" i="5"/>
  <c r="H43" i="5"/>
  <c r="G43" i="5"/>
  <c r="F43" i="5"/>
  <c r="E43" i="5"/>
  <c r="D43" i="5"/>
  <c r="J42" i="5"/>
  <c r="I42" i="5"/>
  <c r="H42" i="5"/>
  <c r="G42" i="5"/>
  <c r="F42" i="5"/>
  <c r="E42" i="5"/>
  <c r="D42" i="5"/>
  <c r="J41" i="5"/>
  <c r="J40" i="5"/>
  <c r="J39" i="5"/>
  <c r="J38" i="5"/>
  <c r="J37" i="5"/>
  <c r="O36" i="5"/>
  <c r="M33" i="5"/>
  <c r="L33" i="5"/>
  <c r="K33" i="5"/>
  <c r="J33" i="5"/>
  <c r="I33" i="5"/>
  <c r="H33" i="5"/>
  <c r="G33" i="5"/>
  <c r="F33" i="5"/>
  <c r="E33" i="5"/>
  <c r="D33" i="5"/>
  <c r="M32" i="5"/>
  <c r="M31" i="5"/>
  <c r="P30" i="5"/>
  <c r="N30" i="5"/>
  <c r="M30" i="5"/>
  <c r="R29" i="5"/>
  <c r="I27" i="5"/>
  <c r="H27" i="5"/>
  <c r="G27" i="5"/>
  <c r="F27" i="5"/>
  <c r="E27" i="5"/>
  <c r="D27" i="5"/>
  <c r="J26" i="5"/>
  <c r="I26" i="5"/>
  <c r="H26" i="5"/>
  <c r="G26" i="5"/>
  <c r="F26" i="5"/>
  <c r="E26" i="5"/>
  <c r="D26" i="5"/>
  <c r="J25" i="5"/>
  <c r="J24" i="5"/>
  <c r="J23" i="5"/>
  <c r="M22" i="5"/>
  <c r="K22" i="5"/>
  <c r="J22" i="5"/>
  <c r="O21" i="5"/>
  <c r="I19" i="5"/>
  <c r="H19" i="5"/>
  <c r="G19" i="5"/>
  <c r="F19" i="5"/>
  <c r="E19" i="5"/>
  <c r="D19" i="5"/>
  <c r="J18" i="5"/>
  <c r="I18" i="5"/>
  <c r="H18" i="5"/>
  <c r="G18" i="5"/>
  <c r="F18" i="5"/>
  <c r="E18" i="5"/>
  <c r="D18" i="5"/>
  <c r="J17" i="5"/>
  <c r="J16" i="5"/>
  <c r="J15" i="5"/>
  <c r="J14" i="5"/>
  <c r="J13" i="5"/>
  <c r="O12" i="5"/>
  <c r="I10" i="5"/>
  <c r="H10" i="5"/>
  <c r="G10" i="5"/>
  <c r="F10" i="5"/>
  <c r="E10" i="5"/>
  <c r="D10" i="5"/>
  <c r="J9" i="5"/>
  <c r="I9" i="5"/>
  <c r="H9" i="5"/>
  <c r="G9" i="5"/>
  <c r="F9" i="5"/>
  <c r="E9" i="5"/>
  <c r="D9" i="5"/>
  <c r="J8" i="5"/>
  <c r="J7" i="5"/>
  <c r="J6" i="5"/>
  <c r="M5" i="5"/>
  <c r="K5" i="5"/>
  <c r="J5" i="5"/>
  <c r="O4" i="5"/>
  <c r="M95" i="36"/>
  <c r="M94" i="36"/>
  <c r="M93" i="36"/>
  <c r="M92" i="36"/>
  <c r="M91" i="36"/>
  <c r="M90" i="36"/>
  <c r="M89" i="36"/>
  <c r="M88" i="36"/>
  <c r="M87" i="36"/>
  <c r="M86" i="36"/>
  <c r="M85" i="36"/>
  <c r="M84" i="36"/>
  <c r="M83" i="36"/>
  <c r="M82" i="36"/>
  <c r="M81" i="36"/>
  <c r="M80" i="36"/>
  <c r="M79" i="36"/>
  <c r="M78" i="36"/>
  <c r="M77" i="36"/>
  <c r="M76" i="36"/>
  <c r="M75" i="36"/>
  <c r="M74" i="36"/>
  <c r="M73" i="36"/>
  <c r="M72" i="36"/>
  <c r="M71" i="36"/>
  <c r="M70" i="36"/>
  <c r="M69" i="36"/>
  <c r="M68" i="36"/>
  <c r="M67" i="36"/>
  <c r="M66" i="36"/>
  <c r="M65" i="36"/>
  <c r="M64" i="36"/>
  <c r="M63" i="36"/>
  <c r="M62" i="36"/>
  <c r="M61" i="36"/>
  <c r="M60" i="36"/>
  <c r="M59" i="36"/>
  <c r="M58" i="36"/>
  <c r="M57" i="36"/>
  <c r="M56" i="36"/>
  <c r="M55" i="36"/>
  <c r="M54" i="36"/>
  <c r="M53" i="36"/>
  <c r="M52" i="36"/>
  <c r="M51" i="36"/>
  <c r="M50" i="36"/>
  <c r="M49" i="36"/>
  <c r="M48" i="36"/>
  <c r="M47" i="36"/>
  <c r="M46" i="36"/>
  <c r="M45" i="36"/>
  <c r="M44" i="36"/>
  <c r="M43" i="36"/>
  <c r="M42" i="36"/>
  <c r="M41" i="36"/>
  <c r="M40" i="36"/>
  <c r="M39" i="36"/>
  <c r="M38" i="36"/>
  <c r="M37" i="36"/>
  <c r="M36" i="36"/>
  <c r="M35" i="36"/>
  <c r="M34" i="36"/>
  <c r="M33" i="36"/>
  <c r="M32" i="36"/>
  <c r="M31" i="36"/>
  <c r="M30" i="36"/>
  <c r="M29" i="36"/>
  <c r="M28" i="36"/>
  <c r="M27" i="36"/>
  <c r="M26" i="36"/>
  <c r="M25" i="36"/>
  <c r="M24" i="36"/>
  <c r="M23" i="36"/>
  <c r="M22" i="36"/>
  <c r="M21" i="36"/>
  <c r="M20" i="36"/>
  <c r="M19" i="36"/>
  <c r="M18" i="36"/>
  <c r="M17" i="36"/>
  <c r="M16" i="36"/>
  <c r="M15" i="36"/>
  <c r="M14" i="36"/>
  <c r="M13" i="36"/>
  <c r="M12" i="36"/>
  <c r="M11" i="36"/>
  <c r="M10" i="36"/>
  <c r="M9" i="36"/>
  <c r="M8" i="36"/>
  <c r="G5" i="36"/>
  <c r="E5" i="36"/>
  <c r="C5" i="36"/>
  <c r="C3" i="36"/>
  <c r="J110" i="4"/>
  <c r="I110" i="4"/>
  <c r="H110"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J2" i="4"/>
  <c r="I2" i="4"/>
  <c r="H2" i="4"/>
  <c r="F2" i="4"/>
  <c r="M30" i="31"/>
  <c r="M29" i="31"/>
  <c r="M28" i="31"/>
  <c r="M27" i="31"/>
  <c r="M26" i="31"/>
  <c r="M25" i="31"/>
  <c r="M24" i="31"/>
  <c r="M23" i="31"/>
  <c r="M22" i="31"/>
  <c r="M21" i="31"/>
  <c r="M20" i="31"/>
  <c r="M19" i="31"/>
  <c r="M18" i="31"/>
  <c r="M17" i="31"/>
  <c r="M16" i="31"/>
  <c r="M15" i="31"/>
  <c r="M14" i="31"/>
  <c r="M13" i="31"/>
  <c r="M12" i="31"/>
  <c r="M11" i="31"/>
  <c r="M10" i="31"/>
  <c r="M9" i="31"/>
  <c r="M8" i="31"/>
  <c r="M7" i="31"/>
  <c r="M6" i="31"/>
  <c r="M5" i="31"/>
  <c r="M4" i="31"/>
  <c r="M14" i="28"/>
  <c r="M13" i="28"/>
  <c r="M12" i="28"/>
  <c r="M11" i="28"/>
  <c r="M10" i="28"/>
  <c r="M9" i="28"/>
  <c r="M8" i="28"/>
  <c r="C3" i="28"/>
  <c r="O109" i="41"/>
  <c r="N109" i="41"/>
  <c r="M109" i="41"/>
  <c r="L109" i="41"/>
  <c r="K109" i="41"/>
  <c r="Z108" i="41"/>
  <c r="Z107" i="41"/>
  <c r="Z106" i="41"/>
  <c r="Z105" i="41"/>
  <c r="Z104" i="41"/>
  <c r="Z103" i="41"/>
  <c r="Z102" i="41"/>
  <c r="Z101" i="41"/>
  <c r="Z100" i="41"/>
  <c r="O37" i="41"/>
  <c r="N37" i="41"/>
  <c r="M37" i="41"/>
  <c r="L37" i="41"/>
  <c r="K37" i="41"/>
  <c r="O98" i="41"/>
  <c r="N98" i="41"/>
  <c r="M98" i="41"/>
  <c r="L98" i="41"/>
  <c r="K98" i="41"/>
  <c r="Z97" i="41"/>
  <c r="Z96" i="41"/>
  <c r="Z95" i="41"/>
  <c r="Q20" i="41"/>
  <c r="P20" i="41"/>
  <c r="O20" i="41"/>
  <c r="N20" i="41"/>
  <c r="M20" i="41"/>
  <c r="L20" i="41"/>
  <c r="K20" i="41"/>
  <c r="J20" i="41"/>
  <c r="Z19" i="41"/>
  <c r="Z18" i="41"/>
  <c r="Q16" i="41"/>
  <c r="P16" i="41"/>
  <c r="O16" i="41"/>
  <c r="N16" i="41"/>
  <c r="M16" i="41"/>
  <c r="L16" i="41"/>
  <c r="K16" i="41"/>
  <c r="J16" i="41"/>
  <c r="Z15" i="41"/>
  <c r="Z14" i="41"/>
  <c r="Q12" i="41"/>
  <c r="P12" i="41"/>
  <c r="O12" i="41"/>
  <c r="N12" i="41"/>
  <c r="M12" i="41"/>
  <c r="L12" i="41"/>
  <c r="K12" i="41"/>
  <c r="J12" i="41"/>
  <c r="Z11" i="41"/>
  <c r="Z10" i="41"/>
  <c r="Q8" i="41"/>
  <c r="P8" i="41"/>
  <c r="O8" i="41"/>
  <c r="N8" i="41"/>
  <c r="N27" i="41" s="1"/>
  <c r="M8" i="41"/>
  <c r="L8" i="41"/>
  <c r="K8" i="41"/>
  <c r="J8" i="41"/>
  <c r="Z7" i="41"/>
  <c r="O51" i="41"/>
  <c r="N51" i="41"/>
  <c r="M51" i="41"/>
  <c r="L51" i="41"/>
  <c r="K51" i="41"/>
  <c r="Z50" i="41"/>
  <c r="Z49" i="41"/>
  <c r="Z48" i="41"/>
  <c r="Z47" i="41"/>
  <c r="Z46" i="41"/>
  <c r="Z45" i="41"/>
  <c r="Z44" i="41"/>
  <c r="Z43" i="41"/>
  <c r="Z42" i="41"/>
  <c r="Z41" i="41"/>
  <c r="Z40" i="41"/>
  <c r="Z39" i="41"/>
  <c r="O33" i="39"/>
  <c r="N33" i="39"/>
  <c r="M33" i="39"/>
  <c r="L33" i="39"/>
  <c r="K33" i="39"/>
  <c r="Q32" i="39"/>
  <c r="P32" i="39"/>
  <c r="O32" i="39"/>
  <c r="N32" i="39"/>
  <c r="M32" i="39"/>
  <c r="L32" i="39"/>
  <c r="K32" i="39"/>
  <c r="J32" i="39"/>
  <c r="Q30" i="39"/>
  <c r="P30" i="39"/>
  <c r="O30" i="39"/>
  <c r="N30" i="39"/>
  <c r="M30" i="39"/>
  <c r="L30" i="39"/>
  <c r="K30" i="39"/>
  <c r="J30" i="39"/>
  <c r="AA29" i="39"/>
  <c r="AA28" i="39"/>
  <c r="Q26" i="39"/>
  <c r="P26" i="39"/>
  <c r="O26" i="39"/>
  <c r="N26" i="39"/>
  <c r="M26" i="39"/>
  <c r="L26" i="39"/>
  <c r="K26" i="39"/>
  <c r="J26" i="39"/>
  <c r="AA25" i="39"/>
  <c r="Q23" i="39"/>
  <c r="P23" i="39"/>
  <c r="O23" i="39"/>
  <c r="N23" i="39"/>
  <c r="M23" i="39"/>
  <c r="L23" i="39"/>
  <c r="K23" i="39"/>
  <c r="J23" i="39"/>
  <c r="AA22" i="39"/>
  <c r="AA21" i="39"/>
  <c r="AA20" i="39"/>
  <c r="O18" i="39"/>
  <c r="N18" i="39"/>
  <c r="M18" i="39"/>
  <c r="L18" i="39"/>
  <c r="K18" i="39"/>
  <c r="J18" i="39"/>
  <c r="AA17" i="39"/>
  <c r="Q15" i="39"/>
  <c r="P15" i="39"/>
  <c r="O15" i="39"/>
  <c r="N15" i="39"/>
  <c r="M15" i="39"/>
  <c r="L15" i="39"/>
  <c r="K15" i="39"/>
  <c r="J15" i="39"/>
  <c r="AA14" i="39"/>
  <c r="AA13" i="39"/>
  <c r="AA11" i="39"/>
  <c r="Q11" i="39"/>
  <c r="P11" i="39"/>
  <c r="O11" i="39"/>
  <c r="N11" i="39"/>
  <c r="M11" i="39"/>
  <c r="L11" i="39"/>
  <c r="K11" i="39"/>
  <c r="J11" i="39"/>
  <c r="AA10" i="39"/>
  <c r="AA9" i="39"/>
  <c r="AA8" i="39"/>
  <c r="AA7" i="39"/>
  <c r="Q31" i="38"/>
  <c r="P31" i="38"/>
  <c r="O31" i="38"/>
  <c r="N31" i="38"/>
  <c r="M31" i="38"/>
  <c r="L31" i="38"/>
  <c r="K31" i="38"/>
  <c r="J31" i="38"/>
  <c r="AA29" i="38"/>
  <c r="AA28" i="38"/>
  <c r="Q26" i="38"/>
  <c r="P26" i="38"/>
  <c r="O26" i="38"/>
  <c r="N26" i="38"/>
  <c r="M26" i="38"/>
  <c r="L26" i="38"/>
  <c r="K26" i="38"/>
  <c r="J26" i="38"/>
  <c r="AA25" i="38"/>
  <c r="Q23" i="38"/>
  <c r="P23" i="38"/>
  <c r="O23" i="38"/>
  <c r="N23" i="38"/>
  <c r="M23" i="38"/>
  <c r="L23" i="38"/>
  <c r="K23" i="38"/>
  <c r="J23" i="38"/>
  <c r="AA22" i="38"/>
  <c r="AA21" i="38"/>
  <c r="AA20" i="38"/>
  <c r="O18" i="38"/>
  <c r="N18" i="38"/>
  <c r="M18" i="38"/>
  <c r="L18" i="38"/>
  <c r="K18" i="38"/>
  <c r="J18" i="38"/>
  <c r="AA17" i="38"/>
  <c r="Q15" i="38"/>
  <c r="P15" i="38"/>
  <c r="O15" i="38"/>
  <c r="N15" i="38"/>
  <c r="M15" i="38"/>
  <c r="L15" i="38"/>
  <c r="K15" i="38"/>
  <c r="J15" i="38"/>
  <c r="AA14" i="38"/>
  <c r="AA13" i="38"/>
  <c r="Q11" i="38"/>
  <c r="P11" i="38"/>
  <c r="O11" i="38"/>
  <c r="N11" i="38"/>
  <c r="N33" i="38" s="1"/>
  <c r="M11" i="38"/>
  <c r="L11" i="38"/>
  <c r="K11" i="38"/>
  <c r="J11" i="38"/>
  <c r="AA10" i="38"/>
  <c r="AA9" i="38"/>
  <c r="AA8" i="38"/>
  <c r="AA7" i="38"/>
  <c r="Q13" i="35"/>
  <c r="P13" i="35"/>
  <c r="O13" i="35"/>
  <c r="N13" i="35"/>
  <c r="M13" i="35"/>
  <c r="L13" i="35"/>
  <c r="K13" i="35"/>
  <c r="J13" i="35"/>
  <c r="Q11" i="35"/>
  <c r="P11" i="35"/>
  <c r="O11" i="35"/>
  <c r="N11" i="35"/>
  <c r="M11" i="35"/>
  <c r="L11" i="35"/>
  <c r="K11" i="35"/>
  <c r="J11" i="35"/>
  <c r="Z10" i="35"/>
  <c r="Q8" i="35"/>
  <c r="P8" i="35"/>
  <c r="O8" i="35"/>
  <c r="N8" i="35"/>
  <c r="M8" i="35"/>
  <c r="L8" i="35"/>
  <c r="K8" i="35"/>
  <c r="J8" i="35"/>
  <c r="Z7" i="35"/>
  <c r="Z6" i="35"/>
  <c r="Z10" i="32"/>
  <c r="Q10" i="32"/>
  <c r="P10" i="32"/>
  <c r="O10" i="32"/>
  <c r="N10" i="32"/>
  <c r="M10" i="32"/>
  <c r="L10" i="32"/>
  <c r="K10" i="32"/>
  <c r="J10" i="32"/>
  <c r="Z9" i="32"/>
  <c r="Z8" i="32"/>
  <c r="Z7" i="32"/>
  <c r="Z6" i="32"/>
  <c r="Z5" i="32"/>
  <c r="Q49" i="30"/>
  <c r="P49" i="30"/>
  <c r="O49" i="30"/>
  <c r="N49" i="30"/>
  <c r="M49" i="30"/>
  <c r="L49" i="30"/>
  <c r="K49" i="30"/>
  <c r="J49" i="30"/>
  <c r="Q47" i="30"/>
  <c r="P47" i="30"/>
  <c r="O47" i="30"/>
  <c r="N47" i="30"/>
  <c r="M47" i="30"/>
  <c r="L47" i="30"/>
  <c r="K47" i="30"/>
  <c r="J47" i="30"/>
  <c r="Z46" i="30"/>
  <c r="Z45" i="30"/>
  <c r="Z44" i="30"/>
  <c r="Z43" i="30"/>
  <c r="Z42" i="30"/>
  <c r="Z41" i="30"/>
  <c r="Z40" i="30"/>
  <c r="Z39" i="30"/>
  <c r="Z38" i="30"/>
  <c r="Z37" i="30"/>
  <c r="Z36" i="30"/>
  <c r="Q33" i="30"/>
  <c r="P33" i="30"/>
  <c r="O33" i="30"/>
  <c r="N33" i="30"/>
  <c r="M33" i="30"/>
  <c r="L33" i="30"/>
  <c r="K33" i="30"/>
  <c r="J33" i="30"/>
  <c r="Z32" i="30"/>
  <c r="Q30" i="30"/>
  <c r="P30" i="30"/>
  <c r="O30" i="30"/>
  <c r="N30" i="30"/>
  <c r="M30" i="30"/>
  <c r="L30" i="30"/>
  <c r="K30" i="30"/>
  <c r="J30" i="30"/>
  <c r="Z29" i="30"/>
  <c r="Q27" i="30"/>
  <c r="P27" i="30"/>
  <c r="O27" i="30"/>
  <c r="N27" i="30"/>
  <c r="M27" i="30"/>
  <c r="L27" i="30"/>
  <c r="K27" i="30"/>
  <c r="J27" i="30"/>
  <c r="Z26" i="30"/>
  <c r="Q24" i="30"/>
  <c r="P24" i="30"/>
  <c r="O24" i="30"/>
  <c r="N24" i="30"/>
  <c r="M24" i="30"/>
  <c r="L24" i="30"/>
  <c r="K24" i="30"/>
  <c r="J24" i="30"/>
  <c r="Z23" i="30"/>
  <c r="Z22" i="30"/>
  <c r="Z21" i="30"/>
  <c r="Z20" i="30"/>
  <c r="Z19" i="30"/>
  <c r="Z18" i="30"/>
  <c r="Q16" i="30"/>
  <c r="P16" i="30"/>
  <c r="O16" i="30"/>
  <c r="N16" i="30"/>
  <c r="M16" i="30"/>
  <c r="L16" i="30"/>
  <c r="K16" i="30"/>
  <c r="J16" i="30"/>
  <c r="Z15" i="30"/>
  <c r="Z14" i="30"/>
  <c r="Z13" i="30"/>
  <c r="Z12" i="30"/>
  <c r="Z11" i="30"/>
  <c r="Z10" i="30"/>
  <c r="Q8" i="30"/>
  <c r="P8" i="30"/>
  <c r="O8" i="30"/>
  <c r="N8" i="30"/>
  <c r="M8" i="30"/>
  <c r="L8" i="30"/>
  <c r="K8" i="30"/>
  <c r="J8" i="30"/>
  <c r="Z7" i="30"/>
  <c r="Q29" i="27"/>
  <c r="P29" i="27"/>
  <c r="O29" i="27"/>
  <c r="N29" i="27"/>
  <c r="M29" i="27"/>
  <c r="L29" i="27"/>
  <c r="K29" i="27"/>
  <c r="J29" i="27"/>
  <c r="Z27" i="27"/>
  <c r="Q27" i="27"/>
  <c r="P27" i="27"/>
  <c r="O27" i="27"/>
  <c r="N27" i="27"/>
  <c r="M27" i="27"/>
  <c r="L27" i="27"/>
  <c r="K27" i="27"/>
  <c r="J27" i="27"/>
  <c r="Z26" i="27"/>
  <c r="Z25" i="27"/>
  <c r="Z24" i="27"/>
  <c r="Z23" i="27"/>
  <c r="Q21" i="27"/>
  <c r="P21" i="27"/>
  <c r="O21" i="27"/>
  <c r="N21" i="27"/>
  <c r="M21" i="27"/>
  <c r="L21" i="27"/>
  <c r="K21" i="27"/>
  <c r="J21" i="27"/>
  <c r="Z20" i="27"/>
  <c r="Q18" i="27"/>
  <c r="P18" i="27"/>
  <c r="O18" i="27"/>
  <c r="N18" i="27"/>
  <c r="M18" i="27"/>
  <c r="L18" i="27"/>
  <c r="K18" i="27"/>
  <c r="J18" i="27"/>
  <c r="Z17" i="27"/>
  <c r="Q15" i="27"/>
  <c r="P15" i="27"/>
  <c r="O15" i="27"/>
  <c r="N15" i="27"/>
  <c r="M15" i="27"/>
  <c r="L15" i="27"/>
  <c r="K15" i="27"/>
  <c r="J15" i="27"/>
  <c r="Z14" i="27"/>
  <c r="Z13" i="27"/>
  <c r="Z12" i="27"/>
  <c r="Q10" i="27"/>
  <c r="P10" i="27"/>
  <c r="O10" i="27"/>
  <c r="N10" i="27"/>
  <c r="M10" i="27"/>
  <c r="L10" i="27"/>
  <c r="K10" i="27"/>
  <c r="J10" i="27"/>
  <c r="Z9" i="27"/>
  <c r="Z8" i="27"/>
  <c r="Z7" i="27"/>
  <c r="Z6" i="27"/>
  <c r="Q28" i="26"/>
  <c r="P28" i="26"/>
  <c r="O28" i="26"/>
  <c r="N28" i="26"/>
  <c r="M28" i="26"/>
  <c r="L28" i="26"/>
  <c r="K28" i="26"/>
  <c r="J28" i="26"/>
  <c r="Q26" i="26"/>
  <c r="P26" i="26"/>
  <c r="O26" i="26"/>
  <c r="N26" i="26"/>
  <c r="M26" i="26"/>
  <c r="L26" i="26"/>
  <c r="K26" i="26"/>
  <c r="J26" i="26"/>
  <c r="Q20" i="26"/>
  <c r="P20" i="26"/>
  <c r="O20" i="26"/>
  <c r="N20" i="26"/>
  <c r="M20" i="26"/>
  <c r="L20" i="26"/>
  <c r="K20" i="26"/>
  <c r="J20" i="26"/>
  <c r="Q17" i="26"/>
  <c r="P17" i="26"/>
  <c r="O17" i="26"/>
  <c r="N17" i="26"/>
  <c r="M17" i="26"/>
  <c r="L17" i="26"/>
  <c r="K17" i="26"/>
  <c r="J17" i="26"/>
  <c r="Q14" i="26"/>
  <c r="P14" i="26"/>
  <c r="O14" i="26"/>
  <c r="N14" i="26"/>
  <c r="M14" i="26"/>
  <c r="L14" i="26"/>
  <c r="K14" i="26"/>
  <c r="J14" i="26"/>
  <c r="Q9" i="26"/>
  <c r="P9" i="26"/>
  <c r="O9" i="26"/>
  <c r="N9" i="26"/>
  <c r="M9" i="26"/>
  <c r="L9" i="26"/>
  <c r="K9" i="26"/>
  <c r="J9" i="26"/>
  <c r="Q14" i="18"/>
  <c r="P14" i="18"/>
  <c r="O14" i="18"/>
  <c r="N14" i="18"/>
  <c r="M14" i="18"/>
  <c r="L14" i="18"/>
  <c r="K14" i="18"/>
  <c r="J14" i="18"/>
  <c r="Q12" i="18"/>
  <c r="P12" i="18"/>
  <c r="O12" i="18"/>
  <c r="N12" i="18"/>
  <c r="M12" i="18"/>
  <c r="L12" i="18"/>
  <c r="K12" i="18"/>
  <c r="J12" i="18"/>
  <c r="Z11" i="18"/>
  <c r="Z10" i="18"/>
  <c r="Z9" i="18"/>
  <c r="Q7" i="18"/>
  <c r="P7" i="18"/>
  <c r="O7" i="18"/>
  <c r="N7" i="18"/>
  <c r="M7" i="18"/>
  <c r="L7" i="18"/>
  <c r="K7" i="18"/>
  <c r="J7" i="18"/>
  <c r="Z6" i="18"/>
  <c r="Z5" i="18"/>
  <c r="Q14" i="17"/>
  <c r="P14" i="17"/>
  <c r="O14" i="17"/>
  <c r="N14" i="17"/>
  <c r="M14" i="17"/>
  <c r="L14" i="17"/>
  <c r="K14" i="17"/>
  <c r="J14" i="17"/>
  <c r="Q12" i="17"/>
  <c r="P12" i="17"/>
  <c r="O12" i="17"/>
  <c r="N12" i="17"/>
  <c r="M12" i="17"/>
  <c r="L12" i="17"/>
  <c r="K12" i="17"/>
  <c r="J12" i="17"/>
  <c r="Q9" i="17"/>
  <c r="P9" i="17"/>
  <c r="O9" i="17"/>
  <c r="N9" i="17"/>
  <c r="M9" i="17"/>
  <c r="L9" i="17"/>
  <c r="K9" i="17"/>
  <c r="J9" i="17"/>
  <c r="H2" i="17"/>
  <c r="J370" i="2"/>
  <c r="B50" i="20"/>
  <c r="B49" i="20"/>
  <c r="B48" i="20"/>
  <c r="B47" i="20"/>
  <c r="B46" i="20"/>
  <c r="B45" i="20"/>
  <c r="B44" i="20"/>
  <c r="B43" i="20"/>
  <c r="B42" i="20"/>
  <c r="B41" i="20"/>
  <c r="B40" i="20"/>
  <c r="B39" i="20"/>
  <c r="B38" i="20"/>
  <c r="C30" i="20"/>
  <c r="C29" i="20"/>
  <c r="C28" i="20"/>
  <c r="C27" i="20"/>
  <c r="C26" i="20"/>
  <c r="C25" i="20"/>
  <c r="C24" i="20"/>
  <c r="C23" i="20"/>
  <c r="C22" i="20"/>
  <c r="C21" i="20"/>
  <c r="C20" i="20"/>
  <c r="C19" i="20"/>
  <c r="Q72" i="10"/>
  <c r="P72" i="10"/>
  <c r="O72" i="10"/>
  <c r="N72" i="10"/>
  <c r="M72" i="10"/>
  <c r="L72" i="10"/>
  <c r="K72" i="10"/>
  <c r="J72" i="10"/>
  <c r="N70" i="10"/>
  <c r="L70" i="10"/>
  <c r="K70" i="10"/>
  <c r="Q66" i="10"/>
  <c r="P66" i="10"/>
  <c r="O66" i="10"/>
  <c r="N66" i="10"/>
  <c r="M66" i="10"/>
  <c r="L66" i="10"/>
  <c r="K66" i="10"/>
  <c r="J66" i="10"/>
  <c r="N65" i="10"/>
  <c r="L65" i="10"/>
  <c r="K65" i="10"/>
  <c r="N64" i="10"/>
  <c r="L64" i="10"/>
  <c r="K64" i="10"/>
  <c r="Q60" i="10"/>
  <c r="P60" i="10"/>
  <c r="O60" i="10"/>
  <c r="N60" i="10"/>
  <c r="M60" i="10"/>
  <c r="L60" i="10"/>
  <c r="K60" i="10"/>
  <c r="J60" i="10"/>
  <c r="N59" i="10"/>
  <c r="L59" i="10"/>
  <c r="K59" i="10"/>
  <c r="N58" i="10"/>
  <c r="L58" i="10"/>
  <c r="K58" i="10"/>
  <c r="N57" i="10"/>
  <c r="L57" i="10"/>
  <c r="K57" i="10"/>
  <c r="N56" i="10"/>
  <c r="L56" i="10"/>
  <c r="K56" i="10"/>
  <c r="N55" i="10"/>
  <c r="L55" i="10"/>
  <c r="K55" i="10"/>
  <c r="N54" i="10"/>
  <c r="L54" i="10"/>
  <c r="K54" i="10"/>
  <c r="N53" i="10"/>
  <c r="L53" i="10"/>
  <c r="K53" i="10"/>
  <c r="Q50" i="10"/>
  <c r="P50" i="10"/>
  <c r="O50" i="10"/>
  <c r="N50" i="10"/>
  <c r="M50" i="10"/>
  <c r="L50" i="10"/>
  <c r="K50" i="10"/>
  <c r="J50" i="10"/>
  <c r="N49" i="10"/>
  <c r="L49" i="10"/>
  <c r="K49" i="10"/>
  <c r="N48" i="10"/>
  <c r="L48" i="10"/>
  <c r="K48" i="10"/>
  <c r="N47" i="10"/>
  <c r="L47" i="10"/>
  <c r="K47" i="10"/>
  <c r="Q44" i="10"/>
  <c r="P44" i="10"/>
  <c r="O44" i="10"/>
  <c r="N44" i="10"/>
  <c r="M44" i="10"/>
  <c r="L44" i="10"/>
  <c r="K44" i="10"/>
  <c r="J44" i="10"/>
  <c r="N43" i="10"/>
  <c r="L43" i="10"/>
  <c r="K43" i="10"/>
  <c r="N42" i="10"/>
  <c r="L42" i="10"/>
  <c r="K42" i="10"/>
  <c r="N36" i="10"/>
  <c r="L36" i="10"/>
  <c r="K36" i="10"/>
  <c r="N35" i="10"/>
  <c r="L35" i="10"/>
  <c r="K35" i="10"/>
  <c r="N34" i="10"/>
  <c r="L34" i="10"/>
  <c r="K34" i="10"/>
  <c r="N33" i="10"/>
  <c r="L33" i="10"/>
  <c r="K33" i="10"/>
  <c r="Q30" i="10"/>
  <c r="P30" i="10"/>
  <c r="O30" i="10"/>
  <c r="N30" i="10"/>
  <c r="M30" i="10"/>
  <c r="L30" i="10"/>
  <c r="K30" i="10"/>
  <c r="J30" i="10"/>
  <c r="N29" i="10"/>
  <c r="L29" i="10"/>
  <c r="K29" i="10"/>
  <c r="N28" i="10"/>
  <c r="L28" i="10"/>
  <c r="K28" i="10"/>
  <c r="N27" i="10"/>
  <c r="L27" i="10"/>
  <c r="K27" i="10"/>
  <c r="N26" i="10"/>
  <c r="L26" i="10"/>
  <c r="K26" i="10"/>
  <c r="Q23" i="10"/>
  <c r="P23" i="10"/>
  <c r="O23" i="10"/>
  <c r="N23" i="10"/>
  <c r="M23" i="10"/>
  <c r="L23" i="10"/>
  <c r="K23" i="10"/>
  <c r="J23" i="10"/>
  <c r="N22" i="10"/>
  <c r="L22" i="10"/>
  <c r="K22" i="10"/>
  <c r="N21" i="10"/>
  <c r="L21" i="10"/>
  <c r="K21" i="10"/>
  <c r="N20" i="10"/>
  <c r="L20" i="10"/>
  <c r="K20" i="10"/>
  <c r="Q17" i="10"/>
  <c r="P17" i="10"/>
  <c r="O17" i="10"/>
  <c r="N17" i="10"/>
  <c r="M17" i="10"/>
  <c r="L17" i="10"/>
  <c r="K17" i="10"/>
  <c r="J17" i="10"/>
  <c r="N16" i="10"/>
  <c r="L16" i="10"/>
  <c r="Q13" i="10"/>
  <c r="P13" i="10"/>
  <c r="O13" i="10"/>
  <c r="N13" i="10"/>
  <c r="M13" i="10"/>
  <c r="L13" i="10"/>
  <c r="K13" i="10"/>
  <c r="J13" i="10"/>
  <c r="N12" i="10"/>
  <c r="L12" i="10"/>
  <c r="K12" i="10"/>
  <c r="Q9" i="10"/>
  <c r="P9" i="10"/>
  <c r="O9" i="10"/>
  <c r="N9" i="10"/>
  <c r="M9" i="10"/>
  <c r="L9" i="10"/>
  <c r="K9" i="10"/>
  <c r="J9" i="10"/>
  <c r="N8" i="10"/>
  <c r="L8" i="10"/>
  <c r="K8" i="10"/>
  <c r="N7" i="10"/>
  <c r="L7" i="10"/>
  <c r="K7" i="10"/>
  <c r="N6" i="10"/>
  <c r="L6" i="10"/>
  <c r="K6" i="10"/>
  <c r="N5" i="10"/>
  <c r="L5" i="10"/>
  <c r="K5" i="10"/>
  <c r="R2" i="10"/>
  <c r="Q2" i="10"/>
  <c r="P2" i="10"/>
  <c r="O2" i="10"/>
  <c r="N2" i="10"/>
  <c r="M2" i="10"/>
  <c r="L2" i="10"/>
  <c r="K2" i="10"/>
  <c r="J2" i="10"/>
  <c r="H2" i="10"/>
  <c r="Q81" i="11"/>
  <c r="P81" i="11"/>
  <c r="O81" i="11"/>
  <c r="N81" i="11"/>
  <c r="M81" i="11"/>
  <c r="L81" i="11"/>
  <c r="K81" i="11"/>
  <c r="J81" i="11"/>
  <c r="Q77" i="11"/>
  <c r="P77" i="11"/>
  <c r="O77" i="11"/>
  <c r="N77" i="11"/>
  <c r="M77" i="11"/>
  <c r="L77" i="11"/>
  <c r="K77" i="11"/>
  <c r="J77" i="11"/>
  <c r="Q73" i="11"/>
  <c r="P73" i="11"/>
  <c r="O73" i="11"/>
  <c r="N73" i="11"/>
  <c r="M73" i="11"/>
  <c r="L73" i="11"/>
  <c r="K73" i="11"/>
  <c r="J73" i="11"/>
  <c r="Q63" i="11"/>
  <c r="P63" i="11"/>
  <c r="O63" i="11"/>
  <c r="N63" i="11"/>
  <c r="M63" i="11"/>
  <c r="L63" i="11"/>
  <c r="K63" i="11"/>
  <c r="J63" i="11"/>
  <c r="N53" i="11"/>
  <c r="L53" i="11"/>
  <c r="K53" i="11"/>
  <c r="N52" i="11"/>
  <c r="L52" i="11"/>
  <c r="K52" i="11"/>
  <c r="Q50" i="11"/>
  <c r="P50" i="11"/>
  <c r="O50" i="11"/>
  <c r="N50" i="11"/>
  <c r="M50" i="11"/>
  <c r="L50" i="11"/>
  <c r="K50" i="11"/>
  <c r="J50" i="11"/>
  <c r="Q46" i="11"/>
  <c r="P46" i="11"/>
  <c r="O46" i="11"/>
  <c r="N46" i="11"/>
  <c r="M46" i="11"/>
  <c r="L46" i="11"/>
  <c r="K46" i="11"/>
  <c r="J46" i="11"/>
  <c r="Q42" i="11"/>
  <c r="P42" i="11"/>
  <c r="O42" i="11"/>
  <c r="N42" i="11"/>
  <c r="M42" i="11"/>
  <c r="L42" i="11"/>
  <c r="K42" i="11"/>
  <c r="J42" i="11"/>
  <c r="Q37" i="11"/>
  <c r="P37" i="11"/>
  <c r="J37" i="11"/>
  <c r="Q24" i="11"/>
  <c r="P24" i="11"/>
  <c r="O24" i="11"/>
  <c r="N24" i="11"/>
  <c r="M24" i="11"/>
  <c r="L24" i="11"/>
  <c r="K24" i="11"/>
  <c r="J24" i="11"/>
  <c r="Q14" i="11"/>
  <c r="P14" i="11"/>
  <c r="O14" i="11"/>
  <c r="N14" i="11"/>
  <c r="M14" i="11"/>
  <c r="L14" i="11"/>
  <c r="K14" i="11"/>
  <c r="J14" i="11"/>
  <c r="Q11" i="11"/>
  <c r="P11" i="11"/>
  <c r="O11" i="11"/>
  <c r="N11" i="11"/>
  <c r="M11" i="11"/>
  <c r="L11" i="11"/>
  <c r="K11" i="11"/>
  <c r="J11" i="11"/>
  <c r="Q6" i="11"/>
  <c r="P6" i="11"/>
  <c r="O6" i="11"/>
  <c r="N6" i="11"/>
  <c r="M6" i="11"/>
  <c r="L6" i="11"/>
  <c r="K6" i="11"/>
  <c r="J6" i="11"/>
  <c r="R2" i="11"/>
  <c r="Q2" i="11"/>
  <c r="P2" i="11"/>
  <c r="O2" i="11"/>
  <c r="N2" i="11"/>
  <c r="M2" i="11"/>
  <c r="L2" i="11"/>
  <c r="K2" i="11"/>
  <c r="J2" i="11"/>
  <c r="H2" i="11"/>
  <c r="Q82" i="12"/>
  <c r="P82" i="12"/>
  <c r="O82" i="12"/>
  <c r="N82" i="12"/>
  <c r="M82" i="12"/>
  <c r="L82" i="12"/>
  <c r="K82" i="12"/>
  <c r="J82" i="12"/>
  <c r="Q80" i="12"/>
  <c r="P80" i="12"/>
  <c r="O80" i="12"/>
  <c r="N80" i="12"/>
  <c r="M80" i="12"/>
  <c r="L80" i="12"/>
  <c r="K80" i="12"/>
  <c r="J80" i="12"/>
  <c r="S76" i="12"/>
  <c r="Q74" i="12"/>
  <c r="P74" i="12"/>
  <c r="O74" i="12"/>
  <c r="N74" i="12"/>
  <c r="M74" i="12"/>
  <c r="L74" i="12"/>
  <c r="K74" i="12"/>
  <c r="J74" i="12"/>
  <c r="Q70" i="12"/>
  <c r="P70" i="12"/>
  <c r="O70" i="12"/>
  <c r="N70" i="12"/>
  <c r="M70" i="12"/>
  <c r="L70" i="12"/>
  <c r="K70" i="12"/>
  <c r="J70" i="12"/>
  <c r="Q63" i="12"/>
  <c r="P63" i="12"/>
  <c r="O63" i="12"/>
  <c r="N63" i="12"/>
  <c r="M63" i="12"/>
  <c r="L63" i="12"/>
  <c r="K63" i="12"/>
  <c r="J63" i="12"/>
  <c r="Q59" i="12"/>
  <c r="P59" i="12"/>
  <c r="O59" i="12"/>
  <c r="N59" i="12"/>
  <c r="M59" i="12"/>
  <c r="L59" i="12"/>
  <c r="K59" i="12"/>
  <c r="J59" i="12"/>
  <c r="Q56" i="12"/>
  <c r="P56" i="12"/>
  <c r="O56" i="12"/>
  <c r="N56" i="12"/>
  <c r="M56" i="12"/>
  <c r="L56" i="12"/>
  <c r="K56" i="12"/>
  <c r="J56" i="12"/>
  <c r="Q51" i="12"/>
  <c r="P51" i="12"/>
  <c r="O51" i="12"/>
  <c r="N51" i="12"/>
  <c r="M51" i="12"/>
  <c r="L51" i="12"/>
  <c r="K51" i="12"/>
  <c r="J51" i="12"/>
  <c r="Q44" i="12"/>
  <c r="P44" i="12"/>
  <c r="O44" i="12"/>
  <c r="N44" i="12"/>
  <c r="M44" i="12"/>
  <c r="L44" i="12"/>
  <c r="K44" i="12"/>
  <c r="J44" i="12"/>
  <c r="Q39" i="12"/>
  <c r="P39" i="12"/>
  <c r="O39" i="12"/>
  <c r="N39" i="12"/>
  <c r="M39" i="12"/>
  <c r="L39" i="12"/>
  <c r="K39" i="12"/>
  <c r="J39" i="12"/>
  <c r="Q22" i="12"/>
  <c r="P22" i="12"/>
  <c r="O22" i="12"/>
  <c r="N22" i="12"/>
  <c r="M22" i="12"/>
  <c r="L22" i="12"/>
  <c r="K22" i="12"/>
  <c r="J22" i="12"/>
  <c r="Q15" i="12"/>
  <c r="P15" i="12"/>
  <c r="J15" i="12"/>
  <c r="Q6" i="12"/>
  <c r="P6" i="12"/>
  <c r="O6" i="12"/>
  <c r="N6" i="12"/>
  <c r="M6" i="12"/>
  <c r="L6" i="12"/>
  <c r="K6" i="12"/>
  <c r="J6" i="12"/>
  <c r="R2" i="12"/>
  <c r="Q2" i="12"/>
  <c r="P2" i="12"/>
  <c r="O2" i="12"/>
  <c r="N2" i="12"/>
  <c r="M2" i="12"/>
  <c r="L2" i="12"/>
  <c r="K2" i="12"/>
  <c r="J2" i="12"/>
  <c r="H2" i="12"/>
  <c r="Q51" i="13"/>
  <c r="P51" i="13"/>
  <c r="O51" i="13"/>
  <c r="N51" i="13"/>
  <c r="M51" i="13"/>
  <c r="L51" i="13"/>
  <c r="K51" i="13"/>
  <c r="J51" i="13"/>
  <c r="Q49" i="13"/>
  <c r="P49" i="13"/>
  <c r="O49" i="13"/>
  <c r="N49" i="13"/>
  <c r="M49" i="13"/>
  <c r="L49" i="13"/>
  <c r="K49" i="13"/>
  <c r="J49" i="13"/>
  <c r="Q42" i="13"/>
  <c r="P42" i="13"/>
  <c r="O42" i="13"/>
  <c r="N42" i="13"/>
  <c r="M42" i="13"/>
  <c r="L42" i="13"/>
  <c r="K42" i="13"/>
  <c r="J42" i="13"/>
  <c r="K40" i="13"/>
  <c r="Q29" i="13"/>
  <c r="P29" i="13"/>
  <c r="O29" i="13"/>
  <c r="N29" i="13"/>
  <c r="M29" i="13"/>
  <c r="L29" i="13"/>
  <c r="K29" i="13"/>
  <c r="J29" i="13"/>
  <c r="L28" i="13"/>
  <c r="Q25" i="13"/>
  <c r="P25" i="13"/>
  <c r="O25" i="13"/>
  <c r="N25" i="13"/>
  <c r="M25" i="13"/>
  <c r="L25" i="13"/>
  <c r="K25" i="13"/>
  <c r="J25" i="13"/>
  <c r="Q21" i="13"/>
  <c r="P21" i="13"/>
  <c r="O21" i="13"/>
  <c r="N21" i="13"/>
  <c r="M21" i="13"/>
  <c r="L21" i="13"/>
  <c r="K21" i="13"/>
  <c r="J21" i="13"/>
  <c r="Q16" i="13"/>
  <c r="P16" i="13"/>
  <c r="O16" i="13"/>
  <c r="N16" i="13"/>
  <c r="M16" i="13"/>
  <c r="L16" i="13"/>
  <c r="K16" i="13"/>
  <c r="J16" i="13"/>
  <c r="Q8" i="13"/>
  <c r="P8" i="13"/>
  <c r="O8" i="13"/>
  <c r="N8" i="13"/>
  <c r="M8" i="13"/>
  <c r="L8" i="13"/>
  <c r="K8" i="13"/>
  <c r="J8" i="13"/>
  <c r="T3" i="13"/>
  <c r="R2" i="13"/>
  <c r="Q2" i="13"/>
  <c r="P2" i="13"/>
  <c r="O2" i="13"/>
  <c r="N2" i="13"/>
  <c r="M2" i="13"/>
  <c r="L2" i="13"/>
  <c r="K2" i="13"/>
  <c r="J2" i="13"/>
  <c r="H2" i="13"/>
  <c r="Q59" i="14"/>
  <c r="P59" i="14"/>
  <c r="O59" i="14"/>
  <c r="N59" i="14"/>
  <c r="M59" i="14"/>
  <c r="L59" i="14"/>
  <c r="K59" i="14"/>
  <c r="J59" i="14"/>
  <c r="Q48" i="14"/>
  <c r="P48" i="14"/>
  <c r="O48" i="14"/>
  <c r="N48" i="14"/>
  <c r="M48" i="14"/>
  <c r="L48" i="14"/>
  <c r="K48" i="14"/>
  <c r="J48" i="14"/>
  <c r="Q42" i="14"/>
  <c r="P42" i="14"/>
  <c r="O42" i="14"/>
  <c r="N42" i="14"/>
  <c r="M42" i="14"/>
  <c r="L42" i="14"/>
  <c r="K42" i="14"/>
  <c r="J42" i="14"/>
  <c r="Q39" i="14"/>
  <c r="P39" i="14"/>
  <c r="O39" i="14"/>
  <c r="N39" i="14"/>
  <c r="M39" i="14"/>
  <c r="L39" i="14"/>
  <c r="K39" i="14"/>
  <c r="J39" i="14"/>
  <c r="Q33" i="14"/>
  <c r="P33" i="14"/>
  <c r="O33" i="14"/>
  <c r="N33" i="14"/>
  <c r="M33" i="14"/>
  <c r="L33" i="14"/>
  <c r="K33" i="14"/>
  <c r="J33" i="14"/>
  <c r="Q22" i="14"/>
  <c r="P22" i="14"/>
  <c r="O22" i="14"/>
  <c r="N22" i="14"/>
  <c r="M22" i="14"/>
  <c r="L22" i="14"/>
  <c r="K22" i="14"/>
  <c r="J22" i="14"/>
  <c r="T16" i="14"/>
  <c r="Q9" i="14"/>
  <c r="P9" i="14"/>
  <c r="O9" i="14"/>
  <c r="N9" i="14"/>
  <c r="M9" i="14"/>
  <c r="L9" i="14"/>
  <c r="K9" i="14"/>
  <c r="J9" i="14"/>
  <c r="Q8" i="14"/>
  <c r="P8" i="14"/>
  <c r="O8" i="14"/>
  <c r="N8" i="14"/>
  <c r="M8" i="14"/>
  <c r="L8" i="14"/>
  <c r="K8" i="14"/>
  <c r="J8" i="14"/>
  <c r="R2" i="14"/>
  <c r="Q2" i="14"/>
  <c r="P2" i="14"/>
  <c r="O2" i="14"/>
  <c r="N2" i="14"/>
  <c r="M2" i="14"/>
  <c r="L2" i="14"/>
  <c r="K2" i="14"/>
  <c r="J2" i="14"/>
  <c r="H2" i="14"/>
  <c r="Q58" i="15"/>
  <c r="P58" i="15"/>
  <c r="O58" i="15"/>
  <c r="N58" i="15"/>
  <c r="M58" i="15"/>
  <c r="L58" i="15"/>
  <c r="K58" i="15"/>
  <c r="J58" i="15"/>
  <c r="Q51" i="15"/>
  <c r="P51" i="15"/>
  <c r="O51" i="15"/>
  <c r="N51" i="15"/>
  <c r="M51" i="15"/>
  <c r="L51" i="15"/>
  <c r="K51" i="15"/>
  <c r="J51" i="15"/>
  <c r="Q48" i="15"/>
  <c r="P48" i="15"/>
  <c r="O48" i="15"/>
  <c r="N48" i="15"/>
  <c r="M48" i="15"/>
  <c r="L48" i="15"/>
  <c r="K48" i="15"/>
  <c r="J48" i="15"/>
  <c r="Q46" i="15"/>
  <c r="P46" i="15"/>
  <c r="O46" i="15"/>
  <c r="N46" i="15"/>
  <c r="M46" i="15"/>
  <c r="L46" i="15"/>
  <c r="K46" i="15"/>
  <c r="J46" i="15"/>
  <c r="Q41" i="15"/>
  <c r="P41" i="15"/>
  <c r="O41" i="15"/>
  <c r="N41" i="15"/>
  <c r="M41" i="15"/>
  <c r="L41" i="15"/>
  <c r="K41" i="15"/>
  <c r="J41" i="15"/>
  <c r="Q36" i="15"/>
  <c r="P36" i="15"/>
  <c r="O36" i="15"/>
  <c r="N36" i="15"/>
  <c r="M36" i="15"/>
  <c r="L36" i="15"/>
  <c r="K36" i="15"/>
  <c r="J36" i="15"/>
  <c r="Q34" i="15"/>
  <c r="P34" i="15"/>
  <c r="O34" i="15"/>
  <c r="N34" i="15"/>
  <c r="M34" i="15"/>
  <c r="L34" i="15"/>
  <c r="K34" i="15"/>
  <c r="J34" i="15"/>
  <c r="Q29" i="15"/>
  <c r="P29" i="15"/>
  <c r="O29" i="15"/>
  <c r="N29" i="15"/>
  <c r="M29" i="15"/>
  <c r="L29" i="15"/>
  <c r="K29" i="15"/>
  <c r="J29" i="15"/>
  <c r="Q26" i="15"/>
  <c r="P26" i="15"/>
  <c r="O26" i="15"/>
  <c r="N26" i="15"/>
  <c r="M26" i="15"/>
  <c r="L26" i="15"/>
  <c r="K26" i="15"/>
  <c r="J26" i="15"/>
  <c r="Q7" i="15"/>
  <c r="P7" i="15"/>
  <c r="O7" i="15"/>
  <c r="N7" i="15"/>
  <c r="M7" i="15"/>
  <c r="L7" i="15"/>
  <c r="K7" i="15"/>
  <c r="J7" i="15"/>
  <c r="U3" i="15"/>
  <c r="O2" i="15"/>
  <c r="N2" i="15"/>
  <c r="M2" i="15"/>
  <c r="L2" i="15"/>
  <c r="K2" i="15"/>
  <c r="J2" i="15"/>
  <c r="H2" i="15"/>
  <c r="D29" i="20"/>
  <c r="D25" i="20"/>
  <c r="D21" i="20"/>
  <c r="D28" i="20"/>
  <c r="D24" i="20"/>
  <c r="D27" i="20"/>
  <c r="D23" i="20"/>
  <c r="D26" i="20"/>
  <c r="D22" i="20"/>
  <c r="E50" i="20"/>
  <c r="E48" i="20"/>
  <c r="E46" i="20"/>
  <c r="E44" i="20"/>
  <c r="E42" i="20"/>
  <c r="E40" i="20"/>
  <c r="E38" i="20"/>
  <c r="D50" i="20"/>
  <c r="D48" i="20"/>
  <c r="D46" i="20"/>
  <c r="D44" i="20"/>
  <c r="D42" i="20"/>
  <c r="D40" i="20"/>
  <c r="D38" i="20"/>
  <c r="C50" i="20"/>
  <c r="C48" i="20"/>
  <c r="C46" i="20"/>
  <c r="C44" i="20"/>
  <c r="C42" i="20"/>
  <c r="C40" i="20"/>
  <c r="C38" i="20"/>
  <c r="E49" i="20"/>
  <c r="E47" i="20"/>
  <c r="E45" i="20"/>
  <c r="E43" i="20"/>
  <c r="E41" i="20"/>
  <c r="E39" i="20"/>
  <c r="D49" i="20"/>
  <c r="D47" i="20"/>
  <c r="D45" i="20"/>
  <c r="D43" i="20"/>
  <c r="D41" i="20"/>
  <c r="D39" i="20"/>
  <c r="C49" i="20"/>
  <c r="C47" i="20"/>
  <c r="C45" i="20"/>
  <c r="C43" i="20"/>
  <c r="C41" i="20"/>
  <c r="C39" i="20"/>
  <c r="S59" i="33" l="1"/>
  <c r="U59" i="33" s="1"/>
  <c r="T60" i="33"/>
  <c r="T57" i="33"/>
  <c r="S56" i="33"/>
  <c r="U56" i="33" s="1"/>
  <c r="T27" i="33"/>
  <c r="S27" i="33"/>
  <c r="U27" i="33" s="1"/>
  <c r="T253" i="33"/>
  <c r="S253" i="33"/>
  <c r="U253" i="33" s="1"/>
  <c r="S63" i="33"/>
  <c r="U63" i="33" s="1"/>
  <c r="S71" i="33"/>
  <c r="U71" i="33" s="1"/>
  <c r="S79" i="33"/>
  <c r="U79" i="33" s="1"/>
  <c r="S87" i="33"/>
  <c r="U87" i="33" s="1"/>
  <c r="S95" i="33"/>
  <c r="U95" i="33" s="1"/>
  <c r="S103" i="33"/>
  <c r="U103" i="33" s="1"/>
  <c r="S111" i="33"/>
  <c r="U111" i="33" s="1"/>
  <c r="S119" i="33"/>
  <c r="U119" i="33" s="1"/>
  <c r="S127" i="33"/>
  <c r="U127" i="33" s="1"/>
  <c r="S135" i="33"/>
  <c r="U135" i="33" s="1"/>
  <c r="S143" i="33"/>
  <c r="U143" i="33" s="1"/>
  <c r="S151" i="33"/>
  <c r="U151" i="33" s="1"/>
  <c r="S159" i="33"/>
  <c r="U159" i="33" s="1"/>
  <c r="S167" i="33"/>
  <c r="U167" i="33" s="1"/>
  <c r="S175" i="33"/>
  <c r="U175" i="33" s="1"/>
  <c r="S183" i="33"/>
  <c r="U183" i="33" s="1"/>
  <c r="S192" i="33"/>
  <c r="U192" i="33" s="1"/>
  <c r="T215" i="33"/>
  <c r="T277" i="33"/>
  <c r="S277" i="33"/>
  <c r="U277" i="33" s="1"/>
  <c r="T285" i="33"/>
  <c r="S285" i="33"/>
  <c r="U285" i="33" s="1"/>
  <c r="T320" i="33"/>
  <c r="S320" i="33"/>
  <c r="U320" i="33" s="1"/>
  <c r="T26" i="33"/>
  <c r="S31" i="33"/>
  <c r="U31" i="33" s="1"/>
  <c r="S62" i="33"/>
  <c r="U62" i="33" s="1"/>
  <c r="S70" i="33"/>
  <c r="U70" i="33" s="1"/>
  <c r="S78" i="33"/>
  <c r="U78" i="33" s="1"/>
  <c r="S86" i="33"/>
  <c r="U86" i="33" s="1"/>
  <c r="T207" i="33"/>
  <c r="T296" i="33"/>
  <c r="S296" i="33"/>
  <c r="U296" i="33" s="1"/>
  <c r="T304" i="33"/>
  <c r="S304" i="33"/>
  <c r="U304" i="33" s="1"/>
  <c r="T312" i="33"/>
  <c r="S312" i="33"/>
  <c r="U312" i="33" s="1"/>
  <c r="T384" i="33"/>
  <c r="S384" i="33"/>
  <c r="U384" i="33" s="1"/>
  <c r="T392" i="33"/>
  <c r="S392" i="33"/>
  <c r="U392" i="33" s="1"/>
  <c r="T245" i="33"/>
  <c r="S245" i="33"/>
  <c r="U245" i="33" s="1"/>
  <c r="S61" i="33"/>
  <c r="U61" i="33" s="1"/>
  <c r="S69" i="33"/>
  <c r="U69" i="33" s="1"/>
  <c r="T317" i="33"/>
  <c r="S317" i="33"/>
  <c r="U317" i="33" s="1"/>
  <c r="T328" i="33"/>
  <c r="S328" i="33"/>
  <c r="U328" i="33" s="1"/>
  <c r="T376" i="33"/>
  <c r="S376" i="33"/>
  <c r="U376" i="33" s="1"/>
  <c r="T197" i="33"/>
  <c r="S197" i="33"/>
  <c r="U197" i="33" s="1"/>
  <c r="T191" i="33"/>
  <c r="T229" i="33"/>
  <c r="S229" i="33"/>
  <c r="U229" i="33" s="1"/>
  <c r="S232" i="33"/>
  <c r="U232" i="33" s="1"/>
  <c r="T293" i="33"/>
  <c r="S293" i="33"/>
  <c r="U293" i="33" s="1"/>
  <c r="T301" i="33"/>
  <c r="S301" i="33"/>
  <c r="U301" i="33" s="1"/>
  <c r="T309" i="33"/>
  <c r="S309" i="33"/>
  <c r="U309" i="33" s="1"/>
  <c r="T325" i="33"/>
  <c r="S325" i="33"/>
  <c r="U325" i="33" s="1"/>
  <c r="T336" i="33"/>
  <c r="S336" i="33"/>
  <c r="U336" i="33" s="1"/>
  <c r="T360" i="33"/>
  <c r="S360" i="33"/>
  <c r="U360" i="33" s="1"/>
  <c r="T368" i="33"/>
  <c r="S368" i="33"/>
  <c r="U368" i="33" s="1"/>
  <c r="T381" i="33"/>
  <c r="S381" i="33"/>
  <c r="U381" i="33" s="1"/>
  <c r="T389" i="33"/>
  <c r="S389" i="33"/>
  <c r="U389" i="33" s="1"/>
  <c r="T400" i="33"/>
  <c r="S400" i="33"/>
  <c r="U400" i="33" s="1"/>
  <c r="T413" i="33"/>
  <c r="S413" i="33"/>
  <c r="U413" i="33" s="1"/>
  <c r="T221" i="33"/>
  <c r="S221" i="33"/>
  <c r="U221" i="33" s="1"/>
  <c r="T272" i="33"/>
  <c r="S272" i="33"/>
  <c r="U272" i="33" s="1"/>
  <c r="T333" i="33"/>
  <c r="S333" i="33"/>
  <c r="U333" i="33" s="1"/>
  <c r="T352" i="33"/>
  <c r="S352" i="33"/>
  <c r="U352" i="33" s="1"/>
  <c r="T357" i="33"/>
  <c r="S357" i="33"/>
  <c r="U357" i="33" s="1"/>
  <c r="T373" i="33"/>
  <c r="S373" i="33"/>
  <c r="U373" i="33" s="1"/>
  <c r="T408" i="33"/>
  <c r="S408" i="33"/>
  <c r="U408" i="33" s="1"/>
  <c r="T237" i="33"/>
  <c r="S237" i="33"/>
  <c r="U237" i="33" s="1"/>
  <c r="T261" i="33"/>
  <c r="S261" i="33"/>
  <c r="U261" i="33" s="1"/>
  <c r="S74" i="33"/>
  <c r="U74" i="33" s="1"/>
  <c r="S82" i="33"/>
  <c r="U82" i="33" s="1"/>
  <c r="S90" i="33"/>
  <c r="U90" i="33" s="1"/>
  <c r="S98" i="33"/>
  <c r="U98" i="33" s="1"/>
  <c r="S106" i="33"/>
  <c r="U106" i="33" s="1"/>
  <c r="S114" i="33"/>
  <c r="U114" i="33" s="1"/>
  <c r="S122" i="33"/>
  <c r="U122" i="33" s="1"/>
  <c r="S130" i="33"/>
  <c r="U130" i="33" s="1"/>
  <c r="S138" i="33"/>
  <c r="U138" i="33" s="1"/>
  <c r="S146" i="33"/>
  <c r="U146" i="33" s="1"/>
  <c r="S154" i="33"/>
  <c r="U154" i="33" s="1"/>
  <c r="S162" i="33"/>
  <c r="U162" i="33" s="1"/>
  <c r="S170" i="33"/>
  <c r="U170" i="33" s="1"/>
  <c r="S178" i="33"/>
  <c r="U178" i="33" s="1"/>
  <c r="S185" i="33"/>
  <c r="U185" i="33" s="1"/>
  <c r="T213" i="33"/>
  <c r="S213" i="33"/>
  <c r="U213" i="33" s="1"/>
  <c r="S216" i="33"/>
  <c r="U216" i="33" s="1"/>
  <c r="T240" i="33"/>
  <c r="S240" i="33"/>
  <c r="U240" i="33" s="1"/>
  <c r="T248" i="33"/>
  <c r="S248" i="33"/>
  <c r="U248" i="33" s="1"/>
  <c r="T256" i="33"/>
  <c r="S256" i="33"/>
  <c r="U256" i="33" s="1"/>
  <c r="T264" i="33"/>
  <c r="S264" i="33"/>
  <c r="U264" i="33" s="1"/>
  <c r="T344" i="33"/>
  <c r="S344" i="33"/>
  <c r="U344" i="33" s="1"/>
  <c r="T349" i="33"/>
  <c r="S349" i="33"/>
  <c r="U349" i="33" s="1"/>
  <c r="T365" i="33"/>
  <c r="S365" i="33"/>
  <c r="U365" i="33" s="1"/>
  <c r="T397" i="33"/>
  <c r="S397" i="33"/>
  <c r="U397" i="33" s="1"/>
  <c r="T416" i="33"/>
  <c r="S416" i="33"/>
  <c r="U416" i="33" s="1"/>
  <c r="T32" i="33"/>
  <c r="T205" i="33"/>
  <c r="S205" i="33"/>
  <c r="U205" i="33" s="1"/>
  <c r="T269" i="33"/>
  <c r="S269" i="33"/>
  <c r="U269" i="33" s="1"/>
  <c r="T280" i="33"/>
  <c r="S280" i="33"/>
  <c r="U280" i="33" s="1"/>
  <c r="T288" i="33"/>
  <c r="S288" i="33"/>
  <c r="U288" i="33" s="1"/>
  <c r="T341" i="33"/>
  <c r="S341" i="33"/>
  <c r="U341" i="33" s="1"/>
  <c r="T405" i="33"/>
  <c r="S405" i="33"/>
  <c r="U405" i="33" s="1"/>
  <c r="T421" i="33"/>
  <c r="S421" i="33"/>
  <c r="U421" i="33" s="1"/>
  <c r="S268" i="33"/>
  <c r="U268" i="33" s="1"/>
  <c r="S284" i="33"/>
  <c r="U284" i="33" s="1"/>
  <c r="S316" i="33"/>
  <c r="U316" i="33" s="1"/>
  <c r="S340" i="33"/>
  <c r="U340" i="33" s="1"/>
  <c r="S348" i="33"/>
  <c r="U348" i="33" s="1"/>
  <c r="S356" i="33"/>
  <c r="U356" i="33" s="1"/>
  <c r="S372" i="33"/>
  <c r="U372" i="33" s="1"/>
  <c r="S380" i="33"/>
  <c r="U380" i="33" s="1"/>
  <c r="S235" i="33"/>
  <c r="U235" i="33" s="1"/>
  <c r="S243" i="33"/>
  <c r="U243" i="33" s="1"/>
  <c r="S251" i="33"/>
  <c r="U251" i="33" s="1"/>
  <c r="S259" i="33"/>
  <c r="U259" i="33" s="1"/>
  <c r="S299" i="33"/>
  <c r="U299" i="33" s="1"/>
  <c r="S315" i="33"/>
  <c r="U315" i="33" s="1"/>
  <c r="S323" i="33"/>
  <c r="U323" i="33" s="1"/>
  <c r="S347" i="33"/>
  <c r="U347" i="33" s="1"/>
  <c r="S355" i="33"/>
  <c r="U355" i="33" s="1"/>
  <c r="S371" i="33"/>
  <c r="U371" i="33" s="1"/>
  <c r="S379" i="33"/>
  <c r="U379" i="33" s="1"/>
  <c r="S387" i="33"/>
  <c r="U387" i="33" s="1"/>
  <c r="S395" i="33"/>
  <c r="U395" i="33" s="1"/>
  <c r="S403" i="33"/>
  <c r="U403" i="33" s="1"/>
  <c r="S411" i="33"/>
  <c r="U411" i="33" s="1"/>
  <c r="S419" i="33"/>
  <c r="U419" i="33" s="1"/>
  <c r="S418" i="33"/>
  <c r="U418" i="33" s="1"/>
  <c r="S55" i="33"/>
  <c r="U55" i="33" s="1"/>
  <c r="E29" i="20"/>
  <c r="E21" i="20"/>
  <c r="E26" i="20"/>
  <c r="E23" i="20"/>
  <c r="E28" i="20"/>
  <c r="E20" i="20"/>
  <c r="E25" i="20"/>
  <c r="E30" i="20"/>
  <c r="E22" i="20"/>
  <c r="E27" i="20"/>
  <c r="E24" i="20"/>
  <c r="S54" i="33"/>
  <c r="U54" i="33" s="1"/>
  <c r="K37" i="5"/>
  <c r="M37" i="5" s="1"/>
  <c r="K13" i="5"/>
  <c r="M13" i="5" s="1"/>
  <c r="J843" i="5"/>
  <c r="K834" i="5" s="1"/>
  <c r="K196" i="5"/>
  <c r="M196" i="5" s="1"/>
  <c r="M461" i="5"/>
  <c r="J591" i="5"/>
  <c r="K584" i="5" s="1"/>
  <c r="M584" i="5" s="1"/>
  <c r="J457" i="5"/>
  <c r="K206" i="5"/>
  <c r="M206" i="5" s="1"/>
  <c r="K102" i="5"/>
  <c r="M102" i="5" s="1"/>
  <c r="J418" i="5"/>
  <c r="K144" i="5"/>
  <c r="M144" i="5" s="1"/>
  <c r="K159" i="5"/>
  <c r="M159" i="5" s="1"/>
  <c r="J427" i="5"/>
  <c r="J831" i="5"/>
  <c r="K820" i="5" s="1"/>
  <c r="M820" i="5" s="1"/>
  <c r="K46" i="5"/>
  <c r="M46" i="5" s="1"/>
  <c r="K477" i="5"/>
  <c r="M477" i="5" s="1"/>
  <c r="J521" i="5"/>
  <c r="J549" i="5"/>
  <c r="J676" i="5"/>
  <c r="K667" i="5" s="1"/>
  <c r="M667" i="5" s="1"/>
  <c r="K250" i="5"/>
  <c r="M250" i="5" s="1"/>
  <c r="J385" i="5"/>
  <c r="J664" i="5"/>
  <c r="K653" i="5" s="1"/>
  <c r="M653" i="5" s="1"/>
  <c r="J602" i="5"/>
  <c r="K595" i="5" s="1"/>
  <c r="M595" i="5" s="1"/>
  <c r="K92" i="5"/>
  <c r="M92" i="5" s="1"/>
  <c r="J503" i="5"/>
  <c r="J842" i="5"/>
  <c r="M834" i="5"/>
  <c r="J27" i="41"/>
  <c r="T53" i="33"/>
  <c r="S52" i="33"/>
  <c r="U52" i="33" s="1"/>
  <c r="S51" i="33"/>
  <c r="U51" i="33" s="1"/>
  <c r="Q368" i="8"/>
  <c r="N607" i="8"/>
  <c r="O196" i="8"/>
  <c r="N515" i="8"/>
  <c r="U935" i="8"/>
  <c r="O160" i="8"/>
  <c r="O247" i="8"/>
  <c r="O267" i="8"/>
  <c r="O315" i="8"/>
  <c r="O715" i="8"/>
  <c r="O835" i="8"/>
  <c r="P921" i="8"/>
  <c r="O252" i="8"/>
  <c r="O427" i="8"/>
  <c r="O468" i="8"/>
  <c r="O783" i="8"/>
  <c r="X930" i="8"/>
  <c r="O352" i="8"/>
  <c r="M452" i="8"/>
  <c r="S1134" i="8"/>
  <c r="N1156" i="8"/>
  <c r="O60" i="8"/>
  <c r="O420" i="8"/>
  <c r="N434" i="8"/>
  <c r="O520" i="8"/>
  <c r="V539" i="8"/>
  <c r="N632" i="8"/>
  <c r="O652" i="8"/>
  <c r="Q769" i="8"/>
  <c r="V935" i="8"/>
  <c r="V977" i="8"/>
  <c r="Q1001" i="8"/>
  <c r="Q27" i="41"/>
  <c r="P27" i="41"/>
  <c r="K27" i="41"/>
  <c r="L27" i="41"/>
  <c r="M27" i="41"/>
  <c r="O27" i="41"/>
  <c r="K111" i="41"/>
  <c r="L111" i="41"/>
  <c r="M111" i="41"/>
  <c r="N111" i="41"/>
  <c r="O111" i="41"/>
  <c r="S50" i="33"/>
  <c r="U50" i="33" s="1"/>
  <c r="S49" i="33"/>
  <c r="U49" i="33" s="1"/>
  <c r="S48" i="33"/>
  <c r="U48" i="33" s="1"/>
  <c r="S47" i="33"/>
  <c r="U47" i="33" s="1"/>
  <c r="S46" i="33"/>
  <c r="U46" i="33" s="1"/>
  <c r="N79" i="9"/>
  <c r="O79" i="9" s="1"/>
  <c r="P79" i="9" s="1"/>
  <c r="O119" i="9"/>
  <c r="P119" i="9" s="1"/>
  <c r="O109" i="9"/>
  <c r="P109" i="9" s="1"/>
  <c r="O89" i="9"/>
  <c r="P89" i="9" s="1"/>
  <c r="AA11" i="38"/>
  <c r="M33" i="38"/>
  <c r="O33" i="38"/>
  <c r="Q33" i="38"/>
  <c r="J33" i="38"/>
  <c r="K33" i="38"/>
  <c r="L33" i="38"/>
  <c r="S45" i="33"/>
  <c r="U45" i="33" s="1"/>
  <c r="S9" i="33"/>
  <c r="U9" i="33" s="1"/>
  <c r="T14" i="33"/>
  <c r="T6" i="33"/>
  <c r="S22" i="33"/>
  <c r="U22" i="33" s="1"/>
  <c r="S5" i="33"/>
  <c r="U5" i="33" s="1"/>
  <c r="S17" i="33"/>
  <c r="U17" i="33" s="1"/>
  <c r="S4" i="33"/>
  <c r="U4" i="33" s="1"/>
  <c r="S3" i="33"/>
  <c r="U3" i="33" s="1"/>
  <c r="S11" i="33"/>
  <c r="U11" i="33" s="1"/>
  <c r="T12" i="33"/>
  <c r="S19" i="33"/>
  <c r="U19" i="33" s="1"/>
  <c r="T20" i="33"/>
  <c r="T21" i="33"/>
  <c r="S29" i="33"/>
  <c r="U29" i="33" s="1"/>
  <c r="T30" i="33"/>
  <c r="S37" i="33"/>
  <c r="U37" i="33" s="1"/>
  <c r="S10" i="33"/>
  <c r="U10" i="33" s="1"/>
  <c r="S18" i="33"/>
  <c r="U18" i="33" s="1"/>
  <c r="S28" i="33"/>
  <c r="U28" i="33" s="1"/>
  <c r="S36" i="33"/>
  <c r="U36" i="33" s="1"/>
  <c r="S8" i="33"/>
  <c r="U8" i="33" s="1"/>
  <c r="S16" i="33"/>
  <c r="U16" i="33" s="1"/>
  <c r="S25" i="33"/>
  <c r="U25" i="33" s="1"/>
  <c r="S34" i="33"/>
  <c r="U34" i="33" s="1"/>
  <c r="S7" i="33"/>
  <c r="U7" i="33" s="1"/>
  <c r="S15" i="33"/>
  <c r="U15" i="33" s="1"/>
  <c r="S24" i="33"/>
  <c r="U24" i="33" s="1"/>
  <c r="S33" i="33"/>
  <c r="U33" i="33" s="1"/>
  <c r="P33" i="38"/>
  <c r="S44" i="33"/>
  <c r="U44" i="33" s="1"/>
  <c r="M457" i="8"/>
  <c r="N916" i="8"/>
  <c r="P1027" i="8"/>
  <c r="O642" i="8"/>
  <c r="N510" i="8"/>
  <c r="M662" i="8"/>
  <c r="O149" i="8"/>
  <c r="O175" i="8"/>
  <c r="O17" i="8"/>
  <c r="O55" i="8"/>
  <c r="O565" i="8"/>
  <c r="N731" i="8"/>
  <c r="P1105" i="8"/>
  <c r="U1127" i="8"/>
  <c r="O739" i="8"/>
  <c r="X859" i="8"/>
  <c r="V995" i="8"/>
  <c r="P1089" i="8"/>
  <c r="O593" i="8"/>
  <c r="M672" i="8"/>
  <c r="M822" i="8"/>
  <c r="P983" i="8"/>
  <c r="P1094" i="8"/>
  <c r="S1140" i="8"/>
  <c r="O342" i="8"/>
  <c r="O363" i="8"/>
  <c r="O425" i="8"/>
  <c r="N483" i="8"/>
  <c r="O522" i="8"/>
  <c r="O637" i="8"/>
  <c r="K860" i="8"/>
  <c r="R1056" i="8"/>
  <c r="P954" i="8"/>
  <c r="P1014" i="8"/>
  <c r="P1100" i="8"/>
  <c r="S1145" i="8"/>
  <c r="O66" i="8"/>
  <c r="O201" i="8"/>
  <c r="O222" i="8"/>
  <c r="O257" i="8"/>
  <c r="N552" i="8"/>
  <c r="P810" i="8"/>
  <c r="O900" i="8"/>
  <c r="X934" i="8"/>
  <c r="X935" i="8" s="1"/>
  <c r="N1061" i="8"/>
  <c r="P1170" i="8"/>
  <c r="O29" i="8"/>
  <c r="M326" i="8"/>
  <c r="E862" i="8"/>
  <c r="O4" i="8"/>
  <c r="O33" i="8"/>
  <c r="O495" i="8"/>
  <c r="O700" i="8"/>
  <c r="O724" i="8"/>
  <c r="O755" i="8"/>
  <c r="R1045" i="8"/>
  <c r="P1068" i="8"/>
  <c r="P1110" i="8"/>
  <c r="O232" i="8"/>
  <c r="O500" i="8"/>
  <c r="O761" i="8"/>
  <c r="P908" i="8"/>
  <c r="S43" i="33"/>
  <c r="U43" i="33" s="1"/>
  <c r="S42" i="33"/>
  <c r="U42" i="33" s="1"/>
  <c r="S38" i="33"/>
  <c r="U38" i="33" s="1"/>
  <c r="T41" i="33"/>
  <c r="S40" i="33"/>
  <c r="U40" i="33" s="1"/>
  <c r="T39" i="33"/>
  <c r="Z51" i="41"/>
  <c r="O15" i="8"/>
  <c r="N180" i="8"/>
  <c r="O217" i="8"/>
  <c r="O237" i="8"/>
  <c r="N357" i="8"/>
  <c r="O403" i="8"/>
  <c r="O473" i="8"/>
  <c r="O528" i="8"/>
  <c r="O572" i="8"/>
  <c r="O601" i="8"/>
  <c r="M667" i="8"/>
  <c r="O776" i="8"/>
  <c r="P910" i="8"/>
  <c r="P1084" i="8"/>
  <c r="P1122" i="8"/>
  <c r="P1162" i="8"/>
  <c r="N408" i="8"/>
  <c r="O579" i="8"/>
  <c r="V887" i="8"/>
  <c r="O9" i="8"/>
  <c r="O168" i="8"/>
  <c r="O279" i="8"/>
  <c r="P440" i="8"/>
  <c r="O478" i="8"/>
  <c r="F862" i="8"/>
  <c r="Q1006" i="8"/>
  <c r="N1050" i="8"/>
  <c r="S1150" i="8"/>
  <c r="O21" i="8"/>
  <c r="O71" i="8"/>
  <c r="O206" i="8"/>
  <c r="O227" i="8"/>
  <c r="Z445" i="8"/>
  <c r="O463" i="8"/>
  <c r="O586" i="8"/>
  <c r="O843" i="8"/>
  <c r="P906" i="8"/>
  <c r="V969" i="8"/>
  <c r="V989" i="8"/>
  <c r="P1034" i="8"/>
  <c r="P1073" i="8"/>
  <c r="W935" i="8"/>
  <c r="O37" i="8"/>
  <c r="O76" i="8"/>
  <c r="N432" i="8"/>
  <c r="N489" i="8"/>
  <c r="N545" i="8"/>
  <c r="O567" i="8"/>
  <c r="O612" i="8"/>
  <c r="O647" i="8"/>
  <c r="O747" i="8"/>
  <c r="O828" i="8"/>
  <c r="O848" i="8"/>
  <c r="V881" i="8"/>
  <c r="V893" i="8"/>
  <c r="M934" i="8"/>
  <c r="P959" i="8"/>
  <c r="P1040" i="8"/>
  <c r="P1079" i="8"/>
  <c r="P1116" i="8"/>
  <c r="K859" i="8"/>
  <c r="G862" i="8"/>
  <c r="Q1168" i="8"/>
</calcChain>
</file>

<file path=xl/comments1.xml><?xml version="1.0" encoding="utf-8"?>
<comments xmlns="http://schemas.openxmlformats.org/spreadsheetml/2006/main">
  <authors>
    <author>Finishing DEO4</author>
  </authors>
  <commentList>
    <comment ref="F25" authorId="0" shapeId="0">
      <text>
        <r>
          <rPr>
            <sz val="9"/>
            <rFont val="Tahoma"/>
            <family val="2"/>
          </rPr>
          <t>2 Pcs Sample</t>
        </r>
      </text>
    </comment>
    <comment ref="F41" authorId="0" shapeId="0">
      <text>
        <r>
          <rPr>
            <sz val="9"/>
            <rFont val="Tahoma"/>
            <family val="2"/>
          </rPr>
          <t xml:space="preserve">2 PCS Sample
</t>
        </r>
      </text>
    </comment>
    <comment ref="F47" authorId="0" shapeId="0">
      <text>
        <r>
          <rPr>
            <sz val="9"/>
            <rFont val="Tahoma"/>
            <family val="2"/>
          </rPr>
          <t>2pcs Sample</t>
        </r>
      </text>
    </comment>
    <comment ref="F135" authorId="0" shapeId="0">
      <text>
        <r>
          <rPr>
            <b/>
            <sz val="9"/>
            <rFont val="Tahoma"/>
            <family val="2"/>
          </rPr>
          <t>2pcs are Sample.</t>
        </r>
      </text>
    </comment>
    <comment ref="F624" authorId="0" shapeId="0">
      <text>
        <r>
          <rPr>
            <b/>
            <sz val="9"/>
            <color indexed="81"/>
            <rFont val="HoloLens MDL2 Assets"/>
            <family val="1"/>
          </rPr>
          <t>In WFX PL, I exchanged 1 piece from size 15 to size 15½</t>
        </r>
      </text>
    </comment>
    <comment ref="G806" authorId="0" shapeId="0">
      <text>
        <r>
          <rPr>
            <b/>
            <sz val="9"/>
            <color indexed="81"/>
            <rFont val="Tahoma"/>
            <family val="2"/>
          </rPr>
          <t>In WFX PL, I exchanged 1 piece from size L to size M size</t>
        </r>
      </text>
    </comment>
  </commentList>
</comments>
</file>

<file path=xl/sharedStrings.xml><?xml version="1.0" encoding="utf-8"?>
<sst xmlns="http://schemas.openxmlformats.org/spreadsheetml/2006/main" count="22871" uniqueCount="2158">
  <si>
    <t>2026 - ASN DETAILS</t>
  </si>
  <si>
    <t>LINE NO</t>
  </si>
  <si>
    <t>CON NO</t>
  </si>
  <si>
    <t>PO#</t>
  </si>
  <si>
    <t>COLOUR</t>
  </si>
  <si>
    <t>M ID</t>
  </si>
  <si>
    <t>COUNTRY</t>
  </si>
  <si>
    <t>ORD QTY</t>
  </si>
  <si>
    <t>SHIP QTY</t>
  </si>
  <si>
    <t>CTNS</t>
  </si>
  <si>
    <t>Shipment Status</t>
  </si>
  <si>
    <t>Shipment MODE</t>
  </si>
  <si>
    <t>ASN STATUS</t>
  </si>
  <si>
    <t>ASN NO</t>
  </si>
  <si>
    <t>CDD Date</t>
  </si>
  <si>
    <t>Cargo</t>
  </si>
  <si>
    <t>Booking Number</t>
  </si>
  <si>
    <t>Shipped Date</t>
  </si>
  <si>
    <t>ASN MAIL</t>
  </si>
  <si>
    <t>INV NO</t>
  </si>
  <si>
    <t>Remarks</t>
  </si>
  <si>
    <t>CA10</t>
  </si>
  <si>
    <t>PRLS/25/11975, PRLS/25/12090</t>
  </si>
  <si>
    <t>5137H GARDEN TRAIL WHITE</t>
  </si>
  <si>
    <t>710B15594001</t>
  </si>
  <si>
    <t>ITALY</t>
  </si>
  <si>
    <t>SHIPPED</t>
  </si>
  <si>
    <t>SEA - FOB</t>
  </si>
  <si>
    <t>SENT</t>
  </si>
  <si>
    <t>CDD - 4-1-2026</t>
  </si>
  <si>
    <t>SEA - FOB - CHENNAI</t>
  </si>
  <si>
    <t>IBKG0000212582</t>
  </si>
  <si>
    <t>LCPEXP2526-2334</t>
  </si>
  <si>
    <t>PRLS/25/11976, PRLS/25/12091</t>
  </si>
  <si>
    <t>7188A WHITE BLUE</t>
  </si>
  <si>
    <t>710B15594004</t>
  </si>
  <si>
    <t>PRLS/25/11979, PRLS/25/12093</t>
  </si>
  <si>
    <t>7188E COASTAL BEIGE WHITE</t>
  </si>
  <si>
    <t>710B15594006</t>
  </si>
  <si>
    <t>PRLS/25/12141</t>
  </si>
  <si>
    <t>TO40</t>
  </si>
  <si>
    <t>PRLS/25/12130</t>
  </si>
  <si>
    <t>7188D LAVENDER WHITE</t>
  </si>
  <si>
    <t>CANADA</t>
  </si>
  <si>
    <t>IBKG0000213014</t>
  </si>
  <si>
    <t>LCPEXP2526-2347</t>
  </si>
  <si>
    <t>PRLS/25/12132</t>
  </si>
  <si>
    <t>PRLS/25/12133</t>
  </si>
  <si>
    <t>7188B BLUE WHITE</t>
  </si>
  <si>
    <t>PRLS/25/12134</t>
  </si>
  <si>
    <t>7188G NEW CLASSIC NAVY WHITE</t>
  </si>
  <si>
    <t>PRLS/25/12211</t>
  </si>
  <si>
    <t>CARMEL PINK</t>
  </si>
  <si>
    <t>IBKG0000213024</t>
  </si>
  <si>
    <t>LCPEXP2526-2348</t>
  </si>
  <si>
    <t>PRLS/25/12334</t>
  </si>
  <si>
    <t>5463 WHITE/YELLOW MULTI</t>
  </si>
  <si>
    <t>710B23578001</t>
  </si>
  <si>
    <t>IBKG0000213020</t>
  </si>
  <si>
    <t>LCPEXP2526-2349</t>
  </si>
  <si>
    <t>PRLS/25/12139</t>
  </si>
  <si>
    <t>IBKG0000212611</t>
  </si>
  <si>
    <t>LCPEXP2526-2335</t>
  </si>
  <si>
    <t>PRLS/25/12140</t>
  </si>
  <si>
    <t>710B15594005</t>
  </si>
  <si>
    <t>PRLS/25/12142</t>
  </si>
  <si>
    <t>7116B GREEN BLUE WHITE</t>
  </si>
  <si>
    <t>710B16705001</t>
  </si>
  <si>
    <t>V992</t>
  </si>
  <si>
    <t>PRLS/25/11746</t>
  </si>
  <si>
    <t>AUSTIN BLUE</t>
  </si>
  <si>
    <t>HK</t>
  </si>
  <si>
    <t>IBKG0000212594</t>
  </si>
  <si>
    <t>LCPEXP2526-2346</t>
  </si>
  <si>
    <t>PRLS/25/11747</t>
  </si>
  <si>
    <t>PRLS/25/11970</t>
  </si>
  <si>
    <t>PRLS/25/11971</t>
  </si>
  <si>
    <t>PRLS/25/11972</t>
  </si>
  <si>
    <t>PRLS/25/11974</t>
  </si>
  <si>
    <t>7169 BLUE GREEN MULTI</t>
  </si>
  <si>
    <t>710B14232001</t>
  </si>
  <si>
    <t>PRLS/25/11975</t>
  </si>
  <si>
    <t>PRLS/25/12094</t>
  </si>
  <si>
    <t>7116A BLUE GREEN MULTI</t>
  </si>
  <si>
    <t>710B16705002</t>
  </si>
  <si>
    <t>PRLS/25/11823</t>
  </si>
  <si>
    <t>7187 PURPLE BLUE MULTI</t>
  </si>
  <si>
    <t>710B14295001</t>
  </si>
  <si>
    <t>Mumbai</t>
  </si>
  <si>
    <t>IBKG0000212610</t>
  </si>
  <si>
    <t>LCPEXP2526-2336</t>
  </si>
  <si>
    <t>NW00</t>
  </si>
  <si>
    <t>USA</t>
  </si>
  <si>
    <t>IBKG0000212613</t>
  </si>
  <si>
    <t>LCPEXP2526-2415</t>
  </si>
  <si>
    <t>PRLS/25/12131</t>
  </si>
  <si>
    <t>PF00</t>
  </si>
  <si>
    <t>IBKG0000212614</t>
  </si>
  <si>
    <t>LCPEXP2526-2416</t>
  </si>
  <si>
    <t>PRLS/25/12326</t>
  </si>
  <si>
    <t>PRLS/25/12337</t>
  </si>
  <si>
    <t>711B23578001</t>
  </si>
  <si>
    <t>US</t>
  </si>
  <si>
    <t>CDD - 11-1-2026</t>
  </si>
  <si>
    <t>IBKG0000216225</t>
  </si>
  <si>
    <t>LCPEXP2526-2453</t>
  </si>
  <si>
    <t>PRLS/25/12333</t>
  </si>
  <si>
    <t>6555E KEY WEST WHITE</t>
  </si>
  <si>
    <t>710B22363001</t>
  </si>
  <si>
    <t>LA00</t>
  </si>
  <si>
    <t>PRLS/25/12434</t>
  </si>
  <si>
    <t>POLO BLACK</t>
  </si>
  <si>
    <t>IBKG0000216226</t>
  </si>
  <si>
    <t>LCPEXP2526-2493</t>
  </si>
  <si>
    <t>AIR - FOB</t>
  </si>
  <si>
    <t>AIR - FOB -B.LORE</t>
  </si>
  <si>
    <t>IBKG0000217960</t>
  </si>
  <si>
    <t>LCPEXP2526-2492</t>
  </si>
  <si>
    <t>IBKG0000216224</t>
  </si>
  <si>
    <t>LCPEXP2526-2523</t>
  </si>
  <si>
    <t>IBKG0000216867</t>
  </si>
  <si>
    <t>LCPEXP2526-2524</t>
  </si>
  <si>
    <t xml:space="preserve"> WHITE/YELLOW MULTI</t>
  </si>
  <si>
    <t>IBKG0000217978</t>
  </si>
  <si>
    <t>LCPEXP2526-2520</t>
  </si>
  <si>
    <t>CA20</t>
  </si>
  <si>
    <t>PRLS/25/12206</t>
  </si>
  <si>
    <t>5137G COASTAL BEIGE/WHITE</t>
  </si>
  <si>
    <t>IBKG0000216213</t>
  </si>
  <si>
    <t>LCPEXP2526-2525</t>
  </si>
  <si>
    <t>PRLS/25/12329</t>
  </si>
  <si>
    <t>PRLS/25/12222</t>
  </si>
  <si>
    <t xml:space="preserve"> WHITE/NEW CLASSIC NAVY</t>
  </si>
  <si>
    <t>PRLS/25/12330</t>
  </si>
  <si>
    <t>PRLS/25/12331</t>
  </si>
  <si>
    <t>5137B PINK/WHITE</t>
  </si>
  <si>
    <t>PRLS/25/11032</t>
  </si>
  <si>
    <t>PRLS/25/12202</t>
  </si>
  <si>
    <t>6555A ROYAL WHITE</t>
  </si>
  <si>
    <t>PRLS/25/12208</t>
  </si>
  <si>
    <t>PRLS/25/12648</t>
  </si>
  <si>
    <t>IBKG0000216219</t>
  </si>
  <si>
    <t>LCPEXP2526-2526</t>
  </si>
  <si>
    <t>PRLS/25/12209</t>
  </si>
  <si>
    <t>PRLS/25/12203</t>
  </si>
  <si>
    <t>6555B CABANA BLUE WHITE</t>
  </si>
  <si>
    <t>PRLS/25/12204</t>
  </si>
  <si>
    <t>6555D PINK WHITE</t>
  </si>
  <si>
    <t>PRLS/25/12205</t>
  </si>
  <si>
    <t>6555E KEYWEST WHITE</t>
  </si>
  <si>
    <t>PRLS/25/12325</t>
  </si>
  <si>
    <t xml:space="preserve"> CAMBRIDGE YELLOW/WHITE</t>
  </si>
  <si>
    <t>HD00</t>
  </si>
  <si>
    <t>PRLS/25/12435</t>
  </si>
  <si>
    <t>IBKG0000216223</t>
  </si>
  <si>
    <t>LCPEXP2526-2527</t>
  </si>
  <si>
    <t>PRLS/25/12143</t>
  </si>
  <si>
    <t>FL-76 BLUE NAVY</t>
  </si>
  <si>
    <t>712B16812001</t>
  </si>
  <si>
    <t>IBKG0000216222</t>
  </si>
  <si>
    <t>LCPEXP2526-2528</t>
  </si>
  <si>
    <t>PRLS/25/10999</t>
  </si>
  <si>
    <t>INDIGO BLUE/CREAM MULTI</t>
  </si>
  <si>
    <t>782P05370001</t>
  </si>
  <si>
    <t>CDD - 18-1-2026</t>
  </si>
  <si>
    <t>IBKG0000218607</t>
  </si>
  <si>
    <t>LCPEXP2526-2559</t>
  </si>
  <si>
    <t>PRLS/25/12433</t>
  </si>
  <si>
    <t>710966292008ANN</t>
  </si>
  <si>
    <t>IBKG0000218608</t>
  </si>
  <si>
    <t>LCPEXP2526-2560</t>
  </si>
  <si>
    <t>710966292008ARF</t>
  </si>
  <si>
    <t>710966292008AAA</t>
  </si>
  <si>
    <t>710966292008ANI</t>
  </si>
  <si>
    <t>710966292008CUW</t>
  </si>
  <si>
    <t>710966292008CUX</t>
  </si>
  <si>
    <t>710966292008CUY</t>
  </si>
  <si>
    <t>710966292008CVA</t>
  </si>
  <si>
    <t>710966292008CUZ</t>
  </si>
  <si>
    <t>710966292008CRV</t>
  </si>
  <si>
    <t>PRLS/25/12438</t>
  </si>
  <si>
    <t>710966293015CUX</t>
  </si>
  <si>
    <t>710966293015CUY</t>
  </si>
  <si>
    <t>710966293015CUZ</t>
  </si>
  <si>
    <t>710966293015CUW</t>
  </si>
  <si>
    <t>710966293015CVA</t>
  </si>
  <si>
    <t>V994</t>
  </si>
  <si>
    <t>JAPAN</t>
  </si>
  <si>
    <t>IBKG0000218613</t>
  </si>
  <si>
    <t>LCPEXP2526-02558</t>
  </si>
  <si>
    <t>SHIPPED TO CITY OFFICE</t>
  </si>
  <si>
    <t>IBKG0000219578</t>
  </si>
  <si>
    <t>-</t>
  </si>
  <si>
    <t>PRLS/25/12198</t>
  </si>
  <si>
    <t>6707A NAVY/GREEN MULTI</t>
  </si>
  <si>
    <t>IBKG0000218603</t>
  </si>
  <si>
    <t>LCPEXP2526-2620</t>
  </si>
  <si>
    <t>PRLS/25/12199</t>
  </si>
  <si>
    <t>6707B RED/GREEN MULTI</t>
  </si>
  <si>
    <t>PRLS/25/12201</t>
  </si>
  <si>
    <t>6707C TURQUISE/RED MULTI</t>
  </si>
  <si>
    <t>IBKG0000218604</t>
  </si>
  <si>
    <t>LCPEXP2526-2621</t>
  </si>
  <si>
    <t>DS00</t>
  </si>
  <si>
    <t>RL-Mexico</t>
  </si>
  <si>
    <t>IBKG0000218861</t>
  </si>
  <si>
    <t>LCPEXP2526-2623</t>
  </si>
  <si>
    <t>IBKG0000218606</t>
  </si>
  <si>
    <t>LCPEXP2526-2624</t>
  </si>
  <si>
    <t>PRLS/25/12436</t>
  </si>
  <si>
    <t>IBKG0000218609</t>
  </si>
  <si>
    <t>LCPEXP2526-2625</t>
  </si>
  <si>
    <t>PRLS/25/12433,PRLS/25/10974</t>
  </si>
  <si>
    <t>PRLS/25/12323</t>
  </si>
  <si>
    <t>IBKG0000218615</t>
  </si>
  <si>
    <t>LCPEXP2526-2622</t>
  </si>
  <si>
    <t>PRLS/25/12212</t>
  </si>
  <si>
    <t>IBKG0000218611</t>
  </si>
  <si>
    <t>LCPEXP2526-2627</t>
  </si>
  <si>
    <t>PRLS/25/12444</t>
  </si>
  <si>
    <t>CDD - 26-1-2026</t>
  </si>
  <si>
    <t>IBKG0000220557</t>
  </si>
  <si>
    <t>LCPEXP2526-2737</t>
  </si>
  <si>
    <t>PRLS/25/12446</t>
  </si>
  <si>
    <t>PRLS/25/12441</t>
  </si>
  <si>
    <t>IBKG0000220558</t>
  </si>
  <si>
    <t>LCPEXP2526-2628</t>
  </si>
  <si>
    <t>PRLS/25/12223</t>
  </si>
  <si>
    <t>594C BLUE/WHITE</t>
  </si>
  <si>
    <t>710B16388001</t>
  </si>
  <si>
    <t>PRLS/25/12225</t>
  </si>
  <si>
    <t>5137F CHOCOLATE MOUSSE/WHITE</t>
  </si>
  <si>
    <t>710B22228003</t>
  </si>
  <si>
    <t>PRLS/25/12339</t>
  </si>
  <si>
    <t>710B22228002</t>
  </si>
  <si>
    <t>PRLS/25/12221</t>
  </si>
  <si>
    <t>BAYSIDE GREEN</t>
  </si>
  <si>
    <t>V993</t>
  </si>
  <si>
    <t>KOREA</t>
  </si>
  <si>
    <t>IBKG0000220560</t>
  </si>
  <si>
    <t>LCPEXP2526-2731</t>
  </si>
  <si>
    <t>PRLS/25/12210</t>
  </si>
  <si>
    <t>COOPER BROWN</t>
  </si>
  <si>
    <t>IBKG0000220559</t>
  </si>
  <si>
    <t>LCPEXP2526-2732</t>
  </si>
  <si>
    <t>PRLS/25/12437</t>
  </si>
  <si>
    <t>IBKG0000220561</t>
  </si>
  <si>
    <t>LCPEXP2526-2733</t>
  </si>
  <si>
    <t>710966292032CUX</t>
  </si>
  <si>
    <t>IBKG0000220562</t>
  </si>
  <si>
    <t>LCPEXP2526-2629</t>
  </si>
  <si>
    <t>710966292032AAA</t>
  </si>
  <si>
    <t>710966292032CUY</t>
  </si>
  <si>
    <t>710966292032ANN</t>
  </si>
  <si>
    <t>710966292032CUZ</t>
  </si>
  <si>
    <t>710966292032ANI</t>
  </si>
  <si>
    <t>710966292032CVA</t>
  </si>
  <si>
    <t>710966292032CRV</t>
  </si>
  <si>
    <t>710966292032ARF</t>
  </si>
  <si>
    <t>710966292032CUW</t>
  </si>
  <si>
    <t>TO17</t>
  </si>
  <si>
    <t>IBKG0000216865</t>
  </si>
  <si>
    <t>4702008417</t>
  </si>
  <si>
    <t>Shipped</t>
  </si>
  <si>
    <t>AIR - FOB - BANGLORE</t>
  </si>
  <si>
    <t>IBKG0000223075</t>
  </si>
  <si>
    <t>LCPEXP2526-2725</t>
  </si>
  <si>
    <t>4702008416</t>
  </si>
  <si>
    <t>IBKG0000218612</t>
  </si>
  <si>
    <t>4702008418</t>
  </si>
  <si>
    <t>IBKG0000223072</t>
  </si>
  <si>
    <t>LCPEXP2526-2724</t>
  </si>
  <si>
    <t>IBKG0000223079</t>
  </si>
  <si>
    <t>PRLS/25/12644</t>
  </si>
  <si>
    <t>HARBOR ISLAND BLUE</t>
  </si>
  <si>
    <t>710P07023004</t>
  </si>
  <si>
    <t xml:space="preserve">SEA - FOB </t>
  </si>
  <si>
    <t>CDD - 1-2-2026</t>
  </si>
  <si>
    <t>IBKG0000224531</t>
  </si>
  <si>
    <t>LCPEXP2526-2759</t>
  </si>
  <si>
    <t>PRLS/25/12327</t>
  </si>
  <si>
    <t>HONG KONG</t>
  </si>
  <si>
    <t>IBKG0000226902</t>
  </si>
  <si>
    <t>LCPEXP2526-2758</t>
  </si>
  <si>
    <t>IBKG0000227404</t>
  </si>
  <si>
    <t>LCPEXP2526-2773</t>
  </si>
  <si>
    <t>PRLS/25/12442</t>
  </si>
  <si>
    <t>IBKG0000227406</t>
  </si>
  <si>
    <t>LCPEXP2526-2774</t>
  </si>
  <si>
    <t>PRLS/25/13183</t>
  </si>
  <si>
    <t>IBKG0000224552</t>
  </si>
  <si>
    <t>LCPEXP2526-2831</t>
  </si>
  <si>
    <t>IBKG0000224575</t>
  </si>
  <si>
    <t>LCPEXP2526-2832</t>
  </si>
  <si>
    <t>IBKG0000224594</t>
  </si>
  <si>
    <t>LCPEXP2526-2772</t>
  </si>
  <si>
    <t>IBKG0000224595</t>
  </si>
  <si>
    <t>LCPEXP2526-2760</t>
  </si>
  <si>
    <t>PRLS/25/10826</t>
  </si>
  <si>
    <t>BLUE MULTI</t>
  </si>
  <si>
    <t>782P05347001</t>
  </si>
  <si>
    <t>IBKG0000234269</t>
  </si>
  <si>
    <t>LCPEXP2526-2950</t>
  </si>
  <si>
    <t>PRLS/25/12440</t>
  </si>
  <si>
    <t>SKY LAVENDER</t>
  </si>
  <si>
    <t>IBKG0000224369</t>
  </si>
  <si>
    <t>LCPEXP2526-02944</t>
  </si>
  <si>
    <t>CDD - 8-2-2026</t>
  </si>
  <si>
    <t>IBKG0000228110</t>
  </si>
  <si>
    <t>LCPEXP2526-2869</t>
  </si>
  <si>
    <t>PRLS/25/12439</t>
  </si>
  <si>
    <t>PRLS/25/12737</t>
  </si>
  <si>
    <t>6671I POWDER PURPLE/WHITE</t>
  </si>
  <si>
    <t>710B22588003</t>
  </si>
  <si>
    <t>IBKG0000228157</t>
  </si>
  <si>
    <t>LCPEXP2526-2870</t>
  </si>
  <si>
    <t>PRLS/25/12739</t>
  </si>
  <si>
    <t>6555H COASTAL BEIGE/WHITE</t>
  </si>
  <si>
    <t>710B22589001</t>
  </si>
  <si>
    <t>PRLS/25/12741</t>
  </si>
  <si>
    <t>6555B CABANA BLUE/WHITE</t>
  </si>
  <si>
    <t>710B22589002</t>
  </si>
  <si>
    <t>PRLS/25/12448</t>
  </si>
  <si>
    <t>IBKG0000228123</t>
  </si>
  <si>
    <t>LCPEXP2526-2871</t>
  </si>
  <si>
    <t>IBKG0000233639</t>
  </si>
  <si>
    <t>LCPEXP2526-02872</t>
  </si>
  <si>
    <t>IBKG0000228102</t>
  </si>
  <si>
    <t>LCPEXP2526-2868</t>
  </si>
  <si>
    <t>IBKG0000228113</t>
  </si>
  <si>
    <t>LCPEXP2526-2863</t>
  </si>
  <si>
    <t>IBKG0000228120</t>
  </si>
  <si>
    <t>LCPEXP2526-2864</t>
  </si>
  <si>
    <t>PRLS/25/12340</t>
  </si>
  <si>
    <t>WHITE</t>
  </si>
  <si>
    <t>FI Pending</t>
  </si>
  <si>
    <t>CDD - 15-2-2026</t>
  </si>
  <si>
    <t> IBKG0000232156</t>
  </si>
  <si>
    <t>PRLS/25/12721</t>
  </si>
  <si>
    <t>PRLS/25/12744</t>
  </si>
  <si>
    <t>6771B CARMEL PINK/WHITE</t>
  </si>
  <si>
    <t>712P07326001</t>
  </si>
  <si>
    <t>DONE</t>
  </si>
  <si>
    <t>PRLS/25/12743</t>
  </si>
  <si>
    <t>6671H COASTAL BEIGE/WHITE</t>
  </si>
  <si>
    <t>711B18632003</t>
  </si>
  <si>
    <t>PRLS/25/12733</t>
  </si>
  <si>
    <t>710B22588001</t>
  </si>
  <si>
    <t>IBKG0000232166</t>
  </si>
  <si>
    <t>GRAND TOTAL</t>
  </si>
  <si>
    <t>G Total</t>
  </si>
  <si>
    <t>MAIL</t>
  </si>
  <si>
    <t>F Line</t>
  </si>
  <si>
    <t>PLANT CODE</t>
  </si>
  <si>
    <t>CON</t>
  </si>
  <si>
    <t>DESTINATION</t>
  </si>
  <si>
    <t>PO NO</t>
  </si>
  <si>
    <t>COLOR</t>
  </si>
  <si>
    <t>MATERIAL NO</t>
  </si>
  <si>
    <t>QTY</t>
  </si>
  <si>
    <t>CUT QTY</t>
  </si>
  <si>
    <t>Send to Wash / Dye</t>
  </si>
  <si>
    <t>Balance to Send</t>
  </si>
  <si>
    <t>Wash / Dye Received</t>
  </si>
  <si>
    <t>Balance to receive</t>
  </si>
  <si>
    <t>PACK/SHIP QTY</t>
  </si>
  <si>
    <t xml:space="preserve">CTNS </t>
  </si>
  <si>
    <t>STATUS</t>
  </si>
  <si>
    <t>GROSS Weight</t>
  </si>
  <si>
    <t>Net Weight</t>
  </si>
  <si>
    <t>FI to be done by</t>
  </si>
  <si>
    <t>ASN</t>
  </si>
  <si>
    <t>WEIGHT</t>
  </si>
  <si>
    <t>WFX</t>
  </si>
  <si>
    <t>QC</t>
  </si>
  <si>
    <t>BOOKING NO</t>
  </si>
  <si>
    <t>DO    </t>
  </si>
  <si>
    <t>FQA -6-2-2026</t>
  </si>
  <si>
    <t>SHORT SHIPMENT</t>
  </si>
  <si>
    <t>TOTAL</t>
  </si>
  <si>
    <t>PO</t>
  </si>
  <si>
    <t>MATERIAL ID</t>
  </si>
  <si>
    <t>O, QTY</t>
  </si>
  <si>
    <t>Scan qty</t>
  </si>
  <si>
    <t>CDD</t>
  </si>
  <si>
    <t>HANDOVER DATE</t>
  </si>
  <si>
    <t>Ship %</t>
  </si>
  <si>
    <t>Status</t>
  </si>
  <si>
    <t>OCR</t>
  </si>
  <si>
    <t>Draft</t>
  </si>
  <si>
    <t>Under Scanning</t>
  </si>
  <si>
    <t>PRLS/25/12728</t>
  </si>
  <si>
    <t>710B18632001</t>
  </si>
  <si>
    <t>6671A CABANA BLUE/WHITE</t>
  </si>
  <si>
    <t>PRLS/25/12730</t>
  </si>
  <si>
    <t>710B18632002</t>
  </si>
  <si>
    <t>Not Received</t>
  </si>
  <si>
    <t xml:space="preserve">Under FI </t>
  </si>
  <si>
    <t>PRLS/25/12731</t>
  </si>
  <si>
    <t>710B18632003</t>
  </si>
  <si>
    <t>Total</t>
  </si>
  <si>
    <t>PRLS/25/12735</t>
  </si>
  <si>
    <t>710B22588002</t>
  </si>
  <si>
    <t>PRLS/25/12742</t>
  </si>
  <si>
    <t>711B18632001</t>
  </si>
  <si>
    <t>PRLS/25/12829</t>
  </si>
  <si>
    <t>5089E LAVENDER PURPLE WHITE</t>
  </si>
  <si>
    <t>PRLS/25/12830</t>
  </si>
  <si>
    <t>5089F COASTAL BEIGE WHITE</t>
  </si>
  <si>
    <t>PRLS/25/12831</t>
  </si>
  <si>
    <t>5089D HRBR ISLND BLUE WHT</t>
  </si>
  <si>
    <t>PRLS/25/12832</t>
  </si>
  <si>
    <t>712B22550001</t>
  </si>
  <si>
    <t>7316 WHITE BLUE</t>
  </si>
  <si>
    <t>PRLS/25/12722</t>
  </si>
  <si>
    <t>710B18131001</t>
  </si>
  <si>
    <t>7258 NAVY WHITE</t>
  </si>
  <si>
    <t>PRLS/25/12723</t>
  </si>
  <si>
    <t>710B18274001</t>
  </si>
  <si>
    <t>7312 NAVY MULTI</t>
  </si>
  <si>
    <t>PRLS/25/12724</t>
  </si>
  <si>
    <t>710B18627001</t>
  </si>
  <si>
    <t>6555I POWDER PURPLE/WHITE</t>
  </si>
  <si>
    <t>PRLS/25/12725</t>
  </si>
  <si>
    <t>710B18627002</t>
  </si>
  <si>
    <t>Under Finishing</t>
  </si>
  <si>
    <t>PRLS/25/12726</t>
  </si>
  <si>
    <t>710B18627003</t>
  </si>
  <si>
    <t>PRLS/25/12727</t>
  </si>
  <si>
    <t>PRLS/25/12729</t>
  </si>
  <si>
    <t>PRLS/25/12732</t>
  </si>
  <si>
    <t>PRLS/25/12734</t>
  </si>
  <si>
    <t>PRLS/25/12736</t>
  </si>
  <si>
    <t>PRLS/25/12738</t>
  </si>
  <si>
    <t>PRLS/25/12740</t>
  </si>
  <si>
    <t>PRLS/25/12888</t>
  </si>
  <si>
    <t>710P03855501</t>
  </si>
  <si>
    <t>7289A HRBR ISLND BLUE WHT MLTI</t>
  </si>
  <si>
    <t>PRLS/25/12889</t>
  </si>
  <si>
    <t>710P03855502</t>
  </si>
  <si>
    <t>7289D COASTAL BEIGE WHT MULTI</t>
  </si>
  <si>
    <t>PRLS/25/12890</t>
  </si>
  <si>
    <t>710P03855503</t>
  </si>
  <si>
    <t>7289C PWDR PURPLE WHITE MULTI</t>
  </si>
  <si>
    <t>PRLS/25/12891</t>
  </si>
  <si>
    <t>710P03855504</t>
  </si>
  <si>
    <t>7289B FADED MINT WHITE MULTI</t>
  </si>
  <si>
    <t>PRLS/25/12892</t>
  </si>
  <si>
    <t>711P03855504</t>
  </si>
  <si>
    <t>PRLS/25/12893</t>
  </si>
  <si>
    <t>711P03855505</t>
  </si>
  <si>
    <t>PERFECT GREY</t>
  </si>
  <si>
    <t>PRLS/25/10974</t>
  </si>
  <si>
    <t>XS</t>
  </si>
  <si>
    <t>S</t>
  </si>
  <si>
    <t>M</t>
  </si>
  <si>
    <t>L</t>
  </si>
  <si>
    <t>XL</t>
  </si>
  <si>
    <t>XXL</t>
  </si>
  <si>
    <t>TOTAL QTY</t>
  </si>
  <si>
    <t>PRLS/25/12324</t>
  </si>
  <si>
    <t>CUT</t>
  </si>
  <si>
    <t>Balance Qty</t>
  </si>
  <si>
    <t>02nd CDD - NOV</t>
  </si>
  <si>
    <t>PRLS/25/10964</t>
  </si>
  <si>
    <t>Final Qty</t>
  </si>
  <si>
    <t>Order Qty</t>
  </si>
  <si>
    <t>%</t>
  </si>
  <si>
    <t>Color</t>
  </si>
  <si>
    <t>QC CLEAR</t>
  </si>
  <si>
    <t>BAL</t>
  </si>
  <si>
    <t>PRLS/25/10965</t>
  </si>
  <si>
    <t>5137A BLUE WHITE</t>
  </si>
  <si>
    <t>PRLS/25/10966</t>
  </si>
  <si>
    <t>PRLS/25/10971</t>
  </si>
  <si>
    <t>Ship qty</t>
  </si>
  <si>
    <t>PRLS/25/10979</t>
  </si>
  <si>
    <t>7188F ESSEX GREEN WHITE</t>
  </si>
  <si>
    <t>PRLS/25/11039</t>
  </si>
  <si>
    <t>Ready to Ship</t>
  </si>
  <si>
    <t>PRLS/25/11040</t>
  </si>
  <si>
    <t>PRLS/25/11043</t>
  </si>
  <si>
    <t>LT</t>
  </si>
  <si>
    <t>XLT</t>
  </si>
  <si>
    <t>2LT</t>
  </si>
  <si>
    <t>3LT</t>
  </si>
  <si>
    <t>4LT</t>
  </si>
  <si>
    <t>1XB</t>
  </si>
  <si>
    <t>2XB</t>
  </si>
  <si>
    <t>3XB</t>
  </si>
  <si>
    <t>4XB</t>
  </si>
  <si>
    <t>5XB</t>
  </si>
  <si>
    <t>6XB</t>
  </si>
  <si>
    <t>MT</t>
  </si>
  <si>
    <t>1XL</t>
  </si>
  <si>
    <t>PRLS/25/11041</t>
  </si>
  <si>
    <t>PRLS/25/11044</t>
  </si>
  <si>
    <t>7188C PINK WHITE</t>
  </si>
  <si>
    <t>Under Finising</t>
  </si>
  <si>
    <t>PRLS/25/11042</t>
  </si>
  <si>
    <t>PRLS/25/10978</t>
  </si>
  <si>
    <t>PRLS/25/12153 This one Marged on this Con.</t>
  </si>
  <si>
    <t>Oc number</t>
  </si>
  <si>
    <t xml:space="preserve">CDD </t>
  </si>
  <si>
    <t>PRLS/25/11397</t>
  </si>
  <si>
    <t>OCR Cleared</t>
  </si>
  <si>
    <t>PRLS/25/11025</t>
  </si>
  <si>
    <t>PRLS/25/11033</t>
  </si>
  <si>
    <t>6755 SEA FOAM BLUE MULTI(6755)</t>
  </si>
  <si>
    <t>PRLS/25/11034</t>
  </si>
  <si>
    <t>PRLS/25/11031</t>
  </si>
  <si>
    <t>5137A BLUE/WHITE</t>
  </si>
  <si>
    <t>7105A BLUE ORANGE MULTI</t>
  </si>
  <si>
    <t>PRLS/25/11046</t>
  </si>
  <si>
    <t>6671H COASTAL BEIGE WHITE</t>
  </si>
  <si>
    <t>PRLS/25/11047</t>
  </si>
  <si>
    <t>6671A CABANA BLUE WHITE</t>
  </si>
  <si>
    <t>PRLS/25/11398</t>
  </si>
  <si>
    <t>PRLS/25/11401</t>
  </si>
  <si>
    <t>OCR Pending</t>
  </si>
  <si>
    <t>26th CDD Shipped</t>
  </si>
  <si>
    <t>CARMEL PINK(CARMELPINK)</t>
  </si>
  <si>
    <t>02nd CDD Balance</t>
  </si>
  <si>
    <t>POLO BLACK(PoloBlack)</t>
  </si>
  <si>
    <t>12155 one Marged on this Con.</t>
  </si>
  <si>
    <t>PRLS/25/12153</t>
  </si>
  <si>
    <t xml:space="preserve">Short Shipment - Shipped </t>
  </si>
  <si>
    <t>BLUE/WHITE</t>
  </si>
  <si>
    <t>5137H GARDEN TRAL WHITE(5137H)</t>
  </si>
  <si>
    <t>XS Size is Not Showing in WFX Packing list</t>
  </si>
  <si>
    <t>PRLS/25/11393</t>
  </si>
  <si>
    <t>23rd and 30th CDD Balance</t>
  </si>
  <si>
    <t>PRLS/25/11026</t>
  </si>
  <si>
    <t>PRLS/25/11754</t>
  </si>
  <si>
    <t>09th &amp; 16th &amp; 23rd &amp; 30th CDD Balance</t>
  </si>
  <si>
    <t>02nd CDD Balance - Scanning</t>
  </si>
  <si>
    <t>PRLS/25/11045</t>
  </si>
  <si>
    <t>6755 SEAFOAM BLUE MULTI</t>
  </si>
  <si>
    <t>Con Number</t>
  </si>
  <si>
    <t>PRLS/25/12155.1</t>
  </si>
  <si>
    <t>F/P</t>
  </si>
  <si>
    <t>W/F/P</t>
  </si>
  <si>
    <t>Packing</t>
  </si>
  <si>
    <t>S/F/P</t>
  </si>
  <si>
    <t>Under Cutting</t>
  </si>
  <si>
    <t>FI Going On - 18th</t>
  </si>
  <si>
    <t>Under Sewing</t>
  </si>
  <si>
    <t>PRLS/25/11037</t>
  </si>
  <si>
    <t xml:space="preserve"> NAVY WHITE</t>
  </si>
  <si>
    <t>Ready to ship</t>
  </si>
  <si>
    <t>CDD - 07-12-2025</t>
  </si>
  <si>
    <t>GARMENt WASH</t>
  </si>
  <si>
    <t>PRLS/25/12041</t>
  </si>
  <si>
    <t>NON WASH</t>
  </si>
  <si>
    <t>PRLS/25/12040</t>
  </si>
  <si>
    <t>PRLS/25/11750</t>
  </si>
  <si>
    <t>PRLS/25/12039</t>
  </si>
  <si>
    <t>PRLS/25/12038</t>
  </si>
  <si>
    <t>PRLS/25/12037</t>
  </si>
  <si>
    <t>PRLS/25/12036</t>
  </si>
  <si>
    <t>PRLS/25/12034</t>
  </si>
  <si>
    <t>PRLS/25/12030</t>
  </si>
  <si>
    <t>PRLS/25/11984</t>
  </si>
  <si>
    <t>Garment Wash</t>
  </si>
  <si>
    <t>PRLS/25/11983</t>
  </si>
  <si>
    <t>TBC</t>
  </si>
  <si>
    <t>BSR BLUE</t>
  </si>
  <si>
    <t>NEW ROSE</t>
  </si>
  <si>
    <t>7109A BLUE PINK MULTI</t>
  </si>
  <si>
    <t>7110C WHITE COASTAL BEIGE</t>
  </si>
  <si>
    <t>air</t>
  </si>
  <si>
    <t>BSR WHITE</t>
  </si>
  <si>
    <t>7110A WHITE BRIGHT NAVY</t>
  </si>
  <si>
    <t>CDD - 14-12-2025</t>
  </si>
  <si>
    <t>4702048432</t>
  </si>
  <si>
    <t>Under Scaning</t>
  </si>
  <si>
    <t>4702048424</t>
  </si>
  <si>
    <t>4702048425</t>
  </si>
  <si>
    <t>4702048426</t>
  </si>
  <si>
    <t>4702048423</t>
  </si>
  <si>
    <t>PRLS/25/11751</t>
  </si>
  <si>
    <t>4702048435</t>
  </si>
  <si>
    <t>4702048434</t>
  </si>
  <si>
    <t>4702032000</t>
  </si>
  <si>
    <t>4702032001</t>
  </si>
  <si>
    <t>4702032004</t>
  </si>
  <si>
    <t>4702032003</t>
  </si>
  <si>
    <t>4702032002</t>
  </si>
  <si>
    <t>CDD -21-12-2025</t>
  </si>
  <si>
    <t>PRLS/25/10827</t>
  </si>
  <si>
    <t>BLUE/RED MULTI</t>
  </si>
  <si>
    <t>4701995835</t>
  </si>
  <si>
    <t>4701995834</t>
  </si>
  <si>
    <t>4701995832</t>
  </si>
  <si>
    <t>4701995836</t>
  </si>
  <si>
    <t>4701995837</t>
  </si>
  <si>
    <t>4701995833</t>
  </si>
  <si>
    <t>PRLS/25/10828</t>
  </si>
  <si>
    <t>YELLOW MULTI</t>
  </si>
  <si>
    <t>4702002183</t>
  </si>
  <si>
    <t>4702002182</t>
  </si>
  <si>
    <t>4702002180</t>
  </si>
  <si>
    <t>4702002181</t>
  </si>
  <si>
    <t>4702002184</t>
  </si>
  <si>
    <t>4702002179</t>
  </si>
  <si>
    <t>4702043044</t>
  </si>
  <si>
    <t>FI pending</t>
  </si>
  <si>
    <t>4702043042</t>
  </si>
  <si>
    <t>4702043040</t>
  </si>
  <si>
    <t>shipped</t>
  </si>
  <si>
    <t>CDD 4-12-2025</t>
  </si>
  <si>
    <t>BLUE WHITE</t>
  </si>
  <si>
    <t>WHITE BLUE</t>
  </si>
  <si>
    <t>BEIGE WHITE</t>
  </si>
  <si>
    <t>LC/PRLS/25/12130.1</t>
  </si>
  <si>
    <t>LAVENDER WHITE</t>
  </si>
  <si>
    <t>GREEN BLUE WHITE</t>
  </si>
  <si>
    <t>AIR</t>
  </si>
  <si>
    <t>WHITE/YELLOW MULTI</t>
  </si>
  <si>
    <t>CDD - 18-01-2026</t>
  </si>
  <si>
    <t>4702054149</t>
  </si>
  <si>
    <t>4702054150</t>
  </si>
  <si>
    <t xml:space="preserve">CDD - 15.02.2026 </t>
  </si>
  <si>
    <t>14/</t>
  </si>
  <si>
    <t>15/</t>
  </si>
  <si>
    <t>16/</t>
  </si>
  <si>
    <t>17/</t>
  </si>
  <si>
    <t>18/</t>
  </si>
  <si>
    <t xml:space="preserve">WHITE </t>
  </si>
  <si>
    <t>COASTAL BEIGE/WHITE</t>
  </si>
  <si>
    <t>CARMEL PINK/WHITE</t>
  </si>
  <si>
    <t>WFX OCR</t>
  </si>
  <si>
    <t>DATE</t>
  </si>
  <si>
    <t>SL NO</t>
  </si>
  <si>
    <t>Prod Line</t>
  </si>
  <si>
    <t>Style</t>
  </si>
  <si>
    <t>Buyer</t>
  </si>
  <si>
    <t>Colour</t>
  </si>
  <si>
    <t>Order
 Qty</t>
  </si>
  <si>
    <t>Cut plan qty</t>
  </si>
  <si>
    <t>Cut qty</t>
  </si>
  <si>
    <t>% of cut qty</t>
  </si>
  <si>
    <t>Bundling</t>
  </si>
  <si>
    <t>Cutting Loading</t>
  </si>
  <si>
    <t>Ship Qty</t>
  </si>
  <si>
    <t>Sample</t>
  </si>
  <si>
    <t>UN SHIP</t>
  </si>
  <si>
    <t>1A's</t>
  </si>
  <si>
    <t>Reject</t>
  </si>
  <si>
    <t xml:space="preserve">Rejection % [ Incul 1 A's not shippable] </t>
  </si>
  <si>
    <t>Rejection % [Excul 1 A's]</t>
  </si>
  <si>
    <t>Due to Fabric</t>
  </si>
  <si>
    <t>SHADE</t>
  </si>
  <si>
    <t>SEWING DAMAGE</t>
  </si>
  <si>
    <t>WASHING  DAMAGE</t>
  </si>
  <si>
    <t>FINISHING DAMAGE</t>
  </si>
  <si>
    <t>YELLOW /STAIN</t>
  </si>
  <si>
    <t>PART LESS</t>
  </si>
  <si>
    <t>BATCH BALANCE</t>
  </si>
  <si>
    <t xml:space="preserve">SIZE SET REJECT </t>
  </si>
  <si>
    <t>MISSING</t>
  </si>
  <si>
    <t>Washing Balance / Resend</t>
  </si>
  <si>
    <t>Un Wash Pices</t>
  </si>
  <si>
    <t>TOTAL REJECTION</t>
  </si>
  <si>
    <t>Con no</t>
  </si>
  <si>
    <t>2XLT</t>
  </si>
  <si>
    <t>4XLT</t>
  </si>
  <si>
    <t>16-34/35</t>
  </si>
  <si>
    <t>17-34/35</t>
  </si>
  <si>
    <t>16/-32/33</t>
  </si>
  <si>
    <t>15/-32/33</t>
  </si>
  <si>
    <t>17/-34/35</t>
  </si>
  <si>
    <t>LC/GAS/25/12470.7</t>
  </si>
  <si>
    <t>SS26-MSHRT-1B</t>
  </si>
  <si>
    <t>Reliance Gas Lifestyle India Private Ltd</t>
  </si>
  <si>
    <t>TAUPE</t>
  </si>
  <si>
    <t>65BOX</t>
  </si>
  <si>
    <t>29BOX</t>
  </si>
  <si>
    <t>197BOX</t>
  </si>
  <si>
    <t>25box</t>
  </si>
  <si>
    <t>58box</t>
  </si>
  <si>
    <t>18box</t>
  </si>
  <si>
    <t>38box</t>
  </si>
  <si>
    <t>22box</t>
  </si>
  <si>
    <t>21box</t>
  </si>
  <si>
    <t>272BOX</t>
  </si>
  <si>
    <t>24box</t>
  </si>
  <si>
    <t>9box</t>
  </si>
  <si>
    <t>14box</t>
  </si>
  <si>
    <t>29box</t>
  </si>
  <si>
    <t>42box</t>
  </si>
  <si>
    <t>GROSS</t>
  </si>
  <si>
    <t>PO NO - 4702056488</t>
  </si>
  <si>
    <t>PO NO - 4702049226</t>
  </si>
  <si>
    <t>PO NO - 4702049205</t>
  </si>
  <si>
    <t>PO NO - 4702049204</t>
  </si>
  <si>
    <t>PO NO - 4702053660</t>
  </si>
  <si>
    <t>PO NO - 4702049208</t>
  </si>
  <si>
    <t>PO NO - 4702054302</t>
  </si>
  <si>
    <t>PO NO - 4702054301</t>
  </si>
  <si>
    <t>PO NO - 4702056500</t>
  </si>
  <si>
    <t>PO NO - 4702048659</t>
  </si>
  <si>
    <t>PO NO - 4702081056</t>
  </si>
  <si>
    <t>PO NO - 4702049206</t>
  </si>
  <si>
    <t>PO NO - 4702049729</t>
  </si>
  <si>
    <t>PO NO - 4702049730</t>
  </si>
  <si>
    <t>PO NO - 4702049732</t>
  </si>
  <si>
    <t>PO NO - 4702049731</t>
  </si>
  <si>
    <t xml:space="preserve">PO NO - </t>
  </si>
  <si>
    <t>PO NO - 4702043045</t>
  </si>
  <si>
    <t>PO NO - 4702055742</t>
  </si>
  <si>
    <t>PO NO - 4702055746</t>
  </si>
  <si>
    <t>PO NO - 4702055741</t>
  </si>
  <si>
    <t>PO NO - 4702055745</t>
  </si>
  <si>
    <t>PO NO - 4702055744</t>
  </si>
  <si>
    <t>PO NO - 4702049225</t>
  </si>
  <si>
    <t>PO NO - 4702053674</t>
  </si>
  <si>
    <t>PO NO - 4702049202</t>
  </si>
  <si>
    <t>PO NO - 4702053662</t>
  </si>
  <si>
    <t>PO NO - 4702049203</t>
  </si>
  <si>
    <t>PO NO - 4702056490</t>
  </si>
  <si>
    <t>PO NO - 4702053673</t>
  </si>
  <si>
    <t>PO NO - 4702053661</t>
  </si>
  <si>
    <t>PO NO - 4702053672</t>
  </si>
  <si>
    <t>PO NO - 4702053667</t>
  </si>
  <si>
    <t>PO NO - 4702049210</t>
  </si>
  <si>
    <t>PO NO - 4702056497</t>
  </si>
  <si>
    <t>PO NO - 4702049209</t>
  </si>
  <si>
    <t>PO NO - 4702056493</t>
  </si>
  <si>
    <t>PO NO - 4702043043</t>
  </si>
  <si>
    <t>PO NO - 4702053663</t>
  </si>
  <si>
    <t>PO NO - 4702053664</t>
  </si>
  <si>
    <t>PO NO - 4702059564</t>
  </si>
  <si>
    <t>PO NO - 4702055754</t>
  </si>
  <si>
    <t>PO NO - 4702055753</t>
  </si>
  <si>
    <t>PO NO - 4702055752</t>
  </si>
  <si>
    <t>PO NO - 4702055755</t>
  </si>
  <si>
    <t>PO NO - 4702055751</t>
  </si>
  <si>
    <t>CTNS No</t>
  </si>
  <si>
    <t>Weight</t>
  </si>
  <si>
    <t>6..63</t>
  </si>
  <si>
    <t>02nd MAR CDD</t>
  </si>
  <si>
    <t>CON#</t>
  </si>
  <si>
    <t>SHIPMENT</t>
  </si>
  <si>
    <t>WFX Steps</t>
  </si>
  <si>
    <t>PRLS/24/11180</t>
  </si>
  <si>
    <t>6593 RED ORANGE MULTI</t>
  </si>
  <si>
    <t>ORDER QTY</t>
  </si>
  <si>
    <t>OCR Sent</t>
  </si>
  <si>
    <t>PRLS/24/11958</t>
  </si>
  <si>
    <t>6357B NAVY/PINK MULTI</t>
  </si>
  <si>
    <t>Done</t>
  </si>
  <si>
    <t>PRLS/24/12134</t>
  </si>
  <si>
    <t>CHOCOLATE MOUSSE/WHITE</t>
  </si>
  <si>
    <t>PRLS/24/12135</t>
  </si>
  <si>
    <t xml:space="preserve">SHORT SHIPMENT </t>
  </si>
  <si>
    <t>PRLS/24/12911</t>
  </si>
  <si>
    <t>6671G AIX LAVENDER WHITE</t>
  </si>
  <si>
    <t>PRLS/24/12365</t>
  </si>
  <si>
    <t>PRLS/24/11178</t>
  </si>
  <si>
    <t>6589 RED YELLOW MULTI</t>
  </si>
  <si>
    <t>PRLS/24/12366</t>
  </si>
  <si>
    <t>PRLS/24/12375</t>
  </si>
  <si>
    <t>BASIC FOREST</t>
  </si>
  <si>
    <t>PRLS/24/12377</t>
  </si>
  <si>
    <t>DECKWASH WHITE</t>
  </si>
  <si>
    <t>Part Qty - Shipped ( 650 cut - Bal -949)</t>
  </si>
  <si>
    <t>Part Cleared</t>
  </si>
  <si>
    <t>PRLS/24/12378</t>
  </si>
  <si>
    <t>NEWPORT NAVY</t>
  </si>
  <si>
    <t>PRLS/24/12379</t>
  </si>
  <si>
    <t>PRLS/24/12380</t>
  </si>
  <si>
    <t>RED WINE</t>
  </si>
  <si>
    <t>PRLS/24/12401</t>
  </si>
  <si>
    <t>PRLS/24/12406</t>
  </si>
  <si>
    <t>6816 BLUE FUNSHIRT</t>
  </si>
  <si>
    <t>Packing Pending - Part qty</t>
  </si>
  <si>
    <t>02nd &amp; 30TH MARCH CDD PO Cleared</t>
  </si>
  <si>
    <t>PRLS/24/12408</t>
  </si>
  <si>
    <t>6855 NAVY WINE MULTI</t>
  </si>
  <si>
    <t>PRLS/24/12409</t>
  </si>
  <si>
    <t>6845A BLUE WHITE</t>
  </si>
  <si>
    <t>PRLS/24/12440</t>
  </si>
  <si>
    <t>PRLS/24/12453</t>
  </si>
  <si>
    <t>PRLS/24/10945</t>
  </si>
  <si>
    <t>6716 PINK IKAT</t>
  </si>
  <si>
    <t>PRLS/24/12454</t>
  </si>
  <si>
    <t>PRLS/24/12455</t>
  </si>
  <si>
    <t>PRLS/24/12458</t>
  </si>
  <si>
    <t>PRLS/24/12459  - 1st</t>
  </si>
  <si>
    <t xml:space="preserve">OCR Sent </t>
  </si>
  <si>
    <t>PRLS/24/11194</t>
  </si>
  <si>
    <t>6702 FUNSHIRT</t>
  </si>
  <si>
    <t>PRLS/24/12460</t>
  </si>
  <si>
    <t>09TH MAR CDD</t>
  </si>
  <si>
    <t>PRLS/24/11365</t>
  </si>
  <si>
    <t>RL-756 RUST MULTI</t>
  </si>
  <si>
    <t>PRLS/24/12367</t>
  </si>
  <si>
    <t>Completed</t>
  </si>
  <si>
    <t>PRLS/24/12368</t>
  </si>
  <si>
    <t>PRLS/24/12376</t>
  </si>
  <si>
    <t>COASTAL BEIGE</t>
  </si>
  <si>
    <t>PRLS/24/11357</t>
  </si>
  <si>
    <t>RL-755 CREAM/BLUE</t>
  </si>
  <si>
    <t>Part QTY Completed</t>
  </si>
  <si>
    <t>PRLS/24/11361</t>
  </si>
  <si>
    <t>RL-759 GREEN MULTI</t>
  </si>
  <si>
    <t>PRLS/24/12410</t>
  </si>
  <si>
    <t>6847B PINK WHITE</t>
  </si>
  <si>
    <t>PRLS/24/12412</t>
  </si>
  <si>
    <t>6847A BLUE WHITE</t>
  </si>
  <si>
    <t>PRLS/24/11236</t>
  </si>
  <si>
    <t>RL-758 TAN MULTI</t>
  </si>
  <si>
    <t>PRLS/24/12413</t>
  </si>
  <si>
    <t>6845B LAVENDER WHITE</t>
  </si>
  <si>
    <t>PRLS/24/12415</t>
  </si>
  <si>
    <t>PRLS/24/12416</t>
  </si>
  <si>
    <t>PRLS/24/12418</t>
  </si>
  <si>
    <t>PRLS/24/11229</t>
  </si>
  <si>
    <t>RL-754 BLUE MULTI</t>
  </si>
  <si>
    <t>PRLS/24/12419</t>
  </si>
  <si>
    <t>6045A BLUE EOE</t>
  </si>
  <si>
    <t>PRLS/24/12420</t>
  </si>
  <si>
    <t>6045B PINK EOE</t>
  </si>
  <si>
    <t>PRLS/24/12421</t>
  </si>
  <si>
    <t>6771 BLUE/WHITE</t>
  </si>
  <si>
    <t xml:space="preserve">Completed - Qty Confirmation </t>
  </si>
  <si>
    <t>Part QTY Completed - Qty Confirmation</t>
  </si>
  <si>
    <t>PRLS/24/11932</t>
  </si>
  <si>
    <t>NEW OLIVE</t>
  </si>
  <si>
    <t>PRLS/24/12929</t>
  </si>
  <si>
    <t>SURREY TAN</t>
  </si>
  <si>
    <t>PRLS/24/12931</t>
  </si>
  <si>
    <t>Pending</t>
  </si>
  <si>
    <t>16TH MAR CDD</t>
  </si>
  <si>
    <t>Wash / Non Wash</t>
  </si>
  <si>
    <t>PRLS/24/11952</t>
  </si>
  <si>
    <t>1st Floor</t>
  </si>
  <si>
    <t>PRLS/24/12462</t>
  </si>
  <si>
    <t>GARMENT WASH</t>
  </si>
  <si>
    <t>PRLS/24/12582</t>
  </si>
  <si>
    <t>RL NAVY</t>
  </si>
  <si>
    <t>GARMENT DYE</t>
  </si>
  <si>
    <t>PRLS/24/12607</t>
  </si>
  <si>
    <t>PRLS/24/12608</t>
  </si>
  <si>
    <t>PRLS/24/12609</t>
  </si>
  <si>
    <t>PRLS/24/12014</t>
  </si>
  <si>
    <t>PRLS/24/12610</t>
  </si>
  <si>
    <t>PRLS/24/12611</t>
  </si>
  <si>
    <t>PRLS/24/13044</t>
  </si>
  <si>
    <t>23RD MAR CDD</t>
  </si>
  <si>
    <t>PRLS/24/12015</t>
  </si>
  <si>
    <t>PRLS/24/12345</t>
  </si>
  <si>
    <t>STEEPLECHASE TOSS</t>
  </si>
  <si>
    <t>Non WASH</t>
  </si>
  <si>
    <t>27-04-2025 - 3 Po's Pending</t>
  </si>
  <si>
    <t>30TH MAR CDD</t>
  </si>
  <si>
    <t>SHORT SHIPMENT APPROVAL</t>
  </si>
  <si>
    <t>PRLS/24/12704</t>
  </si>
  <si>
    <t>PRLS/24/12077</t>
  </si>
  <si>
    <t>PRLS/24/12370</t>
  </si>
  <si>
    <t>6671F ADIRONDACK BERRY WHITE</t>
  </si>
  <si>
    <t>PRLS/24/12372</t>
  </si>
  <si>
    <t>6671E LOVAT WHITE</t>
  </si>
  <si>
    <t>PRLS/24/12371</t>
  </si>
  <si>
    <t>PRLS/24/12369</t>
  </si>
  <si>
    <t>PRLS/24/12078</t>
  </si>
  <si>
    <t>PRLS/24/12788</t>
  </si>
  <si>
    <t>PRLS/24/12769</t>
  </si>
  <si>
    <t>PRLS/24/12787</t>
  </si>
  <si>
    <t>PRLS/24/12598</t>
  </si>
  <si>
    <t>PRLS/24/12599</t>
  </si>
  <si>
    <t>7006 WHITE/POLO BLACK</t>
  </si>
  <si>
    <t>PRLS/24/10958</t>
  </si>
  <si>
    <t>6045B PINK EOE6719 ORANGE IKAT</t>
  </si>
  <si>
    <t>06th April CDD</t>
  </si>
  <si>
    <t>PRLS/24/12797</t>
  </si>
  <si>
    <t>PRLS/24/12796</t>
  </si>
  <si>
    <t>PRLS/24/11644</t>
  </si>
  <si>
    <t>PRLS/24/12789</t>
  </si>
  <si>
    <t>PRLS/24/12373</t>
  </si>
  <si>
    <t>PRLS/24/12374</t>
  </si>
  <si>
    <t>PRLS/24/12798</t>
  </si>
  <si>
    <t>FRESH WATER</t>
  </si>
  <si>
    <t>04-05-2025 - 1 PO PENDING</t>
  </si>
  <si>
    <t>PRLS/24/12794</t>
  </si>
  <si>
    <t>PRLS/24/11645</t>
  </si>
  <si>
    <t>PRLS/24/12799</t>
  </si>
  <si>
    <t>13th April CDD</t>
  </si>
  <si>
    <t>PRLS/24/12821</t>
  </si>
  <si>
    <t>PRLS/24/12831</t>
  </si>
  <si>
    <t>PRLS/24/11642</t>
  </si>
  <si>
    <t>PRLS/24/12827</t>
  </si>
  <si>
    <t>DOne</t>
  </si>
  <si>
    <t>20th April CDD</t>
  </si>
  <si>
    <t>No Of Po's</t>
  </si>
  <si>
    <t>PRLS/24/13218</t>
  </si>
  <si>
    <t>OCR SENT</t>
  </si>
  <si>
    <t>PRLS/24/11636</t>
  </si>
  <si>
    <t>PRLS/24/13216</t>
  </si>
  <si>
    <t>PRLS/24/12829</t>
  </si>
  <si>
    <t>PRLS/24/12340</t>
  </si>
  <si>
    <t>PRLS/24/12822</t>
  </si>
  <si>
    <t>BASTILLE BLUE</t>
  </si>
  <si>
    <t>BROKEN SIZE APPROVAL</t>
  </si>
  <si>
    <t>PRLS/24/13213</t>
  </si>
  <si>
    <t>PRLS/24/13217</t>
  </si>
  <si>
    <t>PRLS/24/11446</t>
  </si>
  <si>
    <t>PRLS/24/12339</t>
  </si>
  <si>
    <t>PRLS/24/12823</t>
  </si>
  <si>
    <t>PRLS/24/12824</t>
  </si>
  <si>
    <t>PRLS/24/13214</t>
  </si>
  <si>
    <t>PRLS/24/13215</t>
  </si>
  <si>
    <t>PRLS/24/12828</t>
  </si>
  <si>
    <t>PRLS/24/11648</t>
  </si>
  <si>
    <t>27th April CDD</t>
  </si>
  <si>
    <t>PRLS/24/12832</t>
  </si>
  <si>
    <t>PRLS/24/12820</t>
  </si>
  <si>
    <t>PRLS/24/12819</t>
  </si>
  <si>
    <t>PRLS/24/12795</t>
  </si>
  <si>
    <t>PRLS/24/11640</t>
  </si>
  <si>
    <t>PRLS/24/12825</t>
  </si>
  <si>
    <t>PRLS/24/12826</t>
  </si>
  <si>
    <t>6457 STEEPLECHASE TOSS</t>
  </si>
  <si>
    <t>PRLS/24/12902</t>
  </si>
  <si>
    <t>PRLS/24/12903</t>
  </si>
  <si>
    <t>PRLS/24/13096</t>
  </si>
  <si>
    <t>SAGE GREEN</t>
  </si>
  <si>
    <t>PRLS/24/11643</t>
  </si>
  <si>
    <t>PRLS/24/12901</t>
  </si>
  <si>
    <t>6045C LAVENDER EOE</t>
  </si>
  <si>
    <t>04th MAY CDD</t>
  </si>
  <si>
    <t>PRLS/24/13107</t>
  </si>
  <si>
    <t>PRLS/24/13097</t>
  </si>
  <si>
    <t>7005B POLO BLACK/WHITE</t>
  </si>
  <si>
    <t>PRLS/24/13099</t>
  </si>
  <si>
    <t>PRLS/24/12907</t>
  </si>
  <si>
    <t>6944 PINE NAVY MULTI</t>
  </si>
  <si>
    <t>PRLS/24/11634</t>
  </si>
  <si>
    <t>PRLS/24/12908</t>
  </si>
  <si>
    <t>6911 WINE KHAKI MULTI</t>
  </si>
  <si>
    <t>PRLS/24/12913</t>
  </si>
  <si>
    <t>PRLS/24/12914</t>
  </si>
  <si>
    <t>PRLS/24/13098</t>
  </si>
  <si>
    <t>PRLS/24/13112</t>
  </si>
  <si>
    <t>PRLS/24/13167</t>
  </si>
  <si>
    <t>PRLS/24/11006</t>
  </si>
  <si>
    <t>18th May CDD</t>
  </si>
  <si>
    <t>PRLS/24/12922</t>
  </si>
  <si>
    <t>PRLS/24/12923</t>
  </si>
  <si>
    <t xml:space="preserve">S </t>
  </si>
  <si>
    <t>PRLS/24/12930</t>
  </si>
  <si>
    <t>PRLS/24/11928</t>
  </si>
  <si>
    <t>PRLS/24/12927</t>
  </si>
  <si>
    <t>PRLS/24/12934</t>
  </si>
  <si>
    <t>PRLS/24/13181</t>
  </si>
  <si>
    <t>PRLS/24/13447</t>
  </si>
  <si>
    <t>PRLS/24/12243</t>
  </si>
  <si>
    <t>25TH May CDD</t>
  </si>
  <si>
    <t>PRLS/24/12920</t>
  </si>
  <si>
    <t>PRLS/24/12924</t>
  </si>
  <si>
    <t>F &amp; P</t>
  </si>
  <si>
    <t>PRLS/24/12933</t>
  </si>
  <si>
    <t>D &amp; F &amp; P</t>
  </si>
  <si>
    <t>PRLS/24/13046</t>
  </si>
  <si>
    <t>PRLS/24/13047</t>
  </si>
  <si>
    <t>PRLS/24/13048</t>
  </si>
  <si>
    <t>PRLS/24/13050</t>
  </si>
  <si>
    <t>PRLS/24/13100</t>
  </si>
  <si>
    <t>PRLS/24/13108</t>
  </si>
  <si>
    <t>PRLS/24/13111</t>
  </si>
  <si>
    <t>PRLS/24/12141</t>
  </si>
  <si>
    <t>PRLS/24/13113</t>
  </si>
  <si>
    <t>PRLS/24/13114</t>
  </si>
  <si>
    <t>PRLS/24/13118</t>
  </si>
  <si>
    <t>6845A BLUE/WHITE</t>
  </si>
  <si>
    <t>1st June Single Po Pending</t>
  </si>
  <si>
    <t>PRLS/24/13446</t>
  </si>
  <si>
    <t>PRLS/24/13659</t>
  </si>
  <si>
    <t>PRLS/24/13670</t>
  </si>
  <si>
    <t>PRLS/24/12363</t>
  </si>
  <si>
    <t>LOVAT WHITE</t>
  </si>
  <si>
    <t>PRLS/24/12145</t>
  </si>
  <si>
    <t>15th JUNE CDD</t>
  </si>
  <si>
    <t>PRLS/24/12362</t>
  </si>
  <si>
    <t>ADIRONDACK BERRY WHITE</t>
  </si>
  <si>
    <t>PRLS/25/10274</t>
  </si>
  <si>
    <t>PRLS/25/10271</t>
  </si>
  <si>
    <t>PRLS/25/10273</t>
  </si>
  <si>
    <t>PRLS/25/10275</t>
  </si>
  <si>
    <t>PRLS/25/10277</t>
  </si>
  <si>
    <t>NAVY/WINE</t>
  </si>
  <si>
    <t>PRLS/25/10279</t>
  </si>
  <si>
    <t>PRLS/24/13224</t>
  </si>
  <si>
    <t>MOSS AGATE</t>
  </si>
  <si>
    <t>PRLS/24/13293</t>
  </si>
  <si>
    <t>PRLS/24/13294</t>
  </si>
  <si>
    <t>1 ST JUNE CDD</t>
  </si>
  <si>
    <t>PRLS/24/12104</t>
  </si>
  <si>
    <t xml:space="preserve">Broken Size Approval </t>
  </si>
  <si>
    <t>BEIGE</t>
  </si>
  <si>
    <t>RED</t>
  </si>
  <si>
    <t>GREEN</t>
  </si>
  <si>
    <t>White</t>
  </si>
  <si>
    <t>712P00454001</t>
  </si>
  <si>
    <t>SHORT SHIPMENT </t>
  </si>
  <si>
    <t>GREY</t>
  </si>
  <si>
    <t>BROKEN SIZE SHIPMENT</t>
  </si>
  <si>
    <t>18  45</t>
  </si>
  <si>
    <t>15/ 45</t>
  </si>
  <si>
    <t>15  45</t>
  </si>
  <si>
    <t>17/ 45</t>
  </si>
  <si>
    <t>17  45</t>
  </si>
  <si>
    <t>16/ 45</t>
  </si>
  <si>
    <t>16  45</t>
  </si>
  <si>
    <t>17/ 67</t>
  </si>
  <si>
    <t>18  67</t>
  </si>
  <si>
    <t>14/ 23</t>
  </si>
  <si>
    <t>15  23</t>
  </si>
  <si>
    <t>15/ 23</t>
  </si>
  <si>
    <t>16  23</t>
  </si>
  <si>
    <t>16/ 23</t>
  </si>
  <si>
    <t>17  23</t>
  </si>
  <si>
    <t>PRLS/24/12912</t>
  </si>
  <si>
    <t>BLUE/NAVY</t>
  </si>
  <si>
    <t>SHORT SHIPMENT / Broken Size</t>
  </si>
  <si>
    <t>14 /23</t>
  </si>
  <si>
    <t xml:space="preserve">15 / 23 </t>
  </si>
  <si>
    <t xml:space="preserve">16  45 </t>
  </si>
  <si>
    <t xml:space="preserve">16 / 23 </t>
  </si>
  <si>
    <t>16 / 45</t>
  </si>
  <si>
    <t>17  / 23</t>
  </si>
  <si>
    <t>PRLS/24/12775</t>
  </si>
  <si>
    <t>TAN STRIPE</t>
  </si>
  <si>
    <t>SHORT SHIPMENT /  Broken Size</t>
  </si>
  <si>
    <t>PRLS/24/12770</t>
  </si>
  <si>
    <t>BLUE STRIPE</t>
  </si>
  <si>
    <t>PRLS/24/13529</t>
  </si>
  <si>
    <t>710966292015</t>
  </si>
  <si>
    <t>PRLS/24/13541</t>
  </si>
  <si>
    <t>PRLS/24/13292</t>
  </si>
  <si>
    <t>PRLS/24/13542</t>
  </si>
  <si>
    <t>PRLS/24/13622</t>
  </si>
  <si>
    <t>BSR BLUE/WHITE GINGHAM</t>
  </si>
  <si>
    <t>PRLS/24/13291</t>
  </si>
  <si>
    <t xml:space="preserve"> PINE NAVY MULTI</t>
  </si>
  <si>
    <t>PRLS/24/13619</t>
  </si>
  <si>
    <t>PRLS/24/13617</t>
  </si>
  <si>
    <t>PRLS/24/13571</t>
  </si>
  <si>
    <t xml:space="preserve"> GREEN/NAVY MULTI</t>
  </si>
  <si>
    <t>PRLS/24/13117</t>
  </si>
  <si>
    <t xml:space="preserve"> NAVY WINE MULTI</t>
  </si>
  <si>
    <t xml:space="preserve"> cf</t>
  </si>
  <si>
    <t>PRLS/25/10281</t>
  </si>
  <si>
    <t>PRLS/24/13616</t>
  </si>
  <si>
    <t>PRLS/24/13615</t>
  </si>
  <si>
    <t>PRLS/24/136100</t>
  </si>
  <si>
    <t>PRLS/25/10267</t>
  </si>
  <si>
    <t>712P07016001</t>
  </si>
  <si>
    <t>POLO BLACK/WHITE</t>
  </si>
  <si>
    <t>PRLS/25/10295</t>
  </si>
  <si>
    <t>COPEN BLUE</t>
  </si>
  <si>
    <t>PRLS/25/10202</t>
  </si>
  <si>
    <t>PRLS/25/10651</t>
  </si>
  <si>
    <t>PRLS/25/10396</t>
  </si>
  <si>
    <t>710P04451001</t>
  </si>
  <si>
    <t>PRLS/25/10909</t>
  </si>
  <si>
    <t>PRLS/25/10248</t>
  </si>
  <si>
    <t>PRLS/25/10246</t>
  </si>
  <si>
    <t>BLUE</t>
  </si>
  <si>
    <t>PRLS/25/10910</t>
  </si>
  <si>
    <t>Perfect Grey</t>
  </si>
  <si>
    <t xml:space="preserve">PRLS/25/10660 </t>
  </si>
  <si>
    <t>PRLS/25/10660</t>
  </si>
  <si>
    <t>PRLS/25/10815</t>
  </si>
  <si>
    <t>PRLS/25/10691</t>
  </si>
  <si>
    <t>710B16217002</t>
  </si>
  <si>
    <t>PRLS/25/10963</t>
  </si>
  <si>
    <t>PRLS/25/10968</t>
  </si>
  <si>
    <t>PRLS/25/11715</t>
  </si>
  <si>
    <t>PRLS/25/11716</t>
  </si>
  <si>
    <t>PRLS/25/11714</t>
  </si>
  <si>
    <t>BLUE/WHITE STRIPE</t>
  </si>
  <si>
    <t>PRLS/25/11863</t>
  </si>
  <si>
    <t>BSR YELLOW</t>
  </si>
  <si>
    <t>710966421500</t>
  </si>
  <si>
    <t>710B14315001</t>
  </si>
  <si>
    <t>Tota</t>
  </si>
  <si>
    <t>Order QTY</t>
  </si>
  <si>
    <t>Cut</t>
  </si>
  <si>
    <t>JAPAN - Shipped</t>
  </si>
  <si>
    <t>10 ctns</t>
  </si>
  <si>
    <t>20 CTNS</t>
  </si>
  <si>
    <t>PRLS/25/12155</t>
  </si>
  <si>
    <t>7 - ctns</t>
  </si>
  <si>
    <t>33 - ctns</t>
  </si>
  <si>
    <t>PRLS/25/11752</t>
  </si>
  <si>
    <t>PRLS/25/11218</t>
  </si>
  <si>
    <t xml:space="preserve">Con/Po's </t>
  </si>
  <si>
    <t>11218 - Cut Qty</t>
  </si>
  <si>
    <t>10885 - Ok Qty</t>
  </si>
  <si>
    <t xml:space="preserve">Po's </t>
  </si>
  <si>
    <t>Packed Qty</t>
  </si>
  <si>
    <t>11218 - Cut PCS</t>
  </si>
  <si>
    <t>Bal Qty</t>
  </si>
  <si>
    <t>10885 - Ok Pcs</t>
  </si>
  <si>
    <t>4702055266 - 885</t>
  </si>
  <si>
    <t>4702055266 - 218</t>
  </si>
  <si>
    <t>4702055267 - 218</t>
  </si>
  <si>
    <t>4702055267 - 885</t>
  </si>
  <si>
    <t>4702055265 - 218</t>
  </si>
  <si>
    <t>4702055265 - 885</t>
  </si>
  <si>
    <t>LC/PRLS/25/11752.1</t>
  </si>
  <si>
    <t>Ok Qty</t>
  </si>
  <si>
    <t>LC/PRLS/25/11754.1</t>
  </si>
  <si>
    <t>15 23</t>
  </si>
  <si>
    <t>15 45</t>
  </si>
  <si>
    <t>15/23</t>
  </si>
  <si>
    <t>15/45</t>
  </si>
  <si>
    <t>16 23</t>
  </si>
  <si>
    <t>16 45</t>
  </si>
  <si>
    <t>16/23</t>
  </si>
  <si>
    <t>16/45</t>
  </si>
  <si>
    <t>17 23</t>
  </si>
  <si>
    <t>17 45</t>
  </si>
  <si>
    <t>17/23</t>
  </si>
  <si>
    <t>17/45</t>
  </si>
  <si>
    <t>18 45</t>
  </si>
  <si>
    <t>PRLS/25/11404</t>
  </si>
  <si>
    <t>PRLS/25/11588</t>
  </si>
  <si>
    <t>710B14314001</t>
  </si>
  <si>
    <t>4596A BLUE WHITE MULTI</t>
  </si>
  <si>
    <t>14/23</t>
  </si>
  <si>
    <t>PRLS/25/10983</t>
  </si>
  <si>
    <t xml:space="preserve"> COASTAL BEIGE WHITE</t>
  </si>
  <si>
    <t>PRLS/25/10982</t>
  </si>
  <si>
    <t>CABANA BLUE WHITE</t>
  </si>
  <si>
    <t>PRLS/25/10989</t>
  </si>
  <si>
    <t>PRLS/25/12035</t>
  </si>
  <si>
    <t>710P03854002</t>
  </si>
  <si>
    <t>710P03854001</t>
  </si>
  <si>
    <t>711P03854001</t>
  </si>
  <si>
    <t>711P03854002</t>
  </si>
  <si>
    <t>PRLS/25/11981</t>
  </si>
  <si>
    <t>BLUE/GREEN</t>
  </si>
  <si>
    <t>5LT</t>
  </si>
  <si>
    <t>READY GOODS,OTL NO - ,CABLE LOCK - ,GPS NO - , SMMTS TRASPORTS,DHL ( ANEKAL -BANGALORE)</t>
  </si>
  <si>
    <t>READY GOODS,OTL NO - ,CABLE LOCK - ,GPS NO - , MANU ROADWAYS TRASPORTS,DHL ( ANEKAL -BANGALORE)</t>
  </si>
  <si>
    <t>READY GOODS,OTL NO - ,CABLE LOCK - ,GPS NO - , BALAJI  TRASPORTS,DHL ( ANEKAL -BANGALORE)</t>
  </si>
  <si>
    <t>Style NO :-</t>
  </si>
  <si>
    <t>PRL Packaging Approval Status</t>
  </si>
  <si>
    <t>Item Weight - Stand Pack</t>
  </si>
  <si>
    <t>STYLE</t>
  </si>
  <si>
    <t>Goods Status</t>
  </si>
  <si>
    <t>TTL Size</t>
  </si>
  <si>
    <t>Size</t>
  </si>
  <si>
    <t>711B18632</t>
  </si>
  <si>
    <t>REPEATED STYLE</t>
  </si>
  <si>
    <t>LT to 5XB - 9 Sizes</t>
  </si>
  <si>
    <t xml:space="preserve"> COASTAL BEIGE/WHITE</t>
  </si>
  <si>
    <t>S-pcs</t>
  </si>
  <si>
    <t>NEED TO TAKE PHOTO</t>
  </si>
  <si>
    <t>14.5-18.5-9 Sizes</t>
  </si>
  <si>
    <t>Empty box</t>
  </si>
  <si>
    <t>712B22550</t>
  </si>
  <si>
    <t>No of Pcs</t>
  </si>
  <si>
    <t>Appoved</t>
  </si>
  <si>
    <t>LT to XB - 9 Sizes</t>
  </si>
  <si>
    <t>Cleared</t>
  </si>
  <si>
    <t>Full box Weight</t>
  </si>
  <si>
    <t>TLO – Hong Kong time is 2 hours and 30 minutes ahead of Indian time.</t>
  </si>
  <si>
    <t>XS to XXL - 6 Sizes</t>
  </si>
  <si>
    <t>XS Size Only Requred</t>
  </si>
  <si>
    <t>S - PACK</t>
  </si>
  <si>
    <t>India</t>
  </si>
  <si>
    <t xml:space="preserve">Awaiting Approval </t>
  </si>
  <si>
    <t xml:space="preserve">Hong Kong </t>
  </si>
  <si>
    <t>Standard Height</t>
  </si>
  <si>
    <t>375/325/260mm</t>
  </si>
  <si>
    <t>Stand Pack</t>
  </si>
  <si>
    <t xml:space="preserve">14/ to 18/ - 9 Sizes </t>
  </si>
  <si>
    <t>All Sizes Required</t>
  </si>
  <si>
    <t>DMN</t>
  </si>
  <si>
    <t>710B15647</t>
  </si>
  <si>
    <t>Inner carton</t>
  </si>
  <si>
    <t>Hight</t>
  </si>
  <si>
    <t>CM</t>
  </si>
  <si>
    <t>Millimeter</t>
  </si>
  <si>
    <t>710B14315</t>
  </si>
  <si>
    <t>FULL HIGHT</t>
  </si>
  <si>
    <t>710B14294</t>
  </si>
  <si>
    <t>17  67</t>
  </si>
  <si>
    <t>17/ 23</t>
  </si>
  <si>
    <t>(-)HIGHT</t>
  </si>
  <si>
    <t>712B16805</t>
  </si>
  <si>
    <t>FULL PICS</t>
  </si>
  <si>
    <t>Photo not taken</t>
  </si>
  <si>
    <t>1 pcs hight</t>
  </si>
  <si>
    <t>F - PACK</t>
  </si>
  <si>
    <t>710B14295</t>
  </si>
  <si>
    <t>Item Weight - Flat Pack</t>
  </si>
  <si>
    <t>Falt Pack</t>
  </si>
  <si>
    <t>710B16388</t>
  </si>
  <si>
    <t>710B15594</t>
  </si>
  <si>
    <t>7188A WHITE BLUE / 7188E COASTAL BEIGE WHITE</t>
  </si>
  <si>
    <t>710B16705</t>
  </si>
  <si>
    <t>710B23578</t>
  </si>
  <si>
    <t>S to XXL - 5 Sizes</t>
  </si>
  <si>
    <t>711B23578</t>
  </si>
  <si>
    <t>LT to XB - 8 Sizes</t>
  </si>
  <si>
    <t xml:space="preserve">XS Size </t>
  </si>
  <si>
    <t>710B22363</t>
  </si>
  <si>
    <t>Item Weight - Stand Pack Tag Price Missmatch Pcs are Hold</t>
  </si>
  <si>
    <t>710P07023</t>
  </si>
  <si>
    <t>New Updated</t>
  </si>
  <si>
    <t>PCS</t>
  </si>
  <si>
    <t>Flat / Ratio Pack</t>
  </si>
  <si>
    <t>54*38*37.5</t>
  </si>
  <si>
    <t>5137I CAMBRIDGE YELLOW/WHITE</t>
  </si>
  <si>
    <t>54*38*32.5</t>
  </si>
  <si>
    <t>POLO BLACK / RL Navy</t>
  </si>
  <si>
    <t>54*38*26</t>
  </si>
  <si>
    <t>48*38*32</t>
  </si>
  <si>
    <t>XS to XXL - 6 Sizes - 2 Sizes are Multi</t>
  </si>
  <si>
    <t>CARMEL PINK / POLO BLACK / SKY LAVENDER</t>
  </si>
  <si>
    <t>XS &amp; XL Size is Required</t>
  </si>
  <si>
    <t>48*38*26</t>
  </si>
  <si>
    <t>710B14314</t>
  </si>
  <si>
    <t>48*38*13</t>
  </si>
  <si>
    <t>14/ 23 to 18 67 - 17 Sizes</t>
  </si>
  <si>
    <t>All Sizes Required but 13 Sizes are there in Running Po's</t>
  </si>
  <si>
    <t>710P03855</t>
  </si>
  <si>
    <t>710P03854</t>
  </si>
  <si>
    <t>BSR WHITE / BLUE</t>
  </si>
  <si>
    <t>XS &amp; XXL Size is Required</t>
  </si>
  <si>
    <t>14/ 23 to 18 67 - 9 Sizes</t>
  </si>
  <si>
    <t>CABANA BLUE WHITE / COASTAL BEIGE WHITE</t>
  </si>
  <si>
    <t>All Sizes Required - ( 5 Size)</t>
  </si>
  <si>
    <t>710B16389</t>
  </si>
  <si>
    <t>3334A BLUE/WHITE</t>
  </si>
  <si>
    <t>LT to 1XL - 13 Sizes</t>
  </si>
  <si>
    <t>710B14228</t>
  </si>
  <si>
    <t>712B16811</t>
  </si>
  <si>
    <t>7239 NAVY WHITE</t>
  </si>
  <si>
    <t>CARMEL PINK / POLO BLACK</t>
  </si>
  <si>
    <t>Cleared - Multi Sizes Required</t>
  </si>
  <si>
    <t>7188B BLUE WHITE / 7188E COASTAL BEIGE WHITE</t>
  </si>
  <si>
    <t>All Sizes Required but MT &amp; 1XL Size not there</t>
  </si>
  <si>
    <t>710B14232</t>
  </si>
  <si>
    <t>AWATING FOR APROVAL</t>
  </si>
  <si>
    <t>Ready</t>
  </si>
  <si>
    <t>Awaiting Approval</t>
  </si>
  <si>
    <t>FI PENDING</t>
  </si>
  <si>
    <t>710B18632</t>
  </si>
  <si>
    <t>710B22588</t>
  </si>
  <si>
    <t>710B18627</t>
  </si>
  <si>
    <t>TRUCKOUT ON - 25.12.2025</t>
  </si>
  <si>
    <t>CDD - 04.01.2026</t>
  </si>
  <si>
    <t>Line</t>
  </si>
  <si>
    <t xml:space="preserve">OCR </t>
  </si>
  <si>
    <t>DO</t>
  </si>
  <si>
    <t>INV NO </t>
  </si>
  <si>
    <t>QIMA</t>
  </si>
  <si>
    <t>VQA</t>
  </si>
  <si>
    <t>KA05AK8319</t>
  </si>
  <si>
    <t>Sent</t>
  </si>
  <si>
    <t>Short Shipment mail Pending</t>
  </si>
  <si>
    <t xml:space="preserve">GRAND TOTAL </t>
  </si>
  <si>
    <t>TRUCKOUT ON - 30.12.2025</t>
  </si>
  <si>
    <t>CDD - 11.01.2026</t>
  </si>
  <si>
    <t>DRAFT</t>
  </si>
  <si>
    <t>SMAAS088566 -</t>
  </si>
  <si>
    <t>710982798002CTR</t>
  </si>
  <si>
    <t>710982800500CTR</t>
  </si>
  <si>
    <t>PRLS/25/12324 / PRLS/25/11032</t>
  </si>
  <si>
    <t>6 - 10</t>
  </si>
  <si>
    <t>FQA 02/01</t>
  </si>
  <si>
    <t>5 - 10</t>
  </si>
  <si>
    <t>NEW BOOKING NO</t>
  </si>
  <si>
    <t>To City office</t>
  </si>
  <si>
    <t>IBKG0000226916</t>
  </si>
  <si>
    <t>AIR BOOKING</t>
  </si>
  <si>
    <t>RRL</t>
  </si>
  <si>
    <t>RATIO</t>
  </si>
  <si>
    <t>STATUS as on 7th Jan</t>
  </si>
  <si>
    <t>TRUCKOUT ON - 08.01.2025</t>
  </si>
  <si>
    <t>TODAY</t>
  </si>
  <si>
    <t xml:space="preserve">STATUS </t>
  </si>
  <si>
    <t>VQA-FQA - Inline</t>
  </si>
  <si>
    <t>TRUCKOUT ON - 13.01.2025</t>
  </si>
  <si>
    <t>STATUS-2</t>
  </si>
  <si>
    <t>L -5</t>
  </si>
  <si>
    <t>Ready by - 17-01-2026</t>
  </si>
  <si>
    <t>Ready By - 13-01-2026</t>
  </si>
  <si>
    <t>L -8</t>
  </si>
  <si>
    <t>Ready By - 19-01-2026</t>
  </si>
  <si>
    <t>L -6</t>
  </si>
  <si>
    <t>Ready By - 17-01-2026</t>
  </si>
  <si>
    <t>Ready By - 16-01-2026</t>
  </si>
  <si>
    <t>Ready By - 14-01-2026</t>
  </si>
  <si>
    <t>AIR - FCA - BANGALORE</t>
  </si>
  <si>
    <t>SMAAS088997</t>
  </si>
  <si>
    <t>SMAAS089008 -AS SHIPPING</t>
  </si>
  <si>
    <t>SMAAS089080 -AS SHIPPING</t>
  </si>
  <si>
    <t>SMAAS089012 -AS SHIPPING</t>
  </si>
  <si>
    <t>SMAAS089013 -AS SHIPPING</t>
  </si>
  <si>
    <t>SMAAS089011 -AS SHIPPING</t>
  </si>
  <si>
    <t>TRUCKOUT ON - 29.01.2025</t>
  </si>
  <si>
    <t>17.10</t>
  </si>
  <si>
    <t>13.26</t>
  </si>
  <si>
    <t>SMAAS089118 - AS SHIPPING CFS - CHENNAI</t>
  </si>
  <si>
    <t>35.36</t>
  </si>
  <si>
    <t>27.68</t>
  </si>
  <si>
    <t>297.33</t>
  </si>
  <si>
    <t>237.67</t>
  </si>
  <si>
    <t>SMAAS089125 AS SHIPPING CFS - CHENNAI</t>
  </si>
  <si>
    <t>229.38</t>
  </si>
  <si>
    <t>183.02</t>
  </si>
  <si>
    <t>395.39</t>
  </si>
  <si>
    <t>319.87</t>
  </si>
  <si>
    <t>17.363</t>
  </si>
  <si>
    <t>13.52</t>
  </si>
  <si>
    <t>15.84</t>
  </si>
  <si>
    <t>14.56</t>
  </si>
  <si>
    <t>8.91</t>
  </si>
  <si>
    <t>5.07</t>
  </si>
  <si>
    <t>18.70</t>
  </si>
  <si>
    <t>14.86</t>
  </si>
  <si>
    <t>l</t>
  </si>
  <si>
    <t>12.37</t>
  </si>
  <si>
    <t>8.53</t>
  </si>
  <si>
    <t>12.48</t>
  </si>
  <si>
    <t>8.64</t>
  </si>
  <si>
    <t>18.40</t>
  </si>
  <si>
    <t>10.04</t>
  </si>
  <si>
    <t>7.48</t>
  </si>
  <si>
    <t>18.07</t>
  </si>
  <si>
    <t>14.23</t>
  </si>
  <si>
    <t>2.80</t>
  </si>
  <si>
    <t>1.52</t>
  </si>
  <si>
    <t>13.65</t>
  </si>
  <si>
    <t>11.09</t>
  </si>
  <si>
    <t>14.05</t>
  </si>
  <si>
    <t>10.21</t>
  </si>
  <si>
    <t>281.83</t>
  </si>
  <si>
    <t>233.19</t>
  </si>
  <si>
    <t>SMAAS089119 AS SHIPPING CFS - CHENNAI</t>
  </si>
  <si>
    <t>CDD-08-02-2026</t>
  </si>
  <si>
    <t>CDD-01-02-2026</t>
  </si>
  <si>
    <t>INV-NO</t>
  </si>
  <si>
    <t>sent</t>
  </si>
  <si>
    <t>IBKG0000234269-FEDEX</t>
  </si>
  <si>
    <t>126.32</t>
  </si>
  <si>
    <t>103.28</t>
  </si>
  <si>
    <t>JENNA MUMBAI CFS</t>
  </si>
  <si>
    <t>1193.42</t>
  </si>
  <si>
    <t>965.58</t>
  </si>
  <si>
    <t>SBOMS128523 - AS SHIPPING CFS - MUMBAI</t>
  </si>
  <si>
    <t>8.0</t>
  </si>
  <si>
    <t>5.44</t>
  </si>
  <si>
    <t>SBOMS128525 - AS SHIPPING CFS - MUMBAI</t>
  </si>
  <si>
    <t>20.74</t>
  </si>
  <si>
    <t>14.34</t>
  </si>
  <si>
    <t>26.04</t>
  </si>
  <si>
    <t>18.36</t>
  </si>
  <si>
    <t>22.60</t>
  </si>
  <si>
    <t>16.20</t>
  </si>
  <si>
    <t>14.28</t>
  </si>
  <si>
    <t>10.44</t>
  </si>
  <si>
    <t>Grand Total</t>
  </si>
  <si>
    <t>Sum of ORD QTY</t>
  </si>
  <si>
    <t>Sum of SHIP QTY</t>
  </si>
  <si>
    <t>Sum of CTNS</t>
  </si>
  <si>
    <t>FQA</t>
  </si>
  <si>
    <t>MUMBAI</t>
  </si>
  <si>
    <t>G TOTAL</t>
  </si>
  <si>
    <t>PRLS/25/12762</t>
  </si>
  <si>
    <t>TRUCKOUT ON - 05.02.2026</t>
  </si>
  <si>
    <t>TRUCKOUT ON - 12.02.2026</t>
  </si>
  <si>
    <t>IBKG0000234826</t>
  </si>
  <si>
    <t>IBKG0000234835</t>
  </si>
  <si>
    <t xml:space="preserve">SEA FOB -CHENNAI </t>
  </si>
  <si>
    <t>CDD - 22-2-2026</t>
  </si>
  <si>
    <t xml:space="preserve">CDD - 22.02.2026 </t>
  </si>
  <si>
    <t>Ship Percentage</t>
  </si>
  <si>
    <t>KEY PERFORMANCE INDICATORS</t>
  </si>
  <si>
    <t>Total Orders</t>
  </si>
  <si>
    <t>Total Shipped</t>
  </si>
  <si>
    <t>Total Cartons</t>
  </si>
  <si>
    <t>Active Plants</t>
  </si>
  <si>
    <t>Destinations</t>
  </si>
  <si>
    <t>Rank</t>
  </si>
  <si>
    <t>Plant Code</t>
  </si>
  <si>
    <t>Shipped Qty</t>
  </si>
  <si>
    <t>% of Total</t>
  </si>
  <si>
    <t>SHIPMENT TIMELINE BY CDD DATE</t>
  </si>
  <si>
    <t>Ordered Qty</t>
  </si>
  <si>
    <t>Cartons</t>
  </si>
  <si>
    <t>PLANT COED</t>
  </si>
  <si>
    <t>COUNT OF PLANT</t>
  </si>
  <si>
    <t>COUNT OF CDD</t>
  </si>
  <si>
    <t>COUNT OF COUNTRY</t>
  </si>
  <si>
    <t>2026 Shipment Analytics Dashboard</t>
  </si>
  <si>
    <t>SHIPMENT  EXECUTIVE SUMMARY</t>
  </si>
  <si>
    <t>IBKG0000232156</t>
  </si>
  <si>
    <t>LCPEXP2526-3049</t>
  </si>
  <si>
    <t>PRL</t>
  </si>
  <si>
    <t>Received</t>
  </si>
  <si>
    <t>PURE BROWN</t>
  </si>
  <si>
    <t>LC/PVI/25/12846.1</t>
  </si>
  <si>
    <t>LC/PVI/25/12846.2</t>
  </si>
  <si>
    <t>LIGHT GREY</t>
  </si>
  <si>
    <t>MW0MW44230</t>
  </si>
  <si>
    <t>PVH Arvind Fashion Private Limited</t>
  </si>
  <si>
    <t>shankarkm010@gamil.com</t>
  </si>
  <si>
    <t>dishu1122</t>
  </si>
  <si>
    <t>Black</t>
  </si>
  <si>
    <t>LC/HB/25/12855.1</t>
  </si>
  <si>
    <t>45L</t>
  </si>
  <si>
    <t>44L</t>
  </si>
  <si>
    <t>43L</t>
  </si>
  <si>
    <t>41L</t>
  </si>
  <si>
    <t>40L</t>
  </si>
  <si>
    <t>SHIP CTNS</t>
  </si>
  <si>
    <t>ITEAM</t>
  </si>
  <si>
    <t>CLOUR</t>
  </si>
  <si>
    <t xml:space="preserve"># CON </t>
  </si>
  <si>
    <t>LC/HB/25/12855.2</t>
  </si>
  <si>
    <t>42L</t>
  </si>
  <si>
    <t>00140</t>
  </si>
  <si>
    <t>Light/Pastel Blue</t>
  </si>
  <si>
    <t>LC/HB/25/12852.4</t>
  </si>
  <si>
    <t>00100</t>
  </si>
  <si>
    <t>00070</t>
  </si>
  <si>
    <t>00050</t>
  </si>
  <si>
    <t>00170</t>
  </si>
  <si>
    <t>LC/HB/25/12852.1</t>
  </si>
  <si>
    <t>00150</t>
  </si>
  <si>
    <t>00110</t>
  </si>
  <si>
    <t>00080</t>
  </si>
  <si>
    <t>00060</t>
  </si>
  <si>
    <t>39L</t>
  </si>
  <si>
    <t>00120</t>
  </si>
  <si>
    <t>LC/HB/25/12852.2</t>
  </si>
  <si>
    <t>00090</t>
  </si>
  <si>
    <t>00180</t>
  </si>
  <si>
    <t>00160</t>
  </si>
  <si>
    <t xml:space="preserve"> Open White</t>
  </si>
  <si>
    <t>LC/HB/25/12777.2</t>
  </si>
  <si>
    <t>LC/HB/25/12872.2</t>
  </si>
  <si>
    <t>Dark Blue</t>
  </si>
  <si>
    <t>00030</t>
  </si>
  <si>
    <t>00040</t>
  </si>
  <si>
    <t>LC/HB/25/12855.3</t>
  </si>
  <si>
    <t>37A</t>
  </si>
  <si>
    <t>38A</t>
  </si>
  <si>
    <t>39A</t>
  </si>
  <si>
    <t>40A</t>
  </si>
  <si>
    <t>41A</t>
  </si>
  <si>
    <t>42A</t>
  </si>
  <si>
    <t>43A</t>
  </si>
  <si>
    <t>LC/HB/25/13015.2</t>
  </si>
  <si>
    <t>00010</t>
  </si>
  <si>
    <t>LC/HB/25/13007.3</t>
  </si>
  <si>
    <t xml:space="preserve"> Light/Pastel Green</t>
  </si>
  <si>
    <t>LC/HB/25/12852.3</t>
  </si>
  <si>
    <t>00130</t>
  </si>
  <si>
    <t xml:space="preserve"> </t>
  </si>
  <si>
    <t>00190</t>
  </si>
  <si>
    <t>LC/HB/25/12767.4</t>
  </si>
  <si>
    <t>Natural</t>
  </si>
  <si>
    <t>k</t>
  </si>
  <si>
    <t>LC/HB/25/12855.4</t>
  </si>
  <si>
    <t xml:space="preserve"> Light/Pastel Blue</t>
  </si>
  <si>
    <t>LC/HB/25/13007.7</t>
  </si>
  <si>
    <t xml:space="preserve"> Light/Pastel Pink</t>
  </si>
  <si>
    <t>LC/HB/25/13007.4</t>
  </si>
  <si>
    <t xml:space="preserve"> Open Red</t>
  </si>
  <si>
    <t>LC/HB/25/13007.5</t>
  </si>
  <si>
    <t>Open Red</t>
  </si>
  <si>
    <t>00020</t>
  </si>
  <si>
    <t>LC/HB/25/13007.6</t>
  </si>
  <si>
    <t>LC/HB/25/13007.1</t>
  </si>
  <si>
    <t>00200</t>
  </si>
  <si>
    <t>LC/HB/25/12769.1</t>
  </si>
  <si>
    <t>LC/HB/25/12769.3</t>
  </si>
  <si>
    <t>LC/HB/25/12761.1</t>
  </si>
  <si>
    <t>50573526-H-HANK-K-C1-261</t>
  </si>
  <si>
    <t>Hugo Boss</t>
  </si>
  <si>
    <t>LIGHT/PASTEL BLUE</t>
  </si>
  <si>
    <t>LCPEXP2526-3048</t>
  </si>
  <si>
    <t xml:space="preserve">710B18632 </t>
  </si>
  <si>
    <t>710B18131</t>
  </si>
  <si>
    <t>710B18274</t>
  </si>
  <si>
    <t>710B22589</t>
  </si>
  <si>
    <t>710967632</t>
  </si>
  <si>
    <t>LC/HB/25/12947.2</t>
  </si>
  <si>
    <t>C-Jason-50293691</t>
  </si>
  <si>
    <t>OPEN WHITE(10181991-199)</t>
  </si>
  <si>
    <t>LC/HB/25/12870.1</t>
  </si>
  <si>
    <t>50566999-H-JOE-SP-C1-261</t>
  </si>
  <si>
    <t>10281027-404 Dark blue(10281027-404)</t>
  </si>
  <si>
    <t>LC/HB/25/12779.3</t>
  </si>
  <si>
    <t>50567009-H-LIAM-BD-E-C1-263</t>
  </si>
  <si>
    <t>DARK BLUE(10261979-404)</t>
  </si>
  <si>
    <t>XXXL</t>
  </si>
  <si>
    <t>LC/HB/25/12763.2</t>
  </si>
  <si>
    <t>KASON-A-25-50482056 (IP NOS 2)</t>
  </si>
  <si>
    <t>OPEN WHITE(10181090-199)</t>
  </si>
  <si>
    <t>LC/HB/25/12925.3</t>
  </si>
  <si>
    <t>50567021-H-HANK-SP-C1-261</t>
  </si>
  <si>
    <t>MEDIUM PINK(10281029-664)</t>
  </si>
  <si>
    <t>LC/HB/25/12925.4</t>
  </si>
  <si>
    <t>LIGHT/PASTEL GREEN(10281029-330)</t>
  </si>
  <si>
    <t>LC/HB/25/12763.1</t>
  </si>
  <si>
    <t>10181090/459-LIGHT/PASTEL BLUE</t>
  </si>
  <si>
    <t>LC/HB/25/12985.3.4</t>
  </si>
  <si>
    <t>H-JOE-K-C1-261-50567458</t>
  </si>
  <si>
    <t>OPEN GREEN</t>
  </si>
  <si>
    <t>PRLS/25/13160</t>
  </si>
  <si>
    <t>PRLS/25/13161</t>
  </si>
  <si>
    <t>PRLS/25/13162</t>
  </si>
  <si>
    <t>PRLS/25/13163</t>
  </si>
  <si>
    <t>SUPPLY OLIVE</t>
  </si>
  <si>
    <t>BN-5BD(IIAM206)</t>
  </si>
  <si>
    <t>LC/PVI/25/12818.3</t>
  </si>
  <si>
    <t>WHITE(WHITE)</t>
  </si>
  <si>
    <t>LC/PRLS/25/12888.1</t>
  </si>
  <si>
    <t>PF26 - 710P03855- SC38 -CLBDPPCS -6/15</t>
  </si>
  <si>
    <t>Polo Ralph Lauren</t>
  </si>
  <si>
    <t>7289A HARBOUR ISLAND BLUE WHITE MULTI</t>
  </si>
  <si>
    <t>1st floor</t>
  </si>
  <si>
    <t>LC/HB/25/12925.6</t>
  </si>
  <si>
    <t>50567021-H-HANK-SP-C1-261 For 404 and 452 col</t>
  </si>
  <si>
    <t>LIGHT/PASTEL BLUE(10281029-452)</t>
  </si>
  <si>
    <t>LC/HB/25/12985.5.6</t>
  </si>
  <si>
    <t>450-LIGHT/PASTEL BLUE</t>
  </si>
  <si>
    <t>Gross Weight</t>
  </si>
  <si>
    <t>LC/PVI/25/12818.1</t>
  </si>
  <si>
    <t>Plaza Taupe(000000)</t>
  </si>
  <si>
    <t>PO NO - 4702068706</t>
  </si>
  <si>
    <t>`</t>
  </si>
  <si>
    <t>LC/PVI/25/12676.1</t>
  </si>
  <si>
    <t>BN1B/BN1C</t>
  </si>
  <si>
    <t>WHITE PEPPER(WHITEPEPPER)</t>
  </si>
  <si>
    <t>LCPEXP2526-3131</t>
  </si>
  <si>
    <t>LCPEXP2526-3132</t>
  </si>
  <si>
    <t>LC/PRLS/25/12890.1</t>
  </si>
  <si>
    <t>7289C POWDER PURPLE WHITE MULT(7289C)</t>
  </si>
  <si>
    <t>LC/HB/25/12925.5</t>
  </si>
  <si>
    <t>DARK BLUE(10281029-404)</t>
  </si>
  <si>
    <t>LC/HB/25/13006.1</t>
  </si>
  <si>
    <t>50567015-H-LIAM-BD-E-C1-263</t>
  </si>
  <si>
    <t>OPEN WHITE(10262229-118)</t>
  </si>
  <si>
    <t>LC/HB/25/12827.2</t>
  </si>
  <si>
    <t>50565627-Ricoplus_M</t>
  </si>
  <si>
    <t>DARK BLUE(10279535-404)</t>
  </si>
  <si>
    <t>PO NO - 4702068710</t>
  </si>
  <si>
    <t>DUMPING</t>
  </si>
  <si>
    <t>GPS E-LOCK-675080238698</t>
  </si>
  <si>
    <t>LC/PRLS/25/12832.1</t>
  </si>
  <si>
    <t>PF26 - 712B22550001 - CUESTPPHN - 5/15</t>
  </si>
  <si>
    <t>7316 WHITE BLUE(7316)</t>
  </si>
  <si>
    <t>QIMA-27 FEB</t>
  </si>
  <si>
    <t>FI TO BE DONE BY</t>
  </si>
  <si>
    <t xml:space="preserve">CDD - 01.03.2026 </t>
  </si>
  <si>
    <t xml:space="preserve">Dumping-KA05AK8319 </t>
  </si>
  <si>
    <t>Dumping-KA02AE6395</t>
  </si>
  <si>
    <t>Dumping- KA084085</t>
  </si>
  <si>
    <t>IBKG0000238230</t>
  </si>
  <si>
    <t>IBKG0000238233</t>
  </si>
  <si>
    <t>IBKG0000238235</t>
  </si>
  <si>
    <t>IBKG0000240190</t>
  </si>
  <si>
    <t>IBKG0000238237</t>
  </si>
  <si>
    <t>SEA FOB </t>
  </si>
  <si>
    <t>TRUCKOUT ON - 18.02.2026</t>
  </si>
  <si>
    <t>Under finishing</t>
  </si>
  <si>
    <t>Rescaning Pending</t>
  </si>
  <si>
    <t>PRLS/25/13332</t>
  </si>
  <si>
    <t>CDD - 1-3-2026</t>
  </si>
  <si>
    <t>PRLS/25/13331</t>
  </si>
  <si>
    <t>PRLS/25/13333</t>
  </si>
  <si>
    <t>PRLS/25/13334</t>
  </si>
  <si>
    <t>PRLS/25/13335</t>
  </si>
  <si>
    <t>PRLS/25/13159</t>
  </si>
  <si>
    <t>NEW FOREST</t>
  </si>
  <si>
    <t>PRLS/25/13156</t>
  </si>
  <si>
    <t>PRLS/25/13164</t>
  </si>
  <si>
    <t>710B29639001</t>
  </si>
  <si>
    <t>6937B WHITE GREEN MULTI</t>
  </si>
  <si>
    <t xml:space="preserve">SHIPMENT BOOKING </t>
  </si>
  <si>
    <t>SEA FOB | Truckout Date: 18.02.2026 | CDD: 01.03.2026</t>
  </si>
  <si>
    <t xml:space="preserve">SUBTOTAL </t>
  </si>
  <si>
    <t>SUBTOTAL</t>
  </si>
  <si>
    <t>LCPEXP2526-3164</t>
  </si>
  <si>
    <t>LCPEXP2526-3165</t>
  </si>
  <si>
    <t>LCPEXP2526-3166</t>
  </si>
  <si>
    <t>LCPEXP2526-3167</t>
  </si>
  <si>
    <t>need to submit</t>
  </si>
  <si>
    <t>LC/PRLS/25/12830.1</t>
  </si>
  <si>
    <t>PF26 - 712936018 - CUESTPPHN - 5/15 TSS</t>
  </si>
  <si>
    <t>5089F COASTAL BEIGE WHITE(5089F)</t>
  </si>
  <si>
    <t>LC/PRLS/25/12932.1</t>
  </si>
  <si>
    <t>PRLS/25/12932</t>
  </si>
  <si>
    <t>RATIO PACK</t>
  </si>
  <si>
    <t>LCPEXP2526-3168</t>
  </si>
  <si>
    <t>GPS E-LOCK-675080236726</t>
  </si>
  <si>
    <t>PRLS/25/12930</t>
  </si>
  <si>
    <t>PRLS/25/12931</t>
  </si>
  <si>
    <t>PRLS/25/12933</t>
  </si>
  <si>
    <t>16-FB</t>
  </si>
  <si>
    <t>UPCOMING SHIPMENTS TRACKER</t>
  </si>
  <si>
    <t xml:space="preserve">Report Date: </t>
  </si>
  <si>
    <t>Total O. Qty:</t>
  </si>
  <si>
    <t>Total Scan Qty:</t>
  </si>
  <si>
    <t>Total CTNS:</t>
  </si>
  <si>
    <t>NOTE</t>
  </si>
  <si>
    <t>Country</t>
  </si>
  <si>
    <t>Material ID</t>
  </si>
  <si>
    <t>O. Qty</t>
  </si>
  <si>
    <t>Scan Qty</t>
  </si>
  <si>
    <t>Handover Date</t>
  </si>
  <si>
    <t>Dumping</t>
  </si>
  <si>
    <t>FI To Be Done By</t>
  </si>
  <si>
    <t>Draft Mail</t>
  </si>
  <si>
    <t>SEA FOB | Truckout Date: 26.02.2026 | CDD - 08.03.2026</t>
  </si>
  <si>
    <t>IBKG0000241485</t>
  </si>
  <si>
    <t>IBKG0000238247</t>
  </si>
  <si>
    <t>IBKG0000238252</t>
  </si>
  <si>
    <t>IBKG0000238254</t>
  </si>
  <si>
    <t>IBKG0000238262</t>
  </si>
  <si>
    <t>Open Blue</t>
  </si>
  <si>
    <t>:LC/HB/25/12866.1</t>
  </si>
  <si>
    <t>LC/HB/25/12981.3</t>
  </si>
  <si>
    <t>Open Green</t>
  </si>
  <si>
    <t>LIGHT BLUE</t>
  </si>
  <si>
    <t>LIGHT BLUE ROYAL OXFORD</t>
  </si>
  <si>
    <t>BLUE ZIG ZAG</t>
  </si>
  <si>
    <t>LA Chemise</t>
  </si>
  <si>
    <t>LIGHT BLUE TWILL PLAIN ISBLÅ</t>
  </si>
  <si>
    <t>SAVIANO</t>
  </si>
  <si>
    <t>CASALNUOVO</t>
  </si>
  <si>
    <t>LC/LCH/25/12901</t>
  </si>
  <si>
    <t>LC/LCH/25/12907</t>
  </si>
  <si>
    <t>LC/LCH/25/12912</t>
  </si>
  <si>
    <t>CDD - 8-3-2026</t>
  </si>
  <si>
    <t xml:space="preserve">CDD - 08.03.2026 </t>
  </si>
  <si>
    <t>PRLS/25/12782</t>
  </si>
  <si>
    <t>PRLS/25/12780</t>
  </si>
  <si>
    <t>PRLS/25/13167</t>
  </si>
  <si>
    <t>PRLS/25/13165</t>
  </si>
  <si>
    <t>PRLS/25/13166</t>
  </si>
  <si>
    <t>Canada</t>
  </si>
  <si>
    <t>710B29367001</t>
  </si>
  <si>
    <t>6937C WHITE WINE MULTI</t>
  </si>
  <si>
    <t>LCPEXP2526-2951</t>
  </si>
  <si>
    <t>IBKG0000243003</t>
  </si>
  <si>
    <t>IBKG0000243002</t>
  </si>
  <si>
    <t>LC/PRLS/25/12931.1</t>
  </si>
  <si>
    <t>7289D COASTAL BEIGE WHITE MULTI(7289D)</t>
  </si>
  <si>
    <t>LC/PRLS/25/12892.1</t>
  </si>
  <si>
    <t>PF26 - 711P03855 - SC38 - CLBDPPCS - 6/15</t>
  </si>
  <si>
    <t>LC/ALD/25/12987</t>
  </si>
  <si>
    <t>HARBORBLUE18-4728TPG</t>
  </si>
  <si>
    <t>ALDENO</t>
  </si>
  <si>
    <t>LCPEXP2526-3232</t>
  </si>
  <si>
    <t>LCPEXP2526-3234</t>
  </si>
  <si>
    <t>GPS E-LOCK-675080232717</t>
  </si>
  <si>
    <t>1st Vehicle - TN24AX6681</t>
  </si>
  <si>
    <t>2nd Vehicle - KA01AB3017</t>
  </si>
  <si>
    <t>3rd Vehicle - KA01AD6921</t>
  </si>
  <si>
    <t>LC/PRLS/25/13331.1</t>
  </si>
  <si>
    <t>BSR SC31 710615870001</t>
  </si>
  <si>
    <t>BSR WHITE(BSRWHITE)</t>
  </si>
  <si>
    <t>LC/PRLS/25/13334.1</t>
  </si>
  <si>
    <t>BSR SC31 710757702001</t>
  </si>
  <si>
    <t>LC/PRLS/25/12893.1</t>
  </si>
  <si>
    <t>7289A HARBOUR ISLAND BLUE WHITE MULTI(7289A)</t>
  </si>
  <si>
    <t>LC/PRLS/25/13332.1</t>
  </si>
  <si>
    <t>BSR SC31 710615870002</t>
  </si>
  <si>
    <t>BSR BLUE(BSRBLUE)</t>
  </si>
  <si>
    <t>LC/PRLS/25/13333.1</t>
  </si>
  <si>
    <t>BSR SC31 710615871001</t>
  </si>
  <si>
    <t>BSR BLUE/WHITE STRIPE(BSR)</t>
  </si>
  <si>
    <t>LC/PRLS/25/13335.1</t>
  </si>
  <si>
    <t>BSR SC31 710757702002</t>
  </si>
  <si>
    <t>GARMENT DYE PLUS SIZE</t>
  </si>
  <si>
    <t>Aldeno</t>
  </si>
  <si>
    <t>DELPHINIUM BLUE</t>
  </si>
  <si>
    <t>SHAVED CHOCOLATE 19-1215 TCX</t>
  </si>
  <si>
    <t>A PRICOTICE13-1020TPG</t>
  </si>
  <si>
    <t>PALE KHAKI 15-1216 TPG</t>
  </si>
  <si>
    <t>LC/ALD/25/12989</t>
  </si>
  <si>
    <t>APRICOT ICE</t>
  </si>
  <si>
    <t>HARBOR BLUE</t>
  </si>
  <si>
    <t>POSEIDON19-4033TGP</t>
  </si>
  <si>
    <t>LCPEXP2526-3235</t>
  </si>
  <si>
    <t>GPS E-LOCK-675080226511</t>
  </si>
  <si>
    <t>LCPEXP2526-3239</t>
  </si>
  <si>
    <t>GPS E-LOCK-675080236668</t>
  </si>
  <si>
    <t>LCPEXP2526-3236</t>
  </si>
  <si>
    <t>LCPEXP2526-3237</t>
  </si>
  <si>
    <t>LCPEXP2526-3238</t>
  </si>
  <si>
    <t xml:space="preserve">Air </t>
  </si>
  <si>
    <t>710615870</t>
  </si>
  <si>
    <t>710615871</t>
  </si>
  <si>
    <t>710757702</t>
  </si>
  <si>
    <t>S to XL - 4 Sizes</t>
  </si>
  <si>
    <t>NEED TO UPLOAD PHOTO</t>
  </si>
  <si>
    <t>710B29639</t>
  </si>
  <si>
    <t xml:space="preserve">Ready </t>
  </si>
  <si>
    <t>SEA FOB | Truckout Date: 05.03.2026  | CDD - 15.03.2026</t>
  </si>
  <si>
    <t>IBKG0000243531</t>
  </si>
  <si>
    <t xml:space="preserve">CHENNAI </t>
  </si>
  <si>
    <t>CDD - 15-3-2026</t>
  </si>
  <si>
    <t>awaiting for approval</t>
  </si>
  <si>
    <t xml:space="preserve"> Approved</t>
  </si>
  <si>
    <t>LCPEXP2526-3308</t>
  </si>
  <si>
    <t>GPS E-LOCK-675080232394</t>
  </si>
  <si>
    <t>GPS E-LOCK-675080237054</t>
  </si>
  <si>
    <t>WFX GDN COMPLETE</t>
  </si>
  <si>
    <t>WFX ASN PENDING</t>
  </si>
  <si>
    <t>Under Washing</t>
  </si>
  <si>
    <t>Cutting</t>
  </si>
  <si>
    <t>need take photo</t>
  </si>
  <si>
    <t>FQA-Next week</t>
  </si>
  <si>
    <t>RATIO PACK - 12</t>
  </si>
  <si>
    <t>RATIO PACK - 8</t>
  </si>
  <si>
    <t>RATIO PACK - 6</t>
  </si>
  <si>
    <t xml:space="preserve">RATIO PACK - 12 </t>
  </si>
  <si>
    <t>PRLS/25/13171</t>
  </si>
  <si>
    <t>PRLS/25/13172</t>
  </si>
  <si>
    <t>Italy</t>
  </si>
  <si>
    <t xml:space="preserve">   </t>
  </si>
  <si>
    <t>PLANT</t>
  </si>
  <si>
    <t>Column1</t>
  </si>
  <si>
    <t>Column2</t>
  </si>
  <si>
    <t>Column3</t>
  </si>
  <si>
    <t>Column4</t>
  </si>
  <si>
    <t>Column5</t>
  </si>
  <si>
    <t>Column6</t>
  </si>
  <si>
    <t>LC/PVI/25/13135.1</t>
  </si>
  <si>
    <t>IIBM200</t>
  </si>
  <si>
    <t>CALVIN KLEIN JEANS</t>
  </si>
  <si>
    <t>SMOKEY OLIVE</t>
  </si>
  <si>
    <t>LC/PVI/25/13109.2</t>
  </si>
  <si>
    <t>IIAM217</t>
  </si>
  <si>
    <t>BREZZY BLUE</t>
  </si>
  <si>
    <t>IBKG0000244532</t>
  </si>
  <si>
    <t>IBKG0000244536</t>
  </si>
  <si>
    <t>Cutting &amp; Sewing</t>
  </si>
  <si>
    <t>CDD - 22-3-2026</t>
  </si>
  <si>
    <t>PLANTS BY SHIPMENT VOLUME</t>
  </si>
  <si>
    <t>CHENNAI SEA FOB | Truckout Date: 12.03.2026 | CDD - 22.03.2026</t>
  </si>
  <si>
    <t>Grand TOTAL</t>
  </si>
  <si>
    <t>FI Going On - 10th</t>
  </si>
  <si>
    <t>PRLS/25/13158</t>
  </si>
  <si>
    <t>710798540083</t>
  </si>
  <si>
    <t>LC/PRLS/25/13171.1</t>
  </si>
  <si>
    <t>FA26 - 710968973 - SC19 - CUBDPPCS - 6/16</t>
  </si>
  <si>
    <t>6671FADIRONDACKBERRYWHITE(6671FADIRONDACKBERRYWHITE)</t>
  </si>
  <si>
    <t>LC/PRLS/25/13164.1</t>
  </si>
  <si>
    <t>FA26 - 710967894 - SC19 - CLBDPPCPRPSS - 6/16</t>
  </si>
  <si>
    <t>Z254SC32</t>
  </si>
  <si>
    <t>100% Cotton Woven Men's L/S Shirt</t>
  </si>
  <si>
    <t>KPR</t>
  </si>
  <si>
    <t>30TH MARCH</t>
  </si>
  <si>
    <t>29T</t>
  </si>
  <si>
    <t>Under Dyeing and Finishing</t>
  </si>
  <si>
    <t>LC/PRLS/25/13156.1</t>
  </si>
  <si>
    <t>FA26 - 710B29639001 - SC38 - SLBDPPCS - 6/15</t>
  </si>
  <si>
    <t>6937B WHITE GREEN MULTI(6937BWHITEGREENMULTI)</t>
  </si>
  <si>
    <t>LCPEXP2526-3383</t>
  </si>
  <si>
    <t>SENt</t>
  </si>
  <si>
    <t>LC/HB/25/13488.4</t>
  </si>
  <si>
    <t>50473265-H-JOE-kent-C1-214</t>
  </si>
  <si>
    <t>LIGHT/PASTEL BLUE(10219212-452)</t>
  </si>
  <si>
    <t>LC/HB/25/13488.3</t>
  </si>
  <si>
    <t>DARK BLUE(10219212-404)</t>
  </si>
  <si>
    <t>LC/HB/25/13004.2</t>
  </si>
  <si>
    <t>50566988-H-LIAM-BD-E-C1-263</t>
  </si>
  <si>
    <t>DARK BEIGE(10261879-254)</t>
  </si>
  <si>
    <t>LC/HB/25/13092.2</t>
  </si>
  <si>
    <t>50567399-H-HANK-SP-C1-261</t>
  </si>
  <si>
    <t>MEDIUM PINK(10281319-664)</t>
  </si>
  <si>
    <t>LC/HB/25/13545.2</t>
  </si>
  <si>
    <t>KOEY-A-26-50527930</t>
  </si>
  <si>
    <t>459-LT PASTEL BLUE</t>
  </si>
  <si>
    <t>LC/HB/25/13006.5</t>
  </si>
  <si>
    <t>DARK BLUE(10262229-404)</t>
  </si>
  <si>
    <t>LC/PRLS/25/13172.1</t>
  </si>
  <si>
    <t>6671E-LOVAT-WHITE(6671ELOVATWHITE)</t>
  </si>
  <si>
    <t>LC/HB/25/13486.4</t>
  </si>
  <si>
    <t>50469345-H-HANK-kent-C1-214.</t>
  </si>
  <si>
    <t>CHENNAI SEA FOB | Truckout Date: 17.03.2026 | CDD - 29.03.2026</t>
  </si>
  <si>
    <t>OPEN WHITE</t>
  </si>
  <si>
    <t xml:space="preserve">LC/HB/25/13545.1 </t>
  </si>
  <si>
    <t>LC/HB/25/13486.3</t>
  </si>
  <si>
    <t>LC/HB/25/13486.1</t>
  </si>
  <si>
    <t>BLACK(10219212-001)</t>
  </si>
  <si>
    <t>CHENNAI SEA FOB | Truckout Date:17 .03.2026 | CDD - 29.03.2026</t>
  </si>
  <si>
    <t>BANGALORE, AIR FOB | Truckout Date: 17.03.2026 | CDD - 29.03.2026</t>
  </si>
  <si>
    <t xml:space="preserve">CDD - 29.03.2026 </t>
  </si>
  <si>
    <t>IBKG0000247519</t>
  </si>
  <si>
    <t>IBKG0000248394</t>
  </si>
  <si>
    <t>IBKG0000248397</t>
  </si>
  <si>
    <t>IBKG0000248410</t>
  </si>
  <si>
    <t>VEHICLE REQUEST</t>
  </si>
  <si>
    <t>2ND VEHICLE</t>
  </si>
  <si>
    <t>1ST VEHICLE</t>
  </si>
  <si>
    <t>Awaiting booking number for air shipment</t>
  </si>
  <si>
    <t>Updated</t>
  </si>
  <si>
    <t>Ratio Pack</t>
  </si>
  <si>
    <t>48*38*17</t>
  </si>
  <si>
    <t>48*38*14</t>
  </si>
  <si>
    <t>48*38*44</t>
  </si>
  <si>
    <t>48*38*25</t>
  </si>
  <si>
    <t>CDD - 29-3-2026</t>
  </si>
  <si>
    <t>LCPEXP2526-3440</t>
  </si>
  <si>
    <t>GPS E-LOCK-675080232105</t>
  </si>
  <si>
    <t>710B29367</t>
  </si>
  <si>
    <t>CKML</t>
  </si>
  <si>
    <t>LC/PVI/25/13180.1</t>
  </si>
  <si>
    <t>PRLS/25/13277</t>
  </si>
  <si>
    <t>LCPEXP2526-3441</t>
  </si>
  <si>
    <t xml:space="preserve">LCPEXP2526-3443 </t>
  </si>
  <si>
    <t>LCPEXP2526-3442</t>
  </si>
  <si>
    <t>GPS E-LOCK -675080237054</t>
  </si>
  <si>
    <t>015605004425</t>
  </si>
  <si>
    <t>015605004423</t>
  </si>
  <si>
    <t>015605004426</t>
  </si>
  <si>
    <t>015605004424</t>
  </si>
  <si>
    <t>015605004429</t>
  </si>
  <si>
    <t>015605004430</t>
  </si>
  <si>
    <t>015605004433</t>
  </si>
  <si>
    <t>015605004427</t>
  </si>
  <si>
    <t>015605004428</t>
  </si>
  <si>
    <t>LC/PRLS/25/13159.1</t>
  </si>
  <si>
    <t>FA26 - 710804257063 - SC32 - SLBDPPCS - 6/16</t>
  </si>
  <si>
    <t>4702096676</t>
  </si>
  <si>
    <t>4702096677</t>
  </si>
  <si>
    <t>712936018001</t>
  </si>
  <si>
    <t>CartonCode</t>
  </si>
  <si>
    <t>CartonDescription</t>
  </si>
  <si>
    <t>CartonLength</t>
  </si>
  <si>
    <t>CartonWidth</t>
  </si>
  <si>
    <t>CartonHeight</t>
  </si>
  <si>
    <t>LwhUnit</t>
  </si>
  <si>
    <t>CartonCapacity</t>
  </si>
  <si>
    <t>CartonWeight</t>
  </si>
  <si>
    <t>WeightUnit</t>
  </si>
  <si>
    <t>1PCS</t>
  </si>
  <si>
    <t>54*38*6</t>
  </si>
  <si>
    <t>KG</t>
  </si>
  <si>
    <t>ONE PC CARTON</t>
  </si>
  <si>
    <t>54*38*4.5</t>
  </si>
  <si>
    <t>2 pcs</t>
  </si>
  <si>
    <t>54*38*4</t>
  </si>
  <si>
    <t>54*38*8</t>
  </si>
  <si>
    <t>4 pcs</t>
  </si>
  <si>
    <t>RRL 4 PCS</t>
  </si>
  <si>
    <t>4 PCS PER BOX</t>
  </si>
  <si>
    <t>RATIO SMART -6PCS</t>
  </si>
  <si>
    <t>RRL 6 PC</t>
  </si>
  <si>
    <t>6 PCS PER BOX</t>
  </si>
  <si>
    <t>8 pcs</t>
  </si>
  <si>
    <t>54*38*11</t>
  </si>
  <si>
    <t>RATIO SMART-8PCS</t>
  </si>
  <si>
    <t>10 - RRL PCS</t>
  </si>
  <si>
    <t>55*44*38</t>
  </si>
  <si>
    <t>10 PCS - 29-10-2025</t>
  </si>
  <si>
    <t>PRL12 PCS</t>
  </si>
  <si>
    <t>RETIO SMART -12PCS</t>
  </si>
  <si>
    <t>16 PCS</t>
  </si>
  <si>
    <t>54X38X18 CM</t>
  </si>
  <si>
    <t>PRL18 PCS</t>
  </si>
  <si>
    <t>NEW-3</t>
  </si>
  <si>
    <t>54*48*15</t>
  </si>
  <si>
    <t>PRL 21 PCS</t>
  </si>
  <si>
    <t>54*38*21</t>
  </si>
  <si>
    <t>22 Pcs</t>
  </si>
  <si>
    <t>RATIO - 22 PCS</t>
  </si>
  <si>
    <t>25 PCS - 29-10-2025</t>
  </si>
  <si>
    <t>32 Pcs</t>
  </si>
  <si>
    <t>NEW-2</t>
  </si>
  <si>
    <t>54*48*26</t>
  </si>
  <si>
    <t>LCP04</t>
  </si>
  <si>
    <t>NEW</t>
  </si>
  <si>
    <t>54*48*32.5</t>
  </si>
  <si>
    <t>LC/PRLS/25/13167.1</t>
  </si>
  <si>
    <t xml:space="preserve">CDD - 05.04.2026 </t>
  </si>
  <si>
    <t xml:space="preserve"> Open Blue</t>
  </si>
  <si>
    <t>Open White</t>
  </si>
  <si>
    <t>LC/HB/25/13748.1,4</t>
  </si>
  <si>
    <t>LC/HB/25/13748.2,5</t>
  </si>
  <si>
    <t>LC/HB/25/13071.2</t>
  </si>
  <si>
    <t>LC/HB/25/13018.1</t>
  </si>
  <si>
    <t>TOMMY</t>
  </si>
  <si>
    <t>Desert Sky</t>
  </si>
  <si>
    <t>LC/PVI/25/13180.2</t>
  </si>
  <si>
    <t>IIBM236</t>
  </si>
  <si>
    <t xml:space="preserve"> LC/PVI/25/12984</t>
  </si>
  <si>
    <t>MW0MW44200</t>
  </si>
  <si>
    <t>LC/THE/25/12875.1,3,4,5</t>
  </si>
  <si>
    <t>Green</t>
  </si>
  <si>
    <t>Blue</t>
  </si>
  <si>
    <t>LC/LCT/25/13227</t>
  </si>
  <si>
    <t>LC/LCT/25/13205</t>
  </si>
  <si>
    <t>LACOSTE</t>
  </si>
  <si>
    <t>PRLS/25/13279</t>
  </si>
  <si>
    <t>PRLS/25/13280</t>
  </si>
  <si>
    <t>PRLS/25/13278</t>
  </si>
  <si>
    <t>PRLS/25/13297</t>
  </si>
  <si>
    <t>PRLS/25/13282</t>
  </si>
  <si>
    <t>PRLS/25/13284</t>
  </si>
  <si>
    <t>PRLS/25/13285</t>
  </si>
  <si>
    <t>PRLS/25/13283</t>
  </si>
  <si>
    <t>PRLS/25/13273</t>
  </si>
  <si>
    <t>PRLS/25/13146</t>
  </si>
  <si>
    <t>PRLS/25/13168</t>
  </si>
  <si>
    <t>PRLS/25/13169</t>
  </si>
  <si>
    <t>712973694500</t>
  </si>
  <si>
    <t>710B24259001</t>
  </si>
  <si>
    <t>712973694001</t>
  </si>
  <si>
    <t>712B26868001</t>
  </si>
  <si>
    <t>712B26869001</t>
  </si>
  <si>
    <t>712B26869002</t>
  </si>
  <si>
    <t>712B26868002</t>
  </si>
  <si>
    <t>710942745001</t>
  </si>
  <si>
    <t>6771C POWDER PURPLE WHITE</t>
  </si>
  <si>
    <t>7404 PURPLE ORANGE MULTI</t>
  </si>
  <si>
    <t>6555H COASTAL BEIGE WHITE</t>
  </si>
  <si>
    <t>7428B WHITE PURPLE MULTI</t>
  </si>
  <si>
    <t>7427B PURPLE WHITE MULTI</t>
  </si>
  <si>
    <t>7427A BLUE WHITE MULTI</t>
  </si>
  <si>
    <t>7428A WHITE BLUE MULTI</t>
  </si>
  <si>
    <t>5753 NAVY/GREEN MULTI</t>
  </si>
  <si>
    <t>710967894</t>
  </si>
  <si>
    <t>710804257</t>
  </si>
  <si>
    <t>LC/REIS/13534(BLCK)</t>
  </si>
  <si>
    <t>Reiss Limited</t>
  </si>
  <si>
    <t>BLACK</t>
  </si>
  <si>
    <t>LC/REIS/25/13534(WHITE)</t>
  </si>
  <si>
    <t>LC/REIS/25/13534(THYMEGREEN)</t>
  </si>
  <si>
    <t>THYMEGREEN</t>
  </si>
  <si>
    <t>LC/PRLS/25/13161.1</t>
  </si>
  <si>
    <t>Newport Navy</t>
  </si>
  <si>
    <t>710967894002</t>
  </si>
  <si>
    <t>CHENNAI SEA FOB | Truckout Date:26 .03.2026 | CDD - 05.04.2026</t>
  </si>
  <si>
    <t>IBKG0000253664</t>
  </si>
  <si>
    <t>IBKG0000253667</t>
  </si>
  <si>
    <t>IBKG0000253668</t>
  </si>
  <si>
    <t>IBKG0000253671</t>
  </si>
  <si>
    <t>IBKG0000253744</t>
  </si>
  <si>
    <t>IBKG0000253742</t>
  </si>
  <si>
    <t>IBKG0000253675</t>
  </si>
  <si>
    <t>IBKG0000253679</t>
  </si>
  <si>
    <t>IBKG0000253720</t>
  </si>
  <si>
    <t>IBKG0000253729</t>
  </si>
  <si>
    <t>LC/HKT/25/13481.1</t>
  </si>
  <si>
    <t>HM3010947-END-ON-END RO</t>
  </si>
  <si>
    <t>Hackett Limited</t>
  </si>
  <si>
    <t>OPTIC WHITE(802)</t>
  </si>
  <si>
    <t>LC/HKT/25/13477.1</t>
  </si>
  <si>
    <t>HM3010938-DITSY FLORAL PRINT RO</t>
  </si>
  <si>
    <t>SKY BLUE(513)</t>
  </si>
  <si>
    <t>PRLS/25/13274</t>
  </si>
  <si>
    <t>PRLS/25/13281</t>
  </si>
  <si>
    <t>PRLS/25/13463</t>
  </si>
  <si>
    <t>PRLS/25/13465</t>
  </si>
  <si>
    <t>PRLS/25/13275</t>
  </si>
  <si>
    <t>4702110010</t>
  </si>
  <si>
    <t>4702111952</t>
  </si>
  <si>
    <t>4702111955</t>
  </si>
  <si>
    <t>4702111953</t>
  </si>
  <si>
    <t>4702111956</t>
  </si>
  <si>
    <t>710966427500</t>
  </si>
  <si>
    <t>710P00629502</t>
  </si>
  <si>
    <t>710B29367004</t>
  </si>
  <si>
    <t>710B29368001</t>
  </si>
  <si>
    <t>6890C BROWN GREEN MULTI</t>
  </si>
  <si>
    <t>6973A NAVY WINE MULTI</t>
  </si>
  <si>
    <t>6936B VINTAGE PINE NAVY MULTI</t>
  </si>
  <si>
    <t>710967632002</t>
  </si>
  <si>
    <t>710967632010</t>
  </si>
  <si>
    <t>LC/HKT/25/13478.1</t>
  </si>
  <si>
    <t>HM3010939-LINEAR MINI GEO RO</t>
  </si>
  <si>
    <t>BURNT RED(286)</t>
  </si>
  <si>
    <t>LC/HKT/25/13480.1</t>
  </si>
  <si>
    <t>HM3010950-CHAIN MINI GEO RO</t>
  </si>
  <si>
    <t>IBKG0000257090</t>
  </si>
  <si>
    <t>712973694</t>
  </si>
  <si>
    <t>710B24259</t>
  </si>
  <si>
    <t>710968971</t>
  </si>
  <si>
    <t>712936018</t>
  </si>
  <si>
    <t>712B26869</t>
  </si>
  <si>
    <t>LC/PRLS/25/13169.1</t>
  </si>
  <si>
    <t>FA26 -710968971005- SC19 - CUESTBBPPCS - 6/16</t>
  </si>
  <si>
    <t>6555H COASTAL BEIGE WHITE(6555H)</t>
  </si>
  <si>
    <t>LCPEXP2526-3536</t>
  </si>
  <si>
    <t>LCPEXP2526-3537</t>
  </si>
  <si>
    <t>PHOTO UPLOADED</t>
  </si>
  <si>
    <t>14 to 18 - 8 Sizes</t>
  </si>
  <si>
    <t>LC/LCT/25/13238.1</t>
  </si>
  <si>
    <t>CH2316-P05-FW26</t>
  </si>
  <si>
    <t>Lacoste</t>
  </si>
  <si>
    <t>T01 RUISSEAU(RUISSEAU)</t>
  </si>
  <si>
    <t>LC/LCT/25/13206.1</t>
  </si>
  <si>
    <t>CH6985-FW26-P05</t>
  </si>
  <si>
    <t>THE/FARINE(THE/FARINE)</t>
  </si>
  <si>
    <t>LC/PVI/25/13468.2</t>
  </si>
  <si>
    <t>J327435 - FEBRUARY 2026 Vector</t>
  </si>
  <si>
    <t>BRIGHT WHITE(11-0601TCX)</t>
  </si>
  <si>
    <t>LCPEXP2526-3538</t>
  </si>
  <si>
    <t>LCPEXP2526-3539</t>
  </si>
  <si>
    <t>CDD - 05-4-2026</t>
  </si>
  <si>
    <t>LCPEXP2526-3534</t>
  </si>
  <si>
    <t>LCPEXP2526-3535</t>
  </si>
  <si>
    <t>LCPEXP2526-3444</t>
  </si>
  <si>
    <t>LC/PRLS/25/13158.1</t>
  </si>
  <si>
    <t>FA26 - 710798540 - SC32  SC32 PRO - CLBDPPCS - 6/16</t>
  </si>
  <si>
    <t>NEW FOREST(NEWFOREST)</t>
  </si>
  <si>
    <t>CHENNAI SEA FOB | Truckout Date:05.04.2026 | CDD - 12.04.2026</t>
  </si>
  <si>
    <t>IBKG0000260723</t>
  </si>
  <si>
    <t>Recived</t>
  </si>
  <si>
    <t>Cut Qty</t>
  </si>
  <si>
    <t>15</t>
  </si>
  <si>
    <t>16</t>
  </si>
  <si>
    <t>17</t>
  </si>
  <si>
    <t>18</t>
  </si>
  <si>
    <t>Defferent Qty ( C - O)</t>
  </si>
  <si>
    <t>PRLS/25/13487</t>
  </si>
  <si>
    <t>4702108651</t>
  </si>
  <si>
    <t>4702108653</t>
  </si>
  <si>
    <t>4702108655</t>
  </si>
  <si>
    <t>4702108659</t>
  </si>
  <si>
    <t>4702108657</t>
  </si>
  <si>
    <t>710921641500</t>
  </si>
  <si>
    <t>FATIGUE GREEN</t>
  </si>
  <si>
    <t>IBKG0000257316</t>
  </si>
  <si>
    <t>IBKG0000257322</t>
  </si>
  <si>
    <t>IBKG0000257346</t>
  </si>
  <si>
    <t>IBKG0000257355</t>
  </si>
  <si>
    <t>IBKG0000257357</t>
  </si>
  <si>
    <t>IBKG0000257359</t>
  </si>
  <si>
    <t>MUMBAI, SEA FOB | CDD - 12.04.2026</t>
  </si>
  <si>
    <t xml:space="preserve">1 st floor </t>
  </si>
  <si>
    <t>LCPEXP2526-3544</t>
  </si>
  <si>
    <t>LCPEXP2526-3545</t>
  </si>
  <si>
    <t>LCPEXP2526-3546</t>
  </si>
  <si>
    <t>LCPEXP2526-3547</t>
  </si>
  <si>
    <t>4702095654</t>
  </si>
  <si>
    <t>710953355003</t>
  </si>
  <si>
    <t>P,Pending</t>
  </si>
  <si>
    <t>PRLS/25/13716</t>
  </si>
  <si>
    <t>PRLS/25/13719</t>
  </si>
  <si>
    <t>MARSHALLS</t>
  </si>
  <si>
    <t>TJ MAXX</t>
  </si>
  <si>
    <t>710B34888001</t>
  </si>
  <si>
    <t>710P03854004</t>
  </si>
  <si>
    <t>6973B WINE NAVY MULTI</t>
  </si>
  <si>
    <t>SLATE</t>
  </si>
  <si>
    <t>PRLS/25/13498</t>
  </si>
  <si>
    <t>PRLS/25/13490</t>
  </si>
  <si>
    <t>PRLS/25/13491</t>
  </si>
  <si>
    <t>PRLS/25/13276</t>
  </si>
  <si>
    <t>PRLS/25/13499</t>
  </si>
  <si>
    <t>710B23941001</t>
  </si>
  <si>
    <t>7413 WINE ROYAL MULTI</t>
  </si>
  <si>
    <t>5060 CAROLINA BLUE/WHITE</t>
  </si>
  <si>
    <t>LC/PRLS/25/13489.1</t>
  </si>
  <si>
    <t>FA26 - 710921641 - SC32 - CLBDPPCS - 7/15</t>
  </si>
  <si>
    <t>CORN YELLOW(CORNYELLOW)</t>
  </si>
  <si>
    <t>CDD - 12-4-2026</t>
  </si>
  <si>
    <t>SEA - FOB - MUMBAI</t>
  </si>
  <si>
    <t>LIPLEXP2627-009</t>
  </si>
  <si>
    <t>LIPLEXP2627-010</t>
  </si>
  <si>
    <t>LIPLEXP2627-012</t>
  </si>
  <si>
    <t>LIPLEXP2627-013</t>
  </si>
  <si>
    <t>14.5-17.5-7Sizes</t>
  </si>
  <si>
    <t>all size</t>
  </si>
  <si>
    <t>Does not include all sizes.</t>
  </si>
  <si>
    <t>need to Uplod Photo</t>
  </si>
  <si>
    <t>LCPEXP2526-3548</t>
  </si>
  <si>
    <t>LCPEXP2526-3603</t>
  </si>
  <si>
    <t>IBKG0000259096</t>
  </si>
  <si>
    <t>IBKG0000259097</t>
  </si>
  <si>
    <t>CHENNAI</t>
  </si>
  <si>
    <t>CHENNAI SEA FOB | Truckout Date:09.04.2026 | CDD - 19.04.2026</t>
  </si>
  <si>
    <t>710B29368</t>
  </si>
  <si>
    <t>LIPLEXP2627-035</t>
  </si>
  <si>
    <t>LIPLEXP2627-036</t>
  </si>
  <si>
    <t>LC/PRLS/25/13487.1</t>
  </si>
  <si>
    <t>FATIGUE GREEN(FATIGUEGREEN)</t>
  </si>
  <si>
    <t>Under Sewing / Washing</t>
  </si>
  <si>
    <t>322B24622</t>
  </si>
  <si>
    <t>710P00629</t>
  </si>
  <si>
    <t>711966427</t>
  </si>
  <si>
    <t>7372C WHITE OLIVE MULTI</t>
  </si>
  <si>
    <t>322903830</t>
  </si>
  <si>
    <t>323903830</t>
  </si>
  <si>
    <t>710966427</t>
  </si>
  <si>
    <t>710549084</t>
  </si>
  <si>
    <t>710792041</t>
  </si>
  <si>
    <t>711548535</t>
  </si>
  <si>
    <t>323B24622</t>
  </si>
  <si>
    <t>710B34888</t>
  </si>
  <si>
    <t>322968098</t>
  </si>
  <si>
    <t>323968098</t>
  </si>
  <si>
    <t>7372A WHITE BLUE MULTI</t>
  </si>
  <si>
    <t>710B23941</t>
  </si>
  <si>
    <t>712929278</t>
  </si>
  <si>
    <t>712936019</t>
  </si>
  <si>
    <t>712917324</t>
  </si>
  <si>
    <t>782P14904</t>
  </si>
  <si>
    <t>782P14908</t>
  </si>
  <si>
    <t>782P14906</t>
  </si>
  <si>
    <t>782P14905</t>
  </si>
  <si>
    <t>782P14907</t>
  </si>
  <si>
    <t>782P14909</t>
  </si>
  <si>
    <t>RL-825 PINK/BROWN</t>
  </si>
  <si>
    <t>RL-829 BLUE/ORANGE</t>
  </si>
  <si>
    <t>RL-827 WHITE/BLUE</t>
  </si>
  <si>
    <t>RL-826 TURQUOISE</t>
  </si>
  <si>
    <t>RL-828 PURPLE/CREAM</t>
  </si>
  <si>
    <t>RL-830 BLUE</t>
  </si>
  <si>
    <t>712B26886</t>
  </si>
  <si>
    <t>712958478</t>
  </si>
  <si>
    <t>710921641</t>
  </si>
  <si>
    <t>711P03854</t>
  </si>
  <si>
    <t>323967600</t>
  </si>
  <si>
    <t>6890D OLIVE BROWN MULTI</t>
  </si>
  <si>
    <t>6937A WHITE BLUE MULTI</t>
  </si>
  <si>
    <t>711P03855</t>
  </si>
  <si>
    <t>7373B BLUE PINK MULTI</t>
  </si>
  <si>
    <t>322B29646</t>
  </si>
  <si>
    <t>323B29646</t>
  </si>
  <si>
    <t>#6937A WHITE BLUE MULTI</t>
  </si>
  <si>
    <t>782P14916</t>
  </si>
  <si>
    <t>RL-837 GREY/CREAM</t>
  </si>
  <si>
    <t>710953355</t>
  </si>
  <si>
    <t>712B29074</t>
  </si>
  <si>
    <t>710953891</t>
  </si>
  <si>
    <t>VINTAGE KHAKI</t>
  </si>
  <si>
    <t>782P14919</t>
  </si>
  <si>
    <t>710B32783</t>
  </si>
  <si>
    <t>710B36299</t>
  </si>
  <si>
    <t>RL-840 BLACK/CREAM</t>
  </si>
  <si>
    <t>ALPINE BROWN HEATHER</t>
  </si>
  <si>
    <t>ONYX HEATHER</t>
  </si>
  <si>
    <t>PRLS/25/13489</t>
  </si>
  <si>
    <t>710921641501</t>
  </si>
  <si>
    <t>CORN YELLOW</t>
  </si>
  <si>
    <t>LC/ALD/25/13406.1</t>
  </si>
  <si>
    <t>PERFORMANCE</t>
  </si>
  <si>
    <t>MEDIUM GREY</t>
  </si>
  <si>
    <t>SMOOTH TAUPE</t>
  </si>
  <si>
    <t>Navy Blazer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</si>
</sst>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1" formatCode="_ * #,##0_ ;_ * \-#,##0_ ;_ * &quot;-&quot;_ ;_ @_ "/>
    <numFmt numFmtId="164" formatCode="[$-F400]h:mm:ss\ AM/PM"/>
    <numFmt numFmtId="165" formatCode="[$-F800]dddd\,\ mmmm\ dd\,\ yyyy"/>
    <numFmt numFmtId="166" formatCode="0.0"/>
    <numFmt numFmtId="167" formatCode="0.0%"/>
    <numFmt numFmtId="168" formatCode="_([$INR]\ * #,##0.00_);_([$INR]\ * \(#,##0.00\);_([$INR]\ * &quot;-&quot;??_);_(@_)"/>
    <numFmt numFmtId="169" formatCode="_(&quot;$&quot;* #,##0.00_);_(&quot;$&quot;* \(#,##0.00\);_(&quot;$&quot;* &quot;-&quot;??_);_(@_)"/>
    <numFmt numFmtId="170" formatCode="0.000"/>
    <numFmt numFmtId="171" formatCode="0.000_ "/>
    <numFmt numFmtId="172" formatCode="[$-409]dd/mmm/yy;@"/>
    <numFmt numFmtId="173" formatCode="0.00_ "/>
    <numFmt numFmtId="174" formatCode="0############"/>
    <numFmt numFmtId="175" formatCode="###,000"/>
    <numFmt numFmtId="176" formatCode="&quot;₹&quot;\ #,##0.00"/>
    <numFmt numFmtId="177" formatCode="&quot;CDD-dd-mm-yyyy&quot;"/>
  </numFmts>
  <fonts count="159">
    <font>
      <sz val="11"/>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sz val="11"/>
      <color theme="0"/>
      <name val="Calibri"/>
      <family val="2"/>
      <scheme val="minor"/>
    </font>
    <font>
      <b/>
      <sz val="16"/>
      <color rgb="FFFFFFFF"/>
      <name val="Calibri"/>
      <family val="2"/>
      <scheme val="minor"/>
    </font>
    <font>
      <b/>
      <sz val="12"/>
      <color rgb="FFFFFFFF"/>
      <name val="Calibri"/>
      <family val="2"/>
      <scheme val="minor"/>
    </font>
    <font>
      <sz val="16"/>
      <name val="Calibri"/>
      <family val="2"/>
      <scheme val="minor"/>
    </font>
    <font>
      <sz val="16"/>
      <color theme="1"/>
      <name val="Calibri"/>
      <family val="2"/>
      <scheme val="minor"/>
    </font>
    <font>
      <b/>
      <sz val="16"/>
      <color theme="1"/>
      <name val="Calibri"/>
      <family val="2"/>
      <scheme val="minor"/>
    </font>
    <font>
      <b/>
      <sz val="16"/>
      <name val="Calibri"/>
      <family val="2"/>
      <scheme val="minor"/>
    </font>
    <font>
      <sz val="8"/>
      <color theme="1"/>
      <name val="Calibri"/>
      <family val="2"/>
      <scheme val="minor"/>
    </font>
    <font>
      <sz val="8"/>
      <color rgb="FFFF0000"/>
      <name val="Calibri"/>
      <family val="2"/>
      <scheme val="minor"/>
    </font>
    <font>
      <sz val="10"/>
      <color theme="1"/>
      <name val="Calibri"/>
      <family val="2"/>
      <scheme val="minor"/>
    </font>
    <font>
      <sz val="8"/>
      <name val="Calibri"/>
      <family val="2"/>
      <scheme val="minor"/>
    </font>
    <font>
      <b/>
      <sz val="8"/>
      <name val="Calibri"/>
      <family val="2"/>
      <scheme val="minor"/>
    </font>
    <font>
      <sz val="8"/>
      <color indexed="8"/>
      <name val="Calibri"/>
      <family val="2"/>
    </font>
    <font>
      <sz val="8"/>
      <name val="Calibri Light"/>
      <family val="2"/>
    </font>
    <font>
      <sz val="8"/>
      <color theme="1"/>
      <name val="Calibri Light"/>
      <family val="2"/>
    </font>
    <font>
      <sz val="9"/>
      <name val="Calibri"/>
      <family val="2"/>
    </font>
    <font>
      <b/>
      <sz val="8"/>
      <color theme="1"/>
      <name val="Calibri"/>
      <family val="2"/>
      <scheme val="minor"/>
    </font>
    <font>
      <b/>
      <sz val="10"/>
      <name val="Calibri"/>
      <family val="2"/>
    </font>
    <font>
      <b/>
      <sz val="8"/>
      <color indexed="8"/>
      <name val="Calibri"/>
      <family val="2"/>
    </font>
    <font>
      <b/>
      <sz val="8"/>
      <name val="Calibri"/>
      <family val="2"/>
    </font>
    <font>
      <b/>
      <sz val="8"/>
      <color indexed="10"/>
      <name val="Calibri"/>
      <family val="2"/>
    </font>
    <font>
      <b/>
      <sz val="8"/>
      <color rgb="FFFF0000"/>
      <name val="Calibri"/>
      <family val="2"/>
    </font>
    <font>
      <sz val="8"/>
      <name val="Calibri"/>
      <family val="2"/>
    </font>
    <font>
      <b/>
      <sz val="16"/>
      <color indexed="8"/>
      <name val="Calibri"/>
      <family val="2"/>
    </font>
    <font>
      <sz val="16"/>
      <color indexed="8"/>
      <name val="Calibri"/>
      <family val="2"/>
    </font>
    <font>
      <b/>
      <sz val="8"/>
      <color rgb="FF000000"/>
      <name val="Calibri"/>
      <family val="2"/>
      <scheme val="minor"/>
    </font>
    <font>
      <b/>
      <sz val="8"/>
      <color rgb="FFFF0000"/>
      <name val="Calibri"/>
      <family val="2"/>
      <scheme val="minor"/>
    </font>
    <font>
      <sz val="9"/>
      <color rgb="FF000000"/>
      <name val="Calibri"/>
      <family val="2"/>
    </font>
    <font>
      <sz val="11"/>
      <color rgb="FF000000"/>
      <name val="Calibri"/>
      <family val="2"/>
    </font>
    <font>
      <b/>
      <sz val="8"/>
      <color rgb="FFEE492E"/>
      <name val="Calibri"/>
      <family val="2"/>
      <scheme val="minor"/>
    </font>
    <font>
      <b/>
      <sz val="9"/>
      <color theme="1"/>
      <name val="Calibri"/>
      <family val="2"/>
      <scheme val="minor"/>
    </font>
    <font>
      <b/>
      <sz val="9"/>
      <color rgb="FFFF0000"/>
      <name val="Calibri"/>
      <family val="2"/>
      <scheme val="minor"/>
    </font>
    <font>
      <sz val="8"/>
      <color rgb="FF000000"/>
      <name val="Calibri"/>
      <family val="2"/>
      <scheme val="minor"/>
    </font>
    <font>
      <sz val="9"/>
      <name val="Tahoma"/>
      <family val="2"/>
    </font>
    <font>
      <b/>
      <sz val="9"/>
      <name val="Tahoma"/>
      <family val="2"/>
    </font>
    <font>
      <b/>
      <sz val="11"/>
      <name val="Calibri"/>
      <family val="2"/>
      <scheme val="minor"/>
    </font>
    <font>
      <b/>
      <sz val="10"/>
      <color theme="1"/>
      <name val="Calibri"/>
      <family val="2"/>
      <scheme val="minor"/>
    </font>
    <font>
      <b/>
      <sz val="10"/>
      <name val="Calibri"/>
      <family val="2"/>
      <scheme val="minor"/>
    </font>
    <font>
      <b/>
      <sz val="10"/>
      <color rgb="FFFF0000"/>
      <name val="Calibri"/>
      <family val="2"/>
      <scheme val="minor"/>
    </font>
    <font>
      <b/>
      <sz val="9"/>
      <name val="Calibri"/>
      <family val="2"/>
      <scheme val="minor"/>
    </font>
    <font>
      <b/>
      <sz val="7"/>
      <color theme="1"/>
      <name val="Calibri"/>
      <family val="2"/>
      <scheme val="minor"/>
    </font>
    <font>
      <sz val="7"/>
      <color theme="1"/>
      <name val="Calibri"/>
      <family val="2"/>
      <scheme val="minor"/>
    </font>
    <font>
      <sz val="6"/>
      <color theme="1"/>
      <name val="Calibri"/>
      <family val="2"/>
      <scheme val="minor"/>
    </font>
    <font>
      <b/>
      <sz val="6"/>
      <color theme="1"/>
      <name val="Calibri"/>
      <family val="2"/>
      <scheme val="minor"/>
    </font>
    <font>
      <b/>
      <sz val="8"/>
      <color rgb="FFFFFFFF"/>
      <name val="Calibri"/>
      <family val="2"/>
      <scheme val="minor"/>
    </font>
    <font>
      <b/>
      <sz val="8"/>
      <color theme="0"/>
      <name val="Calibri"/>
      <family val="2"/>
      <scheme val="minor"/>
    </font>
    <font>
      <b/>
      <sz val="7"/>
      <color indexed="8"/>
      <name val="Calibri"/>
      <family val="2"/>
      <scheme val="minor"/>
    </font>
    <font>
      <b/>
      <sz val="7"/>
      <name val="Calibri"/>
      <family val="2"/>
      <scheme val="minor"/>
    </font>
    <font>
      <b/>
      <sz val="7"/>
      <color indexed="8"/>
      <name val="Calibri"/>
      <family val="2"/>
    </font>
    <font>
      <b/>
      <sz val="7"/>
      <name val="Calibri"/>
      <family val="2"/>
    </font>
    <font>
      <sz val="7"/>
      <name val="Calibri"/>
      <family val="2"/>
      <scheme val="minor"/>
    </font>
    <font>
      <b/>
      <sz val="7"/>
      <color rgb="FFFF0000"/>
      <name val="Calibri"/>
      <family val="2"/>
      <scheme val="minor"/>
    </font>
    <font>
      <b/>
      <sz val="8"/>
      <color rgb="FF000000"/>
      <name val="Inherit"/>
      <charset val="134"/>
    </font>
    <font>
      <b/>
      <sz val="8"/>
      <color theme="0"/>
      <name val="Inherit"/>
      <charset val="134"/>
    </font>
    <font>
      <b/>
      <sz val="8"/>
      <color rgb="FFFFFFFF"/>
      <name val="Inherit"/>
      <charset val="134"/>
    </font>
    <font>
      <b/>
      <sz val="8"/>
      <color rgb="FFFFFFFF"/>
      <name val="Arial"/>
      <family val="2"/>
    </font>
    <font>
      <sz val="9"/>
      <color rgb="FFFF0000"/>
      <name val="Calibri Light"/>
      <family val="2"/>
    </font>
    <font>
      <sz val="8"/>
      <color indexed="10"/>
      <name val="Calibri"/>
      <family val="2"/>
      <scheme val="minor"/>
    </font>
    <font>
      <sz val="8"/>
      <color indexed="8"/>
      <name val="Calibri"/>
      <family val="2"/>
      <scheme val="minor"/>
    </font>
    <font>
      <b/>
      <sz val="8"/>
      <color indexed="10"/>
      <name val="Calibri"/>
      <family val="2"/>
      <scheme val="minor"/>
    </font>
    <font>
      <b/>
      <sz val="10"/>
      <name val="Arial Black"/>
      <family val="2"/>
    </font>
    <font>
      <b/>
      <u/>
      <sz val="8"/>
      <color indexed="10"/>
      <name val="Calibri"/>
      <family val="2"/>
      <scheme val="minor"/>
    </font>
    <font>
      <b/>
      <u/>
      <sz val="8"/>
      <color indexed="10"/>
      <name val="Calibri"/>
      <family val="2"/>
    </font>
    <font>
      <b/>
      <u/>
      <sz val="8"/>
      <color rgb="FFFF0000"/>
      <name val="Calibri"/>
      <family val="2"/>
      <scheme val="minor"/>
    </font>
    <font>
      <b/>
      <u/>
      <sz val="8"/>
      <color rgb="FFFF0000"/>
      <name val="Calibri"/>
      <family val="2"/>
    </font>
    <font>
      <sz val="9"/>
      <color theme="1"/>
      <name val="Calibri"/>
      <family val="2"/>
      <scheme val="minor"/>
    </font>
    <font>
      <b/>
      <sz val="11"/>
      <color rgb="FF00B0F0"/>
      <name val="Calibri"/>
      <family val="2"/>
      <scheme val="minor"/>
    </font>
    <font>
      <b/>
      <sz val="8"/>
      <color rgb="FF00B0F0"/>
      <name val="Calibri"/>
      <family val="2"/>
      <scheme val="minor"/>
    </font>
    <font>
      <b/>
      <sz val="8"/>
      <color theme="1"/>
      <name val="Bookman Old Style"/>
      <family val="1"/>
    </font>
    <font>
      <b/>
      <sz val="8"/>
      <color rgb="FFFA7D00"/>
      <name val="Calibri"/>
      <family val="2"/>
      <scheme val="minor"/>
    </font>
    <font>
      <b/>
      <u/>
      <sz val="8"/>
      <color theme="1"/>
      <name val="Calibri"/>
      <family val="2"/>
      <scheme val="minor"/>
    </font>
    <font>
      <sz val="8"/>
      <color indexed="10"/>
      <name val="Calibri"/>
      <family val="2"/>
    </font>
    <font>
      <b/>
      <sz val="8"/>
      <color theme="1"/>
      <name val="Calibri"/>
      <family val="2"/>
    </font>
    <font>
      <b/>
      <sz val="8"/>
      <color theme="7" tint="-0.499984740745262"/>
      <name val="Calibri"/>
      <family val="2"/>
    </font>
    <font>
      <b/>
      <sz val="8"/>
      <color theme="7" tint="-0.499984740745262"/>
      <name val="Calibri"/>
      <family val="2"/>
      <scheme val="minor"/>
    </font>
    <font>
      <b/>
      <sz val="8"/>
      <color rgb="FF000000"/>
      <name val="Calibri"/>
      <family val="2"/>
    </font>
    <font>
      <sz val="11"/>
      <color rgb="FF000000"/>
      <name val="Calibri"/>
      <family val="2"/>
      <scheme val="minor"/>
    </font>
    <font>
      <b/>
      <sz val="9"/>
      <color rgb="FF000000"/>
      <name val="Calibri"/>
      <family val="2"/>
    </font>
    <font>
      <b/>
      <sz val="9"/>
      <color indexed="8"/>
      <name val="Calibri"/>
      <family val="2"/>
    </font>
    <font>
      <b/>
      <sz val="9"/>
      <name val="Calibri"/>
      <family val="2"/>
    </font>
    <font>
      <sz val="10"/>
      <name val="Calibri"/>
      <family val="2"/>
      <scheme val="minor"/>
    </font>
    <font>
      <b/>
      <sz val="10"/>
      <color rgb="FF000000"/>
      <name val="Calibri"/>
      <family val="2"/>
    </font>
    <font>
      <b/>
      <sz val="11"/>
      <name val="Calibri"/>
      <family val="2"/>
    </font>
    <font>
      <sz val="8"/>
      <color rgb="FF000000"/>
      <name val="Calibri"/>
      <family val="2"/>
    </font>
    <font>
      <sz val="8"/>
      <color theme="1"/>
      <name val="Calibri"/>
      <family val="2"/>
    </font>
    <font>
      <b/>
      <sz val="11"/>
      <color rgb="FF000000"/>
      <name val="Calibri"/>
      <family val="2"/>
    </font>
    <font>
      <b/>
      <sz val="9"/>
      <color theme="2"/>
      <name val="Calibri"/>
      <family val="2"/>
      <scheme val="minor"/>
    </font>
    <font>
      <sz val="8"/>
      <color theme="1"/>
      <name val="Franklin Gothic Book"/>
      <family val="2"/>
    </font>
    <font>
      <b/>
      <sz val="18"/>
      <color rgb="FFFFFFFF"/>
      <name val="Calibri"/>
      <family val="2"/>
    </font>
    <font>
      <sz val="11"/>
      <name val="Calibri"/>
      <family val="2"/>
      <scheme val="minor"/>
    </font>
    <font>
      <sz val="12"/>
      <color rgb="FFFFFFFF"/>
      <name val="Calibri"/>
      <family val="2"/>
    </font>
    <font>
      <b/>
      <sz val="14"/>
      <color rgb="FFFFFFFF"/>
      <name val="Calibri"/>
      <family val="2"/>
    </font>
    <font>
      <b/>
      <sz val="16"/>
      <name val="Calibri"/>
      <family val="2"/>
    </font>
    <font>
      <b/>
      <sz val="11"/>
      <color rgb="FFFFFFFF"/>
      <name val="Calibri"/>
      <family val="2"/>
    </font>
    <font>
      <sz val="11"/>
      <name val="Calibri"/>
      <family val="2"/>
    </font>
    <font>
      <b/>
      <sz val="11"/>
      <name val="Ebrima"/>
    </font>
    <font>
      <b/>
      <sz val="10"/>
      <name val="Ebrima"/>
    </font>
    <font>
      <sz val="11"/>
      <color indexed="8"/>
      <name val="Calibri"/>
      <family val="2"/>
    </font>
    <font>
      <sz val="12"/>
      <color theme="1"/>
      <name val="Calibri"/>
      <family val="2"/>
      <scheme val="minor"/>
    </font>
    <font>
      <sz val="11"/>
      <name val="Century Gothic"/>
      <family val="2"/>
    </font>
    <font>
      <sz val="10"/>
      <name val="Arial"/>
      <family val="2"/>
    </font>
    <font>
      <sz val="11"/>
      <name val="돋움"/>
      <charset val="129"/>
    </font>
    <font>
      <sz val="10"/>
      <color indexed="8"/>
      <name val="Arial"/>
      <family val="2"/>
    </font>
    <font>
      <sz val="14"/>
      <name val="Calibri"/>
      <family val="2"/>
    </font>
    <font>
      <sz val="14"/>
      <color theme="1"/>
      <name val="Calibri"/>
      <family val="2"/>
      <scheme val="minor"/>
    </font>
    <font>
      <b/>
      <sz val="14"/>
      <color indexed="8"/>
      <name val="Calibri"/>
      <family val="2"/>
    </font>
    <font>
      <b/>
      <sz val="14"/>
      <color theme="1"/>
      <name val="Calibri"/>
      <family val="2"/>
      <scheme val="minor"/>
    </font>
    <font>
      <sz val="10"/>
      <color rgb="FF333333"/>
      <name val="Calibri"/>
      <family val="2"/>
    </font>
    <font>
      <b/>
      <sz val="10"/>
      <color rgb="FF333333"/>
      <name val="Calibri"/>
      <family val="2"/>
    </font>
    <font>
      <b/>
      <sz val="10"/>
      <color rgb="FFCC0000"/>
      <name val="Calibri"/>
      <family val="2"/>
    </font>
    <font>
      <b/>
      <sz val="10"/>
      <color rgb="FF1E8449"/>
      <name val="Calibri"/>
      <family val="2"/>
    </font>
    <font>
      <sz val="11"/>
      <color indexed="8"/>
      <name val="Calibri"/>
      <family val="2"/>
    </font>
    <font>
      <sz val="10"/>
      <color theme="1"/>
      <name val="Franklin Gothic Book"/>
      <family val="2"/>
    </font>
    <font>
      <b/>
      <sz val="10"/>
      <color rgb="FF000000"/>
      <name val="Inherit"/>
    </font>
    <font>
      <sz val="11"/>
      <color theme="1"/>
      <name val="Calibri"/>
      <family val="2"/>
      <scheme val="minor"/>
    </font>
    <font>
      <b/>
      <sz val="24"/>
      <color rgb="FFFFFFFF"/>
      <name val="Aptos Narrow"/>
    </font>
    <font>
      <sz val="11"/>
      <name val="Calibri"/>
      <family val="2"/>
      <scheme val="minor"/>
    </font>
    <font>
      <sz val="12"/>
      <color rgb="FF404040"/>
      <name val="Aptos Narrow"/>
    </font>
    <font>
      <b/>
      <sz val="11"/>
      <color rgb="FFFFFFFF"/>
      <name val="Aptos Narrow"/>
    </font>
    <font>
      <b/>
      <sz val="10"/>
      <name val="Aptos Narrow"/>
    </font>
    <font>
      <b/>
      <sz val="11"/>
      <name val="Aptos Narrow"/>
    </font>
    <font>
      <b/>
      <sz val="9"/>
      <color indexed="81"/>
      <name val="HoloLens MDL2 Assets"/>
      <family val="1"/>
    </font>
    <font>
      <sz val="11"/>
      <color rgb="FF000000"/>
      <name val="Calibri"/>
      <family val="2"/>
      <charset val="1"/>
    </font>
    <font>
      <b/>
      <sz val="20"/>
      <color rgb="FF333333"/>
      <name val="Cambria"/>
      <family val="1"/>
    </font>
    <font>
      <sz val="10"/>
      <color rgb="FF666666"/>
      <name val="Cambria"/>
      <family val="1"/>
    </font>
    <font>
      <b/>
      <sz val="10"/>
      <color rgb="FF333333"/>
      <name val="Cambria"/>
      <family val="1"/>
    </font>
    <font>
      <b/>
      <sz val="11"/>
      <color rgb="FF0066CC"/>
      <name val="Cambria"/>
      <family val="1"/>
    </font>
    <font>
      <b/>
      <sz val="11"/>
      <color rgb="FFFFFFFF"/>
      <name val="Cambria"/>
      <family val="1"/>
    </font>
    <font>
      <sz val="10"/>
      <color rgb="FF000000"/>
      <name val="Cambria"/>
      <family val="1"/>
    </font>
    <font>
      <b/>
      <sz val="11"/>
      <color rgb="FFFFFFFF"/>
      <name val="Cambria"/>
      <family val="1"/>
    </font>
    <font>
      <sz val="10"/>
      <color rgb="FF242424"/>
      <name val="Segoe UI"/>
      <family val="2"/>
    </font>
    <font>
      <sz val="10"/>
      <color rgb="FF000000"/>
      <name val="Cambria"/>
      <family val="1"/>
    </font>
    <font>
      <b/>
      <sz val="10"/>
      <color rgb="FFFFFFFF"/>
      <name val="Aptos Narrow"/>
    </font>
    <font>
      <b/>
      <sz val="12"/>
      <color rgb="FF404040"/>
      <name val="Aptos Narrow"/>
    </font>
    <font>
      <b/>
      <sz val="12"/>
      <color theme="1"/>
      <name val="Calibri"/>
      <family val="2"/>
      <scheme val="minor"/>
    </font>
    <font>
      <b/>
      <sz val="12"/>
      <name val="Calibri"/>
      <family val="2"/>
      <scheme val="minor"/>
    </font>
    <font>
      <b/>
      <sz val="10"/>
      <color rgb="FFFFFFFF"/>
      <name val="Cambria"/>
      <family val="1"/>
    </font>
    <font>
      <b/>
      <sz val="9"/>
      <color indexed="81"/>
      <name val="Tahoma"/>
      <family val="2"/>
    </font>
    <font>
      <sz val="11"/>
      <name val="Cambria"/>
      <family val="1"/>
    </font>
    <font>
      <b/>
      <sz val="16"/>
      <color theme="0"/>
      <name val="Aptos Narrow"/>
    </font>
    <font>
      <b/>
      <sz val="11"/>
      <color rgb="FF000000"/>
      <name val="Inherit"/>
    </font>
    <font>
      <sz val="11"/>
      <color theme="1"/>
      <name val="Calibri"/>
      <family val="2"/>
    </font>
    <font>
      <b/>
      <sz val="12"/>
      <color theme="5" tint="-0.249977111117893"/>
      <name val="Aptos Narrow"/>
    </font>
    <font>
      <b/>
      <sz val="12"/>
      <color theme="5" tint="-0.249977111117893"/>
      <name val="Calibri"/>
      <family val="2"/>
      <scheme val="minor"/>
    </font>
    <font>
      <sz val="11"/>
      <name val="Calibri"/>
      <family val="2"/>
      <scheme val="minor"/>
    </font>
    <font>
      <b/>
      <sz val="11"/>
      <color theme="0"/>
      <name val="Calibri"/>
      <family val="2"/>
      <scheme val="minor"/>
    </font>
    <font>
      <sz val="8"/>
      <color rgb="FF1F497D"/>
      <name val="Verdana"/>
      <family val="2"/>
    </font>
    <font>
      <sz val="11"/>
      <color rgb="FF000000"/>
      <name val="Cambria"/>
      <family val="1"/>
    </font>
    <font>
      <b/>
      <sz val="18"/>
      <name val="Aptos Narrow"/>
    </font>
    <font>
      <b/>
      <sz val="18"/>
      <color theme="0"/>
      <name val="Aptos Narrow"/>
    </font>
    <font>
      <b/>
      <sz val="12"/>
      <color rgb="FFFFFFFF"/>
      <name val="Aptos Narrow"/>
    </font>
    <font>
      <b/>
      <sz val="14"/>
      <color theme="1"/>
      <name val="Apt"/>
    </font>
    <font>
      <b/>
      <sz val="16"/>
      <color theme="5" tint="-0.249977111117893"/>
      <name val="Aptos Narrow"/>
    </font>
    <font>
      <sz val="11"/>
      <name val="Calibri"/>
      <scheme val="minor"/>
    </font>
    <font>
      <sz val="11"/>
      <name val="Calibri"/>
    </font>
  </fonts>
  <fills count="97">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theme="7" tint="0.59999389629810485"/>
        <bgColor indexed="64"/>
      </patternFill>
    </fill>
    <fill>
      <patternFill patternType="solid">
        <fgColor rgb="FFE7E6E6"/>
        <bgColor indexed="64"/>
      </patternFill>
    </fill>
    <fill>
      <patternFill patternType="solid">
        <fgColor rgb="FFE7E6E6"/>
        <bgColor rgb="FFE7E6E6"/>
      </patternFill>
    </fill>
    <fill>
      <patternFill patternType="solid">
        <fgColor theme="0"/>
        <bgColor indexed="64"/>
      </patternFill>
    </fill>
    <fill>
      <patternFill patternType="solid">
        <fgColor rgb="FFFFFF00"/>
        <bgColor indexed="64"/>
      </patternFill>
    </fill>
    <fill>
      <patternFill patternType="solid">
        <fgColor rgb="FF4472C4"/>
        <bgColor indexed="64"/>
      </patternFill>
    </fill>
    <fill>
      <patternFill patternType="solid">
        <fgColor theme="9" tint="0.59999389629810485"/>
        <bgColor indexed="64"/>
      </patternFill>
    </fill>
    <fill>
      <patternFill patternType="solid">
        <fgColor rgb="FF66FFFF"/>
        <bgColor indexed="64"/>
      </patternFill>
    </fill>
    <fill>
      <patternFill patternType="solid">
        <fgColor theme="5" tint="0.39997558519241921"/>
        <bgColor indexed="64"/>
      </patternFill>
    </fill>
    <fill>
      <patternFill patternType="solid">
        <fgColor rgb="FFFFFFFF"/>
        <bgColor indexed="64"/>
      </patternFill>
    </fill>
    <fill>
      <patternFill patternType="solid">
        <fgColor rgb="FF00FFFF"/>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rgb="FFFFC000"/>
        <bgColor indexed="64"/>
      </patternFill>
    </fill>
    <fill>
      <patternFill patternType="solid">
        <fgColor theme="6" tint="0.39997558519241921"/>
        <bgColor indexed="64"/>
      </patternFill>
    </fill>
    <fill>
      <patternFill patternType="solid">
        <fgColor rgb="FFD9E1F2"/>
        <bgColor indexed="64"/>
      </patternFill>
    </fill>
    <fill>
      <patternFill patternType="solid">
        <fgColor theme="5" tint="0.7993408001953185"/>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rgb="FFFF0000"/>
        <bgColor indexed="64"/>
      </patternFill>
    </fill>
    <fill>
      <patternFill patternType="solid">
        <fgColor rgb="FFCCFFCC"/>
        <bgColor indexed="64"/>
      </patternFill>
    </fill>
    <fill>
      <patternFill patternType="solid">
        <fgColor theme="5" tint="0.79967650379955446"/>
        <bgColor indexed="64"/>
      </patternFill>
    </fill>
    <fill>
      <patternFill patternType="solid">
        <fgColor rgb="FFFFCCFF"/>
        <bgColor indexed="64"/>
      </patternFill>
    </fill>
    <fill>
      <patternFill patternType="solid">
        <fgColor rgb="FF66FF99"/>
        <bgColor indexed="64"/>
      </patternFill>
    </fill>
    <fill>
      <patternFill patternType="solid">
        <fgColor rgb="FFCCFF99"/>
        <bgColor indexed="64"/>
      </patternFill>
    </fill>
    <fill>
      <patternFill patternType="solid">
        <fgColor theme="5" tint="0.79982909634693444"/>
        <bgColor indexed="64"/>
      </patternFill>
    </fill>
    <fill>
      <patternFill patternType="solid">
        <fgColor rgb="FFFFEB3B"/>
        <bgColor indexed="64"/>
      </patternFill>
    </fill>
    <fill>
      <patternFill patternType="solid">
        <fgColor theme="9" tint="0.3979918820764794"/>
        <bgColor indexed="64"/>
      </patternFill>
    </fill>
    <fill>
      <patternFill patternType="solid">
        <fgColor theme="9" tint="0.7993408001953185"/>
        <bgColor indexed="64"/>
      </patternFill>
    </fill>
    <fill>
      <patternFill patternType="solid">
        <fgColor theme="7" tint="0.7993408001953185"/>
        <bgColor indexed="64"/>
      </patternFill>
    </fill>
    <fill>
      <patternFill patternType="solid">
        <fgColor rgb="FFF2F2F2"/>
        <bgColor indexed="64"/>
      </patternFill>
    </fill>
    <fill>
      <patternFill patternType="solid">
        <fgColor rgb="FF00B0F0"/>
        <bgColor indexed="64"/>
      </patternFill>
    </fill>
    <fill>
      <patternFill patternType="solid">
        <fgColor theme="2" tint="-0.249977111117893"/>
        <bgColor indexed="64"/>
      </patternFill>
    </fill>
    <fill>
      <patternFill patternType="solid">
        <fgColor rgb="FFAEAAAA"/>
        <bgColor indexed="64"/>
      </patternFill>
    </fill>
    <fill>
      <patternFill patternType="solid">
        <fgColor rgb="FFFCE4D6"/>
        <bgColor indexed="64"/>
      </patternFill>
    </fill>
    <fill>
      <patternFill patternType="solid">
        <fgColor rgb="FFFF5050"/>
        <bgColor indexed="64"/>
      </patternFill>
    </fill>
    <fill>
      <patternFill patternType="solid">
        <fgColor rgb="FF324678"/>
        <bgColor indexed="64"/>
      </patternFill>
    </fill>
    <fill>
      <patternFill patternType="solid">
        <fgColor theme="7" tint="0.39967040009765925"/>
        <bgColor indexed="64"/>
      </patternFill>
    </fill>
    <fill>
      <patternFill patternType="solid">
        <fgColor theme="7" tint="0.39979247413556324"/>
        <bgColor indexed="64"/>
      </patternFill>
    </fill>
    <fill>
      <patternFill patternType="solid">
        <fgColor theme="5" tint="0.79979857783745845"/>
        <bgColor indexed="64"/>
      </patternFill>
    </fill>
    <fill>
      <patternFill patternType="solid">
        <fgColor rgb="FFF6FFA0"/>
        <bgColor indexed="64"/>
      </patternFill>
    </fill>
    <fill>
      <patternFill patternType="solid">
        <fgColor rgb="FF99FF33"/>
        <bgColor indexed="64"/>
      </patternFill>
    </fill>
    <fill>
      <gradientFill degree="135">
        <stop position="0">
          <color theme="7" tint="0.39887691885128329"/>
        </stop>
        <stop position="1">
          <color rgb="FF00B0F0"/>
        </stop>
      </gradientFill>
    </fill>
    <fill>
      <patternFill patternType="solid">
        <fgColor theme="3" tint="0.7993408001953185"/>
        <bgColor indexed="64"/>
      </patternFill>
    </fill>
    <fill>
      <patternFill patternType="solid">
        <fgColor theme="4" tint="0.39884640034180729"/>
        <bgColor indexed="64"/>
      </patternFill>
    </fill>
    <fill>
      <patternFill patternType="solid">
        <fgColor rgb="FFEDEDED"/>
        <bgColor indexed="64"/>
      </patternFill>
    </fill>
    <fill>
      <patternFill patternType="solid">
        <fgColor rgb="FF6EFBFF"/>
        <bgColor indexed="64"/>
      </patternFill>
    </fill>
    <fill>
      <patternFill patternType="solid">
        <fgColor rgb="FFFF99CC"/>
        <bgColor indexed="64"/>
      </patternFill>
    </fill>
    <fill>
      <patternFill patternType="solid">
        <fgColor theme="9" tint="0.79992065187536243"/>
        <bgColor indexed="64"/>
      </patternFill>
    </fill>
    <fill>
      <patternFill patternType="solid">
        <fgColor theme="3" tint="0.39991454817346722"/>
        <bgColor indexed="64"/>
      </patternFill>
    </fill>
    <fill>
      <patternFill patternType="solid">
        <fgColor rgb="FFFFFF99"/>
        <bgColor indexed="64"/>
      </patternFill>
    </fill>
    <fill>
      <patternFill patternType="solid">
        <fgColor theme="8" tint="0.59999389629810485"/>
        <bgColor indexed="64"/>
      </patternFill>
    </fill>
    <fill>
      <patternFill patternType="solid">
        <fgColor theme="9" tint="0.39991454817346722"/>
        <bgColor indexed="64"/>
      </patternFill>
    </fill>
    <fill>
      <patternFill patternType="solid">
        <fgColor rgb="FF8498AC"/>
        <bgColor indexed="64"/>
      </patternFill>
    </fill>
    <fill>
      <patternFill patternType="solid">
        <fgColor theme="7" tint="0.79998168889431442"/>
        <bgColor indexed="64"/>
      </patternFill>
    </fill>
    <fill>
      <patternFill patternType="solid">
        <fgColor rgb="FF00FBFF"/>
        <bgColor indexed="64"/>
      </patternFill>
    </fill>
    <fill>
      <patternFill patternType="solid">
        <fgColor theme="9" tint="0.39997558519241921"/>
        <bgColor indexed="64"/>
      </patternFill>
    </fill>
    <fill>
      <patternFill patternType="solid">
        <fgColor rgb="FFD5FFFF"/>
        <bgColor indexed="64"/>
      </patternFill>
    </fill>
    <fill>
      <patternFill patternType="solid">
        <fgColor rgb="FF1F4E78"/>
        <bgColor indexed="64"/>
      </patternFill>
    </fill>
    <fill>
      <patternFill patternType="solid">
        <fgColor theme="0" tint="-0.34998626667073579"/>
        <bgColor indexed="64"/>
      </patternFill>
    </fill>
    <fill>
      <patternFill patternType="solid">
        <fgColor rgb="FF2C5F8D"/>
        <bgColor indexed="64"/>
      </patternFill>
    </fill>
    <fill>
      <patternFill patternType="solid">
        <fgColor rgb="FFD35400"/>
        <bgColor indexed="64"/>
      </patternFill>
    </fill>
    <fill>
      <patternFill patternType="solid">
        <fgColor rgb="FF27AE60"/>
        <bgColor indexed="64"/>
      </patternFill>
    </fill>
    <fill>
      <patternFill patternType="solid">
        <fgColor rgb="FFD6E9F8"/>
        <bgColor indexed="64"/>
      </patternFill>
    </fill>
    <fill>
      <patternFill patternType="solid">
        <fgColor rgb="FFFFF8DC"/>
        <bgColor indexed="64"/>
      </patternFill>
    </fill>
    <fill>
      <patternFill patternType="solid">
        <fgColor rgb="FFFFE5E5"/>
        <bgColor indexed="64"/>
      </patternFill>
    </fill>
    <fill>
      <patternFill patternType="solid">
        <fgColor rgb="FFFFE8D6"/>
        <bgColor indexed="64"/>
      </patternFill>
    </fill>
    <fill>
      <patternFill patternType="solid">
        <fgColor rgb="FFFFCCCC"/>
        <bgColor indexed="64"/>
      </patternFill>
    </fill>
    <fill>
      <patternFill patternType="solid">
        <fgColor rgb="FFEBF4FB"/>
        <bgColor indexed="64"/>
      </patternFill>
    </fill>
    <fill>
      <patternFill patternType="solid">
        <fgColor rgb="FFE8F8F5"/>
        <bgColor indexed="64"/>
      </patternFill>
    </fill>
    <fill>
      <patternFill patternType="solid">
        <fgColor theme="9" tint="0.79998168889431442"/>
        <bgColor indexed="65"/>
      </patternFill>
    </fill>
    <fill>
      <patternFill patternType="solid">
        <fgColor rgb="FF1F4E78"/>
      </patternFill>
    </fill>
    <fill>
      <patternFill patternType="solid">
        <fgColor rgb="FF008B8B"/>
      </patternFill>
    </fill>
    <fill>
      <patternFill patternType="solid">
        <fgColor rgb="FFD9E1F2"/>
      </patternFill>
    </fill>
    <fill>
      <patternFill patternType="solid">
        <fgColor rgb="FF3D6B42"/>
        <bgColor indexed="64"/>
      </patternFill>
    </fill>
    <fill>
      <patternFill patternType="solid">
        <fgColor rgb="FF333333"/>
        <bgColor rgb="FF333300"/>
      </patternFill>
    </fill>
    <fill>
      <patternFill patternType="solid">
        <fgColor rgb="FFF9F9F9"/>
        <bgColor rgb="FFFFFFFF"/>
      </patternFill>
    </fill>
    <fill>
      <patternFill patternType="solid">
        <fgColor theme="9"/>
      </patternFill>
    </fill>
    <fill>
      <patternFill patternType="solid">
        <fgColor rgb="FFFF66FF"/>
        <bgColor indexed="64"/>
      </patternFill>
    </fill>
    <fill>
      <patternFill patternType="solid">
        <fgColor theme="1" tint="0.34998626667073579"/>
        <bgColor indexed="64"/>
      </patternFill>
    </fill>
    <fill>
      <patternFill patternType="solid">
        <fgColor theme="8"/>
      </patternFill>
    </fill>
    <fill>
      <patternFill patternType="solid">
        <fgColor rgb="FFFFFF00"/>
        <bgColor rgb="FFFFFFFF"/>
      </patternFill>
    </fill>
    <fill>
      <patternFill patternType="solid">
        <fgColor theme="9" tint="0.59999389629810485"/>
        <bgColor rgb="FFFFFFFF"/>
      </patternFill>
    </fill>
    <fill>
      <patternFill patternType="solid">
        <fgColor rgb="FFFF66FF"/>
        <bgColor rgb="FFFFFFFF"/>
      </patternFill>
    </fill>
    <fill>
      <patternFill patternType="solid">
        <fgColor rgb="FF92D050"/>
        <bgColor rgb="FFFFFFFF"/>
      </patternFill>
    </fill>
    <fill>
      <patternFill patternType="solid">
        <fgColor rgb="FFFFC000"/>
        <bgColor rgb="FFFFFFFF"/>
      </patternFill>
    </fill>
    <fill>
      <patternFill patternType="solid">
        <fgColor theme="7" tint="0.39997558519241921"/>
        <bgColor indexed="64"/>
      </patternFill>
    </fill>
    <fill>
      <patternFill patternType="solid">
        <fgColor theme="4" tint="-0.249977111117893"/>
        <bgColor indexed="64"/>
      </patternFill>
    </fill>
    <fill>
      <patternFill patternType="solid">
        <fgColor rgb="FFA5A5A5"/>
      </patternFill>
    </fill>
    <fill>
      <patternFill patternType="solid">
        <fgColor theme="7" tint="0.59999389629810485"/>
        <bgColor indexed="65"/>
      </patternFill>
    </fill>
    <fill>
      <patternFill patternType="solid">
        <fgColor theme="3" tint="0.39997558519241921"/>
        <bgColor indexed="64"/>
      </patternFill>
    </fill>
  </fills>
  <borders count="208">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thin">
        <color auto="1"/>
      </right>
      <top/>
      <bottom/>
      <diagonal/>
    </border>
    <border>
      <left style="thin">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medium">
        <color auto="1"/>
      </right>
      <top/>
      <bottom/>
      <diagonal/>
    </border>
    <border>
      <left/>
      <right style="medium">
        <color auto="1"/>
      </right>
      <top style="medium">
        <color auto="1"/>
      </top>
      <bottom style="medium">
        <color auto="1"/>
      </bottom>
      <diagonal/>
    </border>
    <border>
      <left/>
      <right/>
      <top style="thin">
        <color auto="1"/>
      </top>
      <bottom style="thin">
        <color auto="1"/>
      </bottom>
      <diagonal/>
    </border>
    <border>
      <left/>
      <right style="medium">
        <color auto="1"/>
      </right>
      <top style="medium">
        <color auto="1"/>
      </top>
      <bottom/>
      <diagonal/>
    </border>
    <border>
      <left style="thin">
        <color auto="1"/>
      </left>
      <right/>
      <top/>
      <bottom style="thin">
        <color auto="1"/>
      </bottom>
      <diagonal/>
    </border>
    <border>
      <left style="medium">
        <color auto="1"/>
      </left>
      <right style="medium">
        <color auto="1"/>
      </right>
      <top/>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medium">
        <color auto="1"/>
      </left>
      <right/>
      <top/>
      <bottom/>
      <diagonal/>
    </border>
    <border>
      <left/>
      <right style="medium">
        <color auto="1"/>
      </right>
      <top/>
      <bottom/>
      <diagonal/>
    </border>
    <border>
      <left style="thin">
        <color auto="1"/>
      </left>
      <right/>
      <top style="thin">
        <color auto="1"/>
      </top>
      <bottom style="medium">
        <color auto="1"/>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top style="medium">
        <color auto="1"/>
      </top>
      <bottom/>
      <diagonal/>
    </border>
    <border>
      <left style="medium">
        <color auto="1"/>
      </left>
      <right/>
      <top/>
      <bottom style="medium">
        <color auto="1"/>
      </bottom>
      <diagonal/>
    </border>
    <border>
      <left style="medium">
        <color theme="8"/>
      </left>
      <right style="thin">
        <color auto="1"/>
      </right>
      <top style="medium">
        <color theme="8"/>
      </top>
      <bottom/>
      <diagonal/>
    </border>
    <border>
      <left style="thin">
        <color auto="1"/>
      </left>
      <right style="thin">
        <color auto="1"/>
      </right>
      <top style="medium">
        <color theme="8"/>
      </top>
      <bottom/>
      <diagonal/>
    </border>
    <border>
      <left style="thin">
        <color auto="1"/>
      </left>
      <right style="medium">
        <color theme="8"/>
      </right>
      <top style="medium">
        <color theme="8"/>
      </top>
      <bottom/>
      <diagonal/>
    </border>
    <border>
      <left/>
      <right/>
      <top/>
      <bottom style="medium">
        <color auto="1"/>
      </bottom>
      <diagonal/>
    </border>
    <border>
      <left style="medium">
        <color rgb="FFFF0000"/>
      </left>
      <right style="thin">
        <color auto="1"/>
      </right>
      <top style="medium">
        <color rgb="FFFF0000"/>
      </top>
      <bottom style="medium">
        <color rgb="FFFF0000"/>
      </bottom>
      <diagonal/>
    </border>
    <border>
      <left style="thin">
        <color auto="1"/>
      </left>
      <right style="thin">
        <color auto="1"/>
      </right>
      <top style="medium">
        <color rgb="FFFF0000"/>
      </top>
      <bottom style="medium">
        <color rgb="FFFF0000"/>
      </bottom>
      <diagonal/>
    </border>
    <border>
      <left style="thin">
        <color auto="1"/>
      </left>
      <right style="medium">
        <color rgb="FFFF0000"/>
      </right>
      <top style="medium">
        <color rgb="FFFF0000"/>
      </top>
      <bottom style="medium">
        <color rgb="FFFF0000"/>
      </bottom>
      <diagonal/>
    </border>
    <border>
      <left style="medium">
        <color theme="8"/>
      </left>
      <right style="thin">
        <color auto="1"/>
      </right>
      <top/>
      <bottom style="thin">
        <color auto="1"/>
      </bottom>
      <diagonal/>
    </border>
    <border>
      <left style="thin">
        <color auto="1"/>
      </left>
      <right style="medium">
        <color theme="8"/>
      </right>
      <top/>
      <bottom style="thin">
        <color auto="1"/>
      </bottom>
      <diagonal/>
    </border>
    <border>
      <left style="medium">
        <color theme="8"/>
      </left>
      <right style="thin">
        <color auto="1"/>
      </right>
      <top style="medium">
        <color auto="1"/>
      </top>
      <bottom style="thin">
        <color auto="1"/>
      </bottom>
      <diagonal/>
    </border>
    <border>
      <left style="thin">
        <color auto="1"/>
      </left>
      <right style="medium">
        <color theme="8"/>
      </right>
      <top style="medium">
        <color auto="1"/>
      </top>
      <bottom style="thin">
        <color auto="1"/>
      </bottom>
      <diagonal/>
    </border>
    <border>
      <left style="medium">
        <color theme="8"/>
      </left>
      <right style="thin">
        <color auto="1"/>
      </right>
      <top style="medium">
        <color auto="1"/>
      </top>
      <bottom style="medium">
        <color theme="8"/>
      </bottom>
      <diagonal/>
    </border>
    <border>
      <left style="thin">
        <color auto="1"/>
      </left>
      <right style="thin">
        <color auto="1"/>
      </right>
      <top style="medium">
        <color auto="1"/>
      </top>
      <bottom style="medium">
        <color theme="8"/>
      </bottom>
      <diagonal/>
    </border>
    <border>
      <left style="thin">
        <color auto="1"/>
      </left>
      <right style="medium">
        <color theme="8"/>
      </right>
      <top style="medium">
        <color auto="1"/>
      </top>
      <bottom style="medium">
        <color theme="8"/>
      </bottom>
      <diagonal/>
    </border>
    <border>
      <left/>
      <right style="medium">
        <color auto="1"/>
      </right>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medium">
        <color rgb="FF000000"/>
      </bottom>
      <diagonal/>
    </border>
    <border>
      <left/>
      <right style="thin">
        <color rgb="FF000000"/>
      </right>
      <top/>
      <bottom/>
      <diagonal/>
    </border>
    <border>
      <left/>
      <right style="medium">
        <color rgb="FF000000"/>
      </right>
      <top/>
      <bottom/>
      <diagonal/>
    </border>
    <border>
      <left style="medium">
        <color rgb="FF000000"/>
      </left>
      <right/>
      <top style="medium">
        <color rgb="FF000000"/>
      </top>
      <bottom/>
      <diagonal/>
    </border>
    <border>
      <left style="medium">
        <color auto="1"/>
      </left>
      <right style="medium">
        <color rgb="FF000000"/>
      </right>
      <top style="medium">
        <color auto="1"/>
      </top>
      <bottom/>
      <diagonal/>
    </border>
    <border>
      <left style="thin">
        <color rgb="FF000000"/>
      </left>
      <right style="thin">
        <color rgb="FF000000"/>
      </right>
      <top style="medium">
        <color auto="1"/>
      </top>
      <bottom/>
      <diagonal/>
    </border>
    <border>
      <left/>
      <right style="thin">
        <color rgb="FF000000"/>
      </right>
      <top style="medium">
        <color auto="1"/>
      </top>
      <bottom style="thin">
        <color rgb="FF000000"/>
      </bottom>
      <diagonal/>
    </border>
    <border>
      <left/>
      <right style="medium">
        <color rgb="FF000000"/>
      </right>
      <top style="medium">
        <color auto="1"/>
      </top>
      <bottom style="thin">
        <color rgb="FF000000"/>
      </bottom>
      <diagonal/>
    </border>
    <border>
      <left style="medium">
        <color rgb="FF000000"/>
      </left>
      <right/>
      <top/>
      <bottom style="medium">
        <color rgb="FF000000"/>
      </bottom>
      <diagonal/>
    </border>
    <border>
      <left style="medium">
        <color auto="1"/>
      </left>
      <right style="medium">
        <color rgb="FF000000"/>
      </right>
      <top/>
      <bottom style="medium">
        <color auto="1"/>
      </bottom>
      <diagonal/>
    </border>
    <border>
      <left style="thin">
        <color rgb="FF000000"/>
      </left>
      <right style="thin">
        <color rgb="FF000000"/>
      </right>
      <top/>
      <bottom style="medium">
        <color auto="1"/>
      </bottom>
      <diagonal/>
    </border>
    <border>
      <left/>
      <right style="thin">
        <color rgb="FF000000"/>
      </right>
      <top/>
      <bottom style="medium">
        <color auto="1"/>
      </bottom>
      <diagonal/>
    </border>
    <border>
      <left/>
      <right style="medium">
        <color rgb="FF000000"/>
      </right>
      <top/>
      <bottom style="medium">
        <color auto="1"/>
      </bottom>
      <diagonal/>
    </border>
    <border>
      <left style="thin">
        <color auto="1"/>
      </left>
      <right/>
      <top/>
      <bottom/>
      <diagonal/>
    </border>
    <border>
      <left/>
      <right style="thin">
        <color auto="1"/>
      </right>
      <top/>
      <bottom/>
      <diagonal/>
    </border>
    <border>
      <left/>
      <right/>
      <top style="thin">
        <color auto="1"/>
      </top>
      <bottom style="medium">
        <color auto="1"/>
      </bottom>
      <diagonal/>
    </border>
    <border>
      <left style="thin">
        <color rgb="FF6FADD8"/>
      </left>
      <right style="thin">
        <color rgb="FF000000"/>
      </right>
      <top style="thin">
        <color rgb="FF6FADD8"/>
      </top>
      <bottom/>
      <diagonal/>
    </border>
    <border>
      <left style="thin">
        <color rgb="FF000000"/>
      </left>
      <right style="thin">
        <color rgb="FF000000"/>
      </right>
      <top style="thin">
        <color rgb="FF6FADD8"/>
      </top>
      <bottom/>
      <diagonal/>
    </border>
    <border>
      <left style="thin">
        <color rgb="FF000000"/>
      </left>
      <right style="thin">
        <color rgb="FF6FADD8"/>
      </right>
      <top style="thin">
        <color rgb="FF6FADD8"/>
      </top>
      <bottom/>
      <diagonal/>
    </border>
    <border>
      <left style="medium">
        <color auto="1"/>
      </left>
      <right style="medium">
        <color auto="1"/>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diagonal/>
    </border>
    <border>
      <left/>
      <right style="medium">
        <color auto="1"/>
      </right>
      <top/>
      <bottom style="thin">
        <color auto="1"/>
      </bottom>
      <diagonal/>
    </border>
    <border>
      <left style="medium">
        <color auto="1"/>
      </left>
      <right style="thin">
        <color rgb="FF7F7F7F"/>
      </right>
      <top style="thin">
        <color rgb="FF7F7F7F"/>
      </top>
      <bottom style="thin">
        <color rgb="FF7F7F7F"/>
      </bottom>
      <diagonal/>
    </border>
    <border>
      <left style="medium">
        <color auto="1"/>
      </left>
      <right style="thin">
        <color rgb="FF7F7F7F"/>
      </right>
      <top style="medium">
        <color auto="1"/>
      </top>
      <bottom style="medium">
        <color auto="1"/>
      </bottom>
      <diagonal/>
    </border>
    <border>
      <left style="thin">
        <color rgb="FF7F7F7F"/>
      </left>
      <right style="thin">
        <color rgb="FF7F7F7F"/>
      </right>
      <top style="medium">
        <color auto="1"/>
      </top>
      <bottom style="medium">
        <color auto="1"/>
      </bottom>
      <diagonal/>
    </border>
    <border>
      <left style="thin">
        <color rgb="FF7F7F7F"/>
      </left>
      <right style="medium">
        <color auto="1"/>
      </right>
      <top style="medium">
        <color auto="1"/>
      </top>
      <bottom style="medium">
        <color auto="1"/>
      </bottom>
      <diagonal/>
    </border>
    <border>
      <left/>
      <right style="medium">
        <color auto="1"/>
      </right>
      <top style="thin">
        <color auto="1"/>
      </top>
      <bottom style="thin">
        <color auto="1"/>
      </bottom>
      <diagonal/>
    </border>
    <border>
      <left style="thin">
        <color auto="1"/>
      </left>
      <right style="medium">
        <color rgb="FFFF0000"/>
      </right>
      <top style="medium">
        <color indexed="64"/>
      </top>
      <bottom/>
      <diagonal/>
    </border>
    <border>
      <left style="thin">
        <color auto="1"/>
      </left>
      <right style="medium">
        <color rgb="FFFF0000"/>
      </right>
      <top style="medium">
        <color auto="1"/>
      </top>
      <bottom style="medium">
        <color auto="1"/>
      </bottom>
      <diagonal/>
    </border>
    <border>
      <left style="thin">
        <color auto="1"/>
      </left>
      <right style="medium">
        <color rgb="FFFF0000"/>
      </right>
      <top style="thin">
        <color auto="1"/>
      </top>
      <bottom/>
      <diagonal/>
    </border>
    <border>
      <left style="medium">
        <color auto="1"/>
      </left>
      <right style="thin">
        <color auto="1"/>
      </right>
      <top style="medium">
        <color rgb="FFFF0000"/>
      </top>
      <bottom style="medium">
        <color rgb="FFFF0000"/>
      </bottom>
      <diagonal/>
    </border>
    <border>
      <left/>
      <right style="thin">
        <color auto="1"/>
      </right>
      <top style="medium">
        <color rgb="FFFF0000"/>
      </top>
      <bottom style="medium">
        <color rgb="FFFF0000"/>
      </bottom>
      <diagonal/>
    </border>
    <border>
      <left style="thin">
        <color auto="1"/>
      </left>
      <right style="medium">
        <color auto="1"/>
      </right>
      <top style="medium">
        <color rgb="FFFF0000"/>
      </top>
      <bottom style="medium">
        <color rgb="FFFF0000"/>
      </bottom>
      <diagonal/>
    </border>
    <border>
      <left style="thin">
        <color auto="1"/>
      </left>
      <right style="medium">
        <color rgb="FFFF0000"/>
      </right>
      <top/>
      <bottom style="thin">
        <color auto="1"/>
      </bottom>
      <diagonal/>
    </border>
    <border>
      <left style="thin">
        <color auto="1"/>
      </left>
      <right style="medium">
        <color rgb="FFFF0000"/>
      </right>
      <top style="thin">
        <color auto="1"/>
      </top>
      <bottom style="thin">
        <color auto="1"/>
      </bottom>
      <diagonal/>
    </border>
    <border>
      <left/>
      <right style="medium">
        <color rgb="FFFF0000"/>
      </right>
      <top/>
      <bottom/>
      <diagonal/>
    </border>
    <border>
      <left style="medium">
        <color auto="1"/>
      </left>
      <right style="thin">
        <color auto="1"/>
      </right>
      <top style="medium">
        <color rgb="FFFF0000"/>
      </top>
      <bottom style="medium">
        <color auto="1"/>
      </bottom>
      <diagonal/>
    </border>
    <border>
      <left style="thin">
        <color auto="1"/>
      </left>
      <right style="thin">
        <color auto="1"/>
      </right>
      <top style="medium">
        <color rgb="FFFF0000"/>
      </top>
      <bottom style="medium">
        <color auto="1"/>
      </bottom>
      <diagonal/>
    </border>
    <border>
      <left style="thin">
        <color auto="1"/>
      </left>
      <right/>
      <top style="medium">
        <color rgb="FFFF0000"/>
      </top>
      <bottom style="medium">
        <color auto="1"/>
      </bottom>
      <diagonal/>
    </border>
    <border>
      <left style="medium">
        <color rgb="FFFF0000"/>
      </left>
      <right style="thin">
        <color auto="1"/>
      </right>
      <top style="medium">
        <color rgb="FFFF0000"/>
      </top>
      <bottom style="medium">
        <color indexed="64"/>
      </bottom>
      <diagonal/>
    </border>
    <border>
      <left style="thin">
        <color auto="1"/>
      </left>
      <right style="medium">
        <color rgb="FFFF0000"/>
      </right>
      <top style="medium">
        <color rgb="FFFF0000"/>
      </top>
      <bottom style="medium">
        <color indexed="64"/>
      </bottom>
      <diagonal/>
    </border>
    <border>
      <left style="medium">
        <color rgb="FFFF0000"/>
      </left>
      <right style="medium">
        <color rgb="FFFF0000"/>
      </right>
      <top style="medium">
        <color rgb="FFFF0000"/>
      </top>
      <bottom style="medium">
        <color indexed="64"/>
      </bottom>
      <diagonal/>
    </border>
    <border>
      <left/>
      <right/>
      <top style="medium">
        <color rgb="FFFF0000"/>
      </top>
      <bottom style="medium">
        <color auto="1"/>
      </bottom>
      <diagonal/>
    </border>
    <border>
      <left/>
      <right style="medium">
        <color rgb="FFFF0000"/>
      </right>
      <top style="medium">
        <color rgb="FFFF0000"/>
      </top>
      <bottom style="medium">
        <color indexed="64"/>
      </bottom>
      <diagonal/>
    </border>
    <border>
      <left style="thin">
        <color auto="1"/>
      </left>
      <right style="medium">
        <color rgb="FFFF0000"/>
      </right>
      <top style="medium">
        <color indexed="64"/>
      </top>
      <bottom style="thin">
        <color auto="1"/>
      </bottom>
      <diagonal/>
    </border>
    <border>
      <left/>
      <right style="thin">
        <color auto="1"/>
      </right>
      <top style="medium">
        <color auto="1"/>
      </top>
      <bottom style="thin">
        <color auto="1"/>
      </bottom>
      <diagonal/>
    </border>
    <border>
      <left style="thin">
        <color auto="1"/>
      </left>
      <right style="medium">
        <color rgb="FFFF0000"/>
      </right>
      <top style="thin">
        <color auto="1"/>
      </top>
      <bottom style="medium">
        <color indexed="64"/>
      </bottom>
      <diagonal/>
    </border>
    <border>
      <left style="medium">
        <color auto="1"/>
      </left>
      <right style="thin">
        <color auto="1"/>
      </right>
      <top/>
      <bottom style="medium">
        <color rgb="FFFF0000"/>
      </bottom>
      <diagonal/>
    </border>
    <border>
      <left style="thin">
        <color auto="1"/>
      </left>
      <right style="thin">
        <color auto="1"/>
      </right>
      <top/>
      <bottom style="medium">
        <color rgb="FFFF0000"/>
      </bottom>
      <diagonal/>
    </border>
    <border>
      <left style="thin">
        <color auto="1"/>
      </left>
      <right style="medium">
        <color rgb="FFFF0000"/>
      </right>
      <top/>
      <bottom style="medium">
        <color rgb="FFFF0000"/>
      </bottom>
      <diagonal/>
    </border>
    <border>
      <left/>
      <right style="thin">
        <color auto="1"/>
      </right>
      <top/>
      <bottom style="medium">
        <color rgb="FFFF0000"/>
      </bottom>
      <diagonal/>
    </border>
    <border>
      <left style="thin">
        <color auto="1"/>
      </left>
      <right style="medium">
        <color auto="1"/>
      </right>
      <top/>
      <bottom style="medium">
        <color rgb="FFFF0000"/>
      </bottom>
      <diagonal/>
    </border>
    <border>
      <left/>
      <right style="thin">
        <color auto="1"/>
      </right>
      <top style="medium">
        <color rgb="FFFF0000"/>
      </top>
      <bottom style="medium">
        <color auto="1"/>
      </bottom>
      <diagonal/>
    </border>
    <border>
      <left style="thin">
        <color auto="1"/>
      </left>
      <right style="medium">
        <color auto="1"/>
      </right>
      <top style="medium">
        <color rgb="FFFF0000"/>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thin">
        <color auto="1"/>
      </top>
      <bottom style="thin">
        <color auto="1"/>
      </bottom>
      <diagonal/>
    </border>
    <border>
      <left/>
      <right/>
      <top style="thin">
        <color rgb="FF000000"/>
      </top>
      <bottom style="thin">
        <color rgb="FF000000"/>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000000"/>
      </top>
      <bottom/>
      <diagonal/>
    </border>
    <border>
      <left style="thin">
        <color rgb="FF808080"/>
      </left>
      <right style="thin">
        <color rgb="FF808080"/>
      </right>
      <top/>
      <bottom/>
      <diagonal/>
    </border>
    <border>
      <left style="thin">
        <color rgb="FF808080"/>
      </left>
      <right style="thin">
        <color rgb="FF808080"/>
      </right>
      <top/>
      <bottom style="medium">
        <color rgb="FF808080"/>
      </bottom>
      <diagonal/>
    </border>
    <border>
      <left style="medium">
        <color rgb="FF808080"/>
      </left>
      <right style="medium">
        <color rgb="FF808080"/>
      </right>
      <top style="medium">
        <color rgb="FF808080"/>
      </top>
      <bottom style="medium">
        <color rgb="FF808080"/>
      </bottom>
      <diagonal/>
    </border>
    <border>
      <left style="thin">
        <color rgb="FF808080"/>
      </left>
      <right style="thin">
        <color rgb="FF808080"/>
      </right>
      <top style="thin">
        <color rgb="FF808080"/>
      </top>
      <bottom/>
      <diagonal/>
    </border>
    <border>
      <left style="medium">
        <color indexed="64"/>
      </left>
      <right/>
      <top style="medium">
        <color indexed="64"/>
      </top>
      <bottom style="medium">
        <color rgb="FF002060"/>
      </bottom>
      <diagonal/>
    </border>
    <border>
      <left/>
      <right/>
      <top style="medium">
        <color indexed="64"/>
      </top>
      <bottom style="medium">
        <color rgb="FF002060"/>
      </bottom>
      <diagonal/>
    </border>
    <border>
      <left/>
      <right style="medium">
        <color indexed="64"/>
      </right>
      <top style="medium">
        <color indexed="64"/>
      </top>
      <bottom style="medium">
        <color rgb="FF00206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808080"/>
      </right>
      <top style="thin">
        <color rgb="FF808080"/>
      </top>
      <bottom style="thin">
        <color rgb="FF808080"/>
      </bottom>
      <diagonal/>
    </border>
    <border>
      <left style="thin">
        <color rgb="FF808080"/>
      </left>
      <right style="medium">
        <color indexed="64"/>
      </right>
      <top style="thin">
        <color rgb="FF808080"/>
      </top>
      <bottom style="thin">
        <color rgb="FF808080"/>
      </bottom>
      <diagonal/>
    </border>
    <border>
      <left style="medium">
        <color indexed="64"/>
      </left>
      <right style="medium">
        <color rgb="FF808080"/>
      </right>
      <top style="medium">
        <color rgb="FF808080"/>
      </top>
      <bottom style="medium">
        <color rgb="FF808080"/>
      </bottom>
      <diagonal/>
    </border>
    <border>
      <left style="medium">
        <color rgb="FF808080"/>
      </left>
      <right style="medium">
        <color indexed="64"/>
      </right>
      <top style="medium">
        <color rgb="FF808080"/>
      </top>
      <bottom style="medium">
        <color rgb="FF808080"/>
      </bottom>
      <diagonal/>
    </border>
    <border>
      <left style="medium">
        <color indexed="64"/>
      </left>
      <right style="thin">
        <color auto="1"/>
      </right>
      <top style="medium">
        <color rgb="FF002060"/>
      </top>
      <bottom style="medium">
        <color indexed="64"/>
      </bottom>
      <diagonal/>
    </border>
    <border>
      <left style="thin">
        <color auto="1"/>
      </left>
      <right style="thin">
        <color auto="1"/>
      </right>
      <top style="medium">
        <color rgb="FF002060"/>
      </top>
      <bottom style="medium">
        <color indexed="64"/>
      </bottom>
      <diagonal/>
    </border>
    <border>
      <left style="thin">
        <color auto="1"/>
      </left>
      <right style="medium">
        <color indexed="64"/>
      </right>
      <top style="medium">
        <color rgb="FF002060"/>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14999847407452621"/>
      </left>
      <right style="thin">
        <color theme="0" tint="-0.14999847407452621"/>
      </right>
      <top/>
      <bottom style="thin">
        <color theme="0" tint="-0.14999847407452621"/>
      </bottom>
      <diagonal/>
    </border>
    <border>
      <left style="medium">
        <color indexed="64"/>
      </left>
      <right style="medium">
        <color rgb="FF808080"/>
      </right>
      <top style="medium">
        <color rgb="FF808080"/>
      </top>
      <bottom style="medium">
        <color indexed="64"/>
      </bottom>
      <diagonal/>
    </border>
    <border>
      <left style="medium">
        <color rgb="FF808080"/>
      </left>
      <right style="medium">
        <color rgb="FF808080"/>
      </right>
      <top style="medium">
        <color rgb="FF808080"/>
      </top>
      <bottom style="medium">
        <color indexed="64"/>
      </bottom>
      <diagonal/>
    </border>
    <border>
      <left style="medium">
        <color rgb="FF808080"/>
      </left>
      <right/>
      <top style="medium">
        <color rgb="FF808080"/>
      </top>
      <bottom style="medium">
        <color indexed="64"/>
      </bottom>
      <diagonal/>
    </border>
    <border>
      <left/>
      <right/>
      <top style="medium">
        <color rgb="FF808080"/>
      </top>
      <bottom style="medium">
        <color indexed="64"/>
      </bottom>
      <diagonal/>
    </border>
    <border>
      <left/>
      <right style="medium">
        <color rgb="FF808080"/>
      </right>
      <top style="medium">
        <color rgb="FF808080"/>
      </top>
      <bottom style="medium">
        <color indexed="64"/>
      </bottom>
      <diagonal/>
    </border>
    <border>
      <left style="medium">
        <color rgb="FF808080"/>
      </left>
      <right style="medium">
        <color indexed="64"/>
      </right>
      <top style="medium">
        <color rgb="FF808080"/>
      </top>
      <bottom style="medium">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indexed="64"/>
      </right>
      <top/>
      <bottom style="medium">
        <color rgb="FF808080"/>
      </bottom>
      <diagonal/>
    </border>
    <border>
      <left style="double">
        <color rgb="FF3F3F3F"/>
      </left>
      <right style="double">
        <color rgb="FF3F3F3F"/>
      </right>
      <top style="double">
        <color rgb="FF3F3F3F"/>
      </top>
      <bottom style="double">
        <color rgb="FF3F3F3F"/>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medium">
        <color rgb="FF002060"/>
      </left>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medium">
        <color rgb="FF002060"/>
      </left>
      <right style="thin">
        <color auto="1"/>
      </right>
      <top/>
      <bottom style="thin">
        <color auto="1"/>
      </bottom>
      <diagonal/>
    </border>
    <border>
      <left style="thin">
        <color auto="1"/>
      </left>
      <right style="medium">
        <color rgb="FF002060"/>
      </right>
      <top/>
      <bottom style="thin">
        <color auto="1"/>
      </bottom>
      <diagonal/>
    </border>
    <border>
      <left style="medium">
        <color rgb="FF002060"/>
      </left>
      <right style="thin">
        <color auto="1"/>
      </right>
      <top style="thin">
        <color auto="1"/>
      </top>
      <bottom style="thin">
        <color auto="1"/>
      </bottom>
      <diagonal/>
    </border>
    <border>
      <left style="thin">
        <color auto="1"/>
      </left>
      <right style="medium">
        <color rgb="FF002060"/>
      </right>
      <top style="thin">
        <color auto="1"/>
      </top>
      <bottom style="thin">
        <color auto="1"/>
      </bottom>
      <diagonal/>
    </border>
    <border>
      <left style="medium">
        <color rgb="FF002060"/>
      </left>
      <right style="thin">
        <color auto="1"/>
      </right>
      <top style="thin">
        <color auto="1"/>
      </top>
      <bottom/>
      <diagonal/>
    </border>
    <border>
      <left style="thin">
        <color auto="1"/>
      </left>
      <right style="medium">
        <color rgb="FF002060"/>
      </right>
      <top style="thin">
        <color auto="1"/>
      </top>
      <bottom/>
      <diagonal/>
    </border>
    <border>
      <left style="medium">
        <color rgb="FF002060"/>
      </left>
      <right style="thin">
        <color auto="1"/>
      </right>
      <top style="medium">
        <color rgb="FF002060"/>
      </top>
      <bottom style="medium">
        <color rgb="FF002060"/>
      </bottom>
      <diagonal/>
    </border>
    <border>
      <left style="thin">
        <color auto="1"/>
      </left>
      <right style="thin">
        <color auto="1"/>
      </right>
      <top style="medium">
        <color rgb="FF002060"/>
      </top>
      <bottom style="medium">
        <color rgb="FF002060"/>
      </bottom>
      <diagonal/>
    </border>
    <border>
      <left style="thin">
        <color auto="1"/>
      </left>
      <right style="medium">
        <color rgb="FF002060"/>
      </right>
      <top style="medium">
        <color rgb="FF002060"/>
      </top>
      <bottom style="medium">
        <color rgb="FF002060"/>
      </bottom>
      <diagonal/>
    </border>
  </borders>
  <cellStyleXfs count="32">
    <xf numFmtId="0" fontId="0" fillId="0" borderId="0"/>
    <xf numFmtId="0" fontId="4" fillId="33" borderId="0" applyNumberFormat="0" applyBorder="0" applyAlignment="0" applyProtection="0"/>
    <xf numFmtId="0" fontId="1" fillId="10" borderId="0" applyNumberFormat="0" applyBorder="0" applyAlignment="0" applyProtection="0"/>
    <xf numFmtId="0" fontId="2" fillId="36" borderId="1" applyNumberFormat="0" applyAlignment="0" applyProtection="0"/>
    <xf numFmtId="165" fontId="70" fillId="48" borderId="120" applyProtection="0">
      <alignment horizontal="center" vertical="center"/>
      <protection hidden="1"/>
    </xf>
    <xf numFmtId="9" fontId="101" fillId="0" borderId="0" applyFont="0" applyFill="0" applyBorder="0" applyAlignment="0" applyProtection="0"/>
    <xf numFmtId="0" fontId="103" fillId="0" borderId="0"/>
    <xf numFmtId="0" fontId="103" fillId="0" borderId="0"/>
    <xf numFmtId="0" fontId="104" fillId="0" borderId="0"/>
    <xf numFmtId="0" fontId="103" fillId="0" borderId="0"/>
    <xf numFmtId="0" fontId="1" fillId="0" borderId="0"/>
    <xf numFmtId="0" fontId="105" fillId="0" borderId="0"/>
    <xf numFmtId="0" fontId="1" fillId="0" borderId="0"/>
    <xf numFmtId="0" fontId="103" fillId="0" borderId="0"/>
    <xf numFmtId="0" fontId="104" fillId="0" borderId="0"/>
    <xf numFmtId="9" fontId="101" fillId="0" borderId="0" applyFont="0" applyFill="0" applyBorder="0" applyAlignment="0" applyProtection="0"/>
    <xf numFmtId="0" fontId="106" fillId="0" borderId="0">
      <alignment vertical="top"/>
    </xf>
    <xf numFmtId="41" fontId="104" fillId="0" borderId="0" applyFont="0" applyFill="0" applyBorder="0" applyAlignment="0" applyProtection="0"/>
    <xf numFmtId="0" fontId="104" fillId="0" borderId="0"/>
    <xf numFmtId="0" fontId="104" fillId="0" borderId="0"/>
    <xf numFmtId="172" fontId="1" fillId="0" borderId="0"/>
    <xf numFmtId="0" fontId="106" fillId="0" borderId="0">
      <alignment vertical="top"/>
    </xf>
    <xf numFmtId="0" fontId="4" fillId="62" borderId="0" applyNumberFormat="0" applyBorder="0" applyAlignment="0" applyProtection="0"/>
    <xf numFmtId="0" fontId="1" fillId="76" borderId="0" applyNumberFormat="0" applyBorder="0" applyAlignment="0" applyProtection="0"/>
    <xf numFmtId="0" fontId="118" fillId="0" borderId="0"/>
    <xf numFmtId="9" fontId="1" fillId="0" borderId="0" applyFont="0" applyFill="0" applyBorder="0" applyAlignment="0" applyProtection="0"/>
    <xf numFmtId="0" fontId="126" fillId="0" borderId="0"/>
    <xf numFmtId="0" fontId="4" fillId="83" borderId="0" applyNumberFormat="0" applyBorder="0" applyAlignment="0" applyProtection="0"/>
    <xf numFmtId="0" fontId="4" fillId="86" borderId="0" applyNumberFormat="0" applyBorder="0" applyAlignment="0" applyProtection="0"/>
    <xf numFmtId="0" fontId="149" fillId="94" borderId="194" applyNumberFormat="0" applyAlignment="0" applyProtection="0"/>
    <xf numFmtId="0" fontId="1" fillId="95" borderId="0" applyNumberFormat="0" applyBorder="0" applyAlignment="0" applyProtection="0"/>
    <xf numFmtId="175" fontId="150" fillId="0" borderId="195" applyNumberFormat="0" applyProtection="0">
      <alignment horizontal="right" vertical="center"/>
    </xf>
  </cellStyleXfs>
  <cellXfs count="2188">
    <xf numFmtId="0" fontId="0" fillId="0" borderId="0" xfId="0"/>
    <xf numFmtId="0" fontId="0" fillId="0" borderId="0" xfId="0" applyAlignment="1"/>
    <xf numFmtId="0" fontId="6" fillId="3" borderId="2" xfId="0" applyFont="1" applyFill="1" applyBorder="1" applyAlignment="1">
      <alignment horizontal="center" vertical="center" wrapText="1"/>
    </xf>
    <xf numFmtId="0" fontId="0" fillId="0" borderId="2" xfId="0" applyFill="1" applyBorder="1" applyAlignment="1">
      <alignment horizontal="center" vertical="center"/>
    </xf>
    <xf numFmtId="3" fontId="0" fillId="0" borderId="2" xfId="0" applyNumberFormat="1" applyFill="1" applyBorder="1" applyAlignment="1">
      <alignment horizontal="center" vertical="center"/>
    </xf>
    <xf numFmtId="14" fontId="0" fillId="0" borderId="2" xfId="0" applyNumberFormat="1" applyFill="1" applyBorder="1" applyAlignment="1">
      <alignment horizontal="center" vertical="center"/>
    </xf>
    <xf numFmtId="0" fontId="0" fillId="0" borderId="0" xfId="0" applyFill="1"/>
    <xf numFmtId="0" fontId="0" fillId="0" borderId="2" xfId="0" applyBorder="1" applyAlignment="1">
      <alignment horizontal="center" vertical="center"/>
    </xf>
    <xf numFmtId="3" fontId="0" fillId="0" borderId="2" xfId="0" applyNumberFormat="1" applyBorder="1" applyAlignment="1">
      <alignment horizontal="center" vertical="center"/>
    </xf>
    <xf numFmtId="14" fontId="0" fillId="0" borderId="2" xfId="0" applyNumberFormat="1" applyBorder="1" applyAlignment="1">
      <alignment horizontal="center" vertical="center"/>
    </xf>
    <xf numFmtId="1" fontId="0" fillId="0" borderId="2" xfId="0" applyNumberFormat="1" applyBorder="1" applyAlignment="1">
      <alignment horizontal="center" vertical="center"/>
    </xf>
    <xf numFmtId="0" fontId="1" fillId="0" borderId="2" xfId="0" applyFont="1" applyBorder="1" applyAlignment="1">
      <alignment horizontal="center" vertical="center" wrapText="1"/>
    </xf>
    <xf numFmtId="0" fontId="7" fillId="5" borderId="2" xfId="0" applyFont="1" applyFill="1" applyBorder="1" applyAlignment="1">
      <alignment horizontal="left" vertical="center"/>
    </xf>
    <xf numFmtId="0" fontId="8" fillId="5" borderId="2" xfId="0" applyFont="1" applyFill="1" applyBorder="1" applyAlignment="1">
      <alignment horizontal="center" vertical="center"/>
    </xf>
    <xf numFmtId="0" fontId="9" fillId="5" borderId="2" xfId="0" applyFont="1" applyFill="1" applyBorder="1" applyAlignment="1">
      <alignment horizontal="center" vertical="center"/>
    </xf>
    <xf numFmtId="3" fontId="10" fillId="6" borderId="2" xfId="0" applyNumberFormat="1" applyFont="1" applyFill="1" applyBorder="1" applyAlignment="1">
      <alignment horizontal="center" vertical="center"/>
    </xf>
    <xf numFmtId="0" fontId="8" fillId="0" borderId="0" xfId="0" applyFont="1" applyAlignment="1">
      <alignment vertical="center"/>
    </xf>
    <xf numFmtId="0" fontId="11" fillId="7" borderId="2" xfId="0" applyFont="1" applyFill="1" applyBorder="1" applyAlignment="1">
      <alignment horizontal="center"/>
    </xf>
    <xf numFmtId="1" fontId="11" fillId="7" borderId="2" xfId="0" applyNumberFormat="1" applyFont="1" applyFill="1" applyBorder="1" applyAlignment="1">
      <alignment horizontal="center"/>
    </xf>
    <xf numFmtId="164" fontId="11" fillId="7" borderId="2" xfId="0" applyNumberFormat="1" applyFont="1" applyFill="1" applyBorder="1" applyAlignment="1">
      <alignment horizontal="center"/>
    </xf>
    <xf numFmtId="1" fontId="12" fillId="7" borderId="2" xfId="0" applyNumberFormat="1" applyFont="1" applyFill="1" applyBorder="1" applyAlignment="1">
      <alignment horizontal="center" vertical="center"/>
    </xf>
    <xf numFmtId="0" fontId="12" fillId="7" borderId="2" xfId="0" applyFont="1" applyFill="1" applyBorder="1" applyAlignment="1">
      <alignment horizontal="center" vertical="center"/>
    </xf>
    <xf numFmtId="2" fontId="13" fillId="7" borderId="2" xfId="0" applyNumberFormat="1" applyFont="1" applyFill="1" applyBorder="1" applyAlignment="1">
      <alignment horizontal="center"/>
    </xf>
    <xf numFmtId="0" fontId="11" fillId="7" borderId="0" xfId="0" applyFont="1" applyFill="1" applyAlignment="1">
      <alignment horizontal="center"/>
    </xf>
    <xf numFmtId="0" fontId="14" fillId="8" borderId="2" xfId="0" applyFont="1" applyFill="1" applyBorder="1" applyAlignment="1">
      <alignment horizontal="right" vertical="center"/>
    </xf>
    <xf numFmtId="0" fontId="14" fillId="8" borderId="2" xfId="0" applyFont="1" applyFill="1" applyBorder="1" applyAlignment="1">
      <alignment horizontal="center" vertical="center"/>
    </xf>
    <xf numFmtId="14" fontId="14" fillId="8" borderId="2" xfId="0" applyNumberFormat="1" applyFont="1" applyFill="1" applyBorder="1" applyAlignment="1">
      <alignment horizontal="center" vertical="center"/>
    </xf>
    <xf numFmtId="0" fontId="14" fillId="7" borderId="0" xfId="0" applyFont="1" applyFill="1" applyAlignment="1">
      <alignment horizontal="center" vertical="center"/>
    </xf>
    <xf numFmtId="0" fontId="15" fillId="9" borderId="2" xfId="0" applyFont="1" applyFill="1" applyBorder="1" applyAlignment="1">
      <alignment horizontal="center" vertical="center" wrapText="1"/>
    </xf>
    <xf numFmtId="0" fontId="15" fillId="9" borderId="2" xfId="0" applyFont="1" applyFill="1" applyBorder="1" applyAlignment="1">
      <alignment horizontal="center" vertical="center"/>
    </xf>
    <xf numFmtId="0" fontId="14" fillId="7" borderId="2" xfId="0" applyFont="1" applyFill="1" applyBorder="1" applyAlignment="1">
      <alignment horizontal="center" vertical="center" wrapText="1"/>
    </xf>
    <xf numFmtId="0" fontId="14" fillId="7" borderId="0" xfId="0" applyFont="1" applyFill="1" applyAlignment="1">
      <alignment horizontal="center" vertical="center" wrapText="1"/>
    </xf>
    <xf numFmtId="1" fontId="16" fillId="0" borderId="2" xfId="0" applyNumberFormat="1" applyFont="1" applyFill="1" applyBorder="1" applyAlignment="1">
      <alignment horizontal="center"/>
    </xf>
    <xf numFmtId="0" fontId="16" fillId="0" borderId="2" xfId="0" applyFont="1" applyFill="1" applyBorder="1" applyAlignment="1">
      <alignment horizontal="center"/>
    </xf>
    <xf numFmtId="0" fontId="17" fillId="7" borderId="2" xfId="0" applyFont="1" applyFill="1" applyBorder="1" applyAlignment="1">
      <alignment horizontal="center" vertical="center" wrapText="1"/>
    </xf>
    <xf numFmtId="0" fontId="18" fillId="7" borderId="0" xfId="0" applyFont="1" applyFill="1" applyAlignment="1">
      <alignment horizontal="center"/>
    </xf>
    <xf numFmtId="0" fontId="17" fillId="7" borderId="0" xfId="0" applyFont="1" applyFill="1" applyAlignment="1">
      <alignment horizontal="center" vertical="center" wrapText="1"/>
    </xf>
    <xf numFmtId="1" fontId="16" fillId="10" borderId="2" xfId="0" applyNumberFormat="1" applyFont="1" applyFill="1" applyBorder="1" applyAlignment="1">
      <alignment horizontal="center"/>
    </xf>
    <xf numFmtId="0" fontId="16" fillId="10" borderId="2" xfId="0" applyFont="1" applyFill="1" applyBorder="1" applyAlignment="1">
      <alignment horizontal="center"/>
    </xf>
    <xf numFmtId="0" fontId="1" fillId="7" borderId="2" xfId="0" applyFont="1" applyFill="1" applyBorder="1" applyAlignment="1">
      <alignment horizontal="center"/>
    </xf>
    <xf numFmtId="0" fontId="1" fillId="7" borderId="0" xfId="0" applyFont="1" applyFill="1" applyAlignment="1">
      <alignment horizontal="center"/>
    </xf>
    <xf numFmtId="1" fontId="19" fillId="11" borderId="2" xfId="0" applyNumberFormat="1" applyFont="1" applyFill="1" applyBorder="1" applyAlignment="1">
      <alignment horizontal="center" vertical="center" wrapText="1"/>
    </xf>
    <xf numFmtId="0" fontId="19" fillId="11" borderId="2" xfId="0" applyFont="1" applyFill="1" applyBorder="1" applyAlignment="1">
      <alignment horizontal="center" vertical="center" wrapText="1"/>
    </xf>
    <xf numFmtId="0" fontId="20" fillId="0" borderId="2" xfId="0" applyFont="1" applyBorder="1" applyAlignment="1">
      <alignment horizontal="center"/>
    </xf>
    <xf numFmtId="0" fontId="20" fillId="0" borderId="0" xfId="0" applyFont="1" applyAlignment="1">
      <alignment horizontal="center"/>
    </xf>
    <xf numFmtId="0" fontId="18" fillId="7" borderId="2" xfId="0" applyFont="1" applyFill="1" applyBorder="1" applyAlignment="1">
      <alignment horizontal="center"/>
    </xf>
    <xf numFmtId="1" fontId="21" fillId="12" borderId="2" xfId="0" applyNumberFormat="1" applyFont="1" applyFill="1" applyBorder="1" applyAlignment="1">
      <alignment horizontal="center" vertical="center" wrapText="1"/>
    </xf>
    <xf numFmtId="0" fontId="21" fillId="12" borderId="2" xfId="0" applyFont="1" applyFill="1" applyBorder="1" applyAlignment="1">
      <alignment horizontal="center" vertical="center" wrapText="1"/>
    </xf>
    <xf numFmtId="1" fontId="1" fillId="7" borderId="0" xfId="0" applyNumberFormat="1" applyFont="1" applyFill="1" applyAlignment="1">
      <alignment horizontal="center"/>
    </xf>
    <xf numFmtId="0" fontId="16" fillId="0" borderId="0" xfId="0" applyFont="1" applyAlignment="1">
      <alignment horizontal="center"/>
    </xf>
    <xf numFmtId="1" fontId="16" fillId="0" borderId="0" xfId="0" applyNumberFormat="1" applyFont="1" applyAlignment="1">
      <alignment horizontal="center"/>
    </xf>
    <xf numFmtId="0" fontId="22" fillId="0" borderId="0" xfId="0" applyFont="1" applyAlignment="1">
      <alignment horizontal="center"/>
    </xf>
    <xf numFmtId="1" fontId="23" fillId="0" borderId="0" xfId="0" applyNumberFormat="1" applyFont="1" applyAlignment="1">
      <alignment horizontal="center"/>
    </xf>
    <xf numFmtId="1" fontId="23" fillId="13" borderId="0" xfId="0" applyNumberFormat="1" applyFont="1" applyFill="1" applyAlignment="1">
      <alignment horizontal="center"/>
    </xf>
    <xf numFmtId="14" fontId="23" fillId="14" borderId="6" xfId="0" applyNumberFormat="1" applyFont="1" applyFill="1" applyBorder="1" applyAlignment="1">
      <alignment horizontal="center" vertical="center"/>
    </xf>
    <xf numFmtId="1" fontId="23" fillId="14" borderId="7" xfId="0" applyNumberFormat="1" applyFont="1" applyFill="1" applyBorder="1" applyAlignment="1">
      <alignment horizontal="center" vertical="center"/>
    </xf>
    <xf numFmtId="1" fontId="23" fillId="13" borderId="0" xfId="0" applyNumberFormat="1" applyFont="1" applyFill="1" applyAlignment="1">
      <alignment horizontal="center" vertical="center"/>
    </xf>
    <xf numFmtId="1" fontId="22" fillId="0" borderId="2" xfId="0" applyNumberFormat="1" applyFont="1" applyBorder="1" applyAlignment="1">
      <alignment horizontal="center" vertical="center"/>
    </xf>
    <xf numFmtId="0" fontId="27" fillId="0" borderId="8" xfId="0" applyFont="1" applyBorder="1" applyAlignment="1">
      <alignment horizontal="center"/>
    </xf>
    <xf numFmtId="1" fontId="27" fillId="8" borderId="9" xfId="0" applyNumberFormat="1" applyFont="1" applyFill="1" applyBorder="1" applyAlignment="1">
      <alignment horizontal="center"/>
    </xf>
    <xf numFmtId="15" fontId="27" fillId="8" borderId="9" xfId="0" applyNumberFormat="1" applyFont="1" applyFill="1" applyBorder="1" applyAlignment="1">
      <alignment horizontal="center" vertical="center"/>
    </xf>
    <xf numFmtId="9" fontId="27" fillId="8" borderId="9" xfId="0" applyNumberFormat="1" applyFont="1" applyFill="1" applyBorder="1" applyAlignment="1">
      <alignment horizontal="center" vertical="center"/>
    </xf>
    <xf numFmtId="1" fontId="28" fillId="8" borderId="9" xfId="0" applyNumberFormat="1" applyFont="1" applyFill="1" applyBorder="1" applyAlignment="1">
      <alignment horizontal="center"/>
    </xf>
    <xf numFmtId="1" fontId="16" fillId="8" borderId="9" xfId="0" applyNumberFormat="1" applyFont="1" applyFill="1" applyBorder="1" applyAlignment="1">
      <alignment horizontal="center"/>
    </xf>
    <xf numFmtId="0" fontId="28" fillId="8" borderId="10" xfId="0" applyFont="1" applyFill="1" applyBorder="1" applyAlignment="1">
      <alignment horizontal="center"/>
    </xf>
    <xf numFmtId="0" fontId="28" fillId="0" borderId="0" xfId="0" applyFont="1" applyAlignment="1">
      <alignment horizontal="center"/>
    </xf>
    <xf numFmtId="0" fontId="22" fillId="0" borderId="17" xfId="0" applyFont="1" applyBorder="1" applyAlignment="1">
      <alignment horizontal="center"/>
    </xf>
    <xf numFmtId="1" fontId="22" fillId="0" borderId="18" xfId="0" applyNumberFormat="1" applyFont="1" applyBorder="1" applyAlignment="1">
      <alignment horizontal="center"/>
    </xf>
    <xf numFmtId="1" fontId="16" fillId="0" borderId="18" xfId="0" applyNumberFormat="1" applyFont="1" applyBorder="1" applyAlignment="1">
      <alignment horizontal="center"/>
    </xf>
    <xf numFmtId="15" fontId="22" fillId="0" borderId="18" xfId="0" applyNumberFormat="1" applyFont="1" applyBorder="1" applyAlignment="1">
      <alignment horizontal="center" vertical="center"/>
    </xf>
    <xf numFmtId="9" fontId="22" fillId="0" borderId="18" xfId="0" applyNumberFormat="1" applyFont="1" applyBorder="1" applyAlignment="1">
      <alignment horizontal="center" vertical="center"/>
    </xf>
    <xf numFmtId="0" fontId="16" fillId="0" borderId="19" xfId="0" applyFont="1" applyBorder="1" applyAlignment="1">
      <alignment horizontal="center"/>
    </xf>
    <xf numFmtId="15" fontId="16" fillId="0" borderId="0" xfId="0" applyNumberFormat="1" applyFont="1" applyAlignment="1">
      <alignment horizontal="center" vertical="center"/>
    </xf>
    <xf numFmtId="1" fontId="16" fillId="0" borderId="0" xfId="0" applyNumberFormat="1" applyFont="1" applyAlignment="1">
      <alignment horizontal="center" vertical="center"/>
    </xf>
    <xf numFmtId="0" fontId="15" fillId="0" borderId="2" xfId="0" applyFont="1" applyBorder="1" applyAlignment="1">
      <alignment horizontal="center" vertical="center"/>
    </xf>
    <xf numFmtId="0" fontId="15" fillId="21" borderId="2" xfId="0" applyFont="1" applyFill="1" applyBorder="1" applyAlignment="1">
      <alignment horizontal="center" vertical="center"/>
    </xf>
    <xf numFmtId="0" fontId="15" fillId="0" borderId="24" xfId="0" applyFont="1" applyBorder="1" applyAlignment="1">
      <alignment horizontal="center" vertical="center"/>
    </xf>
    <xf numFmtId="0" fontId="0" fillId="8" borderId="2" xfId="0" applyFill="1" applyBorder="1" applyAlignment="1">
      <alignment horizontal="center"/>
    </xf>
    <xf numFmtId="0" fontId="0" fillId="22" borderId="2" xfId="0" applyFill="1" applyBorder="1" applyAlignment="1">
      <alignment horizontal="center"/>
    </xf>
    <xf numFmtId="0" fontId="20" fillId="0" borderId="28" xfId="0" applyFont="1" applyBorder="1" applyAlignment="1">
      <alignment horizontal="center"/>
    </xf>
    <xf numFmtId="0" fontId="20" fillId="0" borderId="29" xfId="0" applyFont="1" applyBorder="1" applyAlignment="1">
      <alignment horizontal="center"/>
    </xf>
    <xf numFmtId="0" fontId="20" fillId="0" borderId="33" xfId="0" applyFont="1" applyBorder="1" applyAlignment="1">
      <alignment horizontal="center" vertical="center"/>
    </xf>
    <xf numFmtId="1" fontId="29" fillId="20" borderId="33" xfId="0" applyNumberFormat="1" applyFont="1" applyFill="1" applyBorder="1" applyAlignment="1">
      <alignment horizontal="center" vertical="center"/>
    </xf>
    <xf numFmtId="1" fontId="29" fillId="20" borderId="34" xfId="0" applyNumberFormat="1" applyFont="1" applyFill="1" applyBorder="1" applyAlignment="1">
      <alignment horizontal="center" vertical="center"/>
    </xf>
    <xf numFmtId="0" fontId="20" fillId="20" borderId="9" xfId="0" applyFont="1" applyFill="1" applyBorder="1" applyAlignment="1">
      <alignment horizontal="center" vertical="center"/>
    </xf>
    <xf numFmtId="0" fontId="20" fillId="20" borderId="15" xfId="0" applyFont="1" applyFill="1" applyBorder="1" applyAlignment="1">
      <alignment horizontal="center" vertical="center"/>
    </xf>
    <xf numFmtId="0" fontId="30" fillId="20" borderId="33" xfId="0" applyFont="1" applyFill="1" applyBorder="1" applyAlignment="1">
      <alignment horizontal="center" vertical="center"/>
    </xf>
    <xf numFmtId="0" fontId="30" fillId="20" borderId="35" xfId="0" applyFont="1" applyFill="1" applyBorder="1" applyAlignment="1">
      <alignment horizontal="center" vertical="center"/>
    </xf>
    <xf numFmtId="0" fontId="20" fillId="23" borderId="33" xfId="0" applyFont="1" applyFill="1" applyBorder="1" applyAlignment="1">
      <alignment horizontal="center"/>
    </xf>
    <xf numFmtId="0" fontId="20" fillId="24" borderId="33" xfId="0" applyFont="1" applyFill="1" applyBorder="1" applyAlignment="1">
      <alignment horizontal="center"/>
    </xf>
    <xf numFmtId="0" fontId="20" fillId="0" borderId="0" xfId="0" applyFont="1" applyAlignment="1">
      <alignment horizontal="center" vertical="center"/>
    </xf>
    <xf numFmtId="0" fontId="30" fillId="0" borderId="8" xfId="0" applyFont="1" applyBorder="1" applyAlignment="1">
      <alignment horizontal="center" vertical="center"/>
    </xf>
    <xf numFmtId="0" fontId="30" fillId="0" borderId="16" xfId="0" applyFont="1" applyBorder="1" applyAlignment="1">
      <alignment horizontal="center" vertical="center"/>
    </xf>
    <xf numFmtId="0" fontId="30" fillId="0" borderId="9" xfId="0" applyFont="1" applyBorder="1" applyAlignment="1">
      <alignment horizontal="center" vertical="center"/>
    </xf>
    <xf numFmtId="0" fontId="30" fillId="0" borderId="15" xfId="0" applyFont="1" applyBorder="1" applyAlignment="1">
      <alignment horizontal="center" vertical="center"/>
    </xf>
    <xf numFmtId="0" fontId="15" fillId="0" borderId="2" xfId="0" applyFont="1" applyBorder="1" applyAlignment="1">
      <alignment horizontal="center"/>
    </xf>
    <xf numFmtId="2" fontId="20" fillId="0" borderId="5" xfId="0" applyNumberFormat="1" applyFont="1" applyBorder="1" applyAlignment="1">
      <alignment horizontal="center"/>
    </xf>
    <xf numFmtId="0" fontId="33" fillId="0" borderId="5" xfId="0" applyFont="1" applyBorder="1" applyAlignment="1">
      <alignment horizontal="left"/>
    </xf>
    <xf numFmtId="0" fontId="15" fillId="7" borderId="0" xfId="0" applyFont="1" applyFill="1" applyAlignment="1">
      <alignment horizontal="center"/>
    </xf>
    <xf numFmtId="15" fontId="15" fillId="0" borderId="36" xfId="0" applyNumberFormat="1" applyFont="1" applyBorder="1" applyAlignment="1">
      <alignment horizontal="center" vertical="center"/>
    </xf>
    <xf numFmtId="0" fontId="15" fillId="0" borderId="8" xfId="0" applyFont="1" applyBorder="1" applyAlignment="1">
      <alignment horizontal="center" vertical="center"/>
    </xf>
    <xf numFmtId="0" fontId="15" fillId="21" borderId="16" xfId="0" applyFont="1" applyFill="1" applyBorder="1" applyAlignment="1">
      <alignment horizontal="center" vertical="center"/>
    </xf>
    <xf numFmtId="0" fontId="15" fillId="21" borderId="9" xfId="0" applyFont="1" applyFill="1" applyBorder="1" applyAlignment="1">
      <alignment horizontal="center" vertical="center"/>
    </xf>
    <xf numFmtId="0" fontId="15" fillId="21" borderId="10" xfId="0" applyFont="1" applyFill="1" applyBorder="1" applyAlignment="1">
      <alignment horizontal="center" vertical="center"/>
    </xf>
    <xf numFmtId="165" fontId="30" fillId="21" borderId="2" xfId="0" applyNumberFormat="1" applyFont="1" applyFill="1" applyBorder="1" applyAlignment="1">
      <alignment horizontal="center"/>
    </xf>
    <xf numFmtId="14" fontId="20" fillId="21" borderId="2" xfId="0" applyNumberFormat="1" applyFont="1" applyFill="1" applyBorder="1" applyAlignment="1">
      <alignment horizontal="center"/>
    </xf>
    <xf numFmtId="0" fontId="15" fillId="8" borderId="16" xfId="0" applyFont="1" applyFill="1" applyBorder="1" applyAlignment="1">
      <alignment horizontal="center" vertical="center"/>
    </xf>
    <xf numFmtId="0" fontId="15" fillId="8" borderId="9" xfId="0" applyFont="1" applyFill="1" applyBorder="1" applyAlignment="1">
      <alignment horizontal="center" vertical="center"/>
    </xf>
    <xf numFmtId="0" fontId="15" fillId="8" borderId="10" xfId="0" applyFont="1" applyFill="1" applyBorder="1" applyAlignment="1">
      <alignment horizontal="center" vertical="center"/>
    </xf>
    <xf numFmtId="0" fontId="30" fillId="0" borderId="2" xfId="0" applyFont="1" applyBorder="1" applyAlignment="1">
      <alignment horizontal="center"/>
    </xf>
    <xf numFmtId="14" fontId="20" fillId="0" borderId="2" xfId="0" applyNumberFormat="1" applyFont="1" applyBorder="1" applyAlignment="1">
      <alignment horizontal="center"/>
    </xf>
    <xf numFmtId="0" fontId="20" fillId="23" borderId="8" xfId="0" applyFont="1" applyFill="1" applyBorder="1" applyAlignment="1">
      <alignment horizontal="center" vertical="center"/>
    </xf>
    <xf numFmtId="0" fontId="20" fillId="23" borderId="9" xfId="0" applyFont="1" applyFill="1" applyBorder="1" applyAlignment="1">
      <alignment horizontal="center" vertical="center"/>
    </xf>
    <xf numFmtId="0" fontId="20" fillId="23" borderId="0" xfId="0" applyFont="1" applyFill="1" applyAlignment="1">
      <alignment horizontal="center" vertical="center"/>
    </xf>
    <xf numFmtId="0" fontId="30" fillId="20" borderId="0" xfId="0" applyFont="1" applyFill="1" applyAlignment="1">
      <alignment horizontal="center" vertical="center"/>
    </xf>
    <xf numFmtId="0" fontId="20" fillId="25" borderId="33" xfId="0" applyFont="1" applyFill="1" applyBorder="1" applyAlignment="1">
      <alignment horizontal="center"/>
    </xf>
    <xf numFmtId="0" fontId="11" fillId="0" borderId="0" xfId="0" applyFont="1"/>
    <xf numFmtId="0" fontId="20" fillId="7" borderId="0" xfId="0" applyFont="1" applyFill="1" applyAlignment="1">
      <alignment horizontal="center"/>
    </xf>
    <xf numFmtId="0" fontId="20" fillId="7" borderId="0" xfId="0" applyFont="1" applyFill="1" applyAlignment="1">
      <alignment horizontal="center" vertical="center"/>
    </xf>
    <xf numFmtId="0" fontId="15" fillId="17" borderId="9" xfId="0" applyFont="1" applyFill="1" applyBorder="1" applyAlignment="1">
      <alignment horizontal="center" vertical="center"/>
    </xf>
    <xf numFmtId="0" fontId="11" fillId="0" borderId="0" xfId="0" applyFont="1" applyAlignment="1">
      <alignment horizontal="center"/>
    </xf>
    <xf numFmtId="0" fontId="20" fillId="20" borderId="16" xfId="0" applyFont="1" applyFill="1" applyBorder="1" applyAlignment="1">
      <alignment horizontal="center" vertical="center"/>
    </xf>
    <xf numFmtId="0" fontId="15" fillId="0" borderId="0" xfId="0" applyFont="1" applyAlignment="1">
      <alignment horizontal="center" vertical="center"/>
    </xf>
    <xf numFmtId="0" fontId="30" fillId="0" borderId="37" xfId="0" applyFont="1" applyBorder="1" applyAlignment="1">
      <alignment horizontal="center" vertical="center"/>
    </xf>
    <xf numFmtId="0" fontId="15" fillId="0" borderId="3" xfId="0" applyFont="1" applyBorder="1" applyAlignment="1">
      <alignment horizontal="center"/>
    </xf>
    <xf numFmtId="0" fontId="33" fillId="0" borderId="5" xfId="0" applyFont="1" applyBorder="1" applyAlignment="1">
      <alignment horizontal="center"/>
    </xf>
    <xf numFmtId="0" fontId="15" fillId="0" borderId="37" xfId="0" applyFont="1" applyBorder="1" applyAlignment="1">
      <alignment horizontal="center" vertical="center"/>
    </xf>
    <xf numFmtId="0" fontId="15" fillId="21" borderId="15" xfId="0" applyFont="1" applyFill="1" applyBorder="1" applyAlignment="1">
      <alignment horizontal="center" vertical="center"/>
    </xf>
    <xf numFmtId="165" fontId="30" fillId="26" borderId="2" xfId="0" applyNumberFormat="1" applyFont="1" applyFill="1" applyBorder="1" applyAlignment="1">
      <alignment horizontal="center"/>
    </xf>
    <xf numFmtId="14" fontId="20" fillId="7" borderId="2" xfId="0" applyNumberFormat="1" applyFont="1" applyFill="1" applyBorder="1" applyAlignment="1">
      <alignment horizontal="center"/>
    </xf>
    <xf numFmtId="0" fontId="15" fillId="0" borderId="33" xfId="0" applyFont="1" applyBorder="1" applyAlignment="1">
      <alignment horizontal="center" vertical="center"/>
    </xf>
    <xf numFmtId="0" fontId="15" fillId="8" borderId="15" xfId="0" applyFont="1" applyFill="1" applyBorder="1" applyAlignment="1">
      <alignment horizontal="center" vertical="center"/>
    </xf>
    <xf numFmtId="165" fontId="30" fillId="0" borderId="2" xfId="0" applyNumberFormat="1" applyFont="1" applyBorder="1" applyAlignment="1">
      <alignment horizontal="center"/>
    </xf>
    <xf numFmtId="0" fontId="20" fillId="23" borderId="17" xfId="0" applyFont="1" applyFill="1" applyBorder="1" applyAlignment="1">
      <alignment horizontal="center" vertical="center"/>
    </xf>
    <xf numFmtId="1" fontId="29" fillId="27" borderId="33" xfId="0" applyNumberFormat="1" applyFont="1" applyFill="1" applyBorder="1" applyAlignment="1">
      <alignment horizontal="center" vertical="center"/>
    </xf>
    <xf numFmtId="1" fontId="29" fillId="0" borderId="0" xfId="0" applyNumberFormat="1" applyFont="1" applyAlignment="1">
      <alignment horizontal="center" vertical="center"/>
    </xf>
    <xf numFmtId="165" fontId="30" fillId="7" borderId="2" xfId="0" applyNumberFormat="1" applyFont="1" applyFill="1" applyBorder="1" applyAlignment="1">
      <alignment horizontal="center"/>
    </xf>
    <xf numFmtId="0" fontId="15" fillId="7" borderId="8" xfId="0" applyFont="1" applyFill="1" applyBorder="1" applyAlignment="1">
      <alignment horizontal="center" vertical="center"/>
    </xf>
    <xf numFmtId="0" fontId="15" fillId="7" borderId="16" xfId="0" applyFont="1" applyFill="1" applyBorder="1" applyAlignment="1">
      <alignment horizontal="center" vertical="center"/>
    </xf>
    <xf numFmtId="0" fontId="15" fillId="7" borderId="9" xfId="0" applyFont="1" applyFill="1" applyBorder="1" applyAlignment="1">
      <alignment horizontal="center" vertical="center"/>
    </xf>
    <xf numFmtId="0" fontId="15" fillId="7" borderId="10" xfId="0" applyFont="1" applyFill="1" applyBorder="1" applyAlignment="1">
      <alignment horizontal="center" vertical="center"/>
    </xf>
    <xf numFmtId="1" fontId="29" fillId="17" borderId="33" xfId="0" applyNumberFormat="1" applyFont="1" applyFill="1" applyBorder="1" applyAlignment="1">
      <alignment horizontal="center" vertical="center"/>
    </xf>
    <xf numFmtId="0" fontId="20" fillId="0" borderId="33" xfId="0" applyFont="1" applyBorder="1" applyAlignment="1">
      <alignment horizontal="center"/>
    </xf>
    <xf numFmtId="0" fontId="15" fillId="7" borderId="2" xfId="0" applyFont="1" applyFill="1" applyBorder="1" applyAlignment="1">
      <alignment horizontal="center" vertical="center"/>
    </xf>
    <xf numFmtId="0" fontId="15" fillId="7" borderId="15" xfId="0" applyFont="1" applyFill="1" applyBorder="1" applyAlignment="1">
      <alignment horizontal="center" vertical="center"/>
    </xf>
    <xf numFmtId="0" fontId="20" fillId="8" borderId="9" xfId="0" applyFont="1" applyFill="1" applyBorder="1" applyAlignment="1">
      <alignment horizontal="center" vertical="center"/>
    </xf>
    <xf numFmtId="0" fontId="30" fillId="0" borderId="0" xfId="0" applyFont="1" applyAlignment="1">
      <alignment horizontal="left"/>
    </xf>
    <xf numFmtId="0" fontId="15" fillId="21" borderId="8" xfId="0" applyFont="1" applyFill="1" applyBorder="1" applyAlignment="1">
      <alignment horizontal="center" vertical="center"/>
    </xf>
    <xf numFmtId="0" fontId="34" fillId="8" borderId="2" xfId="0" applyFont="1" applyFill="1" applyBorder="1" applyAlignment="1">
      <alignment horizontal="center"/>
    </xf>
    <xf numFmtId="0" fontId="34" fillId="0" borderId="2" xfId="0" applyFont="1" applyBorder="1" applyAlignment="1">
      <alignment horizontal="center"/>
    </xf>
    <xf numFmtId="0" fontId="20" fillId="0" borderId="0" xfId="0" applyFont="1"/>
    <xf numFmtId="0" fontId="34" fillId="25" borderId="2" xfId="0" applyFont="1" applyFill="1" applyBorder="1" applyAlignment="1">
      <alignment horizontal="center"/>
    </xf>
    <xf numFmtId="0" fontId="35" fillId="0" borderId="2" xfId="0" applyFont="1" applyBorder="1" applyAlignment="1">
      <alignment horizontal="center"/>
    </xf>
    <xf numFmtId="0" fontId="30" fillId="27" borderId="0" xfId="0" applyFont="1" applyFill="1" applyAlignment="1">
      <alignment horizontal="left"/>
    </xf>
    <xf numFmtId="0" fontId="15" fillId="25" borderId="9" xfId="0" applyFont="1" applyFill="1" applyBorder="1" applyAlignment="1">
      <alignment horizontal="center" vertical="center"/>
    </xf>
    <xf numFmtId="0" fontId="20" fillId="0" borderId="0" xfId="0" applyFont="1" applyAlignment="1">
      <alignment horizontal="left"/>
    </xf>
    <xf numFmtId="0" fontId="34" fillId="27" borderId="2" xfId="0" applyFont="1" applyFill="1" applyBorder="1" applyAlignment="1">
      <alignment horizontal="center"/>
    </xf>
    <xf numFmtId="0" fontId="34" fillId="7" borderId="2" xfId="0" applyFont="1" applyFill="1" applyBorder="1" applyAlignment="1">
      <alignment horizontal="center"/>
    </xf>
    <xf numFmtId="0" fontId="15" fillId="0" borderId="38" xfId="0" applyFont="1" applyBorder="1" applyAlignment="1">
      <alignment horizontal="center" vertical="center"/>
    </xf>
    <xf numFmtId="0" fontId="15" fillId="0" borderId="7" xfId="0" applyFont="1" applyBorder="1" applyAlignment="1">
      <alignment horizontal="center" vertical="center"/>
    </xf>
    <xf numFmtId="0" fontId="15" fillId="0" borderId="39" xfId="0" applyFont="1" applyBorder="1" applyAlignment="1">
      <alignment horizontal="center" vertical="center"/>
    </xf>
    <xf numFmtId="0" fontId="30" fillId="20" borderId="37" xfId="0" applyFont="1" applyFill="1" applyBorder="1" applyAlignment="1">
      <alignment horizontal="center" vertical="center"/>
    </xf>
    <xf numFmtId="0" fontId="15" fillId="17" borderId="7" xfId="0" applyFont="1" applyFill="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23" fillId="21" borderId="2" xfId="0" applyFont="1" applyFill="1" applyBorder="1" applyAlignment="1">
      <alignment horizontal="center" vertical="center"/>
    </xf>
    <xf numFmtId="0" fontId="36" fillId="28" borderId="2" xfId="0" applyFont="1" applyFill="1" applyBorder="1" applyAlignment="1">
      <alignment horizontal="center" vertical="center"/>
    </xf>
    <xf numFmtId="0" fontId="0" fillId="28" borderId="0" xfId="0" applyFill="1"/>
    <xf numFmtId="1" fontId="29" fillId="8" borderId="16" xfId="0" applyNumberFormat="1" applyFont="1" applyFill="1" applyBorder="1" applyAlignment="1">
      <alignment horizontal="center" vertical="center"/>
    </xf>
    <xf numFmtId="0" fontId="20" fillId="20" borderId="10" xfId="0" applyFont="1" applyFill="1" applyBorder="1" applyAlignment="1">
      <alignment horizontal="center" vertical="center"/>
    </xf>
    <xf numFmtId="0" fontId="30" fillId="0" borderId="17" xfId="0" applyFont="1" applyBorder="1" applyAlignment="1">
      <alignment horizontal="center" vertical="center"/>
    </xf>
    <xf numFmtId="0" fontId="30" fillId="0" borderId="40" xfId="0" applyFont="1" applyBorder="1" applyAlignment="1">
      <alignment horizontal="center" vertical="center"/>
    </xf>
    <xf numFmtId="0" fontId="30" fillId="0" borderId="18" xfId="0" applyFont="1" applyBorder="1" applyAlignment="1">
      <alignment horizontal="center" vertical="center"/>
    </xf>
    <xf numFmtId="0" fontId="30" fillId="0" borderId="41" xfId="0" applyFont="1" applyBorder="1" applyAlignment="1">
      <alignment horizontal="center" vertical="center"/>
    </xf>
    <xf numFmtId="15" fontId="15" fillId="0" borderId="36" xfId="0" applyNumberFormat="1" applyFont="1" applyBorder="1" applyAlignment="1">
      <alignment horizontal="left" vertical="center"/>
    </xf>
    <xf numFmtId="15" fontId="15" fillId="29" borderId="36" xfId="0" applyNumberFormat="1" applyFont="1" applyFill="1" applyBorder="1" applyAlignment="1">
      <alignment horizontal="left" vertical="center"/>
    </xf>
    <xf numFmtId="0" fontId="15" fillId="29" borderId="8" xfId="0" applyFont="1" applyFill="1" applyBorder="1" applyAlignment="1">
      <alignment horizontal="center" vertical="center"/>
    </xf>
    <xf numFmtId="0" fontId="15" fillId="29" borderId="9" xfId="0" applyFont="1" applyFill="1" applyBorder="1" applyAlignment="1">
      <alignment horizontal="center" vertical="center"/>
    </xf>
    <xf numFmtId="0" fontId="15" fillId="29" borderId="10" xfId="0" applyFont="1" applyFill="1" applyBorder="1" applyAlignment="1">
      <alignment horizontal="center" vertical="center"/>
    </xf>
    <xf numFmtId="0" fontId="30" fillId="29" borderId="33" xfId="0" applyFont="1" applyFill="1" applyBorder="1" applyAlignment="1">
      <alignment horizontal="center" vertical="center"/>
    </xf>
    <xf numFmtId="0" fontId="30" fillId="29" borderId="2" xfId="0" applyFont="1" applyFill="1" applyBorder="1" applyAlignment="1">
      <alignment horizontal="center"/>
    </xf>
    <xf numFmtId="14" fontId="20" fillId="29" borderId="2" xfId="0" applyNumberFormat="1" applyFont="1" applyFill="1" applyBorder="1" applyAlignment="1">
      <alignment horizontal="center"/>
    </xf>
    <xf numFmtId="1" fontId="29" fillId="20" borderId="16" xfId="0" applyNumberFormat="1" applyFont="1" applyFill="1" applyBorder="1" applyAlignment="1">
      <alignment horizontal="center" vertical="center"/>
    </xf>
    <xf numFmtId="0" fontId="15" fillId="30" borderId="8" xfId="0" applyFont="1" applyFill="1" applyBorder="1" applyAlignment="1">
      <alignment horizontal="center" vertical="center"/>
    </xf>
    <xf numFmtId="0" fontId="15" fillId="30" borderId="9" xfId="0" applyFont="1" applyFill="1" applyBorder="1" applyAlignment="1">
      <alignment horizontal="center" vertical="center"/>
    </xf>
    <xf numFmtId="0" fontId="15" fillId="30" borderId="10" xfId="0" applyFont="1" applyFill="1" applyBorder="1" applyAlignment="1">
      <alignment horizontal="center" vertical="center"/>
    </xf>
    <xf numFmtId="0" fontId="30" fillId="30" borderId="33" xfId="0" applyFont="1" applyFill="1" applyBorder="1" applyAlignment="1">
      <alignment horizontal="center" vertical="center"/>
    </xf>
    <xf numFmtId="0" fontId="30" fillId="30" borderId="2" xfId="0" applyFont="1" applyFill="1" applyBorder="1" applyAlignment="1">
      <alignment horizontal="center"/>
    </xf>
    <xf numFmtId="14" fontId="20" fillId="30" borderId="2" xfId="0" applyNumberFormat="1" applyFont="1" applyFill="1" applyBorder="1" applyAlignment="1">
      <alignment horizontal="center"/>
    </xf>
    <xf numFmtId="0" fontId="33" fillId="0" borderId="5" xfId="0" applyFont="1" applyBorder="1" applyAlignment="1">
      <alignment horizontal="left" vertical="top"/>
    </xf>
    <xf numFmtId="1" fontId="29" fillId="31" borderId="16" xfId="0" applyNumberFormat="1" applyFont="1" applyFill="1" applyBorder="1" applyAlignment="1">
      <alignment horizontal="center" vertical="center"/>
    </xf>
    <xf numFmtId="0" fontId="30" fillId="0" borderId="42" xfId="0" applyFont="1" applyBorder="1" applyAlignment="1">
      <alignment horizontal="center" vertical="center"/>
    </xf>
    <xf numFmtId="0" fontId="15" fillId="29" borderId="2" xfId="0" applyFont="1" applyFill="1" applyBorder="1" applyAlignment="1">
      <alignment horizontal="center" vertical="center"/>
    </xf>
    <xf numFmtId="0" fontId="30" fillId="0" borderId="6" xfId="0" applyFont="1" applyBorder="1" applyAlignment="1">
      <alignment horizontal="center" vertical="center"/>
    </xf>
    <xf numFmtId="0" fontId="30" fillId="0" borderId="38" xfId="0" applyFont="1" applyBorder="1" applyAlignment="1">
      <alignment horizontal="center" vertical="center"/>
    </xf>
    <xf numFmtId="0" fontId="30" fillId="0" borderId="7" xfId="0" applyFont="1" applyBorder="1" applyAlignment="1">
      <alignment horizontal="center" vertical="center"/>
    </xf>
    <xf numFmtId="0" fontId="30" fillId="0" borderId="43" xfId="0" applyFont="1" applyBorder="1" applyAlignment="1">
      <alignment horizontal="center" vertical="center"/>
    </xf>
    <xf numFmtId="0" fontId="15" fillId="0" borderId="20" xfId="0" applyFont="1" applyBorder="1" applyAlignment="1">
      <alignment horizontal="center" vertical="center"/>
    </xf>
    <xf numFmtId="0" fontId="15" fillId="0" borderId="21" xfId="0" applyFont="1" applyBorder="1" applyAlignment="1">
      <alignment horizontal="center" vertical="center"/>
    </xf>
    <xf numFmtId="0" fontId="15" fillId="0" borderId="11" xfId="0" applyFont="1" applyBorder="1" applyAlignment="1">
      <alignment horizontal="center" vertical="center"/>
    </xf>
    <xf numFmtId="0" fontId="15" fillId="0" borderId="26" xfId="0" applyFont="1" applyBorder="1" applyAlignment="1">
      <alignment horizontal="center" vertical="center"/>
    </xf>
    <xf numFmtId="0" fontId="20" fillId="23" borderId="18" xfId="0" applyFont="1" applyFill="1" applyBorder="1" applyAlignment="1">
      <alignment horizontal="center" vertical="center"/>
    </xf>
    <xf numFmtId="0" fontId="30" fillId="20" borderId="44" xfId="0" applyFont="1" applyFill="1" applyBorder="1" applyAlignment="1">
      <alignment horizontal="center" vertical="center"/>
    </xf>
    <xf numFmtId="0" fontId="15" fillId="0" borderId="25" xfId="0" applyFont="1" applyBorder="1" applyAlignment="1">
      <alignment horizontal="center" vertical="center"/>
    </xf>
    <xf numFmtId="0" fontId="20" fillId="23" borderId="42" xfId="0" applyFont="1" applyFill="1" applyBorder="1" applyAlignment="1">
      <alignment horizontal="center" vertical="center"/>
    </xf>
    <xf numFmtId="0" fontId="20" fillId="23" borderId="4" xfId="0" applyFont="1" applyFill="1" applyBorder="1" applyAlignment="1">
      <alignment horizontal="center" vertical="center"/>
    </xf>
    <xf numFmtId="0" fontId="30" fillId="20" borderId="45" xfId="0" applyFont="1" applyFill="1" applyBorder="1" applyAlignment="1">
      <alignment horizontal="center" vertical="center"/>
    </xf>
    <xf numFmtId="0" fontId="20" fillId="32" borderId="8" xfId="0" applyFont="1" applyFill="1" applyBorder="1" applyAlignment="1">
      <alignment horizontal="center" vertical="center"/>
    </xf>
    <xf numFmtId="0" fontId="20" fillId="32" borderId="9" xfId="0" applyFont="1" applyFill="1" applyBorder="1" applyAlignment="1">
      <alignment horizontal="center" vertical="center"/>
    </xf>
    <xf numFmtId="0" fontId="30" fillId="20" borderId="10" xfId="0" applyFont="1" applyFill="1" applyBorder="1" applyAlignment="1">
      <alignment horizontal="center" vertical="center"/>
    </xf>
    <xf numFmtId="1" fontId="29" fillId="31" borderId="16" xfId="0" applyNumberFormat="1" applyFont="1" applyFill="1" applyBorder="1" applyAlignment="1">
      <alignment horizontal="left" vertical="center"/>
    </xf>
    <xf numFmtId="0" fontId="15" fillId="0" borderId="43" xfId="0" applyFont="1" applyBorder="1" applyAlignment="1">
      <alignment horizontal="center" vertical="center"/>
    </xf>
    <xf numFmtId="0" fontId="15" fillId="0" borderId="36"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22" xfId="0" applyFont="1" applyBorder="1" applyAlignment="1">
      <alignment horizontal="center" vertical="center"/>
    </xf>
    <xf numFmtId="0" fontId="30" fillId="20" borderId="46" xfId="0" applyFont="1" applyFill="1" applyBorder="1" applyAlignment="1">
      <alignment horizontal="center" vertical="center"/>
    </xf>
    <xf numFmtId="0" fontId="15" fillId="0" borderId="12" xfId="0" applyFont="1" applyBorder="1" applyAlignment="1">
      <alignment horizontal="center" vertical="center"/>
    </xf>
    <xf numFmtId="0" fontId="15" fillId="0" borderId="27" xfId="0" applyFont="1" applyBorder="1" applyAlignment="1">
      <alignment horizontal="center" vertical="center"/>
    </xf>
    <xf numFmtId="0" fontId="20" fillId="25" borderId="4" xfId="0" applyFont="1" applyFill="1" applyBorder="1" applyAlignment="1">
      <alignment horizontal="center" vertical="center"/>
    </xf>
    <xf numFmtId="1" fontId="16" fillId="16" borderId="2" xfId="0" applyNumberFormat="1" applyFont="1" applyFill="1" applyBorder="1" applyAlignment="1">
      <alignment horizontal="center" vertical="center"/>
    </xf>
    <xf numFmtId="0" fontId="15" fillId="0" borderId="6" xfId="0" applyFont="1" applyBorder="1" applyAlignment="1">
      <alignment horizontal="center" vertical="center"/>
    </xf>
    <xf numFmtId="0" fontId="11" fillId="0" borderId="11" xfId="0" applyFont="1" applyBorder="1" applyAlignment="1">
      <alignment horizontal="center"/>
    </xf>
    <xf numFmtId="0" fontId="11" fillId="0" borderId="2" xfId="0" applyFont="1" applyBorder="1" applyAlignment="1">
      <alignment horizontal="center"/>
    </xf>
    <xf numFmtId="1" fontId="29" fillId="0" borderId="16" xfId="0" applyNumberFormat="1" applyFont="1" applyFill="1" applyBorder="1" applyAlignment="1">
      <alignment horizontal="center" vertical="center"/>
    </xf>
    <xf numFmtId="0" fontId="3" fillId="0" borderId="0" xfId="0" applyFont="1"/>
    <xf numFmtId="1" fontId="3" fillId="0" borderId="0" xfId="0" applyNumberFormat="1" applyFont="1"/>
    <xf numFmtId="0" fontId="20" fillId="20" borderId="2" xfId="1" applyFont="1" applyFill="1" applyBorder="1" applyAlignment="1">
      <alignment horizontal="center" vertical="center"/>
    </xf>
    <xf numFmtId="0" fontId="40" fillId="22" borderId="2" xfId="1" applyFont="1" applyFill="1" applyBorder="1" applyAlignment="1">
      <alignment horizontal="center" vertical="center"/>
    </xf>
    <xf numFmtId="1" fontId="40" fillId="22" borderId="2" xfId="1" applyNumberFormat="1" applyFont="1" applyFill="1" applyBorder="1" applyAlignment="1">
      <alignment horizontal="center" vertical="center"/>
    </xf>
    <xf numFmtId="0" fontId="40" fillId="22" borderId="2" xfId="1" applyFont="1" applyFill="1" applyBorder="1" applyAlignment="1">
      <alignment horizontal="center" vertical="center" wrapText="1"/>
    </xf>
    <xf numFmtId="0" fontId="40" fillId="0" borderId="0" xfId="0" applyFont="1"/>
    <xf numFmtId="0" fontId="40" fillId="18" borderId="6" xfId="2" applyNumberFormat="1" applyFont="1" applyFill="1" applyBorder="1" applyAlignment="1">
      <alignment horizontal="center" vertical="center" wrapText="1"/>
    </xf>
    <xf numFmtId="0" fontId="40" fillId="18" borderId="7" xfId="2" applyNumberFormat="1" applyFont="1" applyFill="1" applyBorder="1" applyAlignment="1">
      <alignment horizontal="center" vertical="center" wrapText="1"/>
    </xf>
    <xf numFmtId="0" fontId="40" fillId="18" borderId="7" xfId="2" applyNumberFormat="1" applyFont="1" applyFill="1" applyBorder="1" applyAlignment="1">
      <alignment horizontal="center" vertical="center"/>
    </xf>
    <xf numFmtId="0" fontId="40" fillId="18" borderId="43" xfId="2" applyNumberFormat="1" applyFont="1" applyFill="1" applyBorder="1" applyAlignment="1">
      <alignment horizontal="center" vertical="center" wrapText="1"/>
    </xf>
    <xf numFmtId="0" fontId="40" fillId="10" borderId="8" xfId="0" applyFont="1" applyFill="1" applyBorder="1" applyAlignment="1">
      <alignment horizontal="center" vertical="center"/>
    </xf>
    <xf numFmtId="0" fontId="40" fillId="10" borderId="9" xfId="0" applyFont="1" applyFill="1" applyBorder="1" applyAlignment="1">
      <alignment horizontal="center" vertical="center"/>
    </xf>
    <xf numFmtId="166" fontId="40" fillId="10" borderId="9" xfId="0" applyNumberFormat="1" applyFont="1" applyFill="1" applyBorder="1" applyAlignment="1">
      <alignment horizontal="center" vertical="center"/>
    </xf>
    <xf numFmtId="1" fontId="40" fillId="10" borderId="9" xfId="0" applyNumberFormat="1" applyFont="1" applyFill="1" applyBorder="1" applyAlignment="1">
      <alignment horizontal="center" vertical="center"/>
    </xf>
    <xf numFmtId="1" fontId="40" fillId="10" borderId="15" xfId="0" applyNumberFormat="1" applyFont="1" applyFill="1" applyBorder="1" applyAlignment="1">
      <alignment horizontal="center" vertical="center"/>
    </xf>
    <xf numFmtId="166" fontId="40" fillId="10" borderId="10" xfId="0" applyNumberFormat="1" applyFont="1" applyFill="1" applyBorder="1" applyAlignment="1">
      <alignment horizontal="center" vertical="center"/>
    </xf>
    <xf numFmtId="14" fontId="15" fillId="0" borderId="2" xfId="0" applyNumberFormat="1" applyFont="1" applyBorder="1" applyAlignment="1">
      <alignment horizontal="center"/>
    </xf>
    <xf numFmtId="0" fontId="40" fillId="0" borderId="2" xfId="0" applyFont="1" applyBorder="1" applyAlignment="1">
      <alignment horizontal="center" vertical="center"/>
    </xf>
    <xf numFmtId="0" fontId="41" fillId="0" borderId="2" xfId="0" applyFont="1" applyBorder="1" applyAlignment="1">
      <alignment horizontal="center" vertical="center"/>
    </xf>
    <xf numFmtId="1" fontId="41" fillId="0" borderId="2" xfId="0" applyNumberFormat="1" applyFont="1" applyBorder="1" applyAlignment="1">
      <alignment horizontal="center" vertical="center"/>
    </xf>
    <xf numFmtId="0" fontId="41" fillId="0" borderId="2" xfId="0" applyFont="1" applyBorder="1" applyAlignment="1">
      <alignment horizontal="center"/>
    </xf>
    <xf numFmtId="1" fontId="41" fillId="0" borderId="2" xfId="0" applyNumberFormat="1" applyFont="1" applyBorder="1" applyAlignment="1">
      <alignment horizontal="center"/>
    </xf>
    <xf numFmtId="167" fontId="41" fillId="23" borderId="2" xfId="0" applyNumberFormat="1" applyFont="1" applyFill="1" applyBorder="1" applyAlignment="1">
      <alignment horizontal="center"/>
    </xf>
    <xf numFmtId="0" fontId="41" fillId="34" borderId="2" xfId="0" applyFont="1" applyFill="1" applyBorder="1" applyAlignment="1">
      <alignment horizontal="center"/>
    </xf>
    <xf numFmtId="10" fontId="42" fillId="0" borderId="2" xfId="0" applyNumberFormat="1" applyFont="1" applyBorder="1" applyAlignment="1">
      <alignment horizontal="center"/>
    </xf>
    <xf numFmtId="0" fontId="41" fillId="0" borderId="36" xfId="0" applyFont="1" applyBorder="1"/>
    <xf numFmtId="0" fontId="40" fillId="0" borderId="11" xfId="0" applyFont="1" applyBorder="1" applyAlignment="1">
      <alignment horizontal="center"/>
    </xf>
    <xf numFmtId="0" fontId="41" fillId="35" borderId="12" xfId="0" applyFont="1" applyFill="1" applyBorder="1" applyAlignment="1">
      <alignment horizontal="center"/>
    </xf>
    <xf numFmtId="0" fontId="41" fillId="0" borderId="47" xfId="0" applyFont="1" applyBorder="1"/>
    <xf numFmtId="0" fontId="41" fillId="35" borderId="12" xfId="0" applyFont="1" applyFill="1" applyBorder="1" applyAlignment="1">
      <alignment horizontal="center" vertical="center"/>
    </xf>
    <xf numFmtId="0" fontId="0" fillId="0" borderId="0" xfId="0" applyAlignment="1">
      <alignment horizontal="center"/>
    </xf>
    <xf numFmtId="0" fontId="0" fillId="8" borderId="0" xfId="0" applyFill="1" applyAlignment="1">
      <alignment horizontal="center"/>
    </xf>
    <xf numFmtId="0" fontId="1" fillId="17" borderId="0" xfId="0" applyFont="1" applyFill="1" applyAlignment="1">
      <alignment horizontal="center"/>
    </xf>
    <xf numFmtId="0" fontId="1" fillId="0" borderId="0" xfId="0" applyFont="1" applyAlignment="1">
      <alignment horizontal="center"/>
    </xf>
    <xf numFmtId="0" fontId="1" fillId="8" borderId="0" xfId="0" applyFont="1" applyFill="1" applyAlignment="1">
      <alignment horizontal="center"/>
    </xf>
    <xf numFmtId="2" fontId="0" fillId="0" borderId="0" xfId="0" applyNumberFormat="1" applyAlignment="1">
      <alignment horizontal="center"/>
    </xf>
    <xf numFmtId="0" fontId="0" fillId="0" borderId="33" xfId="0" applyBorder="1" applyAlignment="1">
      <alignment horizontal="center"/>
    </xf>
    <xf numFmtId="2" fontId="0" fillId="0" borderId="33" xfId="0" applyNumberFormat="1" applyBorder="1" applyAlignment="1">
      <alignment horizontal="center"/>
    </xf>
    <xf numFmtId="0" fontId="0" fillId="0" borderId="46" xfId="0" applyBorder="1" applyAlignment="1">
      <alignment horizontal="center"/>
    </xf>
    <xf numFmtId="0" fontId="0" fillId="0" borderId="48" xfId="0" applyBorder="1" applyAlignment="1">
      <alignment horizontal="center"/>
    </xf>
    <xf numFmtId="0" fontId="0" fillId="0" borderId="5" xfId="0" applyBorder="1" applyAlignment="1">
      <alignment horizontal="center"/>
    </xf>
    <xf numFmtId="0" fontId="0" fillId="0" borderId="49" xfId="0" applyBorder="1" applyAlignment="1">
      <alignment horizontal="center"/>
    </xf>
    <xf numFmtId="0" fontId="0" fillId="0" borderId="2" xfId="0" applyBorder="1" applyAlignment="1">
      <alignment horizontal="center"/>
    </xf>
    <xf numFmtId="0" fontId="1" fillId="0" borderId="5" xfId="0" applyFont="1" applyBorder="1" applyAlignment="1">
      <alignment horizontal="center"/>
    </xf>
    <xf numFmtId="0" fontId="0" fillId="0" borderId="5" xfId="0" applyBorder="1" applyAlignment="1">
      <alignment horizontal="center" wrapText="1"/>
    </xf>
    <xf numFmtId="0" fontId="1" fillId="0" borderId="2" xfId="0" applyFont="1" applyBorder="1" applyAlignment="1">
      <alignment horizontal="center"/>
    </xf>
    <xf numFmtId="0" fontId="44" fillId="0" borderId="46" xfId="0" applyFont="1" applyBorder="1" applyAlignment="1">
      <alignment horizontal="center"/>
    </xf>
    <xf numFmtId="0" fontId="45" fillId="0" borderId="0" xfId="0" applyFont="1"/>
    <xf numFmtId="0" fontId="46" fillId="0" borderId="0" xfId="0" applyFont="1"/>
    <xf numFmtId="0" fontId="47" fillId="0" borderId="0" xfId="0" applyFont="1"/>
    <xf numFmtId="0" fontId="48" fillId="21" borderId="8" xfId="0" applyFont="1" applyFill="1" applyBorder="1" applyAlignment="1">
      <alignment horizontal="center" vertical="center" readingOrder="1"/>
    </xf>
    <xf numFmtId="0" fontId="48" fillId="21" borderId="9" xfId="0" applyFont="1" applyFill="1" applyBorder="1" applyAlignment="1">
      <alignment horizontal="center" vertical="center" readingOrder="1"/>
    </xf>
    <xf numFmtId="0" fontId="49" fillId="21" borderId="9" xfId="0" applyFont="1" applyFill="1" applyBorder="1" applyAlignment="1">
      <alignment horizontal="center" vertical="center" readingOrder="1"/>
    </xf>
    <xf numFmtId="0" fontId="49" fillId="21" borderId="10" xfId="0" applyFont="1" applyFill="1" applyBorder="1" applyAlignment="1">
      <alignment horizontal="center" vertical="center" readingOrder="1"/>
    </xf>
    <xf numFmtId="0" fontId="44" fillId="38" borderId="10" xfId="0" applyFont="1" applyFill="1" applyBorder="1" applyAlignment="1">
      <alignment horizontal="center"/>
    </xf>
    <xf numFmtId="0" fontId="50" fillId="39" borderId="33" xfId="0" applyFont="1" applyFill="1" applyBorder="1" applyAlignment="1">
      <alignment horizontal="center"/>
    </xf>
    <xf numFmtId="0" fontId="50" fillId="39" borderId="10" xfId="0" applyFont="1" applyFill="1" applyBorder="1" applyAlignment="1">
      <alignment horizontal="center"/>
    </xf>
    <xf numFmtId="0" fontId="29" fillId="40" borderId="5" xfId="0" applyFont="1" applyFill="1" applyBorder="1" applyAlignment="1">
      <alignment horizontal="center" vertical="center" readingOrder="1"/>
    </xf>
    <xf numFmtId="0" fontId="29" fillId="13" borderId="5" xfId="0" applyFont="1" applyFill="1" applyBorder="1" applyAlignment="1">
      <alignment horizontal="center" vertical="center" readingOrder="1"/>
    </xf>
    <xf numFmtId="0" fontId="50" fillId="24" borderId="12" xfId="0" applyFont="1" applyFill="1" applyBorder="1" applyAlignment="1">
      <alignment horizontal="center"/>
    </xf>
    <xf numFmtId="0" fontId="51" fillId="24" borderId="20" xfId="0" applyFont="1" applyFill="1" applyBorder="1" applyAlignment="1">
      <alignment horizontal="center"/>
    </xf>
    <xf numFmtId="0" fontId="51" fillId="24" borderId="21" xfId="0" applyFont="1" applyFill="1" applyBorder="1" applyAlignment="1">
      <alignment horizontal="center"/>
    </xf>
    <xf numFmtId="0" fontId="51" fillId="24" borderId="51" xfId="0" applyFont="1" applyFill="1" applyBorder="1" applyAlignment="1">
      <alignment horizontal="center"/>
    </xf>
    <xf numFmtId="0" fontId="29" fillId="40" borderId="26" xfId="0" applyFont="1" applyFill="1" applyBorder="1" applyAlignment="1">
      <alignment horizontal="center" vertical="center" readingOrder="1"/>
    </xf>
    <xf numFmtId="0" fontId="29" fillId="13" borderId="26" xfId="0" applyFont="1" applyFill="1" applyBorder="1" applyAlignment="1">
      <alignment horizontal="center" vertical="center" readingOrder="1"/>
    </xf>
    <xf numFmtId="0" fontId="29" fillId="13" borderId="18" xfId="0" applyFont="1" applyFill="1" applyBorder="1" applyAlignment="1">
      <alignment horizontal="center" vertical="center" readingOrder="1"/>
    </xf>
    <xf numFmtId="0" fontId="52" fillId="24" borderId="12" xfId="0" applyFont="1" applyFill="1" applyBorder="1" applyAlignment="1">
      <alignment horizontal="center"/>
    </xf>
    <xf numFmtId="0" fontId="52" fillId="24" borderId="11" xfId="0" applyFont="1" applyFill="1" applyBorder="1" applyAlignment="1">
      <alignment horizontal="center"/>
    </xf>
    <xf numFmtId="0" fontId="52" fillId="24" borderId="2" xfId="0" applyFont="1" applyFill="1" applyBorder="1" applyAlignment="1">
      <alignment horizontal="center"/>
    </xf>
    <xf numFmtId="0" fontId="52" fillId="24" borderId="36" xfId="0" applyFont="1" applyFill="1" applyBorder="1" applyAlignment="1">
      <alignment horizontal="center"/>
    </xf>
    <xf numFmtId="0" fontId="45" fillId="0" borderId="0" xfId="0" applyFont="1" applyAlignment="1">
      <alignment horizontal="left"/>
    </xf>
    <xf numFmtId="0" fontId="53" fillId="24" borderId="11" xfId="0" applyFont="1" applyFill="1" applyBorder="1" applyAlignment="1">
      <alignment horizontal="center"/>
    </xf>
    <xf numFmtId="0" fontId="53" fillId="24" borderId="2" xfId="0" applyFont="1" applyFill="1" applyBorder="1" applyAlignment="1">
      <alignment horizontal="center"/>
    </xf>
    <xf numFmtId="0" fontId="53" fillId="24" borderId="36" xfId="0" applyFont="1" applyFill="1" applyBorder="1" applyAlignment="1">
      <alignment horizontal="center"/>
    </xf>
    <xf numFmtId="0" fontId="29" fillId="40" borderId="2" xfId="0" applyFont="1" applyFill="1" applyBorder="1" applyAlignment="1">
      <alignment horizontal="center" vertical="center" readingOrder="1"/>
    </xf>
    <xf numFmtId="0" fontId="29" fillId="13" borderId="2" xfId="0" applyFont="1" applyFill="1" applyBorder="1" applyAlignment="1">
      <alignment horizontal="center" vertical="center" readingOrder="1"/>
    </xf>
    <xf numFmtId="0" fontId="52" fillId="0" borderId="11" xfId="0" applyFont="1" applyBorder="1" applyAlignment="1">
      <alignment horizontal="center"/>
    </xf>
    <xf numFmtId="0" fontId="53" fillId="25" borderId="11" xfId="0" applyFont="1" applyFill="1" applyBorder="1" applyAlignment="1">
      <alignment horizontal="center"/>
    </xf>
    <xf numFmtId="0" fontId="53" fillId="24" borderId="12" xfId="0" applyFont="1" applyFill="1" applyBorder="1" applyAlignment="1">
      <alignment horizontal="center"/>
    </xf>
    <xf numFmtId="0" fontId="51" fillId="0" borderId="0" xfId="0" applyFont="1"/>
    <xf numFmtId="0" fontId="20" fillId="0" borderId="53" xfId="0" applyFont="1" applyBorder="1"/>
    <xf numFmtId="0" fontId="20" fillId="0" borderId="54" xfId="0" applyFont="1" applyBorder="1"/>
    <xf numFmtId="0" fontId="44" fillId="0" borderId="0" xfId="0" applyFont="1"/>
    <xf numFmtId="0" fontId="29" fillId="40" borderId="21" xfId="0" applyFont="1" applyFill="1" applyBorder="1" applyAlignment="1">
      <alignment horizontal="center" vertical="center" readingOrder="1"/>
    </xf>
    <xf numFmtId="0" fontId="29" fillId="13" borderId="21" xfId="0" applyFont="1" applyFill="1" applyBorder="1" applyAlignment="1">
      <alignment horizontal="center" vertical="center" readingOrder="1"/>
    </xf>
    <xf numFmtId="0" fontId="50" fillId="24" borderId="11" xfId="0" applyFont="1" applyFill="1" applyBorder="1" applyAlignment="1">
      <alignment horizontal="center"/>
    </xf>
    <xf numFmtId="0" fontId="50" fillId="24" borderId="2" xfId="0" applyFont="1" applyFill="1" applyBorder="1" applyAlignment="1">
      <alignment horizontal="center"/>
    </xf>
    <xf numFmtId="0" fontId="50" fillId="24" borderId="36" xfId="0" applyFont="1" applyFill="1" applyBorder="1" applyAlignment="1">
      <alignment horizontal="center"/>
    </xf>
    <xf numFmtId="0" fontId="54" fillId="0" borderId="0" xfId="0" applyFont="1"/>
    <xf numFmtId="0" fontId="52" fillId="24" borderId="27" xfId="0" applyFont="1" applyFill="1" applyBorder="1" applyAlignment="1">
      <alignment horizontal="center"/>
    </xf>
    <xf numFmtId="0" fontId="53" fillId="24" borderId="25" xfId="0" applyFont="1" applyFill="1" applyBorder="1" applyAlignment="1">
      <alignment horizontal="center"/>
    </xf>
    <xf numFmtId="0" fontId="53" fillId="24" borderId="26" xfId="0" applyFont="1" applyFill="1" applyBorder="1" applyAlignment="1">
      <alignment horizontal="center"/>
    </xf>
    <xf numFmtId="0" fontId="53" fillId="24" borderId="55" xfId="0" applyFont="1" applyFill="1" applyBorder="1" applyAlignment="1">
      <alignment horizontal="center"/>
    </xf>
    <xf numFmtId="0" fontId="45" fillId="0" borderId="0" xfId="0" applyFont="1" applyAlignment="1">
      <alignment horizontal="center"/>
    </xf>
    <xf numFmtId="0" fontId="48" fillId="21" borderId="8" xfId="0" applyFont="1" applyFill="1" applyBorder="1" applyAlignment="1">
      <alignment horizontal="center"/>
    </xf>
    <xf numFmtId="0" fontId="48" fillId="21" borderId="9" xfId="0" applyFont="1" applyFill="1" applyBorder="1" applyAlignment="1">
      <alignment horizontal="center"/>
    </xf>
    <xf numFmtId="0" fontId="49" fillId="21" borderId="9" xfId="0" applyFont="1" applyFill="1" applyBorder="1" applyAlignment="1">
      <alignment horizontal="center"/>
    </xf>
    <xf numFmtId="0" fontId="49" fillId="21" borderId="10" xfId="0" applyFont="1" applyFill="1" applyBorder="1" applyAlignment="1">
      <alignment horizontal="center"/>
    </xf>
    <xf numFmtId="0" fontId="52" fillId="39" borderId="56" xfId="0" applyFont="1" applyFill="1" applyBorder="1" applyAlignment="1">
      <alignment horizontal="center"/>
    </xf>
    <xf numFmtId="0" fontId="52" fillId="39" borderId="37" xfId="0" applyFont="1" applyFill="1" applyBorder="1" applyAlignment="1">
      <alignment horizontal="center"/>
    </xf>
    <xf numFmtId="0" fontId="52" fillId="39" borderId="43" xfId="0" applyFont="1" applyFill="1" applyBorder="1" applyAlignment="1">
      <alignment horizontal="center"/>
    </xf>
    <xf numFmtId="0" fontId="29" fillId="40" borderId="5" xfId="0" applyFont="1" applyFill="1" applyBorder="1" applyAlignment="1">
      <alignment horizontal="center"/>
    </xf>
    <xf numFmtId="0" fontId="29" fillId="13" borderId="5" xfId="0" applyFont="1" applyFill="1" applyBorder="1" applyAlignment="1">
      <alignment horizontal="center"/>
    </xf>
    <xf numFmtId="0" fontId="29" fillId="13" borderId="49" xfId="0" applyFont="1" applyFill="1" applyBorder="1" applyAlignment="1">
      <alignment horizontal="center"/>
    </xf>
    <xf numFmtId="0" fontId="20" fillId="24" borderId="20" xfId="0" applyFont="1" applyFill="1" applyBorder="1" applyAlignment="1">
      <alignment horizontal="center"/>
    </xf>
    <xf numFmtId="0" fontId="20" fillId="24" borderId="21" xfId="0" applyFont="1" applyFill="1" applyBorder="1" applyAlignment="1">
      <alignment horizontal="center"/>
    </xf>
    <xf numFmtId="0" fontId="52" fillId="24" borderId="22" xfId="0" applyFont="1" applyFill="1" applyBorder="1" applyAlignment="1">
      <alignment horizontal="center"/>
    </xf>
    <xf numFmtId="0" fontId="29" fillId="40" borderId="26" xfId="0" applyFont="1" applyFill="1" applyBorder="1" applyAlignment="1">
      <alignment horizontal="center"/>
    </xf>
    <xf numFmtId="0" fontId="29" fillId="13" borderId="26" xfId="0" applyFont="1" applyFill="1" applyBorder="1" applyAlignment="1">
      <alignment horizontal="center"/>
    </xf>
    <xf numFmtId="0" fontId="29" fillId="13" borderId="55" xfId="0" applyFont="1" applyFill="1" applyBorder="1" applyAlignment="1">
      <alignment horizontal="center"/>
    </xf>
    <xf numFmtId="0" fontId="20" fillId="24" borderId="11" xfId="0" applyFont="1" applyFill="1" applyBorder="1" applyAlignment="1">
      <alignment horizontal="center"/>
    </xf>
    <xf numFmtId="0" fontId="20" fillId="24" borderId="2" xfId="0" applyFont="1" applyFill="1" applyBorder="1" applyAlignment="1">
      <alignment horizontal="center"/>
    </xf>
    <xf numFmtId="0" fontId="20" fillId="0" borderId="11" xfId="0" applyFont="1" applyBorder="1" applyAlignment="1">
      <alignment horizontal="center"/>
    </xf>
    <xf numFmtId="0" fontId="15" fillId="24" borderId="11" xfId="0" applyFont="1" applyFill="1" applyBorder="1" applyAlignment="1">
      <alignment horizontal="center"/>
    </xf>
    <xf numFmtId="0" fontId="15" fillId="24" borderId="2" xfId="0" applyFont="1" applyFill="1" applyBorder="1" applyAlignment="1">
      <alignment horizontal="center"/>
    </xf>
    <xf numFmtId="0" fontId="20" fillId="24" borderId="25" xfId="0" applyFont="1" applyFill="1" applyBorder="1" applyAlignment="1">
      <alignment horizontal="center"/>
    </xf>
    <xf numFmtId="0" fontId="20" fillId="24" borderId="26" xfId="0" applyFont="1" applyFill="1" applyBorder="1" applyAlignment="1">
      <alignment horizontal="center"/>
    </xf>
    <xf numFmtId="0" fontId="52" fillId="39" borderId="8" xfId="0" applyFont="1" applyFill="1" applyBorder="1" applyAlignment="1">
      <alignment horizontal="center"/>
    </xf>
    <xf numFmtId="0" fontId="52" fillId="39" borderId="9" xfId="0" applyFont="1" applyFill="1" applyBorder="1" applyAlignment="1">
      <alignment horizontal="center"/>
    </xf>
    <xf numFmtId="0" fontId="52" fillId="39" borderId="10" xfId="0" applyFont="1" applyFill="1" applyBorder="1" applyAlignment="1">
      <alignment horizontal="center"/>
    </xf>
    <xf numFmtId="0" fontId="52" fillId="39" borderId="33" xfId="0" applyFont="1" applyFill="1" applyBorder="1" applyAlignment="1">
      <alignment horizontal="center"/>
    </xf>
    <xf numFmtId="0" fontId="44" fillId="24" borderId="22" xfId="0" applyFont="1" applyFill="1" applyBorder="1" applyAlignment="1">
      <alignment horizontal="center"/>
    </xf>
    <xf numFmtId="0" fontId="44" fillId="24" borderId="57" xfId="0" applyFont="1" applyFill="1" applyBorder="1" applyAlignment="1">
      <alignment horizontal="center"/>
    </xf>
    <xf numFmtId="0" fontId="44" fillId="24" borderId="12" xfId="0" applyFont="1" applyFill="1" applyBorder="1" applyAlignment="1">
      <alignment horizontal="center"/>
    </xf>
    <xf numFmtId="0" fontId="44" fillId="24" borderId="58" xfId="0" applyFont="1" applyFill="1" applyBorder="1" applyAlignment="1">
      <alignment horizontal="center"/>
    </xf>
    <xf numFmtId="0" fontId="44" fillId="24" borderId="27" xfId="0" applyFont="1" applyFill="1" applyBorder="1" applyAlignment="1">
      <alignment horizontal="center"/>
    </xf>
    <xf numFmtId="0" fontId="44" fillId="24" borderId="59" xfId="0" applyFont="1" applyFill="1" applyBorder="1" applyAlignment="1">
      <alignment horizontal="center"/>
    </xf>
    <xf numFmtId="0" fontId="50" fillId="39" borderId="6" xfId="0" applyFont="1" applyFill="1" applyBorder="1" applyAlignment="1">
      <alignment horizontal="center"/>
    </xf>
    <xf numFmtId="0" fontId="50" fillId="39" borderId="7" xfId="0" applyFont="1" applyFill="1" applyBorder="1" applyAlignment="1">
      <alignment horizontal="center"/>
    </xf>
    <xf numFmtId="0" fontId="50" fillId="39" borderId="43" xfId="0" applyFont="1" applyFill="1" applyBorder="1" applyAlignment="1">
      <alignment horizontal="center"/>
    </xf>
    <xf numFmtId="0" fontId="50" fillId="39" borderId="37" xfId="0" applyFont="1" applyFill="1" applyBorder="1" applyAlignment="1">
      <alignment horizontal="center"/>
    </xf>
    <xf numFmtId="0" fontId="29" fillId="13" borderId="4" xfId="0" applyFont="1" applyFill="1" applyBorder="1" applyAlignment="1">
      <alignment horizontal="center" vertical="center" readingOrder="1"/>
    </xf>
    <xf numFmtId="0" fontId="20" fillId="25" borderId="8" xfId="0" applyFont="1" applyFill="1" applyBorder="1" applyAlignment="1">
      <alignment horizontal="center"/>
    </xf>
    <xf numFmtId="0" fontId="44" fillId="25" borderId="9" xfId="0" applyFont="1" applyFill="1" applyBorder="1" applyAlignment="1">
      <alignment horizontal="center"/>
    </xf>
    <xf numFmtId="0" fontId="44" fillId="25" borderId="12" xfId="0" applyFont="1" applyFill="1" applyBorder="1" applyAlignment="1">
      <alignment horizontal="center"/>
    </xf>
    <xf numFmtId="15" fontId="30" fillId="0" borderId="36" xfId="0" applyNumberFormat="1" applyFont="1" applyBorder="1" applyAlignment="1">
      <alignment horizontal="right" vertical="center"/>
    </xf>
    <xf numFmtId="0" fontId="44" fillId="0" borderId="0" xfId="0" applyFont="1" applyAlignment="1">
      <alignment horizontal="center"/>
    </xf>
    <xf numFmtId="0" fontId="50" fillId="39" borderId="42" xfId="0" applyFont="1" applyFill="1" applyBorder="1" applyAlignment="1">
      <alignment horizontal="center"/>
    </xf>
    <xf numFmtId="0" fontId="50" fillId="39" borderId="4" xfId="0" applyFont="1" applyFill="1" applyBorder="1" applyAlignment="1">
      <alignment horizontal="center"/>
    </xf>
    <xf numFmtId="0" fontId="50" fillId="39" borderId="45" xfId="0" applyFont="1" applyFill="1" applyBorder="1" applyAlignment="1">
      <alignment horizontal="center"/>
    </xf>
    <xf numFmtId="0" fontId="50" fillId="39" borderId="50" xfId="0" applyFont="1" applyFill="1" applyBorder="1" applyAlignment="1">
      <alignment horizontal="center"/>
    </xf>
    <xf numFmtId="0" fontId="44" fillId="24" borderId="21" xfId="0" applyFont="1" applyFill="1" applyBorder="1" applyAlignment="1">
      <alignment horizontal="center"/>
    </xf>
    <xf numFmtId="0" fontId="44" fillId="24" borderId="7" xfId="0" applyFont="1" applyFill="1" applyBorder="1" applyAlignment="1">
      <alignment horizontal="center"/>
    </xf>
    <xf numFmtId="0" fontId="44" fillId="24" borderId="2" xfId="0" applyFont="1" applyFill="1" applyBorder="1" applyAlignment="1">
      <alignment horizontal="center"/>
    </xf>
    <xf numFmtId="0" fontId="48" fillId="21" borderId="17" xfId="0" applyFont="1" applyFill="1" applyBorder="1" applyAlignment="1">
      <alignment horizontal="center" vertical="center" readingOrder="1"/>
    </xf>
    <xf numFmtId="0" fontId="48" fillId="21" borderId="18" xfId="0" applyFont="1" applyFill="1" applyBorder="1" applyAlignment="1">
      <alignment horizontal="center" vertical="center" readingOrder="1"/>
    </xf>
    <xf numFmtId="0" fontId="49" fillId="21" borderId="18" xfId="0" applyFont="1" applyFill="1" applyBorder="1" applyAlignment="1">
      <alignment horizontal="center" vertical="center" readingOrder="1"/>
    </xf>
    <xf numFmtId="0" fontId="49" fillId="21" borderId="18" xfId="0" applyFont="1" applyFill="1" applyBorder="1" applyAlignment="1">
      <alignment horizontal="center"/>
    </xf>
    <xf numFmtId="0" fontId="44" fillId="24" borderId="26" xfId="0" applyFont="1" applyFill="1" applyBorder="1" applyAlignment="1">
      <alignment horizontal="center"/>
    </xf>
    <xf numFmtId="0" fontId="50" fillId="39" borderId="8" xfId="0" applyFont="1" applyFill="1" applyBorder="1" applyAlignment="1">
      <alignment horizontal="center"/>
    </xf>
    <xf numFmtId="0" fontId="50" fillId="39" borderId="9" xfId="0" applyFont="1" applyFill="1" applyBorder="1" applyAlignment="1">
      <alignment horizontal="center"/>
    </xf>
    <xf numFmtId="0" fontId="15" fillId="24" borderId="20" xfId="0" applyFont="1" applyFill="1" applyBorder="1" applyAlignment="1">
      <alignment horizontal="center"/>
    </xf>
    <xf numFmtId="1" fontId="15" fillId="24" borderId="21" xfId="0" applyNumberFormat="1" applyFont="1" applyFill="1" applyBorder="1" applyAlignment="1">
      <alignment horizontal="center"/>
    </xf>
    <xf numFmtId="1" fontId="15" fillId="24" borderId="2" xfId="0" applyNumberFormat="1" applyFont="1" applyFill="1" applyBorder="1" applyAlignment="1">
      <alignment horizontal="center"/>
    </xf>
    <xf numFmtId="0" fontId="29" fillId="40" borderId="33" xfId="0" applyFont="1" applyFill="1" applyBorder="1" applyAlignment="1">
      <alignment horizontal="center" vertical="center" readingOrder="1"/>
    </xf>
    <xf numFmtId="0" fontId="29" fillId="13" borderId="33" xfId="0" applyFont="1" applyFill="1" applyBorder="1" applyAlignment="1">
      <alignment horizontal="center" vertical="center" readingOrder="1"/>
    </xf>
    <xf numFmtId="0" fontId="15" fillId="24" borderId="25" xfId="0" applyFont="1" applyFill="1" applyBorder="1" applyAlignment="1">
      <alignment horizontal="center"/>
    </xf>
    <xf numFmtId="1" fontId="15" fillId="24" borderId="26" xfId="0" applyNumberFormat="1" applyFont="1" applyFill="1" applyBorder="1" applyAlignment="1">
      <alignment horizontal="center"/>
    </xf>
    <xf numFmtId="0" fontId="44" fillId="0" borderId="6" xfId="0" applyFont="1" applyBorder="1"/>
    <xf numFmtId="0" fontId="44" fillId="0" borderId="7" xfId="0" applyFont="1" applyBorder="1"/>
    <xf numFmtId="0" fontId="15" fillId="24" borderId="52" xfId="0" applyFont="1" applyFill="1" applyBorder="1" applyAlignment="1">
      <alignment horizontal="center"/>
    </xf>
    <xf numFmtId="0" fontId="15" fillId="24" borderId="5" xfId="0" applyFont="1" applyFill="1" applyBorder="1" applyAlignment="1">
      <alignment horizontal="center"/>
    </xf>
    <xf numFmtId="1" fontId="15" fillId="24" borderId="5" xfId="0" applyNumberFormat="1" applyFont="1" applyFill="1" applyBorder="1" applyAlignment="1">
      <alignment horizontal="center"/>
    </xf>
    <xf numFmtId="0" fontId="44" fillId="24" borderId="5" xfId="0" applyFont="1" applyFill="1" applyBorder="1" applyAlignment="1">
      <alignment horizontal="center"/>
    </xf>
    <xf numFmtId="0" fontId="15" fillId="0" borderId="5" xfId="0" applyFont="1" applyBorder="1" applyAlignment="1">
      <alignment horizontal="center"/>
    </xf>
    <xf numFmtId="0" fontId="30" fillId="0" borderId="33" xfId="0" applyFont="1" applyBorder="1" applyAlignment="1">
      <alignment horizontal="center" vertical="center" readingOrder="1"/>
    </xf>
    <xf numFmtId="0" fontId="15" fillId="24" borderId="26" xfId="0" applyFont="1" applyFill="1" applyBorder="1" applyAlignment="1">
      <alignment horizontal="center"/>
    </xf>
    <xf numFmtId="0" fontId="15" fillId="0" borderId="26" xfId="0" applyFont="1" applyBorder="1" applyAlignment="1">
      <alignment horizontal="center"/>
    </xf>
    <xf numFmtId="1" fontId="15" fillId="24" borderId="20" xfId="0" applyNumberFormat="1" applyFont="1" applyFill="1" applyBorder="1" applyAlignment="1">
      <alignment horizontal="center"/>
    </xf>
    <xf numFmtId="0" fontId="15" fillId="24" borderId="21" xfId="0" applyFont="1" applyFill="1" applyBorder="1" applyAlignment="1">
      <alignment horizontal="center"/>
    </xf>
    <xf numFmtId="1" fontId="15" fillId="24" borderId="12" xfId="0" applyNumberFormat="1" applyFont="1" applyFill="1" applyBorder="1" applyAlignment="1">
      <alignment horizontal="center"/>
    </xf>
    <xf numFmtId="1" fontId="20" fillId="0" borderId="0" xfId="0" applyNumberFormat="1" applyFont="1" applyAlignment="1">
      <alignment horizontal="center"/>
    </xf>
    <xf numFmtId="1" fontId="15" fillId="24" borderId="11" xfId="0" applyNumberFormat="1" applyFont="1" applyFill="1" applyBorder="1" applyAlignment="1">
      <alignment horizontal="center"/>
    </xf>
    <xf numFmtId="1" fontId="30" fillId="0" borderId="0" xfId="0" applyNumberFormat="1" applyFont="1" applyAlignment="1">
      <alignment horizontal="center"/>
    </xf>
    <xf numFmtId="1" fontId="15" fillId="24" borderId="25" xfId="0" applyNumberFormat="1" applyFont="1" applyFill="1" applyBorder="1" applyAlignment="1">
      <alignment horizontal="center"/>
    </xf>
    <xf numFmtId="1" fontId="15" fillId="24" borderId="27" xfId="0" applyNumberFormat="1" applyFont="1" applyFill="1" applyBorder="1" applyAlignment="1">
      <alignment horizontal="center"/>
    </xf>
    <xf numFmtId="1" fontId="15" fillId="24" borderId="22" xfId="0" applyNumberFormat="1" applyFont="1" applyFill="1" applyBorder="1" applyAlignment="1">
      <alignment horizontal="center"/>
    </xf>
    <xf numFmtId="0" fontId="29" fillId="0" borderId="33" xfId="0" applyFont="1" applyBorder="1" applyAlignment="1">
      <alignment horizontal="center" vertical="center" readingOrder="1"/>
    </xf>
    <xf numFmtId="1" fontId="15" fillId="0" borderId="20" xfId="0" applyNumberFormat="1" applyFont="1" applyBorder="1" applyAlignment="1">
      <alignment horizontal="center"/>
    </xf>
    <xf numFmtId="1" fontId="15" fillId="0" borderId="21" xfId="0" applyNumberFormat="1" applyFont="1" applyBorder="1" applyAlignment="1">
      <alignment horizontal="center"/>
    </xf>
    <xf numFmtId="0" fontId="15" fillId="0" borderId="21" xfId="0" applyFont="1" applyBorder="1" applyAlignment="1">
      <alignment horizontal="center"/>
    </xf>
    <xf numFmtId="1" fontId="15" fillId="0" borderId="22" xfId="0" applyNumberFormat="1" applyFont="1" applyBorder="1" applyAlignment="1">
      <alignment horizontal="center"/>
    </xf>
    <xf numFmtId="1" fontId="15" fillId="21" borderId="11" xfId="0" applyNumberFormat="1" applyFont="1" applyFill="1" applyBorder="1" applyAlignment="1">
      <alignment horizontal="center"/>
    </xf>
    <xf numFmtId="1" fontId="15" fillId="21" borderId="2" xfId="0" applyNumberFormat="1" applyFont="1" applyFill="1" applyBorder="1" applyAlignment="1">
      <alignment horizontal="center"/>
    </xf>
    <xf numFmtId="0" fontId="15" fillId="21" borderId="2" xfId="0" applyFont="1" applyFill="1" applyBorder="1" applyAlignment="1">
      <alignment horizontal="center"/>
    </xf>
    <xf numFmtId="1" fontId="15" fillId="21" borderId="12" xfId="0" applyNumberFormat="1" applyFont="1" applyFill="1" applyBorder="1" applyAlignment="1">
      <alignment horizontal="center"/>
    </xf>
    <xf numFmtId="1" fontId="15" fillId="0" borderId="11" xfId="0" applyNumberFormat="1" applyFont="1" applyBorder="1" applyAlignment="1">
      <alignment horizontal="center"/>
    </xf>
    <xf numFmtId="1" fontId="15" fillId="0" borderId="2" xfId="0" applyNumberFormat="1" applyFont="1" applyBorder="1" applyAlignment="1">
      <alignment horizontal="center"/>
    </xf>
    <xf numFmtId="1" fontId="15" fillId="0" borderId="12" xfId="0" applyNumberFormat="1" applyFont="1" applyBorder="1" applyAlignment="1">
      <alignment horizontal="center"/>
    </xf>
    <xf numFmtId="1" fontId="15" fillId="21" borderId="25" xfId="0" applyNumberFormat="1" applyFont="1" applyFill="1" applyBorder="1" applyAlignment="1">
      <alignment horizontal="center"/>
    </xf>
    <xf numFmtId="1" fontId="15" fillId="21" borderId="26" xfId="0" applyNumberFormat="1" applyFont="1" applyFill="1" applyBorder="1" applyAlignment="1">
      <alignment horizontal="center"/>
    </xf>
    <xf numFmtId="0" fontId="15" fillId="21" borderId="26" xfId="0" applyFont="1" applyFill="1" applyBorder="1" applyAlignment="1">
      <alignment horizontal="center"/>
    </xf>
    <xf numFmtId="1" fontId="15" fillId="21" borderId="27" xfId="0" applyNumberFormat="1" applyFont="1" applyFill="1" applyBorder="1" applyAlignment="1">
      <alignment horizontal="center"/>
    </xf>
    <xf numFmtId="0" fontId="49" fillId="21" borderId="15" xfId="0" applyFont="1" applyFill="1" applyBorder="1" applyAlignment="1">
      <alignment horizontal="center" vertical="center" readingOrder="1"/>
    </xf>
    <xf numFmtId="0" fontId="29" fillId="13" borderId="0" xfId="0" applyFont="1" applyFill="1" applyAlignment="1">
      <alignment horizontal="center" vertical="center" readingOrder="1"/>
    </xf>
    <xf numFmtId="0" fontId="44" fillId="0" borderId="64" xfId="0" applyFont="1" applyBorder="1"/>
    <xf numFmtId="0" fontId="44" fillId="0" borderId="65" xfId="0" applyFont="1" applyBorder="1"/>
    <xf numFmtId="0" fontId="29" fillId="13" borderId="67" xfId="0" applyFont="1" applyFill="1" applyBorder="1" applyAlignment="1">
      <alignment horizontal="center" vertical="center" readingOrder="1"/>
    </xf>
    <xf numFmtId="0" fontId="50" fillId="39" borderId="68" xfId="0" applyFont="1" applyFill="1" applyBorder="1" applyAlignment="1">
      <alignment horizontal="center"/>
    </xf>
    <xf numFmtId="0" fontId="50" fillId="39" borderId="69" xfId="0" applyFont="1" applyFill="1" applyBorder="1" applyAlignment="1">
      <alignment horizontal="center"/>
    </xf>
    <xf numFmtId="0" fontId="50" fillId="39" borderId="70" xfId="0" applyFont="1" applyFill="1" applyBorder="1" applyAlignment="1">
      <alignment horizontal="center"/>
    </xf>
    <xf numFmtId="1" fontId="15" fillId="21" borderId="71" xfId="0" applyNumberFormat="1" applyFont="1" applyFill="1" applyBorder="1" applyAlignment="1">
      <alignment horizontal="center"/>
    </xf>
    <xf numFmtId="1" fontId="15" fillId="21" borderId="5" xfId="0" applyNumberFormat="1" applyFont="1" applyFill="1" applyBorder="1" applyAlignment="1">
      <alignment horizontal="center"/>
    </xf>
    <xf numFmtId="0" fontId="15" fillId="21" borderId="21" xfId="0" applyFont="1" applyFill="1" applyBorder="1" applyAlignment="1">
      <alignment horizontal="center"/>
    </xf>
    <xf numFmtId="1" fontId="15" fillId="21" borderId="72" xfId="0" applyNumberFormat="1" applyFont="1" applyFill="1" applyBorder="1" applyAlignment="1">
      <alignment horizontal="center"/>
    </xf>
    <xf numFmtId="1" fontId="15" fillId="21" borderId="73" xfId="0" applyNumberFormat="1" applyFont="1" applyFill="1" applyBorder="1" applyAlignment="1">
      <alignment horizontal="center"/>
    </xf>
    <xf numFmtId="1" fontId="15" fillId="21" borderId="21" xfId="0" applyNumberFormat="1" applyFont="1" applyFill="1" applyBorder="1" applyAlignment="1">
      <alignment horizontal="center"/>
    </xf>
    <xf numFmtId="1" fontId="15" fillId="21" borderId="74" xfId="0" applyNumberFormat="1" applyFont="1" applyFill="1" applyBorder="1" applyAlignment="1">
      <alignment horizontal="center"/>
    </xf>
    <xf numFmtId="1" fontId="15" fillId="41" borderId="73" xfId="0" applyNumberFormat="1" applyFont="1" applyFill="1" applyBorder="1" applyAlignment="1">
      <alignment horizontal="center"/>
    </xf>
    <xf numFmtId="1" fontId="15" fillId="41" borderId="21" xfId="0" applyNumberFormat="1" applyFont="1" applyFill="1" applyBorder="1" applyAlignment="1">
      <alignment horizontal="center"/>
    </xf>
    <xf numFmtId="0" fontId="15" fillId="41" borderId="21" xfId="0" applyFont="1" applyFill="1" applyBorder="1" applyAlignment="1">
      <alignment horizontal="center"/>
    </xf>
    <xf numFmtId="1" fontId="15" fillId="41" borderId="74" xfId="0" applyNumberFormat="1" applyFont="1" applyFill="1" applyBorder="1" applyAlignment="1">
      <alignment horizontal="center"/>
    </xf>
    <xf numFmtId="1" fontId="15" fillId="0" borderId="73" xfId="0" applyNumberFormat="1" applyFont="1" applyBorder="1" applyAlignment="1">
      <alignment horizontal="center"/>
    </xf>
    <xf numFmtId="1" fontId="15" fillId="0" borderId="74" xfId="0" applyNumberFormat="1" applyFont="1" applyBorder="1" applyAlignment="1">
      <alignment horizontal="center"/>
    </xf>
    <xf numFmtId="1" fontId="15" fillId="41" borderId="75" xfId="0" applyNumberFormat="1" applyFont="1" applyFill="1" applyBorder="1" applyAlignment="1">
      <alignment horizontal="center"/>
    </xf>
    <xf numFmtId="1" fontId="15" fillId="41" borderId="76" xfId="0" applyNumberFormat="1" applyFont="1" applyFill="1" applyBorder="1" applyAlignment="1">
      <alignment horizontal="center"/>
    </xf>
    <xf numFmtId="0" fontId="15" fillId="41" borderId="76" xfId="0" applyFont="1" applyFill="1" applyBorder="1" applyAlignment="1">
      <alignment horizontal="center"/>
    </xf>
    <xf numFmtId="1" fontId="15" fillId="41" borderId="77" xfId="0" applyNumberFormat="1" applyFont="1" applyFill="1" applyBorder="1" applyAlignment="1">
      <alignment horizontal="center"/>
    </xf>
    <xf numFmtId="0" fontId="44" fillId="0" borderId="6" xfId="0" applyFont="1" applyBorder="1" applyAlignment="1">
      <alignment horizontal="center" vertical="center"/>
    </xf>
    <xf numFmtId="0" fontId="44" fillId="0" borderId="43" xfId="0" applyFont="1" applyBorder="1" applyAlignment="1">
      <alignment horizontal="center" vertical="center"/>
    </xf>
    <xf numFmtId="0" fontId="44" fillId="0" borderId="20" xfId="0" applyFont="1" applyBorder="1" applyAlignment="1">
      <alignment horizontal="center" vertical="center"/>
    </xf>
    <xf numFmtId="0" fontId="44" fillId="0" borderId="22" xfId="0" applyFont="1" applyBorder="1" applyAlignment="1">
      <alignment horizontal="center" vertical="center"/>
    </xf>
    <xf numFmtId="0" fontId="29" fillId="13" borderId="22" xfId="0" applyFont="1" applyFill="1" applyBorder="1" applyAlignment="1">
      <alignment horizontal="center" vertical="center" readingOrder="1"/>
    </xf>
    <xf numFmtId="0" fontId="44" fillId="0" borderId="11" xfId="0" applyFont="1" applyBorder="1" applyAlignment="1">
      <alignment horizontal="center" vertical="center"/>
    </xf>
    <xf numFmtId="0" fontId="44" fillId="0" borderId="12" xfId="0" applyFont="1" applyBorder="1" applyAlignment="1">
      <alignment horizontal="center" vertical="center"/>
    </xf>
    <xf numFmtId="0" fontId="29" fillId="13" borderId="19" xfId="0" applyFont="1" applyFill="1" applyBorder="1" applyAlignment="1">
      <alignment horizontal="center" vertical="center" readingOrder="1"/>
    </xf>
    <xf numFmtId="0" fontId="44" fillId="0" borderId="11" xfId="0" applyFont="1" applyBorder="1" applyAlignment="1">
      <alignment horizontal="center"/>
    </xf>
    <xf numFmtId="0" fontId="44" fillId="0" borderId="12" xfId="0" applyFont="1" applyBorder="1" applyAlignment="1">
      <alignment horizontal="center"/>
    </xf>
    <xf numFmtId="0" fontId="44" fillId="0" borderId="25" xfId="0" applyFont="1" applyBorder="1" applyAlignment="1">
      <alignment horizontal="center"/>
    </xf>
    <xf numFmtId="0" fontId="44" fillId="0" borderId="27" xfId="0" applyFont="1" applyBorder="1" applyAlignment="1">
      <alignment horizontal="center"/>
    </xf>
    <xf numFmtId="1" fontId="15" fillId="0" borderId="20" xfId="0" applyNumberFormat="1" applyFont="1" applyBorder="1" applyAlignment="1">
      <alignment horizontal="center" vertical="center"/>
    </xf>
    <xf numFmtId="1" fontId="15" fillId="0" borderId="21" xfId="0" applyNumberFormat="1" applyFont="1" applyBorder="1" applyAlignment="1">
      <alignment horizontal="center" vertical="center"/>
    </xf>
    <xf numFmtId="1" fontId="15" fillId="0" borderId="22" xfId="0" applyNumberFormat="1" applyFont="1" applyBorder="1" applyAlignment="1">
      <alignment horizontal="center" vertical="center"/>
    </xf>
    <xf numFmtId="0" fontId="29" fillId="13" borderId="48" xfId="0" applyFont="1" applyFill="1" applyBorder="1" applyAlignment="1">
      <alignment horizontal="center" vertical="center" readingOrder="1"/>
    </xf>
    <xf numFmtId="0" fontId="29" fillId="13" borderId="78" xfId="0" applyFont="1" applyFill="1" applyBorder="1" applyAlignment="1">
      <alignment horizontal="center" vertical="center" readingOrder="1"/>
    </xf>
    <xf numFmtId="0" fontId="49" fillId="21" borderId="7" xfId="0" applyFont="1" applyFill="1" applyBorder="1" applyAlignment="1">
      <alignment horizontal="center" vertical="center" readingOrder="1"/>
    </xf>
    <xf numFmtId="0" fontId="49" fillId="21" borderId="39" xfId="0" applyFont="1" applyFill="1" applyBorder="1" applyAlignment="1">
      <alignment horizontal="center" vertical="center" readingOrder="1"/>
    </xf>
    <xf numFmtId="0" fontId="29" fillId="40" borderId="79" xfId="0" applyFont="1" applyFill="1" applyBorder="1" applyAlignment="1">
      <alignment horizontal="center" vertical="center" readingOrder="1"/>
    </xf>
    <xf numFmtId="0" fontId="29" fillId="13" borderId="20" xfId="0" applyFont="1" applyFill="1" applyBorder="1" applyAlignment="1">
      <alignment horizontal="center" vertical="center" readingOrder="1"/>
    </xf>
    <xf numFmtId="0" fontId="29" fillId="13" borderId="51" xfId="0" applyFont="1" applyFill="1" applyBorder="1" applyAlignment="1">
      <alignment horizontal="center" vertical="center" readingOrder="1"/>
    </xf>
    <xf numFmtId="0" fontId="29" fillId="13" borderId="37" xfId="0" applyFont="1" applyFill="1" applyBorder="1" applyAlignment="1">
      <alignment horizontal="center" vertical="center" readingOrder="1"/>
    </xf>
    <xf numFmtId="0" fontId="29" fillId="40" borderId="80" xfId="0" applyFont="1" applyFill="1" applyBorder="1" applyAlignment="1">
      <alignment horizontal="center" vertical="center" readingOrder="1"/>
    </xf>
    <xf numFmtId="0" fontId="29" fillId="13" borderId="25" xfId="0" applyFont="1" applyFill="1" applyBorder="1" applyAlignment="1">
      <alignment horizontal="center" vertical="center" readingOrder="1"/>
    </xf>
    <xf numFmtId="0" fontId="29" fillId="13" borderId="41" xfId="0" applyFont="1" applyFill="1" applyBorder="1" applyAlignment="1">
      <alignment horizontal="center" vertical="center" readingOrder="1"/>
    </xf>
    <xf numFmtId="0" fontId="29" fillId="13" borderId="44" xfId="0" applyFont="1" applyFill="1" applyBorder="1" applyAlignment="1">
      <alignment horizontal="center" vertical="center" readingOrder="1"/>
    </xf>
    <xf numFmtId="0" fontId="29" fillId="40" borderId="57" xfId="0" applyFont="1" applyFill="1" applyBorder="1" applyAlignment="1">
      <alignment horizontal="center" vertical="center" readingOrder="1"/>
    </xf>
    <xf numFmtId="0" fontId="29" fillId="40" borderId="59" xfId="0" applyFont="1" applyFill="1" applyBorder="1" applyAlignment="1">
      <alignment horizontal="center" vertical="center" readingOrder="1"/>
    </xf>
    <xf numFmtId="0" fontId="49" fillId="21" borderId="82" xfId="0" applyFont="1" applyFill="1" applyBorder="1" applyAlignment="1">
      <alignment horizontal="center" vertical="center"/>
    </xf>
    <xf numFmtId="0" fontId="49" fillId="21" borderId="83" xfId="0" applyFont="1" applyFill="1" applyBorder="1" applyAlignment="1">
      <alignment horizontal="center" vertical="center"/>
    </xf>
    <xf numFmtId="0" fontId="57" fillId="21" borderId="83" xfId="0" applyFont="1" applyFill="1" applyBorder="1" applyAlignment="1">
      <alignment horizontal="center" vertical="center"/>
    </xf>
    <xf numFmtId="0" fontId="57" fillId="21" borderId="84" xfId="0" applyFont="1" applyFill="1" applyBorder="1" applyAlignment="1">
      <alignment horizontal="center" vertical="center"/>
    </xf>
    <xf numFmtId="0" fontId="57" fillId="21" borderId="85" xfId="0" applyFont="1" applyFill="1" applyBorder="1" applyAlignment="1">
      <alignment horizontal="center" vertical="center"/>
    </xf>
    <xf numFmtId="0" fontId="29" fillId="40" borderId="87" xfId="0" applyFont="1" applyFill="1" applyBorder="1" applyAlignment="1">
      <alignment horizontal="center" vertical="center"/>
    </xf>
    <xf numFmtId="0" fontId="29" fillId="13" borderId="88" xfId="0" applyFont="1" applyFill="1" applyBorder="1" applyAlignment="1">
      <alignment horizontal="center" vertical="center"/>
    </xf>
    <xf numFmtId="0" fontId="56" fillId="13" borderId="88" xfId="0" applyFont="1" applyFill="1" applyBorder="1" applyAlignment="1">
      <alignment horizontal="center" vertical="center"/>
    </xf>
    <xf numFmtId="0" fontId="29" fillId="40" borderId="90" xfId="0" applyFont="1" applyFill="1" applyBorder="1" applyAlignment="1">
      <alignment horizontal="center" vertical="center"/>
    </xf>
    <xf numFmtId="0" fontId="29" fillId="13" borderId="91" xfId="0" applyFont="1" applyFill="1" applyBorder="1" applyAlignment="1">
      <alignment horizontal="center" vertical="center"/>
    </xf>
    <xf numFmtId="0" fontId="56" fillId="13" borderId="83" xfId="0" applyFont="1" applyFill="1" applyBorder="1" applyAlignment="1">
      <alignment horizontal="center" vertical="center"/>
    </xf>
    <xf numFmtId="0" fontId="48" fillId="21" borderId="95" xfId="0" applyFont="1" applyFill="1" applyBorder="1" applyAlignment="1">
      <alignment horizontal="center" vertical="center" readingOrder="1"/>
    </xf>
    <xf numFmtId="0" fontId="48" fillId="21" borderId="96" xfId="0" applyFont="1" applyFill="1" applyBorder="1" applyAlignment="1">
      <alignment horizontal="center" vertical="center" readingOrder="1"/>
    </xf>
    <xf numFmtId="0" fontId="58" fillId="21" borderId="96" xfId="0" applyFont="1" applyFill="1" applyBorder="1" applyAlignment="1">
      <alignment horizontal="center" vertical="center" readingOrder="1"/>
    </xf>
    <xf numFmtId="0" fontId="48" fillId="21" borderId="97" xfId="0" applyFont="1" applyFill="1" applyBorder="1" applyAlignment="1">
      <alignment horizontal="center" vertical="center" readingOrder="1"/>
    </xf>
    <xf numFmtId="0" fontId="29" fillId="40" borderId="101" xfId="0" applyFont="1" applyFill="1" applyBorder="1" applyAlignment="1">
      <alignment horizontal="center" vertical="center" readingOrder="1"/>
    </xf>
    <xf numFmtId="0" fontId="29" fillId="13" borderId="101" xfId="0" applyFont="1" applyFill="1" applyBorder="1" applyAlignment="1">
      <alignment horizontal="center" vertical="center" readingOrder="1"/>
    </xf>
    <xf numFmtId="0" fontId="56" fillId="13" borderId="101" xfId="0" applyFont="1" applyFill="1" applyBorder="1" applyAlignment="1">
      <alignment horizontal="center" vertical="center" readingOrder="1"/>
    </xf>
    <xf numFmtId="0" fontId="56" fillId="13" borderId="102" xfId="0" applyFont="1" applyFill="1" applyBorder="1" applyAlignment="1">
      <alignment horizontal="center" vertical="center" readingOrder="1"/>
    </xf>
    <xf numFmtId="0" fontId="29" fillId="40" borderId="106" xfId="0" applyFont="1" applyFill="1" applyBorder="1" applyAlignment="1">
      <alignment horizontal="center" vertical="center" readingOrder="1"/>
    </xf>
    <xf numFmtId="0" fontId="29" fillId="13" borderId="106" xfId="0" applyFont="1" applyFill="1" applyBorder="1" applyAlignment="1">
      <alignment horizontal="center" vertical="center" readingOrder="1"/>
    </xf>
    <xf numFmtId="0" fontId="56" fillId="13" borderId="106" xfId="0" applyFont="1" applyFill="1" applyBorder="1" applyAlignment="1">
      <alignment horizontal="center" vertical="center" readingOrder="1"/>
    </xf>
    <xf numFmtId="0" fontId="56" fillId="13" borderId="107" xfId="0" applyFont="1" applyFill="1" applyBorder="1" applyAlignment="1">
      <alignment horizontal="center" vertical="center" readingOrder="1"/>
    </xf>
    <xf numFmtId="0" fontId="29" fillId="40" borderId="51" xfId="0" applyFont="1" applyFill="1" applyBorder="1" applyAlignment="1">
      <alignment horizontal="center" vertical="center" readingOrder="1"/>
    </xf>
    <xf numFmtId="0" fontId="29" fillId="13" borderId="79" xfId="0" applyFont="1" applyFill="1" applyBorder="1" applyAlignment="1">
      <alignment horizontal="center" vertical="center" readingOrder="1"/>
    </xf>
    <xf numFmtId="0" fontId="29" fillId="40" borderId="55" xfId="0" applyFont="1" applyFill="1" applyBorder="1" applyAlignment="1">
      <alignment horizontal="center" vertical="center" readingOrder="1"/>
    </xf>
    <xf numFmtId="0" fontId="29" fillId="13" borderId="27" xfId="0" applyFont="1" applyFill="1" applyBorder="1" applyAlignment="1">
      <alignment horizontal="center" vertical="center" readingOrder="1"/>
    </xf>
    <xf numFmtId="0" fontId="49" fillId="21" borderId="4" xfId="0" applyFont="1" applyFill="1" applyBorder="1" applyAlignment="1">
      <alignment horizontal="center" vertical="center" readingOrder="1"/>
    </xf>
    <xf numFmtId="0" fontId="49" fillId="21" borderId="19" xfId="0" applyFont="1" applyFill="1" applyBorder="1" applyAlignment="1">
      <alignment horizontal="center" vertical="center" readingOrder="1"/>
    </xf>
    <xf numFmtId="0" fontId="49" fillId="21" borderId="0" xfId="0" applyFont="1" applyFill="1" applyAlignment="1">
      <alignment horizontal="center" vertical="center" readingOrder="1"/>
    </xf>
    <xf numFmtId="2" fontId="30" fillId="0" borderId="0" xfId="0" applyNumberFormat="1" applyFont="1" applyAlignment="1">
      <alignment horizontal="center" vertical="center"/>
    </xf>
    <xf numFmtId="0" fontId="29" fillId="13" borderId="46" xfId="0" applyFont="1" applyFill="1" applyBorder="1" applyAlignment="1">
      <alignment horizontal="center" vertical="center" readingOrder="1"/>
    </xf>
    <xf numFmtId="0" fontId="29" fillId="13" borderId="9" xfId="0" applyFont="1" applyFill="1" applyBorder="1" applyAlignment="1">
      <alignment horizontal="center" vertical="center" readingOrder="1"/>
    </xf>
    <xf numFmtId="0" fontId="29" fillId="13" borderId="10" xfId="0" applyFont="1" applyFill="1" applyBorder="1" applyAlignment="1">
      <alignment horizontal="center" vertical="center" readingOrder="1"/>
    </xf>
    <xf numFmtId="0" fontId="40" fillId="0" borderId="0" xfId="0" applyFont="1" applyAlignment="1">
      <alignment horizontal="center"/>
    </xf>
    <xf numFmtId="0" fontId="13" fillId="0" borderId="0" xfId="0" applyFont="1"/>
    <xf numFmtId="0" fontId="29" fillId="13" borderId="8" xfId="0" applyFont="1" applyFill="1" applyBorder="1" applyAlignment="1">
      <alignment horizontal="center" vertical="center" readingOrder="1"/>
    </xf>
    <xf numFmtId="0" fontId="15" fillId="13" borderId="9" xfId="0" applyFont="1" applyFill="1" applyBorder="1" applyAlignment="1">
      <alignment horizontal="center" vertical="center" readingOrder="1"/>
    </xf>
    <xf numFmtId="0" fontId="29" fillId="13" borderId="17" xfId="0" applyFont="1" applyFill="1" applyBorder="1" applyAlignment="1">
      <alignment horizontal="center" vertical="center" readingOrder="1"/>
    </xf>
    <xf numFmtId="0" fontId="15" fillId="13" borderId="18" xfId="0" applyFont="1" applyFill="1" applyBorder="1" applyAlignment="1">
      <alignment horizontal="center" vertical="center" readingOrder="1"/>
    </xf>
    <xf numFmtId="0" fontId="30" fillId="13" borderId="19" xfId="0" applyFont="1" applyFill="1" applyBorder="1" applyAlignment="1">
      <alignment horizontal="center" vertical="center" readingOrder="1"/>
    </xf>
    <xf numFmtId="0" fontId="30" fillId="13" borderId="9" xfId="0" applyFont="1" applyFill="1" applyBorder="1" applyAlignment="1">
      <alignment horizontal="center" vertical="center" readingOrder="1"/>
    </xf>
    <xf numFmtId="0" fontId="29" fillId="13" borderId="42" xfId="0" applyFont="1" applyFill="1" applyBorder="1" applyAlignment="1">
      <alignment horizontal="center" vertical="center" readingOrder="1"/>
    </xf>
    <xf numFmtId="0" fontId="30" fillId="13" borderId="4" xfId="0" applyFont="1" applyFill="1" applyBorder="1" applyAlignment="1">
      <alignment horizontal="center" vertical="center" readingOrder="1"/>
    </xf>
    <xf numFmtId="0" fontId="30" fillId="13" borderId="45" xfId="0" applyFont="1" applyFill="1" applyBorder="1" applyAlignment="1">
      <alignment horizontal="center" vertical="center" readingOrder="1"/>
    </xf>
    <xf numFmtId="0" fontId="40" fillId="0" borderId="34" xfId="0" applyFont="1" applyBorder="1" applyAlignment="1">
      <alignment horizontal="center"/>
    </xf>
    <xf numFmtId="0" fontId="30" fillId="13" borderId="10" xfId="0" applyFont="1" applyFill="1" applyBorder="1" applyAlignment="1">
      <alignment horizontal="center" vertical="center" readingOrder="1"/>
    </xf>
    <xf numFmtId="0" fontId="20" fillId="0" borderId="9" xfId="0" applyFont="1" applyBorder="1" applyAlignment="1">
      <alignment horizontal="center"/>
    </xf>
    <xf numFmtId="0" fontId="20" fillId="0" borderId="18" xfId="0" applyFont="1" applyBorder="1" applyAlignment="1">
      <alignment horizontal="center"/>
    </xf>
    <xf numFmtId="0" fontId="15" fillId="13" borderId="15" xfId="0" applyFont="1" applyFill="1" applyBorder="1" applyAlignment="1">
      <alignment horizontal="center" vertical="center" readingOrder="1"/>
    </xf>
    <xf numFmtId="0" fontId="15" fillId="13" borderId="41" xfId="0" applyFont="1" applyFill="1" applyBorder="1" applyAlignment="1">
      <alignment horizontal="center" vertical="center" readingOrder="1"/>
    </xf>
    <xf numFmtId="0" fontId="40" fillId="0" borderId="46" xfId="0" applyFont="1" applyBorder="1" applyAlignment="1">
      <alignment horizontal="center"/>
    </xf>
    <xf numFmtId="0" fontId="40" fillId="0" borderId="35" xfId="0" applyFont="1" applyBorder="1" applyAlignment="1">
      <alignment horizontal="center"/>
    </xf>
    <xf numFmtId="0" fontId="20" fillId="20" borderId="8" xfId="0" applyFont="1" applyFill="1" applyBorder="1" applyAlignment="1">
      <alignment horizontal="center" vertical="center"/>
    </xf>
    <xf numFmtId="0" fontId="20" fillId="0" borderId="10" xfId="0" applyFont="1" applyBorder="1" applyAlignment="1">
      <alignment horizontal="center"/>
    </xf>
    <xf numFmtId="0" fontId="20" fillId="0" borderId="8" xfId="0" applyFont="1" applyBorder="1" applyAlignment="1">
      <alignment horizontal="center"/>
    </xf>
    <xf numFmtId="0" fontId="20" fillId="0" borderId="19" xfId="0" applyFont="1" applyBorder="1" applyAlignment="1">
      <alignment horizontal="center"/>
    </xf>
    <xf numFmtId="0" fontId="20" fillId="0" borderId="17" xfId="0" applyFont="1" applyBorder="1" applyAlignment="1">
      <alignment horizontal="center"/>
    </xf>
    <xf numFmtId="0" fontId="29" fillId="13" borderId="15" xfId="0" applyFont="1" applyFill="1" applyBorder="1" applyAlignment="1">
      <alignment horizontal="center" vertical="center" readingOrder="1"/>
    </xf>
    <xf numFmtId="0" fontId="30" fillId="13" borderId="78" xfId="0" applyFont="1" applyFill="1" applyBorder="1" applyAlignment="1">
      <alignment horizontal="center" vertical="center" readingOrder="1"/>
    </xf>
    <xf numFmtId="0" fontId="49" fillId="21" borderId="108" xfId="0" applyFont="1" applyFill="1" applyBorder="1" applyAlignment="1">
      <alignment horizontal="center" vertical="center" readingOrder="1"/>
    </xf>
    <xf numFmtId="0" fontId="49" fillId="21" borderId="4" xfId="0" applyFont="1" applyFill="1" applyBorder="1" applyAlignment="1">
      <alignment vertical="center" readingOrder="1"/>
    </xf>
    <xf numFmtId="0" fontId="49" fillId="21" borderId="109" xfId="0" applyFont="1" applyFill="1" applyBorder="1" applyAlignment="1">
      <alignment horizontal="center" vertical="center" readingOrder="1"/>
    </xf>
    <xf numFmtId="0" fontId="29" fillId="40" borderId="36" xfId="0" applyFont="1" applyFill="1" applyBorder="1" applyAlignment="1">
      <alignment horizontal="center" vertical="center" readingOrder="1"/>
    </xf>
    <xf numFmtId="0" fontId="29" fillId="13" borderId="16" xfId="0" applyFont="1" applyFill="1" applyBorder="1" applyAlignment="1">
      <alignment horizontal="center" vertical="center" readingOrder="1"/>
    </xf>
    <xf numFmtId="0" fontId="29" fillId="40" borderId="41" xfId="0" applyFont="1" applyFill="1" applyBorder="1" applyAlignment="1">
      <alignment horizontal="center" vertical="center" readingOrder="1"/>
    </xf>
    <xf numFmtId="0" fontId="30" fillId="8" borderId="9" xfId="0" applyFont="1" applyFill="1" applyBorder="1" applyAlignment="1">
      <alignment horizontal="center" vertical="center"/>
    </xf>
    <xf numFmtId="0" fontId="20" fillId="0" borderId="110" xfId="0" applyFont="1" applyBorder="1"/>
    <xf numFmtId="0" fontId="44" fillId="0" borderId="110" xfId="0" applyFont="1" applyBorder="1"/>
    <xf numFmtId="0" fontId="44" fillId="0" borderId="110" xfId="0" applyFont="1" applyBorder="1" applyAlignment="1">
      <alignment horizontal="center"/>
    </xf>
    <xf numFmtId="0" fontId="47" fillId="0" borderId="110" xfId="0" applyFont="1" applyBorder="1"/>
    <xf numFmtId="0" fontId="46" fillId="0" borderId="110" xfId="0" applyFont="1" applyBorder="1"/>
    <xf numFmtId="0" fontId="59" fillId="42" borderId="111" xfId="0" applyFont="1" applyFill="1" applyBorder="1" applyAlignment="1">
      <alignment horizontal="center" vertical="center" wrapText="1"/>
    </xf>
    <xf numFmtId="0" fontId="59" fillId="42" borderId="112" xfId="0" applyFont="1" applyFill="1" applyBorder="1" applyAlignment="1">
      <alignment horizontal="center" vertical="center" wrapText="1"/>
    </xf>
    <xf numFmtId="0" fontId="59" fillId="42" borderId="113" xfId="0" applyFont="1" applyFill="1" applyBorder="1" applyAlignment="1">
      <alignment horizontal="center" vertical="center" wrapText="1"/>
    </xf>
    <xf numFmtId="0" fontId="20" fillId="0" borderId="2" xfId="0" applyFont="1" applyBorder="1" applyAlignment="1">
      <alignment horizontal="center" vertical="center"/>
    </xf>
    <xf numFmtId="0" fontId="44" fillId="0" borderId="2" xfId="0" applyFont="1" applyBorder="1" applyAlignment="1">
      <alignment horizontal="center" vertical="center"/>
    </xf>
    <xf numFmtId="0" fontId="20" fillId="43" borderId="0" xfId="0" applyFont="1" applyFill="1"/>
    <xf numFmtId="0" fontId="30" fillId="8" borderId="8" xfId="0" applyFont="1" applyFill="1" applyBorder="1" applyAlignment="1">
      <alignment horizontal="center" vertical="center"/>
    </xf>
    <xf numFmtId="0" fontId="30" fillId="8" borderId="10" xfId="0" applyFont="1" applyFill="1" applyBorder="1" applyAlignment="1">
      <alignment horizontal="center" vertical="center"/>
    </xf>
    <xf numFmtId="0" fontId="20" fillId="14" borderId="0" xfId="0" applyFont="1" applyFill="1" applyAlignment="1">
      <alignment horizontal="center" vertical="center"/>
    </xf>
    <xf numFmtId="0" fontId="44" fillId="14" borderId="0" xfId="0" applyFont="1" applyFill="1" applyAlignment="1">
      <alignment horizontal="center" vertical="center"/>
    </xf>
    <xf numFmtId="0" fontId="20" fillId="8" borderId="0" xfId="0" applyFont="1" applyFill="1" applyAlignment="1">
      <alignment horizontal="center" vertical="center"/>
    </xf>
    <xf numFmtId="0" fontId="20" fillId="8" borderId="8" xfId="0" applyFont="1" applyFill="1" applyBorder="1"/>
    <xf numFmtId="0" fontId="20" fillId="8" borderId="9" xfId="0" applyFont="1" applyFill="1" applyBorder="1"/>
    <xf numFmtId="0" fontId="20" fillId="8" borderId="10" xfId="0" applyFont="1" applyFill="1" applyBorder="1"/>
    <xf numFmtId="0" fontId="30" fillId="0" borderId="10" xfId="0" applyFont="1" applyBorder="1" applyAlignment="1">
      <alignment horizontal="center" vertical="center"/>
    </xf>
    <xf numFmtId="0" fontId="29" fillId="40" borderId="49" xfId="0" applyFont="1" applyFill="1" applyBorder="1" applyAlignment="1">
      <alignment horizontal="center" vertical="center" readingOrder="1"/>
    </xf>
    <xf numFmtId="0" fontId="20" fillId="8" borderId="0" xfId="0" applyFont="1" applyFill="1"/>
    <xf numFmtId="0" fontId="48" fillId="21" borderId="33" xfId="0" applyFont="1" applyFill="1" applyBorder="1" applyAlignment="1">
      <alignment horizontal="center" vertical="center" readingOrder="1"/>
    </xf>
    <xf numFmtId="0" fontId="48" fillId="21" borderId="16" xfId="0" applyFont="1" applyFill="1" applyBorder="1" applyAlignment="1">
      <alignment horizontal="center" vertical="center" readingOrder="1"/>
    </xf>
    <xf numFmtId="0" fontId="20" fillId="44" borderId="2" xfId="0" applyFont="1" applyFill="1" applyBorder="1" applyAlignment="1">
      <alignment horizontal="center"/>
    </xf>
    <xf numFmtId="0" fontId="15" fillId="8" borderId="2" xfId="0" applyFont="1" applyFill="1" applyBorder="1" applyAlignment="1">
      <alignment horizontal="center"/>
    </xf>
    <xf numFmtId="0" fontId="51" fillId="8" borderId="2" xfId="0" applyFont="1" applyFill="1" applyBorder="1" applyAlignment="1">
      <alignment horizontal="center"/>
    </xf>
    <xf numFmtId="0" fontId="20" fillId="45" borderId="2" xfId="0" applyFont="1" applyFill="1" applyBorder="1" applyAlignment="1">
      <alignment horizontal="center"/>
    </xf>
    <xf numFmtId="0" fontId="15" fillId="29" borderId="2" xfId="0" applyFont="1" applyFill="1" applyBorder="1" applyAlignment="1">
      <alignment horizontal="center"/>
    </xf>
    <xf numFmtId="0" fontId="44" fillId="0" borderId="2" xfId="0" applyFont="1" applyBorder="1" applyAlignment="1">
      <alignment horizontal="center"/>
    </xf>
    <xf numFmtId="0" fontId="20" fillId="25" borderId="2" xfId="0" applyFont="1" applyFill="1" applyBorder="1" applyAlignment="1">
      <alignment horizontal="center"/>
    </xf>
    <xf numFmtId="0" fontId="20" fillId="0" borderId="36" xfId="0" applyFont="1" applyBorder="1" applyAlignment="1">
      <alignment horizontal="center"/>
    </xf>
    <xf numFmtId="0" fontId="44" fillId="0" borderId="2" xfId="0" applyFont="1" applyBorder="1"/>
    <xf numFmtId="0" fontId="44" fillId="8" borderId="2" xfId="0" applyFont="1" applyFill="1" applyBorder="1"/>
    <xf numFmtId="0" fontId="47" fillId="0" borderId="2" xfId="0" applyFont="1" applyBorder="1"/>
    <xf numFmtId="0" fontId="30" fillId="8" borderId="2" xfId="0" applyFont="1" applyFill="1" applyBorder="1" applyAlignment="1">
      <alignment horizontal="center"/>
    </xf>
    <xf numFmtId="0" fontId="60" fillId="8" borderId="2" xfId="0" applyFont="1" applyFill="1" applyBorder="1" applyAlignment="1">
      <alignment horizontal="center"/>
    </xf>
    <xf numFmtId="0" fontId="20" fillId="8" borderId="2" xfId="0" applyFont="1" applyFill="1" applyBorder="1" applyAlignment="1">
      <alignment horizontal="center"/>
    </xf>
    <xf numFmtId="0" fontId="30" fillId="13" borderId="26" xfId="0" applyFont="1" applyFill="1" applyBorder="1" applyAlignment="1">
      <alignment horizontal="center" vertical="center" readingOrder="1"/>
    </xf>
    <xf numFmtId="0" fontId="48" fillId="21" borderId="2" xfId="0" applyFont="1" applyFill="1" applyBorder="1" applyAlignment="1">
      <alignment horizontal="center" vertical="center" readingOrder="1"/>
    </xf>
    <xf numFmtId="0" fontId="49" fillId="21" borderId="2" xfId="0" applyFont="1" applyFill="1" applyBorder="1" applyAlignment="1">
      <alignment horizontal="center" vertical="center" readingOrder="1"/>
    </xf>
    <xf numFmtId="0" fontId="49" fillId="21" borderId="12" xfId="0" applyFont="1" applyFill="1" applyBorder="1" applyAlignment="1">
      <alignment horizontal="center" vertical="center" readingOrder="1"/>
    </xf>
    <xf numFmtId="0" fontId="15" fillId="13" borderId="2" xfId="0" applyFont="1" applyFill="1" applyBorder="1" applyAlignment="1">
      <alignment horizontal="center" vertical="center" readingOrder="1"/>
    </xf>
    <xf numFmtId="0" fontId="30" fillId="13" borderId="2" xfId="0" applyFont="1" applyFill="1" applyBorder="1" applyAlignment="1">
      <alignment horizontal="center" vertical="center" readingOrder="1"/>
    </xf>
    <xf numFmtId="0" fontId="62" fillId="0" borderId="3" xfId="0" applyFont="1" applyBorder="1" applyAlignment="1">
      <alignment horizontal="center"/>
    </xf>
    <xf numFmtId="0" fontId="15" fillId="0" borderId="35" xfId="0" applyFont="1" applyBorder="1" applyAlignment="1">
      <alignment vertical="center"/>
    </xf>
    <xf numFmtId="0" fontId="39" fillId="14" borderId="33" xfId="0" applyFont="1" applyFill="1" applyBorder="1" applyAlignment="1">
      <alignment horizontal="center" vertical="center"/>
    </xf>
    <xf numFmtId="0" fontId="39" fillId="14" borderId="16" xfId="0" applyFont="1" applyFill="1" applyBorder="1" applyAlignment="1">
      <alignment horizontal="center" vertical="center"/>
    </xf>
    <xf numFmtId="0" fontId="39" fillId="14" borderId="9" xfId="0" applyFont="1" applyFill="1" applyBorder="1" applyAlignment="1">
      <alignment horizontal="center" vertical="center"/>
    </xf>
    <xf numFmtId="0" fontId="39" fillId="14" borderId="15" xfId="0" applyFont="1" applyFill="1" applyBorder="1" applyAlignment="1">
      <alignment horizontal="center" vertical="center"/>
    </xf>
    <xf numFmtId="0" fontId="39" fillId="14" borderId="10" xfId="0" applyFont="1" applyFill="1" applyBorder="1" applyAlignment="1">
      <alignment horizontal="center" vertical="center"/>
    </xf>
    <xf numFmtId="0" fontId="63" fillId="0" borderId="2" xfId="0" applyFont="1" applyBorder="1" applyAlignment="1">
      <alignment horizontal="center" vertical="center"/>
    </xf>
    <xf numFmtId="0" fontId="65" fillId="0" borderId="2" xfId="0" applyFont="1" applyBorder="1" applyAlignment="1">
      <alignment horizontal="center" vertical="center"/>
    </xf>
    <xf numFmtId="0" fontId="66" fillId="0" borderId="2" xfId="0" applyFont="1" applyBorder="1" applyAlignment="1">
      <alignment horizontal="center" vertical="center"/>
    </xf>
    <xf numFmtId="0" fontId="67" fillId="0" borderId="2" xfId="0" applyFont="1" applyBorder="1" applyAlignment="1">
      <alignment horizontal="center" vertical="center"/>
    </xf>
    <xf numFmtId="0" fontId="68" fillId="0" borderId="2" xfId="0" applyFont="1" applyBorder="1" applyAlignment="1">
      <alignment horizontal="center" vertical="center"/>
    </xf>
    <xf numFmtId="164" fontId="20" fillId="0" borderId="2" xfId="0" applyNumberFormat="1" applyFont="1" applyBorder="1" applyAlignment="1">
      <alignment horizontal="center"/>
    </xf>
    <xf numFmtId="0" fontId="15" fillId="0" borderId="114" xfId="0" applyFont="1" applyBorder="1" applyAlignment="1">
      <alignment horizontal="center" vertical="center"/>
    </xf>
    <xf numFmtId="0" fontId="15" fillId="8" borderId="2" xfId="0" applyFont="1" applyFill="1" applyBorder="1" applyAlignment="1">
      <alignment horizontal="center" vertical="center"/>
    </xf>
    <xf numFmtId="0" fontId="15" fillId="8" borderId="119" xfId="0" applyFont="1" applyFill="1" applyBorder="1" applyAlignment="1">
      <alignment horizontal="center" vertical="center"/>
    </xf>
    <xf numFmtId="0" fontId="69" fillId="0" borderId="24" xfId="0" applyFont="1" applyBorder="1"/>
    <xf numFmtId="0" fontId="24" fillId="0" borderId="2" xfId="0" applyFont="1" applyBorder="1" applyAlignment="1">
      <alignment horizontal="center" vertical="center"/>
    </xf>
    <xf numFmtId="0" fontId="11" fillId="0" borderId="2" xfId="0" applyFont="1" applyBorder="1"/>
    <xf numFmtId="0" fontId="15" fillId="0" borderId="58" xfId="0" applyFont="1" applyBorder="1" applyAlignment="1">
      <alignment horizontal="center" vertical="center"/>
    </xf>
    <xf numFmtId="14" fontId="15" fillId="0" borderId="5" xfId="0" applyNumberFormat="1" applyFont="1" applyBorder="1" applyAlignment="1">
      <alignment horizontal="center" vertical="center"/>
    </xf>
    <xf numFmtId="0" fontId="15" fillId="0" borderId="5" xfId="0" applyFont="1" applyBorder="1" applyAlignment="1">
      <alignment horizontal="center" vertical="center"/>
    </xf>
    <xf numFmtId="0" fontId="15" fillId="21" borderId="24" xfId="0" applyFont="1" applyFill="1" applyBorder="1" applyAlignment="1">
      <alignment horizontal="center" vertical="center"/>
    </xf>
    <xf numFmtId="0" fontId="15" fillId="21" borderId="5" xfId="0" applyFont="1" applyFill="1" applyBorder="1" applyAlignment="1">
      <alignment horizontal="center" vertical="center"/>
    </xf>
    <xf numFmtId="0" fontId="15" fillId="21" borderId="119" xfId="0" applyFont="1" applyFill="1" applyBorder="1" applyAlignment="1">
      <alignment horizontal="center" vertical="center"/>
    </xf>
    <xf numFmtId="2" fontId="24" fillId="0" borderId="2" xfId="0" applyNumberFormat="1" applyFont="1" applyBorder="1" applyAlignment="1">
      <alignment horizontal="center" vertical="center"/>
    </xf>
    <xf numFmtId="0" fontId="24" fillId="0" borderId="0" xfId="0" applyFont="1" applyAlignment="1">
      <alignment horizontal="center" vertical="center"/>
    </xf>
    <xf numFmtId="2" fontId="24" fillId="0" borderId="0" xfId="0" applyNumberFormat="1" applyFont="1" applyAlignment="1">
      <alignment horizontal="center" vertical="center"/>
    </xf>
    <xf numFmtId="0" fontId="33" fillId="0" borderId="0" xfId="0" applyFont="1"/>
    <xf numFmtId="14" fontId="15" fillId="21" borderId="5" xfId="0" applyNumberFormat="1" applyFont="1" applyFill="1" applyBorder="1" applyAlignment="1">
      <alignment horizontal="center" vertical="center"/>
    </xf>
    <xf numFmtId="0" fontId="34" fillId="0" borderId="24" xfId="0" applyFont="1" applyBorder="1"/>
    <xf numFmtId="165" fontId="71" fillId="34" borderId="120" xfId="4" applyFont="1" applyFill="1">
      <alignment horizontal="center" vertical="center"/>
      <protection hidden="1"/>
    </xf>
    <xf numFmtId="164" fontId="72" fillId="0" borderId="22" xfId="0" applyNumberFormat="1" applyFont="1" applyBorder="1" applyAlignment="1">
      <alignment horizontal="center"/>
    </xf>
    <xf numFmtId="1" fontId="15" fillId="4" borderId="24" xfId="0" applyNumberFormat="1" applyFont="1" applyFill="1" applyBorder="1" applyAlignment="1">
      <alignment horizontal="center" vertical="center"/>
    </xf>
    <xf numFmtId="14" fontId="15" fillId="4" borderId="5" xfId="0" applyNumberFormat="1" applyFont="1" applyFill="1" applyBorder="1" applyAlignment="1">
      <alignment horizontal="center" vertical="center"/>
    </xf>
    <xf numFmtId="0" fontId="15" fillId="4" borderId="5"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119" xfId="0" applyFont="1" applyFill="1" applyBorder="1" applyAlignment="1">
      <alignment horizontal="center" vertical="center"/>
    </xf>
    <xf numFmtId="164" fontId="72" fillId="0" borderId="27" xfId="0" applyNumberFormat="1" applyFont="1" applyBorder="1" applyAlignment="1">
      <alignment horizontal="center"/>
    </xf>
    <xf numFmtId="0" fontId="15" fillId="49" borderId="33" xfId="0" applyFont="1" applyFill="1" applyBorder="1" applyAlignment="1">
      <alignment horizontal="center"/>
    </xf>
    <xf numFmtId="0" fontId="74" fillId="0" borderId="16" xfId="0" applyFont="1" applyBorder="1" applyAlignment="1">
      <alignment horizontal="center" vertical="center"/>
    </xf>
    <xf numFmtId="0" fontId="74" fillId="0" borderId="9" xfId="0" applyFont="1" applyBorder="1" applyAlignment="1">
      <alignment horizontal="center" vertical="center"/>
    </xf>
    <xf numFmtId="0" fontId="74" fillId="0" borderId="10" xfId="0" applyFont="1" applyBorder="1" applyAlignment="1">
      <alignment horizontal="center" vertical="center"/>
    </xf>
    <xf numFmtId="0" fontId="15" fillId="4" borderId="124" xfId="0" applyFont="1" applyFill="1" applyBorder="1" applyAlignment="1">
      <alignment horizontal="center" vertical="center"/>
    </xf>
    <xf numFmtId="0" fontId="16" fillId="0" borderId="3" xfId="0" applyFont="1" applyBorder="1" applyAlignment="1">
      <alignment horizontal="center"/>
    </xf>
    <xf numFmtId="0" fontId="23" fillId="50" borderId="37" xfId="0" applyFont="1" applyFill="1" applyBorder="1" applyAlignment="1">
      <alignment horizontal="center" vertical="center"/>
    </xf>
    <xf numFmtId="0" fontId="23" fillId="50" borderId="62" xfId="0" applyFont="1" applyFill="1" applyBorder="1" applyAlignment="1">
      <alignment horizontal="center" vertical="center"/>
    </xf>
    <xf numFmtId="0" fontId="76" fillId="51" borderId="33" xfId="0" applyFont="1" applyFill="1" applyBorder="1" applyAlignment="1">
      <alignment horizontal="center" vertical="center"/>
    </xf>
    <xf numFmtId="0" fontId="77" fillId="51" borderId="33" xfId="0" applyFont="1" applyFill="1" applyBorder="1" applyAlignment="1">
      <alignment horizontal="center" vertical="center"/>
    </xf>
    <xf numFmtId="0" fontId="77" fillId="51" borderId="34" xfId="0" applyFont="1" applyFill="1" applyBorder="1" applyAlignment="1">
      <alignment horizontal="center" vertical="center"/>
    </xf>
    <xf numFmtId="1" fontId="77" fillId="51" borderId="33" xfId="0" applyNumberFormat="1" applyFont="1" applyFill="1" applyBorder="1" applyAlignment="1">
      <alignment horizontal="center" vertical="center"/>
    </xf>
    <xf numFmtId="0" fontId="16" fillId="0" borderId="0" xfId="0" applyFont="1" applyAlignment="1">
      <alignment horizontal="center" vertical="center"/>
    </xf>
    <xf numFmtId="0" fontId="66" fillId="8" borderId="2" xfId="0" applyFont="1" applyFill="1" applyBorder="1" applyAlignment="1">
      <alignment horizontal="center" vertical="center"/>
    </xf>
    <xf numFmtId="1" fontId="76" fillId="51" borderId="33" xfId="0" applyNumberFormat="1" applyFont="1" applyFill="1" applyBorder="1" applyAlignment="1">
      <alignment horizontal="center" vertical="center"/>
    </xf>
    <xf numFmtId="1" fontId="76" fillId="51" borderId="34" xfId="0" applyNumberFormat="1" applyFont="1" applyFill="1" applyBorder="1" applyAlignment="1">
      <alignment horizontal="center" vertical="center"/>
    </xf>
    <xf numFmtId="2" fontId="16" fillId="0" borderId="0" xfId="0" applyNumberFormat="1" applyFont="1" applyAlignment="1">
      <alignment horizontal="center" vertical="center"/>
    </xf>
    <xf numFmtId="166" fontId="76" fillId="51" borderId="33" xfId="0" applyNumberFormat="1" applyFont="1" applyFill="1" applyBorder="1" applyAlignment="1">
      <alignment horizontal="center" vertical="center"/>
    </xf>
    <xf numFmtId="0" fontId="76" fillId="51" borderId="34" xfId="0" applyFont="1" applyFill="1" applyBorder="1" applyAlignment="1">
      <alignment horizontal="center" vertical="center"/>
    </xf>
    <xf numFmtId="14" fontId="15" fillId="0" borderId="2" xfId="0" applyNumberFormat="1" applyFont="1" applyBorder="1" applyAlignment="1">
      <alignment horizontal="center" vertical="center"/>
    </xf>
    <xf numFmtId="0" fontId="15" fillId="0" borderId="124" xfId="0" applyFont="1" applyBorder="1" applyAlignment="1">
      <alignment horizontal="center" vertical="center"/>
    </xf>
    <xf numFmtId="0" fontId="20" fillId="51" borderId="44" xfId="0" applyFont="1" applyFill="1" applyBorder="1" applyAlignment="1">
      <alignment horizontal="center" vertical="center"/>
    </xf>
    <xf numFmtId="2" fontId="77" fillId="51" borderId="34" xfId="0" applyNumberFormat="1" applyFont="1" applyFill="1" applyBorder="1" applyAlignment="1">
      <alignment horizontal="center" vertical="center"/>
    </xf>
    <xf numFmtId="0" fontId="16" fillId="0" borderId="0" xfId="0" applyFont="1"/>
    <xf numFmtId="0" fontId="75" fillId="0" borderId="0" xfId="0" applyFont="1" applyAlignment="1">
      <alignment horizontal="center"/>
    </xf>
    <xf numFmtId="170" fontId="24" fillId="0" borderId="2" xfId="0" applyNumberFormat="1" applyFont="1" applyBorder="1" applyAlignment="1">
      <alignment horizontal="center" vertical="center"/>
    </xf>
    <xf numFmtId="171" fontId="24" fillId="0" borderId="2" xfId="0" applyNumberFormat="1" applyFont="1" applyBorder="1" applyAlignment="1">
      <alignment horizontal="center" vertical="center"/>
    </xf>
    <xf numFmtId="169" fontId="75" fillId="40" borderId="118" xfId="0" applyNumberFormat="1" applyFont="1" applyFill="1" applyBorder="1"/>
    <xf numFmtId="0" fontId="78" fillId="51" borderId="44" xfId="0" applyFont="1" applyFill="1" applyBorder="1" applyAlignment="1">
      <alignment horizontal="center" vertical="center"/>
    </xf>
    <xf numFmtId="0" fontId="24" fillId="0" borderId="5" xfId="0" applyFont="1" applyBorder="1" applyAlignment="1">
      <alignment horizontal="center" vertical="center"/>
    </xf>
    <xf numFmtId="0" fontId="66" fillId="0" borderId="5" xfId="0" applyFont="1" applyBorder="1" applyAlignment="1">
      <alignment horizontal="center" vertical="center"/>
    </xf>
    <xf numFmtId="0" fontId="20" fillId="21" borderId="33" xfId="0" applyFont="1" applyFill="1" applyBorder="1" applyAlignment="1">
      <alignment horizontal="center" vertical="center"/>
    </xf>
    <xf numFmtId="0" fontId="20" fillId="8" borderId="8" xfId="0" applyFont="1" applyFill="1" applyBorder="1" applyAlignment="1">
      <alignment horizontal="center" vertical="center"/>
    </xf>
    <xf numFmtId="0" fontId="20" fillId="8" borderId="10" xfId="0" applyFont="1" applyFill="1" applyBorder="1" applyAlignment="1">
      <alignment horizontal="center" vertical="center"/>
    </xf>
    <xf numFmtId="0" fontId="11" fillId="24" borderId="52" xfId="0" applyFont="1" applyFill="1" applyBorder="1" applyAlignment="1">
      <alignment horizontal="center" vertical="center"/>
    </xf>
    <xf numFmtId="0" fontId="11" fillId="24" borderId="5" xfId="0" applyFont="1" applyFill="1" applyBorder="1" applyAlignment="1">
      <alignment horizontal="center" vertical="center"/>
    </xf>
    <xf numFmtId="0" fontId="11" fillId="24" borderId="116" xfId="0" applyFont="1" applyFill="1" applyBorder="1" applyAlignment="1">
      <alignment horizontal="center" vertical="center"/>
    </xf>
    <xf numFmtId="0" fontId="11" fillId="0" borderId="11" xfId="0" applyFont="1" applyBorder="1" applyAlignment="1">
      <alignment horizontal="center" vertical="center"/>
    </xf>
    <xf numFmtId="0" fontId="11" fillId="0" borderId="2" xfId="0" applyFont="1" applyBorder="1" applyAlignment="1">
      <alignment horizontal="center" vertical="center"/>
    </xf>
    <xf numFmtId="166" fontId="11" fillId="0" borderId="12" xfId="0" applyNumberFormat="1" applyFont="1" applyBorder="1" applyAlignment="1">
      <alignment horizontal="center" vertical="center"/>
    </xf>
    <xf numFmtId="1" fontId="15" fillId="21" borderId="24" xfId="0" applyNumberFormat="1" applyFont="1" applyFill="1" applyBorder="1" applyAlignment="1">
      <alignment horizontal="center" vertical="center"/>
    </xf>
    <xf numFmtId="0" fontId="15" fillId="21" borderId="124" xfId="0" applyFont="1" applyFill="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27" xfId="0" applyFont="1" applyBorder="1" applyAlignment="1">
      <alignment horizontal="center" vertical="center"/>
    </xf>
    <xf numFmtId="2" fontId="24" fillId="52" borderId="2" xfId="0" applyNumberFormat="1" applyFont="1" applyFill="1" applyBorder="1" applyAlignment="1">
      <alignment horizontal="center" vertical="center"/>
    </xf>
    <xf numFmtId="0" fontId="15" fillId="4" borderId="24" xfId="0" applyFont="1" applyFill="1" applyBorder="1" applyAlignment="1">
      <alignment horizontal="center" vertical="center"/>
    </xf>
    <xf numFmtId="2" fontId="11" fillId="0" borderId="12" xfId="0" applyNumberFormat="1" applyFont="1" applyBorder="1" applyAlignment="1">
      <alignment horizontal="center" vertical="center"/>
    </xf>
    <xf numFmtId="2" fontId="11" fillId="0" borderId="27" xfId="0" applyNumberFormat="1" applyFont="1" applyBorder="1" applyAlignment="1">
      <alignment horizontal="center" vertical="center"/>
    </xf>
    <xf numFmtId="0" fontId="15" fillId="0" borderId="124" xfId="0" applyFont="1" applyBorder="1" applyAlignment="1">
      <alignment horizontal="left" vertical="center"/>
    </xf>
    <xf numFmtId="2" fontId="11" fillId="0" borderId="0" xfId="0" applyNumberFormat="1" applyFont="1"/>
    <xf numFmtId="14" fontId="15" fillId="8" borderId="2" xfId="0" applyNumberFormat="1" applyFont="1" applyFill="1" applyBorder="1" applyAlignment="1">
      <alignment horizontal="center" vertical="center"/>
    </xf>
    <xf numFmtId="0" fontId="15" fillId="8" borderId="124" xfId="0" applyFont="1" applyFill="1" applyBorder="1" applyAlignment="1">
      <alignment horizontal="center" vertical="center"/>
    </xf>
    <xf numFmtId="0" fontId="15" fillId="22" borderId="24" xfId="0" applyFont="1" applyFill="1" applyBorder="1" applyAlignment="1">
      <alignment horizontal="center" vertical="center"/>
    </xf>
    <xf numFmtId="1" fontId="15" fillId="0" borderId="24" xfId="0" applyNumberFormat="1" applyFont="1" applyBorder="1" applyAlignment="1">
      <alignment horizontal="center" vertical="center"/>
    </xf>
    <xf numFmtId="1" fontId="15" fillId="0" borderId="40" xfId="0" applyNumberFormat="1" applyFont="1" applyBorder="1" applyAlignment="1">
      <alignment horizontal="center" vertical="center"/>
    </xf>
    <xf numFmtId="0" fontId="15" fillId="0" borderId="80" xfId="0" applyFont="1" applyBorder="1" applyAlignment="1">
      <alignment horizontal="center" vertical="center"/>
    </xf>
    <xf numFmtId="164" fontId="20" fillId="0" borderId="33" xfId="0" applyNumberFormat="1" applyFont="1" applyBorder="1" applyAlignment="1">
      <alignment horizontal="center"/>
    </xf>
    <xf numFmtId="1" fontId="30" fillId="54" borderId="33" xfId="0" applyNumberFormat="1" applyFont="1" applyFill="1" applyBorder="1" applyAlignment="1">
      <alignment horizontal="center" vertical="center"/>
    </xf>
    <xf numFmtId="0" fontId="30" fillId="54" borderId="33" xfId="0" applyFont="1" applyFill="1" applyBorder="1" applyAlignment="1">
      <alignment horizontal="center" vertical="center"/>
    </xf>
    <xf numFmtId="2" fontId="40" fillId="0" borderId="10" xfId="0" applyNumberFormat="1" applyFont="1" applyBorder="1" applyAlignment="1">
      <alignment horizontal="center"/>
    </xf>
    <xf numFmtId="2" fontId="40" fillId="0" borderId="0" xfId="0" applyNumberFormat="1" applyFont="1" applyAlignment="1">
      <alignment horizontal="center"/>
    </xf>
    <xf numFmtId="0" fontId="15" fillId="13" borderId="6" xfId="0" applyFont="1" applyFill="1" applyBorder="1" applyAlignment="1">
      <alignment horizontal="center" vertical="center"/>
    </xf>
    <xf numFmtId="0" fontId="15" fillId="13" borderId="7" xfId="0" applyFont="1" applyFill="1" applyBorder="1" applyAlignment="1">
      <alignment horizontal="center" vertical="center"/>
    </xf>
    <xf numFmtId="0" fontId="15" fillId="32" borderId="7" xfId="0" applyFont="1" applyFill="1" applyBorder="1" applyAlignment="1">
      <alignment horizontal="center" vertical="center"/>
    </xf>
    <xf numFmtId="0" fontId="15" fillId="32" borderId="7" xfId="0" applyFont="1" applyFill="1" applyBorder="1" applyAlignment="1">
      <alignment vertical="center"/>
    </xf>
    <xf numFmtId="0" fontId="15" fillId="55" borderId="8" xfId="0" applyFont="1" applyFill="1" applyBorder="1" applyAlignment="1">
      <alignment horizontal="center" vertical="center" wrapText="1"/>
    </xf>
    <xf numFmtId="0" fontId="15" fillId="55" borderId="9" xfId="0" applyFont="1" applyFill="1" applyBorder="1" applyAlignment="1">
      <alignment horizontal="center" vertical="center" wrapText="1"/>
    </xf>
    <xf numFmtId="1" fontId="15" fillId="55" borderId="9" xfId="0" applyNumberFormat="1" applyFont="1" applyFill="1" applyBorder="1" applyAlignment="1">
      <alignment horizontal="center" vertical="center" wrapText="1"/>
    </xf>
    <xf numFmtId="0" fontId="15" fillId="55" borderId="10" xfId="0" applyFont="1" applyFill="1" applyBorder="1" applyAlignment="1">
      <alignment horizontal="center" vertical="center" wrapText="1"/>
    </xf>
    <xf numFmtId="0" fontId="15" fillId="0" borderId="0" xfId="0" applyFont="1" applyAlignment="1">
      <alignment horizontal="center" vertical="center" wrapText="1"/>
    </xf>
    <xf numFmtId="0" fontId="79" fillId="24" borderId="11" xfId="0" applyFont="1" applyFill="1" applyBorder="1" applyAlignment="1">
      <alignment horizontal="center" vertical="center"/>
    </xf>
    <xf numFmtId="0" fontId="79" fillId="24" borderId="2" xfId="0" applyFont="1" applyFill="1" applyBorder="1" applyAlignment="1">
      <alignment horizontal="center" vertical="center"/>
    </xf>
    <xf numFmtId="1" fontId="79" fillId="24" borderId="2" xfId="0" applyNumberFormat="1" applyFont="1" applyFill="1" applyBorder="1" applyAlignment="1">
      <alignment horizontal="center" vertical="center"/>
    </xf>
    <xf numFmtId="0" fontId="79" fillId="24" borderId="12" xfId="0" applyFont="1" applyFill="1" applyBorder="1" applyAlignment="1">
      <alignment horizontal="center" vertical="center"/>
    </xf>
    <xf numFmtId="0" fontId="23" fillId="14" borderId="6" xfId="0" applyFont="1" applyFill="1" applyBorder="1" applyAlignment="1">
      <alignment horizontal="center" vertical="center" wrapText="1"/>
    </xf>
    <xf numFmtId="0" fontId="23" fillId="14" borderId="7" xfId="0" applyFont="1" applyFill="1" applyBorder="1" applyAlignment="1">
      <alignment horizontal="center" vertical="center" wrapText="1"/>
    </xf>
    <xf numFmtId="0" fontId="23" fillId="11" borderId="7" xfId="0" applyFont="1" applyFill="1" applyBorder="1" applyAlignment="1">
      <alignment horizontal="center" vertical="center" wrapText="1"/>
    </xf>
    <xf numFmtId="0" fontId="23" fillId="14" borderId="43" xfId="0" applyFont="1" applyFill="1" applyBorder="1" applyAlignment="1">
      <alignment horizontal="center" vertical="center" wrapText="1"/>
    </xf>
    <xf numFmtId="0" fontId="79" fillId="0" borderId="13" xfId="0" applyFont="1" applyBorder="1" applyAlignment="1">
      <alignment horizontal="center" vertical="center"/>
    </xf>
    <xf numFmtId="0" fontId="79" fillId="0" borderId="3" xfId="0" applyFont="1" applyBorder="1" applyAlignment="1">
      <alignment horizontal="center" vertical="center"/>
    </xf>
    <xf numFmtId="0" fontId="20" fillId="0" borderId="3" xfId="0" applyFont="1" applyBorder="1" applyAlignment="1">
      <alignment horizontal="center" vertical="center"/>
    </xf>
    <xf numFmtId="1" fontId="79" fillId="0" borderId="3" xfId="0" applyNumberFormat="1" applyFont="1" applyBorder="1" applyAlignment="1">
      <alignment horizontal="center" vertical="center"/>
    </xf>
    <xf numFmtId="0" fontId="15" fillId="0" borderId="3" xfId="0" applyFont="1" applyBorder="1" applyAlignment="1">
      <alignment horizontal="center" vertical="center"/>
    </xf>
    <xf numFmtId="0" fontId="20" fillId="0" borderId="14" xfId="0" applyFont="1" applyBorder="1" applyAlignment="1">
      <alignment vertical="center"/>
    </xf>
    <xf numFmtId="0" fontId="23" fillId="14" borderId="11" xfId="0" applyFont="1" applyFill="1" applyBorder="1" applyAlignment="1">
      <alignment horizontal="center" vertical="center" wrapText="1"/>
    </xf>
    <xf numFmtId="0" fontId="23" fillId="14" borderId="2" xfId="0" applyFont="1" applyFill="1" applyBorder="1" applyAlignment="1">
      <alignment horizontal="center" vertical="center" wrapText="1"/>
    </xf>
    <xf numFmtId="0" fontId="23" fillId="14" borderId="12" xfId="0" applyFont="1" applyFill="1" applyBorder="1" applyAlignment="1">
      <alignment horizontal="center" vertical="center" wrapText="1"/>
    </xf>
    <xf numFmtId="0" fontId="79" fillId="0" borderId="52" xfId="0" applyFont="1" applyBorder="1" applyAlignment="1">
      <alignment horizontal="center" vertical="center"/>
    </xf>
    <xf numFmtId="0" fontId="79" fillId="0" borderId="5" xfId="0" applyFont="1" applyBorder="1" applyAlignment="1">
      <alignment horizontal="center" vertical="center"/>
    </xf>
    <xf numFmtId="0" fontId="20" fillId="0" borderId="5" xfId="0" applyFont="1" applyBorder="1" applyAlignment="1">
      <alignment horizontal="center" vertical="center"/>
    </xf>
    <xf numFmtId="1" fontId="79" fillId="0" borderId="5" xfId="0" applyNumberFormat="1" applyFont="1" applyBorder="1" applyAlignment="1">
      <alignment horizontal="center" vertical="center"/>
    </xf>
    <xf numFmtId="0" fontId="20" fillId="0" borderId="116" xfId="0" applyFont="1" applyBorder="1" applyAlignment="1">
      <alignment vertical="center"/>
    </xf>
    <xf numFmtId="0" fontId="23" fillId="11" borderId="2" xfId="0" applyFont="1" applyFill="1" applyBorder="1" applyAlignment="1">
      <alignment horizontal="center" vertical="center" wrapText="1"/>
    </xf>
    <xf numFmtId="0" fontId="79" fillId="0" borderId="14" xfId="0" applyFont="1" applyBorder="1" applyAlignment="1">
      <alignment horizontal="center" vertical="center"/>
    </xf>
    <xf numFmtId="0" fontId="15" fillId="24" borderId="5" xfId="0" applyFont="1" applyFill="1" applyBorder="1" applyAlignment="1">
      <alignment horizontal="center" vertical="center"/>
    </xf>
    <xf numFmtId="0" fontId="20" fillId="24" borderId="2" xfId="0" applyFont="1" applyFill="1" applyBorder="1" applyAlignment="1">
      <alignment horizontal="center" vertical="center"/>
    </xf>
    <xf numFmtId="0" fontId="15" fillId="24" borderId="2" xfId="0" applyFont="1" applyFill="1" applyBorder="1" applyAlignment="1">
      <alignment horizontal="center" vertical="center"/>
    </xf>
    <xf numFmtId="0" fontId="20" fillId="24" borderId="12" xfId="0" applyFont="1" applyFill="1" applyBorder="1" applyAlignment="1">
      <alignment vertical="center"/>
    </xf>
    <xf numFmtId="0" fontId="79" fillId="0" borderId="11" xfId="0" applyFont="1" applyBorder="1" applyAlignment="1">
      <alignment horizontal="center" vertical="center"/>
    </xf>
    <xf numFmtId="0" fontId="79" fillId="0" borderId="2" xfId="0" applyFont="1" applyBorder="1" applyAlignment="1">
      <alignment horizontal="center" vertical="center"/>
    </xf>
    <xf numFmtId="1" fontId="79" fillId="0" borderId="2" xfId="0" applyNumberFormat="1" applyFont="1" applyBorder="1" applyAlignment="1">
      <alignment horizontal="center" vertical="center"/>
    </xf>
    <xf numFmtId="0" fontId="20" fillId="0" borderId="12" xfId="0" applyFont="1" applyBorder="1" applyAlignment="1">
      <alignment vertical="center"/>
    </xf>
    <xf numFmtId="0" fontId="15" fillId="55" borderId="7" xfId="0" applyFont="1" applyFill="1" applyBorder="1" applyAlignment="1">
      <alignment horizontal="center" vertical="center" wrapText="1"/>
    </xf>
    <xf numFmtId="0" fontId="79" fillId="0" borderId="42" xfId="0" applyFont="1" applyBorder="1" applyAlignment="1">
      <alignment horizontal="center" vertical="center"/>
    </xf>
    <xf numFmtId="0" fontId="79" fillId="0" borderId="4" xfId="0" applyFont="1" applyBorder="1" applyAlignment="1">
      <alignment horizontal="center" vertical="center"/>
    </xf>
    <xf numFmtId="0" fontId="79" fillId="0" borderId="108" xfId="0" applyFont="1" applyBorder="1" applyAlignment="1">
      <alignment horizontal="center" vertical="center"/>
    </xf>
    <xf numFmtId="0" fontId="79" fillId="0" borderId="109" xfId="0" applyFont="1" applyBorder="1" applyAlignment="1">
      <alignment horizontal="center" vertical="center"/>
    </xf>
    <xf numFmtId="0" fontId="20" fillId="0" borderId="4" xfId="0" applyFont="1" applyBorder="1" applyAlignment="1">
      <alignment horizontal="center" vertical="center"/>
    </xf>
    <xf numFmtId="1" fontId="79" fillId="0" borderId="4" xfId="0" applyNumberFormat="1" applyFont="1" applyBorder="1" applyAlignment="1">
      <alignment horizontal="center" vertical="center"/>
    </xf>
    <xf numFmtId="0" fontId="15" fillId="0" borderId="4" xfId="0" applyFont="1" applyBorder="1" applyAlignment="1">
      <alignment horizontal="center" vertical="center"/>
    </xf>
    <xf numFmtId="0" fontId="20" fillId="0" borderId="45" xfId="0" applyFont="1" applyBorder="1" applyAlignment="1">
      <alignment vertical="center"/>
    </xf>
    <xf numFmtId="0" fontId="30" fillId="0" borderId="0" xfId="0" applyFont="1"/>
    <xf numFmtId="0" fontId="23" fillId="0" borderId="1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2" xfId="0" applyFont="1" applyBorder="1" applyAlignment="1">
      <alignment horizontal="center" vertical="center" wrapText="1"/>
    </xf>
    <xf numFmtId="0" fontId="20" fillId="11" borderId="2" xfId="0" applyFont="1" applyFill="1" applyBorder="1" applyAlignment="1">
      <alignment horizontal="center" vertical="center"/>
    </xf>
    <xf numFmtId="0" fontId="80" fillId="24" borderId="0" xfId="0" applyFont="1" applyFill="1"/>
    <xf numFmtId="0" fontId="81" fillId="17" borderId="9" xfId="0" applyFont="1" applyFill="1" applyBorder="1" applyAlignment="1">
      <alignment vertical="center"/>
    </xf>
    <xf numFmtId="1" fontId="81" fillId="17" borderId="9" xfId="0" applyNumberFormat="1" applyFont="1" applyFill="1" applyBorder="1" applyAlignment="1">
      <alignment horizontal="center" vertical="center"/>
    </xf>
    <xf numFmtId="0" fontId="34" fillId="17" borderId="9" xfId="0" applyFont="1" applyFill="1" applyBorder="1" applyAlignment="1">
      <alignment horizontal="center" vertical="center"/>
    </xf>
    <xf numFmtId="0" fontId="81" fillId="17" borderId="9" xfId="0" applyFont="1" applyFill="1" applyBorder="1" applyAlignment="1">
      <alignment horizontal="center" vertical="center" wrapText="1"/>
    </xf>
    <xf numFmtId="0" fontId="34" fillId="17" borderId="10" xfId="0" applyFont="1" applyFill="1" applyBorder="1" applyAlignment="1">
      <alignment horizontal="center" vertical="center"/>
    </xf>
    <xf numFmtId="0" fontId="79" fillId="0" borderId="17" xfId="0" applyFont="1" applyBorder="1" applyAlignment="1">
      <alignment horizontal="center" vertical="center"/>
    </xf>
    <xf numFmtId="0" fontId="79" fillId="0" borderId="18" xfId="0" applyFont="1" applyBorder="1" applyAlignment="1">
      <alignment horizontal="center" vertical="center"/>
    </xf>
    <xf numFmtId="0" fontId="20" fillId="0" borderId="18" xfId="0" applyFont="1" applyBorder="1" applyAlignment="1">
      <alignment horizontal="center" vertical="center"/>
    </xf>
    <xf numFmtId="1" fontId="79" fillId="0" borderId="18" xfId="0" applyNumberFormat="1" applyFont="1" applyBorder="1" applyAlignment="1">
      <alignment horizontal="center" vertical="center"/>
    </xf>
    <xf numFmtId="0" fontId="20" fillId="0" borderId="19" xfId="0" applyFont="1" applyBorder="1" applyAlignment="1">
      <alignment vertical="center"/>
    </xf>
    <xf numFmtId="1" fontId="0" fillId="0" borderId="0" xfId="0" applyNumberFormat="1"/>
    <xf numFmtId="1" fontId="20" fillId="7" borderId="0" xfId="0" applyNumberFormat="1" applyFont="1" applyFill="1" applyAlignment="1">
      <alignment horizontal="center"/>
    </xf>
    <xf numFmtId="164" fontId="20" fillId="7" borderId="37" xfId="0" applyNumberFormat="1" applyFont="1" applyFill="1" applyBorder="1" applyAlignment="1">
      <alignment horizontal="center"/>
    </xf>
    <xf numFmtId="1" fontId="30" fillId="7" borderId="37" xfId="0" applyNumberFormat="1" applyFont="1" applyFill="1" applyBorder="1" applyAlignment="1">
      <alignment horizontal="center" vertical="center"/>
    </xf>
    <xf numFmtId="0" fontId="30" fillId="7" borderId="37" xfId="0" applyFont="1" applyFill="1" applyBorder="1" applyAlignment="1">
      <alignment horizontal="center" vertical="center"/>
    </xf>
    <xf numFmtId="0" fontId="30" fillId="54" borderId="37" xfId="0" applyFont="1" applyFill="1" applyBorder="1" applyAlignment="1">
      <alignment horizontal="center" vertical="center"/>
    </xf>
    <xf numFmtId="2" fontId="40" fillId="7" borderId="43" xfId="0" applyNumberFormat="1" applyFont="1" applyFill="1" applyBorder="1" applyAlignment="1">
      <alignment horizontal="center"/>
    </xf>
    <xf numFmtId="2" fontId="40" fillId="7" borderId="0" xfId="0" applyNumberFormat="1" applyFont="1" applyFill="1" applyAlignment="1">
      <alignment horizontal="center"/>
    </xf>
    <xf numFmtId="0" fontId="15" fillId="56" borderId="6" xfId="0" applyFont="1" applyFill="1" applyBorder="1" applyAlignment="1">
      <alignment horizontal="center" vertical="center"/>
    </xf>
    <xf numFmtId="0" fontId="15" fillId="56" borderId="7" xfId="0" applyFont="1" applyFill="1" applyBorder="1" applyAlignment="1">
      <alignment horizontal="center" vertical="center"/>
    </xf>
    <xf numFmtId="0" fontId="15" fillId="56" borderId="38" xfId="0" applyFont="1" applyFill="1" applyBorder="1" applyAlignment="1">
      <alignment horizontal="center" vertical="center"/>
    </xf>
    <xf numFmtId="0" fontId="15" fillId="56" borderId="125" xfId="0" applyFont="1" applyFill="1" applyBorder="1" applyAlignment="1">
      <alignment horizontal="center" vertical="center"/>
    </xf>
    <xf numFmtId="0" fontId="15" fillId="56" borderId="48" xfId="0" applyFont="1" applyFill="1" applyBorder="1" applyAlignment="1">
      <alignment horizontal="center" vertical="center"/>
    </xf>
    <xf numFmtId="0" fontId="15" fillId="7" borderId="0" xfId="0" applyFont="1" applyFill="1" applyAlignment="1">
      <alignment horizontal="center" vertical="center"/>
    </xf>
    <xf numFmtId="0" fontId="41" fillId="57" borderId="8" xfId="0" applyFont="1" applyFill="1" applyBorder="1" applyAlignment="1">
      <alignment horizontal="center" vertical="center" wrapText="1"/>
    </xf>
    <xf numFmtId="0" fontId="41" fillId="57" borderId="9" xfId="0" applyFont="1" applyFill="1" applyBorder="1" applyAlignment="1">
      <alignment horizontal="center" vertical="center" wrapText="1"/>
    </xf>
    <xf numFmtId="1" fontId="41" fillId="57" borderId="9" xfId="0" applyNumberFormat="1" applyFont="1" applyFill="1" applyBorder="1" applyAlignment="1">
      <alignment horizontal="center" vertical="center" wrapText="1"/>
    </xf>
    <xf numFmtId="0" fontId="41" fillId="55" borderId="9" xfId="0" applyFont="1" applyFill="1" applyBorder="1" applyAlignment="1">
      <alignment horizontal="center" vertical="center" wrapText="1"/>
    </xf>
    <xf numFmtId="0" fontId="41" fillId="57" borderId="126" xfId="0" applyFont="1" applyFill="1" applyBorder="1" applyAlignment="1">
      <alignment horizontal="center" vertical="center" wrapText="1"/>
    </xf>
    <xf numFmtId="0" fontId="41" fillId="57" borderId="16"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57" borderId="10" xfId="0" applyFont="1" applyFill="1" applyBorder="1" applyAlignment="1">
      <alignment horizontal="center" vertical="center" wrapText="1"/>
    </xf>
    <xf numFmtId="0" fontId="15" fillId="7" borderId="0" xfId="0" applyFont="1" applyFill="1" applyAlignment="1">
      <alignment horizontal="center" vertical="center" wrapText="1"/>
    </xf>
    <xf numFmtId="1" fontId="22" fillId="21" borderId="13" xfId="0" applyNumberFormat="1" applyFont="1" applyFill="1" applyBorder="1" applyAlignment="1">
      <alignment horizontal="center"/>
    </xf>
    <xf numFmtId="1" fontId="22" fillId="21" borderId="3" xfId="0" applyNumberFormat="1" applyFont="1" applyFill="1" applyBorder="1" applyAlignment="1">
      <alignment horizontal="center"/>
    </xf>
    <xf numFmtId="1" fontId="22" fillId="21" borderId="127" xfId="0" applyNumberFormat="1" applyFont="1" applyFill="1" applyBorder="1" applyAlignment="1">
      <alignment horizontal="center"/>
    </xf>
    <xf numFmtId="1" fontId="22" fillId="54" borderId="23" xfId="0" applyNumberFormat="1" applyFont="1" applyFill="1" applyBorder="1" applyAlignment="1">
      <alignment horizontal="center"/>
    </xf>
    <xf numFmtId="0" fontId="3" fillId="7" borderId="3" xfId="0" applyFont="1" applyFill="1" applyBorder="1" applyAlignment="1">
      <alignment horizontal="center"/>
    </xf>
    <xf numFmtId="0" fontId="20" fillId="7" borderId="14" xfId="0" applyFont="1" applyFill="1" applyBorder="1" applyAlignment="1">
      <alignment horizontal="center"/>
    </xf>
    <xf numFmtId="0" fontId="3" fillId="7" borderId="0" xfId="0" applyFont="1" applyFill="1" applyAlignment="1">
      <alignment horizontal="center"/>
    </xf>
    <xf numFmtId="0" fontId="15" fillId="4" borderId="128" xfId="0" applyFont="1" applyFill="1" applyBorder="1" applyAlignment="1">
      <alignment horizontal="center" vertical="center" wrapText="1"/>
    </xf>
    <xf numFmtId="0" fontId="41" fillId="4" borderId="69" xfId="0" applyFont="1" applyFill="1" applyBorder="1" applyAlignment="1">
      <alignment horizontal="center" vertical="center" wrapText="1"/>
    </xf>
    <xf numFmtId="1" fontId="41" fillId="4" borderId="69" xfId="0" applyNumberFormat="1" applyFont="1" applyFill="1" applyBorder="1" applyAlignment="1">
      <alignment horizontal="center" vertical="center" wrapText="1"/>
    </xf>
    <xf numFmtId="0" fontId="15" fillId="4" borderId="69" xfId="0" applyFont="1" applyFill="1" applyBorder="1" applyAlignment="1">
      <alignment horizontal="center" vertical="center" wrapText="1"/>
    </xf>
    <xf numFmtId="0" fontId="41" fillId="4" borderId="70" xfId="0" applyFont="1" applyFill="1" applyBorder="1" applyAlignment="1">
      <alignment horizontal="center" vertical="center" wrapText="1"/>
    </xf>
    <xf numFmtId="0" fontId="41" fillId="4" borderId="129" xfId="0" applyFont="1" applyFill="1" applyBorder="1" applyAlignment="1">
      <alignment horizontal="center" vertical="center" wrapText="1"/>
    </xf>
    <xf numFmtId="0" fontId="20" fillId="7" borderId="130" xfId="0" applyFont="1" applyFill="1" applyBorder="1" applyAlignment="1">
      <alignment horizontal="center"/>
    </xf>
    <xf numFmtId="0" fontId="40" fillId="7" borderId="0" xfId="0" applyFont="1" applyFill="1"/>
    <xf numFmtId="1" fontId="22" fillId="0" borderId="52" xfId="0" applyNumberFormat="1" applyFont="1" applyBorder="1" applyAlignment="1">
      <alignment horizontal="center"/>
    </xf>
    <xf numFmtId="1" fontId="22" fillId="0" borderId="5" xfId="0" applyNumberFormat="1" applyFont="1" applyBorder="1" applyAlignment="1">
      <alignment horizontal="center"/>
    </xf>
    <xf numFmtId="1" fontId="22" fillId="0" borderId="131" xfId="0" applyNumberFormat="1" applyFont="1" applyBorder="1" applyAlignment="1">
      <alignment horizontal="center"/>
    </xf>
    <xf numFmtId="1" fontId="22" fillId="0" borderId="115" xfId="0" applyNumberFormat="1" applyFont="1" applyBorder="1" applyAlignment="1">
      <alignment horizontal="center"/>
    </xf>
    <xf numFmtId="0" fontId="3" fillId="0" borderId="5" xfId="0" applyFont="1" applyBorder="1" applyAlignment="1">
      <alignment horizontal="center"/>
    </xf>
    <xf numFmtId="0" fontId="20" fillId="7" borderId="116" xfId="0" applyFont="1" applyFill="1" applyBorder="1" applyAlignment="1">
      <alignment horizontal="center"/>
    </xf>
    <xf numFmtId="0" fontId="15" fillId="13" borderId="11" xfId="0" applyFont="1" applyFill="1" applyBorder="1" applyAlignment="1">
      <alignment horizontal="center" vertical="center"/>
    </xf>
    <xf numFmtId="0" fontId="15" fillId="13" borderId="2" xfId="0" applyFont="1" applyFill="1" applyBorder="1" applyAlignment="1">
      <alignment horizontal="center" vertical="center"/>
    </xf>
    <xf numFmtId="0" fontId="15" fillId="56" borderId="2" xfId="0" applyFont="1" applyFill="1" applyBorder="1" applyAlignment="1">
      <alignment horizontal="center" vertical="center"/>
    </xf>
    <xf numFmtId="0" fontId="15" fillId="56" borderId="132" xfId="0" applyFont="1" applyFill="1" applyBorder="1" applyAlignment="1">
      <alignment horizontal="center" vertical="center"/>
    </xf>
    <xf numFmtId="0" fontId="15" fillId="13" borderId="24" xfId="0" applyFont="1" applyFill="1" applyBorder="1" applyAlignment="1">
      <alignment horizontal="center" vertical="center"/>
    </xf>
    <xf numFmtId="0" fontId="20" fillId="7" borderId="12" xfId="0" applyFont="1" applyFill="1" applyBorder="1" applyAlignment="1">
      <alignment horizontal="center"/>
    </xf>
    <xf numFmtId="0" fontId="15" fillId="55" borderId="11" xfId="0" applyFont="1" applyFill="1" applyBorder="1" applyAlignment="1">
      <alignment horizontal="center" vertical="center" wrapText="1"/>
    </xf>
    <xf numFmtId="0" fontId="15" fillId="55" borderId="2" xfId="0" applyFont="1" applyFill="1" applyBorder="1" applyAlignment="1">
      <alignment horizontal="center" vertical="center" wrapText="1"/>
    </xf>
    <xf numFmtId="1" fontId="15" fillId="55" borderId="2" xfId="0" applyNumberFormat="1" applyFont="1" applyFill="1" applyBorder="1" applyAlignment="1">
      <alignment horizontal="center" vertical="center" wrapText="1"/>
    </xf>
    <xf numFmtId="0" fontId="15" fillId="55" borderId="132" xfId="0" applyFont="1" applyFill="1" applyBorder="1" applyAlignment="1">
      <alignment horizontal="center" vertical="center" wrapText="1"/>
    </xf>
    <xf numFmtId="0" fontId="15" fillId="55" borderId="24" xfId="0" applyFont="1" applyFill="1" applyBorder="1" applyAlignment="1">
      <alignment horizontal="center" vertical="center" wrapText="1"/>
    </xf>
    <xf numFmtId="1" fontId="22" fillId="21" borderId="3" xfId="0" applyNumberFormat="1" applyFont="1" applyFill="1" applyBorder="1" applyAlignment="1">
      <alignment horizontal="center" vertical="center"/>
    </xf>
    <xf numFmtId="1" fontId="22" fillId="21" borderId="127" xfId="0" applyNumberFormat="1" applyFont="1" applyFill="1" applyBorder="1" applyAlignment="1">
      <alignment horizontal="center" vertical="center"/>
    </xf>
    <xf numFmtId="0" fontId="15" fillId="7" borderId="53" xfId="0" applyFont="1" applyFill="1" applyBorder="1" applyAlignment="1">
      <alignment horizontal="center" vertical="center" wrapText="1"/>
    </xf>
    <xf numFmtId="0" fontId="15" fillId="7" borderId="133" xfId="0" applyFont="1" applyFill="1" applyBorder="1" applyAlignment="1">
      <alignment horizontal="center" vertical="center" wrapText="1"/>
    </xf>
    <xf numFmtId="0" fontId="15" fillId="7" borderId="54" xfId="0" applyFont="1" applyFill="1" applyBorder="1" applyAlignment="1">
      <alignment horizontal="center" vertical="center" wrapText="1"/>
    </xf>
    <xf numFmtId="0" fontId="15" fillId="7" borderId="67" xfId="0" applyFont="1" applyFill="1" applyBorder="1" applyAlignment="1">
      <alignment horizontal="center" vertical="center" wrapText="1"/>
    </xf>
    <xf numFmtId="0" fontId="15" fillId="7" borderId="78" xfId="0" applyFont="1" applyFill="1" applyBorder="1" applyAlignment="1">
      <alignment horizontal="center" vertical="center" wrapText="1"/>
    </xf>
    <xf numFmtId="1" fontId="10" fillId="17" borderId="139" xfId="0" applyNumberFormat="1" applyFont="1" applyFill="1" applyBorder="1" applyAlignment="1">
      <alignment horizontal="center" vertical="center" wrapText="1"/>
    </xf>
    <xf numFmtId="0" fontId="10" fillId="17" borderId="140" xfId="0" applyFont="1" applyFill="1" applyBorder="1" applyAlignment="1">
      <alignment horizontal="center" vertical="center" wrapText="1"/>
    </xf>
    <xf numFmtId="0" fontId="15" fillId="17" borderId="140" xfId="0" applyFont="1" applyFill="1" applyBorder="1" applyAlignment="1">
      <alignment horizontal="center" vertical="center" wrapText="1"/>
    </xf>
    <xf numFmtId="0" fontId="10" fillId="17" borderId="141" xfId="0" applyFont="1" applyFill="1" applyBorder="1" applyAlignment="1">
      <alignment horizontal="center" vertical="center" wrapText="1"/>
    </xf>
    <xf numFmtId="0" fontId="10" fillId="17" borderId="16" xfId="0" applyFont="1" applyFill="1" applyBorder="1" applyAlignment="1">
      <alignment horizontal="center" vertical="center" wrapText="1"/>
    </xf>
    <xf numFmtId="0" fontId="10" fillId="17" borderId="9" xfId="0" applyFont="1" applyFill="1" applyBorder="1" applyAlignment="1">
      <alignment horizontal="center" vertical="center" wrapText="1"/>
    </xf>
    <xf numFmtId="0" fontId="9" fillId="7" borderId="10" xfId="0" applyFont="1" applyFill="1" applyBorder="1" applyAlignment="1">
      <alignment horizontal="center"/>
    </xf>
    <xf numFmtId="0" fontId="9" fillId="7" borderId="0" xfId="0" applyFont="1" applyFill="1" applyAlignment="1">
      <alignment horizontal="center"/>
    </xf>
    <xf numFmtId="0" fontId="3" fillId="7" borderId="0" xfId="0" applyFont="1" applyFill="1"/>
    <xf numFmtId="1" fontId="3" fillId="7" borderId="0" xfId="0" applyNumberFormat="1" applyFont="1" applyFill="1" applyAlignment="1">
      <alignment horizontal="center"/>
    </xf>
    <xf numFmtId="0" fontId="15" fillId="57" borderId="20" xfId="0" applyFont="1" applyFill="1" applyBorder="1" applyAlignment="1">
      <alignment horizontal="center" vertical="center" wrapText="1"/>
    </xf>
    <xf numFmtId="0" fontId="15" fillId="57" borderId="21" xfId="0" applyFont="1" applyFill="1" applyBorder="1" applyAlignment="1">
      <alignment horizontal="center" vertical="center" wrapText="1"/>
    </xf>
    <xf numFmtId="0" fontId="15" fillId="7" borderId="21" xfId="0" applyFont="1" applyFill="1" applyBorder="1" applyAlignment="1">
      <alignment horizontal="center" vertical="center" wrapText="1"/>
    </xf>
    <xf numFmtId="0" fontId="15" fillId="57" borderId="142" xfId="0" applyFont="1" applyFill="1" applyBorder="1" applyAlignment="1">
      <alignment horizontal="center" vertical="center" wrapText="1"/>
    </xf>
    <xf numFmtId="0" fontId="15" fillId="57" borderId="143" xfId="0" applyFont="1" applyFill="1" applyBorder="1" applyAlignment="1">
      <alignment horizontal="center" vertical="center" wrapText="1"/>
    </xf>
    <xf numFmtId="0" fontId="20" fillId="7" borderId="22" xfId="0" applyFont="1" applyFill="1" applyBorder="1" applyAlignment="1">
      <alignment horizontal="center"/>
    </xf>
    <xf numFmtId="0" fontId="20" fillId="7" borderId="0" xfId="0" applyFont="1" applyFill="1"/>
    <xf numFmtId="0" fontId="15" fillId="24" borderId="11" xfId="0" applyFont="1" applyFill="1" applyBorder="1" applyAlignment="1">
      <alignment horizontal="center" vertical="center" wrapText="1"/>
    </xf>
    <xf numFmtId="0" fontId="15" fillId="24" borderId="2" xfId="0" applyFont="1" applyFill="1" applyBorder="1" applyAlignment="1">
      <alignment horizontal="center" vertical="center" wrapText="1"/>
    </xf>
    <xf numFmtId="1" fontId="15" fillId="24" borderId="2" xfId="0" applyNumberFormat="1" applyFont="1" applyFill="1" applyBorder="1" applyAlignment="1">
      <alignment horizontal="center" vertical="center" wrapText="1"/>
    </xf>
    <xf numFmtId="0" fontId="15" fillId="24" borderId="24" xfId="0" applyFont="1" applyFill="1" applyBorder="1" applyAlignment="1">
      <alignment horizontal="center" vertical="center" wrapText="1"/>
    </xf>
    <xf numFmtId="0" fontId="15" fillId="24" borderId="13" xfId="0" applyFont="1" applyFill="1" applyBorder="1" applyAlignment="1">
      <alignment horizontal="center" vertical="center" wrapText="1"/>
    </xf>
    <xf numFmtId="0" fontId="15" fillId="24" borderId="3" xfId="0" applyFont="1" applyFill="1" applyBorder="1" applyAlignment="1">
      <alignment horizontal="center" vertical="center" wrapText="1"/>
    </xf>
    <xf numFmtId="1" fontId="15" fillId="24" borderId="3" xfId="0" applyNumberFormat="1" applyFont="1" applyFill="1" applyBorder="1" applyAlignment="1">
      <alignment horizontal="center" vertical="center" wrapText="1"/>
    </xf>
    <xf numFmtId="0" fontId="15" fillId="24" borderId="23" xfId="0" applyFont="1" applyFill="1" applyBorder="1" applyAlignment="1">
      <alignment horizontal="center" vertical="center" wrapText="1"/>
    </xf>
    <xf numFmtId="0" fontId="15" fillId="7" borderId="69" xfId="0" applyFont="1" applyFill="1" applyBorder="1" applyAlignment="1">
      <alignment horizontal="center" vertical="center" wrapText="1"/>
    </xf>
    <xf numFmtId="0" fontId="40" fillId="7" borderId="130" xfId="0" applyFont="1" applyFill="1" applyBorder="1" applyAlignment="1">
      <alignment horizontal="center"/>
    </xf>
    <xf numFmtId="0" fontId="15" fillId="7" borderId="52"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7" borderId="131" xfId="0" applyFont="1" applyFill="1" applyBorder="1" applyAlignment="1">
      <alignment horizontal="center" vertical="center" wrapText="1"/>
    </xf>
    <xf numFmtId="0" fontId="15" fillId="7" borderId="115" xfId="0" applyFont="1" applyFill="1" applyBorder="1" applyAlignment="1">
      <alignment horizontal="center" vertical="center" wrapText="1"/>
    </xf>
    <xf numFmtId="0" fontId="15" fillId="57" borderId="11" xfId="0" applyFont="1" applyFill="1" applyBorder="1" applyAlignment="1">
      <alignment horizontal="center" vertical="center" wrapText="1"/>
    </xf>
    <xf numFmtId="0" fontId="15" fillId="57" borderId="2" xfId="0" applyFont="1" applyFill="1" applyBorder="1" applyAlignment="1">
      <alignment horizontal="center" vertical="center" wrapText="1"/>
    </xf>
    <xf numFmtId="0" fontId="15" fillId="7" borderId="2" xfId="0" applyFont="1" applyFill="1" applyBorder="1" applyAlignment="1">
      <alignment horizontal="center" vertical="center" wrapText="1"/>
    </xf>
    <xf numFmtId="0" fontId="15" fillId="57" borderId="132" xfId="0" applyFont="1" applyFill="1" applyBorder="1" applyAlignment="1">
      <alignment horizontal="center" vertical="center" wrapText="1"/>
    </xf>
    <xf numFmtId="0" fontId="15" fillId="57" borderId="24" xfId="0" applyFont="1" applyFill="1" applyBorder="1" applyAlignment="1">
      <alignment horizontal="center" vertical="center" wrapText="1"/>
    </xf>
    <xf numFmtId="0" fontId="3" fillId="7" borderId="53" xfId="0" applyFont="1" applyFill="1" applyBorder="1"/>
    <xf numFmtId="0" fontId="3" fillId="7" borderId="54" xfId="0" applyFont="1" applyFill="1" applyBorder="1" applyAlignment="1">
      <alignment horizontal="center"/>
    </xf>
    <xf numFmtId="1" fontId="22" fillId="24" borderId="11" xfId="0" applyNumberFormat="1" applyFont="1" applyFill="1" applyBorder="1" applyAlignment="1">
      <alignment horizontal="center"/>
    </xf>
    <xf numFmtId="1" fontId="22" fillId="24" borderId="2" xfId="0" applyNumberFormat="1" applyFont="1" applyFill="1" applyBorder="1" applyAlignment="1">
      <alignment horizontal="center"/>
    </xf>
    <xf numFmtId="1" fontId="22" fillId="54" borderId="24" xfId="0" applyNumberFormat="1" applyFont="1" applyFill="1" applyBorder="1" applyAlignment="1">
      <alignment horizontal="center"/>
    </xf>
    <xf numFmtId="1" fontId="22" fillId="24" borderId="13" xfId="0" applyNumberFormat="1" applyFont="1" applyFill="1" applyBorder="1" applyAlignment="1">
      <alignment horizontal="center"/>
    </xf>
    <xf numFmtId="1" fontId="22" fillId="24" borderId="3" xfId="0" applyNumberFormat="1" applyFont="1" applyFill="1" applyBorder="1" applyAlignment="1">
      <alignment horizontal="center"/>
    </xf>
    <xf numFmtId="1" fontId="22" fillId="24" borderId="127" xfId="0" applyNumberFormat="1" applyFont="1" applyFill="1" applyBorder="1" applyAlignment="1">
      <alignment horizontal="center"/>
    </xf>
    <xf numFmtId="0" fontId="15" fillId="24" borderId="127"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5" fillId="24" borderId="20" xfId="0" applyFont="1" applyFill="1" applyBorder="1" applyAlignment="1">
      <alignment horizontal="center" vertical="center" wrapText="1"/>
    </xf>
    <xf numFmtId="0" fontId="15" fillId="24" borderId="21" xfId="0" applyFont="1" applyFill="1" applyBorder="1" applyAlignment="1">
      <alignment horizontal="center" vertical="center" wrapText="1"/>
    </xf>
    <xf numFmtId="1" fontId="15" fillId="24" borderId="21" xfId="0" applyNumberFormat="1" applyFont="1" applyFill="1" applyBorder="1" applyAlignment="1">
      <alignment horizontal="center" vertical="center" wrapText="1"/>
    </xf>
    <xf numFmtId="0" fontId="15" fillId="58" borderId="21" xfId="0" applyFont="1" applyFill="1" applyBorder="1" applyAlignment="1">
      <alignment horizontal="center" vertical="center" wrapText="1"/>
    </xf>
    <xf numFmtId="0" fontId="15" fillId="24" borderId="5" xfId="0" applyFont="1" applyFill="1" applyBorder="1" applyAlignment="1">
      <alignment horizontal="center" vertical="center" wrapText="1"/>
    </xf>
    <xf numFmtId="1" fontId="15" fillId="24" borderId="5" xfId="0" applyNumberFormat="1" applyFont="1" applyFill="1" applyBorder="1" applyAlignment="1">
      <alignment horizontal="center" vertical="center" wrapText="1"/>
    </xf>
    <xf numFmtId="16" fontId="15" fillId="24" borderId="11" xfId="0" quotePrefix="1" applyNumberFormat="1" applyFont="1" applyFill="1" applyBorder="1" applyAlignment="1">
      <alignment horizontal="center" vertical="center" wrapText="1"/>
    </xf>
    <xf numFmtId="0" fontId="15" fillId="24" borderId="25" xfId="0" applyFont="1" applyFill="1" applyBorder="1" applyAlignment="1">
      <alignment horizontal="center" vertical="center" wrapText="1"/>
    </xf>
    <xf numFmtId="0" fontId="15" fillId="24" borderId="26" xfId="0" applyFont="1" applyFill="1" applyBorder="1" applyAlignment="1">
      <alignment horizontal="center" vertical="center" wrapText="1"/>
    </xf>
    <xf numFmtId="1" fontId="15" fillId="24" borderId="26" xfId="0" applyNumberFormat="1" applyFont="1" applyFill="1" applyBorder="1" applyAlignment="1">
      <alignment horizontal="center" vertical="center" wrapText="1"/>
    </xf>
    <xf numFmtId="0" fontId="15" fillId="24" borderId="18" xfId="0" applyFont="1" applyFill="1" applyBorder="1" applyAlignment="1">
      <alignment horizontal="center" vertical="center" wrapText="1"/>
    </xf>
    <xf numFmtId="0" fontId="15" fillId="7" borderId="26" xfId="0" applyFont="1" applyFill="1" applyBorder="1" applyAlignment="1">
      <alignment horizontal="center" vertical="center" wrapText="1"/>
    </xf>
    <xf numFmtId="0" fontId="20" fillId="7" borderId="27" xfId="0" applyFont="1" applyFill="1" applyBorder="1" applyAlignment="1">
      <alignment horizontal="center"/>
    </xf>
    <xf numFmtId="0" fontId="15" fillId="4" borderId="145" xfId="0" applyFont="1" applyFill="1" applyBorder="1" applyAlignment="1">
      <alignment horizontal="center" vertical="center" wrapText="1"/>
    </xf>
    <xf numFmtId="0" fontId="41" fillId="4" borderId="146" xfId="0" applyFont="1" applyFill="1" applyBorder="1" applyAlignment="1">
      <alignment horizontal="center" vertical="center" wrapText="1"/>
    </xf>
    <xf numFmtId="0" fontId="15" fillId="7" borderId="146" xfId="0" applyFont="1" applyFill="1" applyBorder="1" applyAlignment="1">
      <alignment horizontal="center" vertical="center" wrapText="1"/>
    </xf>
    <xf numFmtId="0" fontId="15" fillId="4" borderId="146" xfId="0" applyFont="1" applyFill="1" applyBorder="1" applyAlignment="1">
      <alignment horizontal="center" vertical="center" wrapText="1"/>
    </xf>
    <xf numFmtId="0" fontId="41" fillId="4" borderId="147" xfId="0" applyFont="1" applyFill="1" applyBorder="1" applyAlignment="1">
      <alignment horizontal="center" vertical="center" wrapText="1"/>
    </xf>
    <xf numFmtId="0" fontId="41" fillId="4" borderId="148" xfId="0" applyFont="1" applyFill="1" applyBorder="1" applyAlignment="1">
      <alignment horizontal="center" vertical="center" wrapText="1"/>
    </xf>
    <xf numFmtId="0" fontId="40" fillId="7" borderId="149" xfId="0" applyFont="1" applyFill="1" applyBorder="1" applyAlignment="1">
      <alignment horizontal="center"/>
    </xf>
    <xf numFmtId="0" fontId="15" fillId="7" borderId="12" xfId="0" applyFont="1" applyFill="1" applyBorder="1" applyAlignment="1">
      <alignment horizontal="center" vertical="center" wrapText="1"/>
    </xf>
    <xf numFmtId="1" fontId="15" fillId="24" borderId="11" xfId="0" applyNumberFormat="1" applyFont="1" applyFill="1" applyBorder="1" applyAlignment="1">
      <alignment horizontal="center" vertical="center" wrapText="1"/>
    </xf>
    <xf numFmtId="0" fontId="15" fillId="58" borderId="3" xfId="0" applyFont="1" applyFill="1" applyBorder="1" applyAlignment="1">
      <alignment horizontal="center" vertical="center" wrapText="1"/>
    </xf>
    <xf numFmtId="0" fontId="41" fillId="0" borderId="70" xfId="0" applyFont="1" applyBorder="1" applyAlignment="1">
      <alignment horizontal="center" vertical="center" wrapText="1"/>
    </xf>
    <xf numFmtId="0" fontId="41" fillId="0" borderId="129" xfId="0" applyFont="1" applyBorder="1" applyAlignment="1">
      <alignment horizontal="center" vertical="center" wrapText="1"/>
    </xf>
    <xf numFmtId="0" fontId="15" fillId="4" borderId="134" xfId="0" applyFont="1" applyFill="1" applyBorder="1" applyAlignment="1">
      <alignment horizontal="center" vertical="center" wrapText="1"/>
    </xf>
    <xf numFmtId="0" fontId="41" fillId="4" borderId="135" xfId="0" applyFont="1" applyFill="1" applyBorder="1" applyAlignment="1">
      <alignment horizontal="center" vertical="center" wrapText="1"/>
    </xf>
    <xf numFmtId="0" fontId="15" fillId="4" borderId="135" xfId="0" applyFont="1" applyFill="1" applyBorder="1" applyAlignment="1">
      <alignment horizontal="center" vertical="center" wrapText="1"/>
    </xf>
    <xf numFmtId="0" fontId="41" fillId="4" borderId="138" xfId="0" applyFont="1" applyFill="1" applyBorder="1" applyAlignment="1">
      <alignment horizontal="center" vertical="center" wrapText="1"/>
    </xf>
    <xf numFmtId="0" fontId="41" fillId="4" borderId="150" xfId="0" applyFont="1" applyFill="1" applyBorder="1" applyAlignment="1">
      <alignment horizontal="center" vertical="center" wrapText="1"/>
    </xf>
    <xf numFmtId="0" fontId="40" fillId="7" borderId="151" xfId="0" applyFont="1" applyFill="1" applyBorder="1" applyAlignment="1">
      <alignment horizontal="center"/>
    </xf>
    <xf numFmtId="0" fontId="41" fillId="57" borderId="8" xfId="0" applyFont="1" applyFill="1" applyBorder="1" applyAlignment="1">
      <alignment horizontal="center" vertical="center"/>
    </xf>
    <xf numFmtId="0" fontId="41" fillId="57" borderId="9" xfId="0" applyFont="1" applyFill="1" applyBorder="1" applyAlignment="1">
      <alignment horizontal="center" vertical="center"/>
    </xf>
    <xf numFmtId="1" fontId="41" fillId="57" borderId="9" xfId="0" applyNumberFormat="1" applyFont="1" applyFill="1" applyBorder="1" applyAlignment="1">
      <alignment horizontal="center" vertical="center"/>
    </xf>
    <xf numFmtId="0" fontId="41" fillId="55" borderId="9" xfId="0" applyFont="1" applyFill="1" applyBorder="1" applyAlignment="1">
      <alignment horizontal="center" vertical="center"/>
    </xf>
    <xf numFmtId="0" fontId="41" fillId="57" borderId="126" xfId="0" applyFont="1" applyFill="1" applyBorder="1" applyAlignment="1">
      <alignment horizontal="center" vertical="center"/>
    </xf>
    <xf numFmtId="0" fontId="41" fillId="57" borderId="16" xfId="0" applyFont="1" applyFill="1" applyBorder="1" applyAlignment="1">
      <alignment horizontal="center" vertical="center"/>
    </xf>
    <xf numFmtId="0" fontId="41" fillId="7" borderId="9" xfId="0" applyFont="1" applyFill="1" applyBorder="1" applyAlignment="1">
      <alignment horizontal="center" vertical="center"/>
    </xf>
    <xf numFmtId="0" fontId="41" fillId="57" borderId="10" xfId="0" applyFont="1" applyFill="1" applyBorder="1" applyAlignment="1">
      <alignment horizontal="center" vertical="center"/>
    </xf>
    <xf numFmtId="1" fontId="25" fillId="24" borderId="127" xfId="0" applyNumberFormat="1" applyFont="1" applyFill="1" applyBorder="1" applyAlignment="1">
      <alignment horizontal="center"/>
    </xf>
    <xf numFmtId="1" fontId="22" fillId="24" borderId="23" xfId="0" applyNumberFormat="1" applyFont="1" applyFill="1" applyBorder="1" applyAlignment="1">
      <alignment horizontal="center"/>
    </xf>
    <xf numFmtId="0" fontId="3" fillId="24" borderId="3" xfId="0" applyFont="1" applyFill="1" applyBorder="1" applyAlignment="1">
      <alignment horizontal="center"/>
    </xf>
    <xf numFmtId="0" fontId="20" fillId="24" borderId="14" xfId="0" applyFont="1" applyFill="1" applyBorder="1" applyAlignment="1">
      <alignment horizontal="center"/>
    </xf>
    <xf numFmtId="0" fontId="15" fillId="8" borderId="8" xfId="0" applyFont="1" applyFill="1" applyBorder="1" applyAlignment="1">
      <alignment horizontal="center" vertical="center"/>
    </xf>
    <xf numFmtId="0" fontId="15" fillId="8" borderId="2" xfId="0" applyFont="1" applyFill="1" applyBorder="1" applyAlignment="1">
      <alignment vertical="center"/>
    </xf>
    <xf numFmtId="0" fontId="15" fillId="8" borderId="24" xfId="0" applyFont="1" applyFill="1" applyBorder="1" applyAlignment="1">
      <alignment horizontal="center" vertical="center"/>
    </xf>
    <xf numFmtId="0" fontId="43" fillId="59" borderId="2" xfId="0" applyFont="1" applyFill="1" applyBorder="1" applyAlignment="1">
      <alignment horizontal="center" vertical="center" wrapText="1"/>
    </xf>
    <xf numFmtId="0" fontId="43" fillId="59" borderId="36" xfId="0" applyFont="1" applyFill="1" applyBorder="1" applyAlignment="1">
      <alignment horizontal="center" vertical="center" wrapText="1"/>
    </xf>
    <xf numFmtId="0" fontId="15" fillId="59" borderId="2" xfId="0" applyFont="1" applyFill="1" applyBorder="1" applyAlignment="1">
      <alignment horizontal="center" vertical="center" wrapText="1"/>
    </xf>
    <xf numFmtId="1" fontId="15" fillId="59" borderId="2" xfId="0" applyNumberFormat="1" applyFont="1" applyFill="1" applyBorder="1" applyAlignment="1">
      <alignment horizontal="center" vertical="center" wrapText="1"/>
    </xf>
    <xf numFmtId="0" fontId="41" fillId="59" borderId="24" xfId="0" applyFont="1" applyFill="1" applyBorder="1" applyAlignment="1">
      <alignment horizontal="center" vertical="center" wrapText="1"/>
    </xf>
    <xf numFmtId="0" fontId="41" fillId="59" borderId="2" xfId="0" applyFont="1" applyFill="1" applyBorder="1" applyAlignment="1">
      <alignment horizontal="center" vertical="center" wrapText="1"/>
    </xf>
    <xf numFmtId="0" fontId="69" fillId="60" borderId="2" xfId="0" applyFont="1" applyFill="1" applyBorder="1" applyAlignment="1">
      <alignment horizontal="center" vertical="center"/>
    </xf>
    <xf numFmtId="0" fontId="69" fillId="60" borderId="36" xfId="0" applyFont="1" applyFill="1" applyBorder="1" applyAlignment="1">
      <alignment horizontal="center" vertical="center"/>
    </xf>
    <xf numFmtId="0" fontId="41" fillId="24" borderId="24" xfId="0" applyFont="1" applyFill="1" applyBorder="1" applyAlignment="1">
      <alignment horizontal="center" vertical="center" wrapText="1"/>
    </xf>
    <xf numFmtId="0" fontId="41" fillId="24" borderId="2" xfId="0" applyFont="1" applyFill="1" applyBorder="1" applyAlignment="1">
      <alignment horizontal="center" vertical="center" wrapText="1"/>
    </xf>
    <xf numFmtId="0" fontId="69" fillId="7" borderId="0" xfId="0" applyFont="1" applyFill="1" applyAlignment="1">
      <alignment horizontal="center"/>
    </xf>
    <xf numFmtId="0" fontId="3" fillId="7" borderId="2" xfId="0" applyFont="1" applyFill="1" applyBorder="1" applyAlignment="1">
      <alignment horizontal="center"/>
    </xf>
    <xf numFmtId="1" fontId="3" fillId="7" borderId="2" xfId="0" applyNumberFormat="1" applyFont="1" applyFill="1" applyBorder="1" applyAlignment="1">
      <alignment horizontal="center"/>
    </xf>
    <xf numFmtId="0" fontId="41" fillId="59" borderId="8" xfId="0" applyFont="1" applyFill="1" applyBorder="1" applyAlignment="1">
      <alignment horizontal="center" vertical="center" wrapText="1"/>
    </xf>
    <xf numFmtId="0" fontId="41" fillId="59" borderId="9" xfId="0" applyFont="1" applyFill="1" applyBorder="1" applyAlignment="1">
      <alignment horizontal="center" vertical="center" wrapText="1"/>
    </xf>
    <xf numFmtId="1" fontId="41" fillId="59" borderId="9" xfId="0" applyNumberFormat="1" applyFont="1" applyFill="1" applyBorder="1" applyAlignment="1">
      <alignment horizontal="center" vertical="center" wrapText="1"/>
    </xf>
    <xf numFmtId="0" fontId="41" fillId="59" borderId="10" xfId="0" applyFont="1" applyFill="1" applyBorder="1" applyAlignment="1">
      <alignment horizontal="center" vertical="center" wrapText="1"/>
    </xf>
    <xf numFmtId="0" fontId="3" fillId="7" borderId="0" xfId="0" applyFont="1" applyFill="1" applyBorder="1" applyAlignment="1">
      <alignment horizontal="center"/>
    </xf>
    <xf numFmtId="1" fontId="3" fillId="7" borderId="0" xfId="0" applyNumberFormat="1" applyFont="1" applyFill="1" applyBorder="1" applyAlignment="1">
      <alignment horizontal="center"/>
    </xf>
    <xf numFmtId="0" fontId="0" fillId="0" borderId="0" xfId="0" applyBorder="1"/>
    <xf numFmtId="0" fontId="3" fillId="7" borderId="0" xfId="0" applyFont="1" applyFill="1" applyBorder="1"/>
    <xf numFmtId="1" fontId="16" fillId="24" borderId="11" xfId="0" applyNumberFormat="1" applyFont="1" applyFill="1" applyBorder="1" applyAlignment="1">
      <alignment horizontal="center" vertical="center"/>
    </xf>
    <xf numFmtId="1" fontId="16" fillId="24" borderId="2" xfId="0" applyNumberFormat="1" applyFont="1" applyFill="1" applyBorder="1" applyAlignment="1">
      <alignment horizontal="center" vertical="center"/>
    </xf>
    <xf numFmtId="1" fontId="16" fillId="24" borderId="12" xfId="0" applyNumberFormat="1" applyFont="1" applyFill="1" applyBorder="1" applyAlignment="1">
      <alignment horizontal="center" vertical="center"/>
    </xf>
    <xf numFmtId="1" fontId="16" fillId="61" borderId="11" xfId="0" applyNumberFormat="1" applyFont="1" applyFill="1" applyBorder="1" applyAlignment="1">
      <alignment horizontal="center" vertical="center"/>
    </xf>
    <xf numFmtId="1" fontId="16" fillId="61" borderId="2" xfId="0" applyNumberFormat="1" applyFont="1" applyFill="1" applyBorder="1" applyAlignment="1">
      <alignment horizontal="center" vertical="center"/>
    </xf>
    <xf numFmtId="1" fontId="16" fillId="61" borderId="12" xfId="0" applyNumberFormat="1" applyFont="1" applyFill="1" applyBorder="1" applyAlignment="1">
      <alignment horizontal="center" vertical="center"/>
    </xf>
    <xf numFmtId="1" fontId="22" fillId="0" borderId="11" xfId="0" applyNumberFormat="1" applyFont="1" applyBorder="1" applyAlignment="1">
      <alignment horizontal="center" vertical="center"/>
    </xf>
    <xf numFmtId="1" fontId="82" fillId="0" borderId="2" xfId="0" applyNumberFormat="1" applyFont="1" applyBorder="1" applyAlignment="1">
      <alignment horizontal="center" vertical="center"/>
    </xf>
    <xf numFmtId="0" fontId="22" fillId="0" borderId="12" xfId="0" applyFont="1" applyBorder="1" applyAlignment="1">
      <alignment horizontal="center" vertical="center"/>
    </xf>
    <xf numFmtId="0" fontId="26" fillId="61" borderId="11" xfId="0" applyFont="1" applyFill="1" applyBorder="1" applyAlignment="1">
      <alignment horizontal="center" vertical="center" wrapText="1"/>
    </xf>
    <xf numFmtId="0" fontId="26" fillId="61" borderId="2" xfId="0" applyFont="1" applyFill="1" applyBorder="1" applyAlignment="1">
      <alignment horizontal="center" vertical="center" wrapText="1"/>
    </xf>
    <xf numFmtId="0" fontId="83" fillId="61" borderId="2" xfId="0" applyFont="1" applyFill="1" applyBorder="1" applyAlignment="1">
      <alignment horizontal="center" vertical="center" wrapText="1"/>
    </xf>
    <xf numFmtId="1" fontId="83" fillId="61" borderId="2" xfId="0" applyNumberFormat="1" applyFont="1" applyFill="1" applyBorder="1" applyAlignment="1">
      <alignment horizontal="center" vertical="center" wrapText="1"/>
    </xf>
    <xf numFmtId="0" fontId="83" fillId="61" borderId="12" xfId="0" applyFont="1" applyFill="1" applyBorder="1" applyAlignment="1">
      <alignment horizontal="center" vertical="center" wrapText="1"/>
    </xf>
    <xf numFmtId="1" fontId="22" fillId="24" borderId="11" xfId="0" applyNumberFormat="1" applyFont="1" applyFill="1" applyBorder="1" applyAlignment="1">
      <alignment horizontal="center" vertical="center"/>
    </xf>
    <xf numFmtId="0" fontId="26" fillId="61" borderId="25" xfId="0" applyFont="1" applyFill="1" applyBorder="1" applyAlignment="1">
      <alignment horizontal="center" vertical="center" wrapText="1"/>
    </xf>
    <xf numFmtId="0" fontId="26" fillId="61" borderId="26" xfId="0" applyFont="1" applyFill="1" applyBorder="1" applyAlignment="1">
      <alignment horizontal="center" vertical="center" wrapText="1"/>
    </xf>
    <xf numFmtId="0" fontId="83" fillId="61" borderId="26" xfId="0" applyFont="1" applyFill="1" applyBorder="1" applyAlignment="1">
      <alignment horizontal="center" vertical="center" wrapText="1"/>
    </xf>
    <xf numFmtId="1" fontId="83" fillId="61" borderId="26" xfId="0" applyNumberFormat="1" applyFont="1" applyFill="1" applyBorder="1" applyAlignment="1">
      <alignment horizontal="center" vertical="center" wrapText="1"/>
    </xf>
    <xf numFmtId="0" fontId="83" fillId="61" borderId="27" xfId="0" applyFont="1" applyFill="1" applyBorder="1" applyAlignment="1">
      <alignment horizontal="center" vertical="center" wrapText="1"/>
    </xf>
    <xf numFmtId="1" fontId="16" fillId="21" borderId="5" xfId="0" applyNumberFormat="1" applyFont="1" applyFill="1" applyBorder="1" applyAlignment="1">
      <alignment horizontal="center" vertical="center"/>
    </xf>
    <xf numFmtId="1" fontId="16" fillId="21" borderId="2" xfId="0" applyNumberFormat="1" applyFont="1" applyFill="1" applyBorder="1" applyAlignment="1">
      <alignment horizontal="center" vertical="center"/>
    </xf>
    <xf numFmtId="1" fontId="16" fillId="21" borderId="3" xfId="0" applyNumberFormat="1" applyFont="1" applyFill="1" applyBorder="1" applyAlignment="1">
      <alignment horizontal="center" vertical="center"/>
    </xf>
    <xf numFmtId="0" fontId="23" fillId="0" borderId="5" xfId="0" applyFont="1" applyBorder="1" applyAlignment="1">
      <alignment horizontal="center" vertical="center" wrapText="1"/>
    </xf>
    <xf numFmtId="0" fontId="23" fillId="0" borderId="116" xfId="0" applyFont="1" applyBorder="1" applyAlignment="1">
      <alignment horizontal="center" vertical="center" wrapText="1"/>
    </xf>
    <xf numFmtId="1" fontId="26" fillId="21" borderId="2" xfId="0" applyNumberFormat="1" applyFont="1" applyFill="1" applyBorder="1" applyAlignment="1">
      <alignment horizontal="center" vertical="center"/>
    </xf>
    <xf numFmtId="1" fontId="26" fillId="21" borderId="3" xfId="0" applyNumberFormat="1" applyFont="1" applyFill="1" applyBorder="1" applyAlignment="1">
      <alignment horizontal="center" vertical="center"/>
    </xf>
    <xf numFmtId="1" fontId="82" fillId="0" borderId="5" xfId="0" applyNumberFormat="1" applyFont="1" applyBorder="1" applyAlignment="1">
      <alignment horizontal="center" vertical="center"/>
    </xf>
    <xf numFmtId="1" fontId="22" fillId="0" borderId="5" xfId="0" applyNumberFormat="1" applyFont="1" applyBorder="1" applyAlignment="1">
      <alignment horizontal="center" vertical="center"/>
    </xf>
    <xf numFmtId="0" fontId="22" fillId="0" borderId="116" xfId="0" applyFont="1" applyBorder="1" applyAlignment="1">
      <alignment horizontal="center" vertical="center"/>
    </xf>
    <xf numFmtId="14" fontId="15" fillId="8" borderId="9" xfId="0" applyNumberFormat="1" applyFont="1" applyFill="1" applyBorder="1" applyAlignment="1">
      <alignment horizontal="center" vertical="center"/>
    </xf>
    <xf numFmtId="1" fontId="16" fillId="22" borderId="2" xfId="0" applyNumberFormat="1" applyFont="1" applyFill="1" applyBorder="1" applyAlignment="1">
      <alignment horizontal="center" vertical="center"/>
    </xf>
    <xf numFmtId="1" fontId="26" fillId="24" borderId="2" xfId="0" applyNumberFormat="1" applyFont="1" applyFill="1" applyBorder="1" applyAlignment="1">
      <alignment horizontal="center" vertical="center"/>
    </xf>
    <xf numFmtId="1" fontId="26" fillId="24" borderId="3" xfId="0" applyNumberFormat="1" applyFont="1" applyFill="1" applyBorder="1" applyAlignment="1">
      <alignment horizontal="center" vertical="center"/>
    </xf>
    <xf numFmtId="1" fontId="22" fillId="0" borderId="24" xfId="0" applyNumberFormat="1" applyFont="1" applyBorder="1" applyAlignment="1">
      <alignment horizontal="center"/>
    </xf>
    <xf numFmtId="0" fontId="3" fillId="0" borderId="2" xfId="0" applyFont="1" applyBorder="1" applyAlignment="1">
      <alignment horizontal="center"/>
    </xf>
    <xf numFmtId="1" fontId="16" fillId="0" borderId="2" xfId="0" applyNumberFormat="1" applyFont="1" applyBorder="1" applyAlignment="1">
      <alignment horizontal="center" vertical="center"/>
    </xf>
    <xf numFmtId="0" fontId="83" fillId="14" borderId="24" xfId="0" applyFont="1" applyFill="1" applyBorder="1" applyAlignment="1">
      <alignment horizontal="center" vertical="center" wrapText="1"/>
    </xf>
    <xf numFmtId="0" fontId="83" fillId="14" borderId="2" xfId="0" applyFont="1" applyFill="1" applyBorder="1" applyAlignment="1">
      <alignment horizontal="center" vertical="center" wrapText="1"/>
    </xf>
    <xf numFmtId="0" fontId="3" fillId="7" borderId="42" xfId="0" applyFont="1" applyFill="1" applyBorder="1"/>
    <xf numFmtId="0" fontId="3" fillId="7" borderId="4" xfId="0" applyFont="1" applyFill="1" applyBorder="1" applyAlignment="1">
      <alignment horizontal="center"/>
    </xf>
    <xf numFmtId="1" fontId="3" fillId="7" borderId="4" xfId="0" applyNumberFormat="1" applyFont="1" applyFill="1" applyBorder="1" applyAlignment="1">
      <alignment horizontal="center"/>
    </xf>
    <xf numFmtId="1" fontId="3" fillId="7" borderId="4" xfId="0" applyNumberFormat="1" applyFont="1" applyFill="1" applyBorder="1" applyAlignment="1">
      <alignment horizontal="center" vertical="center"/>
    </xf>
    <xf numFmtId="1" fontId="0" fillId="0" borderId="4" xfId="0" applyNumberFormat="1" applyBorder="1" applyAlignment="1">
      <alignment vertical="center"/>
    </xf>
    <xf numFmtId="0" fontId="3" fillId="7" borderId="4" xfId="0" applyFont="1" applyFill="1" applyBorder="1"/>
    <xf numFmtId="0" fontId="3" fillId="7" borderId="45" xfId="0" applyFont="1" applyFill="1" applyBorder="1" applyAlignment="1">
      <alignment horizontal="center"/>
    </xf>
    <xf numFmtId="0" fontId="34" fillId="17" borderId="46" xfId="0" applyFont="1" applyFill="1" applyBorder="1" applyAlignment="1">
      <alignment horizontal="center" vertical="center"/>
    </xf>
    <xf numFmtId="0" fontId="30" fillId="7" borderId="0" xfId="0" applyFont="1" applyFill="1" applyBorder="1" applyAlignment="1">
      <alignment horizontal="center" vertical="center"/>
    </xf>
    <xf numFmtId="1" fontId="41" fillId="59" borderId="2" xfId="0" applyNumberFormat="1" applyFont="1" applyFill="1" applyBorder="1" applyAlignment="1">
      <alignment horizontal="center" vertical="center" wrapText="1"/>
    </xf>
    <xf numFmtId="1" fontId="16" fillId="7" borderId="2" xfId="0" applyNumberFormat="1" applyFont="1" applyFill="1" applyBorder="1" applyAlignment="1">
      <alignment horizontal="center" vertical="center"/>
    </xf>
    <xf numFmtId="1" fontId="16" fillId="62" borderId="2" xfId="0" applyNumberFormat="1" applyFont="1" applyFill="1" applyBorder="1" applyAlignment="1">
      <alignment horizontal="center" vertical="center"/>
    </xf>
    <xf numFmtId="1" fontId="16" fillId="56" borderId="2" xfId="0" applyNumberFormat="1" applyFont="1" applyFill="1" applyBorder="1" applyAlignment="1">
      <alignment horizontal="center" vertical="center"/>
    </xf>
    <xf numFmtId="0" fontId="19" fillId="61" borderId="2" xfId="0" applyFont="1" applyFill="1" applyBorder="1" applyAlignment="1">
      <alignment horizontal="center" vertical="center" wrapText="1"/>
    </xf>
    <xf numFmtId="1" fontId="19" fillId="61" borderId="2" xfId="0" applyNumberFormat="1" applyFont="1" applyFill="1" applyBorder="1" applyAlignment="1">
      <alignment horizontal="center" vertical="center" wrapText="1"/>
    </xf>
    <xf numFmtId="0" fontId="19" fillId="14" borderId="2" xfId="0" applyFont="1" applyFill="1" applyBorder="1" applyAlignment="1">
      <alignment horizontal="center" vertical="center" wrapText="1"/>
    </xf>
    <xf numFmtId="1" fontId="1" fillId="7" borderId="2" xfId="0" applyNumberFormat="1" applyFont="1" applyFill="1" applyBorder="1" applyAlignment="1">
      <alignment horizontal="center"/>
    </xf>
    <xf numFmtId="1" fontId="1" fillId="7" borderId="2" xfId="0" applyNumberFormat="1" applyFont="1" applyFill="1" applyBorder="1" applyAlignment="1">
      <alignment horizontal="center" vertical="center"/>
    </xf>
    <xf numFmtId="1" fontId="1" fillId="0" borderId="2" xfId="0" applyNumberFormat="1" applyFont="1" applyBorder="1" applyAlignment="1">
      <alignment horizontal="center" vertical="center"/>
    </xf>
    <xf numFmtId="0" fontId="84" fillId="59" borderId="2" xfId="0" applyFont="1" applyFill="1" applyBorder="1" applyAlignment="1">
      <alignment horizontal="center" vertical="center" wrapText="1"/>
    </xf>
    <xf numFmtId="1" fontId="84" fillId="59" borderId="2" xfId="0" applyNumberFormat="1" applyFont="1" applyFill="1" applyBorder="1" applyAlignment="1">
      <alignment horizontal="center" vertical="center" wrapText="1"/>
    </xf>
    <xf numFmtId="0" fontId="32" fillId="13" borderId="2" xfId="0" applyFont="1" applyFill="1" applyBorder="1" applyAlignment="1">
      <alignment horizontal="center" vertical="center" readingOrder="1"/>
    </xf>
    <xf numFmtId="0" fontId="26" fillId="8" borderId="61" xfId="0" applyFont="1" applyFill="1" applyBorder="1" applyAlignment="1">
      <alignment vertical="center" wrapText="1"/>
    </xf>
    <xf numFmtId="0" fontId="26" fillId="8" borderId="79" xfId="0" applyFont="1" applyFill="1" applyBorder="1" applyAlignment="1">
      <alignment vertical="center" wrapText="1"/>
    </xf>
    <xf numFmtId="0" fontId="84" fillId="59" borderId="13" xfId="0" applyFont="1" applyFill="1" applyBorder="1" applyAlignment="1">
      <alignment horizontal="center" vertical="center" wrapText="1"/>
    </xf>
    <xf numFmtId="0" fontId="84" fillId="59" borderId="3" xfId="0" applyFont="1" applyFill="1" applyBorder="1" applyAlignment="1">
      <alignment horizontal="center" vertical="center" wrapText="1"/>
    </xf>
    <xf numFmtId="1" fontId="84" fillId="59" borderId="3" xfId="0" applyNumberFormat="1" applyFont="1" applyFill="1" applyBorder="1" applyAlignment="1">
      <alignment horizontal="center" vertical="center" wrapText="1"/>
    </xf>
    <xf numFmtId="0" fontId="84" fillId="59" borderId="14" xfId="0" applyFont="1" applyFill="1" applyBorder="1" applyAlignment="1">
      <alignment horizontal="center" vertical="center" wrapText="1"/>
    </xf>
    <xf numFmtId="1" fontId="16" fillId="0" borderId="8" xfId="0" applyNumberFormat="1" applyFont="1" applyFill="1" applyBorder="1" applyAlignment="1">
      <alignment horizontal="center" vertical="center"/>
    </xf>
    <xf numFmtId="1" fontId="16" fillId="0" borderId="9" xfId="0" applyNumberFormat="1" applyFont="1" applyFill="1" applyBorder="1" applyAlignment="1">
      <alignment horizontal="center" vertical="center"/>
    </xf>
    <xf numFmtId="1" fontId="19" fillId="0" borderId="9" xfId="0" applyNumberFormat="1" applyFont="1" applyFill="1" applyBorder="1" applyAlignment="1">
      <alignment horizontal="center" vertical="center" wrapText="1"/>
    </xf>
    <xf numFmtId="1" fontId="26" fillId="0" borderId="9" xfId="0" applyNumberFormat="1" applyFont="1" applyFill="1" applyBorder="1" applyAlignment="1">
      <alignment horizontal="center" vertical="center"/>
    </xf>
    <xf numFmtId="1" fontId="16" fillId="7" borderId="9" xfId="0" applyNumberFormat="1" applyFont="1" applyFill="1" applyBorder="1" applyAlignment="1">
      <alignment horizontal="center" vertical="center"/>
    </xf>
    <xf numFmtId="0" fontId="85" fillId="0" borderId="9" xfId="0" applyFont="1" applyBorder="1" applyAlignment="1">
      <alignment horizontal="center" vertical="center"/>
    </xf>
    <xf numFmtId="1" fontId="16" fillId="7" borderId="10" xfId="0" applyNumberFormat="1" applyFont="1" applyFill="1" applyBorder="1" applyAlignment="1">
      <alignment horizontal="center" vertical="center"/>
    </xf>
    <xf numFmtId="1" fontId="16" fillId="0" borderId="20" xfId="0" applyNumberFormat="1" applyFont="1" applyFill="1" applyBorder="1" applyAlignment="1">
      <alignment horizontal="center" vertical="center"/>
    </xf>
    <xf numFmtId="1" fontId="16" fillId="0" borderId="21" xfId="0" applyNumberFormat="1" applyFont="1" applyFill="1" applyBorder="1" applyAlignment="1">
      <alignment horizontal="center" vertical="center"/>
    </xf>
    <xf numFmtId="1" fontId="26" fillId="0" borderId="21" xfId="0" applyNumberFormat="1" applyFont="1" applyFill="1" applyBorder="1" applyAlignment="1">
      <alignment horizontal="center" vertical="center"/>
    </xf>
    <xf numFmtId="1" fontId="16" fillId="7" borderId="21" xfId="0" applyNumberFormat="1" applyFont="1" applyFill="1" applyBorder="1" applyAlignment="1">
      <alignment horizontal="center" vertical="center"/>
    </xf>
    <xf numFmtId="1" fontId="16" fillId="7" borderId="22" xfId="0" applyNumberFormat="1" applyFont="1" applyFill="1" applyBorder="1" applyAlignment="1">
      <alignment horizontal="center" vertical="center"/>
    </xf>
    <xf numFmtId="1" fontId="16" fillId="0" borderId="25" xfId="0" applyNumberFormat="1" applyFont="1" applyFill="1" applyBorder="1" applyAlignment="1">
      <alignment horizontal="center" vertical="center"/>
    </xf>
    <xf numFmtId="1" fontId="16" fillId="0" borderId="26" xfId="0" applyNumberFormat="1" applyFont="1" applyFill="1" applyBorder="1" applyAlignment="1">
      <alignment horizontal="center" vertical="center"/>
    </xf>
    <xf numFmtId="1" fontId="19" fillId="0" borderId="26" xfId="0" applyNumberFormat="1" applyFont="1" applyFill="1" applyBorder="1" applyAlignment="1">
      <alignment horizontal="center" vertical="center" wrapText="1"/>
    </xf>
    <xf numFmtId="1" fontId="26" fillId="0" borderId="26" xfId="0" applyNumberFormat="1" applyFont="1" applyFill="1" applyBorder="1" applyAlignment="1">
      <alignment horizontal="center" vertical="center"/>
    </xf>
    <xf numFmtId="1" fontId="16" fillId="7" borderId="26" xfId="0" applyNumberFormat="1" applyFont="1" applyFill="1" applyBorder="1" applyAlignment="1">
      <alignment horizontal="center" vertical="center"/>
    </xf>
    <xf numFmtId="1" fontId="16" fillId="7" borderId="27" xfId="0" applyNumberFormat="1" applyFont="1" applyFill="1" applyBorder="1" applyAlignment="1">
      <alignment horizontal="center" vertical="center"/>
    </xf>
    <xf numFmtId="1" fontId="19" fillId="61" borderId="17" xfId="0" applyNumberFormat="1" applyFont="1" applyFill="1" applyBorder="1" applyAlignment="1">
      <alignment horizontal="center" vertical="center" wrapText="1"/>
    </xf>
    <xf numFmtId="1" fontId="19" fillId="61" borderId="18" xfId="0" applyNumberFormat="1" applyFont="1" applyFill="1" applyBorder="1" applyAlignment="1">
      <alignment horizontal="center" vertical="center" wrapText="1"/>
    </xf>
    <xf numFmtId="1" fontId="86" fillId="61" borderId="18" xfId="0" applyNumberFormat="1" applyFont="1" applyFill="1" applyBorder="1" applyAlignment="1">
      <alignment horizontal="center" vertical="center" wrapText="1"/>
    </xf>
    <xf numFmtId="0" fontId="19" fillId="61" borderId="18" xfId="0" applyFont="1" applyFill="1" applyBorder="1" applyAlignment="1">
      <alignment horizontal="center" vertical="center" wrapText="1"/>
    </xf>
    <xf numFmtId="0" fontId="19" fillId="61" borderId="19" xfId="0" applyFont="1" applyFill="1" applyBorder="1" applyAlignment="1">
      <alignment horizontal="center" vertical="center" wrapText="1"/>
    </xf>
    <xf numFmtId="0" fontId="1" fillId="7" borderId="5" xfId="0" applyFont="1" applyFill="1" applyBorder="1" applyAlignment="1">
      <alignment horizontal="center"/>
    </xf>
    <xf numFmtId="0" fontId="31" fillId="17" borderId="26" xfId="0" applyFont="1" applyFill="1" applyBorder="1" applyAlignment="1">
      <alignment horizontal="center" vertical="center"/>
    </xf>
    <xf numFmtId="1" fontId="31" fillId="17" borderId="26" xfId="0" applyNumberFormat="1" applyFont="1" applyFill="1" applyBorder="1" applyAlignment="1">
      <alignment horizontal="center" vertical="center"/>
    </xf>
    <xf numFmtId="0" fontId="31" fillId="17" borderId="26" xfId="0" applyFont="1" applyFill="1" applyBorder="1" applyAlignment="1">
      <alignment horizontal="center" vertical="center" wrapText="1"/>
    </xf>
    <xf numFmtId="0" fontId="69" fillId="17" borderId="26" xfId="0" applyFont="1" applyFill="1" applyBorder="1" applyAlignment="1">
      <alignment horizontal="center" vertical="center"/>
    </xf>
    <xf numFmtId="164" fontId="20" fillId="7" borderId="3" xfId="0" applyNumberFormat="1" applyFont="1" applyFill="1" applyBorder="1" applyAlignment="1">
      <alignment horizontal="center"/>
    </xf>
    <xf numFmtId="1" fontId="30" fillId="7" borderId="3" xfId="0" applyNumberFormat="1" applyFont="1" applyFill="1" applyBorder="1" applyAlignment="1">
      <alignment horizontal="center" vertical="center"/>
    </xf>
    <xf numFmtId="0" fontId="30" fillId="7" borderId="3" xfId="0" applyFont="1" applyFill="1" applyBorder="1" applyAlignment="1">
      <alignment horizontal="center" vertical="center"/>
    </xf>
    <xf numFmtId="1" fontId="19" fillId="0" borderId="13" xfId="0" applyNumberFormat="1" applyFont="1" applyFill="1" applyBorder="1" applyAlignment="1">
      <alignment horizontal="center" vertical="center" wrapText="1"/>
    </xf>
    <xf numFmtId="1" fontId="19" fillId="0" borderId="3" xfId="0" applyNumberFormat="1" applyFont="1" applyFill="1" applyBorder="1" applyAlignment="1">
      <alignment horizontal="center" vertical="center" wrapText="1"/>
    </xf>
    <xf numFmtId="0" fontId="19" fillId="0" borderId="3" xfId="0" applyFont="1" applyFill="1" applyBorder="1" applyAlignment="1">
      <alignment horizontal="center" vertical="center" wrapText="1"/>
    </xf>
    <xf numFmtId="0" fontId="19" fillId="0" borderId="14" xfId="0" applyFont="1" applyFill="1" applyBorder="1" applyAlignment="1">
      <alignment horizontal="center" vertical="center" wrapText="1"/>
    </xf>
    <xf numFmtId="0" fontId="29" fillId="8" borderId="9" xfId="0" applyFont="1" applyFill="1" applyBorder="1" applyAlignment="1">
      <alignment horizontal="center" vertical="center"/>
    </xf>
    <xf numFmtId="0" fontId="29" fillId="8" borderId="9" xfId="0" applyFont="1" applyFill="1" applyBorder="1" applyAlignment="1">
      <alignment horizontal="right" vertical="center"/>
    </xf>
    <xf numFmtId="0" fontId="29" fillId="8" borderId="9" xfId="0" applyFont="1" applyFill="1" applyBorder="1" applyAlignment="1">
      <alignment horizontal="left" vertical="center"/>
    </xf>
    <xf numFmtId="0" fontId="29" fillId="8" borderId="9" xfId="0" applyFont="1" applyFill="1" applyBorder="1" applyAlignment="1">
      <alignment vertical="center"/>
    </xf>
    <xf numFmtId="0" fontId="20" fillId="8" borderId="9" xfId="0" applyFont="1" applyFill="1" applyBorder="1" applyAlignment="1">
      <alignment horizontal="center"/>
    </xf>
    <xf numFmtId="0" fontId="11" fillId="8" borderId="9" xfId="0" applyFont="1" applyFill="1" applyBorder="1"/>
    <xf numFmtId="0" fontId="11" fillId="8" borderId="10" xfId="0" applyFont="1" applyFill="1" applyBorder="1"/>
    <xf numFmtId="0" fontId="15" fillId="59" borderId="8" xfId="0" applyFont="1" applyFill="1" applyBorder="1" applyAlignment="1">
      <alignment horizontal="center" vertical="center" wrapText="1"/>
    </xf>
    <xf numFmtId="0" fontId="15" fillId="59" borderId="9" xfId="0" applyFont="1" applyFill="1" applyBorder="1" applyAlignment="1">
      <alignment horizontal="center" vertical="center" wrapText="1"/>
    </xf>
    <xf numFmtId="1" fontId="15" fillId="59" borderId="9" xfId="0" applyNumberFormat="1" applyFont="1" applyFill="1" applyBorder="1" applyAlignment="1">
      <alignment horizontal="center" vertical="center" wrapText="1"/>
    </xf>
    <xf numFmtId="0" fontId="15" fillId="59" borderId="10" xfId="0" applyFont="1" applyFill="1" applyBorder="1" applyAlignment="1">
      <alignment horizontal="center" vertical="center" wrapText="1"/>
    </xf>
    <xf numFmtId="1" fontId="16" fillId="0" borderId="52" xfId="0" applyNumberFormat="1" applyFont="1" applyFill="1" applyBorder="1" applyAlignment="1">
      <alignment horizontal="center" vertical="center"/>
    </xf>
    <xf numFmtId="1" fontId="16" fillId="0" borderId="5" xfId="0" applyNumberFormat="1" applyFont="1" applyFill="1" applyBorder="1" applyAlignment="1">
      <alignment horizontal="center" vertical="center"/>
    </xf>
    <xf numFmtId="0" fontId="16" fillId="0" borderId="5" xfId="0" applyFont="1" applyFill="1" applyBorder="1" applyAlignment="1">
      <alignment horizontal="center" vertical="center"/>
    </xf>
    <xf numFmtId="0" fontId="16" fillId="0" borderId="5" xfId="0" applyNumberFormat="1" applyFont="1" applyFill="1" applyBorder="1" applyAlignment="1">
      <alignment horizontal="center" vertical="center"/>
    </xf>
    <xf numFmtId="0" fontId="19" fillId="0" borderId="5" xfId="0" applyFont="1" applyFill="1" applyBorder="1" applyAlignment="1">
      <alignment horizontal="center" vertical="center" wrapText="1"/>
    </xf>
    <xf numFmtId="0" fontId="19" fillId="0" borderId="116" xfId="0" applyFont="1" applyFill="1" applyBorder="1" applyAlignment="1">
      <alignment horizontal="center" vertical="center" wrapText="1"/>
    </xf>
    <xf numFmtId="1" fontId="16" fillId="21" borderId="52" xfId="0" applyNumberFormat="1" applyFont="1" applyFill="1" applyBorder="1" applyAlignment="1">
      <alignment horizontal="center" vertical="center"/>
    </xf>
    <xf numFmtId="0" fontId="16" fillId="21" borderId="5" xfId="0" applyFont="1" applyFill="1" applyBorder="1" applyAlignment="1">
      <alignment horizontal="center" vertical="center"/>
    </xf>
    <xf numFmtId="0" fontId="16" fillId="21" borderId="5" xfId="0" applyNumberFormat="1" applyFont="1" applyFill="1" applyBorder="1" applyAlignment="1">
      <alignment horizontal="center" vertical="center"/>
    </xf>
    <xf numFmtId="1" fontId="16" fillId="0" borderId="2" xfId="0" applyNumberFormat="1" applyFont="1" applyFill="1" applyBorder="1" applyAlignment="1">
      <alignment horizontal="center" vertical="center"/>
    </xf>
    <xf numFmtId="0" fontId="87" fillId="0" borderId="5" xfId="0" applyFont="1" applyFill="1" applyBorder="1" applyAlignment="1">
      <alignment horizontal="center" vertical="center" readingOrder="1"/>
    </xf>
    <xf numFmtId="0" fontId="88" fillId="0" borderId="116" xfId="0" applyFont="1" applyFill="1" applyBorder="1" applyAlignment="1">
      <alignment horizontal="center" vertical="center" wrapText="1"/>
    </xf>
    <xf numFmtId="1" fontId="19" fillId="11" borderId="11" xfId="0" applyNumberFormat="1" applyFont="1" applyFill="1" applyBorder="1" applyAlignment="1">
      <alignment horizontal="center" vertical="center" wrapText="1"/>
    </xf>
    <xf numFmtId="0" fontId="19" fillId="11" borderId="12" xfId="0" applyFont="1" applyFill="1" applyBorder="1" applyAlignment="1">
      <alignment horizontal="center" vertical="center" wrapText="1"/>
    </xf>
    <xf numFmtId="0" fontId="89" fillId="17" borderId="9" xfId="0" applyFont="1" applyFill="1" applyBorder="1" applyAlignment="1">
      <alignment horizontal="center" vertical="center"/>
    </xf>
    <xf numFmtId="1" fontId="89" fillId="17" borderId="9" xfId="0" applyNumberFormat="1" applyFont="1" applyFill="1" applyBorder="1" applyAlignment="1">
      <alignment horizontal="center" vertical="center"/>
    </xf>
    <xf numFmtId="0" fontId="89" fillId="17" borderId="9" xfId="0" applyFont="1" applyFill="1" applyBorder="1" applyAlignment="1">
      <alignment horizontal="center" vertical="center" wrapText="1"/>
    </xf>
    <xf numFmtId="0" fontId="3" fillId="17" borderId="9" xfId="0" applyFont="1" applyFill="1" applyBorder="1" applyAlignment="1">
      <alignment horizontal="center" vertical="center"/>
    </xf>
    <xf numFmtId="0" fontId="3" fillId="17" borderId="10" xfId="0" applyFont="1" applyFill="1" applyBorder="1" applyAlignment="1">
      <alignment horizontal="center" vertical="center"/>
    </xf>
    <xf numFmtId="0" fontId="15" fillId="8" borderId="6" xfId="0" applyFont="1" applyFill="1" applyBorder="1" applyAlignment="1">
      <alignment horizontal="center" vertical="center"/>
    </xf>
    <xf numFmtId="0" fontId="15" fillId="8" borderId="7" xfId="0" applyFont="1" applyFill="1" applyBorder="1" applyAlignment="1">
      <alignment horizontal="center" vertical="center"/>
    </xf>
    <xf numFmtId="0" fontId="15" fillId="8" borderId="7" xfId="0" applyFont="1" applyFill="1" applyBorder="1" applyAlignment="1">
      <alignment horizontal="right" vertical="center"/>
    </xf>
    <xf numFmtId="14" fontId="15" fillId="8" borderId="7" xfId="0" applyNumberFormat="1" applyFont="1" applyFill="1" applyBorder="1" applyAlignment="1">
      <alignment horizontal="center" vertical="center"/>
    </xf>
    <xf numFmtId="0" fontId="15" fillId="8" borderId="38" xfId="0" applyFont="1" applyFill="1" applyBorder="1" applyAlignment="1">
      <alignment horizontal="center" vertical="center"/>
    </xf>
    <xf numFmtId="0" fontId="15" fillId="8" borderId="43" xfId="0" applyFont="1" applyFill="1" applyBorder="1" applyAlignment="1">
      <alignment horizontal="center" vertical="center"/>
    </xf>
    <xf numFmtId="0" fontId="16" fillId="24" borderId="2" xfId="0" applyNumberFormat="1" applyFont="1" applyFill="1" applyBorder="1" applyAlignment="1">
      <alignment horizontal="center" vertical="center"/>
    </xf>
    <xf numFmtId="0" fontId="18" fillId="0" borderId="0" xfId="0" applyFont="1" applyAlignment="1">
      <alignment horizontal="center"/>
    </xf>
    <xf numFmtId="1" fontId="19" fillId="0" borderId="11" xfId="0" applyNumberFormat="1" applyFont="1" applyFill="1" applyBorder="1" applyAlignment="1">
      <alignment horizontal="center" vertical="center" wrapText="1"/>
    </xf>
    <xf numFmtId="1" fontId="19" fillId="0" borderId="2" xfId="0" applyNumberFormat="1" applyFont="1" applyFill="1" applyBorder="1" applyAlignment="1">
      <alignment horizontal="center" vertical="center" wrapText="1"/>
    </xf>
    <xf numFmtId="0" fontId="19" fillId="0" borderId="2" xfId="0" applyFont="1" applyFill="1" applyBorder="1" applyAlignment="1">
      <alignment horizontal="center" vertical="center" wrapText="1"/>
    </xf>
    <xf numFmtId="0" fontId="20" fillId="0" borderId="0" xfId="0" applyFont="1" applyFill="1" applyAlignment="1">
      <alignment horizontal="center"/>
    </xf>
    <xf numFmtId="0" fontId="16" fillId="24" borderId="2" xfId="0" applyFont="1" applyFill="1" applyBorder="1" applyAlignment="1">
      <alignment horizontal="center" vertical="center"/>
    </xf>
    <xf numFmtId="0" fontId="19" fillId="0" borderId="12" xfId="0" applyFont="1" applyFill="1" applyBorder="1" applyAlignment="1">
      <alignment horizontal="center" vertical="center" wrapText="1"/>
    </xf>
    <xf numFmtId="0" fontId="87" fillId="24" borderId="2" xfId="0" applyFont="1" applyFill="1" applyBorder="1" applyAlignment="1">
      <alignment horizontal="center" vertical="center" readingOrder="1"/>
    </xf>
    <xf numFmtId="0" fontId="88" fillId="24" borderId="12" xfId="0" applyFont="1" applyFill="1" applyBorder="1" applyAlignment="1">
      <alignment horizontal="center" vertical="center" wrapText="1"/>
    </xf>
    <xf numFmtId="1" fontId="19" fillId="11" borderId="25" xfId="0" applyNumberFormat="1" applyFont="1" applyFill="1" applyBorder="1" applyAlignment="1">
      <alignment horizontal="center" vertical="center" wrapText="1"/>
    </xf>
    <xf numFmtId="1" fontId="19" fillId="11" borderId="26" xfId="0" applyNumberFormat="1" applyFont="1" applyFill="1" applyBorder="1" applyAlignment="1">
      <alignment horizontal="center" vertical="center" wrapText="1"/>
    </xf>
    <xf numFmtId="0" fontId="19" fillId="11" borderId="26" xfId="0" applyFont="1" applyFill="1" applyBorder="1" applyAlignment="1">
      <alignment horizontal="center" vertical="center" wrapText="1"/>
    </xf>
    <xf numFmtId="0" fontId="19" fillId="11" borderId="27" xfId="0" applyFont="1" applyFill="1" applyBorder="1" applyAlignment="1">
      <alignment horizontal="center" vertical="center" wrapText="1"/>
    </xf>
    <xf numFmtId="1" fontId="19" fillId="0" borderId="17" xfId="0" applyNumberFormat="1" applyFont="1" applyFill="1" applyBorder="1" applyAlignment="1">
      <alignment horizontal="center" vertical="center" wrapText="1"/>
    </xf>
    <xf numFmtId="1" fontId="19" fillId="0" borderId="18" xfId="0" applyNumberFormat="1" applyFont="1" applyFill="1" applyBorder="1" applyAlignment="1">
      <alignment horizontal="center" vertical="center" wrapText="1"/>
    </xf>
    <xf numFmtId="0" fontId="19" fillId="0" borderId="18" xfId="0" applyFont="1" applyFill="1" applyBorder="1" applyAlignment="1">
      <alignment horizontal="center" vertical="center" wrapText="1"/>
    </xf>
    <xf numFmtId="0" fontId="19" fillId="0" borderId="19" xfId="0" applyFont="1" applyFill="1" applyBorder="1" applyAlignment="1">
      <alignment horizontal="center" vertical="center" wrapText="1"/>
    </xf>
    <xf numFmtId="0" fontId="11" fillId="7" borderId="56" xfId="0" applyFont="1" applyFill="1" applyBorder="1" applyAlignment="1">
      <alignment horizontal="center"/>
    </xf>
    <xf numFmtId="0" fontId="11" fillId="7" borderId="62" xfId="0" applyFont="1" applyFill="1" applyBorder="1" applyAlignment="1">
      <alignment horizontal="center"/>
    </xf>
    <xf numFmtId="1" fontId="11" fillId="7" borderId="62" xfId="0" applyNumberFormat="1" applyFont="1" applyFill="1" applyBorder="1" applyAlignment="1">
      <alignment horizontal="center"/>
    </xf>
    <xf numFmtId="164" fontId="11" fillId="7" borderId="7" xfId="0" applyNumberFormat="1" applyFont="1" applyFill="1" applyBorder="1" applyAlignment="1">
      <alignment horizontal="center"/>
    </xf>
    <xf numFmtId="1" fontId="12" fillId="7" borderId="7" xfId="0" applyNumberFormat="1" applyFont="1" applyFill="1" applyBorder="1" applyAlignment="1">
      <alignment horizontal="center" vertical="center"/>
    </xf>
    <xf numFmtId="0" fontId="12" fillId="7" borderId="7" xfId="0" applyFont="1" applyFill="1" applyBorder="1" applyAlignment="1">
      <alignment horizontal="center" vertical="center"/>
    </xf>
    <xf numFmtId="0" fontId="12" fillId="7" borderId="62" xfId="0" applyFont="1" applyFill="1" applyBorder="1" applyAlignment="1">
      <alignment horizontal="center" vertical="center"/>
    </xf>
    <xf numFmtId="2" fontId="13" fillId="7" borderId="62" xfId="0" applyNumberFormat="1" applyFont="1" applyFill="1" applyBorder="1" applyAlignment="1">
      <alignment horizontal="center"/>
    </xf>
    <xf numFmtId="0" fontId="11" fillId="7" borderId="48" xfId="0" applyFont="1" applyFill="1" applyBorder="1" applyAlignment="1">
      <alignment horizontal="center"/>
    </xf>
    <xf numFmtId="0" fontId="14" fillId="8" borderId="20" xfId="0" applyFont="1" applyFill="1" applyBorder="1" applyAlignment="1">
      <alignment horizontal="center" vertical="center"/>
    </xf>
    <xf numFmtId="0" fontId="14" fillId="8" borderId="21" xfId="0" applyFont="1" applyFill="1" applyBorder="1" applyAlignment="1">
      <alignment horizontal="center" vertical="center"/>
    </xf>
    <xf numFmtId="0" fontId="14" fillId="8" borderId="21" xfId="0" applyFont="1" applyFill="1" applyBorder="1" applyAlignment="1">
      <alignment horizontal="right" vertical="center"/>
    </xf>
    <xf numFmtId="14" fontId="14" fillId="8" borderId="21" xfId="0" applyNumberFormat="1" applyFont="1" applyFill="1" applyBorder="1" applyAlignment="1">
      <alignment horizontal="center" vertical="center"/>
    </xf>
    <xf numFmtId="0" fontId="14" fillId="8" borderId="22" xfId="0" applyFont="1" applyFill="1" applyBorder="1" applyAlignment="1">
      <alignment horizontal="center" vertical="center"/>
    </xf>
    <xf numFmtId="0" fontId="14" fillId="8" borderId="124" xfId="0" applyFont="1" applyFill="1" applyBorder="1" applyAlignment="1">
      <alignment horizontal="center" vertical="center"/>
    </xf>
    <xf numFmtId="0" fontId="15" fillId="59" borderId="11" xfId="0" applyFont="1" applyFill="1" applyBorder="1" applyAlignment="1">
      <alignment horizontal="center" vertical="center" wrapText="1"/>
    </xf>
    <xf numFmtId="0" fontId="15" fillId="59" borderId="12" xfId="0" applyFont="1" applyFill="1" applyBorder="1" applyAlignment="1">
      <alignment horizontal="center" vertical="center" wrapText="1"/>
    </xf>
    <xf numFmtId="0" fontId="14" fillId="7" borderId="124" xfId="0" applyFont="1" applyFill="1" applyBorder="1" applyAlignment="1">
      <alignment horizontal="center" vertical="center" wrapText="1"/>
    </xf>
    <xf numFmtId="1" fontId="16" fillId="22" borderId="2" xfId="0" applyNumberFormat="1" applyFont="1" applyFill="1" applyBorder="1" applyAlignment="1">
      <alignment horizontal="center"/>
    </xf>
    <xf numFmtId="0" fontId="17" fillId="7" borderId="124" xfId="0" applyFont="1" applyFill="1" applyBorder="1" applyAlignment="1">
      <alignment horizontal="center" vertical="center" wrapText="1"/>
    </xf>
    <xf numFmtId="1" fontId="19" fillId="11" borderId="12" xfId="0" applyNumberFormat="1" applyFont="1" applyFill="1" applyBorder="1" applyAlignment="1">
      <alignment horizontal="center" vertical="center" wrapText="1"/>
    </xf>
    <xf numFmtId="0" fontId="11" fillId="7" borderId="124" xfId="0" applyFont="1" applyFill="1" applyBorder="1" applyAlignment="1">
      <alignment horizontal="center"/>
    </xf>
    <xf numFmtId="1" fontId="19" fillId="7" borderId="11" xfId="0" applyNumberFormat="1" applyFont="1" applyFill="1" applyBorder="1" applyAlignment="1">
      <alignment vertical="center" wrapText="1"/>
    </xf>
    <xf numFmtId="1" fontId="19" fillId="7" borderId="2" xfId="0" applyNumberFormat="1" applyFont="1" applyFill="1" applyBorder="1" applyAlignment="1">
      <alignment vertical="center" wrapText="1"/>
    </xf>
    <xf numFmtId="1" fontId="19" fillId="7" borderId="12" xfId="0" applyNumberFormat="1" applyFont="1" applyFill="1" applyBorder="1" applyAlignment="1">
      <alignment vertical="center" wrapText="1"/>
    </xf>
    <xf numFmtId="0" fontId="1" fillId="7" borderId="124" xfId="0" applyFont="1" applyFill="1" applyBorder="1" applyAlignment="1">
      <alignment horizontal="center"/>
    </xf>
    <xf numFmtId="0" fontId="18" fillId="7" borderId="124" xfId="0" applyFont="1" applyFill="1" applyBorder="1" applyAlignment="1">
      <alignment horizontal="center"/>
    </xf>
    <xf numFmtId="0" fontId="1" fillId="7" borderId="152" xfId="0" applyFont="1" applyFill="1" applyBorder="1" applyAlignment="1"/>
    <xf numFmtId="0" fontId="1" fillId="7" borderId="13" xfId="0" applyFont="1" applyFill="1" applyBorder="1" applyAlignment="1">
      <alignment horizontal="center"/>
    </xf>
    <xf numFmtId="0" fontId="1" fillId="7" borderId="118" xfId="0" applyFont="1" applyFill="1" applyBorder="1" applyAlignment="1"/>
    <xf numFmtId="0" fontId="1" fillId="7" borderId="153" xfId="0" applyFont="1" applyFill="1" applyBorder="1" applyAlignment="1"/>
    <xf numFmtId="0" fontId="11" fillId="0" borderId="54" xfId="0" applyFont="1" applyBorder="1"/>
    <xf numFmtId="0" fontId="15" fillId="59" borderId="42" xfId="0" applyFont="1" applyFill="1" applyBorder="1" applyAlignment="1">
      <alignment horizontal="center" vertical="center" wrapText="1"/>
    </xf>
    <xf numFmtId="0" fontId="15" fillId="59" borderId="4" xfId="0" applyFont="1" applyFill="1" applyBorder="1" applyAlignment="1">
      <alignment horizontal="center" vertical="center" wrapText="1"/>
    </xf>
    <xf numFmtId="1" fontId="15" fillId="59" borderId="4" xfId="0" applyNumberFormat="1" applyFont="1" applyFill="1" applyBorder="1" applyAlignment="1">
      <alignment horizontal="center" vertical="center" wrapText="1"/>
    </xf>
    <xf numFmtId="0" fontId="15" fillId="59" borderId="45" xfId="0" applyFont="1" applyFill="1" applyBorder="1" applyAlignment="1">
      <alignment horizontal="center" vertical="center" wrapText="1"/>
    </xf>
    <xf numFmtId="1" fontId="16" fillId="24" borderId="20" xfId="0" applyNumberFormat="1" applyFont="1" applyFill="1" applyBorder="1" applyAlignment="1">
      <alignment horizontal="center" vertical="center"/>
    </xf>
    <xf numFmtId="1" fontId="16" fillId="24" borderId="21" xfId="0" applyNumberFormat="1" applyFont="1" applyFill="1" applyBorder="1" applyAlignment="1">
      <alignment horizontal="center" vertical="center"/>
    </xf>
    <xf numFmtId="1" fontId="22" fillId="24" borderId="21" xfId="0" applyNumberFormat="1" applyFont="1" applyFill="1" applyBorder="1" applyAlignment="1">
      <alignment horizontal="center"/>
    </xf>
    <xf numFmtId="0" fontId="16" fillId="24" borderId="21" xfId="0" applyNumberFormat="1" applyFont="1" applyFill="1" applyBorder="1" applyAlignment="1">
      <alignment horizontal="center" vertical="center"/>
    </xf>
    <xf numFmtId="0" fontId="19" fillId="24" borderId="21" xfId="0" applyFont="1" applyFill="1" applyBorder="1" applyAlignment="1">
      <alignment horizontal="center" vertical="center" wrapText="1"/>
    </xf>
    <xf numFmtId="1" fontId="16" fillId="24" borderId="21" xfId="0" applyNumberFormat="1" applyFont="1" applyFill="1" applyBorder="1" applyAlignment="1">
      <alignment horizontal="center"/>
    </xf>
    <xf numFmtId="0" fontId="14" fillId="24" borderId="21" xfId="0" applyFont="1" applyFill="1" applyBorder="1" applyAlignment="1">
      <alignment horizontal="center" vertical="center" wrapText="1"/>
    </xf>
    <xf numFmtId="0" fontId="14" fillId="24" borderId="22" xfId="0" applyFont="1" applyFill="1" applyBorder="1" applyAlignment="1">
      <alignment horizontal="center" vertical="center" wrapText="1"/>
    </xf>
    <xf numFmtId="0" fontId="20" fillId="0" borderId="54" xfId="0" applyFont="1" applyBorder="1" applyAlignment="1">
      <alignment horizontal="center"/>
    </xf>
    <xf numFmtId="1" fontId="19" fillId="0" borderId="42" xfId="0" applyNumberFormat="1" applyFont="1" applyFill="1" applyBorder="1" applyAlignment="1">
      <alignment horizontal="center" vertical="center" wrapText="1"/>
    </xf>
    <xf numFmtId="1" fontId="19" fillId="0" borderId="4" xfId="0" applyNumberFormat="1" applyFont="1" applyFill="1" applyBorder="1" applyAlignment="1">
      <alignment horizontal="center" vertical="center" wrapText="1"/>
    </xf>
    <xf numFmtId="0" fontId="19" fillId="0" borderId="4" xfId="0" applyFont="1" applyFill="1" applyBorder="1" applyAlignment="1">
      <alignment horizontal="center" vertical="center" wrapText="1"/>
    </xf>
    <xf numFmtId="0" fontId="19" fillId="0" borderId="108" xfId="0" applyFont="1" applyFill="1" applyBorder="1" applyAlignment="1">
      <alignment horizontal="center" vertical="center" wrapText="1"/>
    </xf>
    <xf numFmtId="0" fontId="20" fillId="0" borderId="54" xfId="0" applyFont="1" applyFill="1" applyBorder="1" applyAlignment="1">
      <alignment horizontal="center"/>
    </xf>
    <xf numFmtId="0" fontId="89" fillId="17" borderId="26" xfId="0" applyFont="1" applyFill="1" applyBorder="1" applyAlignment="1">
      <alignment horizontal="center" vertical="center"/>
    </xf>
    <xf numFmtId="1" fontId="89" fillId="17" borderId="26" xfId="0" applyNumberFormat="1" applyFont="1" applyFill="1" applyBorder="1" applyAlignment="1">
      <alignment horizontal="center" vertical="center"/>
    </xf>
    <xf numFmtId="0" fontId="89" fillId="17" borderId="26" xfId="0" applyFont="1" applyFill="1" applyBorder="1" applyAlignment="1">
      <alignment horizontal="center" vertical="center" wrapText="1"/>
    </xf>
    <xf numFmtId="0" fontId="3" fillId="17" borderId="26" xfId="0" applyFont="1" applyFill="1" applyBorder="1" applyAlignment="1">
      <alignment horizontal="center" vertical="center"/>
    </xf>
    <xf numFmtId="0" fontId="3" fillId="17" borderId="27" xfId="0" applyFont="1" applyFill="1" applyBorder="1" applyAlignment="1">
      <alignment horizontal="center" vertical="center"/>
    </xf>
    <xf numFmtId="0" fontId="1" fillId="7" borderId="80" xfId="0" applyFont="1" applyFill="1" applyBorder="1" applyAlignment="1">
      <alignment horizontal="center"/>
    </xf>
    <xf numFmtId="0" fontId="19" fillId="21" borderId="5" xfId="0" applyFont="1" applyFill="1" applyBorder="1" applyAlignment="1">
      <alignment horizontal="center" vertical="center" wrapText="1"/>
    </xf>
    <xf numFmtId="0" fontId="19" fillId="21" borderId="116" xfId="0" applyFont="1" applyFill="1" applyBorder="1" applyAlignment="1">
      <alignment horizontal="center" vertical="center" wrapText="1"/>
    </xf>
    <xf numFmtId="0" fontId="18" fillId="7" borderId="12" xfId="0" applyFont="1" applyFill="1" applyBorder="1" applyAlignment="1">
      <alignment horizontal="center"/>
    </xf>
    <xf numFmtId="0" fontId="11" fillId="7" borderId="12" xfId="0" applyFont="1" applyFill="1" applyBorder="1" applyAlignment="1">
      <alignment horizontal="center"/>
    </xf>
    <xf numFmtId="0" fontId="11" fillId="0" borderId="12" xfId="0" applyFont="1" applyFill="1" applyBorder="1" applyAlignment="1">
      <alignment horizontal="center"/>
    </xf>
    <xf numFmtId="0" fontId="11" fillId="0" borderId="0" xfId="0" applyFont="1" applyFill="1" applyAlignment="1">
      <alignment horizontal="center"/>
    </xf>
    <xf numFmtId="0" fontId="14" fillId="22" borderId="2" xfId="0" applyFont="1" applyFill="1" applyBorder="1" applyAlignment="1">
      <alignment horizontal="center" vertical="center" wrapText="1"/>
    </xf>
    <xf numFmtId="0" fontId="17" fillId="7" borderId="12" xfId="0" applyFont="1" applyFill="1" applyBorder="1" applyAlignment="1">
      <alignment horizontal="center" vertical="center" wrapText="1"/>
    </xf>
    <xf numFmtId="0" fontId="18" fillId="0" borderId="12" xfId="0" applyFont="1" applyFill="1" applyBorder="1" applyAlignment="1">
      <alignment horizontal="center"/>
    </xf>
    <xf numFmtId="1" fontId="16" fillId="22" borderId="2" xfId="0" quotePrefix="1" applyNumberFormat="1" applyFont="1" applyFill="1" applyBorder="1" applyAlignment="1">
      <alignment horizontal="center"/>
    </xf>
    <xf numFmtId="0" fontId="0" fillId="0" borderId="0" xfId="0" applyAlignment="1">
      <alignment horizontal="center" vertical="center"/>
    </xf>
    <xf numFmtId="0" fontId="0" fillId="0" borderId="2" xfId="0" pivotButton="1" applyBorder="1" applyAlignment="1">
      <alignment horizontal="center" vertical="center"/>
    </xf>
    <xf numFmtId="0" fontId="0" fillId="0" borderId="2" xfId="0" applyNumberFormat="1" applyBorder="1" applyAlignment="1">
      <alignment horizontal="center" vertical="center"/>
    </xf>
    <xf numFmtId="0" fontId="20" fillId="0" borderId="2" xfId="0" applyFont="1" applyBorder="1" applyAlignment="1">
      <alignment horizontal="center" vertical="center"/>
    </xf>
    <xf numFmtId="0" fontId="0" fillId="8" borderId="2" xfId="0" applyFill="1" applyBorder="1" applyAlignment="1">
      <alignment horizontal="center" vertical="center"/>
    </xf>
    <xf numFmtId="0" fontId="90" fillId="9" borderId="2" xfId="0" applyFont="1" applyFill="1" applyBorder="1" applyAlignment="1">
      <alignment horizontal="center" vertical="center" wrapText="1"/>
    </xf>
    <xf numFmtId="0" fontId="90" fillId="9" borderId="2" xfId="0" applyFont="1" applyFill="1" applyBorder="1" applyAlignment="1">
      <alignment horizontal="center" vertical="center"/>
    </xf>
    <xf numFmtId="0" fontId="13" fillId="8" borderId="2" xfId="0" applyFont="1" applyFill="1" applyBorder="1" applyAlignment="1">
      <alignment horizontal="center" vertical="center"/>
    </xf>
    <xf numFmtId="0" fontId="13" fillId="8" borderId="2" xfId="0" applyFont="1" applyFill="1" applyBorder="1" applyAlignment="1">
      <alignment horizontal="left" vertical="center"/>
    </xf>
    <xf numFmtId="0" fontId="91" fillId="0" borderId="2" xfId="0" applyFont="1" applyBorder="1" applyAlignment="1">
      <alignment horizontal="center" vertical="center"/>
    </xf>
    <xf numFmtId="1" fontId="86" fillId="5" borderId="2" xfId="0" applyNumberFormat="1" applyFont="1" applyFill="1" applyBorder="1" applyAlignment="1">
      <alignment horizontal="center" vertical="center" wrapText="1"/>
    </xf>
    <xf numFmtId="0" fontId="86" fillId="5" borderId="2" xfId="0" applyFont="1" applyFill="1" applyBorder="1" applyAlignment="1">
      <alignment horizontal="center" vertical="center" wrapText="1"/>
    </xf>
    <xf numFmtId="1" fontId="21" fillId="63" borderId="2" xfId="0" applyNumberFormat="1" applyFont="1" applyFill="1" applyBorder="1" applyAlignment="1">
      <alignment horizontal="center" vertical="center" wrapText="1"/>
    </xf>
    <xf numFmtId="0" fontId="21" fillId="63" borderId="2" xfId="0" applyFont="1" applyFill="1" applyBorder="1" applyAlignment="1">
      <alignment horizontal="center" vertical="center" wrapText="1"/>
    </xf>
    <xf numFmtId="1" fontId="29" fillId="31" borderId="2" xfId="0" applyNumberFormat="1" applyFont="1" applyFill="1" applyBorder="1" applyAlignment="1">
      <alignment horizontal="left" vertical="center"/>
    </xf>
    <xf numFmtId="1" fontId="29" fillId="20" borderId="2" xfId="0" applyNumberFormat="1" applyFont="1" applyFill="1" applyBorder="1" applyAlignment="1">
      <alignment horizontal="center" vertical="center"/>
    </xf>
    <xf numFmtId="0" fontId="20" fillId="20" borderId="2" xfId="0" applyFont="1" applyFill="1" applyBorder="1" applyAlignment="1">
      <alignment horizontal="center" vertical="center"/>
    </xf>
    <xf numFmtId="0" fontId="30" fillId="20" borderId="2" xfId="0" applyFont="1" applyFill="1" applyBorder="1" applyAlignment="1">
      <alignment horizontal="center" vertical="center"/>
    </xf>
    <xf numFmtId="0" fontId="20" fillId="23" borderId="2" xfId="0" applyFont="1" applyFill="1" applyBorder="1" applyAlignment="1">
      <alignment horizontal="center"/>
    </xf>
    <xf numFmtId="0" fontId="15" fillId="0" borderId="115" xfId="0" applyFont="1" applyBorder="1" applyAlignment="1">
      <alignment horizontal="center"/>
    </xf>
    <xf numFmtId="0" fontId="30" fillId="0" borderId="24" xfId="0" applyFont="1" applyBorder="1" applyAlignment="1">
      <alignment horizontal="center"/>
    </xf>
    <xf numFmtId="0" fontId="30" fillId="0" borderId="3" xfId="0" applyFont="1" applyBorder="1" applyAlignment="1">
      <alignment horizontal="center" vertical="center"/>
    </xf>
    <xf numFmtId="0" fontId="30" fillId="20" borderId="3" xfId="0" applyFont="1" applyFill="1" applyBorder="1" applyAlignment="1">
      <alignment horizontal="center" vertical="center"/>
    </xf>
    <xf numFmtId="0" fontId="20" fillId="23" borderId="2" xfId="0" applyFont="1" applyFill="1" applyBorder="1" applyAlignment="1">
      <alignment horizontal="center" vertical="center"/>
    </xf>
    <xf numFmtId="0" fontId="20" fillId="32" borderId="2" xfId="0" applyFont="1" applyFill="1" applyBorder="1" applyAlignment="1">
      <alignment horizontal="center" vertical="center"/>
    </xf>
    <xf numFmtId="10" fontId="91" fillId="0" borderId="2" xfId="0" applyNumberFormat="1" applyFont="1" applyBorder="1" applyAlignment="1">
      <alignment horizontal="center" vertical="center"/>
    </xf>
    <xf numFmtId="0" fontId="0" fillId="0" borderId="0" xfId="0"/>
    <xf numFmtId="49" fontId="93" fillId="0" borderId="0" xfId="0" applyNumberFormat="1" applyFont="1" applyAlignment="1">
      <alignment vertical="top"/>
    </xf>
    <xf numFmtId="3" fontId="93" fillId="0" borderId="0" xfId="0" applyNumberFormat="1" applyFont="1" applyAlignment="1">
      <alignment vertical="top"/>
    </xf>
    <xf numFmtId="0" fontId="95" fillId="64" borderId="0" xfId="0" applyFont="1" applyFill="1" applyAlignment="1">
      <alignment horizontal="left" vertical="center"/>
    </xf>
    <xf numFmtId="0" fontId="0" fillId="63" borderId="2" xfId="0" applyFill="1" applyBorder="1" applyAlignment="1">
      <alignment horizontal="center" vertical="center"/>
    </xf>
    <xf numFmtId="0" fontId="0" fillId="63" borderId="2" xfId="0" applyFill="1" applyBorder="1" applyAlignment="1">
      <alignment horizontal="center"/>
    </xf>
    <xf numFmtId="1" fontId="99" fillId="5" borderId="2" xfId="0" applyNumberFormat="1" applyFont="1" applyFill="1" applyBorder="1" applyAlignment="1">
      <alignment horizontal="center" vertical="center"/>
    </xf>
    <xf numFmtId="1" fontId="99" fillId="5" borderId="2" xfId="0" applyNumberFormat="1" applyFont="1" applyFill="1" applyBorder="1" applyAlignment="1">
      <alignment horizontal="center" vertical="center" wrapText="1"/>
    </xf>
    <xf numFmtId="1" fontId="100" fillId="63" borderId="2" xfId="0" applyNumberFormat="1" applyFont="1" applyFill="1" applyBorder="1" applyAlignment="1">
      <alignment horizontal="center" vertical="center" wrapText="1"/>
    </xf>
    <xf numFmtId="0" fontId="0" fillId="7" borderId="0" xfId="0" applyFont="1" applyFill="1" applyAlignment="1">
      <alignment horizontal="center"/>
    </xf>
    <xf numFmtId="0" fontId="101" fillId="0" borderId="154" xfId="0" applyNumberFormat="1" applyFont="1" applyFill="1" applyBorder="1" applyAlignment="1" applyProtection="1">
      <alignment horizontal="center"/>
    </xf>
    <xf numFmtId="0" fontId="102" fillId="0" borderId="2" xfId="0" applyFont="1" applyBorder="1" applyAlignment="1">
      <alignment horizontal="center" vertical="center"/>
    </xf>
    <xf numFmtId="0" fontId="13" fillId="22" borderId="2" xfId="1" applyFont="1" applyFill="1" applyBorder="1" applyAlignment="1">
      <alignment horizontal="center" vertical="center"/>
    </xf>
    <xf numFmtId="1" fontId="13" fillId="22" borderId="2" xfId="1" applyNumberFormat="1" applyFont="1" applyFill="1" applyBorder="1" applyAlignment="1">
      <alignment horizontal="center" vertical="center"/>
    </xf>
    <xf numFmtId="0" fontId="84" fillId="0" borderId="2" xfId="0" applyFont="1" applyBorder="1" applyAlignment="1">
      <alignment horizontal="center" vertical="center"/>
    </xf>
    <xf numFmtId="1" fontId="84" fillId="0" borderId="2" xfId="0" applyNumberFormat="1" applyFont="1" applyBorder="1" applyAlignment="1">
      <alignment horizontal="center" vertical="center"/>
    </xf>
    <xf numFmtId="0" fontId="0" fillId="0" borderId="2" xfId="0" applyFont="1" applyBorder="1"/>
    <xf numFmtId="0" fontId="24" fillId="0" borderId="2" xfId="0" applyFont="1" applyBorder="1" applyAlignment="1">
      <alignment horizontal="center" vertical="center"/>
    </xf>
    <xf numFmtId="0" fontId="102" fillId="7" borderId="2" xfId="0" applyFont="1" applyFill="1" applyBorder="1" applyAlignment="1">
      <alignment horizontal="center"/>
    </xf>
    <xf numFmtId="0" fontId="0" fillId="7" borderId="2" xfId="0" applyFill="1" applyBorder="1" applyAlignment="1">
      <alignment horizontal="center"/>
    </xf>
    <xf numFmtId="0" fontId="102" fillId="7" borderId="2" xfId="0" applyFont="1" applyFill="1" applyBorder="1" applyAlignment="1">
      <alignment horizontal="center" vertical="center"/>
    </xf>
    <xf numFmtId="0" fontId="107" fillId="7" borderId="2" xfId="6" applyFont="1" applyFill="1" applyBorder="1" applyAlignment="1">
      <alignment horizontal="center" wrapText="1"/>
    </xf>
    <xf numFmtId="0" fontId="107" fillId="7" borderId="2" xfId="6" applyFont="1" applyFill="1" applyBorder="1" applyAlignment="1">
      <alignment horizontal="center"/>
    </xf>
    <xf numFmtId="0" fontId="108" fillId="7" borderId="2" xfId="0" applyFont="1" applyFill="1" applyBorder="1" applyAlignment="1">
      <alignment horizontal="center"/>
    </xf>
    <xf numFmtId="0" fontId="109" fillId="65" borderId="2" xfId="0" applyFont="1" applyFill="1" applyBorder="1" applyAlignment="1">
      <alignment horizontal="center" vertical="center"/>
    </xf>
    <xf numFmtId="0" fontId="110" fillId="17" borderId="2" xfId="0" applyFont="1" applyFill="1" applyBorder="1" applyAlignment="1">
      <alignment horizontal="center" vertical="center"/>
    </xf>
    <xf numFmtId="0" fontId="108" fillId="17" borderId="2" xfId="0" applyFont="1" applyFill="1" applyBorder="1" applyAlignment="1">
      <alignment horizontal="center" vertical="center"/>
    </xf>
    <xf numFmtId="0" fontId="102" fillId="22" borderId="2" xfId="0" applyFont="1" applyFill="1" applyBorder="1" applyAlignment="1">
      <alignment horizontal="center"/>
    </xf>
    <xf numFmtId="0" fontId="102" fillId="22" borderId="2" xfId="0" quotePrefix="1" applyFont="1" applyFill="1" applyBorder="1" applyAlignment="1">
      <alignment horizontal="center" vertical="center"/>
    </xf>
    <xf numFmtId="0" fontId="107" fillId="22" borderId="2" xfId="6" applyFont="1" applyFill="1" applyBorder="1" applyAlignment="1">
      <alignment horizontal="center"/>
    </xf>
    <xf numFmtId="0" fontId="108" fillId="22" borderId="2" xfId="0" applyFont="1" applyFill="1" applyBorder="1" applyAlignment="1">
      <alignment horizontal="center"/>
    </xf>
    <xf numFmtId="0" fontId="102" fillId="8" borderId="2" xfId="0" applyFont="1" applyFill="1" applyBorder="1" applyAlignment="1">
      <alignment horizontal="center"/>
    </xf>
    <xf numFmtId="0" fontId="107" fillId="22" borderId="2" xfId="6" applyFont="1" applyFill="1" applyBorder="1" applyAlignment="1">
      <alignment horizontal="center" wrapText="1"/>
    </xf>
    <xf numFmtId="0" fontId="102" fillId="0" borderId="2" xfId="0" quotePrefix="1" applyFont="1" applyBorder="1" applyAlignment="1">
      <alignment horizontal="center" vertical="center"/>
    </xf>
    <xf numFmtId="0" fontId="107" fillId="0" borderId="2" xfId="6" applyFont="1" applyFill="1" applyBorder="1" applyAlignment="1">
      <alignment horizontal="center" wrapText="1"/>
    </xf>
    <xf numFmtId="0" fontId="110" fillId="17" borderId="3" xfId="0" applyFont="1" applyFill="1" applyBorder="1" applyAlignment="1">
      <alignment horizontal="center" vertical="center"/>
    </xf>
    <xf numFmtId="0" fontId="108" fillId="17" borderId="23" xfId="0" applyFont="1" applyFill="1" applyBorder="1" applyAlignment="1">
      <alignment horizontal="center" vertical="center"/>
    </xf>
    <xf numFmtId="0" fontId="109" fillId="65" borderId="3" xfId="0" applyFont="1" applyFill="1" applyBorder="1" applyAlignment="1">
      <alignment horizontal="center" vertical="center"/>
    </xf>
    <xf numFmtId="0" fontId="102" fillId="22" borderId="2" xfId="0" applyFont="1" applyFill="1" applyBorder="1" applyAlignment="1">
      <alignment horizontal="center" vertical="center"/>
    </xf>
    <xf numFmtId="0" fontId="107" fillId="0" borderId="2" xfId="6" applyFont="1" applyFill="1" applyBorder="1" applyAlignment="1">
      <alignment horizontal="center"/>
    </xf>
    <xf numFmtId="1" fontId="0" fillId="0" borderId="2" xfId="0" applyNumberFormat="1" applyFill="1" applyBorder="1" applyAlignment="1">
      <alignment horizontal="center" vertical="center"/>
    </xf>
    <xf numFmtId="0" fontId="0" fillId="0" borderId="2" xfId="0" applyFill="1" applyBorder="1" applyAlignment="1">
      <alignment horizontal="center" vertical="center" wrapText="1"/>
    </xf>
    <xf numFmtId="2" fontId="77" fillId="51" borderId="33" xfId="0" applyNumberFormat="1" applyFont="1" applyFill="1" applyBorder="1" applyAlignment="1">
      <alignment horizontal="center" vertical="center"/>
    </xf>
    <xf numFmtId="0" fontId="0" fillId="0" borderId="0" xfId="0"/>
    <xf numFmtId="0" fontId="24" fillId="0" borderId="2" xfId="0" applyFont="1" applyBorder="1" applyAlignment="1">
      <alignment horizontal="center" vertical="center"/>
    </xf>
    <xf numFmtId="0" fontId="0" fillId="0" borderId="0" xfId="0"/>
    <xf numFmtId="0" fontId="97" fillId="66" borderId="2" xfId="0" applyFont="1" applyFill="1" applyBorder="1" applyAlignment="1">
      <alignment horizontal="center" vertical="center"/>
    </xf>
    <xf numFmtId="1" fontId="97" fillId="66" borderId="2" xfId="0" applyNumberFormat="1" applyFont="1" applyFill="1" applyBorder="1" applyAlignment="1">
      <alignment horizontal="center" vertical="center"/>
    </xf>
    <xf numFmtId="0" fontId="111" fillId="69" borderId="2" xfId="0" applyFont="1" applyFill="1" applyBorder="1" applyAlignment="1">
      <alignment horizontal="center"/>
    </xf>
    <xf numFmtId="0" fontId="112" fillId="69" borderId="2" xfId="0" applyFont="1" applyFill="1" applyBorder="1" applyAlignment="1">
      <alignment horizontal="center"/>
    </xf>
    <xf numFmtId="0" fontId="113" fillId="71" borderId="2" xfId="0" applyFont="1" applyFill="1" applyBorder="1" applyAlignment="1">
      <alignment horizontal="center"/>
    </xf>
    <xf numFmtId="0" fontId="111" fillId="74" borderId="2" xfId="0" applyFont="1" applyFill="1" applyBorder="1" applyAlignment="1">
      <alignment horizontal="center"/>
    </xf>
    <xf numFmtId="0" fontId="112" fillId="74" borderId="2" xfId="0" applyFont="1" applyFill="1" applyBorder="1" applyAlignment="1">
      <alignment horizontal="center"/>
    </xf>
    <xf numFmtId="173" fontId="112" fillId="70" borderId="2" xfId="0" applyNumberFormat="1" applyFont="1" applyFill="1" applyBorder="1" applyAlignment="1">
      <alignment horizontal="center"/>
    </xf>
    <xf numFmtId="1" fontId="111" fillId="69" borderId="2" xfId="0" applyNumberFormat="1" applyFont="1" applyFill="1" applyBorder="1" applyAlignment="1">
      <alignment horizontal="center"/>
    </xf>
    <xf numFmtId="1" fontId="111" fillId="74" borderId="2" xfId="0" applyNumberFormat="1" applyFont="1" applyFill="1" applyBorder="1" applyAlignment="1">
      <alignment horizontal="center"/>
    </xf>
    <xf numFmtId="0" fontId="97" fillId="67" borderId="2" xfId="0" applyFont="1" applyFill="1" applyBorder="1" applyAlignment="1">
      <alignment horizontal="center" vertical="center"/>
    </xf>
    <xf numFmtId="0" fontId="111" fillId="72" borderId="2" xfId="0" applyFont="1" applyFill="1" applyBorder="1" applyAlignment="1">
      <alignment horizontal="center"/>
    </xf>
    <xf numFmtId="0" fontId="111" fillId="72" borderId="2" xfId="0" applyFont="1" applyFill="1" applyBorder="1" applyAlignment="1">
      <alignment horizontal="center" vertical="center"/>
    </xf>
    <xf numFmtId="0" fontId="113" fillId="73" borderId="2" xfId="0" applyFont="1" applyFill="1" applyBorder="1" applyAlignment="1">
      <alignment horizontal="center" vertical="center"/>
    </xf>
    <xf numFmtId="0" fontId="112" fillId="72" borderId="2" xfId="0" applyFont="1" applyFill="1" applyBorder="1" applyAlignment="1">
      <alignment horizontal="center" vertical="center"/>
    </xf>
    <xf numFmtId="0" fontId="97" fillId="68" borderId="2" xfId="0" applyFont="1" applyFill="1" applyBorder="1" applyAlignment="1">
      <alignment horizontal="center" vertical="center"/>
    </xf>
    <xf numFmtId="0" fontId="111" fillId="75" borderId="2" xfId="0" applyFont="1" applyFill="1" applyBorder="1" applyAlignment="1">
      <alignment horizontal="center"/>
    </xf>
    <xf numFmtId="0" fontId="112" fillId="75" borderId="2" xfId="0" applyFont="1" applyFill="1" applyBorder="1" applyAlignment="1">
      <alignment horizontal="center"/>
    </xf>
    <xf numFmtId="0" fontId="114" fillId="75" borderId="2" xfId="0" applyFont="1" applyFill="1" applyBorder="1" applyAlignment="1">
      <alignment horizontal="center"/>
    </xf>
    <xf numFmtId="170" fontId="113" fillId="71" borderId="2" xfId="0" applyNumberFormat="1" applyFont="1" applyFill="1" applyBorder="1" applyAlignment="1">
      <alignment horizontal="center"/>
    </xf>
    <xf numFmtId="2" fontId="112" fillId="70" borderId="2" xfId="0" applyNumberFormat="1" applyFont="1" applyFill="1" applyBorder="1" applyAlignment="1">
      <alignment horizontal="center"/>
    </xf>
    <xf numFmtId="0" fontId="0" fillId="0" borderId="0" xfId="0"/>
    <xf numFmtId="0" fontId="24" fillId="0" borderId="2" xfId="0" applyFont="1" applyBorder="1" applyAlignment="1">
      <alignment horizontal="center" vertical="center"/>
    </xf>
    <xf numFmtId="0" fontId="112" fillId="63" borderId="2" xfId="0" applyFont="1" applyFill="1" applyBorder="1" applyAlignment="1">
      <alignment horizontal="center"/>
    </xf>
    <xf numFmtId="0" fontId="40" fillId="22" borderId="2" xfId="22" applyFont="1" applyFill="1" applyBorder="1" applyAlignment="1">
      <alignment horizontal="center" vertical="center" wrapText="1"/>
    </xf>
    <xf numFmtId="0" fontId="97" fillId="66" borderId="2" xfId="0" applyFont="1" applyFill="1" applyBorder="1" applyAlignment="1">
      <alignment horizontal="center" vertical="center" wrapText="1"/>
    </xf>
    <xf numFmtId="0" fontId="115" fillId="0" borderId="156" xfId="0" applyNumberFormat="1" applyFont="1" applyFill="1" applyBorder="1" applyAlignment="1" applyProtection="1">
      <alignment horizontal="center"/>
    </xf>
    <xf numFmtId="1" fontId="26" fillId="10" borderId="3" xfId="0" applyNumberFormat="1" applyFont="1" applyFill="1" applyBorder="1" applyAlignment="1">
      <alignment horizontal="center"/>
    </xf>
    <xf numFmtId="1" fontId="26" fillId="23" borderId="2" xfId="0" applyNumberFormat="1" applyFont="1" applyFill="1" applyBorder="1" applyAlignment="1">
      <alignment horizontal="center" vertical="center"/>
    </xf>
    <xf numFmtId="0" fontId="26" fillId="23" borderId="12" xfId="0" applyFont="1" applyFill="1" applyBorder="1" applyAlignment="1">
      <alignment horizontal="center"/>
    </xf>
    <xf numFmtId="1" fontId="26" fillId="60" borderId="2" xfId="0" applyNumberFormat="1" applyFont="1" applyFill="1" applyBorder="1" applyAlignment="1">
      <alignment horizontal="center" vertical="center"/>
    </xf>
    <xf numFmtId="0" fontId="26" fillId="60" borderId="12" xfId="0" applyFont="1" applyFill="1" applyBorder="1" applyAlignment="1">
      <alignment horizontal="center"/>
    </xf>
    <xf numFmtId="0" fontId="116" fillId="15" borderId="8" xfId="0" applyFont="1" applyFill="1" applyBorder="1" applyAlignment="1">
      <alignment horizontal="center"/>
    </xf>
    <xf numFmtId="1" fontId="116" fillId="15" borderId="9" xfId="0" applyNumberFormat="1" applyFont="1" applyFill="1" applyBorder="1" applyAlignment="1">
      <alignment horizontal="center" vertical="center"/>
    </xf>
    <xf numFmtId="1" fontId="116" fillId="15" borderId="9" xfId="0" applyNumberFormat="1" applyFont="1" applyFill="1" applyBorder="1" applyAlignment="1">
      <alignment horizontal="left" vertical="center"/>
    </xf>
    <xf numFmtId="1" fontId="116" fillId="15" borderId="10" xfId="0" applyNumberFormat="1" applyFont="1" applyFill="1" applyBorder="1" applyAlignment="1">
      <alignment horizontal="center" vertical="center"/>
    </xf>
    <xf numFmtId="1" fontId="26" fillId="23" borderId="2" xfId="0" applyNumberFormat="1" applyFont="1" applyFill="1" applyBorder="1" applyAlignment="1">
      <alignment horizontal="center"/>
    </xf>
    <xf numFmtId="15" fontId="26" fillId="23" borderId="2" xfId="0" applyNumberFormat="1" applyFont="1" applyFill="1" applyBorder="1" applyAlignment="1">
      <alignment horizontal="center" vertical="center"/>
    </xf>
    <xf numFmtId="9" fontId="16" fillId="23" borderId="2" xfId="0" applyNumberFormat="1" applyFont="1" applyFill="1" applyBorder="1" applyAlignment="1">
      <alignment horizontal="center" vertical="center"/>
    </xf>
    <xf numFmtId="0" fontId="26" fillId="23" borderId="2" xfId="0" applyNumberFormat="1" applyFont="1" applyFill="1" applyBorder="1" applyAlignment="1">
      <alignment horizontal="center" vertical="center"/>
    </xf>
    <xf numFmtId="15" fontId="16" fillId="23" borderId="2" xfId="0" applyNumberFormat="1" applyFont="1" applyFill="1" applyBorder="1" applyAlignment="1">
      <alignment horizontal="center" vertical="center"/>
    </xf>
    <xf numFmtId="1" fontId="26" fillId="60" borderId="2" xfId="0" applyNumberFormat="1" applyFont="1" applyFill="1" applyBorder="1" applyAlignment="1">
      <alignment horizontal="center"/>
    </xf>
    <xf numFmtId="15" fontId="26" fillId="60" borderId="2" xfId="0" applyNumberFormat="1" applyFont="1" applyFill="1" applyBorder="1" applyAlignment="1">
      <alignment horizontal="center" vertical="center"/>
    </xf>
    <xf numFmtId="9" fontId="16" fillId="60" borderId="2" xfId="0" applyNumberFormat="1" applyFont="1" applyFill="1" applyBorder="1" applyAlignment="1">
      <alignment horizontal="center" vertical="center"/>
    </xf>
    <xf numFmtId="0" fontId="26" fillId="60" borderId="2" xfId="0" applyNumberFormat="1" applyFont="1" applyFill="1" applyBorder="1" applyAlignment="1">
      <alignment horizontal="center" vertical="center"/>
    </xf>
    <xf numFmtId="1" fontId="26" fillId="10" borderId="2" xfId="0" applyNumberFormat="1" applyFont="1" applyFill="1" applyBorder="1" applyAlignment="1">
      <alignment horizontal="center"/>
    </xf>
    <xf numFmtId="9" fontId="16" fillId="10" borderId="2" xfId="0" applyNumberFormat="1" applyFont="1" applyFill="1" applyBorder="1" applyAlignment="1">
      <alignment horizontal="center" vertical="center"/>
    </xf>
    <xf numFmtId="0" fontId="16" fillId="0" borderId="11" xfId="0" applyFont="1" applyBorder="1" applyAlignment="1">
      <alignment horizontal="center"/>
    </xf>
    <xf numFmtId="0" fontId="16" fillId="0" borderId="13" xfId="0" applyFont="1" applyBorder="1" applyAlignment="1">
      <alignment horizontal="center"/>
    </xf>
    <xf numFmtId="0" fontId="15" fillId="7" borderId="24" xfId="0" applyFont="1" applyFill="1" applyBorder="1" applyAlignment="1">
      <alignment horizontal="center" vertical="center"/>
    </xf>
    <xf numFmtId="0" fontId="0" fillId="0" borderId="0" xfId="0"/>
    <xf numFmtId="0" fontId="20" fillId="0" borderId="2" xfId="0" applyFont="1" applyBorder="1" applyAlignment="1">
      <alignment horizontal="center" vertical="center"/>
    </xf>
    <xf numFmtId="0" fontId="0" fillId="0" borderId="0" xfId="0"/>
    <xf numFmtId="0" fontId="91" fillId="0" borderId="2" xfId="0" applyFont="1" applyBorder="1" applyAlignment="1">
      <alignment vertical="center"/>
    </xf>
    <xf numFmtId="0" fontId="0" fillId="0" borderId="2" xfId="0" applyBorder="1"/>
    <xf numFmtId="16" fontId="80" fillId="13" borderId="2" xfId="0" applyNumberFormat="1" applyFont="1" applyFill="1" applyBorder="1" applyAlignment="1">
      <alignment horizontal="center" vertical="center"/>
    </xf>
    <xf numFmtId="0" fontId="117" fillId="8" borderId="2" xfId="0" applyFont="1" applyFill="1" applyBorder="1" applyAlignment="1">
      <alignment horizontal="left" vertical="center"/>
    </xf>
    <xf numFmtId="0" fontId="117" fillId="8" borderId="2" xfId="0" applyFont="1" applyFill="1" applyBorder="1" applyAlignment="1">
      <alignment vertical="center"/>
    </xf>
    <xf numFmtId="1" fontId="91" fillId="0" borderId="2" xfId="0" applyNumberFormat="1" applyFont="1" applyBorder="1" applyAlignment="1">
      <alignment horizontal="center" vertical="center"/>
    </xf>
    <xf numFmtId="0" fontId="20" fillId="63" borderId="2" xfId="0" applyFont="1" applyFill="1" applyBorder="1" applyAlignment="1">
      <alignment horizontal="center"/>
    </xf>
    <xf numFmtId="0" fontId="30" fillId="21" borderId="24" xfId="0" applyFont="1" applyFill="1" applyBorder="1" applyAlignment="1">
      <alignment horizontal="center"/>
    </xf>
    <xf numFmtId="1" fontId="29" fillId="0" borderId="2" xfId="0" applyNumberFormat="1" applyFont="1" applyFill="1" applyBorder="1" applyAlignment="1">
      <alignment horizontal="center" vertical="center"/>
    </xf>
    <xf numFmtId="0" fontId="30" fillId="0" borderId="2" xfId="0" applyFont="1" applyBorder="1" applyAlignment="1">
      <alignment horizontal="center" vertical="center"/>
    </xf>
    <xf numFmtId="2" fontId="20" fillId="0" borderId="2" xfId="0" applyNumberFormat="1" applyFont="1" applyBorder="1" applyAlignment="1">
      <alignment horizontal="center"/>
    </xf>
    <xf numFmtId="0" fontId="15" fillId="0" borderId="109" xfId="0" applyFont="1" applyBorder="1" applyAlignment="1">
      <alignment horizontal="center"/>
    </xf>
    <xf numFmtId="0" fontId="29" fillId="40" borderId="2" xfId="0" applyFont="1" applyFill="1" applyBorder="1" applyAlignment="1">
      <alignment horizontal="center" vertical="center" readingOrder="1"/>
    </xf>
    <xf numFmtId="0" fontId="26" fillId="60" borderId="157" xfId="0" applyFont="1" applyFill="1" applyBorder="1" applyAlignment="1">
      <alignment horizontal="center"/>
    </xf>
    <xf numFmtId="0" fontId="26" fillId="60" borderId="2" xfId="0" applyNumberFormat="1" applyFont="1" applyFill="1" applyBorder="1" applyAlignment="1">
      <alignment horizontal="center"/>
    </xf>
    <xf numFmtId="1" fontId="26" fillId="72" borderId="2" xfId="0" applyNumberFormat="1" applyFont="1" applyFill="1" applyBorder="1" applyAlignment="1">
      <alignment horizontal="center"/>
    </xf>
    <xf numFmtId="15" fontId="26" fillId="72" borderId="2" xfId="0" applyNumberFormat="1" applyFont="1" applyFill="1" applyBorder="1" applyAlignment="1">
      <alignment horizontal="center" vertical="center"/>
    </xf>
    <xf numFmtId="9" fontId="16" fillId="72" borderId="2" xfId="0" applyNumberFormat="1" applyFont="1" applyFill="1" applyBorder="1" applyAlignment="1">
      <alignment horizontal="center" vertical="center"/>
    </xf>
    <xf numFmtId="0" fontId="26" fillId="72" borderId="2" xfId="0" applyNumberFormat="1" applyFont="1" applyFill="1" applyBorder="1" applyAlignment="1">
      <alignment horizontal="center" vertical="center"/>
    </xf>
    <xf numFmtId="1" fontId="26" fillId="72" borderId="2" xfId="0" applyNumberFormat="1" applyFont="1" applyFill="1" applyBorder="1" applyAlignment="1">
      <alignment horizontal="center" vertical="center"/>
    </xf>
    <xf numFmtId="0" fontId="26" fillId="72" borderId="157" xfId="0" applyFont="1" applyFill="1" applyBorder="1" applyAlignment="1">
      <alignment horizontal="center"/>
    </xf>
    <xf numFmtId="1" fontId="26" fillId="75" borderId="2" xfId="0" applyNumberFormat="1" applyFont="1" applyFill="1" applyBorder="1" applyAlignment="1">
      <alignment horizontal="center"/>
    </xf>
    <xf numFmtId="15" fontId="26" fillId="75" borderId="2" xfId="0" applyNumberFormat="1" applyFont="1" applyFill="1" applyBorder="1" applyAlignment="1">
      <alignment horizontal="center" vertical="center"/>
    </xf>
    <xf numFmtId="9" fontId="16" fillId="75" borderId="2" xfId="0" applyNumberFormat="1" applyFont="1" applyFill="1" applyBorder="1" applyAlignment="1">
      <alignment horizontal="center" vertical="center"/>
    </xf>
    <xf numFmtId="0" fontId="26" fillId="75" borderId="2" xfId="0" applyNumberFormat="1" applyFont="1" applyFill="1" applyBorder="1" applyAlignment="1">
      <alignment horizontal="center" vertical="center"/>
    </xf>
    <xf numFmtId="1" fontId="26" fillId="75" borderId="2" xfId="0" applyNumberFormat="1" applyFont="1" applyFill="1" applyBorder="1" applyAlignment="1">
      <alignment horizontal="center" vertical="center"/>
    </xf>
    <xf numFmtId="0" fontId="26" fillId="75" borderId="157" xfId="0" applyFont="1" applyFill="1" applyBorder="1" applyAlignment="1">
      <alignment horizontal="center"/>
    </xf>
    <xf numFmtId="0" fontId="26" fillId="72" borderId="2" xfId="0" applyNumberFormat="1" applyFont="1" applyFill="1" applyBorder="1" applyAlignment="1">
      <alignment horizontal="center"/>
    </xf>
    <xf numFmtId="0" fontId="26" fillId="72" borderId="12" xfId="0" applyFont="1" applyFill="1" applyBorder="1" applyAlignment="1">
      <alignment horizontal="center"/>
    </xf>
    <xf numFmtId="1" fontId="26" fillId="0" borderId="3" xfId="0" applyNumberFormat="1" applyFont="1" applyFill="1" applyBorder="1" applyAlignment="1">
      <alignment horizontal="center"/>
    </xf>
    <xf numFmtId="15" fontId="26" fillId="0" borderId="3" xfId="0" applyNumberFormat="1" applyFont="1" applyFill="1" applyBorder="1" applyAlignment="1">
      <alignment horizontal="center" vertical="center"/>
    </xf>
    <xf numFmtId="9" fontId="26" fillId="0" borderId="3" xfId="0" applyNumberFormat="1" applyFont="1" applyFill="1" applyBorder="1" applyAlignment="1">
      <alignment horizontal="center" vertical="center"/>
    </xf>
    <xf numFmtId="0" fontId="26" fillId="0" borderId="3" xfId="0" applyNumberFormat="1" applyFont="1" applyFill="1" applyBorder="1" applyAlignment="1">
      <alignment horizontal="center"/>
    </xf>
    <xf numFmtId="0" fontId="26" fillId="0" borderId="14" xfId="0" applyFont="1" applyFill="1" applyBorder="1" applyAlignment="1">
      <alignment horizontal="center"/>
    </xf>
    <xf numFmtId="0" fontId="118" fillId="0" borderId="0" xfId="24"/>
    <xf numFmtId="0" fontId="122" fillId="78" borderId="158" xfId="24" applyFont="1" applyFill="1" applyBorder="1" applyAlignment="1">
      <alignment horizontal="center" vertical="center" wrapText="1"/>
    </xf>
    <xf numFmtId="0" fontId="122" fillId="78" borderId="158" xfId="24" applyFont="1" applyFill="1" applyBorder="1" applyAlignment="1">
      <alignment horizontal="center" vertical="center"/>
    </xf>
    <xf numFmtId="0" fontId="123" fillId="79" borderId="163" xfId="24" applyFont="1" applyFill="1" applyBorder="1" applyAlignment="1">
      <alignment horizontal="center" vertical="center"/>
    </xf>
    <xf numFmtId="3" fontId="123" fillId="79" borderId="163" xfId="24" applyNumberFormat="1" applyFont="1" applyFill="1" applyBorder="1" applyAlignment="1">
      <alignment horizontal="center" vertical="center"/>
    </xf>
    <xf numFmtId="0" fontId="124" fillId="79" borderId="163" xfId="24" applyFont="1" applyFill="1" applyBorder="1" applyAlignment="1">
      <alignment horizontal="center" vertical="center"/>
    </xf>
    <xf numFmtId="3" fontId="124" fillId="79" borderId="163" xfId="24" applyNumberFormat="1" applyFont="1" applyFill="1" applyBorder="1" applyAlignment="1">
      <alignment horizontal="center" vertical="center"/>
    </xf>
    <xf numFmtId="0" fontId="118" fillId="0" borderId="0" xfId="24" applyBorder="1"/>
    <xf numFmtId="0" fontId="118" fillId="0" borderId="0" xfId="24" applyBorder="1" applyAlignment="1">
      <alignment horizontal="center" vertical="center"/>
    </xf>
    <xf numFmtId="0" fontId="0" fillId="0" borderId="0" xfId="24" applyFont="1"/>
    <xf numFmtId="0" fontId="1" fillId="76" borderId="159" xfId="23" applyBorder="1" applyAlignment="1">
      <alignment horizontal="center" vertical="center"/>
    </xf>
    <xf numFmtId="3" fontId="1" fillId="76" borderId="159" xfId="23" applyNumberFormat="1" applyBorder="1" applyAlignment="1">
      <alignment horizontal="center" vertical="center"/>
    </xf>
    <xf numFmtId="0" fontId="0" fillId="76" borderId="159" xfId="23" applyFont="1" applyBorder="1" applyAlignment="1">
      <alignment horizontal="center" vertical="center"/>
    </xf>
    <xf numFmtId="0" fontId="124" fillId="79" borderId="163" xfId="24" applyFont="1" applyFill="1" applyBorder="1" applyAlignment="1">
      <alignment vertical="center"/>
    </xf>
    <xf numFmtId="0" fontId="123" fillId="79" borderId="163" xfId="24" applyFont="1" applyFill="1" applyBorder="1" applyAlignment="1">
      <alignment vertical="center"/>
    </xf>
    <xf numFmtId="0" fontId="15" fillId="8" borderId="2" xfId="0" applyFont="1" applyFill="1" applyBorder="1" applyAlignment="1">
      <alignment horizontal="center" vertical="center"/>
    </xf>
    <xf numFmtId="0" fontId="15" fillId="8" borderId="24" xfId="0" applyFont="1" applyFill="1" applyBorder="1" applyAlignment="1">
      <alignment horizontal="center" vertical="center"/>
    </xf>
    <xf numFmtId="0" fontId="15" fillId="21" borderId="115" xfId="0" applyFont="1" applyFill="1" applyBorder="1" applyAlignment="1">
      <alignment horizontal="center" vertical="center"/>
    </xf>
    <xf numFmtId="0" fontId="15" fillId="0" borderId="124" xfId="0" applyFont="1" applyBorder="1" applyAlignment="1">
      <alignment horizontal="center" vertical="center" wrapText="1"/>
    </xf>
    <xf numFmtId="0" fontId="44" fillId="8" borderId="0" xfId="0" applyFont="1" applyFill="1"/>
    <xf numFmtId="0" fontId="44" fillId="8" borderId="0" xfId="0" applyFont="1" applyFill="1" applyAlignment="1">
      <alignment horizontal="center"/>
    </xf>
    <xf numFmtId="0" fontId="47" fillId="8" borderId="0" xfId="0" applyFont="1" applyFill="1"/>
    <xf numFmtId="0" fontId="46" fillId="8" borderId="0" xfId="0" applyFont="1" applyFill="1"/>
    <xf numFmtId="0" fontId="20" fillId="25" borderId="2" xfId="0" applyFont="1" applyFill="1" applyBorder="1" applyAlignment="1">
      <alignment horizontal="center" vertical="center"/>
    </xf>
    <xf numFmtId="0" fontId="11" fillId="8" borderId="0" xfId="0" applyFont="1" applyFill="1" applyAlignment="1">
      <alignment horizontal="center"/>
    </xf>
    <xf numFmtId="1" fontId="26" fillId="0" borderId="2" xfId="0" applyNumberFormat="1" applyFont="1" applyFill="1" applyBorder="1" applyAlignment="1">
      <alignment horizontal="center"/>
    </xf>
    <xf numFmtId="15" fontId="26" fillId="0" borderId="2" xfId="0" applyNumberFormat="1" applyFont="1" applyFill="1" applyBorder="1" applyAlignment="1">
      <alignment horizontal="center" vertical="center"/>
    </xf>
    <xf numFmtId="0" fontId="26" fillId="0" borderId="2" xfId="0" applyNumberFormat="1" applyFont="1" applyFill="1" applyBorder="1" applyAlignment="1">
      <alignment horizontal="center" vertical="center"/>
    </xf>
    <xf numFmtId="1" fontId="26" fillId="0" borderId="2" xfId="0" applyNumberFormat="1" applyFont="1" applyFill="1" applyBorder="1" applyAlignment="1">
      <alignment horizontal="center" vertical="center"/>
    </xf>
    <xf numFmtId="0" fontId="26" fillId="0" borderId="12" xfId="0" applyFont="1" applyFill="1" applyBorder="1" applyAlignment="1">
      <alignment horizontal="center"/>
    </xf>
    <xf numFmtId="0" fontId="26" fillId="0" borderId="3" xfId="0" applyNumberFormat="1" applyFont="1" applyFill="1" applyBorder="1" applyAlignment="1">
      <alignment horizontal="center" vertical="center"/>
    </xf>
    <xf numFmtId="1" fontId="26" fillId="0" borderId="3" xfId="0" applyNumberFormat="1" applyFont="1" applyFill="1" applyBorder="1" applyAlignment="1">
      <alignment horizontal="center" vertical="center"/>
    </xf>
    <xf numFmtId="9" fontId="16" fillId="0" borderId="2" xfId="0" applyNumberFormat="1" applyFont="1" applyFill="1" applyBorder="1" applyAlignment="1">
      <alignment horizontal="center" vertical="center"/>
    </xf>
    <xf numFmtId="0" fontId="0" fillId="0" borderId="0" xfId="0"/>
    <xf numFmtId="1" fontId="1" fillId="76" borderId="159" xfId="23" applyNumberFormat="1" applyBorder="1" applyAlignment="1">
      <alignment horizontal="center" vertical="center"/>
    </xf>
    <xf numFmtId="0" fontId="120" fillId="0" borderId="53" xfId="24" applyFont="1" applyBorder="1" applyAlignment="1">
      <alignment vertical="top"/>
    </xf>
    <xf numFmtId="0" fontId="120" fillId="0" borderId="54" xfId="24" applyFont="1" applyBorder="1" applyAlignment="1">
      <alignment vertical="top"/>
    </xf>
    <xf numFmtId="0" fontId="122" fillId="78" borderId="168" xfId="24" applyFont="1" applyFill="1" applyBorder="1" applyAlignment="1">
      <alignment horizontal="center" vertical="center"/>
    </xf>
    <xf numFmtId="0" fontId="122" fillId="78" borderId="169" xfId="24" applyFont="1" applyFill="1" applyBorder="1" applyAlignment="1">
      <alignment horizontal="center" vertical="center" wrapText="1"/>
    </xf>
    <xf numFmtId="0" fontId="1" fillId="76" borderId="170" xfId="23" applyBorder="1" applyAlignment="1">
      <alignment horizontal="center" vertical="center"/>
    </xf>
    <xf numFmtId="9" fontId="1" fillId="76" borderId="171" xfId="23" applyNumberFormat="1" applyBorder="1" applyAlignment="1">
      <alignment horizontal="center" vertical="center"/>
    </xf>
    <xf numFmtId="0" fontId="124" fillId="79" borderId="172" xfId="24" applyFont="1" applyFill="1" applyBorder="1" applyAlignment="1">
      <alignment vertical="center"/>
    </xf>
    <xf numFmtId="0" fontId="123" fillId="79" borderId="173" xfId="24" applyFont="1" applyFill="1" applyBorder="1" applyAlignment="1">
      <alignment horizontal="center" vertical="center"/>
    </xf>
    <xf numFmtId="0" fontId="120" fillId="0" borderId="53" xfId="24" applyFont="1" applyBorder="1" applyAlignment="1">
      <alignment horizontal="center" vertical="center"/>
    </xf>
    <xf numFmtId="0" fontId="120" fillId="0" borderId="54" xfId="24" applyFont="1" applyBorder="1" applyAlignment="1">
      <alignment horizontal="center" vertical="center"/>
    </xf>
    <xf numFmtId="0" fontId="123" fillId="79" borderId="172" xfId="24" applyFont="1" applyFill="1" applyBorder="1" applyAlignment="1">
      <alignment vertical="center"/>
    </xf>
    <xf numFmtId="9" fontId="1" fillId="76" borderId="171" xfId="25" applyFill="1" applyBorder="1" applyAlignment="1">
      <alignment horizontal="center" vertical="center"/>
    </xf>
    <xf numFmtId="10" fontId="123" fillId="79" borderId="173" xfId="24" applyNumberFormat="1" applyFont="1" applyFill="1" applyBorder="1" applyAlignment="1">
      <alignment horizontal="center" vertical="center"/>
    </xf>
    <xf numFmtId="0" fontId="122" fillId="80" borderId="174" xfId="24" applyFont="1" applyFill="1" applyBorder="1" applyAlignment="1">
      <alignment vertical="center"/>
    </xf>
    <xf numFmtId="0" fontId="122" fillId="80" borderId="175" xfId="24" applyFont="1" applyFill="1" applyBorder="1" applyAlignment="1">
      <alignment vertical="center"/>
    </xf>
    <xf numFmtId="0" fontId="122" fillId="80" borderId="175" xfId="24" applyFont="1" applyFill="1" applyBorder="1" applyAlignment="1">
      <alignment horizontal="center" vertical="center"/>
    </xf>
    <xf numFmtId="3" fontId="122" fillId="80" borderId="175" xfId="24" applyNumberFormat="1" applyFont="1" applyFill="1" applyBorder="1" applyAlignment="1">
      <alignment horizontal="center" vertical="center"/>
    </xf>
    <xf numFmtId="0" fontId="122" fillId="80" borderId="176" xfId="24" applyFont="1" applyFill="1" applyBorder="1" applyAlignment="1">
      <alignment horizontal="center" vertical="center"/>
    </xf>
    <xf numFmtId="0" fontId="26" fillId="23" borderId="2" xfId="0" applyFont="1" applyFill="1" applyBorder="1" applyAlignment="1">
      <alignment horizontal="center"/>
    </xf>
    <xf numFmtId="0" fontId="26" fillId="0" borderId="3" xfId="0" applyFont="1" applyFill="1" applyBorder="1" applyAlignment="1">
      <alignment horizontal="center"/>
    </xf>
    <xf numFmtId="0" fontId="16" fillId="0" borderId="13" xfId="0" applyFont="1" applyFill="1" applyBorder="1" applyAlignment="1">
      <alignment horizontal="center"/>
    </xf>
    <xf numFmtId="0" fontId="26" fillId="0" borderId="2" xfId="0" applyFont="1" applyFill="1" applyBorder="1" applyAlignment="1">
      <alignment horizontal="center"/>
    </xf>
    <xf numFmtId="0" fontId="26" fillId="10" borderId="3" xfId="0" applyNumberFormat="1" applyFont="1" applyFill="1" applyBorder="1" applyAlignment="1">
      <alignment horizontal="center"/>
    </xf>
    <xf numFmtId="1" fontId="75" fillId="10" borderId="3" xfId="0" applyNumberFormat="1" applyFont="1" applyFill="1" applyBorder="1" applyAlignment="1">
      <alignment horizontal="center"/>
    </xf>
    <xf numFmtId="15" fontId="26" fillId="10" borderId="3" xfId="0" applyNumberFormat="1" applyFont="1" applyFill="1" applyBorder="1" applyAlignment="1">
      <alignment horizontal="center" vertical="center"/>
    </xf>
    <xf numFmtId="0" fontId="26" fillId="10" borderId="3" xfId="0" applyNumberFormat="1" applyFont="1" applyFill="1" applyBorder="1" applyAlignment="1">
      <alignment horizontal="center" vertical="center"/>
    </xf>
    <xf numFmtId="0" fontId="75" fillId="10" borderId="3" xfId="0" applyNumberFormat="1" applyFont="1" applyFill="1" applyBorder="1" applyAlignment="1">
      <alignment horizontal="center" vertical="center"/>
    </xf>
    <xf numFmtId="1" fontId="75" fillId="10" borderId="3" xfId="0" applyNumberFormat="1" applyFont="1" applyFill="1" applyBorder="1" applyAlignment="1">
      <alignment horizontal="center" vertical="center"/>
    </xf>
    <xf numFmtId="1" fontId="26" fillId="10" borderId="3" xfId="0" applyNumberFormat="1" applyFont="1" applyFill="1" applyBorder="1" applyAlignment="1">
      <alignment horizontal="center" vertical="center"/>
    </xf>
    <xf numFmtId="1" fontId="16" fillId="10" borderId="3" xfId="0" applyNumberFormat="1" applyFont="1" applyFill="1" applyBorder="1" applyAlignment="1">
      <alignment horizontal="center" vertical="center"/>
    </xf>
    <xf numFmtId="0" fontId="26" fillId="10" borderId="14" xfId="0" applyFont="1" applyFill="1" applyBorder="1" applyAlignment="1">
      <alignment horizontal="center"/>
    </xf>
    <xf numFmtId="0" fontId="16" fillId="10" borderId="14" xfId="0" applyFont="1" applyFill="1" applyBorder="1" applyAlignment="1">
      <alignment horizontal="center"/>
    </xf>
    <xf numFmtId="1" fontId="26" fillId="23" borderId="12" xfId="0" applyNumberFormat="1" applyFont="1" applyFill="1" applyBorder="1" applyAlignment="1">
      <alignment horizontal="center" vertical="center"/>
    </xf>
    <xf numFmtId="0" fontId="127" fillId="0" borderId="0" xfId="26" applyFont="1" applyBorder="1" applyAlignment="1">
      <alignment vertical="center"/>
    </xf>
    <xf numFmtId="0" fontId="126" fillId="0" borderId="0" xfId="26"/>
    <xf numFmtId="0" fontId="128" fillId="0" borderId="0" xfId="26" applyFont="1"/>
    <xf numFmtId="165" fontId="128" fillId="0" borderId="0" xfId="26" applyNumberFormat="1" applyFont="1" applyAlignment="1">
      <alignment horizontal="left"/>
    </xf>
    <xf numFmtId="0" fontId="131" fillId="81" borderId="177" xfId="26" applyFont="1" applyFill="1" applyBorder="1" applyAlignment="1">
      <alignment horizontal="center" vertical="center" wrapText="1"/>
    </xf>
    <xf numFmtId="0" fontId="132" fillId="82" borderId="177" xfId="26" applyFont="1" applyFill="1" applyBorder="1" applyAlignment="1">
      <alignment horizontal="center" vertical="center"/>
    </xf>
    <xf numFmtId="10" fontId="132" fillId="82" borderId="177" xfId="26" applyNumberFormat="1" applyFont="1" applyFill="1" applyBorder="1" applyAlignment="1">
      <alignment horizontal="center" vertical="center"/>
    </xf>
    <xf numFmtId="0" fontId="132" fillId="0" borderId="177" xfId="26" applyFont="1" applyBorder="1" applyAlignment="1">
      <alignment horizontal="center" vertical="center"/>
    </xf>
    <xf numFmtId="1" fontId="132" fillId="82" borderId="177" xfId="26" applyNumberFormat="1" applyFont="1" applyFill="1" applyBorder="1" applyAlignment="1">
      <alignment horizontal="center" vertical="center"/>
    </xf>
    <xf numFmtId="1" fontId="132" fillId="0" borderId="177" xfId="26" applyNumberFormat="1" applyFont="1" applyBorder="1" applyAlignment="1">
      <alignment horizontal="center" vertical="center"/>
    </xf>
    <xf numFmtId="14" fontId="132" fillId="82" borderId="177" xfId="26" applyNumberFormat="1" applyFont="1" applyFill="1" applyBorder="1" applyAlignment="1">
      <alignment horizontal="center" vertical="center"/>
    </xf>
    <xf numFmtId="14" fontId="132" fillId="0" borderId="177" xfId="26" applyNumberFormat="1" applyFont="1" applyBorder="1" applyAlignment="1">
      <alignment horizontal="center" vertical="center"/>
    </xf>
    <xf numFmtId="0" fontId="133" fillId="81" borderId="177" xfId="26" applyFont="1" applyFill="1" applyBorder="1" applyAlignment="1">
      <alignment horizontal="center" vertical="center" wrapText="1"/>
    </xf>
    <xf numFmtId="0" fontId="134" fillId="0" borderId="178" xfId="0" applyFont="1" applyFill="1" applyBorder="1"/>
    <xf numFmtId="0" fontId="135" fillId="0" borderId="177" xfId="26" applyFont="1" applyBorder="1" applyAlignment="1">
      <alignment horizontal="center" vertical="center"/>
    </xf>
    <xf numFmtId="0" fontId="13" fillId="0" borderId="170" xfId="23" applyFont="1" applyFill="1" applyBorder="1" applyAlignment="1">
      <alignment horizontal="center" vertical="center"/>
    </xf>
    <xf numFmtId="0" fontId="13" fillId="0" borderId="159" xfId="23" applyFont="1" applyFill="1" applyBorder="1" applyAlignment="1">
      <alignment horizontal="center" vertical="center"/>
    </xf>
    <xf numFmtId="3" fontId="13" fillId="0" borderId="159" xfId="23" applyNumberFormat="1" applyFont="1" applyFill="1" applyBorder="1" applyAlignment="1">
      <alignment horizontal="center" vertical="center"/>
    </xf>
    <xf numFmtId="9" fontId="13" fillId="0" borderId="171" xfId="23" applyNumberFormat="1" applyFont="1" applyFill="1" applyBorder="1" applyAlignment="1">
      <alignment horizontal="center" vertical="center"/>
    </xf>
    <xf numFmtId="0" fontId="136" fillId="78" borderId="168" xfId="24" applyFont="1" applyFill="1" applyBorder="1" applyAlignment="1">
      <alignment horizontal="center" vertical="center"/>
    </xf>
    <xf numFmtId="0" fontId="136" fillId="78" borderId="158" xfId="24" applyFont="1" applyFill="1" applyBorder="1" applyAlignment="1">
      <alignment horizontal="center" vertical="center" wrapText="1"/>
    </xf>
    <xf numFmtId="0" fontId="136" fillId="78" borderId="158" xfId="24" applyFont="1" applyFill="1" applyBorder="1" applyAlignment="1">
      <alignment horizontal="center" vertical="center"/>
    </xf>
    <xf numFmtId="0" fontId="136" fillId="78" borderId="169" xfId="24" applyFont="1" applyFill="1" applyBorder="1" applyAlignment="1">
      <alignment horizontal="center" vertical="center" wrapText="1"/>
    </xf>
    <xf numFmtId="0" fontId="3" fillId="0" borderId="0" xfId="0" applyFont="1" applyAlignment="1">
      <alignment horizontal="center"/>
    </xf>
    <xf numFmtId="0" fontId="41" fillId="0" borderId="155" xfId="0" applyFont="1" applyBorder="1" applyAlignment="1">
      <alignment horizontal="center"/>
    </xf>
    <xf numFmtId="1" fontId="3" fillId="0" borderId="0" xfId="0" applyNumberFormat="1" applyFont="1" applyAlignment="1">
      <alignment horizontal="center"/>
    </xf>
    <xf numFmtId="0" fontId="0" fillId="0" borderId="0" xfId="0"/>
    <xf numFmtId="0" fontId="20" fillId="0" borderId="2" xfId="0" applyFont="1" applyBorder="1" applyAlignment="1">
      <alignment horizontal="center" vertical="center"/>
    </xf>
    <xf numFmtId="0" fontId="0" fillId="0" borderId="0" xfId="0"/>
    <xf numFmtId="0" fontId="29" fillId="40" borderId="2" xfId="0" applyFont="1" applyFill="1" applyBorder="1" applyAlignment="1">
      <alignment horizontal="center" vertical="center" readingOrder="1"/>
    </xf>
    <xf numFmtId="0" fontId="15" fillId="0" borderId="2" xfId="0" applyFont="1" applyFill="1" applyBorder="1" applyAlignment="1">
      <alignment horizontal="center" vertical="center"/>
    </xf>
    <xf numFmtId="0" fontId="131" fillId="81" borderId="177" xfId="26" applyFont="1" applyFill="1" applyBorder="1" applyAlignment="1">
      <alignment horizontal="center" vertical="center"/>
    </xf>
    <xf numFmtId="0" fontId="132" fillId="0" borderId="177" xfId="26" applyFont="1" applyFill="1" applyBorder="1" applyAlignment="1">
      <alignment horizontal="center" vertical="center"/>
    </xf>
    <xf numFmtId="1" fontId="132" fillId="0" borderId="177" xfId="26" applyNumberFormat="1" applyFont="1" applyFill="1" applyBorder="1" applyAlignment="1">
      <alignment horizontal="center" vertical="center"/>
    </xf>
    <xf numFmtId="14" fontId="132" fillId="0" borderId="177" xfId="26" applyNumberFormat="1" applyFont="1" applyFill="1" applyBorder="1" applyAlignment="1">
      <alignment horizontal="center" vertical="center"/>
    </xf>
    <xf numFmtId="0" fontId="135" fillId="82" borderId="177" xfId="26" applyFont="1" applyFill="1" applyBorder="1" applyAlignment="1">
      <alignment horizontal="center" vertical="center"/>
    </xf>
    <xf numFmtId="0" fontId="135" fillId="0" borderId="177" xfId="26" applyFont="1" applyFill="1" applyBorder="1" applyAlignment="1">
      <alignment horizontal="center" vertical="center"/>
    </xf>
    <xf numFmtId="0" fontId="122" fillId="80" borderId="17" xfId="24" applyFont="1" applyFill="1" applyBorder="1" applyAlignment="1">
      <alignment vertical="center"/>
    </xf>
    <xf numFmtId="0" fontId="122" fillId="80" borderId="18" xfId="24" applyFont="1" applyFill="1" applyBorder="1" applyAlignment="1">
      <alignment vertical="center"/>
    </xf>
    <xf numFmtId="0" fontId="122" fillId="80" borderId="18" xfId="24" applyFont="1" applyFill="1" applyBorder="1" applyAlignment="1">
      <alignment horizontal="center" vertical="center"/>
    </xf>
    <xf numFmtId="3" fontId="122" fillId="80" borderId="18" xfId="24" applyNumberFormat="1" applyFont="1" applyFill="1" applyBorder="1" applyAlignment="1">
      <alignment horizontal="center" vertical="center"/>
    </xf>
    <xf numFmtId="0" fontId="122" fillId="80" borderId="19" xfId="24" applyFont="1" applyFill="1" applyBorder="1" applyAlignment="1">
      <alignment horizontal="center" vertical="center"/>
    </xf>
    <xf numFmtId="0" fontId="120" fillId="0" borderId="63" xfId="24" applyFont="1" applyBorder="1" applyAlignment="1">
      <alignment vertical="top"/>
    </xf>
    <xf numFmtId="0" fontId="118" fillId="0" borderId="67" xfId="24" applyBorder="1"/>
    <xf numFmtId="0" fontId="120" fillId="0" borderId="78" xfId="24" applyFont="1" applyBorder="1" applyAlignment="1">
      <alignment vertical="top"/>
    </xf>
    <xf numFmtId="0" fontId="93" fillId="0" borderId="2" xfId="0" applyFont="1" applyBorder="1" applyAlignment="1">
      <alignment horizontal="center" vertical="center"/>
    </xf>
    <xf numFmtId="0" fontId="0" fillId="0" borderId="0" xfId="0"/>
    <xf numFmtId="0" fontId="0" fillId="0" borderId="0" xfId="0"/>
    <xf numFmtId="0" fontId="15" fillId="8" borderId="2" xfId="0" applyFont="1" applyFill="1" applyBorder="1" applyAlignment="1">
      <alignment horizontal="center" vertical="center"/>
    </xf>
    <xf numFmtId="0" fontId="15" fillId="8" borderId="24" xfId="0" applyFont="1" applyFill="1" applyBorder="1" applyAlignment="1">
      <alignment horizontal="center" vertical="center"/>
    </xf>
    <xf numFmtId="0" fontId="0" fillId="0" borderId="0" xfId="0"/>
    <xf numFmtId="0" fontId="15" fillId="8" borderId="2" xfId="0" applyFont="1" applyFill="1" applyBorder="1" applyAlignment="1">
      <alignment horizontal="center" vertical="center"/>
    </xf>
    <xf numFmtId="0" fontId="0" fillId="0" borderId="0" xfId="0"/>
    <xf numFmtId="0" fontId="20" fillId="0" borderId="2" xfId="0" applyFont="1" applyBorder="1" applyAlignment="1">
      <alignment horizontal="center" vertical="center"/>
    </xf>
    <xf numFmtId="0" fontId="4" fillId="83" borderId="170" xfId="27" applyBorder="1" applyAlignment="1">
      <alignment horizontal="center" vertical="center"/>
    </xf>
    <xf numFmtId="0" fontId="4" fillId="83" borderId="159" xfId="27" applyBorder="1" applyAlignment="1">
      <alignment horizontal="center" vertical="center"/>
    </xf>
    <xf numFmtId="3" fontId="4" fillId="83" borderId="159" xfId="27" applyNumberFormat="1" applyBorder="1" applyAlignment="1">
      <alignment horizontal="center" vertical="center"/>
    </xf>
    <xf numFmtId="9" fontId="4" fillId="83" borderId="171" xfId="27" applyNumberFormat="1" applyBorder="1" applyAlignment="1">
      <alignment horizontal="center" vertical="center"/>
    </xf>
    <xf numFmtId="0" fontId="126" fillId="0" borderId="177" xfId="26" applyBorder="1"/>
    <xf numFmtId="14" fontId="132" fillId="82" borderId="0" xfId="26" applyNumberFormat="1" applyFont="1" applyFill="1" applyBorder="1" applyAlignment="1">
      <alignment horizontal="center" vertical="center"/>
    </xf>
    <xf numFmtId="15" fontId="30" fillId="0" borderId="24" xfId="0" applyNumberFormat="1" applyFont="1" applyBorder="1" applyAlignment="1">
      <alignment horizontal="center"/>
    </xf>
    <xf numFmtId="14" fontId="30" fillId="0" borderId="24" xfId="0" applyNumberFormat="1" applyFont="1" applyBorder="1" applyAlignment="1">
      <alignment horizontal="center"/>
    </xf>
    <xf numFmtId="15" fontId="30" fillId="0" borderId="24" xfId="0" applyNumberFormat="1" applyFont="1" applyFill="1" applyBorder="1" applyAlignment="1">
      <alignment horizontal="center"/>
    </xf>
    <xf numFmtId="15" fontId="30" fillId="21" borderId="24" xfId="0" applyNumberFormat="1" applyFont="1" applyFill="1" applyBorder="1" applyAlignment="1">
      <alignment horizontal="center"/>
    </xf>
    <xf numFmtId="14" fontId="30" fillId="21" borderId="2" xfId="0" applyNumberFormat="1" applyFont="1" applyFill="1" applyBorder="1" applyAlignment="1">
      <alignment horizontal="center"/>
    </xf>
    <xf numFmtId="15" fontId="15" fillId="21" borderId="36" xfId="0" applyNumberFormat="1" applyFont="1" applyFill="1" applyBorder="1" applyAlignment="1">
      <alignment horizontal="center" vertical="center"/>
    </xf>
    <xf numFmtId="14" fontId="15" fillId="21" borderId="2" xfId="0" applyNumberFormat="1" applyFont="1" applyFill="1" applyBorder="1" applyAlignment="1">
      <alignment horizontal="center" vertical="center"/>
    </xf>
    <xf numFmtId="14" fontId="15" fillId="4" borderId="2" xfId="0" applyNumberFormat="1" applyFont="1" applyFill="1" applyBorder="1" applyAlignment="1">
      <alignment horizontal="center" vertical="center"/>
    </xf>
    <xf numFmtId="0" fontId="15" fillId="24" borderId="24" xfId="0" applyFont="1" applyFill="1" applyBorder="1" applyAlignment="1">
      <alignment horizontal="center" vertical="center"/>
    </xf>
    <xf numFmtId="14" fontId="15" fillId="24" borderId="2" xfId="0" applyNumberFormat="1" applyFont="1" applyFill="1" applyBorder="1" applyAlignment="1">
      <alignment horizontal="center" vertical="center"/>
    </xf>
    <xf numFmtId="0" fontId="15" fillId="24" borderId="124" xfId="0" applyFont="1" applyFill="1" applyBorder="1" applyAlignment="1">
      <alignment horizontal="center" vertical="center"/>
    </xf>
    <xf numFmtId="0" fontId="15" fillId="8" borderId="12" xfId="0" applyFont="1" applyFill="1" applyBorder="1" applyAlignment="1">
      <alignment horizontal="center" vertical="center"/>
    </xf>
    <xf numFmtId="14" fontId="15" fillId="84" borderId="2" xfId="0" applyNumberFormat="1" applyFont="1" applyFill="1" applyBorder="1" applyAlignment="1">
      <alignment horizontal="center" vertical="center"/>
    </xf>
    <xf numFmtId="0" fontId="15" fillId="84" borderId="2" xfId="0" applyFont="1" applyFill="1" applyBorder="1" applyAlignment="1">
      <alignment horizontal="center" vertical="center"/>
    </xf>
    <xf numFmtId="0" fontId="15" fillId="84" borderId="124" xfId="0" applyFont="1" applyFill="1" applyBorder="1" applyAlignment="1">
      <alignment horizontal="center" vertical="center"/>
    </xf>
    <xf numFmtId="0" fontId="140" fillId="81" borderId="177" xfId="26" applyFont="1" applyFill="1" applyBorder="1" applyAlignment="1">
      <alignment horizontal="center" vertical="center" wrapText="1"/>
    </xf>
    <xf numFmtId="0" fontId="132" fillId="82" borderId="179" xfId="26" applyFont="1" applyFill="1" applyBorder="1" applyAlignment="1">
      <alignment horizontal="center" vertical="center"/>
    </xf>
    <xf numFmtId="14" fontId="132" fillId="82" borderId="179" xfId="26" applyNumberFormat="1" applyFont="1" applyFill="1" applyBorder="1" applyAlignment="1">
      <alignment horizontal="center" vertical="center"/>
    </xf>
    <xf numFmtId="10" fontId="132" fillId="82" borderId="179" xfId="26" applyNumberFormat="1" applyFont="1" applyFill="1" applyBorder="1" applyAlignment="1">
      <alignment horizontal="center" vertical="center"/>
    </xf>
    <xf numFmtId="0" fontId="0" fillId="0" borderId="177" xfId="0" applyBorder="1"/>
    <xf numFmtId="0" fontId="122" fillId="85" borderId="177" xfId="24" applyFont="1" applyFill="1" applyBorder="1" applyAlignment="1">
      <alignment vertical="center"/>
    </xf>
    <xf numFmtId="0" fontId="133" fillId="85" borderId="177" xfId="24" applyFont="1" applyFill="1" applyBorder="1" applyAlignment="1">
      <alignment horizontal="center" vertical="center"/>
    </xf>
    <xf numFmtId="0" fontId="133" fillId="85" borderId="177" xfId="24" applyFont="1" applyFill="1" applyBorder="1" applyAlignment="1">
      <alignment vertical="center"/>
    </xf>
    <xf numFmtId="3" fontId="133" fillId="85" borderId="177" xfId="24" applyNumberFormat="1" applyFont="1" applyFill="1" applyBorder="1" applyAlignment="1">
      <alignment horizontal="center" vertical="center"/>
    </xf>
    <xf numFmtId="0" fontId="122" fillId="85" borderId="177" xfId="24" applyFont="1" applyFill="1" applyBorder="1" applyAlignment="1">
      <alignment horizontal="center" vertical="center"/>
    </xf>
    <xf numFmtId="10" fontId="132" fillId="82" borderId="177" xfId="25" applyNumberFormat="1" applyFont="1" applyFill="1" applyBorder="1" applyAlignment="1">
      <alignment horizontal="center" vertical="center"/>
    </xf>
    <xf numFmtId="9" fontId="122" fillId="85" borderId="177" xfId="25" applyFont="1" applyFill="1" applyBorder="1" applyAlignment="1">
      <alignment horizontal="center" vertical="center"/>
    </xf>
    <xf numFmtId="14" fontId="30" fillId="0" borderId="2" xfId="0" applyNumberFormat="1" applyFont="1" applyFill="1" applyBorder="1" applyAlignment="1">
      <alignment horizontal="center"/>
    </xf>
    <xf numFmtId="0" fontId="15" fillId="84" borderId="24" xfId="0" applyFont="1" applyFill="1" applyBorder="1" applyAlignment="1">
      <alignment horizontal="center" vertical="center"/>
    </xf>
    <xf numFmtId="0" fontId="15" fillId="22" borderId="2" xfId="0" applyFont="1" applyFill="1" applyBorder="1" applyAlignment="1">
      <alignment horizontal="center" vertical="center"/>
    </xf>
    <xf numFmtId="14" fontId="15" fillId="22" borderId="2" xfId="0" applyNumberFormat="1" applyFont="1" applyFill="1" applyBorder="1" applyAlignment="1">
      <alignment horizontal="center" vertical="center"/>
    </xf>
    <xf numFmtId="0" fontId="15" fillId="22" borderId="124" xfId="0" applyFont="1" applyFill="1" applyBorder="1" applyAlignment="1">
      <alignment horizontal="center" vertical="center"/>
    </xf>
    <xf numFmtId="0" fontId="135" fillId="82" borderId="177" xfId="26" applyFont="1" applyFill="1" applyBorder="1" applyAlignment="1">
      <alignment horizontal="center" vertical="center"/>
    </xf>
    <xf numFmtId="0" fontId="132" fillId="82" borderId="177" xfId="26" applyFont="1" applyFill="1" applyBorder="1" applyAlignment="1">
      <alignment horizontal="center" vertical="center"/>
    </xf>
    <xf numFmtId="0" fontId="29" fillId="40" borderId="2" xfId="0" applyFont="1" applyFill="1" applyBorder="1" applyAlignment="1">
      <alignment horizontal="center" vertical="center" readingOrder="1"/>
    </xf>
    <xf numFmtId="0" fontId="29" fillId="40" borderId="26" xfId="0" applyFont="1" applyFill="1" applyBorder="1" applyAlignment="1">
      <alignment horizontal="center" vertical="center" readingOrder="1"/>
    </xf>
    <xf numFmtId="0" fontId="15" fillId="8" borderId="2" xfId="0" applyFont="1" applyFill="1" applyBorder="1" applyAlignment="1">
      <alignment horizontal="center" vertical="center"/>
    </xf>
    <xf numFmtId="0" fontId="15" fillId="8" borderId="24" xfId="0" applyFont="1" applyFill="1" applyBorder="1" applyAlignment="1">
      <alignment horizontal="center" vertical="center"/>
    </xf>
    <xf numFmtId="0" fontId="0" fillId="0" borderId="0" xfId="0"/>
    <xf numFmtId="0" fontId="4" fillId="86" borderId="170" xfId="28" applyBorder="1" applyAlignment="1">
      <alignment horizontal="center" vertical="center"/>
    </xf>
    <xf numFmtId="0" fontId="4" fillId="86" borderId="159" xfId="28" applyBorder="1" applyAlignment="1">
      <alignment horizontal="center" vertical="center"/>
    </xf>
    <xf numFmtId="9" fontId="4" fillId="86" borderId="171" xfId="28" applyNumberFormat="1" applyBorder="1" applyAlignment="1">
      <alignment horizontal="center" vertical="center"/>
    </xf>
    <xf numFmtId="0" fontId="142" fillId="14" borderId="2" xfId="0" applyFont="1" applyFill="1" applyBorder="1" applyAlignment="1">
      <alignment horizontal="center" vertical="center"/>
    </xf>
    <xf numFmtId="0" fontId="13" fillId="0" borderId="2" xfId="0" applyFont="1" applyBorder="1" applyAlignment="1">
      <alignment horizontal="center" vertical="center"/>
    </xf>
    <xf numFmtId="14" fontId="13" fillId="0" borderId="2" xfId="0" applyNumberFormat="1" applyFont="1" applyBorder="1" applyAlignment="1">
      <alignment horizontal="center" vertical="center"/>
    </xf>
    <xf numFmtId="1" fontId="13" fillId="0" borderId="2" xfId="0" applyNumberFormat="1" applyFont="1" applyBorder="1" applyAlignment="1">
      <alignment horizontal="center" vertical="center"/>
    </xf>
    <xf numFmtId="14" fontId="13" fillId="21" borderId="2" xfId="0" applyNumberFormat="1" applyFont="1" applyFill="1" applyBorder="1" applyAlignment="1">
      <alignment horizontal="center" vertical="center"/>
    </xf>
    <xf numFmtId="0" fontId="13" fillId="21" borderId="2" xfId="0" applyFont="1" applyFill="1" applyBorder="1" applyAlignment="1">
      <alignment horizontal="center" vertical="center"/>
    </xf>
    <xf numFmtId="0" fontId="13" fillId="0" borderId="2" xfId="0" applyFont="1" applyFill="1" applyBorder="1" applyAlignment="1">
      <alignment horizontal="center"/>
    </xf>
    <xf numFmtId="1" fontId="13" fillId="72" borderId="2" xfId="0" applyNumberFormat="1" applyFont="1" applyFill="1" applyBorder="1" applyAlignment="1">
      <alignment horizontal="center" vertical="center"/>
    </xf>
    <xf numFmtId="14" fontId="13" fillId="72" borderId="2" xfId="0" applyNumberFormat="1" applyFont="1" applyFill="1" applyBorder="1" applyAlignment="1">
      <alignment horizontal="center" vertical="center"/>
    </xf>
    <xf numFmtId="0" fontId="13" fillId="72" borderId="2" xfId="0" applyFont="1" applyFill="1" applyBorder="1" applyAlignment="1">
      <alignment horizontal="center" vertical="center"/>
    </xf>
    <xf numFmtId="1" fontId="13" fillId="57" borderId="2" xfId="0" applyNumberFormat="1" applyFont="1" applyFill="1" applyBorder="1" applyAlignment="1">
      <alignment horizontal="center" vertical="center"/>
    </xf>
    <xf numFmtId="14" fontId="13" fillId="57" borderId="2" xfId="0" applyNumberFormat="1" applyFont="1" applyFill="1" applyBorder="1" applyAlignment="1">
      <alignment horizontal="center" vertical="center"/>
    </xf>
    <xf numFmtId="0" fontId="13" fillId="57" borderId="2" xfId="0" applyFont="1" applyFill="1" applyBorder="1" applyAlignment="1">
      <alignment horizontal="center" vertical="center"/>
    </xf>
    <xf numFmtId="14" fontId="13" fillId="26" borderId="2" xfId="0" applyNumberFormat="1" applyFont="1" applyFill="1" applyBorder="1" applyAlignment="1">
      <alignment horizontal="center" vertical="center"/>
    </xf>
    <xf numFmtId="0" fontId="13" fillId="26" borderId="2" xfId="0" applyFont="1" applyFill="1" applyBorder="1" applyAlignment="1">
      <alignment horizontal="center" vertical="center"/>
    </xf>
    <xf numFmtId="3" fontId="4" fillId="86" borderId="159" xfId="28" applyNumberFormat="1" applyBorder="1" applyAlignment="1">
      <alignment horizontal="center" vertical="center"/>
    </xf>
    <xf numFmtId="0" fontId="4" fillId="86" borderId="178" xfId="28" applyBorder="1" applyAlignment="1">
      <alignment horizontal="center" vertical="center"/>
    </xf>
    <xf numFmtId="0" fontId="4" fillId="86" borderId="178" xfId="28" applyBorder="1" applyAlignment="1">
      <alignment horizontal="center"/>
    </xf>
    <xf numFmtId="3" fontId="123" fillId="19" borderId="163" xfId="24" applyNumberFormat="1" applyFont="1" applyFill="1" applyBorder="1" applyAlignment="1">
      <alignment horizontal="center" vertical="center"/>
    </xf>
    <xf numFmtId="0" fontId="0" fillId="0" borderId="0" xfId="0"/>
    <xf numFmtId="0" fontId="0" fillId="0" borderId="0" xfId="0"/>
    <xf numFmtId="0" fontId="98" fillId="13" borderId="0" xfId="0" applyFont="1" applyFill="1" applyBorder="1" applyAlignment="1">
      <alignment horizontal="center" vertical="top"/>
    </xf>
    <xf numFmtId="0" fontId="86" fillId="0" borderId="0" xfId="0" applyFont="1" applyFill="1" applyBorder="1" applyAlignment="1">
      <alignment horizontal="center" vertical="center"/>
    </xf>
    <xf numFmtId="0" fontId="98" fillId="0" borderId="0" xfId="0" applyFont="1" applyFill="1" applyBorder="1" applyAlignment="1">
      <alignment horizontal="center" vertical="center"/>
    </xf>
    <xf numFmtId="0" fontId="93" fillId="0" borderId="0" xfId="0" applyFont="1" applyFill="1" applyBorder="1" applyAlignment="1">
      <alignment horizontal="center" vertical="center"/>
    </xf>
    <xf numFmtId="0" fontId="98" fillId="0" borderId="0" xfId="0" applyFont="1" applyFill="1" applyBorder="1" applyAlignment="1">
      <alignment horizontal="center" vertical="top"/>
    </xf>
    <xf numFmtId="0" fontId="0" fillId="0" borderId="0" xfId="0" applyFill="1" applyBorder="1" applyAlignment="1">
      <alignment horizontal="center"/>
    </xf>
    <xf numFmtId="0" fontId="21" fillId="0" borderId="0" xfId="0" applyFont="1" applyFill="1" applyBorder="1" applyAlignment="1">
      <alignment horizontal="center" vertical="center"/>
    </xf>
    <xf numFmtId="0" fontId="96" fillId="0" borderId="0" xfId="0" applyFont="1" applyFill="1" applyBorder="1" applyAlignment="1">
      <alignment horizontal="center" vertical="center"/>
    </xf>
    <xf numFmtId="2" fontId="98" fillId="0" borderId="0" xfId="0" applyNumberFormat="1" applyFont="1" applyFill="1" applyBorder="1" applyAlignment="1">
      <alignment horizontal="center" vertical="top"/>
    </xf>
    <xf numFmtId="9" fontId="132" fillId="82" borderId="177" xfId="25" applyFont="1" applyFill="1" applyBorder="1" applyAlignment="1">
      <alignment horizontal="center" vertical="center"/>
    </xf>
    <xf numFmtId="0" fontId="0" fillId="0" borderId="53" xfId="0" applyBorder="1"/>
    <xf numFmtId="0" fontId="0" fillId="0" borderId="54" xfId="0" applyBorder="1"/>
    <xf numFmtId="0" fontId="129" fillId="0" borderId="0" xfId="26" applyFont="1" applyBorder="1" applyAlignment="1">
      <alignment horizontal="left" vertical="center"/>
    </xf>
    <xf numFmtId="0" fontId="130" fillId="0" borderId="0" xfId="26" applyFont="1" applyBorder="1" applyAlignment="1">
      <alignment horizontal="left" vertical="center"/>
    </xf>
    <xf numFmtId="0" fontId="132" fillId="87" borderId="177" xfId="26" applyFont="1" applyFill="1" applyBorder="1" applyAlignment="1">
      <alignment horizontal="center" vertical="center"/>
    </xf>
    <xf numFmtId="14" fontId="132" fillId="87" borderId="177" xfId="26" applyNumberFormat="1" applyFont="1" applyFill="1" applyBorder="1" applyAlignment="1">
      <alignment horizontal="center" vertical="center"/>
    </xf>
    <xf numFmtId="10" fontId="132" fillId="87" borderId="177" xfId="26" applyNumberFormat="1" applyFont="1" applyFill="1" applyBorder="1" applyAlignment="1">
      <alignment horizontal="center" vertical="center"/>
    </xf>
    <xf numFmtId="1" fontId="132" fillId="87" borderId="177" xfId="26" applyNumberFormat="1" applyFont="1" applyFill="1" applyBorder="1" applyAlignment="1">
      <alignment horizontal="center" vertical="center"/>
    </xf>
    <xf numFmtId="14" fontId="132" fillId="88" borderId="177" xfId="26" applyNumberFormat="1" applyFont="1" applyFill="1" applyBorder="1" applyAlignment="1">
      <alignment horizontal="center" vertical="center"/>
    </xf>
    <xf numFmtId="0" fontId="132" fillId="89" borderId="177" xfId="26" applyFont="1" applyFill="1" applyBorder="1" applyAlignment="1">
      <alignment horizontal="center" vertical="center"/>
    </xf>
    <xf numFmtId="0" fontId="132" fillId="84" borderId="177" xfId="26" applyFont="1" applyFill="1" applyBorder="1" applyAlignment="1">
      <alignment horizontal="center" vertical="center"/>
    </xf>
    <xf numFmtId="0" fontId="144" fillId="13" borderId="186" xfId="0" applyFont="1" applyFill="1" applyBorder="1" applyAlignment="1">
      <alignment horizontal="center" vertical="center" readingOrder="1"/>
    </xf>
    <xf numFmtId="0" fontId="32" fillId="13" borderId="187" xfId="0" applyFont="1" applyFill="1" applyBorder="1" applyAlignment="1">
      <alignment horizontal="center" vertical="center" readingOrder="1"/>
    </xf>
    <xf numFmtId="0" fontId="144" fillId="13" borderId="187" xfId="0" applyFont="1" applyFill="1" applyBorder="1" applyAlignment="1">
      <alignment horizontal="center" vertical="center" readingOrder="1"/>
    </xf>
    <xf numFmtId="0" fontId="32" fillId="13" borderId="187" xfId="0" applyFont="1" applyFill="1" applyBorder="1" applyAlignment="1">
      <alignment horizontal="left" vertical="center" readingOrder="1"/>
    </xf>
    <xf numFmtId="0" fontId="136" fillId="78" borderId="188" xfId="24" applyFont="1" applyFill="1" applyBorder="1" applyAlignment="1">
      <alignment horizontal="center" vertical="center"/>
    </xf>
    <xf numFmtId="0" fontId="136" fillId="78" borderId="189" xfId="24" applyFont="1" applyFill="1" applyBorder="1" applyAlignment="1">
      <alignment horizontal="center" vertical="center" wrapText="1"/>
    </xf>
    <xf numFmtId="0" fontId="136" fillId="78" borderId="189" xfId="24" applyFont="1" applyFill="1" applyBorder="1" applyAlignment="1">
      <alignment horizontal="center" vertical="center"/>
    </xf>
    <xf numFmtId="0" fontId="136" fillId="78" borderId="190" xfId="24" applyFont="1" applyFill="1" applyBorder="1" applyAlignment="1">
      <alignment horizontal="center" vertical="center" wrapText="1"/>
    </xf>
    <xf numFmtId="0" fontId="123" fillId="79" borderId="191" xfId="24" applyFont="1" applyFill="1" applyBorder="1" applyAlignment="1">
      <alignment vertical="center"/>
    </xf>
    <xf numFmtId="0" fontId="123" fillId="79" borderId="192" xfId="24" applyFont="1" applyFill="1" applyBorder="1" applyAlignment="1">
      <alignment vertical="center"/>
    </xf>
    <xf numFmtId="0" fontId="123" fillId="79" borderId="192" xfId="24" applyFont="1" applyFill="1" applyBorder="1" applyAlignment="1">
      <alignment horizontal="center" vertical="center"/>
    </xf>
    <xf numFmtId="3" fontId="123" fillId="79" borderId="192" xfId="24" applyNumberFormat="1" applyFont="1" applyFill="1" applyBorder="1" applyAlignment="1">
      <alignment horizontal="center" vertical="center"/>
    </xf>
    <xf numFmtId="0" fontId="123" fillId="79" borderId="193" xfId="24" applyFont="1" applyFill="1" applyBorder="1" applyAlignment="1">
      <alignment horizontal="center" vertical="center"/>
    </xf>
    <xf numFmtId="0" fontId="132" fillId="82" borderId="177" xfId="26" applyFont="1" applyFill="1" applyBorder="1" applyAlignment="1">
      <alignment horizontal="center" vertical="center"/>
    </xf>
    <xf numFmtId="0" fontId="135" fillId="82" borderId="177" xfId="26" applyFont="1" applyFill="1" applyBorder="1" applyAlignment="1">
      <alignment horizontal="center" vertical="center"/>
    </xf>
    <xf numFmtId="0" fontId="132" fillId="21" borderId="177" xfId="26" applyFont="1" applyFill="1" applyBorder="1" applyAlignment="1">
      <alignment horizontal="center" vertical="center"/>
    </xf>
    <xf numFmtId="0" fontId="132" fillId="90" borderId="177" xfId="26" applyFont="1" applyFill="1" applyBorder="1" applyAlignment="1">
      <alignment horizontal="center" vertical="center"/>
    </xf>
    <xf numFmtId="10" fontId="132" fillId="0" borderId="177" xfId="26" applyNumberFormat="1" applyFont="1" applyFill="1" applyBorder="1" applyAlignment="1">
      <alignment horizontal="center" vertical="center"/>
    </xf>
    <xf numFmtId="0" fontId="132" fillId="91" borderId="177" xfId="26" applyFont="1" applyFill="1" applyBorder="1" applyAlignment="1">
      <alignment horizontal="center" vertical="center"/>
    </xf>
    <xf numFmtId="0" fontId="132" fillId="17" borderId="177" xfId="26" applyFont="1" applyFill="1" applyBorder="1" applyAlignment="1">
      <alignment horizontal="center" vertical="center"/>
    </xf>
    <xf numFmtId="0" fontId="0" fillId="0" borderId="0" xfId="0"/>
    <xf numFmtId="0" fontId="20" fillId="0" borderId="2" xfId="0" applyFont="1" applyBorder="1" applyAlignment="1">
      <alignment horizontal="center" vertical="center"/>
    </xf>
    <xf numFmtId="0" fontId="1" fillId="92" borderId="20" xfId="2" applyFill="1" applyBorder="1" applyAlignment="1">
      <alignment horizontal="center" vertical="center"/>
    </xf>
    <xf numFmtId="0" fontId="1" fillId="92" borderId="21" xfId="2" applyFill="1" applyBorder="1" applyAlignment="1">
      <alignment horizontal="center" vertical="center"/>
    </xf>
    <xf numFmtId="3" fontId="1" fillId="92" borderId="21" xfId="2" applyNumberFormat="1" applyFill="1" applyBorder="1" applyAlignment="1">
      <alignment horizontal="center" vertical="center"/>
    </xf>
    <xf numFmtId="9" fontId="1" fillId="92" borderId="22" xfId="2" applyNumberFormat="1" applyFill="1" applyBorder="1" applyAlignment="1">
      <alignment horizontal="center" vertical="center"/>
    </xf>
    <xf numFmtId="0" fontId="1" fillId="92" borderId="25" xfId="2" applyFill="1" applyBorder="1" applyAlignment="1">
      <alignment horizontal="center" vertical="center"/>
    </xf>
    <xf numFmtId="0" fontId="1" fillId="92" borderId="26" xfId="2" applyFill="1" applyBorder="1" applyAlignment="1">
      <alignment horizontal="center" vertical="center"/>
    </xf>
    <xf numFmtId="3" fontId="1" fillId="92" borderId="26" xfId="2" applyNumberFormat="1" applyFill="1" applyBorder="1" applyAlignment="1">
      <alignment horizontal="center" vertical="center"/>
    </xf>
    <xf numFmtId="9" fontId="1" fillId="92" borderId="27" xfId="2" applyNumberFormat="1" applyFill="1" applyBorder="1" applyAlignment="1">
      <alignment horizontal="center" vertical="center"/>
    </xf>
    <xf numFmtId="0" fontId="1" fillId="0" borderId="8" xfId="2" applyFill="1" applyBorder="1" applyAlignment="1">
      <alignment horizontal="center" vertical="center"/>
    </xf>
    <xf numFmtId="0" fontId="1" fillId="0" borderId="9" xfId="2" applyFill="1" applyBorder="1" applyAlignment="1">
      <alignment horizontal="center" vertical="center"/>
    </xf>
    <xf numFmtId="1" fontId="1" fillId="0" borderId="9" xfId="2" applyNumberFormat="1" applyFill="1" applyBorder="1" applyAlignment="1">
      <alignment horizontal="center" vertical="center"/>
    </xf>
    <xf numFmtId="3" fontId="1" fillId="0" borderId="9" xfId="2" applyNumberFormat="1" applyFill="1" applyBorder="1" applyAlignment="1">
      <alignment horizontal="center" vertical="center"/>
    </xf>
    <xf numFmtId="9" fontId="1" fillId="0" borderId="10" xfId="2" applyNumberFormat="1" applyFill="1" applyBorder="1" applyAlignment="1">
      <alignment horizontal="center" vertical="center"/>
    </xf>
    <xf numFmtId="0" fontId="123" fillId="93" borderId="180" xfId="24" applyFont="1" applyFill="1" applyBorder="1" applyAlignment="1">
      <alignment vertical="center"/>
    </xf>
    <xf numFmtId="0" fontId="123" fillId="93" borderId="181" xfId="24" applyFont="1" applyFill="1" applyBorder="1" applyAlignment="1">
      <alignment vertical="center"/>
    </xf>
    <xf numFmtId="0" fontId="143" fillId="93" borderId="181" xfId="24" applyFont="1" applyFill="1" applyBorder="1" applyAlignment="1">
      <alignment horizontal="center" vertical="center"/>
    </xf>
    <xf numFmtId="3" fontId="143" fillId="93" borderId="181" xfId="24" applyNumberFormat="1" applyFont="1" applyFill="1" applyBorder="1" applyAlignment="1">
      <alignment horizontal="center" vertical="center"/>
    </xf>
    <xf numFmtId="0" fontId="123" fillId="93" borderId="181" xfId="24" applyFont="1" applyFill="1" applyBorder="1" applyAlignment="1">
      <alignment horizontal="center" vertical="center"/>
    </xf>
    <xf numFmtId="0" fontId="123" fillId="93" borderId="185" xfId="24" applyFont="1" applyFill="1" applyBorder="1" applyAlignment="1">
      <alignment horizontal="center" vertical="center"/>
    </xf>
    <xf numFmtId="0" fontId="123" fillId="79" borderId="2" xfId="24" applyFont="1" applyFill="1" applyBorder="1" applyAlignment="1">
      <alignment horizontal="center" vertical="center"/>
    </xf>
    <xf numFmtId="3" fontId="123" fillId="79" borderId="2" xfId="24" applyNumberFormat="1" applyFont="1" applyFill="1" applyBorder="1" applyAlignment="1">
      <alignment horizontal="center" vertical="center"/>
    </xf>
    <xf numFmtId="0" fontId="136" fillId="78" borderId="21" xfId="24" applyFont="1" applyFill="1" applyBorder="1" applyAlignment="1">
      <alignment horizontal="center" vertical="center" wrapText="1"/>
    </xf>
    <xf numFmtId="0" fontId="136" fillId="78" borderId="21" xfId="24" applyFont="1" applyFill="1" applyBorder="1" applyAlignment="1">
      <alignment horizontal="center" vertical="center"/>
    </xf>
    <xf numFmtId="0" fontId="136" fillId="78" borderId="22" xfId="24" applyFont="1" applyFill="1" applyBorder="1" applyAlignment="1">
      <alignment horizontal="center" vertical="center" wrapText="1"/>
    </xf>
    <xf numFmtId="0" fontId="0" fillId="0" borderId="11" xfId="0" applyBorder="1"/>
    <xf numFmtId="0" fontId="123" fillId="79" borderId="11" xfId="24" applyFont="1" applyFill="1" applyBorder="1" applyAlignment="1">
      <alignment vertical="center"/>
    </xf>
    <xf numFmtId="0" fontId="123" fillId="79" borderId="157" xfId="24" applyFont="1" applyFill="1" applyBorder="1" applyAlignment="1">
      <alignment horizontal="center" vertical="center"/>
    </xf>
    <xf numFmtId="0" fontId="123" fillId="93" borderId="25" xfId="24" applyFont="1" applyFill="1" applyBorder="1" applyAlignment="1">
      <alignment vertical="center"/>
    </xf>
    <xf numFmtId="0" fontId="143" fillId="93" borderId="26" xfId="24" applyFont="1" applyFill="1" applyBorder="1" applyAlignment="1">
      <alignment horizontal="center" vertical="center"/>
    </xf>
    <xf numFmtId="3" fontId="143" fillId="93" borderId="26" xfId="24" applyNumberFormat="1" applyFont="1" applyFill="1" applyBorder="1" applyAlignment="1">
      <alignment horizontal="center" vertical="center"/>
    </xf>
    <xf numFmtId="0" fontId="123" fillId="93" borderId="26" xfId="24" applyFont="1" applyFill="1" applyBorder="1" applyAlignment="1">
      <alignment horizontal="center" vertical="center"/>
    </xf>
    <xf numFmtId="0" fontId="123" fillId="93" borderId="27" xfId="24" applyFont="1" applyFill="1" applyBorder="1" applyAlignment="1">
      <alignment horizontal="center" vertical="center"/>
    </xf>
    <xf numFmtId="0" fontId="0" fillId="0" borderId="157" xfId="0" applyBorder="1" applyAlignment="1">
      <alignment horizontal="center" vertical="center"/>
    </xf>
    <xf numFmtId="0" fontId="0" fillId="0" borderId="11" xfId="0" applyFont="1" applyBorder="1"/>
    <xf numFmtId="0" fontId="0" fillId="0" borderId="2" xfId="0" applyFont="1" applyBorder="1" applyAlignment="1">
      <alignment horizontal="center" vertical="center"/>
    </xf>
    <xf numFmtId="1" fontId="0" fillId="0" borderId="2" xfId="0" applyNumberFormat="1" applyFont="1" applyBorder="1" applyAlignment="1">
      <alignment horizontal="center" vertical="center"/>
    </xf>
    <xf numFmtId="0" fontId="0" fillId="0" borderId="157" xfId="0" applyFont="1" applyBorder="1" applyAlignment="1">
      <alignment horizontal="center" vertical="center"/>
    </xf>
    <xf numFmtId="14" fontId="20" fillId="0" borderId="2" xfId="0" applyNumberFormat="1" applyFont="1" applyFill="1" applyBorder="1" applyAlignment="1">
      <alignment horizontal="center"/>
    </xf>
    <xf numFmtId="0" fontId="145" fillId="0" borderId="11" xfId="0" applyFont="1" applyBorder="1"/>
    <xf numFmtId="0" fontId="145" fillId="0" borderId="2" xfId="0" applyFont="1" applyBorder="1" applyAlignment="1">
      <alignment horizontal="center" vertical="center"/>
    </xf>
    <xf numFmtId="1" fontId="145" fillId="0" borderId="2" xfId="0" applyNumberFormat="1" applyFont="1" applyBorder="1" applyAlignment="1">
      <alignment horizontal="center" vertical="center"/>
    </xf>
    <xf numFmtId="0" fontId="145" fillId="0" borderId="157" xfId="0" applyFont="1" applyBorder="1" applyAlignment="1">
      <alignment horizontal="center" vertical="center"/>
    </xf>
    <xf numFmtId="0" fontId="0" fillId="0" borderId="0" xfId="0" applyBorder="1" applyAlignment="1">
      <alignment horizontal="center" vertical="center"/>
    </xf>
    <xf numFmtId="0" fontId="32" fillId="0" borderId="2" xfId="0" applyFont="1" applyBorder="1" applyAlignment="1">
      <alignment horizontal="center" vertical="center"/>
    </xf>
    <xf numFmtId="0" fontId="136" fillId="78" borderId="20" xfId="24" applyFont="1" applyFill="1" applyBorder="1" applyAlignment="1">
      <alignment horizontal="center" vertical="center" wrapText="1"/>
    </xf>
    <xf numFmtId="9" fontId="145" fillId="0" borderId="157" xfId="25" applyFont="1" applyBorder="1" applyAlignment="1">
      <alignment horizontal="center" vertical="center"/>
    </xf>
    <xf numFmtId="9" fontId="123" fillId="79" borderId="157" xfId="25" applyFont="1" applyFill="1" applyBorder="1" applyAlignment="1">
      <alignment horizontal="center" vertical="center"/>
    </xf>
    <xf numFmtId="0" fontId="145" fillId="21" borderId="2" xfId="0" applyFont="1" applyFill="1" applyBorder="1" applyAlignment="1">
      <alignment horizontal="center" vertical="center"/>
    </xf>
    <xf numFmtId="0" fontId="145" fillId="8" borderId="2" xfId="0" applyFont="1" applyFill="1" applyBorder="1" applyAlignment="1">
      <alignment horizontal="center" vertical="center"/>
    </xf>
    <xf numFmtId="0" fontId="11" fillId="0" borderId="52"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116" xfId="0" applyFont="1" applyFill="1" applyBorder="1" applyAlignment="1">
      <alignment horizontal="center" vertical="center"/>
    </xf>
    <xf numFmtId="0" fontId="20" fillId="21" borderId="35" xfId="0" applyFont="1" applyFill="1" applyBorder="1" applyAlignment="1">
      <alignment horizontal="center" vertical="center"/>
    </xf>
    <xf numFmtId="0" fontId="11" fillId="0" borderId="2" xfId="0" applyFont="1" applyFill="1" applyBorder="1" applyAlignment="1">
      <alignment horizontal="center" vertical="center"/>
    </xf>
    <xf numFmtId="166" fontId="11" fillId="0" borderId="157" xfId="0" applyNumberFormat="1" applyFont="1" applyBorder="1" applyAlignment="1">
      <alignment horizontal="center" vertical="center"/>
    </xf>
    <xf numFmtId="0" fontId="11" fillId="0" borderId="157" xfId="0" applyFont="1" applyBorder="1" applyAlignment="1">
      <alignment horizontal="center" vertical="center"/>
    </xf>
    <xf numFmtId="0" fontId="11" fillId="0" borderId="26" xfId="0" applyFont="1" applyFill="1" applyBorder="1" applyAlignment="1">
      <alignment horizontal="center" vertical="center"/>
    </xf>
    <xf numFmtId="0" fontId="0" fillId="0" borderId="0" xfId="0"/>
    <xf numFmtId="0" fontId="145" fillId="0" borderId="2" xfId="0" applyFont="1" applyBorder="1" applyAlignment="1">
      <alignment horizontal="center" vertical="center"/>
    </xf>
    <xf numFmtId="0" fontId="29" fillId="40" borderId="2" xfId="0" applyFont="1" applyFill="1" applyBorder="1" applyAlignment="1">
      <alignment horizontal="center" vertical="center" readingOrder="1"/>
    </xf>
    <xf numFmtId="0" fontId="29" fillId="40" borderId="26" xfId="0" applyFont="1" applyFill="1" applyBorder="1" applyAlignment="1">
      <alignment horizontal="center" vertical="center" readingOrder="1"/>
    </xf>
    <xf numFmtId="1" fontId="0" fillId="0" borderId="0" xfId="0" applyNumberFormat="1" applyAlignment="1">
      <alignment horizontal="center" vertical="center"/>
    </xf>
    <xf numFmtId="0" fontId="145" fillId="62" borderId="11" xfId="0" applyFont="1" applyFill="1" applyBorder="1"/>
    <xf numFmtId="0" fontId="145" fillId="62" borderId="2" xfId="0" applyFont="1" applyFill="1" applyBorder="1" applyAlignment="1">
      <alignment horizontal="center" vertical="center"/>
    </xf>
    <xf numFmtId="1" fontId="145" fillId="62" borderId="2" xfId="0" applyNumberFormat="1" applyFont="1" applyFill="1" applyBorder="1" applyAlignment="1">
      <alignment horizontal="center" vertical="center"/>
    </xf>
    <xf numFmtId="9" fontId="145" fillId="62" borderId="157" xfId="25" applyFont="1" applyFill="1" applyBorder="1" applyAlignment="1">
      <alignment horizontal="center" vertical="center"/>
    </xf>
    <xf numFmtId="0" fontId="0" fillId="0" borderId="13" xfId="0" applyBorder="1"/>
    <xf numFmtId="0" fontId="0" fillId="0" borderId="3" xfId="0" applyBorder="1" applyAlignment="1">
      <alignment horizontal="center" vertical="center"/>
    </xf>
    <xf numFmtId="0" fontId="0" fillId="0" borderId="14" xfId="0" applyBorder="1" applyAlignment="1">
      <alignment horizontal="center" vertical="center"/>
    </xf>
    <xf numFmtId="0" fontId="123" fillId="93" borderId="8" xfId="24" applyFont="1" applyFill="1" applyBorder="1" applyAlignment="1">
      <alignment vertical="center"/>
    </xf>
    <xf numFmtId="0" fontId="123" fillId="93" borderId="9" xfId="24" applyFont="1" applyFill="1" applyBorder="1" applyAlignment="1">
      <alignment horizontal="center" vertical="center"/>
    </xf>
    <xf numFmtId="0" fontId="143" fillId="93" borderId="9" xfId="24" applyFont="1" applyFill="1" applyBorder="1" applyAlignment="1">
      <alignment horizontal="center" vertical="center"/>
    </xf>
    <xf numFmtId="3" fontId="143" fillId="93" borderId="9" xfId="24" applyNumberFormat="1" applyFont="1" applyFill="1" applyBorder="1" applyAlignment="1">
      <alignment horizontal="center" vertical="center"/>
    </xf>
    <xf numFmtId="0" fontId="123" fillId="93" borderId="10" xfId="24" applyFont="1" applyFill="1" applyBorder="1" applyAlignment="1">
      <alignment horizontal="center" vertical="center"/>
    </xf>
    <xf numFmtId="0" fontId="148" fillId="0" borderId="0" xfId="0" applyFont="1" applyFill="1" applyAlignment="1">
      <alignment horizontal="center" vertical="center"/>
    </xf>
    <xf numFmtId="0" fontId="131" fillId="81" borderId="2" xfId="26" applyFont="1" applyFill="1" applyBorder="1" applyAlignment="1">
      <alignment horizontal="center" vertical="center" wrapText="1"/>
    </xf>
    <xf numFmtId="0" fontId="132" fillId="0" borderId="2" xfId="26" applyFont="1" applyFill="1" applyBorder="1" applyAlignment="1">
      <alignment horizontal="center" vertical="center"/>
    </xf>
    <xf numFmtId="14" fontId="132" fillId="0" borderId="2" xfId="26" applyNumberFormat="1" applyFont="1" applyFill="1" applyBorder="1" applyAlignment="1">
      <alignment horizontal="center" vertical="center"/>
    </xf>
    <xf numFmtId="10" fontId="132" fillId="0" borderId="2" xfId="26" applyNumberFormat="1" applyFont="1" applyFill="1" applyBorder="1" applyAlignment="1">
      <alignment horizontal="center" vertical="center"/>
    </xf>
    <xf numFmtId="0" fontId="132" fillId="8" borderId="2" xfId="26" applyFont="1" applyFill="1" applyBorder="1" applyAlignment="1">
      <alignment horizontal="center" vertical="center"/>
    </xf>
    <xf numFmtId="1" fontId="132" fillId="0" borderId="2" xfId="26" applyNumberFormat="1" applyFont="1" applyFill="1" applyBorder="1" applyAlignment="1">
      <alignment horizontal="center" vertical="center"/>
    </xf>
    <xf numFmtId="0" fontId="48" fillId="21" borderId="5" xfId="0" applyFont="1" applyFill="1" applyBorder="1" applyAlignment="1">
      <alignment horizontal="center" vertical="center" readingOrder="1"/>
    </xf>
    <xf numFmtId="0" fontId="49" fillId="21" borderId="5" xfId="0" applyFont="1" applyFill="1" applyBorder="1" applyAlignment="1">
      <alignment horizontal="center" vertical="center" readingOrder="1"/>
    </xf>
    <xf numFmtId="0" fontId="49" fillId="21" borderId="116" xfId="0" applyFont="1" applyFill="1" applyBorder="1" applyAlignment="1">
      <alignment horizontal="center" vertical="center" readingOrder="1"/>
    </xf>
    <xf numFmtId="0" fontId="145" fillId="62" borderId="2" xfId="0" applyFont="1" applyFill="1" applyBorder="1" applyAlignment="1">
      <alignment horizontal="center" vertical="center"/>
    </xf>
    <xf numFmtId="49" fontId="0" fillId="0" borderId="2" xfId="0" applyNumberFormat="1" applyBorder="1" applyAlignment="1">
      <alignment horizontal="center" vertical="center"/>
    </xf>
    <xf numFmtId="2" fontId="0" fillId="0" borderId="2" xfId="0" quotePrefix="1" applyNumberFormat="1" applyFill="1" applyBorder="1" applyAlignment="1">
      <alignment horizontal="center" vertical="center"/>
    </xf>
    <xf numFmtId="2" fontId="0" fillId="0" borderId="2" xfId="0" quotePrefix="1" applyNumberFormat="1" applyBorder="1" applyAlignment="1">
      <alignment horizontal="center" vertical="center"/>
    </xf>
    <xf numFmtId="2" fontId="0" fillId="0" borderId="2" xfId="0" applyNumberFormat="1" applyBorder="1" applyAlignment="1">
      <alignment horizontal="center" vertical="center"/>
    </xf>
    <xf numFmtId="174" fontId="0" fillId="0" borderId="2" xfId="0" applyNumberFormat="1" applyBorder="1" applyAlignment="1">
      <alignment horizontal="center" vertical="center"/>
    </xf>
    <xf numFmtId="174" fontId="0" fillId="0" borderId="2" xfId="0" applyNumberFormat="1" applyFill="1" applyBorder="1" applyAlignment="1">
      <alignment horizontal="center" vertical="center"/>
    </xf>
    <xf numFmtId="174" fontId="0" fillId="0" borderId="2" xfId="0" quotePrefix="1" applyNumberFormat="1" applyBorder="1" applyAlignment="1">
      <alignment horizontal="center" vertical="center"/>
    </xf>
    <xf numFmtId="0" fontId="39" fillId="7" borderId="194" xfId="29" applyFont="1" applyFill="1" applyAlignment="1">
      <alignment horizontal="center" vertical="center"/>
    </xf>
    <xf numFmtId="0" fontId="39" fillId="8" borderId="194" xfId="29" applyFont="1" applyFill="1" applyAlignment="1">
      <alignment horizontal="center" vertical="center"/>
    </xf>
    <xf numFmtId="0" fontId="39" fillId="22" borderId="194" xfId="29" applyFont="1" applyFill="1" applyAlignment="1">
      <alignment horizontal="center" vertical="center"/>
    </xf>
    <xf numFmtId="0" fontId="0" fillId="0" borderId="0" xfId="0"/>
    <xf numFmtId="0" fontId="145" fillId="62" borderId="2" xfId="0" applyFont="1" applyFill="1" applyBorder="1" applyAlignment="1">
      <alignment horizontal="center" vertical="center"/>
    </xf>
    <xf numFmtId="0" fontId="24" fillId="0" borderId="2" xfId="0" applyFont="1" applyBorder="1" applyAlignment="1">
      <alignment horizontal="center" vertical="center"/>
    </xf>
    <xf numFmtId="0" fontId="0" fillId="0" borderId="0" xfId="0"/>
    <xf numFmtId="0" fontId="145" fillId="0" borderId="2" xfId="0" applyFont="1" applyBorder="1" applyAlignment="1">
      <alignment horizontal="center" vertical="center"/>
    </xf>
    <xf numFmtId="0" fontId="15" fillId="22" borderId="194" xfId="29" applyFont="1" applyFill="1" applyBorder="1" applyAlignment="1">
      <alignment horizontal="center" vertical="center"/>
    </xf>
    <xf numFmtId="0" fontId="32" fillId="13" borderId="2" xfId="0" applyFont="1" applyFill="1" applyBorder="1" applyAlignment="1">
      <alignment horizontal="center" vertical="center"/>
    </xf>
    <xf numFmtId="0" fontId="132" fillId="10" borderId="2" xfId="26" applyFont="1" applyFill="1" applyBorder="1" applyAlignment="1">
      <alignment horizontal="center" vertical="center"/>
    </xf>
    <xf numFmtId="0" fontId="0" fillId="10" borderId="2" xfId="0" applyFont="1" applyFill="1" applyBorder="1" applyAlignment="1">
      <alignment horizontal="center" vertical="center"/>
    </xf>
    <xf numFmtId="0" fontId="0" fillId="0" borderId="62" xfId="0" applyBorder="1"/>
    <xf numFmtId="0" fontId="0" fillId="0" borderId="48" xfId="0" applyBorder="1"/>
    <xf numFmtId="0" fontId="0" fillId="0" borderId="11" xfId="0" applyFont="1" applyBorder="1" applyAlignment="1">
      <alignment horizontal="center" vertical="center"/>
    </xf>
    <xf numFmtId="1" fontId="132" fillId="0" borderId="157" xfId="26" applyNumberFormat="1" applyFont="1" applyFill="1" applyBorder="1" applyAlignment="1">
      <alignment horizontal="center" vertical="center"/>
    </xf>
    <xf numFmtId="1" fontId="132" fillId="0" borderId="26" xfId="26" applyNumberFormat="1" applyFont="1" applyFill="1" applyBorder="1" applyAlignment="1">
      <alignment horizontal="center" vertical="center"/>
    </xf>
    <xf numFmtId="1" fontId="132" fillId="0" borderId="27" xfId="26" applyNumberFormat="1" applyFont="1" applyFill="1" applyBorder="1" applyAlignment="1">
      <alignment horizontal="center" vertical="center"/>
    </xf>
    <xf numFmtId="9" fontId="145" fillId="62" borderId="116" xfId="25" applyFont="1" applyFill="1" applyBorder="1" applyAlignment="1">
      <alignment horizontal="center" vertical="center"/>
    </xf>
    <xf numFmtId="1" fontId="132" fillId="0" borderId="116" xfId="26" applyNumberFormat="1" applyFont="1" applyFill="1" applyBorder="1" applyAlignment="1">
      <alignment horizontal="center" vertical="center"/>
    </xf>
    <xf numFmtId="0" fontId="136" fillId="78" borderId="8" xfId="24" applyFont="1" applyFill="1" applyBorder="1" applyAlignment="1">
      <alignment horizontal="center" vertical="center" wrapText="1"/>
    </xf>
    <xf numFmtId="0" fontId="136" fillId="78" borderId="9" xfId="24" applyFont="1" applyFill="1" applyBorder="1" applyAlignment="1">
      <alignment horizontal="center" vertical="center" wrapText="1"/>
    </xf>
    <xf numFmtId="0" fontId="136" fillId="78" borderId="9" xfId="24" applyFont="1" applyFill="1" applyBorder="1" applyAlignment="1">
      <alignment horizontal="center" vertical="center"/>
    </xf>
    <xf numFmtId="0" fontId="136" fillId="78" borderId="10" xfId="24" applyFont="1" applyFill="1" applyBorder="1" applyAlignment="1">
      <alignment horizontal="center" vertical="center" wrapText="1"/>
    </xf>
    <xf numFmtId="0" fontId="132" fillId="82" borderId="177" xfId="26" applyFont="1" applyFill="1" applyBorder="1" applyAlignment="1">
      <alignment horizontal="center" vertical="center"/>
    </xf>
    <xf numFmtId="0" fontId="132" fillId="82" borderId="177" xfId="26" applyFont="1" applyFill="1" applyBorder="1" applyAlignment="1">
      <alignment horizontal="center" vertical="center"/>
    </xf>
    <xf numFmtId="2" fontId="30" fillId="0" borderId="2" xfId="0" applyNumberFormat="1" applyFont="1" applyBorder="1" applyAlignment="1">
      <alignment horizontal="center" vertical="center"/>
    </xf>
    <xf numFmtId="0" fontId="0" fillId="0" borderId="0" xfId="0"/>
    <xf numFmtId="0" fontId="24" fillId="0" borderId="2" xfId="0" applyFont="1" applyBorder="1" applyAlignment="1">
      <alignment horizontal="center" vertical="center"/>
    </xf>
    <xf numFmtId="1" fontId="132" fillId="10" borderId="2" xfId="26" applyNumberFormat="1" applyFont="1" applyFill="1" applyBorder="1" applyAlignment="1">
      <alignment horizontal="center" vertical="center"/>
    </xf>
    <xf numFmtId="0" fontId="0" fillId="0" borderId="0" xfId="0"/>
    <xf numFmtId="0" fontId="145" fillId="0" borderId="2" xfId="0" applyFont="1" applyBorder="1" applyAlignment="1">
      <alignment horizontal="center" vertical="center"/>
    </xf>
    <xf numFmtId="0" fontId="29" fillId="40" borderId="26" xfId="0" applyFont="1" applyFill="1" applyBorder="1" applyAlignment="1">
      <alignment horizontal="center" vertical="center" readingOrder="1"/>
    </xf>
    <xf numFmtId="0" fontId="29" fillId="40" borderId="5" xfId="0" applyFont="1" applyFill="1" applyBorder="1" applyAlignment="1">
      <alignment horizontal="center" vertical="center" readingOrder="1"/>
    </xf>
    <xf numFmtId="0" fontId="24" fillId="0" borderId="2" xfId="0" applyFont="1" applyBorder="1" applyAlignment="1">
      <alignment horizontal="center" vertical="center"/>
    </xf>
    <xf numFmtId="0" fontId="132" fillId="24" borderId="2" xfId="26" applyFont="1" applyFill="1" applyBorder="1" applyAlignment="1">
      <alignment horizontal="center" vertical="center"/>
    </xf>
    <xf numFmtId="0" fontId="0" fillId="24" borderId="2" xfId="0" applyFont="1" applyFill="1" applyBorder="1" applyAlignment="1">
      <alignment horizontal="center" vertical="center"/>
    </xf>
    <xf numFmtId="0" fontId="145" fillId="0" borderId="36" xfId="0" applyFont="1" applyBorder="1" applyAlignment="1">
      <alignment horizontal="center" vertical="center"/>
    </xf>
    <xf numFmtId="0" fontId="145" fillId="0" borderId="0" xfId="0" applyFont="1" applyBorder="1" applyAlignment="1">
      <alignment horizontal="center" vertical="center"/>
    </xf>
    <xf numFmtId="9" fontId="145" fillId="0" borderId="0" xfId="25" applyFont="1" applyBorder="1" applyAlignment="1">
      <alignment horizontal="center" vertical="center"/>
    </xf>
    <xf numFmtId="0" fontId="0" fillId="0" borderId="0" xfId="0"/>
    <xf numFmtId="0" fontId="0" fillId="0" borderId="0" xfId="0" applyBorder="1" applyAlignment="1">
      <alignment horizontal="center" vertical="center"/>
    </xf>
    <xf numFmtId="0" fontId="24" fillId="0" borderId="2" xfId="0" applyFont="1" applyBorder="1" applyAlignment="1">
      <alignment horizontal="center" vertical="center"/>
    </xf>
    <xf numFmtId="1" fontId="111" fillId="17" borderId="2" xfId="0" applyNumberFormat="1" applyFont="1" applyFill="1" applyBorder="1" applyAlignment="1">
      <alignment horizontal="center"/>
    </xf>
    <xf numFmtId="0" fontId="111" fillId="17" borderId="2" xfId="0" applyFont="1" applyFill="1" applyBorder="1" applyAlignment="1">
      <alignment horizontal="center"/>
    </xf>
    <xf numFmtId="0" fontId="132" fillId="0" borderId="0" xfId="26" applyFont="1" applyFill="1" applyBorder="1" applyAlignment="1">
      <alignment horizontal="center" vertical="center"/>
    </xf>
    <xf numFmtId="0" fontId="145" fillId="0" borderId="24" xfId="0" applyFont="1" applyBorder="1" applyAlignment="1">
      <alignment horizontal="center" vertical="center"/>
    </xf>
    <xf numFmtId="0" fontId="145" fillId="10" borderId="2" xfId="0" applyFont="1" applyFill="1" applyBorder="1" applyAlignment="1">
      <alignment horizontal="center" vertical="center"/>
    </xf>
    <xf numFmtId="0" fontId="145" fillId="10" borderId="11" xfId="0" applyFont="1" applyFill="1" applyBorder="1"/>
    <xf numFmtId="0" fontId="1" fillId="10" borderId="11" xfId="30" applyFill="1" applyBorder="1"/>
    <xf numFmtId="1" fontId="132" fillId="24" borderId="2" xfId="26" applyNumberFormat="1" applyFont="1" applyFill="1" applyBorder="1" applyAlignment="1">
      <alignment horizontal="center" vertical="center"/>
    </xf>
    <xf numFmtId="0" fontId="0" fillId="0" borderId="0" xfId="0"/>
    <xf numFmtId="0" fontId="145" fillId="0" borderId="2" xfId="0" applyFont="1" applyBorder="1" applyAlignment="1">
      <alignment horizontal="center" vertical="center"/>
    </xf>
    <xf numFmtId="0" fontId="0" fillId="0" borderId="108" xfId="0" applyBorder="1" applyAlignment="1">
      <alignment horizontal="center" vertical="center"/>
    </xf>
    <xf numFmtId="0" fontId="0" fillId="0" borderId="0" xfId="0" applyBorder="1" applyAlignment="1">
      <alignment horizontal="center" vertical="center"/>
    </xf>
    <xf numFmtId="0" fontId="132" fillId="0" borderId="3" xfId="26" applyFont="1" applyFill="1" applyBorder="1" applyAlignment="1">
      <alignment horizontal="center" vertical="center"/>
    </xf>
    <xf numFmtId="0" fontId="132" fillId="0" borderId="108" xfId="26" applyFont="1" applyFill="1" applyBorder="1" applyAlignment="1">
      <alignment horizontal="center" vertical="center"/>
    </xf>
    <xf numFmtId="1" fontId="132" fillId="0" borderId="0" xfId="26" applyNumberFormat="1" applyFont="1" applyFill="1" applyBorder="1" applyAlignment="1">
      <alignment horizontal="center" vertical="center"/>
    </xf>
    <xf numFmtId="1" fontId="132" fillId="0" borderId="54" xfId="26" applyNumberFormat="1" applyFont="1" applyFill="1" applyBorder="1" applyAlignment="1">
      <alignment horizontal="center" vertical="center"/>
    </xf>
    <xf numFmtId="0" fontId="0" fillId="0" borderId="0" xfId="0"/>
    <xf numFmtId="0" fontId="132" fillId="82" borderId="177" xfId="26" applyFont="1" applyFill="1" applyBorder="1" applyAlignment="1">
      <alignment horizontal="center" vertical="center"/>
    </xf>
    <xf numFmtId="0" fontId="145" fillId="24" borderId="2" xfId="0" applyFont="1" applyFill="1" applyBorder="1" applyAlignment="1">
      <alignment horizontal="center" vertical="center"/>
    </xf>
    <xf numFmtId="1" fontId="132" fillId="0" borderId="36" xfId="26" applyNumberFormat="1" applyFont="1" applyFill="1" applyBorder="1" applyAlignment="1">
      <alignment horizontal="center" vertical="center"/>
    </xf>
    <xf numFmtId="0" fontId="132" fillId="0" borderId="36" xfId="26" applyFont="1" applyFill="1" applyBorder="1" applyAlignment="1">
      <alignment horizontal="center" vertical="center"/>
    </xf>
    <xf numFmtId="0" fontId="123" fillId="79" borderId="36" xfId="24" applyFont="1" applyFill="1" applyBorder="1" applyAlignment="1">
      <alignment horizontal="center" vertical="center"/>
    </xf>
    <xf numFmtId="0" fontId="145" fillId="0" borderId="115" xfId="0" applyFont="1" applyBorder="1" applyAlignment="1">
      <alignment horizontal="center" vertical="center"/>
    </xf>
    <xf numFmtId="0" fontId="123" fillId="79" borderId="24" xfId="24" applyFont="1" applyFill="1" applyBorder="1" applyAlignment="1">
      <alignment horizontal="center" vertical="center"/>
    </xf>
    <xf numFmtId="0" fontId="145" fillId="0" borderId="2" xfId="0" applyFont="1" applyFill="1" applyBorder="1"/>
    <xf numFmtId="0" fontId="145" fillId="0" borderId="2" xfId="0" applyFont="1" applyFill="1" applyBorder="1" applyAlignment="1">
      <alignment horizontal="center" vertical="center"/>
    </xf>
    <xf numFmtId="0" fontId="0" fillId="0" borderId="42" xfId="0" applyBorder="1"/>
    <xf numFmtId="0" fontId="0" fillId="0" borderId="4" xfId="0" applyBorder="1" applyAlignment="1">
      <alignment horizontal="center" vertical="center"/>
    </xf>
    <xf numFmtId="0" fontId="123" fillId="93" borderId="15" xfId="24" applyFont="1" applyFill="1" applyBorder="1" applyAlignment="1">
      <alignment horizontal="center" vertical="center"/>
    </xf>
    <xf numFmtId="0" fontId="123" fillId="93" borderId="16" xfId="24" applyFont="1" applyFill="1" applyBorder="1" applyAlignment="1">
      <alignment horizontal="center" vertical="center"/>
    </xf>
    <xf numFmtId="0" fontId="143" fillId="93" borderId="2" xfId="24" applyFont="1" applyFill="1" applyBorder="1" applyAlignment="1">
      <alignment horizontal="center" vertical="center"/>
    </xf>
    <xf numFmtId="3" fontId="143" fillId="93" borderId="2" xfId="24" applyNumberFormat="1" applyFont="1" applyFill="1" applyBorder="1" applyAlignment="1">
      <alignment horizontal="center" vertical="center"/>
    </xf>
    <xf numFmtId="0" fontId="123" fillId="93" borderId="2" xfId="24" applyFont="1" applyFill="1" applyBorder="1" applyAlignment="1">
      <alignment horizontal="center" vertical="center"/>
    </xf>
    <xf numFmtId="3" fontId="123" fillId="7" borderId="2" xfId="24" applyNumberFormat="1" applyFont="1" applyFill="1" applyBorder="1" applyAlignment="1">
      <alignment vertical="center"/>
    </xf>
    <xf numFmtId="0" fontId="132" fillId="0" borderId="118" xfId="26" applyFont="1" applyFill="1" applyBorder="1" applyAlignment="1">
      <alignment horizontal="center" vertical="center"/>
    </xf>
    <xf numFmtId="0" fontId="145" fillId="0" borderId="152" xfId="0" applyFont="1" applyBorder="1" applyAlignment="1">
      <alignment horizontal="center" vertical="center"/>
    </xf>
    <xf numFmtId="0" fontId="0" fillId="0" borderId="152" xfId="0" applyBorder="1" applyAlignment="1">
      <alignment horizontal="center" vertical="center"/>
    </xf>
    <xf numFmtId="1" fontId="132" fillId="0" borderId="152" xfId="26" applyNumberFormat="1" applyFont="1" applyFill="1" applyBorder="1" applyAlignment="1">
      <alignment horizontal="center" vertical="center"/>
    </xf>
    <xf numFmtId="1" fontId="132" fillId="0" borderId="23" xfId="26" applyNumberFormat="1" applyFont="1" applyFill="1" applyBorder="1" applyAlignment="1">
      <alignment horizontal="center" vertical="center"/>
    </xf>
    <xf numFmtId="0" fontId="0" fillId="0" borderId="109" xfId="0" applyBorder="1" applyAlignment="1">
      <alignment horizontal="center" vertical="center"/>
    </xf>
    <xf numFmtId="0" fontId="143" fillId="93" borderId="21" xfId="24" applyFont="1" applyFill="1" applyBorder="1" applyAlignment="1">
      <alignment horizontal="center" vertical="center"/>
    </xf>
    <xf numFmtId="3" fontId="143" fillId="93" borderId="21" xfId="24" applyNumberFormat="1" applyFont="1" applyFill="1" applyBorder="1" applyAlignment="1">
      <alignment horizontal="center" vertical="center"/>
    </xf>
    <xf numFmtId="0" fontId="123" fillId="93" borderId="21" xfId="24" applyFont="1" applyFill="1" applyBorder="1" applyAlignment="1">
      <alignment horizontal="center" vertical="center"/>
    </xf>
    <xf numFmtId="0" fontId="123" fillId="93" borderId="22" xfId="24" applyFont="1" applyFill="1" applyBorder="1" applyAlignment="1">
      <alignment horizontal="center" vertical="center"/>
    </xf>
    <xf numFmtId="0" fontId="0" fillId="0" borderId="0" xfId="0"/>
    <xf numFmtId="0" fontId="145" fillId="0" borderId="2" xfId="0" applyFont="1" applyBorder="1" applyAlignment="1">
      <alignment horizontal="center" vertical="center"/>
    </xf>
    <xf numFmtId="0" fontId="0" fillId="0" borderId="0" xfId="0" applyBorder="1" applyAlignment="1">
      <alignment horizontal="center" vertical="center"/>
    </xf>
    <xf numFmtId="177" fontId="0" fillId="0" borderId="2" xfId="0" applyNumberFormat="1" applyBorder="1" applyAlignment="1">
      <alignment horizontal="center" vertical="center"/>
    </xf>
    <xf numFmtId="49" fontId="0" fillId="0" borderId="2" xfId="0" applyNumberFormat="1" applyFill="1" applyBorder="1" applyAlignment="1">
      <alignment horizontal="center" vertical="center"/>
    </xf>
    <xf numFmtId="1" fontId="29" fillId="13" borderId="2" xfId="0" applyNumberFormat="1" applyFont="1" applyFill="1" applyBorder="1" applyAlignment="1">
      <alignment horizontal="center" vertical="center" readingOrder="1"/>
    </xf>
    <xf numFmtId="0" fontId="0" fillId="0" borderId="0" xfId="0"/>
    <xf numFmtId="0" fontId="132" fillId="82" borderId="177" xfId="26" applyFont="1" applyFill="1" applyBorder="1" applyAlignment="1">
      <alignment horizontal="center" vertical="center"/>
    </xf>
    <xf numFmtId="0" fontId="29" fillId="40" borderId="26" xfId="0" applyFont="1" applyFill="1" applyBorder="1" applyAlignment="1">
      <alignment horizontal="center" vertical="center" readingOrder="1"/>
    </xf>
    <xf numFmtId="0" fontId="29" fillId="40" borderId="2" xfId="0" applyFont="1" applyFill="1" applyBorder="1" applyAlignment="1">
      <alignment horizontal="center" vertical="center" readingOrder="1"/>
    </xf>
    <xf numFmtId="176" fontId="32" fillId="13" borderId="2" xfId="0" applyNumberFormat="1" applyFont="1" applyFill="1" applyBorder="1" applyAlignment="1">
      <alignment horizontal="center" vertical="center"/>
    </xf>
    <xf numFmtId="0" fontId="15" fillId="0" borderId="115" xfId="0" applyFont="1" applyFill="1" applyBorder="1" applyAlignment="1">
      <alignment horizontal="center" vertical="center" readingOrder="1"/>
    </xf>
    <xf numFmtId="0" fontId="15" fillId="0" borderId="5" xfId="0" applyFont="1" applyFill="1" applyBorder="1" applyAlignment="1">
      <alignment horizontal="center" vertical="center" readingOrder="1"/>
    </xf>
    <xf numFmtId="0" fontId="15" fillId="0" borderId="49" xfId="0" applyFont="1" applyFill="1" applyBorder="1" applyAlignment="1">
      <alignment horizontal="center" vertical="center" readingOrder="1"/>
    </xf>
    <xf numFmtId="0" fontId="15" fillId="0" borderId="24" xfId="0" applyFont="1" applyFill="1" applyBorder="1" applyAlignment="1">
      <alignment horizontal="center" vertical="center" readingOrder="1"/>
    </xf>
    <xf numFmtId="1" fontId="15" fillId="0" borderId="2" xfId="0" applyNumberFormat="1" applyFont="1" applyFill="1" applyBorder="1" applyAlignment="1">
      <alignment horizontal="center" vertical="center" readingOrder="1"/>
    </xf>
    <xf numFmtId="0" fontId="15" fillId="0" borderId="2" xfId="0" applyFont="1" applyFill="1" applyBorder="1" applyAlignment="1">
      <alignment horizontal="center" vertical="center" readingOrder="1"/>
    </xf>
    <xf numFmtId="2" fontId="15" fillId="0" borderId="36" xfId="0" applyNumberFormat="1" applyFont="1" applyFill="1" applyBorder="1" applyAlignment="1">
      <alignment horizontal="center" vertical="center"/>
    </xf>
    <xf numFmtId="0" fontId="15" fillId="0" borderId="23" xfId="0" applyFont="1" applyFill="1" applyBorder="1"/>
    <xf numFmtId="0" fontId="15" fillId="0" borderId="3" xfId="0" applyFont="1" applyFill="1" applyBorder="1"/>
    <xf numFmtId="0" fontId="15" fillId="0" borderId="3" xfId="0" applyFont="1" applyFill="1" applyBorder="1" applyAlignment="1">
      <alignment horizontal="center"/>
    </xf>
    <xf numFmtId="2" fontId="15" fillId="0" borderId="118" xfId="0" applyNumberFormat="1" applyFont="1" applyFill="1" applyBorder="1"/>
    <xf numFmtId="0" fontId="145" fillId="0" borderId="2" xfId="0" applyFont="1" applyBorder="1" applyAlignment="1">
      <alignment horizontal="center" vertical="center"/>
    </xf>
    <xf numFmtId="0" fontId="0" fillId="0" borderId="0" xfId="0"/>
    <xf numFmtId="0" fontId="132" fillId="82" borderId="177" xfId="26" applyFont="1" applyFill="1" applyBorder="1" applyAlignment="1">
      <alignment horizontal="center" vertical="center"/>
    </xf>
    <xf numFmtId="0" fontId="145" fillId="0" borderId="2" xfId="0" applyFont="1" applyBorder="1" applyAlignment="1">
      <alignment horizontal="center" vertical="center"/>
    </xf>
    <xf numFmtId="176" fontId="32" fillId="13" borderId="5" xfId="0" applyNumberFormat="1" applyFont="1" applyFill="1" applyBorder="1" applyAlignment="1">
      <alignment horizontal="center" vertical="center"/>
    </xf>
    <xf numFmtId="0" fontId="29" fillId="40" borderId="2" xfId="0" applyFont="1" applyFill="1" applyBorder="1" applyAlignment="1">
      <alignment horizontal="center" vertical="center" readingOrder="1"/>
    </xf>
    <xf numFmtId="0" fontId="29" fillId="40" borderId="26" xfId="0" applyFont="1" applyFill="1" applyBorder="1" applyAlignment="1">
      <alignment horizontal="center" vertical="center" readingOrder="1"/>
    </xf>
    <xf numFmtId="9" fontId="145" fillId="0" borderId="2" xfId="25" applyFont="1" applyFill="1" applyBorder="1" applyAlignment="1">
      <alignment horizontal="center" vertical="center"/>
    </xf>
    <xf numFmtId="0" fontId="151" fillId="0" borderId="2" xfId="26" applyFont="1" applyFill="1" applyBorder="1" applyAlignment="1">
      <alignment horizontal="center" vertical="center"/>
    </xf>
    <xf numFmtId="1" fontId="151" fillId="0" borderId="2" xfId="26" applyNumberFormat="1" applyFont="1" applyFill="1" applyBorder="1" applyAlignment="1">
      <alignment horizontal="center" vertical="center"/>
    </xf>
    <xf numFmtId="3" fontId="124" fillId="79" borderId="2" xfId="24" applyNumberFormat="1" applyFont="1" applyFill="1" applyBorder="1" applyAlignment="1">
      <alignment horizontal="center" vertical="center"/>
    </xf>
    <xf numFmtId="0" fontId="124" fillId="79" borderId="2" xfId="24" applyFont="1" applyFill="1" applyBorder="1" applyAlignment="1">
      <alignment horizontal="center" vertical="center"/>
    </xf>
    <xf numFmtId="0" fontId="1" fillId="0" borderId="2" xfId="0" applyFont="1" applyBorder="1" applyAlignment="1">
      <alignment horizontal="center" vertical="center"/>
    </xf>
    <xf numFmtId="0" fontId="132" fillId="82" borderId="2" xfId="26" applyFont="1" applyFill="1" applyBorder="1" applyAlignment="1">
      <alignment horizontal="center" vertical="center"/>
    </xf>
    <xf numFmtId="0" fontId="145" fillId="0" borderId="2" xfId="0" applyFont="1" applyBorder="1" applyAlignment="1">
      <alignment horizontal="center" vertical="center"/>
    </xf>
    <xf numFmtId="0" fontId="154" fillId="78" borderId="2" xfId="24" applyFont="1" applyFill="1" applyBorder="1" applyAlignment="1">
      <alignment horizontal="center" vertical="center" wrapText="1"/>
    </xf>
    <xf numFmtId="0" fontId="154" fillId="78" borderId="2" xfId="24" applyFont="1" applyFill="1" applyBorder="1" applyAlignment="1">
      <alignment horizontal="center" vertical="center"/>
    </xf>
    <xf numFmtId="0" fontId="154" fillId="78" borderId="2" xfId="24" applyFont="1" applyFill="1" applyBorder="1" applyAlignment="1">
      <alignment horizontal="center" vertical="top" wrapText="1"/>
    </xf>
    <xf numFmtId="0" fontId="118" fillId="0" borderId="5" xfId="24" applyBorder="1" applyAlignment="1">
      <alignment horizontal="center" vertical="center"/>
    </xf>
    <xf numFmtId="0" fontId="120" fillId="0" borderId="5" xfId="24" applyFont="1" applyBorder="1" applyAlignment="1">
      <alignment horizontal="center" vertical="center"/>
    </xf>
    <xf numFmtId="0" fontId="0" fillId="0" borderId="5" xfId="0" applyBorder="1"/>
    <xf numFmtId="0" fontId="118" fillId="0" borderId="199" xfId="24" applyBorder="1" applyAlignment="1">
      <alignment horizontal="center" vertical="center"/>
    </xf>
    <xf numFmtId="0" fontId="0" fillId="0" borderId="200" xfId="0" applyBorder="1"/>
    <xf numFmtId="0" fontId="154" fillId="78" borderId="201" xfId="24" applyFont="1" applyFill="1" applyBorder="1" applyAlignment="1">
      <alignment horizontal="center" vertical="center" wrapText="1"/>
    </xf>
    <xf numFmtId="0" fontId="154" fillId="78" borderId="202" xfId="24" applyFont="1" applyFill="1" applyBorder="1" applyAlignment="1">
      <alignment horizontal="center" vertical="center" wrapText="1"/>
    </xf>
    <xf numFmtId="0" fontId="132" fillId="82" borderId="202" xfId="26" applyFont="1" applyFill="1" applyBorder="1" applyAlignment="1">
      <alignment horizontal="center" vertical="center"/>
    </xf>
    <xf numFmtId="3" fontId="124" fillId="79" borderId="201" xfId="24" applyNumberFormat="1" applyFont="1" applyFill="1" applyBorder="1" applyAlignment="1">
      <alignment horizontal="center" vertical="center"/>
    </xf>
    <xf numFmtId="0" fontId="124" fillId="79" borderId="202" xfId="24" applyFont="1" applyFill="1" applyBorder="1" applyAlignment="1">
      <alignment horizontal="center" vertical="center"/>
    </xf>
    <xf numFmtId="0" fontId="151" fillId="0" borderId="201" xfId="26" applyFont="1" applyFill="1" applyBorder="1" applyAlignment="1">
      <alignment horizontal="center" vertical="center"/>
    </xf>
    <xf numFmtId="1" fontId="151" fillId="0" borderId="202" xfId="26" applyNumberFormat="1" applyFont="1" applyFill="1" applyBorder="1" applyAlignment="1">
      <alignment horizontal="center" vertical="center"/>
    </xf>
    <xf numFmtId="0" fontId="132" fillId="0" borderId="202" xfId="26" applyFont="1" applyFill="1" applyBorder="1" applyAlignment="1">
      <alignment horizontal="center" vertical="center"/>
    </xf>
    <xf numFmtId="0" fontId="1" fillId="0" borderId="203" xfId="0" applyFont="1" applyBorder="1" applyAlignment="1">
      <alignment horizontal="center" vertical="center"/>
    </xf>
    <xf numFmtId="0" fontId="1" fillId="0" borderId="3" xfId="0" applyFont="1" applyBorder="1" applyAlignment="1">
      <alignment horizontal="center" vertical="center"/>
    </xf>
    <xf numFmtId="0" fontId="152" fillId="93" borderId="205" xfId="24" applyFont="1" applyFill="1" applyBorder="1" applyAlignment="1">
      <alignment horizontal="center" vertical="center"/>
    </xf>
    <xf numFmtId="0" fontId="152" fillId="93" borderId="206" xfId="24" applyFont="1" applyFill="1" applyBorder="1" applyAlignment="1">
      <alignment horizontal="center" vertical="center"/>
    </xf>
    <xf numFmtId="0" fontId="153" fillId="93" borderId="206" xfId="24" applyFont="1" applyFill="1" applyBorder="1" applyAlignment="1">
      <alignment horizontal="center" vertical="center"/>
    </xf>
    <xf numFmtId="3" fontId="153" fillId="93" borderId="206" xfId="24" applyNumberFormat="1" applyFont="1" applyFill="1" applyBorder="1" applyAlignment="1">
      <alignment horizontal="center" vertical="center"/>
    </xf>
    <xf numFmtId="0" fontId="124" fillId="93" borderId="206" xfId="24" applyFont="1" applyFill="1" applyBorder="1" applyAlignment="1">
      <alignment horizontal="center" vertical="center"/>
    </xf>
    <xf numFmtId="0" fontId="124" fillId="93" borderId="207" xfId="24" applyFont="1" applyFill="1" applyBorder="1" applyAlignment="1">
      <alignment horizontal="center" vertical="center"/>
    </xf>
    <xf numFmtId="0" fontId="151" fillId="0" borderId="199" xfId="26" applyFont="1" applyFill="1" applyBorder="1" applyAlignment="1">
      <alignment horizontal="center" vertical="center"/>
    </xf>
    <xf numFmtId="0" fontId="151" fillId="0" borderId="5" xfId="26" applyFont="1" applyFill="1" applyBorder="1" applyAlignment="1">
      <alignment horizontal="center" vertical="center"/>
    </xf>
    <xf numFmtId="1" fontId="151" fillId="0" borderId="5" xfId="26" applyNumberFormat="1" applyFont="1" applyFill="1" applyBorder="1" applyAlignment="1">
      <alignment horizontal="center" vertical="center"/>
    </xf>
    <xf numFmtId="0" fontId="1" fillId="0" borderId="5" xfId="0" applyFont="1" applyBorder="1" applyAlignment="1">
      <alignment horizontal="center" vertical="center"/>
    </xf>
    <xf numFmtId="0" fontId="145" fillId="0" borderId="5" xfId="0" applyFont="1" applyBorder="1" applyAlignment="1">
      <alignment horizontal="center" vertical="center"/>
    </xf>
    <xf numFmtId="9" fontId="145" fillId="0" borderId="5" xfId="25" applyFont="1" applyFill="1" applyBorder="1" applyAlignment="1">
      <alignment horizontal="center" vertical="center"/>
    </xf>
    <xf numFmtId="1" fontId="151" fillId="0" borderId="200" xfId="26" applyNumberFormat="1" applyFont="1" applyFill="1" applyBorder="1" applyAlignment="1">
      <alignment horizontal="center" vertical="center"/>
    </xf>
    <xf numFmtId="0" fontId="151" fillId="10" borderId="201" xfId="26" applyFont="1" applyFill="1" applyBorder="1" applyAlignment="1">
      <alignment horizontal="center" vertical="center"/>
    </xf>
    <xf numFmtId="0" fontId="151" fillId="10" borderId="2" xfId="26" applyFont="1" applyFill="1" applyBorder="1" applyAlignment="1">
      <alignment horizontal="center" vertical="center"/>
    </xf>
    <xf numFmtId="1" fontId="151" fillId="10" borderId="2" xfId="26" applyNumberFormat="1" applyFont="1" applyFill="1" applyBorder="1" applyAlignment="1">
      <alignment horizontal="center" vertical="center"/>
    </xf>
    <xf numFmtId="9" fontId="145" fillId="72" borderId="2" xfId="25" applyFont="1" applyFill="1" applyBorder="1" applyAlignment="1">
      <alignment horizontal="center" vertical="center"/>
    </xf>
    <xf numFmtId="0" fontId="20" fillId="32" borderId="0" xfId="0" applyFont="1" applyFill="1" applyBorder="1" applyAlignment="1">
      <alignment horizontal="center" vertical="center"/>
    </xf>
    <xf numFmtId="0" fontId="30" fillId="20" borderId="0" xfId="0" applyFont="1" applyFill="1" applyBorder="1" applyAlignment="1">
      <alignment horizontal="center" vertical="center"/>
    </xf>
    <xf numFmtId="0" fontId="20" fillId="96" borderId="0" xfId="0" applyFont="1" applyFill="1" applyBorder="1" applyAlignment="1">
      <alignment horizontal="center" vertical="center"/>
    </xf>
    <xf numFmtId="0" fontId="11" fillId="37" borderId="2" xfId="0" applyFont="1" applyFill="1" applyBorder="1" applyAlignment="1">
      <alignment horizontal="center"/>
    </xf>
    <xf numFmtId="0" fontId="132" fillId="82" borderId="177" xfId="26" applyFont="1" applyFill="1" applyBorder="1" applyAlignment="1">
      <alignment horizontal="center" vertical="center"/>
    </xf>
    <xf numFmtId="0" fontId="29" fillId="40" borderId="2" xfId="0" applyFont="1" applyFill="1" applyBorder="1" applyAlignment="1">
      <alignment horizontal="center" vertical="center" readingOrder="1"/>
    </xf>
    <xf numFmtId="0" fontId="29" fillId="40" borderId="26" xfId="0" applyFont="1" applyFill="1" applyBorder="1" applyAlignment="1">
      <alignment horizontal="center" vertical="center" readingOrder="1"/>
    </xf>
    <xf numFmtId="0" fontId="0" fillId="0" borderId="0" xfId="0"/>
    <xf numFmtId="0" fontId="132" fillId="82" borderId="177" xfId="26" applyFont="1" applyFill="1" applyBorder="1" applyAlignment="1">
      <alignment horizontal="center" vertical="center"/>
    </xf>
    <xf numFmtId="0" fontId="1" fillId="10" borderId="2" xfId="0" applyFont="1" applyFill="1" applyBorder="1" applyAlignment="1">
      <alignment horizontal="center" vertical="center"/>
    </xf>
    <xf numFmtId="0" fontId="93" fillId="0" borderId="2" xfId="0" applyFont="1" applyFill="1" applyBorder="1" applyAlignment="1">
      <alignment horizontal="center" vertical="center"/>
    </xf>
    <xf numFmtId="0" fontId="80" fillId="0" borderId="2" xfId="0" applyFont="1" applyBorder="1" applyAlignment="1">
      <alignment horizontal="center" vertical="center"/>
    </xf>
    <xf numFmtId="0" fontId="157" fillId="0" borderId="0" xfId="0" applyFont="1" applyFill="1" applyAlignment="1">
      <alignment horizontal="center" vertical="center"/>
    </xf>
    <xf numFmtId="0" fontId="158" fillId="0" borderId="0" xfId="0" applyFont="1" applyFill="1" applyBorder="1" applyAlignment="1">
      <alignment horizontal="center" vertical="top"/>
    </xf>
    <xf numFmtId="2" fontId="158" fillId="0" borderId="0" xfId="0" applyNumberFormat="1" applyFont="1" applyFill="1" applyBorder="1" applyAlignment="1">
      <alignment horizontal="center" vertical="top"/>
    </xf>
    <xf numFmtId="0" fontId="13" fillId="84" borderId="2" xfId="0" applyFont="1" applyFill="1" applyBorder="1" applyAlignment="1">
      <alignment horizontal="center" vertical="center"/>
    </xf>
    <xf numFmtId="14" fontId="13" fillId="17" borderId="2" xfId="0" applyNumberFormat="1" applyFont="1" applyFill="1" applyBorder="1" applyAlignment="1">
      <alignment horizontal="center" vertical="center"/>
    </xf>
    <xf numFmtId="0" fontId="13" fillId="17" borderId="2" xfId="0" applyFont="1" applyFill="1" applyBorder="1" applyAlignment="1">
      <alignment horizontal="center" vertical="center"/>
    </xf>
    <xf numFmtId="14" fontId="84" fillId="17" borderId="2" xfId="0" applyNumberFormat="1" applyFont="1" applyFill="1" applyBorder="1" applyAlignment="1">
      <alignment horizontal="center" vertical="center"/>
    </xf>
    <xf numFmtId="0" fontId="84" fillId="17" borderId="2" xfId="0" applyFont="1" applyFill="1" applyBorder="1" applyAlignment="1">
      <alignment horizontal="center" vertical="center"/>
    </xf>
    <xf numFmtId="0" fontId="132" fillId="82" borderId="177" xfId="26" applyFont="1" applyFill="1" applyBorder="1" applyAlignment="1">
      <alignment horizontal="center" vertical="center"/>
    </xf>
    <xf numFmtId="0" fontId="0" fillId="0" borderId="0" xfId="0"/>
    <xf numFmtId="0" fontId="145" fillId="0" borderId="2" xfId="0" applyFont="1" applyBorder="1" applyAlignment="1">
      <alignment horizontal="center" vertical="center"/>
    </xf>
    <xf numFmtId="0" fontId="0" fillId="0" borderId="0" xfId="0" applyBorder="1" applyAlignment="1">
      <alignment horizontal="center" vertical="center"/>
    </xf>
    <xf numFmtId="0" fontId="1" fillId="0" borderId="3" xfId="0" applyFont="1" applyBorder="1" applyAlignment="1">
      <alignment horizontal="center" vertical="center"/>
    </xf>
    <xf numFmtId="0" fontId="29" fillId="40" borderId="2" xfId="0" applyFont="1" applyFill="1" applyBorder="1" applyAlignment="1">
      <alignment horizontal="center" vertical="center" readingOrder="1"/>
    </xf>
    <xf numFmtId="0" fontId="29" fillId="40" borderId="26" xfId="0" applyFont="1" applyFill="1" applyBorder="1" applyAlignment="1">
      <alignment horizontal="center" vertical="center" readingOrder="1"/>
    </xf>
    <xf numFmtId="0" fontId="0" fillId="0" borderId="0" xfId="0"/>
    <xf numFmtId="0" fontId="132" fillId="82" borderId="177" xfId="26" applyFont="1" applyFill="1" applyBorder="1" applyAlignment="1">
      <alignment horizontal="center" vertical="center"/>
    </xf>
    <xf numFmtId="0" fontId="24" fillId="0" borderId="2" xfId="0" applyFont="1" applyBorder="1" applyAlignment="1">
      <alignment horizontal="center" vertical="center"/>
    </xf>
    <xf numFmtId="0" fontId="0" fillId="0" borderId="200" xfId="0" applyBorder="1" applyAlignment="1">
      <alignment horizontal="center"/>
    </xf>
    <xf numFmtId="0" fontId="32" fillId="0" borderId="189" xfId="0" applyFont="1" applyBorder="1" applyAlignment="1">
      <alignment horizontal="center" vertical="center"/>
    </xf>
    <xf numFmtId="1" fontId="32" fillId="0" borderId="189" xfId="0" applyNumberFormat="1" applyFont="1" applyBorder="1" applyAlignment="1">
      <alignment horizontal="center" vertical="center"/>
    </xf>
    <xf numFmtId="0" fontId="32" fillId="8" borderId="189" xfId="0" applyFont="1" applyFill="1" applyBorder="1" applyAlignment="1">
      <alignment horizontal="center" vertical="center"/>
    </xf>
    <xf numFmtId="0" fontId="32" fillId="17" borderId="189" xfId="0" applyFont="1" applyFill="1" applyBorder="1" applyAlignment="1">
      <alignment horizontal="center" vertical="center"/>
    </xf>
    <xf numFmtId="0" fontId="0" fillId="0" borderId="0" xfId="0"/>
    <xf numFmtId="0" fontId="132" fillId="82" borderId="177" xfId="26" applyFont="1" applyFill="1" applyBorder="1" applyAlignment="1">
      <alignment horizontal="center" vertical="center"/>
    </xf>
    <xf numFmtId="0" fontId="24" fillId="0" borderId="2" xfId="0" applyFont="1" applyBorder="1" applyAlignment="1">
      <alignment horizontal="center" vertical="center"/>
    </xf>
    <xf numFmtId="0" fontId="0" fillId="0" borderId="0" xfId="0"/>
    <xf numFmtId="0" fontId="132" fillId="82" borderId="177" xfId="26" applyFont="1" applyFill="1" applyBorder="1" applyAlignment="1">
      <alignment horizontal="center" vertical="center"/>
    </xf>
    <xf numFmtId="0" fontId="14" fillId="8" borderId="21" xfId="0" applyFont="1" applyFill="1" applyBorder="1" applyAlignment="1">
      <alignment horizontal="center" vertical="center"/>
    </xf>
    <xf numFmtId="0" fontId="3" fillId="17" borderId="25" xfId="0" applyFont="1" applyFill="1" applyBorder="1" applyAlignment="1">
      <alignment horizontal="center" vertical="center"/>
    </xf>
    <xf numFmtId="0" fontId="3" fillId="17" borderId="26" xfId="0" applyFont="1" applyFill="1" applyBorder="1" applyAlignment="1">
      <alignment horizontal="center" vertical="center"/>
    </xf>
    <xf numFmtId="1" fontId="16" fillId="22" borderId="2" xfId="0" applyNumberFormat="1" applyFont="1" applyFill="1" applyBorder="1" applyAlignment="1">
      <alignment horizontal="center" vertical="center"/>
    </xf>
    <xf numFmtId="0" fontId="14" fillId="22" borderId="2" xfId="0" applyFont="1" applyFill="1" applyBorder="1" applyAlignment="1">
      <alignment horizontal="center" vertical="center" wrapText="1"/>
    </xf>
    <xf numFmtId="0" fontId="87" fillId="24" borderId="3" xfId="0" applyFont="1" applyFill="1" applyBorder="1" applyAlignment="1">
      <alignment horizontal="center" vertical="center" readingOrder="1"/>
    </xf>
    <xf numFmtId="0" fontId="87" fillId="24" borderId="4" xfId="0" applyFont="1" applyFill="1" applyBorder="1" applyAlignment="1">
      <alignment horizontal="center" vertical="center" readingOrder="1"/>
    </xf>
    <xf numFmtId="0" fontId="87" fillId="24" borderId="5" xfId="0" applyFont="1" applyFill="1" applyBorder="1" applyAlignment="1">
      <alignment horizontal="center" vertical="center" readingOrder="1"/>
    </xf>
    <xf numFmtId="0" fontId="88" fillId="24" borderId="14" xfId="0" applyFont="1" applyFill="1" applyBorder="1" applyAlignment="1">
      <alignment horizontal="center" vertical="center" wrapText="1"/>
    </xf>
    <xf numFmtId="0" fontId="88" fillId="24" borderId="45" xfId="0" applyFont="1" applyFill="1" applyBorder="1" applyAlignment="1">
      <alignment horizontal="center" vertical="center" wrapText="1"/>
    </xf>
    <xf numFmtId="0" fontId="88" fillId="24" borderId="116" xfId="0" applyFont="1" applyFill="1" applyBorder="1" applyAlignment="1">
      <alignment horizontal="center" vertical="center" wrapText="1"/>
    </xf>
    <xf numFmtId="0" fontId="88" fillId="24" borderId="12" xfId="0" applyFont="1" applyFill="1" applyBorder="1" applyAlignment="1">
      <alignment horizontal="center" vertical="center" wrapText="1"/>
    </xf>
    <xf numFmtId="0" fontId="3" fillId="17" borderId="35" xfId="0" applyFont="1" applyFill="1" applyBorder="1" applyAlignment="1">
      <alignment horizontal="center" vertical="center"/>
    </xf>
    <xf numFmtId="0" fontId="3" fillId="17" borderId="34" xfId="0" applyFont="1" applyFill="1" applyBorder="1" applyAlignment="1">
      <alignment horizontal="center" vertical="center"/>
    </xf>
    <xf numFmtId="0" fontId="3" fillId="17" borderId="16" xfId="0" applyFont="1" applyFill="1" applyBorder="1" applyAlignment="1">
      <alignment horizontal="center" vertical="center"/>
    </xf>
    <xf numFmtId="0" fontId="15" fillId="8" borderId="7" xfId="0" applyFont="1" applyFill="1" applyBorder="1" applyAlignment="1">
      <alignment horizontal="center" vertical="center"/>
    </xf>
    <xf numFmtId="0" fontId="15" fillId="8" borderId="39" xfId="0" applyFont="1" applyFill="1" applyBorder="1" applyAlignment="1">
      <alignment horizontal="center" vertical="center"/>
    </xf>
    <xf numFmtId="0" fontId="26" fillId="8" borderId="60" xfId="0" applyFont="1" applyFill="1" applyBorder="1" applyAlignment="1">
      <alignment horizontal="center" vertical="center" wrapText="1"/>
    </xf>
    <xf numFmtId="0" fontId="26" fillId="8" borderId="61" xfId="0" applyFont="1" applyFill="1" applyBorder="1" applyAlignment="1">
      <alignment horizontal="center" vertical="center" wrapText="1"/>
    </xf>
    <xf numFmtId="0" fontId="85" fillId="0" borderId="21" xfId="0" applyFont="1" applyBorder="1" applyAlignment="1">
      <alignment horizontal="center" vertical="center"/>
    </xf>
    <xf numFmtId="0" fontId="85" fillId="0" borderId="26" xfId="0" applyFont="1" applyBorder="1" applyAlignment="1">
      <alignment horizontal="center" vertical="center"/>
    </xf>
    <xf numFmtId="0" fontId="1" fillId="7" borderId="5" xfId="0" applyFont="1" applyFill="1" applyBorder="1" applyAlignment="1">
      <alignment horizontal="center"/>
    </xf>
    <xf numFmtId="0" fontId="69" fillId="17" borderId="55" xfId="0" applyFont="1" applyFill="1" applyBorder="1" applyAlignment="1">
      <alignment horizontal="center" vertical="center"/>
    </xf>
    <xf numFmtId="0" fontId="69" fillId="17" borderId="110" xfId="0" applyFont="1" applyFill="1" applyBorder="1" applyAlignment="1">
      <alignment horizontal="center" vertical="center"/>
    </xf>
    <xf numFmtId="0" fontId="69" fillId="17" borderId="117" xfId="0" applyFont="1" applyFill="1" applyBorder="1" applyAlignment="1">
      <alignment horizontal="center" vertical="center"/>
    </xf>
    <xf numFmtId="0" fontId="15" fillId="8" borderId="2" xfId="0" applyFont="1" applyFill="1" applyBorder="1" applyAlignment="1">
      <alignment horizontal="center" vertical="center"/>
    </xf>
    <xf numFmtId="0" fontId="32" fillId="13" borderId="2" xfId="0" applyFont="1" applyFill="1" applyBorder="1" applyAlignment="1">
      <alignment horizontal="center" vertical="center" readingOrder="1"/>
    </xf>
    <xf numFmtId="0" fontId="26" fillId="7" borderId="118" xfId="0" applyFont="1" applyFill="1" applyBorder="1" applyAlignment="1">
      <alignment horizontal="center" vertical="center" wrapText="1"/>
    </xf>
    <xf numFmtId="0" fontId="26" fillId="7" borderId="152" xfId="0" applyFont="1" applyFill="1" applyBorder="1" applyAlignment="1">
      <alignment horizontal="center" vertical="center" wrapText="1"/>
    </xf>
    <xf numFmtId="0" fontId="26" fillId="7" borderId="23" xfId="0" applyFont="1" applyFill="1" applyBorder="1" applyAlignment="1">
      <alignment horizontal="center" vertical="center" wrapText="1"/>
    </xf>
    <xf numFmtId="0" fontId="34" fillId="17" borderId="8" xfId="0" applyFont="1" applyFill="1" applyBorder="1" applyAlignment="1">
      <alignment horizontal="center" vertical="center"/>
    </xf>
    <xf numFmtId="0" fontId="34" fillId="17" borderId="9" xfId="0" applyFont="1" applyFill="1" applyBorder="1" applyAlignment="1">
      <alignment horizontal="center" vertical="center"/>
    </xf>
    <xf numFmtId="0" fontId="15" fillId="56" borderId="7" xfId="0" applyFont="1" applyFill="1" applyBorder="1" applyAlignment="1">
      <alignment horizontal="center" vertical="center"/>
    </xf>
    <xf numFmtId="0" fontId="15" fillId="8" borderId="36" xfId="0" applyFont="1" applyFill="1" applyBorder="1" applyAlignment="1">
      <alignment horizontal="center" vertical="center"/>
    </xf>
    <xf numFmtId="0" fontId="15" fillId="8" borderId="47" xfId="0" applyFont="1" applyFill="1" applyBorder="1" applyAlignment="1">
      <alignment horizontal="center" vertical="center"/>
    </xf>
    <xf numFmtId="0" fontId="15" fillId="8" borderId="24" xfId="0" applyFont="1" applyFill="1" applyBorder="1" applyAlignment="1">
      <alignment horizontal="center" vertical="center"/>
    </xf>
    <xf numFmtId="1" fontId="16" fillId="24" borderId="14" xfId="0" applyNumberFormat="1" applyFont="1" applyFill="1" applyBorder="1" applyAlignment="1">
      <alignment horizontal="center" vertical="center"/>
    </xf>
    <xf numFmtId="1" fontId="16" fillId="24" borderId="45" xfId="0" applyNumberFormat="1" applyFont="1" applyFill="1" applyBorder="1" applyAlignment="1">
      <alignment horizontal="center" vertical="center"/>
    </xf>
    <xf numFmtId="1" fontId="16" fillId="24" borderId="116" xfId="0" applyNumberFormat="1" applyFont="1" applyFill="1" applyBorder="1" applyAlignment="1">
      <alignment horizontal="center" vertical="center"/>
    </xf>
    <xf numFmtId="0" fontId="16" fillId="24" borderId="12" xfId="0" applyFont="1" applyFill="1" applyBorder="1" applyAlignment="1">
      <alignment horizontal="center" vertical="center"/>
    </xf>
    <xf numFmtId="0" fontId="15" fillId="8" borderId="9" xfId="0" applyFont="1" applyFill="1" applyBorder="1" applyAlignment="1">
      <alignment horizontal="center" vertical="center"/>
    </xf>
    <xf numFmtId="0" fontId="16" fillId="0" borderId="12" xfId="0" applyFont="1" applyBorder="1" applyAlignment="1">
      <alignment horizontal="center" vertical="center"/>
    </xf>
    <xf numFmtId="0" fontId="15" fillId="24" borderId="24" xfId="0" applyFont="1" applyFill="1" applyBorder="1" applyAlignment="1">
      <alignment horizontal="center" vertical="center" wrapText="1"/>
    </xf>
    <xf numFmtId="0" fontId="15" fillId="24" borderId="23" xfId="0" applyFont="1" applyFill="1" applyBorder="1" applyAlignment="1">
      <alignment horizontal="center" vertical="center" wrapText="1"/>
    </xf>
    <xf numFmtId="1" fontId="22" fillId="24" borderId="132" xfId="0" applyNumberFormat="1" applyFont="1" applyFill="1" applyBorder="1" applyAlignment="1">
      <alignment horizontal="center" vertical="center"/>
    </xf>
    <xf numFmtId="1" fontId="22" fillId="24" borderId="127" xfId="0" applyNumberFormat="1" applyFont="1" applyFill="1" applyBorder="1" applyAlignment="1">
      <alignment horizontal="center" vertical="center"/>
    </xf>
    <xf numFmtId="0" fontId="15" fillId="24" borderId="142" xfId="0" applyFont="1" applyFill="1" applyBorder="1" applyAlignment="1">
      <alignment horizontal="center" vertical="center" wrapText="1"/>
    </xf>
    <xf numFmtId="0" fontId="15" fillId="24" borderId="132" xfId="0" applyFont="1" applyFill="1" applyBorder="1" applyAlignment="1">
      <alignment horizontal="center" vertical="center" wrapText="1"/>
    </xf>
    <xf numFmtId="0" fontId="15" fillId="24" borderId="144" xfId="0" applyFont="1" applyFill="1" applyBorder="1" applyAlignment="1">
      <alignment horizontal="center" vertical="center" wrapText="1"/>
    </xf>
    <xf numFmtId="0" fontId="15" fillId="7" borderId="143" xfId="0" applyFont="1" applyFill="1" applyBorder="1" applyAlignment="1">
      <alignment horizontal="center" vertical="center"/>
    </xf>
    <xf numFmtId="0" fontId="15" fillId="7" borderId="24" xfId="0" applyFont="1" applyFill="1" applyBorder="1" applyAlignment="1">
      <alignment horizontal="center" vertical="center"/>
    </xf>
    <xf numFmtId="0" fontId="15" fillId="7" borderId="117" xfId="0" applyFont="1" applyFill="1" applyBorder="1" applyAlignment="1">
      <alignment horizontal="center" vertical="center"/>
    </xf>
    <xf numFmtId="0" fontId="15" fillId="24" borderId="127" xfId="0" applyFont="1" applyFill="1" applyBorder="1" applyAlignment="1">
      <alignment horizontal="center" vertical="center" wrapText="1"/>
    </xf>
    <xf numFmtId="0" fontId="15" fillId="7" borderId="24"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15" fillId="56" borderId="2" xfId="0" applyFont="1" applyFill="1" applyBorder="1" applyAlignment="1">
      <alignment horizontal="center" vertical="center"/>
    </xf>
    <xf numFmtId="0" fontId="15" fillId="17" borderId="134" xfId="0" applyFont="1" applyFill="1" applyBorder="1" applyAlignment="1">
      <alignment horizontal="center" vertical="center" wrapText="1"/>
    </xf>
    <xf numFmtId="0" fontId="10" fillId="17" borderId="135" xfId="0" applyFont="1" applyFill="1" applyBorder="1" applyAlignment="1">
      <alignment horizontal="center" vertical="center" wrapText="1"/>
    </xf>
    <xf numFmtId="0" fontId="10" fillId="17" borderId="136" xfId="0" applyFont="1" applyFill="1" applyBorder="1" applyAlignment="1">
      <alignment horizontal="center" vertical="center" wrapText="1"/>
    </xf>
    <xf numFmtId="0" fontId="10" fillId="17" borderId="137" xfId="0" applyFont="1" applyFill="1" applyBorder="1" applyAlignment="1">
      <alignment horizontal="center" vertical="center" wrapText="1"/>
    </xf>
    <xf numFmtId="0" fontId="10" fillId="17" borderId="138" xfId="0" applyFont="1" applyFill="1" applyBorder="1" applyAlignment="1">
      <alignment horizontal="center" vertical="center" wrapText="1"/>
    </xf>
    <xf numFmtId="0" fontId="20" fillId="24" borderId="3" xfId="0" applyFont="1" applyFill="1" applyBorder="1" applyAlignment="1">
      <alignment horizontal="center" vertical="center"/>
    </xf>
    <xf numFmtId="0" fontId="20" fillId="24" borderId="5" xfId="0" applyFont="1" applyFill="1" applyBorder="1" applyAlignment="1">
      <alignment horizontal="center" vertical="center"/>
    </xf>
    <xf numFmtId="0" fontId="15" fillId="32" borderId="15" xfId="0" applyFont="1" applyFill="1" applyBorder="1" applyAlignment="1">
      <alignment horizontal="center" vertical="center"/>
    </xf>
    <xf numFmtId="0" fontId="15" fillId="32" borderId="16" xfId="0" applyFont="1" applyFill="1" applyBorder="1" applyAlignment="1">
      <alignment horizontal="center" vertical="center"/>
    </xf>
    <xf numFmtId="0" fontId="34" fillId="17" borderId="35" xfId="0" applyFont="1" applyFill="1" applyBorder="1" applyAlignment="1">
      <alignment horizontal="center" vertical="center"/>
    </xf>
    <xf numFmtId="0" fontId="34" fillId="17" borderId="34" xfId="0" applyFont="1" applyFill="1" applyBorder="1" applyAlignment="1">
      <alignment horizontal="center" vertical="center"/>
    </xf>
    <xf numFmtId="0" fontId="34" fillId="17" borderId="16" xfId="0" applyFont="1" applyFill="1" applyBorder="1" applyAlignment="1">
      <alignment horizontal="center" vertical="center"/>
    </xf>
    <xf numFmtId="0" fontId="79" fillId="24" borderId="7" xfId="0" applyFont="1" applyFill="1" applyBorder="1" applyAlignment="1">
      <alignment horizontal="center" vertical="center"/>
    </xf>
    <xf numFmtId="0" fontId="79" fillId="24" borderId="4" xfId="0" applyFont="1" applyFill="1" applyBorder="1" applyAlignment="1">
      <alignment horizontal="center" vertical="center"/>
    </xf>
    <xf numFmtId="0" fontId="79" fillId="24" borderId="18" xfId="0" applyFont="1" applyFill="1" applyBorder="1" applyAlignment="1">
      <alignment horizontal="center" vertical="center"/>
    </xf>
    <xf numFmtId="0" fontId="79" fillId="24" borderId="5" xfId="0" applyFont="1" applyFill="1" applyBorder="1" applyAlignment="1">
      <alignment horizontal="center" vertical="center"/>
    </xf>
    <xf numFmtId="0" fontId="20" fillId="24" borderId="4" xfId="0" applyFont="1" applyFill="1" applyBorder="1" applyAlignment="1">
      <alignment horizontal="center" vertical="center"/>
    </xf>
    <xf numFmtId="0" fontId="92" fillId="64" borderId="0" xfId="0" applyFont="1" applyFill="1" applyAlignment="1">
      <alignment horizontal="center" vertical="center"/>
    </xf>
    <xf numFmtId="0" fontId="0" fillId="0" borderId="0" xfId="0"/>
    <xf numFmtId="0" fontId="94" fillId="9" borderId="0" xfId="0" applyFont="1" applyFill="1" applyAlignment="1">
      <alignment horizontal="center" vertical="center"/>
    </xf>
    <xf numFmtId="0" fontId="5" fillId="2" borderId="0" xfId="0" applyFont="1" applyFill="1" applyAlignment="1">
      <alignment horizontal="center" vertical="center"/>
    </xf>
    <xf numFmtId="0" fontId="14" fillId="8" borderId="2" xfId="0" applyFont="1" applyFill="1" applyBorder="1" applyAlignment="1">
      <alignment horizontal="center" vertical="center"/>
    </xf>
    <xf numFmtId="1" fontId="16" fillId="0" borderId="2" xfId="0" applyNumberFormat="1" applyFont="1" applyFill="1" applyBorder="1" applyAlignment="1">
      <alignment horizontal="center" vertical="center"/>
    </xf>
    <xf numFmtId="1" fontId="16" fillId="0" borderId="3" xfId="0" applyNumberFormat="1" applyFont="1" applyFill="1" applyBorder="1" applyAlignment="1">
      <alignment horizontal="center"/>
    </xf>
    <xf numFmtId="1" fontId="16" fillId="0" borderId="4" xfId="0" applyNumberFormat="1" applyFont="1" applyFill="1" applyBorder="1" applyAlignment="1">
      <alignment horizontal="center"/>
    </xf>
    <xf numFmtId="1" fontId="16" fillId="0" borderId="5" xfId="0" applyNumberFormat="1" applyFont="1" applyFill="1" applyBorder="1" applyAlignment="1">
      <alignment horizontal="center"/>
    </xf>
    <xf numFmtId="0" fontId="91" fillId="0" borderId="3" xfId="0" applyFont="1" applyBorder="1" applyAlignment="1">
      <alignment horizontal="center" vertical="center"/>
    </xf>
    <xf numFmtId="0" fontId="91" fillId="0" borderId="4" xfId="0" applyFont="1" applyBorder="1" applyAlignment="1">
      <alignment horizontal="center" vertical="center"/>
    </xf>
    <xf numFmtId="0" fontId="91" fillId="0" borderId="5" xfId="0" applyFont="1" applyBorder="1" applyAlignment="1">
      <alignment horizontal="center" vertical="center"/>
    </xf>
    <xf numFmtId="0" fontId="119" fillId="77" borderId="165" xfId="24" applyFont="1" applyFill="1" applyBorder="1" applyAlignment="1">
      <alignment horizontal="center" vertical="center"/>
    </xf>
    <xf numFmtId="0" fontId="120" fillId="0" borderId="166" xfId="24" applyFont="1" applyBorder="1" applyAlignment="1">
      <alignment vertical="top"/>
    </xf>
    <xf numFmtId="0" fontId="120" fillId="0" borderId="167" xfId="24" applyFont="1" applyBorder="1" applyAlignment="1">
      <alignment vertical="top"/>
    </xf>
    <xf numFmtId="0" fontId="121" fillId="0" borderId="53" xfId="24" applyFont="1" applyBorder="1" applyAlignment="1">
      <alignment horizontal="center" vertical="center"/>
    </xf>
    <xf numFmtId="0" fontId="1" fillId="0" borderId="0" xfId="24" applyFont="1" applyBorder="1"/>
    <xf numFmtId="0" fontId="93" fillId="0" borderId="54" xfId="24" applyFont="1" applyBorder="1" applyAlignment="1">
      <alignment vertical="top"/>
    </xf>
    <xf numFmtId="0" fontId="1" fillId="76" borderId="160" xfId="23" applyBorder="1" applyAlignment="1">
      <alignment horizontal="center" vertical="center"/>
    </xf>
    <xf numFmtId="0" fontId="1" fillId="76" borderId="161" xfId="23" applyBorder="1" applyAlignment="1">
      <alignment horizontal="center" vertical="center"/>
    </xf>
    <xf numFmtId="0" fontId="1" fillId="76" borderId="162" xfId="23" applyBorder="1" applyAlignment="1">
      <alignment horizontal="center" vertical="center"/>
    </xf>
    <xf numFmtId="0" fontId="1" fillId="76" borderId="164" xfId="23" applyBorder="1" applyAlignment="1">
      <alignment horizontal="center" vertical="center"/>
    </xf>
    <xf numFmtId="0" fontId="4" fillId="83" borderId="178" xfId="27" applyBorder="1" applyAlignment="1">
      <alignment horizontal="center" vertical="center"/>
    </xf>
    <xf numFmtId="0" fontId="119" fillId="77" borderId="56" xfId="24" applyFont="1" applyFill="1" applyBorder="1" applyAlignment="1">
      <alignment horizontal="center" vertical="center"/>
    </xf>
    <xf numFmtId="0" fontId="120" fillId="0" borderId="62" xfId="24" applyFont="1" applyBorder="1" applyAlignment="1">
      <alignment vertical="top"/>
    </xf>
    <xf numFmtId="0" fontId="120" fillId="0" borderId="48" xfId="24" applyFont="1" applyBorder="1" applyAlignment="1">
      <alignment vertical="top"/>
    </xf>
    <xf numFmtId="0" fontId="137" fillId="0" borderId="56" xfId="24" applyFont="1" applyBorder="1" applyAlignment="1">
      <alignment horizontal="center" vertical="center"/>
    </xf>
    <xf numFmtId="0" fontId="138" fillId="0" borderId="62" xfId="24" applyFont="1" applyBorder="1"/>
    <xf numFmtId="0" fontId="139" fillId="0" borderId="48" xfId="24" applyFont="1" applyBorder="1" applyAlignment="1">
      <alignment vertical="top"/>
    </xf>
    <xf numFmtId="0" fontId="4" fillId="86" borderId="160" xfId="28" applyBorder="1" applyAlignment="1">
      <alignment horizontal="center" vertical="center"/>
    </xf>
    <xf numFmtId="0" fontId="4" fillId="86" borderId="161" xfId="28" applyBorder="1" applyAlignment="1">
      <alignment horizontal="center" vertical="center"/>
    </xf>
    <xf numFmtId="0" fontId="4" fillId="86" borderId="162" xfId="28" applyBorder="1" applyAlignment="1">
      <alignment horizontal="center" vertical="center"/>
    </xf>
    <xf numFmtId="0" fontId="119" fillId="77" borderId="177" xfId="24" applyFont="1" applyFill="1" applyBorder="1" applyAlignment="1">
      <alignment horizontal="center" vertical="center"/>
    </xf>
    <xf numFmtId="0" fontId="120" fillId="0" borderId="177" xfId="24" applyFont="1" applyBorder="1" applyAlignment="1">
      <alignment vertical="top"/>
    </xf>
    <xf numFmtId="0" fontId="137" fillId="0" borderId="177" xfId="24" applyFont="1" applyBorder="1" applyAlignment="1">
      <alignment horizontal="center" vertical="center"/>
    </xf>
    <xf numFmtId="0" fontId="138" fillId="0" borderId="177" xfId="24" applyFont="1" applyBorder="1"/>
    <xf numFmtId="0" fontId="139" fillId="0" borderId="177" xfId="24" applyFont="1" applyBorder="1" applyAlignment="1">
      <alignment vertical="top"/>
    </xf>
    <xf numFmtId="0" fontId="132" fillId="82" borderId="177" xfId="26" applyFont="1" applyFill="1" applyBorder="1" applyAlignment="1">
      <alignment horizontal="center" vertical="center"/>
    </xf>
    <xf numFmtId="0" fontId="135" fillId="82" borderId="177" xfId="26" applyFont="1" applyFill="1" applyBorder="1" applyAlignment="1">
      <alignment horizontal="center" vertical="center"/>
    </xf>
    <xf numFmtId="0" fontId="1" fillId="92" borderId="21" xfId="2" applyFill="1" applyBorder="1" applyAlignment="1">
      <alignment horizontal="center" vertical="center"/>
    </xf>
    <xf numFmtId="0" fontId="1" fillId="92" borderId="26" xfId="2" applyFill="1" applyBorder="1" applyAlignment="1">
      <alignment horizontal="center" vertical="center"/>
    </xf>
    <xf numFmtId="0" fontId="143" fillId="93" borderId="182" xfId="24" applyFont="1" applyFill="1" applyBorder="1" applyAlignment="1">
      <alignment horizontal="center" vertical="center"/>
    </xf>
    <xf numFmtId="0" fontId="143" fillId="93" borderId="183" xfId="24" applyFont="1" applyFill="1" applyBorder="1" applyAlignment="1">
      <alignment horizontal="center" vertical="center"/>
    </xf>
    <xf numFmtId="0" fontId="143" fillId="93" borderId="184" xfId="24" applyFont="1" applyFill="1" applyBorder="1" applyAlignment="1">
      <alignment horizontal="center" vertical="center"/>
    </xf>
    <xf numFmtId="0" fontId="145" fillId="10" borderId="3" xfId="0" applyFont="1" applyFill="1" applyBorder="1" applyAlignment="1">
      <alignment horizontal="center" vertical="center"/>
    </xf>
    <xf numFmtId="0" fontId="145" fillId="10" borderId="5" xfId="0" applyFont="1" applyFill="1" applyBorder="1" applyAlignment="1">
      <alignment horizontal="center" vertical="center"/>
    </xf>
    <xf numFmtId="0" fontId="146" fillId="0" borderId="11" xfId="24" applyFont="1" applyBorder="1" applyAlignment="1">
      <alignment horizontal="center" vertical="center"/>
    </xf>
    <xf numFmtId="0" fontId="147" fillId="0" borderId="2" xfId="24" applyFont="1" applyBorder="1"/>
    <xf numFmtId="0" fontId="147" fillId="0" borderId="157" xfId="24" applyFont="1" applyBorder="1" applyAlignment="1">
      <alignment vertical="top"/>
    </xf>
    <xf numFmtId="0" fontId="145" fillId="62" borderId="2" xfId="0" applyFont="1" applyFill="1" applyBorder="1" applyAlignment="1">
      <alignment horizontal="center" vertical="center"/>
    </xf>
    <xf numFmtId="0" fontId="145" fillId="0" borderId="2" xfId="0" applyFont="1" applyBorder="1" applyAlignment="1">
      <alignment horizontal="center" vertical="center"/>
    </xf>
    <xf numFmtId="176" fontId="32" fillId="13" borderId="3" xfId="0" applyNumberFormat="1" applyFont="1" applyFill="1" applyBorder="1" applyAlignment="1">
      <alignment horizontal="center" vertical="center"/>
    </xf>
    <xf numFmtId="176" fontId="32" fillId="13" borderId="5" xfId="0" applyNumberFormat="1" applyFont="1" applyFill="1" applyBorder="1" applyAlignment="1">
      <alignment horizontal="center" vertical="center"/>
    </xf>
    <xf numFmtId="0" fontId="32" fillId="13" borderId="3" xfId="0" applyFont="1" applyFill="1" applyBorder="1" applyAlignment="1">
      <alignment horizontal="center" vertical="center"/>
    </xf>
    <xf numFmtId="0" fontId="32" fillId="13" borderId="5" xfId="0" applyFont="1" applyFill="1" applyBorder="1" applyAlignment="1">
      <alignment horizontal="center" vertical="center"/>
    </xf>
    <xf numFmtId="0" fontId="145" fillId="24" borderId="2" xfId="0" applyFont="1" applyFill="1" applyBorder="1" applyAlignment="1">
      <alignment horizontal="center" vertical="center"/>
    </xf>
    <xf numFmtId="0" fontId="32" fillId="13" borderId="2" xfId="0" applyFont="1" applyFill="1" applyBorder="1" applyAlignment="1">
      <alignment horizontal="center" vertical="center"/>
    </xf>
    <xf numFmtId="0" fontId="32" fillId="24" borderId="2" xfId="0" applyFont="1" applyFill="1" applyBorder="1" applyAlignment="1">
      <alignment horizontal="center" vertical="center"/>
    </xf>
    <xf numFmtId="0" fontId="0" fillId="24" borderId="2" xfId="0" applyFont="1" applyFill="1" applyBorder="1" applyAlignment="1">
      <alignment horizontal="center" vertical="center"/>
    </xf>
    <xf numFmtId="0" fontId="0" fillId="0" borderId="108" xfId="0" applyBorder="1" applyAlignment="1">
      <alignment horizontal="center" vertical="center"/>
    </xf>
    <xf numFmtId="0" fontId="0" fillId="0" borderId="0" xfId="0" applyBorder="1" applyAlignment="1">
      <alignment horizontal="center" vertical="center"/>
    </xf>
    <xf numFmtId="0" fontId="0" fillId="0" borderId="109" xfId="0" applyBorder="1" applyAlignment="1">
      <alignment horizontal="center" vertical="center"/>
    </xf>
    <xf numFmtId="0" fontId="119" fillId="77" borderId="196" xfId="24" applyFont="1" applyFill="1" applyBorder="1" applyAlignment="1">
      <alignment horizontal="center" vertical="center"/>
    </xf>
    <xf numFmtId="0" fontId="119" fillId="77" borderId="197" xfId="24" applyFont="1" applyFill="1" applyBorder="1" applyAlignment="1">
      <alignment horizontal="center" vertical="center"/>
    </xf>
    <xf numFmtId="0" fontId="119" fillId="77" borderId="198" xfId="24" applyFont="1" applyFill="1" applyBorder="1" applyAlignment="1">
      <alignment horizontal="center" vertical="center"/>
    </xf>
    <xf numFmtId="0" fontId="155" fillId="0" borderId="196" xfId="24" applyFont="1" applyBorder="1" applyAlignment="1">
      <alignment horizontal="center"/>
    </xf>
    <xf numFmtId="0" fontId="155" fillId="0" borderId="197" xfId="24" applyFont="1" applyBorder="1" applyAlignment="1">
      <alignment horizontal="center"/>
    </xf>
    <xf numFmtId="0" fontId="155" fillId="0" borderId="198" xfId="24" applyFont="1" applyBorder="1" applyAlignment="1">
      <alignment horizontal="center"/>
    </xf>
    <xf numFmtId="0" fontId="156" fillId="0" borderId="196" xfId="24" applyFont="1" applyBorder="1" applyAlignment="1">
      <alignment horizontal="center" vertical="center"/>
    </xf>
    <xf numFmtId="0" fontId="156" fillId="0" borderId="197" xfId="24" applyFont="1" applyBorder="1" applyAlignment="1">
      <alignment horizontal="center" vertical="center"/>
    </xf>
    <xf numFmtId="0" fontId="156" fillId="0" borderId="198" xfId="24" applyFont="1" applyBorder="1" applyAlignment="1">
      <alignment horizontal="center" vertical="center"/>
    </xf>
    <xf numFmtId="0" fontId="1" fillId="0" borderId="3" xfId="0" applyFont="1" applyBorder="1" applyAlignment="1">
      <alignment horizontal="center" vertical="center"/>
    </xf>
    <xf numFmtId="0" fontId="1" fillId="0" borderId="204" xfId="0" applyFont="1" applyBorder="1" applyAlignment="1">
      <alignment horizontal="center" vertical="center"/>
    </xf>
    <xf numFmtId="0" fontId="32" fillId="10" borderId="2" xfId="0" applyFont="1" applyFill="1" applyBorder="1" applyAlignment="1">
      <alignment horizontal="center" vertical="center"/>
    </xf>
    <xf numFmtId="0" fontId="151" fillId="10" borderId="3" xfId="26" applyFont="1" applyFill="1" applyBorder="1" applyAlignment="1">
      <alignment horizontal="center" vertical="center"/>
    </xf>
    <xf numFmtId="0" fontId="151" fillId="10" borderId="4" xfId="26" applyFont="1" applyFill="1" applyBorder="1" applyAlignment="1">
      <alignment horizontal="center" vertical="center"/>
    </xf>
    <xf numFmtId="0" fontId="151" fillId="10" borderId="5" xfId="26" applyFont="1" applyFill="1" applyBorder="1" applyAlignment="1">
      <alignment horizontal="center" vertical="center"/>
    </xf>
    <xf numFmtId="1" fontId="27" fillId="8" borderId="15" xfId="0" applyNumberFormat="1" applyFont="1" applyFill="1" applyBorder="1" applyAlignment="1">
      <alignment horizontal="center"/>
    </xf>
    <xf numFmtId="1" fontId="27" fillId="8" borderId="16" xfId="0" applyNumberFormat="1" applyFont="1" applyFill="1" applyBorder="1" applyAlignment="1">
      <alignment horizontal="center"/>
    </xf>
    <xf numFmtId="0" fontId="20" fillId="0" borderId="30" xfId="0" applyFont="1" applyBorder="1" applyAlignment="1">
      <alignment horizontal="center"/>
    </xf>
    <xf numFmtId="0" fontId="20" fillId="0" borderId="31" xfId="0" applyFont="1" applyBorder="1" applyAlignment="1">
      <alignment horizontal="center"/>
    </xf>
    <xf numFmtId="0" fontId="20" fillId="0" borderId="32" xfId="0" applyFont="1" applyBorder="1" applyAlignment="1">
      <alignment horizontal="center"/>
    </xf>
    <xf numFmtId="0" fontId="43" fillId="37" borderId="35" xfId="3" applyFont="1" applyFill="1" applyBorder="1" applyAlignment="1">
      <alignment horizontal="center" wrapText="1"/>
    </xf>
    <xf numFmtId="0" fontId="43" fillId="37" borderId="46" xfId="3" applyFont="1" applyFill="1" applyBorder="1" applyAlignment="1">
      <alignment horizontal="center"/>
    </xf>
    <xf numFmtId="0" fontId="43" fillId="37" borderId="35" xfId="3" applyFont="1" applyFill="1" applyBorder="1" applyAlignment="1">
      <alignment horizontal="center"/>
    </xf>
    <xf numFmtId="0" fontId="40" fillId="0" borderId="20" xfId="0" applyFont="1" applyBorder="1" applyAlignment="1">
      <alignment horizontal="center"/>
    </xf>
    <xf numFmtId="0" fontId="40" fillId="0" borderId="21" xfId="0" applyFont="1" applyBorder="1" applyAlignment="1">
      <alignment horizontal="center"/>
    </xf>
    <xf numFmtId="0" fontId="40" fillId="0" borderId="22" xfId="0" applyFont="1" applyBorder="1" applyAlignment="1">
      <alignment horizontal="center"/>
    </xf>
    <xf numFmtId="14" fontId="20" fillId="0" borderId="37" xfId="0" applyNumberFormat="1" applyFont="1" applyBorder="1" applyAlignment="1">
      <alignment horizontal="center" vertical="center"/>
    </xf>
    <xf numFmtId="0" fontId="20" fillId="0" borderId="50" xfId="0" applyFont="1" applyBorder="1" applyAlignment="1">
      <alignment horizontal="center" vertical="center"/>
    </xf>
    <xf numFmtId="0" fontId="20" fillId="0" borderId="44" xfId="0" applyFont="1" applyBorder="1" applyAlignment="1">
      <alignment horizontal="center" vertical="center"/>
    </xf>
    <xf numFmtId="0" fontId="29" fillId="40" borderId="2" xfId="0" applyFont="1" applyFill="1" applyBorder="1" applyAlignment="1">
      <alignment horizontal="center" vertical="center" readingOrder="1"/>
    </xf>
    <xf numFmtId="0" fontId="29" fillId="40" borderId="26" xfId="0" applyFont="1" applyFill="1" applyBorder="1" applyAlignment="1">
      <alignment horizontal="center" vertical="center" readingOrder="1"/>
    </xf>
    <xf numFmtId="1" fontId="29" fillId="40" borderId="2" xfId="0" applyNumberFormat="1" applyFont="1" applyFill="1" applyBorder="1" applyAlignment="1">
      <alignment horizontal="center" vertical="center" readingOrder="1"/>
    </xf>
    <xf numFmtId="1" fontId="29" fillId="40" borderId="26" xfId="0" applyNumberFormat="1" applyFont="1" applyFill="1" applyBorder="1" applyAlignment="1">
      <alignment horizontal="center" vertical="center" readingOrder="1"/>
    </xf>
    <xf numFmtId="2" fontId="30" fillId="0" borderId="12" xfId="0" applyNumberFormat="1" applyFont="1" applyBorder="1" applyAlignment="1">
      <alignment horizontal="center" vertical="center"/>
    </xf>
    <xf numFmtId="2" fontId="30" fillId="0" borderId="27" xfId="0" applyNumberFormat="1" applyFont="1" applyBorder="1" applyAlignment="1">
      <alignment horizontal="center" vertical="center"/>
    </xf>
    <xf numFmtId="2" fontId="30" fillId="0" borderId="37" xfId="0" applyNumberFormat="1" applyFont="1" applyBorder="1" applyAlignment="1">
      <alignment horizontal="center" vertical="center"/>
    </xf>
    <xf numFmtId="2" fontId="30" fillId="0" borderId="44" xfId="0" applyNumberFormat="1" applyFont="1" applyBorder="1" applyAlignment="1">
      <alignment horizontal="center" vertical="center"/>
    </xf>
    <xf numFmtId="0" fontId="29" fillId="40" borderId="7" xfId="0" applyFont="1" applyFill="1" applyBorder="1" applyAlignment="1">
      <alignment horizontal="center" vertical="center" readingOrder="1"/>
    </xf>
    <xf numFmtId="0" fontId="29" fillId="40" borderId="18" xfId="0" applyFont="1" applyFill="1" applyBorder="1" applyAlignment="1">
      <alignment horizontal="center" vertical="center" readingOrder="1"/>
    </xf>
    <xf numFmtId="1" fontId="29" fillId="40" borderId="7" xfId="0" applyNumberFormat="1" applyFont="1" applyFill="1" applyBorder="1" applyAlignment="1">
      <alignment horizontal="center" vertical="center" readingOrder="1"/>
    </xf>
    <xf numFmtId="1" fontId="29" fillId="40" borderId="18" xfId="0" applyNumberFormat="1" applyFont="1" applyFill="1" applyBorder="1" applyAlignment="1">
      <alignment horizontal="center" vertical="center" readingOrder="1"/>
    </xf>
    <xf numFmtId="0" fontId="29" fillId="40" borderId="6" xfId="0" applyFont="1" applyFill="1" applyBorder="1" applyAlignment="1">
      <alignment horizontal="center" vertical="center" readingOrder="1"/>
    </xf>
    <xf numFmtId="0" fontId="29" fillId="40" borderId="17" xfId="0" applyFont="1" applyFill="1" applyBorder="1" applyAlignment="1">
      <alignment horizontal="center" vertical="center" readingOrder="1"/>
    </xf>
    <xf numFmtId="0" fontId="20" fillId="0" borderId="35" xfId="0" applyFont="1" applyBorder="1" applyAlignment="1">
      <alignment horizontal="center"/>
    </xf>
    <xf numFmtId="0" fontId="20" fillId="0" borderId="34" xfId="0" applyFont="1" applyBorder="1" applyAlignment="1">
      <alignment horizontal="center"/>
    </xf>
    <xf numFmtId="0" fontId="20" fillId="0" borderId="46" xfId="0" applyFont="1" applyBorder="1" applyAlignment="1">
      <alignment horizontal="center"/>
    </xf>
    <xf numFmtId="0" fontId="29" fillId="40" borderId="3" xfId="0" applyFont="1" applyFill="1" applyBorder="1" applyAlignment="1">
      <alignment horizontal="center" vertical="center" readingOrder="1"/>
    </xf>
    <xf numFmtId="2" fontId="30" fillId="0" borderId="48" xfId="0" applyNumberFormat="1" applyFont="1" applyBorder="1" applyAlignment="1">
      <alignment horizontal="center" vertical="center"/>
    </xf>
    <xf numFmtId="2" fontId="30" fillId="0" borderId="78" xfId="0" applyNumberFormat="1" applyFont="1" applyBorder="1" applyAlignment="1">
      <alignment horizontal="center" vertical="center"/>
    </xf>
    <xf numFmtId="0" fontId="40" fillId="0" borderId="35" xfId="0" applyFont="1" applyBorder="1" applyAlignment="1">
      <alignment horizontal="center"/>
    </xf>
    <xf numFmtId="0" fontId="40" fillId="0" borderId="34" xfId="0" applyFont="1" applyBorder="1" applyAlignment="1">
      <alignment horizontal="center"/>
    </xf>
    <xf numFmtId="0" fontId="40" fillId="0" borderId="46" xfId="0" applyFont="1" applyBorder="1" applyAlignment="1">
      <alignment horizontal="center"/>
    </xf>
    <xf numFmtId="14" fontId="20" fillId="0" borderId="50" xfId="0" applyNumberFormat="1" applyFont="1" applyBorder="1" applyAlignment="1">
      <alignment horizontal="center" vertical="center"/>
    </xf>
    <xf numFmtId="14" fontId="20" fillId="0" borderId="44" xfId="0" applyNumberFormat="1" applyFont="1" applyBorder="1" applyAlignment="1">
      <alignment horizontal="center" vertical="center"/>
    </xf>
    <xf numFmtId="0" fontId="29" fillId="40" borderId="37" xfId="0" applyFont="1" applyFill="1" applyBorder="1" applyAlignment="1">
      <alignment horizontal="center" vertical="center" readingOrder="1"/>
    </xf>
    <xf numFmtId="0" fontId="29" fillId="40" borderId="44" xfId="0" applyFont="1" applyFill="1" applyBorder="1" applyAlignment="1">
      <alignment horizontal="center" vertical="center" readingOrder="1"/>
    </xf>
    <xf numFmtId="1" fontId="29" fillId="40" borderId="38" xfId="0" applyNumberFormat="1" applyFont="1" applyFill="1" applyBorder="1" applyAlignment="1">
      <alignment horizontal="center" vertical="center" readingOrder="1"/>
    </xf>
    <xf numFmtId="1" fontId="29" fillId="40" borderId="40" xfId="0" applyNumberFormat="1" applyFont="1" applyFill="1" applyBorder="1" applyAlignment="1">
      <alignment horizontal="center" vertical="center" readingOrder="1"/>
    </xf>
    <xf numFmtId="14" fontId="20" fillId="0" borderId="52" xfId="0" applyNumberFormat="1" applyFont="1" applyBorder="1" applyAlignment="1">
      <alignment horizontal="center" vertical="center"/>
    </xf>
    <xf numFmtId="14" fontId="20" fillId="0" borderId="11" xfId="0" applyNumberFormat="1" applyFont="1" applyBorder="1" applyAlignment="1">
      <alignment horizontal="center" vertical="center"/>
    </xf>
    <xf numFmtId="14" fontId="20" fillId="0" borderId="25" xfId="0" applyNumberFormat="1" applyFont="1" applyBorder="1" applyAlignment="1">
      <alignment horizontal="center" vertical="center"/>
    </xf>
    <xf numFmtId="14" fontId="29" fillId="0" borderId="3" xfId="0" applyNumberFormat="1" applyFont="1" applyFill="1" applyBorder="1" applyAlignment="1">
      <alignment horizontal="center" vertical="center" readingOrder="1"/>
    </xf>
    <xf numFmtId="0" fontId="29" fillId="0" borderId="4" xfId="0" applyFont="1" applyFill="1" applyBorder="1" applyAlignment="1">
      <alignment horizontal="center" vertical="center" readingOrder="1"/>
    </xf>
    <xf numFmtId="0" fontId="29" fillId="0" borderId="5" xfId="0" applyFont="1" applyFill="1" applyBorder="1" applyAlignment="1">
      <alignment horizontal="center" vertical="center" readingOrder="1"/>
    </xf>
    <xf numFmtId="2" fontId="30" fillId="0" borderId="2" xfId="0" applyNumberFormat="1" applyFont="1" applyBorder="1" applyAlignment="1">
      <alignment horizontal="center" vertical="center"/>
    </xf>
    <xf numFmtId="0" fontId="40" fillId="0" borderId="2" xfId="0" applyFont="1" applyBorder="1" applyAlignment="1">
      <alignment horizontal="center"/>
    </xf>
    <xf numFmtId="0" fontId="40" fillId="0" borderId="36" xfId="0" applyFont="1" applyBorder="1" applyAlignment="1">
      <alignment horizontal="center"/>
    </xf>
    <xf numFmtId="0" fontId="40" fillId="0" borderId="47" xfId="0" applyFont="1" applyBorder="1" applyAlignment="1">
      <alignment horizontal="center"/>
    </xf>
    <xf numFmtId="0" fontId="40" fillId="0" borderId="24" xfId="0" applyFont="1" applyBorder="1" applyAlignment="1">
      <alignment horizontal="center"/>
    </xf>
    <xf numFmtId="14" fontId="29" fillId="40" borderId="3" xfId="0" applyNumberFormat="1" applyFont="1" applyFill="1" applyBorder="1" applyAlignment="1">
      <alignment horizontal="center" vertical="center" readingOrder="1"/>
    </xf>
    <xf numFmtId="0" fontId="29" fillId="40" borderId="4" xfId="0" applyFont="1" applyFill="1" applyBorder="1" applyAlignment="1">
      <alignment horizontal="center" vertical="center" readingOrder="1"/>
    </xf>
    <xf numFmtId="0" fontId="29" fillId="40" borderId="5" xfId="0" applyFont="1" applyFill="1" applyBorder="1" applyAlignment="1">
      <alignment horizontal="center" vertical="center" readingOrder="1"/>
    </xf>
    <xf numFmtId="14" fontId="29" fillId="40" borderId="2" xfId="0" applyNumberFormat="1" applyFont="1" applyFill="1" applyBorder="1" applyAlignment="1">
      <alignment horizontal="center" vertical="center" readingOrder="1"/>
    </xf>
    <xf numFmtId="1" fontId="29" fillId="40" borderId="6" xfId="0" applyNumberFormat="1" applyFont="1" applyFill="1" applyBorder="1" applyAlignment="1">
      <alignment horizontal="center" vertical="center" readingOrder="1"/>
    </xf>
    <xf numFmtId="1" fontId="29" fillId="40" borderId="17" xfId="0" applyNumberFormat="1" applyFont="1" applyFill="1" applyBorder="1" applyAlignment="1">
      <alignment horizontal="center" vertical="center" readingOrder="1"/>
    </xf>
    <xf numFmtId="14" fontId="20" fillId="46" borderId="37" xfId="0" applyNumberFormat="1" applyFont="1" applyFill="1" applyBorder="1" applyAlignment="1">
      <alignment horizontal="center" vertical="center"/>
    </xf>
    <xf numFmtId="14" fontId="20" fillId="46" borderId="50" xfId="0" applyNumberFormat="1" applyFont="1" applyFill="1" applyBorder="1" applyAlignment="1">
      <alignment horizontal="center" vertical="center"/>
    </xf>
    <xf numFmtId="14" fontId="20" fillId="46" borderId="44" xfId="0" applyNumberFormat="1" applyFont="1" applyFill="1" applyBorder="1" applyAlignment="1">
      <alignment horizontal="center" vertical="center"/>
    </xf>
    <xf numFmtId="0" fontId="20" fillId="46" borderId="50" xfId="0" applyFont="1" applyFill="1" applyBorder="1" applyAlignment="1">
      <alignment horizontal="center" vertical="center"/>
    </xf>
    <xf numFmtId="0" fontId="20" fillId="46" borderId="44" xfId="0" applyFont="1" applyFill="1" applyBorder="1" applyAlignment="1">
      <alignment horizontal="center" vertical="center"/>
    </xf>
    <xf numFmtId="14" fontId="20" fillId="47" borderId="57" xfId="0" applyNumberFormat="1" applyFont="1" applyFill="1" applyBorder="1" applyAlignment="1">
      <alignment horizontal="center" vertical="center"/>
    </xf>
    <xf numFmtId="0" fontId="20" fillId="47" borderId="58" xfId="0" applyFont="1" applyFill="1" applyBorder="1" applyAlignment="1">
      <alignment horizontal="center" vertical="center"/>
    </xf>
    <xf numFmtId="0" fontId="20" fillId="47" borderId="59" xfId="0" applyFont="1" applyFill="1" applyBorder="1" applyAlignment="1">
      <alignment horizontal="center" vertical="center"/>
    </xf>
    <xf numFmtId="0" fontId="29" fillId="40" borderId="114" xfId="0" applyFont="1" applyFill="1" applyBorder="1" applyAlignment="1">
      <alignment horizontal="center" vertical="center" readingOrder="1"/>
    </xf>
    <xf numFmtId="0" fontId="29" fillId="40" borderId="59" xfId="0" applyFont="1" applyFill="1" applyBorder="1" applyAlignment="1">
      <alignment horizontal="center" vertical="center" readingOrder="1"/>
    </xf>
    <xf numFmtId="1" fontId="29" fillId="40" borderId="115" xfId="0" applyNumberFormat="1" applyFont="1" applyFill="1" applyBorder="1" applyAlignment="1">
      <alignment horizontal="center" vertical="center" readingOrder="1"/>
    </xf>
    <xf numFmtId="1" fontId="29" fillId="40" borderId="117" xfId="0" applyNumberFormat="1" applyFont="1" applyFill="1" applyBorder="1" applyAlignment="1">
      <alignment horizontal="center" vertical="center" readingOrder="1"/>
    </xf>
    <xf numFmtId="2" fontId="30" fillId="0" borderId="116" xfId="0" applyNumberFormat="1" applyFont="1" applyBorder="1" applyAlignment="1">
      <alignment horizontal="center" vertical="center"/>
    </xf>
    <xf numFmtId="0" fontId="40" fillId="0" borderId="8" xfId="0" applyFont="1" applyBorder="1" applyAlignment="1">
      <alignment horizontal="center"/>
    </xf>
    <xf numFmtId="0" fontId="40" fillId="0" borderId="9" xfId="0" applyFont="1" applyBorder="1" applyAlignment="1">
      <alignment horizontal="center"/>
    </xf>
    <xf numFmtId="0" fontId="40" fillId="0" borderId="10" xfId="0" applyFont="1" applyBorder="1" applyAlignment="1">
      <alignment horizontal="center"/>
    </xf>
    <xf numFmtId="14" fontId="20" fillId="46" borderId="57" xfId="0" applyNumberFormat="1" applyFont="1" applyFill="1" applyBorder="1" applyAlignment="1">
      <alignment horizontal="center" vertical="center"/>
    </xf>
    <xf numFmtId="0" fontId="20" fillId="46" borderId="58" xfId="0" applyFont="1" applyFill="1" applyBorder="1" applyAlignment="1">
      <alignment horizontal="center" vertical="center"/>
    </xf>
    <xf numFmtId="0" fontId="20" fillId="46" borderId="59" xfId="0" applyFont="1" applyFill="1" applyBorder="1" applyAlignment="1">
      <alignment horizontal="center" vertical="center"/>
    </xf>
    <xf numFmtId="0" fontId="20" fillId="0" borderId="2" xfId="0" applyFont="1" applyBorder="1" applyAlignment="1">
      <alignment horizontal="center" vertical="center"/>
    </xf>
    <xf numFmtId="14" fontId="20" fillId="0" borderId="56" xfId="0" applyNumberFormat="1" applyFont="1" applyBorder="1" applyAlignment="1">
      <alignment horizontal="center" vertical="center"/>
    </xf>
    <xf numFmtId="14" fontId="20" fillId="0" borderId="53" xfId="0" applyNumberFormat="1" applyFont="1" applyBorder="1" applyAlignment="1">
      <alignment horizontal="center" vertical="center"/>
    </xf>
    <xf numFmtId="14" fontId="20" fillId="0" borderId="63" xfId="0" applyNumberFormat="1" applyFont="1" applyBorder="1" applyAlignment="1">
      <alignment horizontal="center" vertical="center"/>
    </xf>
    <xf numFmtId="0" fontId="29" fillId="40" borderId="50" xfId="0" applyFont="1" applyFill="1" applyBorder="1" applyAlignment="1">
      <alignment horizontal="center" vertical="center" readingOrder="1"/>
    </xf>
    <xf numFmtId="1" fontId="29" fillId="40" borderId="42" xfId="0" applyNumberFormat="1" applyFont="1" applyFill="1" applyBorder="1" applyAlignment="1">
      <alignment horizontal="center" vertical="center" readingOrder="1"/>
    </xf>
    <xf numFmtId="1" fontId="29" fillId="40" borderId="38" xfId="0" quotePrefix="1" applyNumberFormat="1" applyFont="1" applyFill="1" applyBorder="1" applyAlignment="1">
      <alignment horizontal="center" vertical="center" readingOrder="1"/>
    </xf>
    <xf numFmtId="0" fontId="29" fillId="40" borderId="7" xfId="0" quotePrefix="1" applyFont="1" applyFill="1" applyBorder="1" applyAlignment="1">
      <alignment horizontal="center" vertical="center" readingOrder="1"/>
    </xf>
    <xf numFmtId="1" fontId="29" fillId="40" borderId="109" xfId="0" applyNumberFormat="1" applyFont="1" applyFill="1" applyBorder="1" applyAlignment="1">
      <alignment horizontal="center" vertical="center" readingOrder="1"/>
    </xf>
    <xf numFmtId="2" fontId="30" fillId="0" borderId="50" xfId="0" applyNumberFormat="1" applyFont="1" applyBorder="1" applyAlignment="1">
      <alignment horizontal="center" vertical="center"/>
    </xf>
    <xf numFmtId="2" fontId="35" fillId="0" borderId="48" xfId="0" applyNumberFormat="1" applyFont="1" applyBorder="1" applyAlignment="1">
      <alignment horizontal="center" vertical="center"/>
    </xf>
    <xf numFmtId="2" fontId="35" fillId="0" borderId="78" xfId="0" applyNumberFormat="1" applyFont="1" applyBorder="1" applyAlignment="1">
      <alignment horizontal="center" vertical="center"/>
    </xf>
    <xf numFmtId="0" fontId="20" fillId="0" borderId="56" xfId="0" applyFont="1" applyBorder="1" applyAlignment="1">
      <alignment horizontal="center"/>
    </xf>
    <xf numFmtId="0" fontId="20" fillId="0" borderId="62" xfId="0" applyFont="1" applyBorder="1" applyAlignment="1">
      <alignment horizontal="center"/>
    </xf>
    <xf numFmtId="2" fontId="35" fillId="0" borderId="37" xfId="0" applyNumberFormat="1" applyFont="1" applyBorder="1" applyAlignment="1">
      <alignment horizontal="center" vertical="center"/>
    </xf>
    <xf numFmtId="2" fontId="35" fillId="0" borderId="44" xfId="0" applyNumberFormat="1" applyFont="1" applyBorder="1" applyAlignment="1">
      <alignment horizontal="center" vertical="center"/>
    </xf>
    <xf numFmtId="0" fontId="29" fillId="13" borderId="92" xfId="0" applyFont="1" applyFill="1" applyBorder="1" applyAlignment="1">
      <alignment horizontal="center" vertical="center"/>
    </xf>
    <xf numFmtId="0" fontId="29" fillId="13" borderId="93" xfId="0" applyFont="1" applyFill="1" applyBorder="1" applyAlignment="1">
      <alignment horizontal="center" vertical="center"/>
    </xf>
    <xf numFmtId="0" fontId="56" fillId="13" borderId="93" xfId="0" applyFont="1" applyFill="1" applyBorder="1" applyAlignment="1">
      <alignment horizontal="center" vertical="center"/>
    </xf>
    <xf numFmtId="0" fontId="29" fillId="13" borderId="94" xfId="0" applyFont="1" applyFill="1" applyBorder="1" applyAlignment="1">
      <alignment horizontal="center" vertical="center"/>
    </xf>
    <xf numFmtId="14" fontId="29" fillId="13" borderId="86" xfId="0" applyNumberFormat="1" applyFont="1" applyFill="1" applyBorder="1" applyAlignment="1">
      <alignment horizontal="center" vertical="center"/>
    </xf>
    <xf numFmtId="14" fontId="29" fillId="13" borderId="81" xfId="0" applyNumberFormat="1" applyFont="1" applyFill="1" applyBorder="1" applyAlignment="1">
      <alignment horizontal="center" vertical="center"/>
    </xf>
    <xf numFmtId="14" fontId="29" fillId="13" borderId="89" xfId="0" applyNumberFormat="1" applyFont="1" applyFill="1" applyBorder="1" applyAlignment="1">
      <alignment horizontal="center" vertical="center"/>
    </xf>
    <xf numFmtId="0" fontId="29" fillId="40" borderId="98" xfId="0" applyFont="1" applyFill="1" applyBorder="1" applyAlignment="1">
      <alignment horizontal="center" vertical="center" readingOrder="1"/>
    </xf>
    <xf numFmtId="0" fontId="29" fillId="40" borderId="103" xfId="0" applyFont="1" applyFill="1" applyBorder="1" applyAlignment="1">
      <alignment horizontal="center" vertical="center" readingOrder="1"/>
    </xf>
    <xf numFmtId="1" fontId="29" fillId="40" borderId="99" xfId="0" applyNumberFormat="1" applyFont="1" applyFill="1" applyBorder="1" applyAlignment="1">
      <alignment horizontal="center" vertical="center"/>
    </xf>
    <xf numFmtId="1" fontId="29" fillId="40" borderId="104" xfId="0" applyNumberFormat="1" applyFont="1" applyFill="1" applyBorder="1" applyAlignment="1">
      <alignment horizontal="center" vertical="center"/>
    </xf>
    <xf numFmtId="0" fontId="29" fillId="40" borderId="100" xfId="0" applyFont="1" applyFill="1" applyBorder="1" applyAlignment="1">
      <alignment horizontal="center" vertical="center" readingOrder="1"/>
    </xf>
    <xf numFmtId="0" fontId="29" fillId="40" borderId="105" xfId="0" applyFont="1" applyFill="1" applyBorder="1" applyAlignment="1">
      <alignment horizontal="center" vertical="center" readingOrder="1"/>
    </xf>
    <xf numFmtId="0" fontId="29" fillId="13" borderId="35" xfId="0" applyFont="1" applyFill="1" applyBorder="1" applyAlignment="1">
      <alignment horizontal="center" vertical="center"/>
    </xf>
    <xf numFmtId="0" fontId="29" fillId="13" borderId="34" xfId="0" applyFont="1" applyFill="1" applyBorder="1" applyAlignment="1">
      <alignment horizontal="center" vertical="center"/>
    </xf>
    <xf numFmtId="0" fontId="56" fillId="13" borderId="34" xfId="0" applyFont="1" applyFill="1" applyBorder="1" applyAlignment="1">
      <alignment horizontal="center" vertical="center"/>
    </xf>
    <xf numFmtId="0" fontId="56" fillId="13" borderId="46" xfId="0" applyFont="1" applyFill="1" applyBorder="1" applyAlignment="1">
      <alignment horizontal="center" vertical="center"/>
    </xf>
    <xf numFmtId="0" fontId="29" fillId="40" borderId="86" xfId="0" applyFont="1" applyFill="1" applyBorder="1" applyAlignment="1">
      <alignment horizontal="center" vertical="center"/>
    </xf>
    <xf numFmtId="0" fontId="29" fillId="40" borderId="89" xfId="0" applyFont="1" applyFill="1" applyBorder="1" applyAlignment="1">
      <alignment horizontal="center" vertical="center"/>
    </xf>
    <xf numFmtId="1" fontId="29" fillId="40" borderId="86" xfId="0" applyNumberFormat="1" applyFont="1" applyFill="1" applyBorder="1" applyAlignment="1">
      <alignment horizontal="center" vertical="center"/>
    </xf>
    <xf numFmtId="1" fontId="29" fillId="40" borderId="89" xfId="0" applyNumberFormat="1" applyFont="1" applyFill="1" applyBorder="1" applyAlignment="1">
      <alignment horizontal="center" vertical="center"/>
    </xf>
    <xf numFmtId="0" fontId="20" fillId="0" borderId="53" xfId="0" applyFont="1" applyBorder="1" applyAlignment="1">
      <alignment horizontal="center" vertical="center"/>
    </xf>
    <xf numFmtId="0" fontId="20" fillId="0" borderId="63" xfId="0" applyFont="1" applyBorder="1" applyAlignment="1">
      <alignment horizontal="center" vertical="center"/>
    </xf>
    <xf numFmtId="1" fontId="29" fillId="40" borderId="37" xfId="0" applyNumberFormat="1" applyFont="1" applyFill="1" applyBorder="1" applyAlignment="1">
      <alignment horizontal="center" vertical="center" readingOrder="1"/>
    </xf>
    <xf numFmtId="1" fontId="29" fillId="40" borderId="44" xfId="0" applyNumberFormat="1" applyFont="1" applyFill="1" applyBorder="1" applyAlignment="1">
      <alignment horizontal="center" vertical="center" readingOrder="1"/>
    </xf>
    <xf numFmtId="0" fontId="29" fillId="40" borderId="62" xfId="0" applyFont="1" applyFill="1" applyBorder="1" applyAlignment="1">
      <alignment horizontal="center" vertical="center" readingOrder="1"/>
    </xf>
    <xf numFmtId="0" fontId="29" fillId="40" borderId="67" xfId="0" applyFont="1" applyFill="1" applyBorder="1" applyAlignment="1">
      <alignment horizontal="center" vertical="center" readingOrder="1"/>
    </xf>
    <xf numFmtId="0" fontId="20" fillId="0" borderId="35" xfId="0" applyFont="1" applyBorder="1" applyAlignment="1">
      <alignment horizontal="center" wrapText="1"/>
    </xf>
    <xf numFmtId="0" fontId="20" fillId="0" borderId="34" xfId="0" applyFont="1" applyBorder="1" applyAlignment="1">
      <alignment horizontal="center" wrapText="1"/>
    </xf>
    <xf numFmtId="0" fontId="20" fillId="0" borderId="46" xfId="0" applyFont="1" applyBorder="1" applyAlignment="1">
      <alignment horizontal="center" wrapText="1"/>
    </xf>
    <xf numFmtId="0" fontId="55" fillId="0" borderId="7" xfId="0" applyFont="1" applyBorder="1" applyAlignment="1">
      <alignment horizontal="center"/>
    </xf>
    <xf numFmtId="0" fontId="55" fillId="0" borderId="43" xfId="0" applyFont="1" applyBorder="1" applyAlignment="1">
      <alignment horizontal="center"/>
    </xf>
    <xf numFmtId="0" fontId="55" fillId="0" borderId="65" xfId="0" applyFont="1" applyBorder="1" applyAlignment="1">
      <alignment horizontal="center" vertical="top"/>
    </xf>
    <xf numFmtId="0" fontId="55" fillId="0" borderId="66" xfId="0" applyFont="1" applyBorder="1" applyAlignment="1">
      <alignment horizontal="center" vertical="top"/>
    </xf>
    <xf numFmtId="0" fontId="20" fillId="0" borderId="8" xfId="0" applyFont="1" applyBorder="1" applyAlignment="1">
      <alignment horizontal="center"/>
    </xf>
    <xf numFmtId="0" fontId="20" fillId="0" borderId="9" xfId="0" applyFont="1" applyBorder="1" applyAlignment="1">
      <alignment horizontal="center"/>
    </xf>
    <xf numFmtId="0" fontId="20" fillId="0" borderId="15" xfId="0" applyFont="1" applyBorder="1" applyAlignment="1">
      <alignment horizontal="center"/>
    </xf>
    <xf numFmtId="0" fontId="29" fillId="40" borderId="56" xfId="0" applyFont="1" applyFill="1" applyBorder="1" applyAlignment="1">
      <alignment horizontal="center" vertical="center" readingOrder="1"/>
    </xf>
    <xf numFmtId="0" fontId="29" fillId="40" borderId="63" xfId="0" applyFont="1" applyFill="1" applyBorder="1" applyAlignment="1">
      <alignment horizontal="center" vertical="center" readingOrder="1"/>
    </xf>
    <xf numFmtId="0" fontId="55" fillId="0" borderId="56" xfId="0" applyFont="1" applyBorder="1" applyAlignment="1">
      <alignment horizontal="center"/>
    </xf>
    <xf numFmtId="0" fontId="55" fillId="0" borderId="62" xfId="0" applyFont="1" applyBorder="1" applyAlignment="1">
      <alignment horizontal="center"/>
    </xf>
    <xf numFmtId="0" fontId="55" fillId="0" borderId="48" xfId="0" applyFont="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0" fontId="29" fillId="40" borderId="6" xfId="0" applyFont="1" applyFill="1" applyBorder="1" applyAlignment="1">
      <alignment horizontal="center" vertical="center"/>
    </xf>
    <xf numFmtId="0" fontId="29" fillId="40" borderId="17" xfId="0" applyFont="1" applyFill="1" applyBorder="1" applyAlignment="1">
      <alignment horizontal="center" vertical="center"/>
    </xf>
    <xf numFmtId="1" fontId="29" fillId="40" borderId="7" xfId="0" applyNumberFormat="1" applyFont="1" applyFill="1" applyBorder="1" applyAlignment="1">
      <alignment horizontal="center" vertical="center"/>
    </xf>
    <xf numFmtId="1" fontId="29" fillId="40" borderId="18" xfId="0" applyNumberFormat="1" applyFont="1" applyFill="1" applyBorder="1" applyAlignment="1">
      <alignment horizontal="center" vertical="center"/>
    </xf>
    <xf numFmtId="0" fontId="29" fillId="40" borderId="7" xfId="0" applyFont="1" applyFill="1" applyBorder="1" applyAlignment="1">
      <alignment horizontal="center" vertical="center"/>
    </xf>
    <xf numFmtId="0" fontId="29" fillId="40" borderId="18" xfId="0" applyFont="1" applyFill="1" applyBorder="1" applyAlignment="1">
      <alignment horizontal="center" vertical="center"/>
    </xf>
    <xf numFmtId="0" fontId="55" fillId="0" borderId="35" xfId="0" applyFont="1" applyBorder="1" applyAlignment="1">
      <alignment horizontal="center"/>
    </xf>
    <xf numFmtId="0" fontId="55" fillId="0" borderId="34" xfId="0" applyFont="1" applyBorder="1" applyAlignment="1">
      <alignment horizontal="center"/>
    </xf>
    <xf numFmtId="0" fontId="55" fillId="0" borderId="46" xfId="0" applyFont="1" applyBorder="1" applyAlignment="1">
      <alignment horizontal="center"/>
    </xf>
    <xf numFmtId="0" fontId="29" fillId="40" borderId="52" xfId="0" applyFont="1" applyFill="1" applyBorder="1" applyAlignment="1">
      <alignment horizontal="center" vertical="center" readingOrder="1"/>
    </xf>
    <xf numFmtId="0" fontId="29" fillId="40" borderId="11" xfId="0" applyFont="1" applyFill="1" applyBorder="1" applyAlignment="1">
      <alignment horizontal="center" vertical="center" readingOrder="1"/>
    </xf>
    <xf numFmtId="0" fontId="29" fillId="40" borderId="25" xfId="0" applyFont="1" applyFill="1" applyBorder="1" applyAlignment="1">
      <alignment horizontal="center" vertical="center" readingOrder="1"/>
    </xf>
    <xf numFmtId="1" fontId="29" fillId="40" borderId="5" xfId="0" applyNumberFormat="1" applyFont="1" applyFill="1" applyBorder="1" applyAlignment="1">
      <alignment horizontal="center" vertical="center" readingOrder="1"/>
    </xf>
    <xf numFmtId="0" fontId="29" fillId="40" borderId="42" xfId="0" applyFont="1" applyFill="1" applyBorder="1" applyAlignment="1">
      <alignment horizontal="center" vertical="center" readingOrder="1"/>
    </xf>
    <xf numFmtId="1" fontId="29" fillId="40" borderId="4" xfId="0" applyNumberFormat="1" applyFont="1" applyFill="1" applyBorder="1" applyAlignment="1">
      <alignment horizontal="center" vertical="center" readingOrder="1"/>
    </xf>
    <xf numFmtId="2" fontId="30" fillId="0" borderId="14" xfId="0" applyNumberFormat="1" applyFont="1" applyBorder="1" applyAlignment="1">
      <alignment horizontal="center" vertical="center"/>
    </xf>
    <xf numFmtId="0" fontId="44" fillId="0" borderId="35" xfId="0" applyFont="1" applyBorder="1" applyAlignment="1">
      <alignment horizontal="center"/>
    </xf>
    <xf numFmtId="0" fontId="44" fillId="0" borderId="34" xfId="0" applyFont="1" applyBorder="1" applyAlignment="1">
      <alignment horizontal="center"/>
    </xf>
    <xf numFmtId="0" fontId="44" fillId="0" borderId="46" xfId="0" applyFont="1" applyBorder="1" applyAlignment="1">
      <alignment horizontal="center"/>
    </xf>
    <xf numFmtId="0" fontId="29" fillId="40" borderId="21" xfId="0" applyFont="1" applyFill="1" applyBorder="1" applyAlignment="1">
      <alignment horizontal="center" vertical="center" readingOrder="1"/>
    </xf>
    <xf numFmtId="0" fontId="40" fillId="0" borderId="16" xfId="0" applyFont="1" applyBorder="1" applyAlignment="1">
      <alignment horizontal="center"/>
    </xf>
    <xf numFmtId="2" fontId="30" fillId="0" borderId="3" xfId="0" applyNumberFormat="1" applyFont="1" applyBorder="1" applyAlignment="1">
      <alignment horizontal="center" vertical="center"/>
    </xf>
    <xf numFmtId="2" fontId="30" fillId="0" borderId="5" xfId="0" applyNumberFormat="1" applyFont="1" applyBorder="1" applyAlignment="1">
      <alignment horizontal="center" vertical="center"/>
    </xf>
    <xf numFmtId="0" fontId="63" fillId="0" borderId="36" xfId="0" applyFont="1" applyBorder="1" applyAlignment="1">
      <alignment horizontal="center" vertical="center"/>
    </xf>
    <xf numFmtId="0" fontId="63" fillId="0" borderId="47" xfId="0" applyFont="1" applyBorder="1" applyAlignment="1">
      <alignment horizontal="center" vertical="center"/>
    </xf>
    <xf numFmtId="0" fontId="63" fillId="0" borderId="115" xfId="0" applyFont="1" applyBorder="1" applyAlignment="1">
      <alignment horizontal="center" vertical="center"/>
    </xf>
    <xf numFmtId="0" fontId="73" fillId="36" borderId="121" xfId="3" applyFont="1" applyBorder="1" applyAlignment="1">
      <alignment horizontal="center"/>
    </xf>
    <xf numFmtId="0" fontId="73" fillId="36" borderId="122" xfId="3" applyFont="1" applyBorder="1" applyAlignment="1">
      <alignment horizontal="center"/>
    </xf>
    <xf numFmtId="0" fontId="73" fillId="36" borderId="123" xfId="3" applyFont="1" applyBorder="1" applyAlignment="1">
      <alignment horizontal="center"/>
    </xf>
    <xf numFmtId="168" fontId="61" fillId="40" borderId="118" xfId="0" applyNumberFormat="1" applyFont="1" applyFill="1" applyBorder="1" applyAlignment="1">
      <alignment horizontal="center"/>
    </xf>
    <xf numFmtId="168" fontId="61" fillId="40" borderId="23" xfId="0" applyNumberFormat="1" applyFont="1" applyFill="1" applyBorder="1" applyAlignment="1">
      <alignment horizontal="center"/>
    </xf>
    <xf numFmtId="169" fontId="61" fillId="40" borderId="3" xfId="0" applyNumberFormat="1" applyFont="1" applyFill="1" applyBorder="1" applyAlignment="1">
      <alignment horizontal="center"/>
    </xf>
    <xf numFmtId="0" fontId="63" fillId="0" borderId="3" xfId="0" applyFont="1" applyBorder="1" applyAlignment="1">
      <alignment horizontal="center"/>
    </xf>
    <xf numFmtId="0" fontId="24" fillId="0" borderId="3" xfId="0" applyFont="1" applyBorder="1" applyAlignment="1">
      <alignment horizontal="center"/>
    </xf>
    <xf numFmtId="0" fontId="23" fillId="24" borderId="3" xfId="0" applyFont="1" applyFill="1" applyBorder="1" applyAlignment="1">
      <alignment horizontal="center"/>
    </xf>
    <xf numFmtId="0" fontId="24" fillId="0" borderId="47" xfId="0" applyFont="1" applyBorder="1" applyAlignment="1">
      <alignment horizontal="center" vertical="center"/>
    </xf>
    <xf numFmtId="0" fontId="24" fillId="0" borderId="24" xfId="0" applyFont="1" applyBorder="1" applyAlignment="1">
      <alignment horizontal="center" vertical="center"/>
    </xf>
    <xf numFmtId="0" fontId="63" fillId="0" borderId="2" xfId="0" applyFont="1" applyBorder="1" applyAlignment="1">
      <alignment horizontal="center"/>
    </xf>
    <xf numFmtId="0" fontId="24" fillId="0" borderId="2" xfId="0" applyFont="1" applyBorder="1" applyAlignment="1">
      <alignment horizontal="center"/>
    </xf>
    <xf numFmtId="0" fontId="23" fillId="24" borderId="36" xfId="0" applyFont="1" applyFill="1" applyBorder="1" applyAlignment="1">
      <alignment horizontal="center"/>
    </xf>
    <xf numFmtId="0" fontId="23" fillId="24" borderId="24" xfId="0" applyFont="1" applyFill="1" applyBorder="1" applyAlignment="1">
      <alignment horizontal="center"/>
    </xf>
    <xf numFmtId="168" fontId="75" fillId="40" borderId="118" xfId="0" applyNumberFormat="1" applyFont="1" applyFill="1" applyBorder="1" applyAlignment="1">
      <alignment horizontal="center"/>
    </xf>
    <xf numFmtId="168" fontId="75" fillId="40" borderId="23" xfId="0" applyNumberFormat="1" applyFont="1" applyFill="1" applyBorder="1" applyAlignment="1">
      <alignment horizontal="center"/>
    </xf>
    <xf numFmtId="169" fontId="75" fillId="40" borderId="3" xfId="0" applyNumberFormat="1" applyFont="1" applyFill="1" applyBorder="1" applyAlignment="1">
      <alignment horizontal="center"/>
    </xf>
    <xf numFmtId="0" fontId="24" fillId="8" borderId="3" xfId="0" applyFont="1" applyFill="1" applyBorder="1" applyAlignment="1">
      <alignment horizontal="center"/>
    </xf>
    <xf numFmtId="0" fontId="24" fillId="0" borderId="2" xfId="0" applyFont="1" applyBorder="1" applyAlignment="1">
      <alignment horizontal="center" vertical="center"/>
    </xf>
    <xf numFmtId="0" fontId="23" fillId="0" borderId="3" xfId="0" applyFont="1" applyBorder="1" applyAlignment="1">
      <alignment horizontal="center"/>
    </xf>
    <xf numFmtId="0" fontId="25" fillId="8" borderId="3" xfId="0" applyFont="1" applyFill="1" applyBorder="1" applyAlignment="1">
      <alignment horizontal="center"/>
    </xf>
    <xf numFmtId="0" fontId="63" fillId="0" borderId="36" xfId="0" applyFont="1" applyBorder="1" applyAlignment="1">
      <alignment horizontal="center"/>
    </xf>
    <xf numFmtId="0" fontId="63" fillId="0" borderId="24" xfId="0" applyFont="1" applyBorder="1" applyAlignment="1">
      <alignment horizontal="center"/>
    </xf>
    <xf numFmtId="0" fontId="23" fillId="53" borderId="3" xfId="0" applyFont="1" applyFill="1" applyBorder="1" applyAlignment="1">
      <alignment horizontal="center"/>
    </xf>
    <xf numFmtId="0" fontId="24" fillId="24" borderId="3" xfId="0" applyFont="1" applyFill="1" applyBorder="1" applyAlignment="1">
      <alignment horizontal="center"/>
    </xf>
    <xf numFmtId="0" fontId="24" fillId="8" borderId="36" xfId="0" applyFont="1" applyFill="1" applyBorder="1" applyAlignment="1">
      <alignment horizontal="center"/>
    </xf>
    <xf numFmtId="0" fontId="24" fillId="8" borderId="24" xfId="0" applyFont="1" applyFill="1" applyBorder="1" applyAlignment="1">
      <alignment horizontal="center"/>
    </xf>
    <xf numFmtId="0" fontId="24" fillId="0" borderId="36" xfId="0" applyFont="1" applyBorder="1" applyAlignment="1">
      <alignment horizontal="center" vertical="center"/>
    </xf>
    <xf numFmtId="168" fontId="75" fillId="40" borderId="36" xfId="0" applyNumberFormat="1" applyFont="1" applyFill="1" applyBorder="1" applyAlignment="1">
      <alignment horizontal="center"/>
    </xf>
    <xf numFmtId="168" fontId="75" fillId="40" borderId="24" xfId="0" applyNumberFormat="1" applyFont="1" applyFill="1" applyBorder="1" applyAlignment="1">
      <alignment horizontal="center"/>
    </xf>
    <xf numFmtId="0" fontId="64" fillId="0" borderId="35" xfId="0" applyFont="1" applyBorder="1" applyAlignment="1">
      <alignment horizontal="center" vertical="center"/>
    </xf>
    <xf numFmtId="0" fontId="64" fillId="0" borderId="34" xfId="0" applyFont="1" applyBorder="1" applyAlignment="1">
      <alignment horizontal="center" vertical="center"/>
    </xf>
    <xf numFmtId="0" fontId="64" fillId="0" borderId="46" xfId="0" applyFont="1" applyBorder="1" applyAlignment="1">
      <alignment horizontal="center" vertical="center"/>
    </xf>
    <xf numFmtId="0" fontId="23" fillId="37" borderId="8" xfId="0" applyFont="1" applyFill="1" applyBorder="1" applyAlignment="1">
      <alignment horizontal="center"/>
    </xf>
    <xf numFmtId="0" fontId="23" fillId="37" borderId="15" xfId="0" applyFont="1" applyFill="1" applyBorder="1" applyAlignment="1">
      <alignment horizontal="center"/>
    </xf>
    <xf numFmtId="0" fontId="23" fillId="37" borderId="35" xfId="0" applyFont="1" applyFill="1" applyBorder="1" applyAlignment="1">
      <alignment horizontal="center"/>
    </xf>
    <xf numFmtId="0" fontId="23" fillId="37" borderId="34" xfId="0" applyFont="1" applyFill="1" applyBorder="1" applyAlignment="1">
      <alignment horizontal="center"/>
    </xf>
    <xf numFmtId="0" fontId="23" fillId="37" borderId="46" xfId="0" applyFont="1" applyFill="1" applyBorder="1" applyAlignment="1">
      <alignment horizontal="center"/>
    </xf>
    <xf numFmtId="0" fontId="142" fillId="0" borderId="2" xfId="0" applyFont="1" applyBorder="1" applyAlignment="1">
      <alignment horizontal="center" vertical="center"/>
    </xf>
  </cellXfs>
  <cellStyles count="32">
    <cellStyle name="20% - Accent6" xfId="23" builtinId="50"/>
    <cellStyle name="40% - Accent4" xfId="30" builtinId="43"/>
    <cellStyle name="40% - Accent6 2" xfId="2"/>
    <cellStyle name="60% - Accent6 2" xfId="1"/>
    <cellStyle name="60% - Accent6 2 2" xfId="22"/>
    <cellStyle name="Accent5" xfId="28" builtinId="45"/>
    <cellStyle name="Accent6" xfId="27" builtinId="49"/>
    <cellStyle name="Calculation 2" xfId="3"/>
    <cellStyle name="Check Cell" xfId="29" builtinId="23"/>
    <cellStyle name="Normal" xfId="0" builtinId="0"/>
    <cellStyle name="Normal 2" xfId="6"/>
    <cellStyle name="Normal 2 2" xfId="7"/>
    <cellStyle name="Normal 2 3" xfId="8"/>
    <cellStyle name="Normal 3" xfId="9"/>
    <cellStyle name="Normal 3 2" xfId="10"/>
    <cellStyle name="Normal 3 3" xfId="11"/>
    <cellStyle name="Normal 4" xfId="12"/>
    <cellStyle name="Normal 5" xfId="13"/>
    <cellStyle name="Normal 6" xfId="14"/>
    <cellStyle name="Normal 7" xfId="24"/>
    <cellStyle name="Normal 8" xfId="26"/>
    <cellStyle name="Percent" xfId="25" builtinId="5"/>
    <cellStyle name="Percent 2" xfId="15"/>
    <cellStyle name="Percent 3" xfId="5"/>
    <cellStyle name="SAPDataCell" xfId="31"/>
    <cellStyle name="Style 1" xfId="16"/>
    <cellStyle name="Style 3" xfId="4"/>
    <cellStyle name="쉼표 [0] 2" xfId="17"/>
    <cellStyle name="표준 2" xfId="18"/>
    <cellStyle name="표준_Copy of Koren Manual" xfId="19"/>
    <cellStyle name="常规 208" xfId="20"/>
    <cellStyle name="样式 1" xfId="21"/>
  </cellStyles>
  <dxfs count="5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patternFill patternType="solid">
          <bgColor rgb="FF00B0F0"/>
        </patternFill>
      </fill>
    </dxf>
    <dxf>
      <font>
        <b/>
        <i val="0"/>
        <strike val="0"/>
        <u val="none"/>
        <color auto="1"/>
      </font>
      <fill>
        <patternFill patternType="solid">
          <bgColor rgb="FF00B0F0"/>
        </patternFill>
      </fill>
    </dxf>
    <dxf>
      <font>
        <b/>
        <i val="0"/>
        <strike val="0"/>
        <u val="none"/>
        <color auto="1"/>
      </font>
      <fill>
        <patternFill patternType="solid">
          <bgColor rgb="FF00B0F0"/>
        </patternFill>
      </fill>
    </dxf>
    <dxf>
      <font>
        <b/>
        <i val="0"/>
        <strike val="0"/>
        <u val="none"/>
        <color auto="1"/>
      </font>
      <fill>
        <patternFill patternType="solid">
          <bgColor rgb="FF00B0F0"/>
        </patternFill>
      </fill>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patternFill patternType="solid">
          <bgColor rgb="FF00B0F0"/>
        </patternFill>
      </fill>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b/>
        <i val="0"/>
        <strike val="0"/>
        <u val="none"/>
        <color auto="1"/>
      </font>
      <fill>
        <gradientFill type="path" left="0.5" right="0.5" top="0.5" bottom="0.5">
          <stop position="0">
            <color theme="8" tint="0.59999389629810485"/>
          </stop>
          <stop position="1">
            <color theme="0"/>
          </stop>
        </gradientFill>
      </fill>
      <border>
        <left style="thin">
          <color auto="1"/>
        </left>
        <right style="thin">
          <color auto="1"/>
        </right>
        <top style="thin">
          <color auto="1"/>
        </top>
        <bottom style="thin">
          <color auto="1"/>
        </bottom>
      </border>
    </dxf>
    <dxf>
      <font>
        <color rgb="FF9C0006"/>
      </font>
      <fill>
        <patternFill>
          <bgColor rgb="FFFFC7CE"/>
        </patternFill>
      </fill>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none"/>
      </font>
      <fill>
        <patternFill patternType="solid">
          <fgColor rgb="FF000000"/>
          <bgColor rgb="FFFFFFFF"/>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8"/>
        <color auto="1"/>
        <name val="Calibri"/>
        <scheme val="minor"/>
      </font>
      <numFmt numFmtId="2" formatCode="0.00"/>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font>
        <strike val="0"/>
        <outline val="0"/>
        <shadow val="0"/>
        <u val="none"/>
        <vertAlign val="baseline"/>
        <sz val="8"/>
        <color auto="1"/>
        <name val="Calibri"/>
        <scheme val="minor"/>
      </font>
      <fill>
        <patternFill patternType="none">
          <fgColor indexed="64"/>
          <bgColor auto="1"/>
        </patternFill>
      </fill>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8"/>
        <color auto="1"/>
        <name val="Calibri"/>
        <scheme val="minor"/>
      </font>
      <fill>
        <patternFill patternType="none">
          <fgColor indexed="64"/>
          <bgColor auto="1"/>
        </patternFill>
      </fill>
    </dxf>
    <dxf>
      <border outline="0">
        <bottom style="thin">
          <color auto="1"/>
        </bottom>
      </border>
    </dxf>
    <dxf>
      <font>
        <b/>
        <i val="0"/>
        <strike val="0"/>
        <condense val="0"/>
        <extend val="0"/>
        <outline val="0"/>
        <shadow val="0"/>
        <u val="none"/>
        <vertAlign val="baseline"/>
        <sz val="8"/>
        <color auto="1"/>
        <name val="Calibri"/>
        <scheme val="minor"/>
      </font>
      <fill>
        <patternFill patternType="none">
          <fgColor indexed="64"/>
          <bgColor auto="1"/>
        </patternFill>
      </fill>
      <alignment horizontal="center" vertical="center" textRotation="0" wrapText="0" indent="0" justifyLastLine="0" shrinkToFit="0" readingOrder="1"/>
      <border diagonalUp="0" diagonalDown="0" outline="0">
        <left style="thin">
          <color auto="1"/>
        </left>
        <right style="thin">
          <color auto="1"/>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none">
          <fgColor indexed="64"/>
          <bgColor indexed="65"/>
        </patternFill>
      </fill>
      <alignment horizontal="center" textRotation="0" wrapText="0" indent="0" justifyLastLine="0" shrinkToFit="0" readingOrder="0"/>
    </dxf>
    <dxf>
      <alignment horizontal="center" textRotation="0" wrapText="0" indent="0" justifyLastLine="0" shrinkToFit="0" readingOrder="0"/>
    </dxf>
    <dxf>
      <fill>
        <patternFill patternType="none">
          <fgColor indexed="64"/>
          <bgColor indexed="65"/>
        </patternFill>
      </fill>
      <alignment horizontal="center" textRotation="0" wrapText="0" indent="0" justifyLastLine="0" shrinkToFit="0" readingOrder="0"/>
    </dxf>
    <dxf>
      <alignment horizontal="center" textRotation="0" wrapText="0" indent="0" justifyLastLine="0" shrinkToFit="0" readingOrder="0"/>
    </dxf>
    <dxf>
      <fill>
        <patternFill patternType="none">
          <fgColor indexed="64"/>
          <bgColor indexed="65"/>
        </patternFill>
      </fill>
      <alignment horizontal="center" textRotation="0" wrapText="0" indent="0" justifyLastLine="0" shrinkToFit="0" readingOrder="0"/>
    </dxf>
    <dxf>
      <alignment horizontal="center" textRotation="0" wrapText="0" indent="0" justifyLastLine="0" shrinkToFit="0" readingOrder="0"/>
    </dxf>
    <dxf>
      <fill>
        <patternFill patternType="none">
          <fgColor indexed="64"/>
          <bgColor indexed="65"/>
        </patternFill>
      </fill>
      <alignment horizontal="center" textRotation="0" wrapText="0" indent="0" justifyLastLine="0" shrinkToFit="0" readingOrder="0"/>
    </dxf>
    <dxf>
      <fill>
        <patternFill patternType="none">
          <fgColor indexed="64"/>
          <bgColor indexed="65"/>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Calibri"/>
        <scheme val="none"/>
      </font>
      <numFmt numFmtId="2" formatCode="0.00"/>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auto="1"/>
        <name val="Calibri"/>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F66FF"/>
      <color rgb="FFFFE8D6"/>
      <color rgb="FFCCFFCC"/>
      <color rgb="FFEAFD31"/>
      <color rgb="FFCC66FF"/>
      <color rgb="FFD9FFF2"/>
      <color rgb="FFD9E1F2"/>
      <color rgb="FFFFCCCC"/>
      <color rgb="FFE8F8F5"/>
      <color rgb="FF3D6B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07/relationships/slicerCache" Target="slicerCaches/slicerCache3.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microsoft.com/office/2007/relationships/slicerCache" Target="slicerCaches/slicerCache1.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1/relationships/timelineCache" Target="timelineCaches/timelineCach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sharedStrings" Target="sharedStrings.xml"/><Relationship Id="rId20" Type="http://schemas.openxmlformats.org/officeDocument/2006/relationships/worksheet" Target="worksheets/sheet20.xml"/><Relationship Id="rId41"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IN"/>
              <a:t>SHIPMENT TIMELINE BY CDD DATE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 Executive Summary'!$C$37</c:f>
              <c:strCache>
                <c:ptCount val="1"/>
                <c:pt idx="0">
                  <c:v>Ordered Qty</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6"/>
                </a:solidFill>
                <a:prstDash val="sysDash"/>
              </a:ln>
              <a:effectLst/>
            </c:spPr>
            <c:trendlineType val="movingAvg"/>
            <c:period val="2"/>
            <c:dispRSqr val="0"/>
            <c:dispEq val="0"/>
          </c:trendline>
          <c:cat>
            <c:strRef>
              <c:f>'📊 Executive Summary'!$B$38:$B$53</c:f>
              <c:strCache>
                <c:ptCount val="15"/>
                <c:pt idx="0">
                  <c:v>CDD - 11-1-2026</c:v>
                </c:pt>
                <c:pt idx="1">
                  <c:v>CDD - 1-2-2026</c:v>
                </c:pt>
                <c:pt idx="2">
                  <c:v>CDD - 15-2-2026</c:v>
                </c:pt>
                <c:pt idx="3">
                  <c:v>CDD - 18-1-2026</c:v>
                </c:pt>
                <c:pt idx="4">
                  <c:v>CDD - 26-1-2026</c:v>
                </c:pt>
                <c:pt idx="5">
                  <c:v>CDD - 4-1-2026</c:v>
                </c:pt>
                <c:pt idx="6">
                  <c:v>CDD - 8-2-2026</c:v>
                </c:pt>
                <c:pt idx="7">
                  <c:v>CDD - 22-2-2026</c:v>
                </c:pt>
                <c:pt idx="8">
                  <c:v>CDD - 1-3-2026</c:v>
                </c:pt>
                <c:pt idx="9">
                  <c:v>CDD - 8-3-2026</c:v>
                </c:pt>
                <c:pt idx="10">
                  <c:v>CDD - 15-3-2026</c:v>
                </c:pt>
                <c:pt idx="11">
                  <c:v>CDD - 22-3-2026</c:v>
                </c:pt>
                <c:pt idx="12">
                  <c:v>CDD - 29-3-2026</c:v>
                </c:pt>
                <c:pt idx="13">
                  <c:v>CDD - 05-4-2026</c:v>
                </c:pt>
                <c:pt idx="14">
                  <c:v>CDD - 12-4-2026</c:v>
                </c:pt>
              </c:strCache>
            </c:strRef>
          </c:cat>
          <c:val>
            <c:numRef>
              <c:f>'📊 Executive Summary'!$C$38:$C$53</c:f>
              <c:numCache>
                <c:formatCode>General</c:formatCode>
                <c:ptCount val="15"/>
                <c:pt idx="0">
                  <c:v>37968</c:v>
                </c:pt>
                <c:pt idx="1">
                  <c:v>17832</c:v>
                </c:pt>
                <c:pt idx="2">
                  <c:v>4150</c:v>
                </c:pt>
                <c:pt idx="3">
                  <c:v>25906</c:v>
                </c:pt>
                <c:pt idx="4">
                  <c:v>12792</c:v>
                </c:pt>
                <c:pt idx="5">
                  <c:v>33930</c:v>
                </c:pt>
                <c:pt idx="6">
                  <c:v>8849</c:v>
                </c:pt>
                <c:pt idx="7">
                  <c:v>3750</c:v>
                </c:pt>
                <c:pt idx="8">
                  <c:v>9750</c:v>
                </c:pt>
                <c:pt idx="9">
                  <c:v>27810</c:v>
                </c:pt>
                <c:pt idx="10">
                  <c:v>5217</c:v>
                </c:pt>
                <c:pt idx="11">
                  <c:v>1060</c:v>
                </c:pt>
                <c:pt idx="12">
                  <c:v>15769</c:v>
                </c:pt>
                <c:pt idx="13">
                  <c:v>25860</c:v>
                </c:pt>
                <c:pt idx="14">
                  <c:v>9759</c:v>
                </c:pt>
              </c:numCache>
            </c:numRef>
          </c:val>
          <c:extLst>
            <c:ext xmlns:c16="http://schemas.microsoft.com/office/drawing/2014/chart" uri="{C3380CC4-5D6E-409C-BE32-E72D297353CC}">
              <c16:uniqueId val="{00000000-FCCF-4B17-AF9C-57FA9899C9CA}"/>
            </c:ext>
          </c:extLst>
        </c:ser>
        <c:ser>
          <c:idx val="1"/>
          <c:order val="1"/>
          <c:tx>
            <c:strRef>
              <c:f>'📊 Executive Summary'!$D$37</c:f>
              <c:strCache>
                <c:ptCount val="1"/>
                <c:pt idx="0">
                  <c:v>Shipped Qty</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5"/>
                </a:solidFill>
                <a:prstDash val="sysDash"/>
              </a:ln>
              <a:effectLst/>
            </c:spPr>
            <c:trendlineType val="movingAvg"/>
            <c:period val="2"/>
            <c:dispRSqr val="0"/>
            <c:dispEq val="0"/>
          </c:trendline>
          <c:cat>
            <c:strRef>
              <c:f>'📊 Executive Summary'!$B$38:$B$53</c:f>
              <c:strCache>
                <c:ptCount val="15"/>
                <c:pt idx="0">
                  <c:v>CDD - 11-1-2026</c:v>
                </c:pt>
                <c:pt idx="1">
                  <c:v>CDD - 1-2-2026</c:v>
                </c:pt>
                <c:pt idx="2">
                  <c:v>CDD - 15-2-2026</c:v>
                </c:pt>
                <c:pt idx="3">
                  <c:v>CDD - 18-1-2026</c:v>
                </c:pt>
                <c:pt idx="4">
                  <c:v>CDD - 26-1-2026</c:v>
                </c:pt>
                <c:pt idx="5">
                  <c:v>CDD - 4-1-2026</c:v>
                </c:pt>
                <c:pt idx="6">
                  <c:v>CDD - 8-2-2026</c:v>
                </c:pt>
                <c:pt idx="7">
                  <c:v>CDD - 22-2-2026</c:v>
                </c:pt>
                <c:pt idx="8">
                  <c:v>CDD - 1-3-2026</c:v>
                </c:pt>
                <c:pt idx="9">
                  <c:v>CDD - 8-3-2026</c:v>
                </c:pt>
                <c:pt idx="10">
                  <c:v>CDD - 15-3-2026</c:v>
                </c:pt>
                <c:pt idx="11">
                  <c:v>CDD - 22-3-2026</c:v>
                </c:pt>
                <c:pt idx="12">
                  <c:v>CDD - 29-3-2026</c:v>
                </c:pt>
                <c:pt idx="13">
                  <c:v>CDD - 05-4-2026</c:v>
                </c:pt>
                <c:pt idx="14">
                  <c:v>CDD - 12-4-2026</c:v>
                </c:pt>
              </c:strCache>
            </c:strRef>
          </c:cat>
          <c:val>
            <c:numRef>
              <c:f>'📊 Executive Summary'!$D$38:$D$53</c:f>
              <c:numCache>
                <c:formatCode>General</c:formatCode>
                <c:ptCount val="15"/>
                <c:pt idx="0">
                  <c:v>38214</c:v>
                </c:pt>
                <c:pt idx="1">
                  <c:v>17663</c:v>
                </c:pt>
                <c:pt idx="2">
                  <c:v>4208</c:v>
                </c:pt>
                <c:pt idx="3">
                  <c:v>26214</c:v>
                </c:pt>
                <c:pt idx="4">
                  <c:v>12975</c:v>
                </c:pt>
                <c:pt idx="5">
                  <c:v>34546</c:v>
                </c:pt>
                <c:pt idx="6">
                  <c:v>8855</c:v>
                </c:pt>
                <c:pt idx="7">
                  <c:v>3849</c:v>
                </c:pt>
                <c:pt idx="8">
                  <c:v>9903</c:v>
                </c:pt>
                <c:pt idx="9">
                  <c:v>28469</c:v>
                </c:pt>
                <c:pt idx="10">
                  <c:v>5297</c:v>
                </c:pt>
                <c:pt idx="11">
                  <c:v>1082</c:v>
                </c:pt>
                <c:pt idx="12">
                  <c:v>16021</c:v>
                </c:pt>
                <c:pt idx="13">
                  <c:v>25968</c:v>
                </c:pt>
                <c:pt idx="14">
                  <c:v>9140</c:v>
                </c:pt>
              </c:numCache>
            </c:numRef>
          </c:val>
          <c:extLst>
            <c:ext xmlns:c16="http://schemas.microsoft.com/office/drawing/2014/chart" uri="{C3380CC4-5D6E-409C-BE32-E72D297353CC}">
              <c16:uniqueId val="{00000001-FCCF-4B17-AF9C-57FA9899C9CA}"/>
            </c:ext>
          </c:extLst>
        </c:ser>
        <c:ser>
          <c:idx val="2"/>
          <c:order val="2"/>
          <c:tx>
            <c:strRef>
              <c:f>'📊 Executive Summary'!$E$37</c:f>
              <c:strCache>
                <c:ptCount val="1"/>
                <c:pt idx="0">
                  <c:v>Cartons</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4"/>
                </a:solidFill>
                <a:prstDash val="sysDash"/>
              </a:ln>
              <a:effectLst/>
            </c:spPr>
            <c:trendlineType val="movingAvg"/>
            <c:period val="2"/>
            <c:dispRSqr val="0"/>
            <c:dispEq val="0"/>
          </c:trendline>
          <c:cat>
            <c:strRef>
              <c:f>'📊 Executive Summary'!$B$38:$B$53</c:f>
              <c:strCache>
                <c:ptCount val="15"/>
                <c:pt idx="0">
                  <c:v>CDD - 11-1-2026</c:v>
                </c:pt>
                <c:pt idx="1">
                  <c:v>CDD - 1-2-2026</c:v>
                </c:pt>
                <c:pt idx="2">
                  <c:v>CDD - 15-2-2026</c:v>
                </c:pt>
                <c:pt idx="3">
                  <c:v>CDD - 18-1-2026</c:v>
                </c:pt>
                <c:pt idx="4">
                  <c:v>CDD - 26-1-2026</c:v>
                </c:pt>
                <c:pt idx="5">
                  <c:v>CDD - 4-1-2026</c:v>
                </c:pt>
                <c:pt idx="6">
                  <c:v>CDD - 8-2-2026</c:v>
                </c:pt>
                <c:pt idx="7">
                  <c:v>CDD - 22-2-2026</c:v>
                </c:pt>
                <c:pt idx="8">
                  <c:v>CDD - 1-3-2026</c:v>
                </c:pt>
                <c:pt idx="9">
                  <c:v>CDD - 8-3-2026</c:v>
                </c:pt>
                <c:pt idx="10">
                  <c:v>CDD - 15-3-2026</c:v>
                </c:pt>
                <c:pt idx="11">
                  <c:v>CDD - 22-3-2026</c:v>
                </c:pt>
                <c:pt idx="12">
                  <c:v>CDD - 29-3-2026</c:v>
                </c:pt>
                <c:pt idx="13">
                  <c:v>CDD - 05-4-2026</c:v>
                </c:pt>
                <c:pt idx="14">
                  <c:v>CDD - 12-4-2026</c:v>
                </c:pt>
              </c:strCache>
            </c:strRef>
          </c:cat>
          <c:val>
            <c:numRef>
              <c:f>'📊 Executive Summary'!$E$38:$E$53</c:f>
              <c:numCache>
                <c:formatCode>General</c:formatCode>
                <c:ptCount val="15"/>
                <c:pt idx="0">
                  <c:v>2359</c:v>
                </c:pt>
                <c:pt idx="1">
                  <c:v>1001</c:v>
                </c:pt>
                <c:pt idx="2">
                  <c:v>246</c:v>
                </c:pt>
                <c:pt idx="3">
                  <c:v>1620</c:v>
                </c:pt>
                <c:pt idx="4">
                  <c:v>954</c:v>
                </c:pt>
                <c:pt idx="5">
                  <c:v>1857</c:v>
                </c:pt>
                <c:pt idx="6">
                  <c:v>482</c:v>
                </c:pt>
                <c:pt idx="7">
                  <c:v>223</c:v>
                </c:pt>
                <c:pt idx="8">
                  <c:v>585</c:v>
                </c:pt>
                <c:pt idx="9">
                  <c:v>1596</c:v>
                </c:pt>
                <c:pt idx="10">
                  <c:v>139</c:v>
                </c:pt>
                <c:pt idx="11">
                  <c:v>26</c:v>
                </c:pt>
                <c:pt idx="12">
                  <c:v>810</c:v>
                </c:pt>
                <c:pt idx="13">
                  <c:v>1763</c:v>
                </c:pt>
                <c:pt idx="14">
                  <c:v>465</c:v>
                </c:pt>
              </c:numCache>
            </c:numRef>
          </c:val>
          <c:extLst>
            <c:ext xmlns:c16="http://schemas.microsoft.com/office/drawing/2014/chart" uri="{C3380CC4-5D6E-409C-BE32-E72D297353CC}">
              <c16:uniqueId val="{00000002-FCCF-4B17-AF9C-57FA9899C9CA}"/>
            </c:ext>
          </c:extLst>
        </c:ser>
        <c:dLbls>
          <c:dLblPos val="outEnd"/>
          <c:showLegendKey val="0"/>
          <c:showVal val="1"/>
          <c:showCatName val="0"/>
          <c:showSerName val="0"/>
          <c:showPercent val="0"/>
          <c:showBubbleSize val="0"/>
        </c:dLbls>
        <c:gapWidth val="444"/>
        <c:overlap val="-90"/>
        <c:axId val="829980512"/>
        <c:axId val="829983008"/>
      </c:barChart>
      <c:catAx>
        <c:axId val="82998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829983008"/>
        <c:crosses val="autoZero"/>
        <c:auto val="1"/>
        <c:lblAlgn val="ctr"/>
        <c:lblOffset val="100"/>
        <c:noMultiLvlLbl val="0"/>
      </c:catAx>
      <c:valAx>
        <c:axId val="829983008"/>
        <c:scaling>
          <c:orientation val="minMax"/>
        </c:scaling>
        <c:delete val="1"/>
        <c:axPos val="l"/>
        <c:numFmt formatCode="General" sourceLinked="1"/>
        <c:majorTickMark val="none"/>
        <c:minorTickMark val="none"/>
        <c:tickLblPos val="nextTo"/>
        <c:crossAx val="82998051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38100" cap="flat" cmpd="sng" algn="ctr">
      <a:solidFill>
        <a:schemeClr val="bg1">
          <a:lumMod val="85000"/>
        </a:schemeClr>
      </a:solidFill>
      <a:prstDash val="solid"/>
      <a:miter lim="800000"/>
    </a:ln>
    <a:effectLst/>
  </c:spPr>
  <c:txPr>
    <a:bodyPr/>
    <a:lstStyle/>
    <a:p>
      <a:pPr>
        <a:defRPr>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376232</xdr:colOff>
      <xdr:row>17</xdr:row>
      <xdr:rowOff>19049</xdr:rowOff>
    </xdr:from>
    <xdr:to>
      <xdr:col>27</xdr:col>
      <xdr:colOff>228599</xdr:colOff>
      <xdr:row>44</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238125</xdr:colOff>
      <xdr:row>21</xdr:row>
      <xdr:rowOff>38100</xdr:rowOff>
    </xdr:from>
    <xdr:to>
      <xdr:col>8</xdr:col>
      <xdr:colOff>76200</xdr:colOff>
      <xdr:row>34</xdr:row>
      <xdr:rowOff>85725</xdr:rowOff>
    </xdr:to>
    <mc:AlternateContent xmlns:mc="http://schemas.openxmlformats.org/markup-compatibility/2006" xmlns:a14="http://schemas.microsoft.com/office/drawing/2010/main">
      <mc:Choice Requires="a14">
        <xdr:graphicFrame macro="">
          <xdr:nvGraphicFramePr>
            <xdr:cNvPr id="5" name="CDD Date"/>
            <xdr:cNvGraphicFramePr/>
          </xdr:nvGraphicFramePr>
          <xdr:xfrm>
            <a:off x="0" y="0"/>
            <a:ext cx="0" cy="0"/>
          </xdr:xfrm>
          <a:graphic>
            <a:graphicData uri="http://schemas.microsoft.com/office/drawing/2010/slicer">
              <sle:slicer xmlns:sle="http://schemas.microsoft.com/office/drawing/2010/slicer" name="CDD Date"/>
            </a:graphicData>
          </a:graphic>
        </xdr:graphicFrame>
      </mc:Choice>
      <mc:Fallback xmlns="">
        <xdr:sp macro="" textlink="">
          <xdr:nvSpPr>
            <xdr:cNvPr id="0" name=""/>
            <xdr:cNvSpPr>
              <a:spLocks noTextEdit="1"/>
            </xdr:cNvSpPr>
          </xdr:nvSpPr>
          <xdr:spPr>
            <a:xfrm>
              <a:off x="5419725" y="403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21</xdr:row>
      <xdr:rowOff>47625</xdr:rowOff>
    </xdr:from>
    <xdr:to>
      <xdr:col>10</xdr:col>
      <xdr:colOff>123825</xdr:colOff>
      <xdr:row>34</xdr:row>
      <xdr:rowOff>95250</xdr:rowOff>
    </xdr:to>
    <mc:AlternateContent xmlns:mc="http://schemas.openxmlformats.org/markup-compatibility/2006" xmlns:a14="http://schemas.microsoft.com/office/drawing/2010/main">
      <mc:Choice Requires="a14">
        <xdr:graphicFrame macro="">
          <xdr:nvGraphicFramePr>
            <xdr:cNvPr id="6" name="Shipped Date"/>
            <xdr:cNvGraphicFramePr/>
          </xdr:nvGraphicFramePr>
          <xdr:xfrm>
            <a:off x="0" y="0"/>
            <a:ext cx="0" cy="0"/>
          </xdr:xfrm>
          <a:graphic>
            <a:graphicData uri="http://schemas.microsoft.com/office/drawing/2010/slicer">
              <sle:slicer xmlns:sle="http://schemas.microsoft.com/office/drawing/2010/slicer" name="Shipped Date"/>
            </a:graphicData>
          </a:graphic>
        </xdr:graphicFrame>
      </mc:Choice>
      <mc:Fallback xmlns="">
        <xdr:sp macro="" textlink="">
          <xdr:nvSpPr>
            <xdr:cNvPr id="0" name=""/>
            <xdr:cNvSpPr>
              <a:spLocks noTextEdit="1"/>
            </xdr:cNvSpPr>
          </xdr:nvSpPr>
          <xdr:spPr>
            <a:xfrm>
              <a:off x="7324725" y="404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219075</xdr:colOff>
      <xdr:row>21</xdr:row>
      <xdr:rowOff>57150</xdr:rowOff>
    </xdr:from>
    <xdr:to>
      <xdr:col>11</xdr:col>
      <xdr:colOff>1238250</xdr:colOff>
      <xdr:row>34</xdr:row>
      <xdr:rowOff>104775</xdr:rowOff>
    </xdr:to>
    <mc:AlternateContent xmlns:mc="http://schemas.openxmlformats.org/markup-compatibility/2006" xmlns:a14="http://schemas.microsoft.com/office/drawing/2010/main">
      <mc:Choice Requires="a14">
        <xdr:graphicFrame macro="">
          <xdr:nvGraphicFramePr>
            <xdr:cNvPr id="7" name="INV NO"/>
            <xdr:cNvGraphicFramePr/>
          </xdr:nvGraphicFramePr>
          <xdr:xfrm>
            <a:off x="0" y="0"/>
            <a:ext cx="0" cy="0"/>
          </xdr:xfrm>
          <a:graphic>
            <a:graphicData uri="http://schemas.microsoft.com/office/drawing/2010/slicer">
              <sle:slicer xmlns:sle="http://schemas.microsoft.com/office/drawing/2010/slicer" name="INV NO"/>
            </a:graphicData>
          </a:graphic>
        </xdr:graphicFrame>
      </mc:Choice>
      <mc:Fallback xmlns="">
        <xdr:sp macro="" textlink="">
          <xdr:nvSpPr>
            <xdr:cNvPr id="0" name=""/>
            <xdr:cNvSpPr>
              <a:spLocks noTextEdit="1"/>
            </xdr:cNvSpPr>
          </xdr:nvSpPr>
          <xdr:spPr>
            <a:xfrm>
              <a:off x="9248775" y="405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190500</xdr:colOff>
      <xdr:row>21</xdr:row>
      <xdr:rowOff>57150</xdr:rowOff>
    </xdr:from>
    <xdr:to>
      <xdr:col>17</xdr:col>
      <xdr:colOff>476250</xdr:colOff>
      <xdr:row>28</xdr:row>
      <xdr:rowOff>95250</xdr:rowOff>
    </xdr:to>
    <mc:AlternateContent xmlns:mc="http://schemas.openxmlformats.org/markup-compatibility/2006" xmlns:tsle="http://schemas.microsoft.com/office/drawing/2012/timeslicer">
      <mc:Choice Requires="tsle">
        <xdr:graphicFrame macro="">
          <xdr:nvGraphicFramePr>
            <xdr:cNvPr id="2" name="Shipped Date 1"/>
            <xdr:cNvGraphicFramePr/>
          </xdr:nvGraphicFramePr>
          <xdr:xfrm>
            <a:off x="0" y="0"/>
            <a:ext cx="0" cy="0"/>
          </xdr:xfrm>
          <a:graphic>
            <a:graphicData uri="http://schemas.microsoft.com/office/drawing/2012/timeslicer">
              <tsle:timeslicer name="Shipped Date 1"/>
            </a:graphicData>
          </a:graphic>
        </xdr:graphicFrame>
      </mc:Choice>
      <mc:Fallback xmlns="">
        <xdr:sp macro="" textlink="">
          <xdr:nvSpPr>
            <xdr:cNvPr id="0" name=""/>
            <xdr:cNvSpPr>
              <a:spLocks noTextEdit="1"/>
            </xdr:cNvSpPr>
          </xdr:nvSpPr>
          <xdr:spPr>
            <a:xfrm>
              <a:off x="11315700" y="40576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123825</xdr:colOff>
      <xdr:row>40</xdr:row>
      <xdr:rowOff>38100</xdr:rowOff>
    </xdr:from>
    <xdr:to>
      <xdr:col>23</xdr:col>
      <xdr:colOff>1506734</xdr:colOff>
      <xdr:row>47</xdr:row>
      <xdr:rowOff>57339</xdr:rowOff>
    </xdr:to>
    <xdr:pic>
      <xdr:nvPicPr>
        <xdr:cNvPr id="2" name="Picture 1"/>
        <xdr:cNvPicPr>
          <a:picLocks noChangeAspect="1"/>
        </xdr:cNvPicPr>
      </xdr:nvPicPr>
      <xdr:blipFill>
        <a:blip xmlns:r="http://schemas.openxmlformats.org/officeDocument/2006/relationships" r:embed="rId1"/>
        <a:stretch>
          <a:fillRect/>
        </a:stretch>
      </xdr:blipFill>
      <xdr:spPr>
        <a:xfrm>
          <a:off x="1657350" y="8248650"/>
          <a:ext cx="12784334" cy="13527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202</xdr:col>
      <xdr:colOff>0</xdr:colOff>
      <xdr:row>7</xdr:row>
      <xdr:rowOff>0</xdr:rowOff>
    </xdr:from>
    <xdr:to>
      <xdr:col>225</xdr:col>
      <xdr:colOff>259107</xdr:colOff>
      <xdr:row>47</xdr:row>
      <xdr:rowOff>77274</xdr:rowOff>
    </xdr:to>
    <xdr:pic>
      <xdr:nvPicPr>
        <xdr:cNvPr id="2" name="Picture 1"/>
        <xdr:cNvPicPr>
          <a:picLocks noChangeAspect="1"/>
        </xdr:cNvPicPr>
      </xdr:nvPicPr>
      <xdr:blipFill>
        <a:blip xmlns:r="http://schemas.openxmlformats.org/officeDocument/2006/relationships" r:embed="rId1"/>
        <a:stretch>
          <a:fillRect/>
        </a:stretch>
      </xdr:blipFill>
      <xdr:spPr>
        <a:xfrm>
          <a:off x="14820900" y="1371600"/>
          <a:ext cx="13841757" cy="76972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24</xdr:col>
      <xdr:colOff>148259</xdr:colOff>
      <xdr:row>0</xdr:row>
      <xdr:rowOff>0</xdr:rowOff>
    </xdr:from>
    <xdr:to>
      <xdr:col>34</xdr:col>
      <xdr:colOff>91937</xdr:colOff>
      <xdr:row>27</xdr:row>
      <xdr:rowOff>49703</xdr:rowOff>
    </xdr:to>
    <xdr:pic>
      <xdr:nvPicPr>
        <xdr:cNvPr id="2" name="Picture 1">
          <a:extLst>
            <a:ext uri="{FF2B5EF4-FFF2-40B4-BE49-F238E27FC236}">
              <a16:creationId xmlns:a16="http://schemas.microsoft.com/office/drawing/2014/main" id="{00000000-0008-0000-5F00-000002000000}"/>
            </a:ext>
          </a:extLst>
        </xdr:cNvPr>
        <xdr:cNvPicPr>
          <a:picLocks noChangeAspect="1"/>
        </xdr:cNvPicPr>
      </xdr:nvPicPr>
      <xdr:blipFill>
        <a:blip xmlns:r="http://schemas.openxmlformats.org/officeDocument/2006/relationships" r:embed="rId1" cstate="email"/>
        <a:stretch>
          <a:fillRect/>
        </a:stretch>
      </xdr:blipFill>
      <xdr:spPr>
        <a:xfrm>
          <a:off x="12191172" y="0"/>
          <a:ext cx="5170004" cy="5379562"/>
        </a:xfrm>
        <a:prstGeom prst="rect">
          <a:avLst/>
        </a:prstGeom>
      </xdr:spPr>
    </xdr:pic>
    <xdr:clientData/>
  </xdr:twoCellAnchor>
  <xdr:twoCellAnchor editAs="oneCell">
    <xdr:from>
      <xdr:col>17</xdr:col>
      <xdr:colOff>182019</xdr:colOff>
      <xdr:row>169</xdr:row>
      <xdr:rowOff>180976</xdr:rowOff>
    </xdr:from>
    <xdr:to>
      <xdr:col>27</xdr:col>
      <xdr:colOff>528877</xdr:colOff>
      <xdr:row>192</xdr:row>
      <xdr:rowOff>43377</xdr:rowOff>
    </xdr:to>
    <xdr:pic>
      <xdr:nvPicPr>
        <xdr:cNvPr id="3" name="Picture 2"/>
        <xdr:cNvPicPr>
          <a:picLocks noChangeAspect="1"/>
        </xdr:cNvPicPr>
      </xdr:nvPicPr>
      <xdr:blipFill>
        <a:blip xmlns:r="http://schemas.openxmlformats.org/officeDocument/2006/relationships" r:embed="rId2"/>
        <a:stretch>
          <a:fillRect/>
        </a:stretch>
      </xdr:blipFill>
      <xdr:spPr>
        <a:xfrm>
          <a:off x="8256288" y="33137476"/>
          <a:ext cx="5204608" cy="439043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Yashwanth KV" refreshedDate="46115.424949189815" createdVersion="6" refreshedVersion="6" minRefreshableVersion="3" recordCount="367">
  <cacheSource type="worksheet">
    <worksheetSource ref="A3:U370" sheet="ASN Details-2026"/>
  </cacheSource>
  <cacheFields count="23">
    <cacheField name="PLANT COED" numFmtId="0">
      <sharedItems containsBlank="1"/>
    </cacheField>
    <cacheField name="LINE NO" numFmtId="0">
      <sharedItems containsString="0" containsBlank="1" containsNumber="1" containsInteger="1" minValue="10" maxValue="40"/>
    </cacheField>
    <cacheField name="CON NO" numFmtId="0">
      <sharedItems containsBlank="1"/>
    </cacheField>
    <cacheField name="PO#" numFmtId="0">
      <sharedItems containsString="0" containsBlank="1" containsNumber="1" containsInteger="1" minValue="4701983749" maxValue="4702112434"/>
    </cacheField>
    <cacheField name="COLOUR" numFmtId="0">
      <sharedItems containsBlank="1"/>
    </cacheField>
    <cacheField name="M ID" numFmtId="0">
      <sharedItems containsBlank="1" containsMixedTypes="1" containsNumber="1" containsInteger="1" minValue="710615870001" maxValue="782581596001"/>
    </cacheField>
    <cacheField name="COUNTRY" numFmtId="0">
      <sharedItems containsBlank="1" count="10">
        <s v="ITALY"/>
        <s v="CANADA"/>
        <s v="HK"/>
        <s v="USA"/>
        <s v="US"/>
        <s v="JAPAN"/>
        <s v="RL-Mexico"/>
        <s v="KOREA"/>
        <s v="HONG KONG"/>
        <m/>
      </sharedItems>
    </cacheField>
    <cacheField name="ORD QTY" numFmtId="0">
      <sharedItems containsString="0" containsBlank="1" containsNumber="1" containsInteger="1" minValue="3" maxValue="240402"/>
    </cacheField>
    <cacheField name="SHIP QTY" numFmtId="0">
      <sharedItems containsString="0" containsBlank="1" containsNumber="1" containsInteger="1" minValue="3" maxValue="242404"/>
    </cacheField>
    <cacheField name="CTNS" numFmtId="0">
      <sharedItems containsString="0" containsBlank="1" containsNumber="1" containsInteger="1" minValue="1" maxValue="14126"/>
    </cacheField>
    <cacheField name="Shipment Status" numFmtId="0">
      <sharedItems containsBlank="1"/>
    </cacheField>
    <cacheField name="Shipment MODE" numFmtId="0">
      <sharedItems containsBlank="1"/>
    </cacheField>
    <cacheField name="ASN STATUS" numFmtId="0">
      <sharedItems containsBlank="1"/>
    </cacheField>
    <cacheField name="ASN NO" numFmtId="0">
      <sharedItems containsBlank="1" containsMixedTypes="1" containsNumber="1" containsInteger="1" minValue="15605004431" maxValue="15605004699"/>
    </cacheField>
    <cacheField name="CDD Date" numFmtId="0">
      <sharedItems containsBlank="1" count="16">
        <s v="CDD - 4-1-2026"/>
        <s v="CDD - 11-1-2026"/>
        <s v="CDD - 18-1-2026"/>
        <s v="CDD - 26-1-2026"/>
        <s v="CDD - 1-2-2026"/>
        <s v="CDD - 8-2-2026"/>
        <s v="CDD - 15-2-2026"/>
        <s v="CDD - 22-2-2026"/>
        <s v="CDD - 1-3-2026"/>
        <s v="CDD - 8-3-2026"/>
        <s v="CDD - 15-3-2026"/>
        <s v="CDD - 22-3-2026"/>
        <s v="CDD - 29-3-2026"/>
        <s v="CDD - 05-4-2026"/>
        <s v="CDD - 12-4-2026"/>
        <m/>
      </sharedItems>
    </cacheField>
    <cacheField name="Cargo" numFmtId="0">
      <sharedItems containsBlank="1"/>
    </cacheField>
    <cacheField name="Booking Number" numFmtId="0">
      <sharedItems containsBlank="1"/>
    </cacheField>
    <cacheField name="Shipped Date" numFmtId="0">
      <sharedItems containsNonDate="0" containsDate="1" containsString="0" containsBlank="1" minDate="2025-12-21T00:00:00" maxDate="2026-04-03T00:00:00" count="39">
        <d v="2025-12-21T00:00:00"/>
        <d v="2025-12-23T00:00:00"/>
        <d v="2025-12-24T00:00:00"/>
        <d v="2025-12-26T00:00:00"/>
        <d v="2025-12-31T00:00:00"/>
        <d v="2026-01-01T00:00:00"/>
        <d v="2026-01-02T00:00:00"/>
        <d v="2026-01-04T00:00:00"/>
        <d v="2026-01-08T00:00:00"/>
        <d v="2026-01-09T00:00:00"/>
        <d v="2026-01-10T00:00:00"/>
        <d v="2026-01-12T00:00:00"/>
        <d v="2026-01-17T00:00:00"/>
        <d v="2026-01-19T00:00:00"/>
        <d v="2026-01-20T00:00:00"/>
        <d v="2026-01-21T00:00:00"/>
        <d v="2026-01-23T00:00:00"/>
        <d v="2026-01-24T00:00:00"/>
        <d v="2026-02-03T00:00:00"/>
        <d v="2026-02-02T00:00:00"/>
        <d v="2026-01-30T00:00:00"/>
        <d v="2026-01-29T00:00:00"/>
        <d v="2026-02-06T00:00:00"/>
        <d v="2026-02-12T00:00:00"/>
        <d v="2026-02-17T00:00:00"/>
        <d v="2026-02-18T00:00:00"/>
        <d v="2026-02-28T00:00:00"/>
        <d v="2026-02-26T00:00:00"/>
        <d v="2026-02-27T00:00:00"/>
        <d v="2026-03-04T00:00:00"/>
        <d v="2026-03-12T00:00:00"/>
        <d v="2026-03-17T00:00:00"/>
        <d v="2026-03-16T00:00:00"/>
        <d v="2026-03-18T00:00:00"/>
        <d v="2026-03-26T00:00:00"/>
        <d v="2026-03-27T00:00:00"/>
        <d v="2026-03-31T00:00:00"/>
        <d v="2026-04-02T00:00:00"/>
        <m/>
      </sharedItems>
      <fieldGroup par="22" base="17">
        <rangePr groupBy="months" startDate="2025-12-21T00:00:00" endDate="2026-04-03T00:00:00"/>
        <groupItems count="14">
          <s v="(blank)"/>
          <s v="Jan"/>
          <s v="Feb"/>
          <s v="Mar"/>
          <s v="Apr"/>
          <s v="May"/>
          <s v="Jun"/>
          <s v="Jul"/>
          <s v="Aug"/>
          <s v="Sep"/>
          <s v="Oct"/>
          <s v="Nov"/>
          <s v="Dec"/>
          <s v="&gt;03-04-2026"/>
        </groupItems>
      </fieldGroup>
    </cacheField>
    <cacheField name="ASN MAIL" numFmtId="0">
      <sharedItems containsBlank="1"/>
    </cacheField>
    <cacheField name="INV NO" numFmtId="0">
      <sharedItems containsBlank="1" count="94">
        <s v="LCPEXP2526-2334"/>
        <s v="LCPEXP2526-2347"/>
        <s v="LCPEXP2526-2348"/>
        <s v="LCPEXP2526-2349"/>
        <s v="LCPEXP2526-2335"/>
        <s v="LCPEXP2526-2346"/>
        <s v="LCPEXP2526-2336"/>
        <s v="LCPEXP2526-2415"/>
        <s v="LCPEXP2526-2416"/>
        <s v="LCPEXP2526-2453"/>
        <s v="LCPEXP2526-2493"/>
        <s v="LCPEXP2526-2492"/>
        <s v="LCPEXP2526-2523"/>
        <s v="LCPEXP2526-2524"/>
        <s v="LCPEXP2526-2520"/>
        <s v="LCPEXP2526-2525"/>
        <s v="LCPEXP2526-2526"/>
        <s v="LCPEXP2526-2527"/>
        <s v="LCPEXP2526-2528"/>
        <s v="LCPEXP2526-2559"/>
        <s v="LCPEXP2526-2560"/>
        <s v="LCPEXP2526-02558"/>
        <s v="-"/>
        <s v="LCPEXP2526-2620"/>
        <s v="LCPEXP2526-2621"/>
        <s v="LCPEXP2526-2623"/>
        <s v="LCPEXP2526-2624"/>
        <s v="LCPEXP2526-2625"/>
        <s v="LCPEXP2526-2622"/>
        <s v="LCPEXP2526-2627"/>
        <s v="LCPEXP2526-2737"/>
        <s v="LCPEXP2526-2628"/>
        <s v="LCPEXP2526-2731"/>
        <s v="LCPEXP2526-2732"/>
        <s v="LCPEXP2526-2733"/>
        <s v="LCPEXP2526-2629"/>
        <s v="LCPEXP2526-2951"/>
        <s v="LCPEXP2526-2725"/>
        <s v="LCPEXP2526-2724"/>
        <s v="LCPEXP2526-2759"/>
        <s v="LCPEXP2526-2758"/>
        <s v="LCPEXP2526-2773"/>
        <s v="LCPEXP2526-2774"/>
        <s v="LCPEXP2526-2831"/>
        <s v="LCPEXP2526-2832"/>
        <s v="LCPEXP2526-2772"/>
        <s v="LCPEXP2526-2760"/>
        <s v="LCPEXP2526-2950"/>
        <s v="LCPEXP2526-02944"/>
        <s v="LCPEXP2526-2869"/>
        <s v="LCPEXP2526-2870"/>
        <s v="LCPEXP2526-2871"/>
        <s v="LCPEXP2526-02872"/>
        <s v="LCPEXP2526-2868"/>
        <s v="LCPEXP2526-2863"/>
        <s v="LCPEXP2526-2864"/>
        <s v="LCPEXP2526-3048"/>
        <s v="LCPEXP2526-3049"/>
        <s v="LCPEXP2526-3131"/>
        <s v="LCPEXP2526-3132"/>
        <s v="LCPEXP2526-3164"/>
        <s v="LCPEXP2526-3165"/>
        <s v="LCPEXP2526-3166"/>
        <s v="LCPEXP2526-3167"/>
        <s v="LCPEXP2526-3168"/>
        <s v="LCPEXP2526-3239"/>
        <s v="LCPEXP2526-3234"/>
        <s v="LCPEXP2526-3232"/>
        <s v="LCPEXP2526-3236"/>
        <s v="LCPEXP2526-3237"/>
        <s v="LCPEXP2526-3238"/>
        <s v="LCPEXP2526-3235"/>
        <s v="LCPEXP2526-3308"/>
        <s v="LCPEXP2526-3383"/>
        <s v="LCPEXP2526-3441"/>
        <s v="LCPEXP2526-3442"/>
        <s v="LCPEXP2526-3443 "/>
        <s v="LCPEXP2526-3440"/>
        <s v="LCPEXP2526-3444"/>
        <s v="LCPEXP2526-3539"/>
        <s v="LCPEXP2526-3544"/>
        <s v="LCPEXP2526-3545"/>
        <s v="LCPEXP2526-3546"/>
        <s v="LCPEXP2526-3534"/>
        <s v="LCPEXP2526-3535"/>
        <s v="LCPEXP2526-3547"/>
        <s v="LCPEXP2526-3536"/>
        <s v="LCPEXP2526-3538"/>
        <s v="LCPEXP2526-3537"/>
        <s v="LIPLEXP2627-012"/>
        <s v="LIPLEXP2627-013"/>
        <m/>
        <s v="LIPLEXP2627-010"/>
        <s v="LIPLEXP2627-009"/>
      </sharedItems>
    </cacheField>
    <cacheField name="Remarks" numFmtId="0">
      <sharedItems containsBlank="1"/>
    </cacheField>
    <cacheField name="Quarters" numFmtId="0" databaseField="0">
      <fieldGroup base="17">
        <rangePr groupBy="quarters" startDate="2025-12-21T00:00:00" endDate="2026-04-03T00:00:00"/>
        <groupItems count="6">
          <s v="&lt;21-12-2025"/>
          <s v="Qtr1"/>
          <s v="Qtr2"/>
          <s v="Qtr3"/>
          <s v="Qtr4"/>
          <s v="&gt;03-04-2026"/>
        </groupItems>
      </fieldGroup>
    </cacheField>
    <cacheField name="Years" numFmtId="0" databaseField="0">
      <fieldGroup base="17">
        <rangePr groupBy="years" startDate="2025-12-21T00:00:00" endDate="2026-04-03T00:00:00"/>
        <groupItems count="4">
          <s v="&lt;21-12-2025"/>
          <s v="2025"/>
          <s v="2026"/>
          <s v="&gt;03-04-2026"/>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Yashwanth KV" refreshedDate="46115.457718981481" createdVersion="6" refreshedVersion="6" minRefreshableVersion="3" recordCount="364">
  <cacheSource type="worksheet">
    <worksheetSource ref="A3:U367" sheet="ASN Details-2026"/>
  </cacheSource>
  <cacheFields count="21">
    <cacheField name="PLANT COED" numFmtId="0">
      <sharedItems count="12">
        <s v="CA10"/>
        <s v="TO40"/>
        <s v="V992"/>
        <s v="NW00"/>
        <s v="PF00"/>
        <s v="LA00"/>
        <s v="CA20"/>
        <s v="HD00"/>
        <s v="V994"/>
        <s v="DS00"/>
        <s v="V993"/>
        <s v="TO17"/>
      </sharedItems>
    </cacheField>
    <cacheField name="LINE NO" numFmtId="0">
      <sharedItems containsString="0" containsBlank="1" containsNumber="1" containsInteger="1" minValue="10" maxValue="40"/>
    </cacheField>
    <cacheField name="CON NO" numFmtId="0">
      <sharedItems/>
    </cacheField>
    <cacheField name="PO#" numFmtId="0">
      <sharedItems containsSemiMixedTypes="0" containsString="0" containsNumber="1" containsInteger="1" minValue="4701983749" maxValue="4702112434"/>
    </cacheField>
    <cacheField name="COLOUR" numFmtId="0">
      <sharedItems/>
    </cacheField>
    <cacheField name="M ID" numFmtId="0">
      <sharedItems containsMixedTypes="1" containsNumber="1" containsInteger="1" minValue="710615870001" maxValue="782581596001"/>
    </cacheField>
    <cacheField name="COUNTRY" numFmtId="0">
      <sharedItems/>
    </cacheField>
    <cacheField name="ORD QTY" numFmtId="0">
      <sharedItems containsSemiMixedTypes="0" containsString="0" containsNumber="1" containsInteger="1" minValue="3" maxValue="6992"/>
    </cacheField>
    <cacheField name="SHIP QTY" numFmtId="0">
      <sharedItems containsString="0" containsBlank="1" containsNumber="1" containsInteger="1" minValue="3" maxValue="7096"/>
    </cacheField>
    <cacheField name="CTNS" numFmtId="0">
      <sharedItems containsString="0" containsBlank="1" containsNumber="1" containsInteger="1" minValue="1" maxValue="408"/>
    </cacheField>
    <cacheField name="Shipment Status" numFmtId="0">
      <sharedItems/>
    </cacheField>
    <cacheField name="Shipment MODE" numFmtId="0">
      <sharedItems/>
    </cacheField>
    <cacheField name="ASN STATUS" numFmtId="0">
      <sharedItems containsBlank="1"/>
    </cacheField>
    <cacheField name="ASN NO" numFmtId="0">
      <sharedItems containsBlank="1" containsMixedTypes="1" containsNumber="1" containsInteger="1" minValue="15605004431" maxValue="15605004699"/>
    </cacheField>
    <cacheField name="CDD Date" numFmtId="0">
      <sharedItems/>
    </cacheField>
    <cacheField name="Cargo" numFmtId="0">
      <sharedItems/>
    </cacheField>
    <cacheField name="Booking Number" numFmtId="0">
      <sharedItems/>
    </cacheField>
    <cacheField name="Shipped Date" numFmtId="14">
      <sharedItems containsNonDate="0" containsDate="1" containsString="0" containsBlank="1" minDate="2025-12-21T00:00:00" maxDate="2026-04-03T00:00:00"/>
    </cacheField>
    <cacheField name="ASN MAIL" numFmtId="0">
      <sharedItems containsBlank="1"/>
    </cacheField>
    <cacheField name="INV NO" numFmtId="0">
      <sharedItems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7">
  <r>
    <s v="CA10"/>
    <n v="10"/>
    <s v="PRLS/25/11975, PRLS/25/12090"/>
    <n v="4702043040"/>
    <s v="5137H GARDEN TRAIL WHITE"/>
    <s v="710B15594001"/>
    <x v="0"/>
    <n v="4554"/>
    <n v="4685"/>
    <n v="270"/>
    <s v="SHIPPED"/>
    <s v="SEA - FOB"/>
    <s v="SENT"/>
    <s v="015605004425"/>
    <x v="0"/>
    <s v="SEA - FOB - CHENNAI"/>
    <s v="IBKG0000212582"/>
    <x v="0"/>
    <s v="SENT"/>
    <x v="0"/>
    <m/>
  </r>
  <r>
    <s v="CA10"/>
    <n v="20"/>
    <s v="PRLS/25/11976, PRLS/25/12091"/>
    <n v="4702043040"/>
    <s v="7188A WHITE BLUE"/>
    <s v="710B15594004"/>
    <x v="0"/>
    <n v="4100"/>
    <n v="4202"/>
    <n v="244"/>
    <s v="SHIPPED"/>
    <s v="SEA - FOB"/>
    <s v="SENT"/>
    <s v="015605004423"/>
    <x v="0"/>
    <s v="SEA - FOB - CHENNAI"/>
    <s v="IBKG0000212582"/>
    <x v="0"/>
    <s v="SENT"/>
    <x v="0"/>
    <m/>
  </r>
  <r>
    <s v="CA10"/>
    <n v="40"/>
    <s v="PRLS/25/11979, PRLS/25/12093"/>
    <n v="4702043040"/>
    <s v="7188E COASTAL BEIGE WHITE"/>
    <s v="710B15594006"/>
    <x v="0"/>
    <n v="4500"/>
    <n v="4613"/>
    <n v="266"/>
    <s v="SHIPPED"/>
    <s v="SEA - FOB"/>
    <s v="SENT"/>
    <s v="015605004426"/>
    <x v="0"/>
    <s v="SEA - FOB - CHENNAI"/>
    <s v="IBKG0000212582"/>
    <x v="0"/>
    <s v="SENT"/>
    <x v="0"/>
    <m/>
  </r>
  <r>
    <s v="CA10"/>
    <n v="30"/>
    <s v="PRLS/25/12141"/>
    <n v="4702043041"/>
    <s v="7188E COASTAL BEIGE WHITE"/>
    <s v="710B15594006"/>
    <x v="0"/>
    <n v="545"/>
    <n v="560"/>
    <n v="33"/>
    <s v="SHIPPED"/>
    <s v="SEA - FOB"/>
    <s v="SENT"/>
    <s v="015605004424"/>
    <x v="0"/>
    <s v="SEA - FOB - CHENNAI"/>
    <s v="IBKG0000212582"/>
    <x v="0"/>
    <s v="SENT"/>
    <x v="0"/>
    <m/>
  </r>
  <r>
    <s v="TO40"/>
    <n v="10"/>
    <s v="PRLS/25/12130"/>
    <n v="4702043032"/>
    <s v="7188D LAVENDER WHITE"/>
    <n v="710978098501"/>
    <x v="1"/>
    <n v="36"/>
    <n v="36"/>
    <n v="4"/>
    <s v="SHIPPED"/>
    <s v="SEA - FOB"/>
    <s v="SENT"/>
    <s v="015605004429"/>
    <x v="0"/>
    <s v="SEA - FOB - CHENNAI"/>
    <s v="IBKG0000213014"/>
    <x v="1"/>
    <s v="SENT"/>
    <x v="1"/>
    <m/>
  </r>
  <r>
    <s v="TO40"/>
    <n v="20"/>
    <s v="PRLS/25/12132"/>
    <n v="4702043032"/>
    <s v="7188A WHITE BLUE"/>
    <n v="710978098503"/>
    <x v="1"/>
    <n v="48"/>
    <n v="48"/>
    <n v="3"/>
    <s v="SHIPPED"/>
    <s v="SEA - FOB"/>
    <s v="SENT"/>
    <s v="015605004429"/>
    <x v="0"/>
    <s v="SEA - FOB - CHENNAI"/>
    <s v="IBKG0000213014"/>
    <x v="1"/>
    <s v="SENT"/>
    <x v="1"/>
    <m/>
  </r>
  <r>
    <s v="TO40"/>
    <n v="30"/>
    <s v="PRLS/25/12133"/>
    <n v="4702043032"/>
    <s v="7188B BLUE WHITE"/>
    <n v="710978098505"/>
    <x v="1"/>
    <n v="42"/>
    <n v="42"/>
    <n v="3"/>
    <s v="SHIPPED"/>
    <s v="SEA - FOB"/>
    <s v="SENT"/>
    <s v="015605004429"/>
    <x v="0"/>
    <s v="SEA - FOB - CHENNAI"/>
    <s v="IBKG0000213014"/>
    <x v="1"/>
    <s v="SENT"/>
    <x v="1"/>
    <m/>
  </r>
  <r>
    <s v="TO40"/>
    <n v="40"/>
    <s v="PRLS/25/12134"/>
    <n v="4702043032"/>
    <s v="7188G NEW CLASSIC NAVY WHITE"/>
    <n v="710978098508"/>
    <x v="1"/>
    <n v="42"/>
    <n v="42"/>
    <n v="3"/>
    <s v="SHIPPED"/>
    <s v="SEA - FOB"/>
    <s v="SENT"/>
    <s v="015605004429"/>
    <x v="0"/>
    <s v="SEA - FOB - CHENNAI"/>
    <s v="IBKG0000213014"/>
    <x v="1"/>
    <s v="SENT"/>
    <x v="1"/>
    <m/>
  </r>
  <r>
    <s v="TO40"/>
    <n v="10"/>
    <s v="PRLS/25/12211"/>
    <n v="4702053662"/>
    <s v="CARMEL PINK"/>
    <n v="710967632006"/>
    <x v="1"/>
    <n v="264"/>
    <n v="264"/>
    <n v="15"/>
    <s v="SHIPPED"/>
    <s v="SEA - FOB"/>
    <s v="SENT"/>
    <s v="015605004430"/>
    <x v="0"/>
    <s v="SEA - FOB - CHENNAI"/>
    <s v="IBKG0000213024"/>
    <x v="1"/>
    <s v="SENT"/>
    <x v="2"/>
    <m/>
  </r>
  <r>
    <s v="TO40"/>
    <n v="10"/>
    <s v="PRLS/25/12334"/>
    <n v="4702048643"/>
    <s v="5463 WHITE/YELLOW MULTI"/>
    <s v="710B23578001"/>
    <x v="1"/>
    <n v="224"/>
    <n v="224"/>
    <n v="4"/>
    <s v="SHIPPED"/>
    <s v="SEA - FOB"/>
    <s v="SENT"/>
    <s v="015605004433"/>
    <x v="0"/>
    <s v="SEA - FOB - CHENNAI"/>
    <s v="IBKG0000213020"/>
    <x v="1"/>
    <s v="SENT"/>
    <x v="3"/>
    <m/>
  </r>
  <r>
    <s v="CA10"/>
    <n v="10"/>
    <s v="PRLS/25/12139"/>
    <n v="4702043041"/>
    <s v="7188A WHITE BLUE"/>
    <s v="710B15594004"/>
    <x v="0"/>
    <n v="2100"/>
    <n v="2161"/>
    <n v="125"/>
    <s v="SHIPPED"/>
    <s v="SEA - FOB"/>
    <s v="SENT"/>
    <s v="015605004427"/>
    <x v="0"/>
    <s v="SEA - FOB - CHENNAI"/>
    <s v="IBKG0000212611"/>
    <x v="1"/>
    <s v="SENT"/>
    <x v="4"/>
    <m/>
  </r>
  <r>
    <s v="CA10"/>
    <n v="20"/>
    <s v="PRLS/25/12140"/>
    <n v="4702043041"/>
    <s v="7188B BLUE WHITE"/>
    <s v="710B15594005"/>
    <x v="0"/>
    <n v="1985"/>
    <n v="2030"/>
    <n v="117"/>
    <s v="SHIPPED"/>
    <s v="SEA - FOB"/>
    <s v="SENT"/>
    <s v="015605004427"/>
    <x v="0"/>
    <s v="SEA - FOB - CHENNAI"/>
    <s v="IBKG0000212611"/>
    <x v="1"/>
    <s v="SENT"/>
    <x v="4"/>
    <m/>
  </r>
  <r>
    <s v="CA10"/>
    <n v="10"/>
    <s v="PRLS/25/12142"/>
    <n v="4702043047"/>
    <s v="7116B GREEN BLUE WHITE"/>
    <s v="710B16705001"/>
    <x v="0"/>
    <n v="621"/>
    <n v="622"/>
    <n v="37"/>
    <s v="SHIPPED"/>
    <s v="SEA - FOB"/>
    <s v="SENT"/>
    <s v="015605004428"/>
    <x v="0"/>
    <s v="SEA - FOB - CHENNAI"/>
    <s v="IBKG0000212611"/>
    <x v="1"/>
    <s v="SENT"/>
    <x v="4"/>
    <m/>
  </r>
  <r>
    <s v="V992"/>
    <n v="10"/>
    <s v="PRLS/25/11746"/>
    <n v="4702048420"/>
    <s v="AUSTIN BLUE"/>
    <n v="710966292032"/>
    <x v="2"/>
    <n v="1720"/>
    <n v="1717"/>
    <n v="97"/>
    <s v="SHIPPED"/>
    <s v="SEA - FOB"/>
    <s v="SENT"/>
    <n v="15605004434"/>
    <x v="0"/>
    <s v="SEA - FOB - CHENNAI"/>
    <s v="IBKG0000212594"/>
    <x v="1"/>
    <s v="SENT"/>
    <x v="5"/>
    <m/>
  </r>
  <r>
    <s v="V992"/>
    <n v="10"/>
    <s v="PRLS/25/11746"/>
    <n v="4702048419"/>
    <s v="AUSTIN BLUE"/>
    <n v="710966292032"/>
    <x v="2"/>
    <n v="935"/>
    <n v="935"/>
    <n v="54"/>
    <s v="SHIPPED"/>
    <s v="SEA - FOB"/>
    <s v="SENT"/>
    <n v="15605004435"/>
    <x v="0"/>
    <s v="SEA - FOB - CHENNAI"/>
    <s v="IBKG0000212594"/>
    <x v="1"/>
    <s v="SENT"/>
    <x v="5"/>
    <m/>
  </r>
  <r>
    <s v="V992"/>
    <n v="10"/>
    <s v="PRLS/25/11747"/>
    <n v="4702048424"/>
    <s v="AUSTIN BLUE"/>
    <n v="710966293026"/>
    <x v="2"/>
    <n v="320"/>
    <n v="326"/>
    <n v="17"/>
    <s v="SHIPPED"/>
    <s v="SEA - FOB"/>
    <s v="SENT"/>
    <n v="15605004436"/>
    <x v="0"/>
    <s v="SEA - FOB - CHENNAI"/>
    <s v="IBKG0000212594"/>
    <x v="1"/>
    <s v="SENT"/>
    <x v="5"/>
    <m/>
  </r>
  <r>
    <s v="V992"/>
    <n v="10"/>
    <s v="PRLS/25/11747"/>
    <n v="4702048425"/>
    <s v="AUSTIN BLUE"/>
    <n v="710966293026"/>
    <x v="2"/>
    <n v="1123"/>
    <n v="1123"/>
    <n v="58"/>
    <s v="SHIPPED"/>
    <s v="SEA - FOB"/>
    <s v="SENT"/>
    <n v="15605004437"/>
    <x v="0"/>
    <s v="SEA - FOB - CHENNAI"/>
    <s v="IBKG0000212594"/>
    <x v="1"/>
    <s v="SENT"/>
    <x v="5"/>
    <m/>
  </r>
  <r>
    <s v="V992"/>
    <n v="10"/>
    <s v="PRLS/25/11970"/>
    <n v="4702043054"/>
    <s v="7188B BLUE WHITE"/>
    <n v="711978098001"/>
    <x v="2"/>
    <n v="55"/>
    <n v="55"/>
    <n v="4"/>
    <s v="SHIPPED"/>
    <s v="SEA - FOB"/>
    <s v="SENT"/>
    <n v="15605004439"/>
    <x v="0"/>
    <s v="SEA - FOB - CHENNAI"/>
    <s v="IBKG0000212594"/>
    <x v="1"/>
    <s v="SENT"/>
    <x v="5"/>
    <m/>
  </r>
  <r>
    <s v="V992"/>
    <n v="20"/>
    <s v="PRLS/25/11971"/>
    <n v="4702043054"/>
    <s v="7188A WHITE BLUE"/>
    <n v="711978098002"/>
    <x v="2"/>
    <n v="14"/>
    <n v="14"/>
    <n v="1"/>
    <s v="SHIPPED"/>
    <s v="SEA - FOB"/>
    <s v="SENT"/>
    <n v="15605004439"/>
    <x v="0"/>
    <s v="SEA - FOB - CHENNAI"/>
    <s v="IBKG0000212594"/>
    <x v="1"/>
    <s v="SENT"/>
    <x v="5"/>
    <m/>
  </r>
  <r>
    <s v="V992"/>
    <n v="30"/>
    <s v="PRLS/25/11972"/>
    <n v="4702043054"/>
    <s v="7188E COASTAL BEIGE WHITE"/>
    <n v="711978098003"/>
    <x v="2"/>
    <n v="9"/>
    <n v="9"/>
    <n v="1"/>
    <s v="SHIPPED"/>
    <s v="SEA - FOB"/>
    <s v="SENT"/>
    <n v="15605004439"/>
    <x v="0"/>
    <s v="SEA - FOB - CHENNAI"/>
    <s v="IBKG0000212594"/>
    <x v="1"/>
    <s v="SENT"/>
    <x v="5"/>
    <m/>
  </r>
  <r>
    <s v="V992"/>
    <n v="10"/>
    <s v="PRLS/25/11974"/>
    <n v="4702043036"/>
    <s v="7169 BLUE GREEN MULTI"/>
    <s v="710B14232001"/>
    <x v="2"/>
    <n v="24"/>
    <n v="24"/>
    <n v="1"/>
    <s v="SHIPPED"/>
    <s v="SEA - FOB"/>
    <s v="SENT"/>
    <n v="15605004440"/>
    <x v="0"/>
    <s v="SEA - FOB - CHENNAI"/>
    <s v="IBKG0000212594"/>
    <x v="1"/>
    <s v="SENT"/>
    <x v="5"/>
    <m/>
  </r>
  <r>
    <s v="V992"/>
    <n v="10"/>
    <s v="PRLS/25/11974"/>
    <n v="4702043037"/>
    <s v="7169 BLUE GREEN MULTI"/>
    <s v="710B14232001"/>
    <x v="2"/>
    <n v="35"/>
    <n v="35"/>
    <n v="2"/>
    <s v="SHIPPED"/>
    <s v="SEA - FOB"/>
    <s v="SENT"/>
    <n v="15605004441"/>
    <x v="0"/>
    <s v="SEA - FOB - CHENNAI"/>
    <s v="IBKG0000212594"/>
    <x v="1"/>
    <s v="SENT"/>
    <x v="5"/>
    <m/>
  </r>
  <r>
    <s v="V992"/>
    <n v="10"/>
    <s v="PRLS/25/11975"/>
    <n v="4702043042"/>
    <s v="5137H GARDEN TRAIL WHITE"/>
    <s v="710B15594001"/>
    <x v="2"/>
    <n v="186"/>
    <n v="186"/>
    <n v="11"/>
    <s v="SHIPPED"/>
    <s v="SEA - FOB"/>
    <s v="SENT"/>
    <n v="15605004442"/>
    <x v="0"/>
    <s v="SEA - FOB - CHENNAI"/>
    <s v="IBKG0000212594"/>
    <x v="1"/>
    <s v="SENT"/>
    <x v="5"/>
    <m/>
  </r>
  <r>
    <s v="V992"/>
    <n v="10"/>
    <s v="PRLS/25/12094"/>
    <n v="4702043048"/>
    <s v="7116A BLUE GREEN MULTI"/>
    <s v="710B16705002"/>
    <x v="2"/>
    <n v="449"/>
    <n v="454"/>
    <n v="29"/>
    <s v="SHIPPED"/>
    <s v="SEA - FOB"/>
    <s v="SENT"/>
    <n v="15605004438"/>
    <x v="0"/>
    <s v="SEA - FOB - CHENNAI"/>
    <s v="IBKG0000212594"/>
    <x v="1"/>
    <s v="SENT"/>
    <x v="5"/>
    <m/>
  </r>
  <r>
    <s v="V992"/>
    <n v="10"/>
    <s v="PRLS/25/11823"/>
    <n v="4702032003"/>
    <s v="7187 PURPLE BLUE MULTI"/>
    <s v="710B14295001"/>
    <x v="2"/>
    <n v="185"/>
    <n v="185"/>
    <n v="5"/>
    <s v="SHIPPED"/>
    <s v="MUMBAI"/>
    <s v="SENT"/>
    <n v="15605004431"/>
    <x v="0"/>
    <s v="SEA - FOB - MUMBAI"/>
    <s v="IBKG0000212610"/>
    <x v="2"/>
    <s v="SENT"/>
    <x v="6"/>
    <m/>
  </r>
  <r>
    <s v="V992"/>
    <n v="10"/>
    <s v="PRLS/25/11823"/>
    <n v="4702032002"/>
    <s v="7187 PURPLE BLUE MULTI"/>
    <s v="710B14295001"/>
    <x v="2"/>
    <n v="370"/>
    <n v="352"/>
    <n v="10"/>
    <s v="SHIPPED"/>
    <s v="MUMBAI"/>
    <s v="SENT"/>
    <n v="15605004432"/>
    <x v="0"/>
    <s v="SEA - FOB - MUMBAI"/>
    <s v="IBKG0000212610"/>
    <x v="2"/>
    <s v="SENT"/>
    <x v="6"/>
    <m/>
  </r>
  <r>
    <s v="NW00"/>
    <n v="10"/>
    <s v="PRLS/25/12130"/>
    <n v="4702043029"/>
    <s v="7188D LAVENDER WHITE"/>
    <n v="710978098501"/>
    <x v="3"/>
    <n v="390"/>
    <n v="399"/>
    <n v="24"/>
    <s v="SHIPPED"/>
    <s v="SEA - FOB"/>
    <s v="SENT"/>
    <n v="15605004446"/>
    <x v="0"/>
    <s v="SEA - FOB - CHENNAI"/>
    <s v="IBKG0000212613"/>
    <x v="3"/>
    <s v="SENT"/>
    <x v="7"/>
    <m/>
  </r>
  <r>
    <s v="NW00"/>
    <n v="20"/>
    <s v="PRLS/25/12131"/>
    <n v="4702043029"/>
    <s v="7188E COASTAL BEIGE WHITE"/>
    <n v="710978098502"/>
    <x v="3"/>
    <n v="538"/>
    <n v="546"/>
    <n v="33"/>
    <s v="SHIPPED"/>
    <s v="SEA - FOB"/>
    <s v="SENT"/>
    <n v="15605004446"/>
    <x v="0"/>
    <s v="SEA - FOB - CHENNAI"/>
    <s v="IBKG0000212613"/>
    <x v="3"/>
    <s v="SENT"/>
    <x v="7"/>
    <m/>
  </r>
  <r>
    <s v="NW00"/>
    <n v="30"/>
    <s v="PRLS/25/12132"/>
    <n v="4702043029"/>
    <s v="7188A WHITE BLUE"/>
    <n v="710978098503"/>
    <x v="3"/>
    <n v="2549"/>
    <n v="2621"/>
    <n v="153"/>
    <s v="SHIPPED"/>
    <s v="SEA - FOB"/>
    <s v="SENT"/>
    <n v="15605004446"/>
    <x v="0"/>
    <s v="SEA - FOB - CHENNAI"/>
    <s v="IBKG0000212613"/>
    <x v="3"/>
    <s v="SENT"/>
    <x v="7"/>
    <m/>
  </r>
  <r>
    <s v="PF00"/>
    <n v="10"/>
    <s v="PRLS/25/12130"/>
    <n v="4702043030"/>
    <s v="7188D LAVENDER WHITE"/>
    <n v="710978098501"/>
    <x v="3"/>
    <n v="564"/>
    <n v="576"/>
    <n v="34"/>
    <s v="SHIPPED"/>
    <s v="SEA - FOB"/>
    <s v="SENT"/>
    <n v="15605004447"/>
    <x v="0"/>
    <s v="SEA - FOB - CHENNAI"/>
    <s v="IBKG0000212614"/>
    <x v="3"/>
    <s v="SENT"/>
    <x v="8"/>
    <m/>
  </r>
  <r>
    <s v="PF00"/>
    <n v="20"/>
    <s v="PRLS/25/12132"/>
    <n v="4702043030"/>
    <s v="7188A WHITE BLUE"/>
    <n v="710978098503"/>
    <x v="3"/>
    <n v="752"/>
    <n v="772"/>
    <n v="45"/>
    <s v="SHIPPED"/>
    <s v="SEA - FOB"/>
    <s v="SENT"/>
    <n v="15605004447"/>
    <x v="0"/>
    <s v="SEA - FOB - CHENNAI"/>
    <s v="IBKG0000212614"/>
    <x v="3"/>
    <s v="SENT"/>
    <x v="8"/>
    <m/>
  </r>
  <r>
    <s v="PF00"/>
    <n v="30"/>
    <s v="PRLS/25/12133"/>
    <n v="4702043030"/>
    <s v="7188B BLUE WHITE"/>
    <n v="710978098505"/>
    <x v="3"/>
    <n v="658"/>
    <n v="673"/>
    <n v="40"/>
    <s v="SHIPPED"/>
    <s v="SEA - FOB"/>
    <s v="SENT"/>
    <n v="15605004447"/>
    <x v="0"/>
    <s v="SEA - FOB - CHENNAI"/>
    <s v="IBKG0000212614"/>
    <x v="3"/>
    <s v="SENT"/>
    <x v="8"/>
    <m/>
  </r>
  <r>
    <s v="PF00"/>
    <n v="40"/>
    <s v="PRLS/25/12134"/>
    <n v="4702043030"/>
    <s v="7188G NEW CLASSIC NAVY WHITE"/>
    <n v="710978098508"/>
    <x v="3"/>
    <n v="658"/>
    <n v="673"/>
    <n v="39"/>
    <s v="SHIPPED"/>
    <s v="SEA - FOB"/>
    <s v="SENT"/>
    <n v="15605004447"/>
    <x v="0"/>
    <s v="SEA - FOB - CHENNAI"/>
    <s v="IBKG0000212614"/>
    <x v="3"/>
    <s v="SENT"/>
    <x v="8"/>
    <m/>
  </r>
  <r>
    <s v="PF00"/>
    <n v="10"/>
    <s v="PRLS/25/12326"/>
    <n v="4702053675"/>
    <s v="CARMEL PINK"/>
    <n v="711967632004"/>
    <x v="3"/>
    <n v="300"/>
    <n v="297"/>
    <n v="20"/>
    <s v="SHIPPED"/>
    <s v="SEA - FOB"/>
    <s v="SENT"/>
    <n v="15605004443"/>
    <x v="0"/>
    <s v="SEA - FOB - CHENNAI"/>
    <s v="IBKG0000212614"/>
    <x v="3"/>
    <s v="SENT"/>
    <x v="8"/>
    <m/>
  </r>
  <r>
    <s v="PF00"/>
    <n v="10"/>
    <s v="PRLS/25/12334"/>
    <n v="4702048641"/>
    <s v="5463 WHITE/YELLOW MULTI"/>
    <s v="710B23578001"/>
    <x v="3"/>
    <n v="2476"/>
    <n v="2486"/>
    <n v="36"/>
    <s v="SHIPPED"/>
    <s v="SEA - FOB"/>
    <s v="SENT"/>
    <n v="15605004445"/>
    <x v="0"/>
    <s v="SEA - FOB - CHENNAI"/>
    <s v="IBKG0000212614"/>
    <x v="3"/>
    <s v="SENT"/>
    <x v="8"/>
    <m/>
  </r>
  <r>
    <s v="PF00"/>
    <n v="10"/>
    <s v="PRLS/25/12337"/>
    <n v="4702048644"/>
    <s v="5463 WHITE/YELLOW MULTI"/>
    <s v="711B23578001"/>
    <x v="3"/>
    <n v="400"/>
    <n v="400"/>
    <n v="9"/>
    <s v="SHIPPED"/>
    <s v="SEA - FOB"/>
    <s v="SENT"/>
    <n v="15605004444"/>
    <x v="0"/>
    <s v="SEA - FOB - CHENNAI"/>
    <s v="IBKG0000212614"/>
    <x v="3"/>
    <s v="SENT"/>
    <x v="8"/>
    <m/>
  </r>
  <r>
    <s v="PF00"/>
    <n v="10"/>
    <s v="PRLS/25/12211"/>
    <n v="4702053661"/>
    <s v="CARMEL PINK"/>
    <n v="710967632006"/>
    <x v="4"/>
    <n v="3036"/>
    <n v="3090"/>
    <n v="179"/>
    <s v="SHIPPED"/>
    <s v="SEA - FOB"/>
    <s v="SENT"/>
    <n v="15605004448"/>
    <x v="1"/>
    <s v="SEA - FOB - CHENNAI"/>
    <s v="IBKG0000216225"/>
    <x v="4"/>
    <s v="SENT"/>
    <x v="9"/>
    <m/>
  </r>
  <r>
    <s v="PF00"/>
    <n v="10"/>
    <s v="PRLS/25/12333"/>
    <n v="4702049224"/>
    <s v="6555E KEY WEST WHITE"/>
    <s v="710B22363001"/>
    <x v="4"/>
    <n v="3764"/>
    <n v="3851"/>
    <n v="221"/>
    <s v="SHIPPED"/>
    <s v="SEA - FOB"/>
    <s v="SENT"/>
    <n v="15605004454"/>
    <x v="1"/>
    <s v="SEA - FOB - CHENNAI"/>
    <s v="IBKG0000216225"/>
    <x v="4"/>
    <s v="SENT"/>
    <x v="9"/>
    <m/>
  </r>
  <r>
    <s v="LA00"/>
    <n v="20"/>
    <s v="PRLS/25/12434"/>
    <n v="4702055741"/>
    <s v="POLO BLACK"/>
    <n v="710966292015"/>
    <x v="4"/>
    <n v="88"/>
    <n v="88"/>
    <n v="11"/>
    <s v="SHIPPED"/>
    <s v="SEA - FOB"/>
    <s v="SENT"/>
    <n v="15605004455"/>
    <x v="1"/>
    <s v="SEA - FOB - CHENNAI"/>
    <s v="IBKG0000216226"/>
    <x v="5"/>
    <s v="SENT"/>
    <x v="10"/>
    <m/>
  </r>
  <r>
    <s v="LA00"/>
    <n v="20"/>
    <s v="PRLS/25/12434"/>
    <n v="4702055742"/>
    <s v="POLO BLACK"/>
    <n v="710966292015"/>
    <x v="4"/>
    <n v="912"/>
    <n v="912"/>
    <n v="152"/>
    <s v="SHIPPED"/>
    <s v="SEA - FOB"/>
    <s v="SENT"/>
    <n v="15605004456"/>
    <x v="1"/>
    <s v="SEA - FOB - CHENNAI"/>
    <s v="IBKG0000216226"/>
    <x v="5"/>
    <s v="SENT"/>
    <x v="10"/>
    <m/>
  </r>
  <r>
    <s v="LA00"/>
    <n v="20"/>
    <s v="PRLS/25/12434"/>
    <n v="4702055743"/>
    <s v="POLO BLACK"/>
    <n v="710966292015"/>
    <x v="4"/>
    <n v="472"/>
    <n v="472"/>
    <n v="59"/>
    <s v="SHIPPED"/>
    <s v="SEA - FOB"/>
    <s v="SENT"/>
    <n v="15605004457"/>
    <x v="1"/>
    <s v="SEA - FOB - CHENNAI"/>
    <s v="IBKG0000216226"/>
    <x v="5"/>
    <s v="SENT"/>
    <x v="10"/>
    <m/>
  </r>
  <r>
    <s v="LA00"/>
    <n v="20"/>
    <s v="PRLS/25/12434"/>
    <n v="4702055744"/>
    <s v="POLO BLACK"/>
    <n v="710966292015"/>
    <x v="4"/>
    <n v="402"/>
    <n v="402"/>
    <n v="67"/>
    <s v="SHIPPED"/>
    <s v="SEA - FOB"/>
    <s v="SENT"/>
    <n v="15605004458"/>
    <x v="1"/>
    <s v="SEA - FOB - CHENNAI"/>
    <s v="IBKG0000216226"/>
    <x v="5"/>
    <s v="SENT"/>
    <x v="10"/>
    <m/>
  </r>
  <r>
    <s v="LA00"/>
    <n v="20"/>
    <s v="PRLS/25/12434"/>
    <n v="4702055745"/>
    <s v="POLO BLACK"/>
    <n v="710966292015"/>
    <x v="4"/>
    <n v="144"/>
    <n v="144"/>
    <n v="24"/>
    <s v="SHIPPED"/>
    <s v="SEA - FOB"/>
    <s v="SENT"/>
    <n v="15605004459"/>
    <x v="1"/>
    <s v="SEA - FOB - CHENNAI"/>
    <s v="IBKG0000216226"/>
    <x v="5"/>
    <s v="SENT"/>
    <x v="10"/>
    <m/>
  </r>
  <r>
    <s v="LA00"/>
    <n v="20"/>
    <s v="PRLS/25/12434"/>
    <n v="4702055746"/>
    <s v="POLO BLACK"/>
    <n v="710966292015"/>
    <x v="4"/>
    <n v="36"/>
    <n v="36"/>
    <n v="3"/>
    <s v="SHIPPED"/>
    <s v="SEA - FOB"/>
    <s v="SENT"/>
    <n v="15605004460"/>
    <x v="1"/>
    <s v="SEA - FOB - CHENNAI"/>
    <s v="IBKG0000216226"/>
    <x v="5"/>
    <s v="SENT"/>
    <x v="10"/>
    <m/>
  </r>
  <r>
    <s v="LA00"/>
    <n v="20"/>
    <s v="PRLS/25/12434"/>
    <n v="4702055747"/>
    <s v="POLO BLACK"/>
    <n v="710966292015"/>
    <x v="4"/>
    <n v="108"/>
    <n v="108"/>
    <n v="9"/>
    <s v="SHIPPED"/>
    <s v="SEA - FOB"/>
    <s v="SENT"/>
    <n v="15605004461"/>
    <x v="1"/>
    <s v="SEA - FOB - CHENNAI"/>
    <s v="IBKG0000216226"/>
    <x v="5"/>
    <s v="SENT"/>
    <x v="10"/>
    <m/>
  </r>
  <r>
    <s v="LA00"/>
    <n v="20"/>
    <s v="PRLS/25/12434"/>
    <n v="4702055748"/>
    <s v="POLO BLACK"/>
    <n v="710966292015"/>
    <x v="4"/>
    <n v="132"/>
    <n v="132"/>
    <n v="11"/>
    <s v="SHIPPED"/>
    <s v="SEA - FOB"/>
    <s v="SENT"/>
    <n v="15605004462"/>
    <x v="1"/>
    <s v="SEA - FOB - CHENNAI"/>
    <s v="IBKG0000216226"/>
    <x v="5"/>
    <s v="SENT"/>
    <x v="10"/>
    <m/>
  </r>
  <r>
    <s v="LA00"/>
    <n v="20"/>
    <s v="PRLS/25/12434"/>
    <n v="4702055749"/>
    <s v="POLO BLACK"/>
    <n v="710966292015"/>
    <x v="4"/>
    <n v="84"/>
    <n v="84"/>
    <n v="7"/>
    <s v="SHIPPED"/>
    <s v="SEA - FOB"/>
    <s v="SENT"/>
    <n v="15605004463"/>
    <x v="1"/>
    <s v="SEA - FOB - CHENNAI"/>
    <s v="IBKG0000216226"/>
    <x v="5"/>
    <s v="SENT"/>
    <x v="10"/>
    <m/>
  </r>
  <r>
    <s v="LA00"/>
    <n v="20"/>
    <s v="PRLS/25/12434"/>
    <n v="4702055750"/>
    <s v="POLO BLACK"/>
    <n v="710966292015"/>
    <x v="4"/>
    <n v="36"/>
    <n v="36"/>
    <n v="3"/>
    <s v="SHIPPED"/>
    <s v="SEA - FOB"/>
    <s v="SENT"/>
    <n v="15605004464"/>
    <x v="1"/>
    <s v="SEA - FOB - CHENNAI"/>
    <s v="IBKG0000216226"/>
    <x v="5"/>
    <s v="SENT"/>
    <x v="10"/>
    <m/>
  </r>
  <r>
    <s v="CA10"/>
    <n v="10"/>
    <s v="PRLS/25/12142"/>
    <n v="4702043047"/>
    <s v="7116B GREEN BLUE WHITE"/>
    <s v="710B16705001"/>
    <x v="0"/>
    <n v="159"/>
    <n v="159"/>
    <n v="10"/>
    <s v="SHIPPED"/>
    <s v="AIR - FOB"/>
    <s v="SENT"/>
    <n v="15605004451"/>
    <x v="0"/>
    <s v="AIR - FOB - BANGLORE"/>
    <s v="IBKG0000217960"/>
    <x v="6"/>
    <s v="SENT"/>
    <x v="11"/>
    <m/>
  </r>
  <r>
    <s v="NW00"/>
    <n v="20"/>
    <s v="PRLS/25/12434"/>
    <n v="4702056488"/>
    <s v="POLO BLACK"/>
    <n v="710966292015"/>
    <x v="4"/>
    <n v="2610"/>
    <n v="2659"/>
    <n v="154"/>
    <s v="SHIPPED"/>
    <s v="SEA - FOB"/>
    <s v="SENT"/>
    <n v="15605004470"/>
    <x v="1"/>
    <s v="SEA - FOB - CHENNAI"/>
    <s v="IBKG0000216224"/>
    <x v="6"/>
    <s v="SENT"/>
    <x v="12"/>
    <m/>
  </r>
  <r>
    <s v="TO40"/>
    <n v="10"/>
    <s v="PRLS/25/12333"/>
    <n v="4702049226"/>
    <s v="6555E KEY WEST WHITE"/>
    <s v="710B22363001"/>
    <x v="1"/>
    <n v="336"/>
    <n v="339"/>
    <n v="21"/>
    <s v="SHIPPED"/>
    <s v="SEA - FOB"/>
    <s v="SENT"/>
    <n v="15605004466"/>
    <x v="1"/>
    <s v="SEA - FOB - CHENNAI"/>
    <s v="IBKG0000216867"/>
    <x v="6"/>
    <s v="SENT"/>
    <x v="13"/>
    <m/>
  </r>
  <r>
    <s v="CA10"/>
    <n v="10"/>
    <s v="PRLS/25/12334"/>
    <n v="4702048642"/>
    <s v=" WHITE/YELLOW MULTI"/>
    <s v="710B23578001"/>
    <x v="4"/>
    <n v="100"/>
    <n v="100"/>
    <n v="2"/>
    <s v="SHIPPED"/>
    <s v="AIR - FOB"/>
    <s v="SENT"/>
    <n v="15605004452"/>
    <x v="1"/>
    <s v="AIR - FOB - BANGLORE"/>
    <s v="IBKG0000217978"/>
    <x v="6"/>
    <s v="SENT"/>
    <x v="14"/>
    <m/>
  </r>
  <r>
    <s v="CA10"/>
    <n v="10"/>
    <s v="PRLS/25/12337"/>
    <n v="4702048645"/>
    <s v=" WHITE/YELLOW MULTI"/>
    <s v="711B23578001"/>
    <x v="4"/>
    <n v="100"/>
    <n v="100"/>
    <n v="4"/>
    <s v="SHIPPED"/>
    <s v="AIR - FOB"/>
    <s v="SENT"/>
    <n v="15605004453"/>
    <x v="1"/>
    <s v="AIR - FOB - BANGLORE"/>
    <s v="IBKG0000217978"/>
    <x v="6"/>
    <s v="SENT"/>
    <x v="14"/>
    <m/>
  </r>
  <r>
    <s v="CA20"/>
    <n v="10"/>
    <s v="PRLS/25/12206"/>
    <n v="4702049206"/>
    <s v="5137G COASTAL BEIGE/WHITE"/>
    <n v="710982798002"/>
    <x v="0"/>
    <n v="4665"/>
    <n v="4767"/>
    <n v="272"/>
    <s v="SHIPPED"/>
    <s v="SEA - FOB"/>
    <s v="SENT"/>
    <n v="15605004449"/>
    <x v="1"/>
    <s v="SEA - FOB - CHENNAI"/>
    <s v="IBKG0000216213"/>
    <x v="7"/>
    <s v="SENT"/>
    <x v="15"/>
    <m/>
  </r>
  <r>
    <s v="CA20"/>
    <n v="10"/>
    <s v="PRLS/25/12329"/>
    <n v="4702049730"/>
    <s v="5137G COASTAL BEIGE/WHITE"/>
    <n v="710982798002"/>
    <x v="0"/>
    <n v="396"/>
    <n v="396"/>
    <n v="18"/>
    <s v="SHIPPED"/>
    <s v="SEA - FOB"/>
    <s v="SENT"/>
    <n v="15605004481"/>
    <x v="1"/>
    <s v="SEA - FOB - CHENNAI"/>
    <s v="IBKG0000216213"/>
    <x v="7"/>
    <s v="SENT"/>
    <x v="15"/>
    <m/>
  </r>
  <r>
    <s v="CA20"/>
    <n v="10"/>
    <s v="PRLS/25/12329"/>
    <n v="4702049729"/>
    <s v="5137G COASTAL BEIGE/WHITE"/>
    <n v="710982798002"/>
    <x v="0"/>
    <n v="924"/>
    <n v="924"/>
    <n v="42"/>
    <s v="SHIPPED"/>
    <s v="SEA - FOB"/>
    <s v="SENT"/>
    <n v="15605004480"/>
    <x v="1"/>
    <s v="SEA - FOB - CHENNAI"/>
    <s v="IBKG0000216213"/>
    <x v="7"/>
    <s v="SENT"/>
    <x v="15"/>
    <m/>
  </r>
  <r>
    <s v="CA20"/>
    <n v="20"/>
    <s v="PRLS/25/12222"/>
    <n v="4702049206"/>
    <s v=" WHITE/NEW CLASSIC NAVY"/>
    <n v="710982798500"/>
    <x v="0"/>
    <n v="909"/>
    <n v="893"/>
    <n v="53"/>
    <s v="SHIPPED"/>
    <s v="SEA - FOB"/>
    <s v="SENT"/>
    <n v="15605004482"/>
    <x v="1"/>
    <s v="SEA - FOB - CHENNAI"/>
    <s v="IBKG0000216213"/>
    <x v="7"/>
    <s v="SENT"/>
    <x v="15"/>
    <m/>
  </r>
  <r>
    <s v="CA20"/>
    <n v="20"/>
    <s v="PRLS/25/12330"/>
    <n v="4702049730"/>
    <s v=" WHITE/NEW CLASSIC NAVY"/>
    <n v="710982798500"/>
    <x v="0"/>
    <n v="198"/>
    <n v="198"/>
    <n v="9"/>
    <s v="SHIPPED"/>
    <s v="SEA - FOB"/>
    <s v="SENT"/>
    <n v="15605004483"/>
    <x v="1"/>
    <s v="SEA - FOB - CHENNAI"/>
    <s v="IBKG0000216213"/>
    <x v="7"/>
    <s v="SENT"/>
    <x v="15"/>
    <m/>
  </r>
  <r>
    <s v="CA20"/>
    <n v="20"/>
    <s v="PRLS/25/12330"/>
    <n v="4702049729"/>
    <s v=" WHITE/NEW CLASSIC NAVY"/>
    <n v="710982798500"/>
    <x v="0"/>
    <n v="528"/>
    <n v="528"/>
    <n v="24"/>
    <s v="SHIPPED"/>
    <s v="SEA - FOB"/>
    <s v="SENT"/>
    <n v="15605004484"/>
    <x v="1"/>
    <s v="SEA - FOB - CHENNAI"/>
    <s v="IBKG0000216213"/>
    <x v="7"/>
    <s v="SENT"/>
    <x v="15"/>
    <m/>
  </r>
  <r>
    <s v="CA20"/>
    <n v="10"/>
    <s v="PRLS/25/12331"/>
    <n v="4702049732"/>
    <s v="5137B PINK/WHITE"/>
    <n v="710982800500"/>
    <x v="0"/>
    <n v="308"/>
    <n v="308"/>
    <n v="14"/>
    <s v="SHIPPED"/>
    <s v="SEA - FOB"/>
    <s v="SENT"/>
    <n v="15605004476"/>
    <x v="1"/>
    <s v="SEA - FOB - CHENNAI"/>
    <s v="IBKG0000216213"/>
    <x v="7"/>
    <s v="SENT"/>
    <x v="15"/>
    <m/>
  </r>
  <r>
    <s v="CA20"/>
    <n v="10"/>
    <s v="PRLS/25/12331"/>
    <n v="4702049731"/>
    <s v="5137B PINK/WHITE"/>
    <n v="710982800500"/>
    <x v="0"/>
    <n v="638"/>
    <n v="638"/>
    <n v="29"/>
    <s v="SHIPPED"/>
    <s v="SEA - FOB"/>
    <s v="SENT"/>
    <n v="15605004477"/>
    <x v="1"/>
    <s v="SEA - FOB - CHENNAI"/>
    <s v="IBKG0000216213"/>
    <x v="7"/>
    <s v="SENT"/>
    <x v="15"/>
    <m/>
  </r>
  <r>
    <s v="CA20"/>
    <n v="10"/>
    <s v="PRLS/25/11032"/>
    <n v="4702081056"/>
    <s v="5137B PINK/WHITE"/>
    <n v="710982800500"/>
    <x v="0"/>
    <n v="2800"/>
    <n v="2509"/>
    <n v="145"/>
    <s v="SHIPPED"/>
    <s v="SEA - FOB"/>
    <s v="SENT"/>
    <n v="15605004469"/>
    <x v="1"/>
    <s v="SEA - FOB - CHENNAI"/>
    <s v="IBKG0000216213"/>
    <x v="7"/>
    <s v="SENT"/>
    <x v="15"/>
    <m/>
  </r>
  <r>
    <s v="CA20"/>
    <n v="10"/>
    <s v="PRLS/25/12202"/>
    <n v="4702049205"/>
    <s v="6555A ROYAL WHITE"/>
    <n v="710968971001"/>
    <x v="0"/>
    <n v="698"/>
    <n v="714"/>
    <n v="42"/>
    <s v="SHIPPED"/>
    <s v="SEA - FOB"/>
    <s v="SENT"/>
    <n v="15605004486"/>
    <x v="1"/>
    <s v="SEA - FOB - CHENNAI"/>
    <s v="IBKG0000216213"/>
    <x v="7"/>
    <s v="SENT"/>
    <x v="15"/>
    <m/>
  </r>
  <r>
    <s v="CA20"/>
    <n v="10"/>
    <s v="PRLS/25/12208"/>
    <n v="4702053660"/>
    <s v="CARMEL PINK"/>
    <n v="710966294009"/>
    <x v="0"/>
    <n v="5134"/>
    <n v="5272"/>
    <n v="303"/>
    <s v="SHIPPED"/>
    <s v="SEA - FOB"/>
    <s v="SENT"/>
    <n v="15605004473"/>
    <x v="1"/>
    <s v="SEA - FOB - CHENNAI"/>
    <s v="IBKG0000216213"/>
    <x v="7"/>
    <s v="SENT"/>
    <x v="15"/>
    <m/>
  </r>
  <r>
    <s v="CA20"/>
    <n v="10"/>
    <s v="PRLS/25/12648"/>
    <n v="4702054302"/>
    <s v="CARMEL PINK"/>
    <n v="710966294009"/>
    <x v="0"/>
    <n v="396"/>
    <n v="396"/>
    <n v="18"/>
    <s v="SHIPPED"/>
    <s v="SEA - FOB"/>
    <s v="SENT"/>
    <n v="15605004471"/>
    <x v="1"/>
    <s v="SEA - FOB - CHENNAI"/>
    <s v="IBKG0000216219"/>
    <x v="7"/>
    <s v="SENT"/>
    <x v="16"/>
    <m/>
  </r>
  <r>
    <s v="CA20"/>
    <n v="10"/>
    <s v="PRLS/25/12648"/>
    <n v="4702054301"/>
    <s v="CARMEL PINK"/>
    <n v="710966294009"/>
    <x v="0"/>
    <n v="836"/>
    <n v="836"/>
    <n v="38"/>
    <s v="SHIPPED"/>
    <s v="SEA - FOB"/>
    <s v="SENT"/>
    <n v="15605004472"/>
    <x v="1"/>
    <s v="SEA - FOB - CHENNAI"/>
    <s v="IBKG0000216219"/>
    <x v="7"/>
    <s v="SENT"/>
    <x v="16"/>
    <m/>
  </r>
  <r>
    <s v="CA20"/>
    <n v="20"/>
    <s v="PRLS/25/12209"/>
    <n v="4702053660"/>
    <s v="POLO BLACK"/>
    <n v="710966294019"/>
    <x v="0"/>
    <n v="3384"/>
    <n v="3431"/>
    <n v="197"/>
    <s v="SHIPPED"/>
    <s v="SEA - FOB"/>
    <s v="SENT"/>
    <n v="15605004474"/>
    <x v="1"/>
    <s v="SEA - FOB - CHENNAI"/>
    <s v="IBKG0000216219"/>
    <x v="7"/>
    <s v="SENT"/>
    <x v="16"/>
    <m/>
  </r>
  <r>
    <s v="CA20"/>
    <n v="20"/>
    <s v="PRLS/25/12203"/>
    <n v="4702049205"/>
    <s v="6555B CABANA BLUE WHITE"/>
    <n v="710968971002"/>
    <x v="0"/>
    <n v="1098"/>
    <n v="1124"/>
    <n v="65"/>
    <s v="SHIPPED"/>
    <s v="SEA - FOB"/>
    <s v="SENT"/>
    <n v="15605004468"/>
    <x v="1"/>
    <s v="SEA - FOB - CHENNAI"/>
    <s v="IBKG0000216219"/>
    <x v="7"/>
    <s v="SENT"/>
    <x v="16"/>
    <m/>
  </r>
  <r>
    <s v="CA20"/>
    <n v="10"/>
    <s v="PRLS/25/12204"/>
    <n v="4702049204"/>
    <s v="6555D PINK WHITE"/>
    <n v="710968971003"/>
    <x v="0"/>
    <n v="486"/>
    <n v="494"/>
    <n v="29"/>
    <s v="SHIPPED"/>
    <s v="SEA - FOB"/>
    <s v="SENT"/>
    <n v="15605004485"/>
    <x v="1"/>
    <s v="SEA - FOB - CHENNAI"/>
    <s v="IBKG0000216219"/>
    <x v="7"/>
    <s v="SENT"/>
    <x v="16"/>
    <m/>
  </r>
  <r>
    <s v="CA20"/>
    <n v="30"/>
    <s v="PRLS/25/12205"/>
    <n v="4702049205"/>
    <s v="6555E KEYWEST WHITE"/>
    <n v="710968971500"/>
    <x v="0"/>
    <n v="424"/>
    <n v="430"/>
    <n v="25"/>
    <s v="SHIPPED"/>
    <s v="SEA - FOB"/>
    <s v="SENT"/>
    <n v="15605004479"/>
    <x v="1"/>
    <s v="SEA - FOB - CHENNAI"/>
    <s v="IBKG0000216219"/>
    <x v="7"/>
    <s v="SENT"/>
    <x v="16"/>
    <m/>
  </r>
  <r>
    <s v="CA20"/>
    <n v="10"/>
    <s v="PRLS/25/12325"/>
    <n v="4702049208"/>
    <s v=" CAMBRIDGE YELLOW/WHITE"/>
    <n v="710982800501"/>
    <x v="0"/>
    <n v="974"/>
    <n v="988"/>
    <n v="58"/>
    <s v="SHIPPED"/>
    <s v="SEA - FOB"/>
    <s v="SENT"/>
    <n v="15605004450"/>
    <x v="1"/>
    <s v="SEA - FOB - CHENNAI"/>
    <s v="IBKG0000216219"/>
    <x v="7"/>
    <s v="SENT"/>
    <x v="16"/>
    <m/>
  </r>
  <r>
    <s v="HD00"/>
    <n v="10"/>
    <s v="PRLS/25/12435"/>
    <n v="4702056500"/>
    <s v="POLO BLACK"/>
    <n v="711966293502"/>
    <x v="4"/>
    <n v="350"/>
    <n v="351"/>
    <n v="22"/>
    <s v="SHIPPED"/>
    <s v="SEA - FOB"/>
    <s v="SENT"/>
    <n v="15605004478"/>
    <x v="1"/>
    <s v="SEA - FOB - CHENNAI"/>
    <s v="IBKG0000216223"/>
    <x v="7"/>
    <s v="SENT"/>
    <x v="17"/>
    <m/>
  </r>
  <r>
    <s v="HD00"/>
    <n v="10"/>
    <s v="PRLS/25/12143"/>
    <n v="4702048659"/>
    <s v="FL-76 BLUE NAVY"/>
    <s v="712B16812001"/>
    <x v="4"/>
    <n v="350"/>
    <n v="352"/>
    <n v="21"/>
    <s v="SHIPPED"/>
    <s v="SEA - FOB"/>
    <s v="SENT"/>
    <n v="15605004475"/>
    <x v="1"/>
    <s v="SEA - FOB - CHENNAI"/>
    <s v="IBKG0000216222"/>
    <x v="7"/>
    <s v="SENT"/>
    <x v="18"/>
    <m/>
  </r>
  <r>
    <s v="HD00"/>
    <n v="10"/>
    <s v="PRLS/25/10999"/>
    <n v="4702008414"/>
    <s v="INDIGO BLUE/CREAM MULTI"/>
    <s v="782P05370001"/>
    <x v="4"/>
    <n v="162"/>
    <n v="169"/>
    <n v="8"/>
    <s v="SHIPPED"/>
    <s v="SEA - FOB"/>
    <s v="SENT"/>
    <n v="15605004488"/>
    <x v="2"/>
    <s v="SEA - FOB - CHENNAI"/>
    <s v="IBKG0000218607"/>
    <x v="8"/>
    <s v="SENT"/>
    <x v="19"/>
    <m/>
  </r>
  <r>
    <s v="LA00"/>
    <n v="10"/>
    <s v="PRLS/25/12433"/>
    <n v="4702055743"/>
    <s v="CARMEL PINK"/>
    <s v="710966292008ANN"/>
    <x v="4"/>
    <n v="400"/>
    <n v="400"/>
    <n v="50"/>
    <s v="SHIPPED"/>
    <s v="SEA - FOB"/>
    <s v="SENT"/>
    <n v="15605004489"/>
    <x v="2"/>
    <s v="SEA - FOB - CHENNAI"/>
    <s v="IBKG0000218608"/>
    <x v="8"/>
    <s v="SENT"/>
    <x v="20"/>
    <m/>
  </r>
  <r>
    <s v="LA00"/>
    <n v="10"/>
    <s v="PRLS/25/12433"/>
    <n v="4702055744"/>
    <s v="CARMEL PINK"/>
    <s v="710966292008ARF"/>
    <x v="4"/>
    <n v="396"/>
    <n v="396"/>
    <n v="66"/>
    <s v="SHIPPED"/>
    <s v="SEA - FOB"/>
    <s v="SENT"/>
    <n v="15605004490"/>
    <x v="2"/>
    <s v="SEA - FOB - CHENNAI"/>
    <s v="IBKG0000218608"/>
    <x v="8"/>
    <s v="SENT"/>
    <x v="20"/>
    <m/>
  </r>
  <r>
    <s v="LA00"/>
    <n v="10"/>
    <s v="PRLS/25/12433"/>
    <n v="4702055741"/>
    <s v="CARMEL PINK"/>
    <s v="710966292008AAA"/>
    <x v="4"/>
    <n v="48"/>
    <n v="48"/>
    <n v="6"/>
    <s v="SHIPPED"/>
    <s v="SEA - FOB"/>
    <s v="SENT"/>
    <n v="15605004491"/>
    <x v="2"/>
    <s v="SEA - FOB - CHENNAI"/>
    <s v="IBKG0000218608"/>
    <x v="8"/>
    <s v="SENT"/>
    <x v="20"/>
    <m/>
  </r>
  <r>
    <s v="LA00"/>
    <n v="10"/>
    <s v="PRLS/25/12433"/>
    <n v="4702055742"/>
    <s v="CARMEL PINK"/>
    <s v="710966292008ANI"/>
    <x v="4"/>
    <n v="888"/>
    <n v="888"/>
    <n v="148"/>
    <s v="SHIPPED"/>
    <s v="SEA - FOB"/>
    <s v="SENT"/>
    <n v="15605004492"/>
    <x v="2"/>
    <s v="SEA - FOB - CHENNAI"/>
    <s v="IBKG0000218608"/>
    <x v="8"/>
    <s v="SENT"/>
    <x v="20"/>
    <m/>
  </r>
  <r>
    <s v="LA00"/>
    <n v="10"/>
    <s v="PRLS/25/12433"/>
    <n v="4702055746"/>
    <s v="CARMEL PINK"/>
    <s v="710966292008CUW"/>
    <x v="4"/>
    <n v="24"/>
    <n v="24"/>
    <n v="2"/>
    <s v="SHIPPED"/>
    <s v="SEA - FOB"/>
    <s v="SENT"/>
    <n v="15605004493"/>
    <x v="2"/>
    <s v="SEA - FOB - CHENNAI"/>
    <s v="IBKG0000218608"/>
    <x v="8"/>
    <s v="SENT"/>
    <x v="20"/>
    <m/>
  </r>
  <r>
    <s v="LA00"/>
    <n v="10"/>
    <s v="PRLS/25/12433"/>
    <n v="4702055747"/>
    <s v="CARMEL PINK"/>
    <s v="710966292008CUX"/>
    <x v="4"/>
    <n v="72"/>
    <n v="72"/>
    <n v="6"/>
    <s v="SHIPPED"/>
    <s v="SEA - FOB"/>
    <s v="SENT"/>
    <n v="15605004494"/>
    <x v="2"/>
    <s v="SEA - FOB - CHENNAI"/>
    <s v="IBKG0000218608"/>
    <x v="8"/>
    <s v="SENT"/>
    <x v="20"/>
    <m/>
  </r>
  <r>
    <s v="LA00"/>
    <n v="10"/>
    <s v="PRLS/25/12433"/>
    <n v="4702055748"/>
    <s v="CARMEL PINK"/>
    <s v="710966292008CUY"/>
    <x v="4"/>
    <n v="96"/>
    <n v="96"/>
    <n v="8"/>
    <s v="SHIPPED"/>
    <s v="SEA - FOB"/>
    <s v="SENT"/>
    <n v="15605004495"/>
    <x v="2"/>
    <s v="SEA - FOB - CHENNAI"/>
    <s v="IBKG0000218608"/>
    <x v="8"/>
    <s v="SENT"/>
    <x v="20"/>
    <m/>
  </r>
  <r>
    <s v="LA00"/>
    <n v="10"/>
    <s v="PRLS/25/12433"/>
    <n v="4702055750"/>
    <s v="CARMEL PINK"/>
    <s v="710966292008CVA"/>
    <x v="4"/>
    <n v="36"/>
    <n v="36"/>
    <n v="3"/>
    <s v="SHIPPED"/>
    <s v="SEA - FOB"/>
    <s v="SENT"/>
    <n v="15605004496"/>
    <x v="2"/>
    <s v="SEA - FOB - CHENNAI"/>
    <s v="IBKG0000218608"/>
    <x v="8"/>
    <s v="SENT"/>
    <x v="20"/>
    <m/>
  </r>
  <r>
    <s v="LA00"/>
    <n v="10"/>
    <s v="PRLS/25/12433"/>
    <n v="4702055749"/>
    <s v="CARMEL PINK"/>
    <s v="710966292008CUZ"/>
    <x v="4"/>
    <n v="60"/>
    <n v="60"/>
    <n v="5"/>
    <s v="SHIPPED"/>
    <s v="SEA - FOB"/>
    <s v="SENT"/>
    <n v="15605004497"/>
    <x v="2"/>
    <s v="SEA - FOB - CHENNAI"/>
    <s v="IBKG0000218608"/>
    <x v="8"/>
    <s v="SENT"/>
    <x v="20"/>
    <m/>
  </r>
  <r>
    <s v="LA00"/>
    <n v="10"/>
    <s v="PRLS/25/12433"/>
    <n v="4702055745"/>
    <s v="CARMEL PINK"/>
    <s v="710966292008CRV"/>
    <x v="4"/>
    <n v="168"/>
    <n v="168"/>
    <n v="28"/>
    <s v="SHIPPED"/>
    <s v="SEA - FOB"/>
    <s v="SENT"/>
    <n v="15605004498"/>
    <x v="2"/>
    <s v="SEA - FOB - CHENNAI"/>
    <s v="IBKG0000218608"/>
    <x v="8"/>
    <s v="SENT"/>
    <x v="20"/>
    <m/>
  </r>
  <r>
    <s v="LA00"/>
    <n v="10"/>
    <s v="PRLS/25/12438"/>
    <n v="4702055752"/>
    <s v="POLO BLACK"/>
    <s v="710966293015CUX"/>
    <x v="4"/>
    <n v="60"/>
    <n v="60"/>
    <n v="5"/>
    <s v="SHIPPED"/>
    <s v="SEA - FOB"/>
    <s v="SENT"/>
    <n v="15605004499"/>
    <x v="2"/>
    <s v="SEA - FOB - CHENNAI"/>
    <s v="IBKG0000218608"/>
    <x v="8"/>
    <s v="SENT"/>
    <x v="20"/>
    <m/>
  </r>
  <r>
    <s v="LA00"/>
    <n v="10"/>
    <s v="PRLS/25/12438"/>
    <n v="4702055753"/>
    <s v="POLO BLACK"/>
    <s v="710966293015CUY"/>
    <x v="4"/>
    <n v="96"/>
    <n v="96"/>
    <n v="8"/>
    <s v="SHIPPED"/>
    <s v="SEA - FOB"/>
    <s v="SENT"/>
    <n v="15605004450"/>
    <x v="2"/>
    <s v="SEA - FOB - CHENNAI"/>
    <s v="IBKG0000218608"/>
    <x v="8"/>
    <s v="SENT"/>
    <x v="20"/>
    <m/>
  </r>
  <r>
    <s v="LA00"/>
    <n v="10"/>
    <s v="PRLS/25/12438"/>
    <n v="4702055754"/>
    <s v="POLO BLACK"/>
    <s v="710966293015CUZ"/>
    <x v="4"/>
    <n v="72"/>
    <n v="72"/>
    <n v="6"/>
    <s v="SHIPPED"/>
    <s v="SEA - FOB"/>
    <s v="SENT"/>
    <n v="15605004451"/>
    <x v="2"/>
    <s v="SEA - FOB - CHENNAI"/>
    <s v="IBKG0000218608"/>
    <x v="8"/>
    <s v="SENT"/>
    <x v="20"/>
    <m/>
  </r>
  <r>
    <s v="LA00"/>
    <n v="10"/>
    <s v="PRLS/25/12438"/>
    <n v="4702055751"/>
    <s v="POLO BLACK"/>
    <s v="710966293015CUW"/>
    <x v="4"/>
    <n v="24"/>
    <n v="24"/>
    <n v="2"/>
    <s v="SHIPPED"/>
    <s v="SEA - FOB"/>
    <s v="SENT"/>
    <n v="15605004452"/>
    <x v="2"/>
    <s v="SEA - FOB - CHENNAI"/>
    <s v="IBKG0000218608"/>
    <x v="8"/>
    <s v="SENT"/>
    <x v="20"/>
    <m/>
  </r>
  <r>
    <s v="LA00"/>
    <n v="10"/>
    <s v="PRLS/25/12438"/>
    <n v="4702055755"/>
    <s v="POLO BLACK"/>
    <s v="710966293015CVA"/>
    <x v="4"/>
    <n v="48"/>
    <n v="48"/>
    <n v="4"/>
    <s v="SHIPPED"/>
    <s v="SEA - FOB"/>
    <s v="SENT"/>
    <n v="15605004453"/>
    <x v="2"/>
    <s v="SEA - FOB - CHENNAI"/>
    <s v="IBKG0000218608"/>
    <x v="8"/>
    <s v="SENT"/>
    <x v="20"/>
    <m/>
  </r>
  <r>
    <s v="V994"/>
    <n v="20"/>
    <s v="PRLS/25/12140"/>
    <n v="4702043045"/>
    <s v="7188B BLUE WHITE"/>
    <s v="710B15594005"/>
    <x v="5"/>
    <n v="446"/>
    <n v="455"/>
    <n v="26"/>
    <s v="SHIPPED"/>
    <s v="SEA - FOB"/>
    <s v="SENT"/>
    <n v="15605004487"/>
    <x v="2"/>
    <s v="SEA - FOB - CHENNAI"/>
    <s v="IBKG0000218613"/>
    <x v="8"/>
    <s v="SENT"/>
    <x v="21"/>
    <m/>
  </r>
  <r>
    <s v="V994"/>
    <n v="30"/>
    <s v="PRLS/25/12141"/>
    <n v="4702043045"/>
    <s v="7188E COASTAL BEIGE WHITE"/>
    <s v="710B15594006"/>
    <x v="5"/>
    <n v="508"/>
    <n v="522"/>
    <n v="29"/>
    <s v="SHIPPED"/>
    <s v="SEA - FOB"/>
    <s v="SENT"/>
    <n v="15605004487"/>
    <x v="2"/>
    <s v="SEA - FOB - CHENNAI"/>
    <s v="IBKG0000218613"/>
    <x v="8"/>
    <s v="SENT"/>
    <x v="21"/>
    <m/>
  </r>
  <r>
    <s v="V994"/>
    <n v="10"/>
    <s v="PRLS/25/12139"/>
    <n v="4702043045"/>
    <s v="7188A WHITE BLUE"/>
    <s v="710B15594004"/>
    <x v="5"/>
    <n v="45"/>
    <n v="45"/>
    <n v="3"/>
    <s v="SHIPPED"/>
    <s v="SEA - FOB"/>
    <s v="SENT"/>
    <n v="15605004487"/>
    <x v="2"/>
    <s v="SEA - FOB - CHENNAI"/>
    <s v="IBKG0000218613"/>
    <x v="8"/>
    <s v="SENT"/>
    <x v="21"/>
    <m/>
  </r>
  <r>
    <s v="PF00"/>
    <n v="10"/>
    <s v="PRLS/25/12333"/>
    <n v="4702049225"/>
    <s v="6555E KEY WEST WHITE"/>
    <s v="710B22363001"/>
    <x v="4"/>
    <n v="100"/>
    <n v="100"/>
    <n v="7"/>
    <s v="SHIPPED TO CITY OFFICE"/>
    <s v="AIR - FOB"/>
    <s v="SENT"/>
    <n v="15605004467"/>
    <x v="1"/>
    <s v="AIR - FOB - BANGLORE"/>
    <s v="IBKG0000219578"/>
    <x v="9"/>
    <s v="SENT"/>
    <x v="22"/>
    <m/>
  </r>
  <r>
    <s v="CA10"/>
    <n v="10"/>
    <s v="PRLS/25/12198"/>
    <n v="4702049202"/>
    <s v="6707A NAVY/GREEN MULTI"/>
    <n v="710965825001"/>
    <x v="0"/>
    <n v="30"/>
    <n v="30"/>
    <n v="3"/>
    <s v="SHIPPED"/>
    <s v="SEA - FOB"/>
    <s v="SENT"/>
    <n v="15605004504"/>
    <x v="2"/>
    <s v="SEA - FOB - CHENNAI"/>
    <s v="IBKG0000218603"/>
    <x v="10"/>
    <s v="SENT"/>
    <x v="23"/>
    <m/>
  </r>
  <r>
    <s v="CA10"/>
    <n v="20"/>
    <s v="PRLS/25/12199"/>
    <n v="4702049202"/>
    <s v="6707B RED/GREEN MULTI"/>
    <n v="710965825002"/>
    <x v="0"/>
    <n v="30"/>
    <n v="30"/>
    <n v="3"/>
    <s v="SHIPPED"/>
    <s v="SEA - FOB"/>
    <s v="SENT"/>
    <n v="15605004504"/>
    <x v="2"/>
    <s v="SEA - FOB - CHENNAI"/>
    <s v="IBKG0000218603"/>
    <x v="10"/>
    <s v="SENT"/>
    <x v="23"/>
    <m/>
  </r>
  <r>
    <s v="CA10"/>
    <n v="30"/>
    <s v="PRLS/25/12201"/>
    <n v="4702049202"/>
    <s v="6707C TURQUISE/RED MULTI"/>
    <n v="710965825003"/>
    <x v="0"/>
    <n v="30"/>
    <n v="30"/>
    <n v="3"/>
    <s v="SHIPPED"/>
    <s v="SEA - FOB"/>
    <s v="SENT"/>
    <n v="15605004504"/>
    <x v="2"/>
    <s v="SEA - FOB - CHENNAI"/>
    <s v="IBKG0000218603"/>
    <x v="10"/>
    <s v="SENT"/>
    <x v="23"/>
    <m/>
  </r>
  <r>
    <s v="CA20"/>
    <n v="10"/>
    <s v="PRLS/25/12198"/>
    <n v="4702049203"/>
    <s v="6707A NAVY/GREEN MULTI"/>
    <n v="710965825001"/>
    <x v="0"/>
    <n v="950"/>
    <n v="941"/>
    <n v="50"/>
    <s v="SHIPPED"/>
    <s v="SEA - FOB"/>
    <s v="SENT"/>
    <n v="15605004507"/>
    <x v="2"/>
    <s v="SEA - FOB - CHENNAI"/>
    <s v="IBKG0000218604"/>
    <x v="10"/>
    <s v="SENT"/>
    <x v="24"/>
    <m/>
  </r>
  <r>
    <s v="CA20"/>
    <n v="20"/>
    <s v="PRLS/25/12199"/>
    <n v="4702049203"/>
    <s v="6707B RED/GREEN MULTI"/>
    <n v="710965825002"/>
    <x v="0"/>
    <n v="874"/>
    <n v="882"/>
    <n v="46"/>
    <s v="SHIPPED"/>
    <s v="SEA - FOB"/>
    <s v="SENT"/>
    <n v="15605004507"/>
    <x v="2"/>
    <s v="SEA - FOB - CHENNAI"/>
    <s v="IBKG0000218604"/>
    <x v="10"/>
    <s v="SENT"/>
    <x v="24"/>
    <m/>
  </r>
  <r>
    <s v="CA20"/>
    <n v="30"/>
    <s v="PRLS/25/12201"/>
    <n v="4702049203"/>
    <s v="6707C TURQUISE/RED MULTI"/>
    <n v="710965825003"/>
    <x v="0"/>
    <n v="650"/>
    <n v="625"/>
    <n v="34"/>
    <s v="SHIPPED"/>
    <s v="SEA - FOB"/>
    <s v="SENT"/>
    <n v="15605004507"/>
    <x v="2"/>
    <s v="SEA - FOB - CHENNAI"/>
    <s v="IBKG0000218604"/>
    <x v="10"/>
    <s v="SENT"/>
    <x v="24"/>
    <m/>
  </r>
  <r>
    <s v="DS00"/>
    <n v="10"/>
    <s v="PRLS/25/12438"/>
    <n v="4702064965"/>
    <s v="POLO BLACK"/>
    <n v="710966293015"/>
    <x v="6"/>
    <n v="954"/>
    <n v="955"/>
    <n v="45"/>
    <s v="SHIPPED"/>
    <s v="SEA - FOB"/>
    <s v="SENT"/>
    <n v="15605004512"/>
    <x v="2"/>
    <s v="SEA - FOB - CHENNAI"/>
    <s v="IBKG0000218861"/>
    <x v="10"/>
    <s v="SENT"/>
    <x v="25"/>
    <m/>
  </r>
  <r>
    <s v="CA10"/>
    <n v="10"/>
    <s v="PRLS/25/10999"/>
    <n v="4702008413"/>
    <s v="INDIGO BLUE/CREAM MULTI"/>
    <s v="782P05370001"/>
    <x v="0"/>
    <n v="106"/>
    <n v="106"/>
    <n v="5"/>
    <s v="SHIPPED"/>
    <s v="SEA - FOB"/>
    <s v="SENT"/>
    <n v="15605004508"/>
    <x v="2"/>
    <s v="SEA - FOB - CHENNAI"/>
    <s v="IBKG0000218606"/>
    <x v="10"/>
    <s v="SENT"/>
    <x v="26"/>
    <m/>
  </r>
  <r>
    <s v="CA10"/>
    <n v="10"/>
    <s v="PRLS/25/12436"/>
    <n v="4702056492"/>
    <s v="POLO BLACK"/>
    <n v="710966294019"/>
    <x v="0"/>
    <n v="2371"/>
    <n v="2421"/>
    <n v="140"/>
    <s v="SHIPPED"/>
    <s v="SEA - FOB"/>
    <s v="SENT"/>
    <n v="15605004513"/>
    <x v="2"/>
    <s v="SEA - FOB - CHENNAI"/>
    <s v="IBKG0000218606"/>
    <x v="10"/>
    <s v="SENT"/>
    <x v="26"/>
    <m/>
  </r>
  <r>
    <s v="NW00"/>
    <n v="10"/>
    <s v="PRLS/25/10999"/>
    <n v="4702008415"/>
    <s v="INDIGO BLUE/CREAM MULTI"/>
    <s v="782P05370001"/>
    <x v="4"/>
    <n v="48"/>
    <n v="48"/>
    <n v="3"/>
    <s v="SHIPPED"/>
    <s v="SEA - FOB"/>
    <s v="SENT"/>
    <n v="15605004509"/>
    <x v="2"/>
    <s v="SEA - FOB - CHENNAI"/>
    <s v="IBKG0000218609"/>
    <x v="10"/>
    <s v="SENT"/>
    <x v="27"/>
    <m/>
  </r>
  <r>
    <s v="NW00"/>
    <n v="10"/>
    <s v="PRLS/25/10999"/>
    <n v="4702043118"/>
    <s v="INDIGO BLUE/CREAM MULTI"/>
    <s v="782P05370001"/>
    <x v="4"/>
    <n v="3"/>
    <n v="3"/>
    <n v="1"/>
    <s v="SHIPPED"/>
    <s v="SEA - FOB"/>
    <s v="SENT"/>
    <n v="15605004510"/>
    <x v="2"/>
    <s v="SEA - FOB - CHENNAI"/>
    <s v="IBKG0000218609"/>
    <x v="10"/>
    <s v="SENT"/>
    <x v="27"/>
    <m/>
  </r>
  <r>
    <s v="NW00"/>
    <n v="10"/>
    <s v="PRLS/25/12438"/>
    <n v="4702056490"/>
    <s v="POLO BLACK"/>
    <n v="710966293015"/>
    <x v="4"/>
    <n v="3854"/>
    <n v="3888"/>
    <n v="186"/>
    <s v="SHIPPED"/>
    <s v="SEA - FOB"/>
    <s v="SENT"/>
    <n v="15605004514"/>
    <x v="2"/>
    <s v="SEA - FOB - CHENNAI"/>
    <s v="IBKG0000218609"/>
    <x v="10"/>
    <s v="SENT"/>
    <x v="27"/>
    <m/>
  </r>
  <r>
    <s v="NW00"/>
    <n v="10"/>
    <s v="PRLS/25/12433,PRLS/25/10974"/>
    <n v="4702056488"/>
    <s v="CARMEL PINK"/>
    <n v="710966292008"/>
    <x v="4"/>
    <n v="1362"/>
    <n v="1400"/>
    <n v="81"/>
    <s v="SHIPPED"/>
    <s v="SEA - FOB"/>
    <s v="SENT"/>
    <n v="15605004511"/>
    <x v="2"/>
    <s v="SEA - FOB - CHENNAI"/>
    <s v="IBKG0000218609"/>
    <x v="10"/>
    <s v="SENT"/>
    <x v="27"/>
    <m/>
  </r>
  <r>
    <s v="TO40"/>
    <n v="10"/>
    <s v="PRLS/25/12323"/>
    <n v="4702053674"/>
    <s v="POLO BLACK"/>
    <n v="710967894500"/>
    <x v="1"/>
    <n v="180"/>
    <n v="180"/>
    <n v="9"/>
    <s v="SHIPPED"/>
    <s v="SEA - FOB"/>
    <s v="SENT"/>
    <n v="15605004505"/>
    <x v="2"/>
    <s v="SEA - FOB - CHENNAI"/>
    <s v="IBKG0000218615"/>
    <x v="10"/>
    <s v="SENT"/>
    <x v="28"/>
    <m/>
  </r>
  <r>
    <s v="TO40"/>
    <n v="20"/>
    <s v="PRLS/25/12212"/>
    <n v="4702053662"/>
    <s v="POLO BLACK"/>
    <n v="710967632010"/>
    <x v="1"/>
    <n v="608"/>
    <n v="608"/>
    <n v="35"/>
    <s v="SHIPPED"/>
    <s v="SEA - FOB"/>
    <s v="SENT"/>
    <n v="15605004506"/>
    <x v="2"/>
    <s v="SEA - FOB - CHENNAI"/>
    <s v="IBKG0000218615"/>
    <x v="10"/>
    <s v="SENT"/>
    <x v="28"/>
    <m/>
  </r>
  <r>
    <s v="PF00"/>
    <n v="10"/>
    <s v="PRLS/25/12323"/>
    <n v="4702053673"/>
    <s v="POLO BLACK"/>
    <n v="710967894500"/>
    <x v="4"/>
    <n v="2820"/>
    <n v="2881"/>
    <n v="136"/>
    <s v="SHIPPED"/>
    <s v="SEA - FOB"/>
    <s v="SENT"/>
    <n v="15605004515"/>
    <x v="2"/>
    <s v="SEA - FOB - CHENNAI"/>
    <s v="IBKG0000218611"/>
    <x v="11"/>
    <s v="SENT"/>
    <x v="29"/>
    <m/>
  </r>
  <r>
    <s v="PF00"/>
    <n v="20"/>
    <s v="PRLS/25/12212"/>
    <n v="4702053661"/>
    <s v="POLO BLACK"/>
    <n v="710967632010"/>
    <x v="4"/>
    <n v="6992"/>
    <n v="7096"/>
    <n v="408"/>
    <s v="SHIPPED"/>
    <s v="SEA - FOB"/>
    <s v="SENT"/>
    <n v="15605004516"/>
    <x v="2"/>
    <s v="SEA - FOB - CHENNAI"/>
    <s v="IBKG0000218611"/>
    <x v="11"/>
    <s v="SENT"/>
    <x v="29"/>
    <m/>
  </r>
  <r>
    <s v="CA10"/>
    <n v="10"/>
    <s v="PRLS/25/12444"/>
    <n v="4702056498"/>
    <s v="AUSTIN BLUE"/>
    <n v="710968915504"/>
    <x v="0"/>
    <n v="1000"/>
    <n v="1015"/>
    <n v="59"/>
    <s v="SHIPPED"/>
    <s v="SEA - FOB"/>
    <s v="SENT"/>
    <n v="15605004539"/>
    <x v="3"/>
    <s v="SEA - FOB - CHENNAI"/>
    <s v="IBKG0000220557"/>
    <x v="12"/>
    <s v="SENT"/>
    <x v="30"/>
    <m/>
  </r>
  <r>
    <s v="CA10"/>
    <n v="10"/>
    <s v="PRLS/25/12446"/>
    <n v="4702056499"/>
    <s v="AUSTIN BLUE"/>
    <n v="711966292505"/>
    <x v="0"/>
    <n v="400"/>
    <n v="400"/>
    <n v="28"/>
    <s v="SHIPPED"/>
    <s v="SEA - FOB"/>
    <s v="SENT"/>
    <n v="15605004524"/>
    <x v="3"/>
    <s v="SEA - FOB - CHENNAI"/>
    <s v="IBKG0000220557"/>
    <x v="12"/>
    <s v="SENT"/>
    <x v="30"/>
    <m/>
  </r>
  <r>
    <s v="CA10"/>
    <n v="30"/>
    <s v="PRLS/25/12441"/>
    <n v="4702056492"/>
    <s v="AUSTIN BLUE"/>
    <n v="710966294509"/>
    <x v="0"/>
    <n v="2230"/>
    <n v="2292"/>
    <n v="133"/>
    <s v="SHIPPED"/>
    <s v="SEA - FOB"/>
    <s v="SENT"/>
    <n v="15605004543"/>
    <x v="3"/>
    <s v="SEA - FOB - CHENNAI"/>
    <s v="IBKG0000220557"/>
    <x v="12"/>
    <s v="SENT"/>
    <x v="30"/>
    <m/>
  </r>
  <r>
    <s v="V994"/>
    <n v="10"/>
    <s v="PRLS/25/12441"/>
    <n v="4702056495"/>
    <s v="AUSTIN BLUE"/>
    <n v="710966294509"/>
    <x v="5"/>
    <n v="20"/>
    <n v="20"/>
    <n v="1"/>
    <s v="SHIPPED"/>
    <s v="SEA - FOB"/>
    <s v="SENT"/>
    <n v="15605004521"/>
    <x v="3"/>
    <s v="SEA - FOB - CHENNAI"/>
    <s v="IBKG0000220558"/>
    <x v="12"/>
    <s v="SENT"/>
    <x v="31"/>
    <m/>
  </r>
  <r>
    <s v="V994"/>
    <n v="10"/>
    <s v="PRLS/25/12223"/>
    <n v="4702049213"/>
    <s v="594C BLUE/WHITE"/>
    <s v="710B16388001"/>
    <x v="5"/>
    <n v="890"/>
    <n v="913"/>
    <n v="52"/>
    <s v="SHIPPED"/>
    <s v="SEA - FOB"/>
    <s v="SENT"/>
    <n v="15605004522"/>
    <x v="3"/>
    <s v="SEA - FOB - CHENNAI"/>
    <s v="IBKG0000220558"/>
    <x v="12"/>
    <s v="SENT"/>
    <x v="31"/>
    <m/>
  </r>
  <r>
    <s v="V994"/>
    <n v="20"/>
    <s v="PRLS/25/12225"/>
    <n v="4702049223"/>
    <s v="5137F CHOCOLATE MOUSSE/WHITE"/>
    <s v="710B22228003"/>
    <x v="5"/>
    <n v="760"/>
    <n v="781"/>
    <n v="45"/>
    <s v="SHIPPED"/>
    <s v="SEA - FOB"/>
    <s v="SENT"/>
    <n v="15605004530"/>
    <x v="3"/>
    <s v="SEA - FOB - CHENNAI"/>
    <s v="IBKG0000220558"/>
    <x v="12"/>
    <s v="SENT"/>
    <x v="31"/>
    <m/>
  </r>
  <r>
    <s v="V994"/>
    <n v="10"/>
    <s v="PRLS/25/12339"/>
    <n v="4702049223"/>
    <s v="5137B PINK/WHITE"/>
    <s v="710B22228002"/>
    <x v="5"/>
    <n v="790"/>
    <n v="792"/>
    <n v="45"/>
    <s v="SHIPPED"/>
    <s v="SEA - FOB"/>
    <s v="SENT"/>
    <n v="15605004530"/>
    <x v="3"/>
    <s v="SEA - FOB - CHENNAI"/>
    <s v="IBKG0000220558"/>
    <x v="12"/>
    <s v="SENT"/>
    <x v="31"/>
    <m/>
  </r>
  <r>
    <s v="V994"/>
    <n v="10"/>
    <s v="PRLS/25/12221"/>
    <n v="4702053672"/>
    <s v="BAYSIDE GREEN"/>
    <n v="710967669004"/>
    <x v="5"/>
    <n v="630"/>
    <n v="644"/>
    <n v="38"/>
    <s v="SHIPPED"/>
    <s v="SEA - FOB"/>
    <s v="SENT"/>
    <n v="15605004536"/>
    <x v="3"/>
    <s v="SEA - FOB - CHENNAI"/>
    <s v="IBKG0000220558"/>
    <x v="12"/>
    <s v="SENT"/>
    <x v="31"/>
    <m/>
  </r>
  <r>
    <s v="V993"/>
    <n v="10"/>
    <s v="PRLS/25/12436"/>
    <n v="4702056494"/>
    <s v="POLO BLACK"/>
    <n v="710966294019"/>
    <x v="7"/>
    <n v="29"/>
    <n v="29"/>
    <n v="2"/>
    <s v="SHIPPED"/>
    <s v="SEA - FOB"/>
    <s v="SENT"/>
    <n v="15605004523"/>
    <x v="3"/>
    <s v="SEA - FOB - CHENNAI"/>
    <s v="IBKG0000220560"/>
    <x v="12"/>
    <s v="SENT"/>
    <x v="32"/>
    <m/>
  </r>
  <r>
    <s v="V993"/>
    <n v="20"/>
    <s v="PRLS/25/12441"/>
    <n v="4702056494"/>
    <s v="AUSTIN BLUE"/>
    <n v="710966294509"/>
    <x v="7"/>
    <n v="259"/>
    <n v="259"/>
    <n v="15"/>
    <s v="SHIPPED"/>
    <s v="SEA - FOB"/>
    <s v="SENT"/>
    <n v="15605004523"/>
    <x v="3"/>
    <s v="SEA - FOB - CHENNAI"/>
    <s v="IBKG0000220560"/>
    <x v="12"/>
    <s v="SENT"/>
    <x v="32"/>
    <m/>
  </r>
  <r>
    <s v="V994"/>
    <n v="10"/>
    <s v="PRLS/25/12210"/>
    <n v="4702053667"/>
    <s v="COOPER BROWN"/>
    <n v="710967632004"/>
    <x v="5"/>
    <n v="940"/>
    <n v="951"/>
    <n v="55"/>
    <s v="SHIPPED"/>
    <s v="SEA - FOB"/>
    <s v="SENT"/>
    <n v="15605004537"/>
    <x v="3"/>
    <s v="SEA - FOB - CHENNAI"/>
    <s v="IBKG0000220559"/>
    <x v="12"/>
    <s v="SENT"/>
    <x v="33"/>
    <m/>
  </r>
  <r>
    <s v="NW00"/>
    <n v="30"/>
    <s v="PRLS/25/12437"/>
    <n v="4702056488"/>
    <s v="AUSTIN BLUE"/>
    <n v="710966292032"/>
    <x v="4"/>
    <n v="1209"/>
    <n v="1219"/>
    <n v="73"/>
    <s v="SHIPPED"/>
    <s v="SEA - FOB"/>
    <s v="SENT"/>
    <n v="15605004538"/>
    <x v="3"/>
    <s v="SEA - FOB - CHENNAI"/>
    <s v="IBKG0000220561"/>
    <x v="12"/>
    <s v="SENT"/>
    <x v="34"/>
    <m/>
  </r>
  <r>
    <s v="LA00"/>
    <n v="30"/>
    <s v="PRLS/25/12437"/>
    <n v="4702055747"/>
    <s v="AUSTIN BLUE"/>
    <s v="710966292032CUX"/>
    <x v="4"/>
    <n v="36"/>
    <n v="36"/>
    <n v="3"/>
    <s v="SHIPPED"/>
    <s v="SEA - FOB"/>
    <s v="SENT"/>
    <n v="15605004531"/>
    <x v="3"/>
    <s v="SEA - FOB - CHENNAI"/>
    <s v="IBKG0000220562"/>
    <x v="12"/>
    <s v="SENT"/>
    <x v="35"/>
    <m/>
  </r>
  <r>
    <s v="LA00"/>
    <n v="30"/>
    <s v="PRLS/25/12437"/>
    <n v="4702055741"/>
    <s v="AUSTIN BLUE"/>
    <s v="710966292032AAA"/>
    <x v="4"/>
    <n v="64"/>
    <n v="64"/>
    <n v="8"/>
    <s v="SHIPPED"/>
    <s v="SEA - FOB"/>
    <s v="SENT"/>
    <n v="15605004525"/>
    <x v="3"/>
    <s v="SEA - FOB - CHENNAI"/>
    <s v="IBKG0000220562"/>
    <x v="12"/>
    <s v="SENT"/>
    <x v="35"/>
    <m/>
  </r>
  <r>
    <s v="LA00"/>
    <n v="30"/>
    <s v="PRLS/25/12437"/>
    <n v="4702055748"/>
    <s v="AUSTIN BLUE"/>
    <s v="710966292032CUY"/>
    <x v="4"/>
    <n v="48"/>
    <n v="48"/>
    <n v="4"/>
    <s v="SHIPPED"/>
    <s v="SEA - FOB"/>
    <s v="SENT"/>
    <n v="15605004532"/>
    <x v="3"/>
    <s v="SEA - FOB - CHENNAI"/>
    <s v="IBKG0000220562"/>
    <x v="12"/>
    <s v="SENT"/>
    <x v="35"/>
    <m/>
  </r>
  <r>
    <s v="LA00"/>
    <n v="30"/>
    <s v="PRLS/25/12437"/>
    <n v="4702055743"/>
    <s v="AUSTIN BLUE"/>
    <s v="710966292032ANN"/>
    <x v="4"/>
    <n v="488"/>
    <n v="488"/>
    <n v="61"/>
    <s v="SHIPPED"/>
    <s v="SEA - FOB"/>
    <s v="SENT"/>
    <n v="15605004526"/>
    <x v="3"/>
    <s v="SEA - FOB - CHENNAI"/>
    <s v="IBKG0000220562"/>
    <x v="12"/>
    <s v="SENT"/>
    <x v="35"/>
    <m/>
  </r>
  <r>
    <s v="LA00"/>
    <n v="30"/>
    <s v="PRLS/25/12437"/>
    <n v="4702055749"/>
    <s v="AUSTIN BLUE"/>
    <s v="710966292032CUZ"/>
    <x v="4"/>
    <n v="36"/>
    <n v="36"/>
    <n v="3"/>
    <s v="SHIPPED"/>
    <s v="SEA - FOB"/>
    <s v="SENT"/>
    <n v="15605004533"/>
    <x v="3"/>
    <s v="SEA - FOB - CHENNAI"/>
    <s v="IBKG0000220562"/>
    <x v="12"/>
    <s v="SENT"/>
    <x v="35"/>
    <m/>
  </r>
  <r>
    <s v="LA00"/>
    <n v="30"/>
    <s v="PRLS/25/12437"/>
    <n v="4702055742"/>
    <s v="AUSTIN BLUE"/>
    <s v="710966292032ANI"/>
    <x v="4"/>
    <n v="936"/>
    <n v="936"/>
    <n v="156"/>
    <s v="SHIPPED"/>
    <s v="SEA - FOB"/>
    <s v="SENT"/>
    <n v="15605004527"/>
    <x v="3"/>
    <s v="SEA - FOB - CHENNAI"/>
    <s v="IBKG0000220562"/>
    <x v="12"/>
    <s v="SENT"/>
    <x v="35"/>
    <m/>
  </r>
  <r>
    <s v="LA00"/>
    <n v="30"/>
    <s v="PRLS/25/12437"/>
    <n v="4702055750"/>
    <s v="AUSTIN BLUE"/>
    <s v="710966292032CVA"/>
    <x v="4"/>
    <n v="12"/>
    <n v="12"/>
    <n v="1"/>
    <s v="SHIPPED"/>
    <s v="SEA - FOB"/>
    <s v="SENT"/>
    <n v="15605004534"/>
    <x v="3"/>
    <s v="SEA - FOB - CHENNAI"/>
    <s v="IBKG0000220562"/>
    <x v="12"/>
    <s v="SENT"/>
    <x v="35"/>
    <m/>
  </r>
  <r>
    <s v="LA00"/>
    <n v="30"/>
    <s v="PRLS/25/12437"/>
    <n v="4702055745"/>
    <s v="AUSTIN BLUE"/>
    <s v="710966292032CRV"/>
    <x v="4"/>
    <n v="150"/>
    <n v="150"/>
    <n v="25"/>
    <s v="SHIPPED"/>
    <s v="SEA - FOB"/>
    <s v="SENT"/>
    <n v="15605004529"/>
    <x v="3"/>
    <s v="SEA - FOB - CHENNAI"/>
    <s v="IBKG0000220562"/>
    <x v="12"/>
    <s v="SENT"/>
    <x v="35"/>
    <m/>
  </r>
  <r>
    <s v="LA00"/>
    <n v="30"/>
    <s v="PRLS/25/12437"/>
    <n v="4702055744"/>
    <s v="AUSTIN BLUE"/>
    <s v="710966292032ARF"/>
    <x v="4"/>
    <n v="360"/>
    <n v="360"/>
    <n v="60"/>
    <s v="SHIPPED"/>
    <s v="SEA - FOB"/>
    <s v="SENT"/>
    <n v="15605004528"/>
    <x v="3"/>
    <s v="SEA - FOB - CHENNAI"/>
    <s v="IBKG0000220562"/>
    <x v="12"/>
    <s v="SENT"/>
    <x v="35"/>
    <m/>
  </r>
  <r>
    <s v="LA00"/>
    <n v="30"/>
    <s v="PRLS/25/12437"/>
    <n v="4702055746"/>
    <s v="AUSTIN BLUE"/>
    <s v="710966292032CUW"/>
    <x v="4"/>
    <n v="12"/>
    <n v="12"/>
    <n v="1"/>
    <s v="SHIPPED"/>
    <s v="SEA - FOB"/>
    <s v="SENT"/>
    <n v="15605004535"/>
    <x v="3"/>
    <s v="SEA - FOB - CHENNAI"/>
    <s v="IBKG0000220562"/>
    <x v="12"/>
    <s v="SENT"/>
    <x v="35"/>
    <m/>
  </r>
  <r>
    <s v="TO17"/>
    <n v="20"/>
    <s v="PRLS/25/12434"/>
    <n v="4702056489"/>
    <s v="POLO BLACK"/>
    <n v="710966292015"/>
    <x v="1"/>
    <n v="12"/>
    <n v="12"/>
    <n v="1"/>
    <s v="SHIPPED TO CITY OFFICE"/>
    <s v="SEA - FOB"/>
    <s v="SENT"/>
    <n v="15605004465"/>
    <x v="1"/>
    <s v="SEA - FOB - CHENNAI"/>
    <s v="IBKG0000216865"/>
    <x v="13"/>
    <s v="SENT"/>
    <x v="36"/>
    <m/>
  </r>
  <r>
    <s v="V993"/>
    <n v="10"/>
    <s v="PRLS/25/10999"/>
    <n v="4702008417"/>
    <s v="INDIGO BLUE/CREAM MULTI"/>
    <s v="782P05370001"/>
    <x v="7"/>
    <n v="184"/>
    <n v="200"/>
    <n v="9"/>
    <s v="SHIPPED"/>
    <s v="AIR - FOB"/>
    <s v="SENT"/>
    <n v="15605004517"/>
    <x v="2"/>
    <s v="AIR - FOB - BANGLORE"/>
    <s v="IBKG0000223075"/>
    <x v="14"/>
    <s v="SENT"/>
    <x v="37"/>
    <m/>
  </r>
  <r>
    <s v="V992"/>
    <n v="10"/>
    <s v="PRLS/25/10999"/>
    <n v="4702008416"/>
    <s v="INDIGO BLUE/CREAM MULTI"/>
    <s v="782P05370001"/>
    <x v="2"/>
    <n v="93"/>
    <n v="93"/>
    <n v="4"/>
    <s v="SHIPPED TO CITY OFFICE"/>
    <s v="AIR - FOB"/>
    <s v="SENT"/>
    <n v="15605004519"/>
    <x v="2"/>
    <s v="AIR - FOB - BANGLORE"/>
    <s v="IBKG0000218612"/>
    <x v="13"/>
    <s v="SENT"/>
    <x v="22"/>
    <m/>
  </r>
  <r>
    <s v="V994"/>
    <n v="10"/>
    <s v="PRLS/25/10999"/>
    <n v="4702008418"/>
    <s v="INDIGO BLUE/CREAM MULTI"/>
    <s v="782P05370001"/>
    <x v="5"/>
    <n v="93"/>
    <n v="93"/>
    <n v="4"/>
    <s v="SHIPPED"/>
    <s v="AIR - FOB"/>
    <s v="SENT"/>
    <n v="15605004518"/>
    <x v="2"/>
    <s v="AIR - FOB - BANGLORE"/>
    <s v="IBKG0000223072"/>
    <x v="14"/>
    <s v="SENT"/>
    <x v="38"/>
    <m/>
  </r>
  <r>
    <s v="TO17"/>
    <n v="10"/>
    <s v="PRLS/25/12433"/>
    <n v="4702056489"/>
    <s v="CARMEL PINK"/>
    <n v="710966292008"/>
    <x v="1"/>
    <n v="25"/>
    <n v="25"/>
    <n v="2"/>
    <s v="SHIPPED TO CITY OFFICE"/>
    <s v="AIR - FOB"/>
    <s v="SENT"/>
    <n v="15605004520"/>
    <x v="2"/>
    <s v="AIR - FOB - BANGLORE"/>
    <s v="IBKG0000223079"/>
    <x v="13"/>
    <s v="SENT"/>
    <x v="22"/>
    <m/>
  </r>
  <r>
    <s v="CA20"/>
    <n v="10"/>
    <s v="PRLS/25/12644"/>
    <n v="4702054149"/>
    <s v="HARBOR ISLAND BLUE"/>
    <s v="710P07023004"/>
    <x v="0"/>
    <n v="836"/>
    <n v="836"/>
    <n v="38"/>
    <s v="SHIPPED"/>
    <s v="SEA - FOB "/>
    <s v="SENT"/>
    <n v="15605004562"/>
    <x v="4"/>
    <s v="SEA - FOB - CHENNAI"/>
    <s v="IBKG0000224531"/>
    <x v="15"/>
    <s v="SENT"/>
    <x v="39"/>
    <m/>
  </r>
  <r>
    <s v="CA20"/>
    <n v="10"/>
    <s v="PRLS/25/12644"/>
    <n v="4702054150"/>
    <s v="HARBOR ISLAND BLUE"/>
    <s v="710P07023004"/>
    <x v="0"/>
    <n v="374"/>
    <n v="374"/>
    <n v="17"/>
    <s v="SHIPPED"/>
    <s v="SEA - FOB "/>
    <s v="SENT"/>
    <n v="15605004564"/>
    <x v="4"/>
    <s v="SEA - FOB - CHENNAI"/>
    <s v="IBKG0000224531"/>
    <x v="15"/>
    <s v="SENT"/>
    <x v="39"/>
    <m/>
  </r>
  <r>
    <s v="CA20"/>
    <n v="20"/>
    <s v="PRLS/25/12327"/>
    <n v="4702054301"/>
    <s v="POLO BLACK"/>
    <n v="710966294019"/>
    <x v="0"/>
    <n v="638"/>
    <n v="594"/>
    <n v="27"/>
    <s v="SHIPPED"/>
    <s v="SEA - FOB "/>
    <s v="SENT"/>
    <n v="15605004563"/>
    <x v="4"/>
    <s v="SEA - FOB - CHENNAI"/>
    <s v="IBKG0000224531"/>
    <x v="15"/>
    <s v="SENT"/>
    <x v="39"/>
    <m/>
  </r>
  <r>
    <s v="CA20"/>
    <n v="20"/>
    <s v="PRLS/25/12327"/>
    <n v="4702054302"/>
    <s v="POLO BLACK"/>
    <n v="710966294019"/>
    <x v="0"/>
    <n v="308"/>
    <n v="308"/>
    <n v="14"/>
    <s v="SHIPPED"/>
    <s v="SEA - FOB "/>
    <s v="SENT"/>
    <n v="15605004561"/>
    <x v="4"/>
    <s v="SEA - FOB - CHENNAI"/>
    <s v="IBKG0000224531"/>
    <x v="15"/>
    <s v="SENT"/>
    <x v="39"/>
    <m/>
  </r>
  <r>
    <s v="V992"/>
    <n v="10"/>
    <s v="PRLS/25/12339"/>
    <n v="4702049219"/>
    <s v="5137B PINK/WHITE"/>
    <s v="710B22228002"/>
    <x v="8"/>
    <n v="720"/>
    <n v="541"/>
    <n v="33"/>
    <s v="SHIPPED"/>
    <s v="SEA - FOB "/>
    <s v="SENT"/>
    <n v="15605004550"/>
    <x v="4"/>
    <s v="SEA - FOB - CHENNAI"/>
    <s v="IBKG0000226902"/>
    <x v="15"/>
    <s v="SENT"/>
    <x v="40"/>
    <m/>
  </r>
  <r>
    <s v="V992"/>
    <n v="20"/>
    <s v="PRLS/25/12225"/>
    <n v="4702049219"/>
    <s v="5137F CHOCOLATE MOUSSE/WHITE"/>
    <s v="710B22228003"/>
    <x v="8"/>
    <n v="225"/>
    <n v="225"/>
    <n v="13"/>
    <s v="SHIPPED"/>
    <s v="SEA - FOB "/>
    <s v="SENT"/>
    <n v="15605004554"/>
    <x v="4"/>
    <s v="SEA - FOB - CHENNAI"/>
    <s v="IBKG0000226902"/>
    <x v="15"/>
    <s v="SENT"/>
    <x v="40"/>
    <m/>
  </r>
  <r>
    <s v="V992"/>
    <n v="10"/>
    <s v="PRLS/25/12339"/>
    <n v="4702049220"/>
    <s v="5137B PINK/WHITE"/>
    <s v="710B22228002"/>
    <x v="8"/>
    <n v="690"/>
    <n v="538"/>
    <n v="32"/>
    <s v="SHIPPED"/>
    <s v="SEA - FOB "/>
    <s v="SENT"/>
    <n v="15605004551"/>
    <x v="4"/>
    <s v="SEA - FOB - CHENNAI"/>
    <s v="IBKG0000226902"/>
    <x v="15"/>
    <s v="SENT"/>
    <x v="40"/>
    <m/>
  </r>
  <r>
    <s v="V992"/>
    <n v="20"/>
    <s v="PRLS/25/12225"/>
    <n v="4702049220"/>
    <s v="5137F CHOCOLATE MOUSSE/WHITE"/>
    <s v="710B22228003"/>
    <x v="8"/>
    <n v="687"/>
    <n v="704"/>
    <n v="41"/>
    <s v="SHIPPED"/>
    <s v="SEA - FOB "/>
    <s v="SENT"/>
    <n v="15605004555"/>
    <x v="4"/>
    <s v="SEA - FOB - CHENNAI"/>
    <s v="IBKG0000226902"/>
    <x v="15"/>
    <s v="SENT"/>
    <x v="40"/>
    <m/>
  </r>
  <r>
    <s v="V992"/>
    <n v="20"/>
    <s v="PRLS/25/12225"/>
    <n v="4702049221"/>
    <s v="5137F CHOCOLATE MOUSSE/WHITE"/>
    <s v="710B22228003"/>
    <x v="8"/>
    <n v="40"/>
    <n v="40"/>
    <n v="3"/>
    <s v="SHIPPED"/>
    <s v="SEA - FOB "/>
    <s v="SENT"/>
    <n v="15605004549"/>
    <x v="4"/>
    <s v="SEA - FOB - CHENNAI"/>
    <s v="IBKG0000226902"/>
    <x v="15"/>
    <s v="SENT"/>
    <x v="40"/>
    <m/>
  </r>
  <r>
    <s v="V992"/>
    <n v="10"/>
    <s v="PRLS/25/12339"/>
    <n v="4702049221"/>
    <s v="5137B PINK/WHITE"/>
    <s v="710B22228002"/>
    <x v="8"/>
    <n v="40"/>
    <n v="40"/>
    <n v="3"/>
    <s v="SHIPPED"/>
    <s v="SEA - FOB "/>
    <s v="SENT"/>
    <n v="15605004549"/>
    <x v="4"/>
    <s v="SEA - FOB - CHENNAI"/>
    <s v="IBKG0000226902"/>
    <x v="15"/>
    <s v="SENT"/>
    <x v="40"/>
    <m/>
  </r>
  <r>
    <s v="V992"/>
    <n v="10"/>
    <s v="PRLS/25/12221"/>
    <n v="4702053668"/>
    <s v="BAYSIDE GREEN"/>
    <n v="710967669004"/>
    <x v="8"/>
    <n v="410"/>
    <n v="419"/>
    <n v="26"/>
    <s v="SHIPPED"/>
    <s v="SEA - FOB "/>
    <s v="SENT"/>
    <n v="15605004556"/>
    <x v="4"/>
    <s v="SEA - FOB - CHENNAI"/>
    <s v="IBKG0000226902"/>
    <x v="15"/>
    <s v="SENT"/>
    <x v="40"/>
    <m/>
  </r>
  <r>
    <s v="V992"/>
    <n v="10"/>
    <s v="PRLS/25/12221"/>
    <n v="4702053669"/>
    <s v="BAYSIDE GREEN"/>
    <n v="710967669004"/>
    <x v="8"/>
    <n v="861"/>
    <n v="882"/>
    <n v="51"/>
    <s v="SHIPPED"/>
    <s v="SEA - FOB "/>
    <s v="SENT"/>
    <n v="15605004557"/>
    <x v="4"/>
    <s v="SEA - FOB - CHENNAI"/>
    <s v="IBKG0000226902"/>
    <x v="15"/>
    <s v="SENT"/>
    <x v="40"/>
    <m/>
  </r>
  <r>
    <s v="V992"/>
    <n v="10"/>
    <s v="PRLS/25/12221"/>
    <n v="4702053670"/>
    <s v="BAYSIDE GREEN"/>
    <n v="710967669004"/>
    <x v="8"/>
    <n v="32"/>
    <n v="32"/>
    <n v="3"/>
    <s v="SHIPPED"/>
    <s v="SEA - FOB "/>
    <s v="SENT"/>
    <n v="15605004558"/>
    <x v="4"/>
    <s v="SEA - FOB - CHENNAI"/>
    <s v="IBKG0000226902"/>
    <x v="15"/>
    <s v="SENT"/>
    <x v="40"/>
    <m/>
  </r>
  <r>
    <s v="TO17"/>
    <n v="30"/>
    <s v="PRLS/25/12437"/>
    <n v="4702056489"/>
    <s v="AUSTIN BLUE"/>
    <n v="710966292032"/>
    <x v="1"/>
    <n v="207"/>
    <n v="207"/>
    <n v="14"/>
    <s v="SHIPPED"/>
    <s v="AIR - FOB"/>
    <s v="SENT"/>
    <n v="15605004541"/>
    <x v="3"/>
    <s v="AIR - FOB - BANGLORE"/>
    <s v="IBKG0000227404"/>
    <x v="16"/>
    <s v="SENT"/>
    <x v="41"/>
    <m/>
  </r>
  <r>
    <s v="CA10"/>
    <n v="10"/>
    <s v="PRLS/25/12442"/>
    <n v="4702056496"/>
    <s v="AUSTIN BLUE"/>
    <n v="710968912501"/>
    <x v="0"/>
    <n v="524"/>
    <n v="534"/>
    <n v="26"/>
    <s v="SHIPPED"/>
    <s v="AIR - FOB"/>
    <s v="SENT"/>
    <n v="15605004542"/>
    <x v="3"/>
    <s v="AIR - FOB - BANGLORE"/>
    <s v="IBKG0000227406"/>
    <x v="16"/>
    <s v="SENT"/>
    <x v="42"/>
    <m/>
  </r>
  <r>
    <s v="CA10"/>
    <n v="40"/>
    <s v="PRLS/25/12441"/>
    <n v="4702056492"/>
    <s v="AUSTIN BLUE"/>
    <n v="710966294509"/>
    <x v="0"/>
    <n v="762"/>
    <n v="777"/>
    <n v="46"/>
    <s v="SHIPPED"/>
    <s v="AIR - FOB"/>
    <s v="SENT"/>
    <n v="15605004543"/>
    <x v="3"/>
    <s v="AIR - FOB - BANGLORE"/>
    <s v="IBKG0000227406"/>
    <x v="16"/>
    <s v="SENT"/>
    <x v="42"/>
    <m/>
  </r>
  <r>
    <s v="V992"/>
    <n v="10"/>
    <s v="PRLS/25/13183"/>
    <n v="4702053663"/>
    <s v="COOPER BROWN"/>
    <n v="710967632004"/>
    <x v="8"/>
    <n v="1070"/>
    <n v="1074"/>
    <n v="61"/>
    <s v="SHIPPED"/>
    <s v="SEA - FOB "/>
    <s v="SENT"/>
    <n v="15605004569"/>
    <x v="4"/>
    <s v="SEA - FOB - CHENNAI"/>
    <s v="IBKG0000224552"/>
    <x v="17"/>
    <s v="SENT"/>
    <x v="43"/>
    <m/>
  </r>
  <r>
    <s v="V992"/>
    <n v="10"/>
    <s v="PRLS/25/13183"/>
    <n v="4702053664"/>
    <s v="COOPER BROWN"/>
    <n v="710967632004"/>
    <x v="8"/>
    <n v="1068"/>
    <n v="1068"/>
    <n v="62"/>
    <s v="SHIPPED"/>
    <s v="SEA - FOB "/>
    <s v="SENT"/>
    <n v="15605004570"/>
    <x v="4"/>
    <s v="SEA - FOB - CHENNAI"/>
    <s v="IBKG0000224552"/>
    <x v="17"/>
    <s v="SENT"/>
    <x v="43"/>
    <m/>
  </r>
  <r>
    <s v="V992"/>
    <n v="10"/>
    <s v="PRLS/25/12210"/>
    <n v="4702053665"/>
    <s v="COOPER BROWN"/>
    <n v="710967632004"/>
    <x v="8"/>
    <n v="40"/>
    <n v="40"/>
    <n v="3"/>
    <s v="SHIPPED"/>
    <s v="SEA - FOB "/>
    <s v="SENT"/>
    <n v="15605004544"/>
    <x v="4"/>
    <s v="SEA - FOB - CHENNAI"/>
    <s v="IBKG0000224552"/>
    <x v="17"/>
    <s v="SENT"/>
    <x v="43"/>
    <m/>
  </r>
  <r>
    <s v="V992"/>
    <n v="10"/>
    <s v="PRLS/25/12142"/>
    <n v="4702043049"/>
    <s v="7116B GREEN BLUE WHITE"/>
    <s v="710B16705001"/>
    <x v="8"/>
    <n v="35"/>
    <n v="35"/>
    <n v="3"/>
    <s v="SHIPPED"/>
    <s v="SEA - FOB "/>
    <s v="SENT"/>
    <n v="15605004545"/>
    <x v="4"/>
    <s v="SEA - FOB - CHENNAI"/>
    <s v="IBKG0000224575"/>
    <x v="17"/>
    <s v="SENT"/>
    <x v="44"/>
    <m/>
  </r>
  <r>
    <s v="V992"/>
    <n v="10"/>
    <s v="PRLS/25/12442"/>
    <n v="4702056497"/>
    <s v="AUSTIN BLUE"/>
    <n v="710968912501"/>
    <x v="8"/>
    <n v="476"/>
    <n v="479"/>
    <n v="23"/>
    <s v="SHIPPED"/>
    <s v="SEA - FOB "/>
    <s v="SENT"/>
    <n v="15605004568"/>
    <x v="4"/>
    <s v="SEA - FOB - CHENNAI"/>
    <s v="IBKG0000224575"/>
    <x v="17"/>
    <s v="SENT"/>
    <x v="44"/>
    <m/>
  </r>
  <r>
    <s v="V992"/>
    <n v="20"/>
    <s v="PRLS/25/12441"/>
    <n v="4702056493"/>
    <s v="AUSTIN BLUE"/>
    <n v="710966294509"/>
    <x v="8"/>
    <n v="429"/>
    <n v="401"/>
    <n v="24"/>
    <s v="SHIPPED"/>
    <s v="SEA - FOB "/>
    <s v="SENT"/>
    <n v="15605004552"/>
    <x v="4"/>
    <s v="SEA - FOB - CHENNAI"/>
    <s v="IBKG0000224575"/>
    <x v="17"/>
    <s v="SENT"/>
    <x v="44"/>
    <m/>
  </r>
  <r>
    <s v="V992"/>
    <n v="30"/>
    <s v="PRLS/25/12141"/>
    <n v="4702043043"/>
    <s v="7188E COASTAL BEIGE WHITE"/>
    <s v="710B15594006"/>
    <x v="8"/>
    <n v="477"/>
    <n v="488"/>
    <n v="28"/>
    <s v="SHIPPED"/>
    <s v="SEA - FOB "/>
    <s v="SENT"/>
    <n v="15605004546"/>
    <x v="4"/>
    <s v="SEA - FOB - CHENNAI"/>
    <s v="IBKG0000224575"/>
    <x v="17"/>
    <s v="SENT"/>
    <x v="44"/>
    <m/>
  </r>
  <r>
    <s v="V992"/>
    <n v="20"/>
    <s v="PRLS/25/12140"/>
    <n v="4702043043"/>
    <s v="7188B BLUE WHITE"/>
    <s v="710B15594005"/>
    <x v="8"/>
    <n v="744"/>
    <n v="762"/>
    <n v="46"/>
    <s v="SHIPPED"/>
    <s v="SEA - FOB "/>
    <s v="SENT"/>
    <n v="15605004546"/>
    <x v="4"/>
    <s v="SEA - FOB - CHENNAI"/>
    <s v="IBKG0000224575"/>
    <x v="17"/>
    <s v="SENT"/>
    <x v="44"/>
    <m/>
  </r>
  <r>
    <s v="V992"/>
    <n v="10"/>
    <s v="PRLS/25/12139"/>
    <n v="4702043043"/>
    <s v="7188A WHITE BLUE"/>
    <s v="710B15594004"/>
    <x v="8"/>
    <n v="435"/>
    <n v="446"/>
    <n v="26"/>
    <s v="SHIPPED"/>
    <s v="SEA - FOB "/>
    <s v="SENT"/>
    <n v="15605004546"/>
    <x v="4"/>
    <s v="SEA - FOB - CHENNAI"/>
    <s v="IBKG0000224575"/>
    <x v="17"/>
    <s v="SENT"/>
    <x v="44"/>
    <m/>
  </r>
  <r>
    <s v="V992"/>
    <n v="10"/>
    <s v="PRLS/25/12223"/>
    <n v="4702049209"/>
    <s v="594C BLUE/WHITE"/>
    <s v="710B16388001"/>
    <x v="8"/>
    <n v="390"/>
    <n v="399"/>
    <n v="23"/>
    <s v="SHIPPED"/>
    <s v="SEA - FOB "/>
    <s v="SENT"/>
    <n v="15605004547"/>
    <x v="4"/>
    <s v="SEA - FOB - CHENNAI"/>
    <s v="IBKG0000224575"/>
    <x v="17"/>
    <s v="SENT"/>
    <x v="44"/>
    <m/>
  </r>
  <r>
    <s v="V992"/>
    <n v="10"/>
    <s v="PRLS/25/12223"/>
    <n v="4702049210"/>
    <s v="594C BLUE/WHITE"/>
    <s v="710B16388001"/>
    <x v="8"/>
    <n v="1593"/>
    <n v="1635"/>
    <n v="94"/>
    <s v="SHIPPED"/>
    <s v="SEA - FOB "/>
    <s v="SENT"/>
    <n v="15605004553"/>
    <x v="4"/>
    <s v="SEA - FOB - CHENNAI"/>
    <s v="IBKG0000224575"/>
    <x v="17"/>
    <s v="SENT"/>
    <x v="44"/>
    <m/>
  </r>
  <r>
    <s v="V992"/>
    <n v="10"/>
    <s v="PRLS/25/12223"/>
    <n v="4702049211"/>
    <s v="594C BLUE/WHITE"/>
    <s v="710B16388001"/>
    <x v="8"/>
    <n v="60"/>
    <n v="60"/>
    <n v="4"/>
    <s v="SHIPPED"/>
    <s v="SEA - FOB "/>
    <s v="SENT"/>
    <n v="15605004548"/>
    <x v="4"/>
    <s v="SEA - FOB - CHENNAI"/>
    <s v="IBKG0000224575"/>
    <x v="17"/>
    <s v="SENT"/>
    <x v="44"/>
    <m/>
  </r>
  <r>
    <s v="V993"/>
    <n v="10"/>
    <s v="PRLS/25/12223"/>
    <n v="4702049212"/>
    <s v="594C BLUE/WHITE"/>
    <s v="710B16388001"/>
    <x v="7"/>
    <n v="1680"/>
    <n v="1728"/>
    <n v="98"/>
    <s v="SHIPPED"/>
    <s v="SEA - FOB "/>
    <s v="SENT"/>
    <n v="15605004567"/>
    <x v="4"/>
    <s v="SEA - FOB - CHENNAI"/>
    <s v="IBKG0000224594"/>
    <x v="16"/>
    <s v="SENT"/>
    <x v="45"/>
    <m/>
  </r>
  <r>
    <s v="V993"/>
    <n v="20"/>
    <s v="PRLS/25/12225"/>
    <n v="4702049222"/>
    <s v="5137F CHOCOLATE MOUSSE/WHITE"/>
    <s v="710B22228003"/>
    <x v="7"/>
    <n v="640"/>
    <n v="656"/>
    <n v="38"/>
    <s v="SHIPPED"/>
    <s v="SEA - FOB "/>
    <s v="SENT"/>
    <n v="15605004559"/>
    <x v="4"/>
    <s v="SEA - FOB - CHENNAI"/>
    <s v="IBKG0000224594"/>
    <x v="16"/>
    <s v="SENT"/>
    <x v="45"/>
    <m/>
  </r>
  <r>
    <s v="V993"/>
    <n v="10"/>
    <s v="PRLS/25/12339"/>
    <n v="4702049222"/>
    <s v="5137B PINK/WHITE"/>
    <s v="710B22228002"/>
    <x v="7"/>
    <n v="370"/>
    <n v="378"/>
    <n v="22"/>
    <s v="SHIPPED"/>
    <s v="SEA - FOB "/>
    <s v="SENT"/>
    <n v="15605004559"/>
    <x v="4"/>
    <s v="SEA - FOB - CHENNAI"/>
    <s v="IBKG0000224594"/>
    <x v="16"/>
    <s v="SENT"/>
    <x v="45"/>
    <m/>
  </r>
  <r>
    <s v="V993"/>
    <n v="10"/>
    <s v="PRLS/25/12221"/>
    <n v="4702053671"/>
    <s v="BAYSIDE GREEN"/>
    <n v="710967669004"/>
    <x v="7"/>
    <n v="410"/>
    <n v="419"/>
    <n v="25"/>
    <s v="SHIPPED"/>
    <s v="SEA - FOB "/>
    <s v="SENT"/>
    <n v="15605004560"/>
    <x v="4"/>
    <s v="SEA - FOB - CHENNAI"/>
    <s v="IBKG0000224594"/>
    <x v="16"/>
    <s v="SENT"/>
    <x v="45"/>
    <m/>
  </r>
  <r>
    <s v="V993"/>
    <n v="10"/>
    <s v="PRLS/25/13183"/>
    <n v="4702053666"/>
    <s v="COOPER BROWN"/>
    <n v="710967632004"/>
    <x v="7"/>
    <n v="1340"/>
    <n v="1340"/>
    <n v="79"/>
    <s v="SHIPPED"/>
    <s v="SEA - FOB "/>
    <s v="SENT"/>
    <n v="15605004556"/>
    <x v="4"/>
    <s v="SEA - FOB - CHENNAI"/>
    <s v="IBKG0000224595"/>
    <x v="16"/>
    <s v="SENT"/>
    <x v="46"/>
    <m/>
  </r>
  <r>
    <s v="V994"/>
    <n v="20"/>
    <s v="PRLS/25/10826"/>
    <n v="4701983749"/>
    <s v="BLUE MULTI"/>
    <s v="782P05347001"/>
    <x v="5"/>
    <n v="56"/>
    <n v="56"/>
    <n v="2"/>
    <s v="SHIPPED TO CITY OFFICE"/>
    <s v="AIR - FOB"/>
    <s v="SENT"/>
    <n v="15605004595"/>
    <x v="4"/>
    <s v="AIR - FOB - BANGLORE"/>
    <s v="IBKG0000234269"/>
    <x v="18"/>
    <s v="SENT"/>
    <x v="47"/>
    <m/>
  </r>
  <r>
    <s v="CA10"/>
    <n v="20"/>
    <s v="PRLS/25/12440"/>
    <n v="4702056492"/>
    <s v="SKY LAVENDER"/>
    <n v="710966294501"/>
    <x v="0"/>
    <n v="658"/>
    <n v="666"/>
    <n v="39"/>
    <s v="SHIPPED"/>
    <s v="AIR - FOB"/>
    <s v="SENT"/>
    <n v="15605004565"/>
    <x v="4"/>
    <s v="AIR - FOB - BANGLORE"/>
    <s v="IBKG0000224369"/>
    <x v="19"/>
    <s v="SENT"/>
    <x v="48"/>
    <m/>
  </r>
  <r>
    <s v="V992"/>
    <n v="10"/>
    <s v="PRLS/25/12440"/>
    <n v="4702056493"/>
    <s v="SKY LAVENDER"/>
    <n v="710966294501"/>
    <x v="8"/>
    <n v="42"/>
    <n v="41"/>
    <n v="3"/>
    <s v="SHIPPED"/>
    <s v="SEA - FOB "/>
    <s v="SENT"/>
    <n v="15605004579"/>
    <x v="5"/>
    <s v="SEA - FOB - CHENNAI"/>
    <s v="IBKG0000228110"/>
    <x v="20"/>
    <s v="SENT"/>
    <x v="49"/>
    <m/>
  </r>
  <r>
    <s v="V992"/>
    <n v="10"/>
    <s v="PRLS/25/12439"/>
    <n v="4702056491"/>
    <s v="SKY LAVENDER"/>
    <n v="710966293023"/>
    <x v="8"/>
    <n v="115"/>
    <n v="115"/>
    <n v="6"/>
    <s v="SHIPPED"/>
    <s v="SEA - FOB "/>
    <s v="SENT"/>
    <n v="15605004572"/>
    <x v="5"/>
    <s v="SEA - FOB - CHENNAI"/>
    <s v="IBKG0000228110"/>
    <x v="20"/>
    <s v="SENT"/>
    <x v="49"/>
    <m/>
  </r>
  <r>
    <s v="CA10"/>
    <n v="30"/>
    <s v="PRLS/25/12737"/>
    <n v="4702068711"/>
    <s v="6671I POWDER PURPLE/WHITE"/>
    <s v="710B22588003"/>
    <x v="0"/>
    <n v="780"/>
    <n v="797"/>
    <n v="47"/>
    <s v="SHIPPED"/>
    <s v="SEA - FOB "/>
    <s v="SENT"/>
    <n v="15605004582"/>
    <x v="5"/>
    <s v="SEA - FOB - CHENNAI"/>
    <s v="IBKG0000228157"/>
    <x v="20"/>
    <s v="SENT"/>
    <x v="50"/>
    <m/>
  </r>
  <r>
    <s v="CA10"/>
    <n v="10"/>
    <s v="PRLS/25/12739"/>
    <n v="4702068712"/>
    <s v="6555H COASTAL BEIGE/WHITE"/>
    <s v="710B22589001"/>
    <x v="0"/>
    <n v="600"/>
    <n v="613"/>
    <n v="36"/>
    <s v="SHIPPED"/>
    <s v="SEA - FOB "/>
    <s v="SENT"/>
    <n v="15605004594"/>
    <x v="5"/>
    <s v="SEA - FOB - CHENNAI"/>
    <s v="IBKG0000228157"/>
    <x v="20"/>
    <s v="SENT"/>
    <x v="50"/>
    <m/>
  </r>
  <r>
    <s v="CA10"/>
    <n v="20"/>
    <s v="PRLS/25/12741"/>
    <n v="4702068712"/>
    <s v="6555B CABANA BLUE/WHITE"/>
    <s v="710B22589002"/>
    <x v="0"/>
    <n v="1000"/>
    <n v="1026"/>
    <n v="59"/>
    <s v="SHIPPED"/>
    <s v="SEA - FOB "/>
    <s v="SENT"/>
    <n v="15605004583"/>
    <x v="5"/>
    <s v="SEA - FOB - CHENNAI"/>
    <s v="IBKG0000228157"/>
    <x v="20"/>
    <s v="SENT"/>
    <x v="50"/>
    <m/>
  </r>
  <r>
    <s v="CA10"/>
    <n v="10"/>
    <s v="PRLS/25/12741"/>
    <n v="4702083750"/>
    <s v="6555B CABANA BLUE/WHITE"/>
    <s v="710B22589002"/>
    <x v="0"/>
    <n v="44"/>
    <n v="44"/>
    <n v="3"/>
    <s v="SHIPPED"/>
    <s v="SEA - FOB "/>
    <s v="SENT"/>
    <n v="15605004584"/>
    <x v="5"/>
    <s v="SEA - FOB - CHENNAI"/>
    <s v="IBKG0000228157"/>
    <x v="20"/>
    <s v="SENT"/>
    <x v="50"/>
    <m/>
  </r>
  <r>
    <s v="CA10"/>
    <n v="20"/>
    <s v="PRLS/25/12741"/>
    <n v="4702083767"/>
    <s v="6555B CABANA BLUE/WHITE"/>
    <s v="710B22589002"/>
    <x v="0"/>
    <n v="47"/>
    <n v="47"/>
    <n v="3"/>
    <s v="SHIPPED"/>
    <s v="SEA - FOB "/>
    <s v="SENT"/>
    <n v="15605004585"/>
    <x v="5"/>
    <s v="SEA - FOB - CHENNAI"/>
    <s v="IBKG0000228157"/>
    <x v="20"/>
    <s v="SENT"/>
    <x v="50"/>
    <m/>
  </r>
  <r>
    <s v="CA10"/>
    <n v="10"/>
    <s v="PRLS/25/12739"/>
    <n v="4702083767"/>
    <s v="6555H COASTAL BEIGE/WHITE"/>
    <s v="710B22589001"/>
    <x v="0"/>
    <n v="17"/>
    <n v="17"/>
    <n v="1"/>
    <s v="SHIPPED"/>
    <s v="SEA - FOB "/>
    <s v="SENT"/>
    <n v="15605004585"/>
    <x v="5"/>
    <s v="SEA - FOB - CHENNAI"/>
    <s v="IBKG0000228157"/>
    <x v="20"/>
    <s v="SENT"/>
    <x v="50"/>
    <m/>
  </r>
  <r>
    <s v="CA10"/>
    <n v="20"/>
    <s v="PRLS/25/12741"/>
    <n v="4702083793"/>
    <s v="6555B CABANA BLUE/WHITE"/>
    <s v="710B22589002"/>
    <x v="0"/>
    <n v="48"/>
    <n v="48"/>
    <n v="3"/>
    <s v="SHIPPED"/>
    <s v="SEA - FOB "/>
    <s v="SENT"/>
    <n v="15605004586"/>
    <x v="5"/>
    <s v="SEA - FOB - CHENNAI"/>
    <s v="IBKG0000228157"/>
    <x v="20"/>
    <s v="SENT"/>
    <x v="50"/>
    <m/>
  </r>
  <r>
    <s v="CA10"/>
    <n v="10"/>
    <s v="PRLS/25/12739"/>
    <n v="4702083793"/>
    <s v="6555H COASTAL BEIGE/WHITE"/>
    <s v="710B22589001"/>
    <x v="0"/>
    <n v="29"/>
    <n v="29"/>
    <n v="3"/>
    <s v="SHIPPED"/>
    <s v="SEA - FOB "/>
    <s v="SENT"/>
    <n v="15605004586"/>
    <x v="5"/>
    <s v="SEA - FOB - CHENNAI"/>
    <s v="IBKG0000228157"/>
    <x v="20"/>
    <s v="SENT"/>
    <x v="50"/>
    <m/>
  </r>
  <r>
    <s v="CA10"/>
    <n v="20"/>
    <s v="PRLS/25/12741"/>
    <n v="4702083827"/>
    <s v="6555B CABANA BLUE/WHITE"/>
    <s v="710B22589002"/>
    <x v="0"/>
    <n v="48"/>
    <n v="48"/>
    <n v="3"/>
    <s v="SHIPPED"/>
    <s v="SEA - FOB "/>
    <s v="SENT"/>
    <n v="15605004587"/>
    <x v="5"/>
    <s v="SEA - FOB - CHENNAI"/>
    <s v="IBKG0000228157"/>
    <x v="20"/>
    <s v="SENT"/>
    <x v="50"/>
    <m/>
  </r>
  <r>
    <s v="CA10"/>
    <n v="10"/>
    <s v="PRLS/25/12739"/>
    <n v="4702083827"/>
    <s v="6555H COASTAL BEIGE/WHITE"/>
    <s v="710B22589001"/>
    <x v="0"/>
    <n v="29"/>
    <n v="29"/>
    <n v="3"/>
    <s v="SHIPPED"/>
    <s v="SEA - FOB "/>
    <s v="SENT"/>
    <n v="15605004587"/>
    <x v="5"/>
    <s v="SEA - FOB - CHENNAI"/>
    <s v="IBKG0000228157"/>
    <x v="20"/>
    <s v="SENT"/>
    <x v="50"/>
    <m/>
  </r>
  <r>
    <s v="CA10"/>
    <n v="20"/>
    <s v="PRLS/25/12741"/>
    <n v="4702083856"/>
    <s v="6555B CABANA BLUE/WHITE"/>
    <s v="710B22589002"/>
    <x v="0"/>
    <n v="47"/>
    <n v="47"/>
    <n v="3"/>
    <s v="SHIPPED"/>
    <s v="SEA - FOB "/>
    <s v="SENT"/>
    <n v="15605004588"/>
    <x v="5"/>
    <s v="SEA - FOB - CHENNAI"/>
    <s v="IBKG0000228157"/>
    <x v="20"/>
    <s v="SENT"/>
    <x v="50"/>
    <m/>
  </r>
  <r>
    <s v="CA10"/>
    <n v="10"/>
    <s v="PRLS/25/12739"/>
    <n v="4702083856"/>
    <s v="6555H COASTAL BEIGE/WHITE"/>
    <s v="710B22589001"/>
    <x v="0"/>
    <n v="25"/>
    <n v="25"/>
    <n v="2"/>
    <s v="SHIPPED"/>
    <s v="SEA - FOB "/>
    <s v="SENT"/>
    <n v="15605004588"/>
    <x v="5"/>
    <s v="SEA - FOB - CHENNAI"/>
    <s v="IBKG0000228157"/>
    <x v="20"/>
    <s v="SENT"/>
    <x v="50"/>
    <m/>
  </r>
  <r>
    <s v="CA10"/>
    <n v="10"/>
    <s v="PRLS/25/12741"/>
    <n v="4702083881"/>
    <s v="6555B CABANA BLUE/WHITE"/>
    <s v="710B22589002"/>
    <x v="0"/>
    <n v="46"/>
    <n v="46"/>
    <n v="3"/>
    <s v="SHIPPED"/>
    <s v="SEA - FOB "/>
    <s v="SENT"/>
    <n v="15605004589"/>
    <x v="5"/>
    <s v="SEA - FOB - CHENNAI"/>
    <s v="IBKG0000228157"/>
    <x v="20"/>
    <s v="SENT"/>
    <x v="50"/>
    <m/>
  </r>
  <r>
    <s v="CA10"/>
    <n v="10"/>
    <s v="PRLS/25/12741"/>
    <n v="4702083891"/>
    <s v="6555B CABANA BLUE/WHITE"/>
    <s v="710B22589002"/>
    <x v="0"/>
    <n v="5"/>
    <n v="5"/>
    <n v="1"/>
    <s v="SHIPPED"/>
    <s v="SEA - FOB "/>
    <s v="SENT"/>
    <n v="15605004590"/>
    <x v="5"/>
    <s v="SEA - FOB - CHENNAI"/>
    <s v="IBKG0000228157"/>
    <x v="20"/>
    <s v="SENT"/>
    <x v="50"/>
    <m/>
  </r>
  <r>
    <s v="CA10"/>
    <n v="10"/>
    <s v="PRLS/25/12741"/>
    <n v="4702083899"/>
    <s v="6555B CABANA BLUE/WHITE"/>
    <s v="710B22589002"/>
    <x v="0"/>
    <n v="36"/>
    <n v="36"/>
    <n v="2"/>
    <s v="SHIPPED"/>
    <s v="SEA - FOB "/>
    <s v="SENT"/>
    <n v="15605004591"/>
    <x v="5"/>
    <s v="SEA - FOB - CHENNAI"/>
    <s v="IBKG0000228157"/>
    <x v="20"/>
    <s v="SENT"/>
    <x v="50"/>
    <m/>
  </r>
  <r>
    <s v="CA10"/>
    <n v="10"/>
    <s v="PRLS/25/12741"/>
    <n v="4702083906"/>
    <s v="6555B CABANA BLUE/WHITE"/>
    <s v="710B22589002"/>
    <x v="0"/>
    <n v="33"/>
    <n v="33"/>
    <n v="3"/>
    <s v="SHIPPED"/>
    <s v="SEA - FOB "/>
    <s v="SENT"/>
    <n v="15605004592"/>
    <x v="5"/>
    <s v="SEA - FOB - CHENNAI"/>
    <s v="IBKG0000228157"/>
    <x v="20"/>
    <s v="SENT"/>
    <x v="50"/>
    <m/>
  </r>
  <r>
    <s v="CA10"/>
    <n v="10"/>
    <s v="PRLS/25/12741"/>
    <n v="4702083916"/>
    <s v="6555B CABANA BLUE/WHITE"/>
    <s v="710B22589002"/>
    <x v="0"/>
    <n v="46"/>
    <n v="46"/>
    <n v="3"/>
    <s v="SHIPPED"/>
    <s v="SEA - FOB "/>
    <s v="SENT"/>
    <n v="15605004593"/>
    <x v="5"/>
    <s v="SEA - FOB - CHENNAI"/>
    <s v="IBKG0000228157"/>
    <x v="20"/>
    <s v="SENT"/>
    <x v="50"/>
    <m/>
  </r>
  <r>
    <s v="NW00"/>
    <n v="10"/>
    <s v="PRLS/25/12448"/>
    <n v="4702059563"/>
    <s v="SKY LAVENDER"/>
    <n v="711966293501"/>
    <x v="4"/>
    <n v="678"/>
    <n v="653"/>
    <n v="38"/>
    <s v="SHIPPED"/>
    <s v="SEA - FOB "/>
    <s v="SENT"/>
    <n v="15605004573"/>
    <x v="5"/>
    <s v="SEA - FOB - CHENNAI"/>
    <s v="IBKG0000228123"/>
    <x v="20"/>
    <s v="SENT"/>
    <x v="51"/>
    <m/>
  </r>
  <r>
    <s v="V994"/>
    <n v="20"/>
    <s v="PRLS/25/12439"/>
    <n v="4702064965"/>
    <s v="SKY LAVENDER"/>
    <n v="710966293023"/>
    <x v="6"/>
    <n v="836"/>
    <n v="844"/>
    <n v="40"/>
    <s v="SHIPPED"/>
    <s v="AIR - FOB"/>
    <s v="SENT"/>
    <n v="15605004580"/>
    <x v="5"/>
    <s v="AIR - FOB - BANGLORE"/>
    <s v="IBKG0000233639"/>
    <x v="19"/>
    <s v="SENT"/>
    <x v="52"/>
    <m/>
  </r>
  <r>
    <s v="TO17"/>
    <n v="10"/>
    <s v="PRLS/25/12448"/>
    <n v="4702059564"/>
    <s v="SKY LAVENDER"/>
    <n v="711966293501"/>
    <x v="1"/>
    <n v="302"/>
    <n v="302"/>
    <n v="18"/>
    <s v="SHIPPED"/>
    <s v="MUMBAI"/>
    <s v="SENT"/>
    <n v="15605004571"/>
    <x v="5"/>
    <s v="SEA - FOB - MUMBAI"/>
    <s v="IBKG0000228102"/>
    <x v="21"/>
    <s v="SENT"/>
    <x v="53"/>
    <m/>
  </r>
  <r>
    <s v="NW00"/>
    <n v="20"/>
    <s v="PRLS/25/12439"/>
    <n v="4702056490"/>
    <s v="SKY LAVENDER"/>
    <n v="710966293023"/>
    <x v="4"/>
    <n v="3744"/>
    <n v="3712"/>
    <n v="178"/>
    <s v="SHIPPED"/>
    <s v="MUMBAI"/>
    <s v="SENT"/>
    <n v="15605004581"/>
    <x v="5"/>
    <s v="SEA - FOB - MUMBAI"/>
    <s v="IBKG0000228113"/>
    <x v="21"/>
    <s v="SENT"/>
    <x v="54"/>
    <m/>
  </r>
  <r>
    <s v="LA00"/>
    <n v="20"/>
    <s v="PRLS/25/12439"/>
    <n v="4702055751"/>
    <s v="SKY LAVENDER"/>
    <n v="710966293023"/>
    <x v="4"/>
    <n v="24"/>
    <n v="24"/>
    <n v="2"/>
    <s v="SHIPPED"/>
    <s v="MUMBAI"/>
    <s v="SENT"/>
    <n v="15605004574"/>
    <x v="5"/>
    <s v="SEA - FOB - MUMBAI"/>
    <s v="IBKG0000228120"/>
    <x v="21"/>
    <s v="SENT"/>
    <x v="55"/>
    <m/>
  </r>
  <r>
    <s v="LA00"/>
    <n v="20"/>
    <s v="PRLS/25/12439"/>
    <n v="4702055752"/>
    <s v="SKY LAVENDER"/>
    <n v="710966293023"/>
    <x v="4"/>
    <n v="60"/>
    <n v="60"/>
    <n v="5"/>
    <s v="SHIPPED"/>
    <s v="MUMBAI"/>
    <s v="SENT"/>
    <n v="15605004575"/>
    <x v="5"/>
    <s v="SEA - FOB - MUMBAI"/>
    <s v="IBKG0000228120"/>
    <x v="21"/>
    <s v="SENT"/>
    <x v="55"/>
    <m/>
  </r>
  <r>
    <s v="LA00"/>
    <n v="20"/>
    <s v="PRLS/25/12439"/>
    <n v="4702055753"/>
    <s v="SKY LAVENDER"/>
    <n v="710966293023"/>
    <x v="4"/>
    <n v="72"/>
    <n v="72"/>
    <n v="6"/>
    <s v="SHIPPED"/>
    <s v="MUMBAI"/>
    <s v="SENT"/>
    <n v="15605004576"/>
    <x v="5"/>
    <s v="SEA - FOB - MUMBAI"/>
    <s v="IBKG0000228120"/>
    <x v="21"/>
    <s v="SENT"/>
    <x v="55"/>
    <m/>
  </r>
  <r>
    <s v="LA00"/>
    <n v="20"/>
    <s v="PRLS/25/12439"/>
    <n v="4702055754"/>
    <s v="SKY LAVENDER"/>
    <n v="710966293023"/>
    <x v="4"/>
    <n v="60"/>
    <n v="60"/>
    <n v="5"/>
    <s v="SHIPPED"/>
    <s v="MUMBAI"/>
    <s v="SENT"/>
    <n v="15605004577"/>
    <x v="5"/>
    <s v="SEA - FOB - MUMBAI"/>
    <s v="IBKG0000228120"/>
    <x v="21"/>
    <s v="SENT"/>
    <x v="55"/>
    <m/>
  </r>
  <r>
    <s v="LA00"/>
    <n v="20"/>
    <s v="PRLS/25/12439"/>
    <n v="4702055755"/>
    <s v="SKY LAVENDER"/>
    <n v="710966293023"/>
    <x v="4"/>
    <n v="36"/>
    <n v="36"/>
    <n v="3"/>
    <s v="SHIPPED"/>
    <s v="MUMBAI"/>
    <s v="SENT"/>
    <n v="15605004578"/>
    <x v="5"/>
    <s v="SEA - FOB - MUMBAI"/>
    <s v="IBKG0000228120"/>
    <x v="21"/>
    <s v="SENT"/>
    <x v="55"/>
    <m/>
  </r>
  <r>
    <s v="HD00"/>
    <n v="10"/>
    <s v="PRLS/25/12340"/>
    <n v="4702051420"/>
    <s v="WHITE"/>
    <n v="712917324001"/>
    <x v="3"/>
    <n v="500"/>
    <n v="490"/>
    <n v="28"/>
    <s v="SHIPPED"/>
    <s v="SEA - FOB "/>
    <s v="SENT"/>
    <n v="15605004600"/>
    <x v="6"/>
    <s v="SEA - FOB - CHENNAI"/>
    <s v=" IBKG0000232156"/>
    <x v="22"/>
    <s v="SENT"/>
    <x v="56"/>
    <m/>
  </r>
  <r>
    <s v="HD00"/>
    <n v="10"/>
    <s v="PRLS/25/12721"/>
    <n v="4702058547"/>
    <s v="WHITE"/>
    <n v="712925893001"/>
    <x v="3"/>
    <n v="700"/>
    <n v="704"/>
    <n v="41"/>
    <s v="SHIPPED"/>
    <s v="SEA - FOB "/>
    <s v="SENT"/>
    <n v="15605004598"/>
    <x v="6"/>
    <s v="SEA - FOB - CHENNAI"/>
    <s v=" IBKG0000232156"/>
    <x v="22"/>
    <s v="SENT"/>
    <x v="56"/>
    <m/>
  </r>
  <r>
    <s v="HD00"/>
    <n v="10"/>
    <s v="PRLS/25/12744"/>
    <n v="4702058548"/>
    <s v="6771B CARMEL PINK/WHITE"/>
    <s v="712P07326001"/>
    <x v="3"/>
    <n v="550"/>
    <n v="557"/>
    <n v="32"/>
    <s v="SHIPPED"/>
    <s v="SEA - FOB "/>
    <s v="SENT"/>
    <n v="15605004596"/>
    <x v="6"/>
    <s v="SEA - FOB - CHENNAI"/>
    <s v=" IBKG0000232156"/>
    <x v="22"/>
    <s v="SENT"/>
    <x v="56"/>
    <m/>
  </r>
  <r>
    <s v="HD00"/>
    <n v="20"/>
    <s v="PRLS/25/12743"/>
    <n v="4702068713"/>
    <s v="6671H COASTAL BEIGE/WHITE"/>
    <s v="711B18632003"/>
    <x v="3"/>
    <n v="300"/>
    <n v="300"/>
    <n v="20"/>
    <s v="SHIPPED"/>
    <s v="SEA - FOB "/>
    <s v="SENT"/>
    <n v="15605004597"/>
    <x v="6"/>
    <s v="SEA - FOB - CHENNAI"/>
    <s v=" IBKG0000232156"/>
    <x v="22"/>
    <s v="SENT"/>
    <x v="56"/>
    <m/>
  </r>
  <r>
    <s v="CA10"/>
    <n v="10"/>
    <s v="PRLS/25/12733"/>
    <n v="4702068711"/>
    <s v="6671H COASTAL BEIGE/WHITE"/>
    <s v="710B22588001"/>
    <x v="0"/>
    <n v="2100"/>
    <n v="2157"/>
    <n v="125"/>
    <s v="SHIPPED"/>
    <s v="SEA - FOB "/>
    <s v="SENT"/>
    <n v="15605004601"/>
    <x v="6"/>
    <s v="SEA - FOB - CHENNAI"/>
    <s v="IBKG0000232166"/>
    <x v="22"/>
    <s v="SENT"/>
    <x v="57"/>
    <m/>
  </r>
  <r>
    <s v="V994"/>
    <n v="10"/>
    <s v="PRLS/25/12728"/>
    <n v="4702068710"/>
    <s v="6671A CABANA BLUE/WHITE"/>
    <s v="710B18632001"/>
    <x v="5"/>
    <n v="1000"/>
    <n v="1028"/>
    <n v="58"/>
    <s v="SHIPPED"/>
    <s v="SEA - FOB "/>
    <s v="SENT"/>
    <n v="15605004602"/>
    <x v="7"/>
    <s v="SEA - FOB - CHENNAI"/>
    <s v="IBKG0000234826"/>
    <x v="23"/>
    <s v="SENT"/>
    <x v="58"/>
    <s v="GPS E-LOCK-675080238698"/>
  </r>
  <r>
    <s v="V994"/>
    <n v="20"/>
    <s v="PRLS/25/12730"/>
    <n v="4702068710"/>
    <s v="6671I POWDER PURPLE/WHITE"/>
    <s v="710B18632002"/>
    <x v="5"/>
    <n v="600"/>
    <n v="615"/>
    <n v="36"/>
    <s v="SHIPPED"/>
    <s v="SEA - FOB "/>
    <s v="SENT"/>
    <n v="15605004602"/>
    <x v="7"/>
    <s v="SEA - FOB - CHENNAI"/>
    <s v="IBKG0000234826"/>
    <x v="23"/>
    <s v="SENT"/>
    <x v="58"/>
    <s v="GPS E-LOCK-675080238698"/>
  </r>
  <r>
    <s v="HD00"/>
    <n v="30"/>
    <s v="PRLS/25/12731"/>
    <n v="4702068706"/>
    <s v="6671H COASTAL BEIGE/WHITE"/>
    <s v="710B18632003"/>
    <x v="3"/>
    <n v="750"/>
    <n v="770"/>
    <n v="45"/>
    <s v="SHIPPED"/>
    <s v="SEA - FOB "/>
    <s v="SENT"/>
    <n v="15605004599"/>
    <x v="7"/>
    <s v="SEA - FOB - CHENNAI"/>
    <s v="IBKG0000234835"/>
    <x v="23"/>
    <s v="SENT"/>
    <x v="59"/>
    <s v="GPS E-LOCK-675080238698"/>
  </r>
  <r>
    <s v="HD00"/>
    <n v="10"/>
    <s v="PRLS/25/12728"/>
    <n v="4702068706"/>
    <s v="6671A CABANA BLUE/WHITE"/>
    <s v="710B18632001"/>
    <x v="3"/>
    <n v="750"/>
    <n v="770"/>
    <n v="45"/>
    <s v="SHIPPED"/>
    <s v="SEA - FOB "/>
    <s v="SENT"/>
    <n v="15605004599"/>
    <x v="7"/>
    <s v="SEA - FOB - CHENNAI"/>
    <s v="IBKG0000234835"/>
    <x v="23"/>
    <s v="SENT"/>
    <x v="59"/>
    <s v="GPS E-LOCK-675080238698"/>
  </r>
  <r>
    <s v="HD00"/>
    <n v="20"/>
    <s v="PRLS/25/12730"/>
    <n v="4702068706"/>
    <s v="6671I POWDER PURPLE/WHITE"/>
    <s v="710B18632002"/>
    <x v="3"/>
    <n v="650"/>
    <n v="666"/>
    <n v="39"/>
    <s v="SHIPPED"/>
    <s v="SEA - FOB "/>
    <s v="SENT"/>
    <n v="15605004599"/>
    <x v="7"/>
    <s v="SEA - FOB - CHENNAI"/>
    <s v="IBKG0000234835"/>
    <x v="23"/>
    <s v="SENT"/>
    <x v="59"/>
    <s v="GPS E-LOCK-675080238698"/>
  </r>
  <r>
    <s v="V992"/>
    <n v="10"/>
    <s v="PRLS/25/12728"/>
    <n v="4702068707"/>
    <s v="6671A CABANA BLUE/WHITE"/>
    <s v="710B18632001"/>
    <x v="2"/>
    <n v="1012"/>
    <n v="1034"/>
    <n v="59"/>
    <s v="SHIPPED"/>
    <s v="SEA - FOB "/>
    <s v="SENT"/>
    <n v="15605004603"/>
    <x v="8"/>
    <s v="SEA - FOB - CHENNAI"/>
    <s v="IBKG0000238230"/>
    <x v="24"/>
    <s v="SENT"/>
    <x v="60"/>
    <s v="GPS E-LOCK-675080238698"/>
  </r>
  <r>
    <s v="V992"/>
    <n v="20"/>
    <s v="PRLS/25/12730"/>
    <n v="4702068707"/>
    <s v="6671I POWDER PURPLE/WHITE"/>
    <s v="710B18632002"/>
    <x v="2"/>
    <n v="568"/>
    <n v="583"/>
    <n v="34"/>
    <s v="SHIPPED"/>
    <s v="SEA - FOB "/>
    <s v="SENT"/>
    <n v="15605004603"/>
    <x v="8"/>
    <s v="SEA - FOB - CHENNAI"/>
    <s v="IBKG0000238230"/>
    <x v="24"/>
    <s v="SENT"/>
    <x v="60"/>
    <s v="GPS E-LOCK-675080238698"/>
  </r>
  <r>
    <s v="V992"/>
    <n v="10"/>
    <s v="PRLS/25/12728"/>
    <n v="4702068708"/>
    <s v="6671A CABANA BLUE/WHITE"/>
    <s v="710B18632001"/>
    <x v="2"/>
    <n v="925"/>
    <n v="951"/>
    <n v="55"/>
    <s v="SHIPPED"/>
    <s v="SEA - FOB "/>
    <s v="SENT"/>
    <n v="15605004604"/>
    <x v="8"/>
    <s v="SEA - FOB - CHENNAI"/>
    <s v="IBKG0000238230"/>
    <x v="24"/>
    <s v="SENT"/>
    <x v="60"/>
    <s v="GPS E-LOCK-675080238698"/>
  </r>
  <r>
    <s v="V992"/>
    <n v="20"/>
    <s v="PRLS/25/12730"/>
    <n v="4702068708"/>
    <s v="6671I POWDER PURPLE/WHITE"/>
    <s v="710B18632002"/>
    <x v="2"/>
    <n v="645"/>
    <n v="657"/>
    <n v="39"/>
    <s v="SHIPPED"/>
    <s v="SEA - FOB "/>
    <s v="SENT"/>
    <n v="15605004604"/>
    <x v="8"/>
    <s v="SEA - FOB - CHENNAI"/>
    <s v="IBKG0000238230"/>
    <x v="24"/>
    <s v="SENT"/>
    <x v="60"/>
    <s v="GPS E-LOCK-675080238698"/>
  </r>
  <r>
    <s v="V993"/>
    <n v="10"/>
    <s v="PRLS/25/12728"/>
    <n v="4702068709"/>
    <s v="6671A CABANA BLUE/WHITE"/>
    <s v="710B18632001"/>
    <x v="7"/>
    <n v="1200"/>
    <n v="1233"/>
    <n v="70"/>
    <s v="SHIPPED"/>
    <s v="SEA - FOB "/>
    <s v="SENT"/>
    <n v="15605004606"/>
    <x v="8"/>
    <s v="SEA - FOB - CHENNAI"/>
    <s v="IBKG0000238233"/>
    <x v="24"/>
    <s v="SENT"/>
    <x v="61"/>
    <s v="GPS E-LOCK-675080238698"/>
  </r>
  <r>
    <s v="V993"/>
    <n v="20"/>
    <s v="PRLS/25/12730"/>
    <n v="4702068709"/>
    <s v="6671I POWDER PURPLE/WHITE"/>
    <s v="710B18632002"/>
    <x v="7"/>
    <n v="500"/>
    <n v="513"/>
    <n v="30"/>
    <s v="SHIPPED"/>
    <s v="SEA - FOB "/>
    <s v="SENT"/>
    <n v="15605004606"/>
    <x v="8"/>
    <s v="SEA - FOB - CHENNAI"/>
    <s v="IBKG0000238233"/>
    <x v="24"/>
    <s v="SENT"/>
    <x v="61"/>
    <s v="GPS E-LOCK-675080238698"/>
  </r>
  <r>
    <s v="V993"/>
    <n v="30"/>
    <s v="PRLS/25/12731"/>
    <n v="4702068709"/>
    <s v="6671H COASTAL BEIGE/WHITE"/>
    <s v="710B18632003"/>
    <x v="7"/>
    <n v="800"/>
    <n v="819"/>
    <n v="47"/>
    <s v="SHIPPED"/>
    <s v="SEA - FOB "/>
    <s v="SENT"/>
    <n v="15605004606"/>
    <x v="8"/>
    <s v="SEA - FOB - CHENNAI"/>
    <s v="IBKG0000238233"/>
    <x v="24"/>
    <s v="SENT"/>
    <x v="61"/>
    <s v="GPS E-LOCK-675080238698"/>
  </r>
  <r>
    <s v="CA10"/>
    <n v="20"/>
    <s v="PRLS/25/12735"/>
    <n v="4702068711"/>
    <s v="6671A CABANA BLUE/WHITE"/>
    <s v="710B22588002"/>
    <x v="0"/>
    <n v="2600"/>
    <n v="2672"/>
    <n v="156"/>
    <s v="SHIPPED"/>
    <s v="SEA - FOB "/>
    <s v="SENT"/>
    <n v="15605004607"/>
    <x v="8"/>
    <s v="SEA - FOB - CHENNAI"/>
    <s v="IBKG0000238235"/>
    <x v="25"/>
    <s v="SENT"/>
    <x v="62"/>
    <s v="GPS E-LOCK-675080237054"/>
  </r>
  <r>
    <s v="HD00"/>
    <n v="10"/>
    <s v="PRLS/25/12742"/>
    <n v="4702068713"/>
    <s v="6671A CABANA BLUE/WHITE"/>
    <s v="711B18632001"/>
    <x v="4"/>
    <n v="300"/>
    <n v="295"/>
    <n v="20"/>
    <s v="SHIPPED"/>
    <s v="SEA - FOB "/>
    <s v="SENT"/>
    <n v="15605004605"/>
    <x v="8"/>
    <s v="SEA - FOB - CHENNAI"/>
    <s v="IBKG0000240190"/>
    <x v="24"/>
    <s v="SENT"/>
    <x v="63"/>
    <s v="GPS E-LOCK-675080238698"/>
  </r>
  <r>
    <s v="HD00"/>
    <n v="10"/>
    <s v="PRLS/25/12829"/>
    <n v="4702077438"/>
    <s v="5089E LAVENDER PURPLE WHITE"/>
    <n v="712936018500"/>
    <x v="4"/>
    <n v="300"/>
    <n v="276"/>
    <n v="17"/>
    <s v="SHIPPED"/>
    <s v="SEA - FOB "/>
    <s v="SENT"/>
    <n v="15605004609"/>
    <x v="8"/>
    <s v="SEA - FOB - CHENNAI"/>
    <s v="IBKG0000238237"/>
    <x v="25"/>
    <s v="SENT"/>
    <x v="64"/>
    <s v="GPS E-LOCK-675080236726"/>
  </r>
  <r>
    <s v="HD00"/>
    <n v="20"/>
    <s v="PRLS/25/12830"/>
    <n v="4702077438"/>
    <s v="5089F COASTAL BEIGE WHITE"/>
    <n v="712936018501"/>
    <x v="4"/>
    <n v="300"/>
    <n v="270"/>
    <n v="18"/>
    <s v="SHIPPED"/>
    <s v="SEA - FOB "/>
    <s v="SENT"/>
    <n v="15605004609"/>
    <x v="8"/>
    <s v="SEA - FOB - CHENNAI"/>
    <s v="IBKG0000238237"/>
    <x v="25"/>
    <s v="SENT"/>
    <x v="64"/>
    <s v="GPS E-LOCK-675080236726"/>
  </r>
  <r>
    <s v="HD00"/>
    <n v="30"/>
    <s v="PRLS/25/12831"/>
    <n v="4702077438"/>
    <s v="5089D HRBR ISLND BLUE WHT"/>
    <n v="712936018502"/>
    <x v="4"/>
    <n v="300"/>
    <n v="300"/>
    <n v="20"/>
    <s v="SHIPPED"/>
    <s v="SEA - FOB "/>
    <s v="SENT"/>
    <n v="15605004609"/>
    <x v="8"/>
    <s v="SEA - FOB - CHENNAI"/>
    <s v="IBKG0000238237"/>
    <x v="25"/>
    <s v="SENT"/>
    <x v="64"/>
    <s v="GPS E-LOCK-675080236726"/>
  </r>
  <r>
    <s v="HD00"/>
    <n v="10"/>
    <s v="PRLS/25/12832"/>
    <n v="4702077439"/>
    <s v="7316 WHITE BLUE"/>
    <s v="712B22550001"/>
    <x v="4"/>
    <n v="300"/>
    <n v="300"/>
    <n v="20"/>
    <s v="SHIPPED"/>
    <s v="SEA - FOB "/>
    <s v="SENT"/>
    <n v="15605004608"/>
    <x v="8"/>
    <s v="SEA - FOB - CHENNAI"/>
    <s v="IBKG0000238237"/>
    <x v="25"/>
    <s v="SENT"/>
    <x v="64"/>
    <s v="GPS E-LOCK-675080236726"/>
  </r>
  <r>
    <s v="TO17"/>
    <n v="10"/>
    <s v="PRLS/25/12722"/>
    <n v="4702067317"/>
    <s v="7258 NAVY WHITE"/>
    <s v="710B18131001"/>
    <x v="1"/>
    <n v="12"/>
    <n v="12"/>
    <n v="1"/>
    <s v="SHIPPED"/>
    <s v="SEA - FOB "/>
    <s v="SENT"/>
    <n v="15605004626"/>
    <x v="9"/>
    <s v="SEA - FOB - CHENNAI"/>
    <s v="IBKG0000241485"/>
    <x v="26"/>
    <s v="SENT"/>
    <x v="65"/>
    <s v="GPS E-LOCK-675080236668"/>
  </r>
  <r>
    <s v="CA10"/>
    <n v="10"/>
    <s v="PRLS/25/12723"/>
    <n v="4702067323"/>
    <s v="7312 NAVY MULTI"/>
    <s v="710B18274001"/>
    <x v="0"/>
    <n v="801"/>
    <n v="801"/>
    <n v="20"/>
    <s v="SHIPPED"/>
    <s v="SEA - FOB "/>
    <s v="SENT"/>
    <n v="15605004620"/>
    <x v="9"/>
    <s v="SEA - FOB - CHENNAI"/>
    <s v="IBKG0000238247"/>
    <x v="27"/>
    <s v="SENT"/>
    <x v="66"/>
    <s v="GPS E-LOCK-675080232717"/>
  </r>
  <r>
    <s v="CA10"/>
    <n v="10"/>
    <s v="PRLS/25/12732"/>
    <n v="4702067332"/>
    <s v="6671H COASTAL BEIGE/WHITE"/>
    <s v="710B22588001"/>
    <x v="0"/>
    <n v="1409"/>
    <n v="1445"/>
    <n v="84"/>
    <s v="SHIPPED"/>
    <s v="SEA - FOB "/>
    <s v="SENT"/>
    <n v="15605004617"/>
    <x v="9"/>
    <s v="SEA - FOB - CHENNAI"/>
    <s v="IBKG0000238247"/>
    <x v="27"/>
    <s v="SENT"/>
    <x v="66"/>
    <s v="GPS E-LOCK-675080232717"/>
  </r>
  <r>
    <s v="CA10"/>
    <n v="20"/>
    <s v="PRLS/25/12734"/>
    <n v="4702067332"/>
    <s v="6671A CABANA BLUE/WHITE"/>
    <s v="710B22588002"/>
    <x v="0"/>
    <n v="1843"/>
    <n v="1896"/>
    <n v="110"/>
    <s v="SHIPPED"/>
    <s v="SEA - FOB "/>
    <s v="SENT"/>
    <n v="15605004619"/>
    <x v="9"/>
    <s v="SEA - FOB - CHENNAI"/>
    <s v="IBKG0000238247"/>
    <x v="27"/>
    <s v="SENT"/>
    <x v="66"/>
    <s v="GPS E-LOCK-675080232717"/>
  </r>
  <r>
    <s v="CA10"/>
    <n v="30"/>
    <s v="PRLS/25/12736"/>
    <n v="4702067332"/>
    <s v="6671I POWDER PURPLE/WHITE"/>
    <s v="710B22588003"/>
    <x v="0"/>
    <n v="785"/>
    <n v="805"/>
    <n v="47"/>
    <s v="SHIPPED"/>
    <s v="SEA - FOB "/>
    <s v="SENT"/>
    <n v="15605004611"/>
    <x v="9"/>
    <s v="SEA - FOB - CHENNAI"/>
    <s v="IBKG0000238247"/>
    <x v="27"/>
    <s v="SENT"/>
    <x v="66"/>
    <s v="GPS E-LOCK-675080232717"/>
  </r>
  <r>
    <s v="CA10"/>
    <n v="10"/>
    <s v="PRLS/25/12738"/>
    <n v="4702067335"/>
    <s v="6555H COASTAL BEIGE/WHITE"/>
    <s v="710B22589001"/>
    <x v="0"/>
    <n v="300"/>
    <n v="300"/>
    <n v="18"/>
    <s v="SHIPPED"/>
    <s v="SEA - FOB "/>
    <s v="SENT"/>
    <n v="15605004611"/>
    <x v="9"/>
    <s v="SEA - FOB - CHENNAI"/>
    <s v="IBKG0000238247"/>
    <x v="27"/>
    <s v="SENT"/>
    <x v="66"/>
    <s v="GPS E-LOCK-675080232717"/>
  </r>
  <r>
    <s v="CA10"/>
    <n v="20"/>
    <s v="PRLS/25/12740"/>
    <n v="4702067335"/>
    <s v="6555B CABANA BLUE/WHITE"/>
    <s v="710B22589002"/>
    <x v="0"/>
    <n v="265"/>
    <n v="265"/>
    <n v="16"/>
    <s v="SHIPPED"/>
    <s v="SEA - FOB "/>
    <s v="SENT"/>
    <n v="15605004618"/>
    <x v="9"/>
    <s v="SEA - FOB - CHENNAI"/>
    <s v="IBKG0000238247"/>
    <x v="27"/>
    <s v="SENT"/>
    <x v="66"/>
    <s v="GPS E-LOCK-675080232717"/>
  </r>
  <r>
    <s v="DS00"/>
    <n v="10"/>
    <s v="PRLS/25/12888"/>
    <n v="4702090846"/>
    <s v="7289A HRBR ISLND BLUE WHT MLTI"/>
    <s v="710P03855501"/>
    <x v="6"/>
    <n v="740"/>
    <n v="759"/>
    <n v="44"/>
    <s v="SHIPPED"/>
    <s v="SEA - FOB "/>
    <s v="SENT"/>
    <n v="15605004613"/>
    <x v="9"/>
    <s v="SEA - FOB - CHENNAI"/>
    <s v="IBKG0000238252"/>
    <x v="27"/>
    <s v="SENT"/>
    <x v="67"/>
    <s v="GPS E-LOCK-675080232717"/>
  </r>
  <r>
    <s v="DS00"/>
    <n v="20"/>
    <s v="PRLS/25/12889"/>
    <n v="4702090846"/>
    <s v="7289D COASTAL BEIGE WHT MULTI"/>
    <s v="710P03855502"/>
    <x v="6"/>
    <n v="286"/>
    <n v="286"/>
    <n v="18"/>
    <s v="SHIPPED"/>
    <s v="SEA - FOB "/>
    <s v="SENT"/>
    <n v="15605004610"/>
    <x v="9"/>
    <s v="SEA - FOB - CHENNAI"/>
    <s v="IBKG0000238252"/>
    <x v="27"/>
    <s v="SENT"/>
    <x v="67"/>
    <s v="GPS E-LOCK-675080232717"/>
  </r>
  <r>
    <s v="DS00"/>
    <n v="30"/>
    <s v="PRLS/25/12890"/>
    <n v="4702090846"/>
    <s v="7289C PWDR PURPLE WHITE MULTI"/>
    <s v="710P03855503"/>
    <x v="6"/>
    <n v="346"/>
    <n v="354"/>
    <n v="21"/>
    <s v="SHIPPED"/>
    <s v="SEA - FOB "/>
    <s v="SENT"/>
    <n v="15605004610"/>
    <x v="9"/>
    <s v="SEA - FOB - CHENNAI"/>
    <s v="IBKG0000238252"/>
    <x v="27"/>
    <s v="SENT"/>
    <x v="67"/>
    <s v="GPS E-LOCK-675080232717"/>
  </r>
  <r>
    <s v="DS00"/>
    <n v="40"/>
    <s v="PRLS/25/12891"/>
    <n v="4702090846"/>
    <s v="7289B FADED MINT WHITE MULTI"/>
    <s v="710P03855504"/>
    <x v="6"/>
    <n v="740"/>
    <n v="760"/>
    <n v="44"/>
    <s v="SHIPPED"/>
    <s v="SEA - FOB "/>
    <s v="SENT"/>
    <n v="15605004610"/>
    <x v="9"/>
    <s v="SEA - FOB - CHENNAI"/>
    <s v="IBKG0000238252"/>
    <x v="27"/>
    <s v="SENT"/>
    <x v="67"/>
    <s v="GPS E-LOCK-675080232717"/>
  </r>
  <r>
    <s v="DS00"/>
    <n v="10"/>
    <s v="PRLS/25/12892"/>
    <n v="4702090847"/>
    <s v="7289D COASTAL BEIGE WHT MULTI"/>
    <s v="711P03855504"/>
    <x v="6"/>
    <n v="76"/>
    <n v="76"/>
    <n v="6"/>
    <s v="SHIPPED"/>
    <s v="SEA - FOB "/>
    <s v="SENT"/>
    <n v="15605004614"/>
    <x v="9"/>
    <s v="SEA - FOB - CHENNAI"/>
    <s v="IBKG0000238252"/>
    <x v="27"/>
    <s v="SENT"/>
    <x v="67"/>
    <s v="GPS E-LOCK-675080232717"/>
  </r>
  <r>
    <s v="DS00"/>
    <n v="20"/>
    <s v="PRLS/25/12893"/>
    <n v="4702090847"/>
    <s v="7289A HRBR ISLND BLUE WHT MLTI"/>
    <s v="711P03855505"/>
    <x v="6"/>
    <n v="90"/>
    <n v="90"/>
    <n v="7"/>
    <s v="SHIPPED"/>
    <s v="SEA - FOB "/>
    <s v="SENT"/>
    <n v="15605004614"/>
    <x v="9"/>
    <s v="SEA - FOB - CHENNAI"/>
    <s v="IBKG0000238252"/>
    <x v="27"/>
    <s v="SENT"/>
    <x v="67"/>
    <s v="GPS E-LOCK-675080232717"/>
  </r>
  <r>
    <s v="CA10"/>
    <n v="10"/>
    <s v="PRLS/25/12722"/>
    <n v="4702067314"/>
    <s v="7258 NAVY WHITE"/>
    <s v="710B18131001"/>
    <x v="0"/>
    <n v="814"/>
    <n v="828"/>
    <n v="21"/>
    <s v="SHIPPED"/>
    <s v="SEA - FOB "/>
    <s v="SENT"/>
    <n v="15605004627"/>
    <x v="9"/>
    <s v="SEA - FOB - CHENNAI"/>
    <s v="IBKG0000243002"/>
    <x v="26"/>
    <s v="SENT"/>
    <x v="68"/>
    <s v="GPS E-LOCK-675080236668"/>
  </r>
  <r>
    <s v="HD00"/>
    <n v="10"/>
    <s v="PRLS/25/12722"/>
    <n v="4702067315"/>
    <s v="7258 NAVY WHITE"/>
    <s v="710B18131001"/>
    <x v="4"/>
    <n v="650"/>
    <n v="658"/>
    <n v="17"/>
    <s v="SHIPPED"/>
    <s v="SEA - FOB "/>
    <s v="SENT"/>
    <n v="15605004628"/>
    <x v="9"/>
    <s v="SEA - FOB - CHENNAI"/>
    <s v="IBKG0000238254"/>
    <x v="26"/>
    <s v="SENT"/>
    <x v="69"/>
    <s v="GPS E-LOCK-675080236668"/>
  </r>
  <r>
    <s v="NW00"/>
    <n v="10"/>
    <s v="PRLS/25/12722"/>
    <n v="4702067316"/>
    <s v="7258 NAVY WHITE"/>
    <s v="710B18131001"/>
    <x v="4"/>
    <n v="562"/>
    <n v="567"/>
    <n v="14"/>
    <s v="SHIPPED"/>
    <s v="SEA - FOB "/>
    <s v="SENT"/>
    <n v="15605004629"/>
    <x v="9"/>
    <s v="SEA - FOB - CHENNAI"/>
    <s v="IBKG0000243003"/>
    <x v="26"/>
    <s v="SENT"/>
    <x v="70"/>
    <s v="GPS E-LOCK-675080236668"/>
  </r>
  <r>
    <s v="NW00"/>
    <n v="10"/>
    <s v="PRLS/25/12724"/>
    <n v="4702067330"/>
    <s v="6555I POWDER PURPLE/WHITE"/>
    <s v="710B18627001"/>
    <x v="4"/>
    <n v="918"/>
    <n v="940"/>
    <n v="55"/>
    <s v="SHIPPED"/>
    <s v="SEA - FOB "/>
    <s v="SENT"/>
    <n v="15605004621"/>
    <x v="9"/>
    <s v="SEA - FOB - CHENNAI"/>
    <s v="IBKG0000238262"/>
    <x v="28"/>
    <s v="SENT"/>
    <x v="71"/>
    <s v="GPS E-LOCK-675080226511"/>
  </r>
  <r>
    <s v="NW00"/>
    <n v="20"/>
    <s v="PRLS/25/12725"/>
    <n v="4702067330"/>
    <s v="6555B CABANA BLUE/WHITE"/>
    <s v="710B18627002"/>
    <x v="4"/>
    <n v="2496"/>
    <n v="2560"/>
    <n v="150"/>
    <s v="SHIPPED"/>
    <s v="SEA - FOB "/>
    <s v="SENT"/>
    <n v="15605004625"/>
    <x v="9"/>
    <s v="SEA - FOB - CHENNAI"/>
    <s v="IBKG0000238262"/>
    <x v="28"/>
    <s v="SENT"/>
    <x v="71"/>
    <s v="GPS E-LOCK-675080226511"/>
  </r>
  <r>
    <s v="NW00"/>
    <n v="30"/>
    <s v="PRLS/25/12762"/>
    <n v="4702067330"/>
    <s v="6555H COASTAL BEIGE/WHITE"/>
    <s v="710B18627003"/>
    <x v="4"/>
    <n v="3200"/>
    <n v="3289"/>
    <n v="192"/>
    <s v="SHIPPED"/>
    <s v="SEA - FOB "/>
    <s v="SENT"/>
    <n v="15605004616"/>
    <x v="9"/>
    <s v="SEA - FOB - CHENNAI"/>
    <s v="IBKG0000238262"/>
    <x v="28"/>
    <s v="SENT"/>
    <x v="71"/>
    <s v="GPS E-LOCK-675080226511"/>
  </r>
  <r>
    <s v="NW00"/>
    <n v="10"/>
    <s v="PRLS/25/12727"/>
    <n v="4702067331"/>
    <s v="6671A CABANA BLUE/WHITE"/>
    <s v="710B18632001"/>
    <x v="4"/>
    <n v="626"/>
    <n v="641"/>
    <n v="38"/>
    <s v="SHIPPED"/>
    <s v="SEA - FOB "/>
    <s v="SENT"/>
    <n v="15605004624"/>
    <x v="9"/>
    <s v="SEA - FOB - CHENNAI"/>
    <s v="IBKG0000238262"/>
    <x v="28"/>
    <s v="SENT"/>
    <x v="71"/>
    <s v="GPS E-LOCK-675080236726"/>
  </r>
  <r>
    <s v="NW00"/>
    <n v="20"/>
    <s v="PRLS/25/12729"/>
    <n v="4702067331"/>
    <s v="6671I POWDER PURPLE/WHITE"/>
    <s v="710B18632002"/>
    <x v="4"/>
    <n v="494"/>
    <n v="506"/>
    <n v="30"/>
    <s v="SHIPPED"/>
    <s v="SEA - FOB "/>
    <s v="SENT"/>
    <n v="15605004624"/>
    <x v="9"/>
    <s v="SEA - FOB - CHENNAI"/>
    <s v="IBKG0000238262"/>
    <x v="28"/>
    <s v="SENT"/>
    <x v="71"/>
    <s v="GPS E-LOCK-675080236726"/>
  </r>
  <r>
    <s v="NW00"/>
    <n v="10"/>
    <s v="PRLS/25/12888"/>
    <n v="4702079686"/>
    <s v="7289A HRBR ISLND BLUE WHT MLTI"/>
    <s v="710P03855501"/>
    <x v="4"/>
    <n v="2622"/>
    <n v="2696"/>
    <n v="158"/>
    <s v="SHIPPED"/>
    <s v="SEA - FOB "/>
    <s v="SENT"/>
    <n v="15605004623"/>
    <x v="9"/>
    <s v="SEA - FOB - CHENNAI"/>
    <s v="IBKG0000238262"/>
    <x v="28"/>
    <s v="SENT"/>
    <x v="71"/>
    <s v="GPS E-LOCK-675080236726"/>
  </r>
  <r>
    <s v="NW00"/>
    <n v="20"/>
    <s v="PRLS/25/12889"/>
    <n v="4702079686"/>
    <s v="7289D COASTAL BEIGE WHT MULTI"/>
    <s v="710P03855502"/>
    <x v="4"/>
    <n v="2074"/>
    <n v="2132"/>
    <n v="126"/>
    <s v="SHIPPED"/>
    <s v="SEA - FOB "/>
    <s v="SENT"/>
    <n v="15605004612"/>
    <x v="9"/>
    <s v="SEA - FOB - CHENNAI"/>
    <s v="IBKG0000238262"/>
    <x v="28"/>
    <s v="SENT"/>
    <x v="71"/>
    <s v="GPS E-LOCK-675080238698"/>
  </r>
  <r>
    <s v="NW00"/>
    <n v="30"/>
    <s v="PRLS/25/12890"/>
    <n v="4702079686"/>
    <s v="7289C PWDR PURPLE WHITE MULTI"/>
    <s v="710P03855503"/>
    <x v="4"/>
    <n v="1966"/>
    <n v="2019"/>
    <n v="118"/>
    <s v="SHIPPED"/>
    <s v="SEA - FOB "/>
    <s v="SENT"/>
    <n v="15605004612"/>
    <x v="9"/>
    <s v="SEA - FOB - CHENNAI"/>
    <s v="IBKG0000238262"/>
    <x v="28"/>
    <s v="SENT"/>
    <x v="71"/>
    <s v="GPS E-LOCK-675080238698"/>
  </r>
  <r>
    <s v="NW00"/>
    <n v="40"/>
    <s v="PRLS/25/12891"/>
    <n v="4702079686"/>
    <s v="7289B FADED MINT WHITE MULTI"/>
    <s v="710P03855504"/>
    <x v="4"/>
    <n v="2402"/>
    <n v="2470"/>
    <n v="146"/>
    <s v="SHIPPED"/>
    <s v="SEA - FOB "/>
    <s v="SENT"/>
    <n v="15605004612"/>
    <x v="9"/>
    <s v="SEA - FOB - CHENNAI"/>
    <s v="IBKG0000238262"/>
    <x v="28"/>
    <s v="SENT"/>
    <x v="71"/>
    <s v="GPS E-LOCK-675080238698"/>
  </r>
  <r>
    <s v="NW00"/>
    <n v="10"/>
    <s v="PRLS/25/12892"/>
    <n v="4702079688"/>
    <s v="7289D COASTAL BEIGE WHT MULTI"/>
    <s v="711P03855504"/>
    <x v="4"/>
    <n v="223"/>
    <n v="223"/>
    <n v="18"/>
    <s v="SHIPPED"/>
    <s v="SEA - FOB "/>
    <s v="SENT"/>
    <n v="15605004615"/>
    <x v="9"/>
    <s v="SEA - FOB - CHENNAI"/>
    <s v="IBKG0000238262"/>
    <x v="28"/>
    <s v="SENT"/>
    <x v="71"/>
    <s v="GPS E-LOCK-675080236726"/>
  </r>
  <r>
    <s v="NW00"/>
    <n v="20"/>
    <s v="PRLS/25/12893"/>
    <n v="4702079688"/>
    <s v="7289A HRBR ISLND BLUE WHT MLTI"/>
    <s v="711P03855505"/>
    <x v="4"/>
    <n v="1070"/>
    <n v="1091"/>
    <n v="77"/>
    <s v="SHIPPED"/>
    <s v="SEA - FOB "/>
    <s v="SENT"/>
    <n v="15605004622"/>
    <x v="9"/>
    <s v="SEA - FOB - CHENNAI"/>
    <s v="IBKG0000238262"/>
    <x v="28"/>
    <s v="SENT"/>
    <x v="71"/>
    <s v="GPS E-LOCK-675080236726"/>
  </r>
  <r>
    <s v="CA20"/>
    <n v="10"/>
    <s v="PRLS/25/13331"/>
    <n v="4702112432"/>
    <s v="WHITE"/>
    <n v="710615870001"/>
    <x v="0"/>
    <n v="1292"/>
    <n v="1308"/>
    <n v="35"/>
    <s v="SHIPPED"/>
    <s v="SEA - FOB "/>
    <s v="SENT"/>
    <n v="15605004630"/>
    <x v="10"/>
    <s v="SEA - FOB - CHENNAI"/>
    <s v="IBKG0000243531"/>
    <x v="29"/>
    <s v="SENT"/>
    <x v="72"/>
    <s v="GPS E-LOCK-675080232394"/>
  </r>
  <r>
    <s v="CA20"/>
    <n v="20"/>
    <s v="PRLS/25/13332"/>
    <n v="4702112432"/>
    <s v="BSR BLUE"/>
    <n v="710615870002"/>
    <x v="0"/>
    <n v="869"/>
    <n v="876"/>
    <n v="23"/>
    <s v="SHIPPED"/>
    <s v="SEA - FOB "/>
    <s v="SENT"/>
    <n v="15605004630"/>
    <x v="10"/>
    <s v="SEA - FOB - CHENNAI"/>
    <s v="IBKG0000243531"/>
    <x v="29"/>
    <s v="SENT"/>
    <x v="72"/>
    <s v="GPS E-LOCK-675080232394"/>
  </r>
  <r>
    <s v="CA20"/>
    <n v="10"/>
    <s v="PRLS/25/13333"/>
    <n v="4702112433"/>
    <s v="BLUE/WHITE STRIPE"/>
    <n v="710615871001"/>
    <x v="0"/>
    <n v="1250"/>
    <n v="1281"/>
    <n v="33"/>
    <s v="SHIPPED"/>
    <s v="SEA - FOB "/>
    <s v="SENT"/>
    <n v="15605004631"/>
    <x v="10"/>
    <s v="SEA - FOB - CHENNAI"/>
    <s v="IBKG0000243531"/>
    <x v="29"/>
    <s v="SENT"/>
    <x v="72"/>
    <s v="GPS E-LOCK-675080232394"/>
  </r>
  <r>
    <s v="CA20"/>
    <n v="10"/>
    <s v="PRLS/25/13334"/>
    <n v="4702112434"/>
    <s v="WHITE"/>
    <n v="710757702001"/>
    <x v="0"/>
    <n v="1127"/>
    <n v="1148"/>
    <n v="30"/>
    <s v="SHIPPED"/>
    <s v="SEA - FOB "/>
    <s v="SENT"/>
    <n v="15605004632"/>
    <x v="10"/>
    <s v="SEA - FOB - CHENNAI"/>
    <s v="IBKG0000243531"/>
    <x v="29"/>
    <s v="SENT"/>
    <x v="72"/>
    <s v="GPS E-LOCK-675080232394"/>
  </r>
  <r>
    <s v="CA20"/>
    <n v="20"/>
    <s v="PRLS/25/13335"/>
    <n v="4702112434"/>
    <s v="BSR BLUE"/>
    <n v="710757702002"/>
    <x v="0"/>
    <n v="679"/>
    <n v="684"/>
    <n v="18"/>
    <s v="SHIPPED"/>
    <s v="SEA - FOB "/>
    <s v="SENT"/>
    <n v="15605004632"/>
    <x v="10"/>
    <s v="SEA - FOB - CHENNAI"/>
    <s v="IBKG0000243531"/>
    <x v="29"/>
    <s v="SENT"/>
    <x v="72"/>
    <s v="GPS E-LOCK-675080232394"/>
  </r>
  <r>
    <s v="V994"/>
    <n v="10"/>
    <s v="PRLS/25/12722"/>
    <n v="4702067322"/>
    <s v="7258 NAVY WHITE"/>
    <s v="710B18131001"/>
    <x v="5"/>
    <n v="60"/>
    <n v="60"/>
    <n v="2"/>
    <s v="SHIPPED"/>
    <s v="SEA - FOB "/>
    <s v="SENT"/>
    <n v="15605004633"/>
    <x v="11"/>
    <s v="SEA - FOB - CHENNAI"/>
    <s v="IBKG0000244532"/>
    <x v="30"/>
    <s v="SENT"/>
    <x v="73"/>
    <s v="GPS E-LOCK-675080236726"/>
  </r>
  <r>
    <s v="V994"/>
    <n v="10"/>
    <s v="PRLS/25/12723"/>
    <n v="4702067329"/>
    <s v="7312 NAVY MULTI"/>
    <s v="710B18274001"/>
    <x v="5"/>
    <n v="1000"/>
    <n v="1022"/>
    <n v="24"/>
    <s v="SHIPPED"/>
    <s v="SEA - FOB "/>
    <s v="SENT"/>
    <n v="15605004634"/>
    <x v="11"/>
    <s v="SEA - FOB - CHENNAI"/>
    <s v="IBKG0000244532"/>
    <x v="30"/>
    <s v="SENT"/>
    <x v="73"/>
    <s v="GPS E-LOCK-675080236726"/>
  </r>
  <r>
    <s v="V993"/>
    <n v="10"/>
    <s v="PRLS/25/12722"/>
    <n v="4702067321"/>
    <s v="7258 NAVY WHITE"/>
    <s v="710B18131001"/>
    <x v="7"/>
    <n v="250"/>
    <n v="241"/>
    <n v="6"/>
    <s v="SHIPPED"/>
    <s v="SEA - FOB "/>
    <s v="SENT"/>
    <n v="15605004641"/>
    <x v="12"/>
    <s v="SEA - FOB - CHENNAI"/>
    <s v="IBKG0000247519"/>
    <x v="31"/>
    <s v="SENT"/>
    <x v="74"/>
    <s v="GPS E-LOCK -675080237054"/>
  </r>
  <r>
    <s v="V993"/>
    <n v="10"/>
    <s v="PRLS/25/12723"/>
    <n v="4702067327"/>
    <s v="7312 NAVY MULTI"/>
    <s v="710B18274001"/>
    <x v="7"/>
    <n v="65"/>
    <n v="65"/>
    <n v="2"/>
    <s v="SHIPPED"/>
    <s v="SEA - FOB "/>
    <s v="SENT"/>
    <n v="15605004642"/>
    <x v="12"/>
    <s v="SEA - FOB - CHENNAI"/>
    <s v="IBKG0000247519"/>
    <x v="31"/>
    <s v="SENT"/>
    <x v="74"/>
    <s v="GPS E-LOCK -675080237054"/>
  </r>
  <r>
    <s v="V993"/>
    <n v="10"/>
    <s v="PRLS/25/12723"/>
    <n v="4702067328"/>
    <s v="7312 NAVY MULTI"/>
    <s v="710B18274001"/>
    <x v="7"/>
    <n v="500"/>
    <n v="500"/>
    <n v="12"/>
    <s v="SHIPPED"/>
    <s v="SEA - FOB "/>
    <s v="SENT"/>
    <n v="15605004643"/>
    <x v="12"/>
    <s v="SEA - FOB - CHENNAI"/>
    <s v="IBKG0000247519"/>
    <x v="31"/>
    <s v="SENT"/>
    <x v="74"/>
    <s v="GPS E-LOCK -675080237054"/>
  </r>
  <r>
    <s v="V993"/>
    <n v="10"/>
    <s v="PRLS/25/12734"/>
    <n v="4702067334"/>
    <s v="6671A CABANA BLUE/WHITE"/>
    <s v="710B22588002"/>
    <x v="7"/>
    <n v="121"/>
    <n v="121"/>
    <n v="8"/>
    <s v="SHIPPED"/>
    <s v="SEA - FOB "/>
    <s v="SENT"/>
    <n v="15605004644"/>
    <x v="12"/>
    <s v="SEA - FOB - CHENNAI"/>
    <s v="IBKG0000247519"/>
    <x v="31"/>
    <s v="SENT"/>
    <x v="74"/>
    <s v="GPS E-LOCK -675080237054"/>
  </r>
  <r>
    <s v="TO17"/>
    <n v="10"/>
    <s v="PRLS/25/12890"/>
    <n v="4702079687"/>
    <s v="7289C PWDR PURPLE WHITE MULTI"/>
    <s v="710P03855503"/>
    <x v="1"/>
    <n v="200"/>
    <n v="200"/>
    <n v="13"/>
    <s v="SHIPPED"/>
    <s v="SEA - FOB "/>
    <s v="SENT"/>
    <n v="15605004638"/>
    <x v="12"/>
    <s v="SEA - FOB - CHENNAI"/>
    <s v="IBKG0000248394"/>
    <x v="31"/>
    <s v="SENT"/>
    <x v="75"/>
    <s v="GPS E-LOCK -675080237054"/>
  </r>
  <r>
    <s v="TO17"/>
    <n v="20"/>
    <s v="PRLS/25/12891"/>
    <n v="4702079687"/>
    <s v="7289B FADED MINT WHITE MULTI"/>
    <s v="710P03855504"/>
    <x v="1"/>
    <n v="220"/>
    <n v="220"/>
    <n v="14"/>
    <s v="SHIPPED"/>
    <s v="SEA - FOB "/>
    <s v="SENT"/>
    <n v="15605004638"/>
    <x v="12"/>
    <s v="SEA - FOB - CHENNAI"/>
    <s v="IBKG0000248394"/>
    <x v="31"/>
    <s v="SENT"/>
    <x v="75"/>
    <s v="GPS E-LOCK -675080237054"/>
  </r>
  <r>
    <s v="TO40"/>
    <n v="10"/>
    <s v="PRLS/25/13160"/>
    <n v="4702095845"/>
    <s v="WHITE"/>
    <n v="710967632001"/>
    <x v="1"/>
    <n v="330"/>
    <n v="337"/>
    <n v="20"/>
    <s v="SHIPPED"/>
    <s v="SEA - FOB "/>
    <s v="SENT"/>
    <n v="15605004639"/>
    <x v="12"/>
    <s v="SEA - FOB - CHENNAI"/>
    <s v="IBKG0000248397"/>
    <x v="31"/>
    <s v="SENT"/>
    <x v="76"/>
    <s v="GPS E-LOCK -675080237054"/>
  </r>
  <r>
    <s v="PF00"/>
    <n v="10"/>
    <s v="PRLS/25/13156"/>
    <n v="4702095662"/>
    <s v="6937B WHITE GREEN MULTI"/>
    <s v="710B29639001"/>
    <x v="4"/>
    <n v="3396"/>
    <n v="3493"/>
    <n v="201"/>
    <s v="SHIPPED"/>
    <s v="SEA - FOB "/>
    <s v="SENT"/>
    <n v="15605004637"/>
    <x v="12"/>
    <s v="SEA - FOB - CHENNAI"/>
    <s v="IBKG0000248410"/>
    <x v="32"/>
    <s v="SENT"/>
    <x v="77"/>
    <s v="GPS E-LOCK-675080232105"/>
  </r>
  <r>
    <s v="PF00"/>
    <n v="10"/>
    <s v="PRLS/25/13160"/>
    <n v="4702095844"/>
    <s v="WHITE"/>
    <n v="710967632001"/>
    <x v="4"/>
    <n v="5170"/>
    <n v="5319"/>
    <n v="306"/>
    <s v="SHIPPED"/>
    <s v="SEA - FOB "/>
    <s v="SENT"/>
    <n v="15605004636"/>
    <x v="12"/>
    <s v="SEA - FOB - CHENNAI"/>
    <s v="IBKG0000248410"/>
    <x v="32"/>
    <s v="SENT"/>
    <x v="77"/>
    <s v="GPS E-LOCK-675080232105"/>
  </r>
  <r>
    <s v="PF00"/>
    <n v="10"/>
    <s v="PRLS/25/13164"/>
    <n v="4702095655"/>
    <s v="WHITE"/>
    <n v="710967894001"/>
    <x v="4"/>
    <n v="3760"/>
    <n v="3866"/>
    <n v="183"/>
    <s v="SHIPPED"/>
    <s v="SEA - FOB "/>
    <s v="SENT"/>
    <n v="15605004640"/>
    <x v="12"/>
    <s v="SEA - FOB - CHENNAI"/>
    <s v="IBKG0000248410"/>
    <x v="32"/>
    <s v="SENT"/>
    <x v="77"/>
    <s v="GPS E-LOCK-675080232105"/>
  </r>
  <r>
    <s v="PF00"/>
    <n v="10"/>
    <s v="PRLS/25/13159"/>
    <n v="4702096672"/>
    <s v="NEW FOREST"/>
    <n v="710804257063"/>
    <x v="4"/>
    <n v="1557"/>
    <n v="1459"/>
    <n v="35"/>
    <s v="SHIPPED"/>
    <s v="SEA - FOB "/>
    <s v="SENT"/>
    <n v="15605004645"/>
    <x v="12"/>
    <s v="SEA - FOB - CHENNAI"/>
    <s v="IBKG0000244536"/>
    <x v="33"/>
    <s v="SENT"/>
    <x v="78"/>
    <m/>
  </r>
  <r>
    <s v="PF00"/>
    <n v="10"/>
    <s v="PRLS/25/13156"/>
    <n v="4702095663"/>
    <s v="6937B WHITE GREEN MULTI"/>
    <s v="710B29639001"/>
    <x v="4"/>
    <n v="100"/>
    <n v="100"/>
    <n v="7"/>
    <s v="SHIPPED TO CITY OFFICE"/>
    <s v="AIR - FOB"/>
    <s v="SENT"/>
    <n v="15605004671"/>
    <x v="12"/>
    <s v="AIR - FOB - BANGLORE"/>
    <s v="IBKG0000257090"/>
    <x v="34"/>
    <s v="SENT"/>
    <x v="22"/>
    <m/>
  </r>
  <r>
    <s v="PF00"/>
    <n v="10"/>
    <s v="PRLS/25/13159"/>
    <n v="4702096673"/>
    <s v="NEW FOREST"/>
    <n v="710804257063"/>
    <x v="4"/>
    <n v="100"/>
    <n v="100"/>
    <n v="3"/>
    <s v="SHIPPED TO CITY OFFICE"/>
    <s v="AIR - FOB"/>
    <s v="SENT"/>
    <n v="15605004672"/>
    <x v="12"/>
    <s v="AIR - FOB - BANGLORE"/>
    <s v="IBKG0000257090"/>
    <x v="34"/>
    <s v="SENT"/>
    <x v="22"/>
    <m/>
  </r>
  <r>
    <s v="V992"/>
    <n v="10"/>
    <s v="PRLS/25/12722"/>
    <n v="4702067320"/>
    <s v="7258 NAVY WHITE"/>
    <s v="710B18131001"/>
    <x v="2"/>
    <n v="105"/>
    <n v="105"/>
    <n v="3"/>
    <s v="SHIPPED"/>
    <s v="SEA - FOB "/>
    <s v="SENT"/>
    <n v="15605004663"/>
    <x v="13"/>
    <s v="SEA - FOB - CHENNAI"/>
    <s v="IBKG0000253664"/>
    <x v="35"/>
    <s v="SENT"/>
    <x v="79"/>
    <m/>
  </r>
  <r>
    <s v="V992"/>
    <n v="10"/>
    <s v="PRLS/25/12722"/>
    <n v="4702067318"/>
    <s v="7258 NAVY WHITE"/>
    <s v="710B18131001"/>
    <x v="2"/>
    <n v="35"/>
    <n v="35"/>
    <n v="2"/>
    <s v="SHIPPED"/>
    <s v="SEA - FOB "/>
    <s v="SENT"/>
    <n v="15605004663"/>
    <x v="13"/>
    <s v="SEA - FOB - CHENNAI"/>
    <s v="IBKG0000253664"/>
    <x v="35"/>
    <s v="SENT"/>
    <x v="79"/>
    <m/>
  </r>
  <r>
    <s v="V992"/>
    <n v="10"/>
    <s v="PRLS/25/12722"/>
    <n v="4702067319"/>
    <s v="7258 NAVY WHITE"/>
    <s v="710B18131001"/>
    <x v="2"/>
    <n v="101"/>
    <n v="101"/>
    <n v="3"/>
    <s v="SHIPPED"/>
    <s v="SEA - FOB "/>
    <s v="SENT"/>
    <n v="15605004662"/>
    <x v="13"/>
    <s v="SEA - FOB - CHENNAI"/>
    <s v="IBKG0000253664"/>
    <x v="35"/>
    <s v="SENT"/>
    <x v="79"/>
    <m/>
  </r>
  <r>
    <s v="V992"/>
    <n v="10"/>
    <s v="PRLS/25/12723"/>
    <n v="4702067324"/>
    <s v="7312 NAVY MULTI"/>
    <s v="710B18274001"/>
    <x v="2"/>
    <n v="290"/>
    <n v="290"/>
    <n v="9"/>
    <s v="SHIPPED"/>
    <s v="SEA - FOB "/>
    <s v="SENT"/>
    <n v="15605004669"/>
    <x v="13"/>
    <s v="SEA - FOB - CHENNAI"/>
    <s v="IBKG0000253664"/>
    <x v="35"/>
    <s v="SENT"/>
    <x v="79"/>
    <m/>
  </r>
  <r>
    <s v="V992"/>
    <n v="10"/>
    <s v="PRLS/25/12723"/>
    <n v="4702067326"/>
    <s v="7312 NAVY MULTI"/>
    <s v="710B18274001"/>
    <x v="2"/>
    <n v="765"/>
    <n v="766"/>
    <n v="19"/>
    <s v="SHIPPED"/>
    <s v="SEA - FOB "/>
    <s v="SENT"/>
    <n v="15605004666"/>
    <x v="13"/>
    <s v="SEA - FOB - CHENNAI"/>
    <s v="IBKG0000253664"/>
    <x v="35"/>
    <s v="SENT"/>
    <x v="79"/>
    <m/>
  </r>
  <r>
    <s v="V992"/>
    <n v="10"/>
    <s v="PRLS/25/12723"/>
    <n v="4702067325"/>
    <s v="7312 NAVY MULTI"/>
    <s v="710B18274001"/>
    <x v="2"/>
    <n v="149"/>
    <n v="149"/>
    <n v="5"/>
    <s v="SHIPPED"/>
    <s v="SEA - FOB "/>
    <s v="SENT"/>
    <n v="15605004670"/>
    <x v="13"/>
    <s v="SEA - FOB - CHENNAI"/>
    <s v="IBKG0000253664"/>
    <x v="35"/>
    <s v="SENT"/>
    <x v="79"/>
    <m/>
  </r>
  <r>
    <s v="V992"/>
    <n v="10"/>
    <s v="PRLS/25/12732"/>
    <n v="4702067333"/>
    <s v="6671H COASTAL BEIGE/WHITE"/>
    <s v="710B22588001"/>
    <x v="2"/>
    <n v="141"/>
    <n v="141"/>
    <n v="9"/>
    <s v="SHIPPED"/>
    <s v="SEA - FOB "/>
    <s v="SENT"/>
    <n v="15605004661"/>
    <x v="13"/>
    <s v="SEA - FOB - CHENNAI"/>
    <s v="IBKG0000253664"/>
    <x v="35"/>
    <s v="SENT"/>
    <x v="79"/>
    <m/>
  </r>
  <r>
    <s v="V992"/>
    <n v="20"/>
    <s v="PRLS/25/12734"/>
    <n v="4702067333"/>
    <s v="6671A CABANA BLUE/WHITE"/>
    <s v="710B22588002"/>
    <x v="2"/>
    <n v="211"/>
    <n v="211"/>
    <n v="13"/>
    <s v="SHIPPED"/>
    <s v="SEA - FOB "/>
    <s v="SENT"/>
    <n v="15605004661"/>
    <x v="13"/>
    <s v="SEA - FOB - CHENNAI"/>
    <s v="IBKG0000253664"/>
    <x v="35"/>
    <s v="SENT"/>
    <x v="79"/>
    <m/>
  </r>
  <r>
    <s v="V992"/>
    <n v="30"/>
    <s v="PRLS/25/12736"/>
    <n v="4702067333"/>
    <s v="6671I POWDER PURPLE/WHITE"/>
    <s v="710B22588003"/>
    <x v="2"/>
    <n v="90"/>
    <n v="90"/>
    <n v="7"/>
    <s v="SHIPPED"/>
    <s v="SEA - FOB "/>
    <s v="SENT"/>
    <n v="15605004661"/>
    <x v="13"/>
    <s v="SEA - FOB - CHENNAI"/>
    <s v="IBKG0000253664"/>
    <x v="35"/>
    <s v="SENT"/>
    <x v="79"/>
    <m/>
  </r>
  <r>
    <s v="V992"/>
    <n v="10"/>
    <s v="PRLS/25/12740"/>
    <n v="4702067336"/>
    <s v="6555B CABANA BLUE/WHITE"/>
    <s v="710B22589002"/>
    <x v="2"/>
    <n v="35"/>
    <n v="35"/>
    <n v="3"/>
    <s v="SHIPPED"/>
    <s v="SEA - FOB "/>
    <s v="SENT"/>
    <n v="15605004667"/>
    <x v="13"/>
    <s v="SEA - FOB - CHENNAI"/>
    <s v="IBKG0000253664"/>
    <x v="35"/>
    <s v="SENT"/>
    <x v="79"/>
    <m/>
  </r>
  <r>
    <s v="V992"/>
    <n v="10"/>
    <s v="PRLS/25/12780"/>
    <n v="4702050920"/>
    <s v="WHITE"/>
    <n v="782528496001"/>
    <x v="2"/>
    <n v="30"/>
    <n v="30"/>
    <n v="3"/>
    <s v="SHIPPED"/>
    <s v="SEA - FOB "/>
    <s v="SENT"/>
    <n v="15605004676"/>
    <x v="13"/>
    <s v="SEA - FOB - CHENNAI"/>
    <s v="IBKG0000253664"/>
    <x v="35"/>
    <s v="SENT"/>
    <x v="79"/>
    <m/>
  </r>
  <r>
    <s v="V992"/>
    <n v="10"/>
    <s v="PRLS/25/12782"/>
    <n v="4702050925"/>
    <s v="WHITE"/>
    <n v="782581596001"/>
    <x v="2"/>
    <n v="30"/>
    <n v="30"/>
    <n v="5"/>
    <s v="SHIPPED"/>
    <s v="SEA - FOB "/>
    <s v="SENT"/>
    <n v="15605004677"/>
    <x v="13"/>
    <s v="SEA - FOB - CHENNAI"/>
    <s v="IBKG0000253664"/>
    <x v="35"/>
    <s v="SENT"/>
    <x v="79"/>
    <m/>
  </r>
  <r>
    <s v="CA10"/>
    <n v="10"/>
    <s v="PRLS/25/12782"/>
    <n v="4702050922"/>
    <s v="WHITE"/>
    <n v="782581596001"/>
    <x v="0"/>
    <n v="30"/>
    <n v="28"/>
    <n v="4"/>
    <s v="SHIPPED"/>
    <s v="SEA - FOB "/>
    <s v="SENT"/>
    <n v="15605004679"/>
    <x v="13"/>
    <s v="SEA - FOB - CHENNAI"/>
    <s v="IBKG0000253667"/>
    <x v="36"/>
    <s v="SENT"/>
    <x v="80"/>
    <m/>
  </r>
  <r>
    <s v="V993"/>
    <n v="10"/>
    <s v="PRLS/25/12780"/>
    <n v="4702050921"/>
    <s v="WHITE"/>
    <n v="782528496001"/>
    <x v="7"/>
    <n v="30"/>
    <n v="30"/>
    <n v="4"/>
    <s v="SHIPPED"/>
    <s v="SEA - FOB "/>
    <s v="SENT"/>
    <n v="15605004680"/>
    <x v="13"/>
    <s v="SEA - FOB - CHENNAI"/>
    <s v="IBKG0000253668"/>
    <x v="36"/>
    <s v="SENT"/>
    <x v="81"/>
    <m/>
  </r>
  <r>
    <s v="V993"/>
    <n v="10"/>
    <s v="PRLS/25/12782"/>
    <n v="4702050926"/>
    <s v="WHITE"/>
    <n v="782581596001"/>
    <x v="7"/>
    <n v="40"/>
    <n v="40"/>
    <n v="5"/>
    <s v="SHIPPED"/>
    <s v="SEA - FOB "/>
    <s v="SENT"/>
    <n v="15605004681"/>
    <x v="13"/>
    <s v="SEA - FOB - CHENNAI"/>
    <s v="IBKG0000253668"/>
    <x v="36"/>
    <s v="SENT"/>
    <x v="81"/>
    <m/>
  </r>
  <r>
    <s v="HD00"/>
    <n v="10"/>
    <s v="PRLS/25/12780"/>
    <n v="4702050918"/>
    <s v="WHITE"/>
    <n v="782528496001"/>
    <x v="4"/>
    <n v="175"/>
    <n v="170"/>
    <n v="19"/>
    <s v="SHIPPED"/>
    <s v="SEA - FOB "/>
    <s v="SENT"/>
    <n v="15605004682"/>
    <x v="13"/>
    <s v="SEA - FOB - CHENNAI"/>
    <s v="IBKG0000253671"/>
    <x v="36"/>
    <s v="SENT"/>
    <x v="82"/>
    <m/>
  </r>
  <r>
    <s v="HD00"/>
    <n v="10"/>
    <s v="PRLS/25/12782"/>
    <n v="4702050923"/>
    <s v="WHITE"/>
    <n v="782581596001"/>
    <x v="4"/>
    <n v="91"/>
    <n v="71"/>
    <n v="8"/>
    <s v="SHIPPED"/>
    <s v="SEA - FOB "/>
    <s v="SENT"/>
    <n v="15605004683"/>
    <x v="13"/>
    <s v="SEA - FOB - CHENNAI"/>
    <s v="IBKG0000253671"/>
    <x v="36"/>
    <s v="SENT"/>
    <x v="82"/>
    <m/>
  </r>
  <r>
    <s v="LA00"/>
    <n v="10"/>
    <s v="PRLS/25/12930"/>
    <n v="4702080081"/>
    <s v="7289A HRBR ISLND BLUE WHT MLTI"/>
    <s v="710P03855501"/>
    <x v="4"/>
    <n v="40"/>
    <n v="40"/>
    <n v="5"/>
    <s v="SHIPPED"/>
    <s v="SEA - FOB "/>
    <s v="SENT"/>
    <n v="15605004646"/>
    <x v="13"/>
    <s v="SEA - FOB - CHENNAI"/>
    <s v="IBKG0000253742"/>
    <x v="34"/>
    <s v="SENT"/>
    <x v="83"/>
    <m/>
  </r>
  <r>
    <s v="LA00"/>
    <n v="20"/>
    <s v="PRLS/25/12931"/>
    <n v="4702080081"/>
    <s v="7289D COASTAL BEIGE WHT MULTI"/>
    <s v="710P03855502"/>
    <x v="4"/>
    <n v="40"/>
    <n v="40"/>
    <n v="5"/>
    <s v="SHIPPED"/>
    <s v="SEA - FOB "/>
    <s v="SENT"/>
    <n v="15605004646"/>
    <x v="13"/>
    <s v="SEA - FOB - CHENNAI"/>
    <s v="IBKG0000253742"/>
    <x v="34"/>
    <s v="SENT"/>
    <x v="83"/>
    <m/>
  </r>
  <r>
    <s v="LA00"/>
    <n v="30"/>
    <s v="PRLS/25/12932"/>
    <n v="4702080081"/>
    <s v="7289C PWDR PURPLE WHITE MULTI"/>
    <s v="710P03855503"/>
    <x v="4"/>
    <n v="40"/>
    <n v="40"/>
    <n v="5"/>
    <s v="SHIPPED"/>
    <s v="SEA - FOB "/>
    <s v="SENT"/>
    <n v="15605004646"/>
    <x v="13"/>
    <s v="SEA - FOB - CHENNAI"/>
    <s v="IBKG0000253742"/>
    <x v="34"/>
    <s v="SENT"/>
    <x v="83"/>
    <m/>
  </r>
  <r>
    <s v="LA00"/>
    <n v="40"/>
    <s v="PRLS/25/12933"/>
    <n v="4702080081"/>
    <s v="7289B FADED MINT WHITE MULTI"/>
    <s v="710P03855504"/>
    <x v="4"/>
    <n v="40"/>
    <n v="40"/>
    <n v="5"/>
    <s v="SHIPPED"/>
    <s v="SEA - FOB "/>
    <s v="SENT"/>
    <n v="15605004646"/>
    <x v="13"/>
    <s v="SEA - FOB - CHENNAI"/>
    <s v="IBKG0000253742"/>
    <x v="34"/>
    <s v="SENT"/>
    <x v="83"/>
    <m/>
  </r>
  <r>
    <s v="LA00"/>
    <n v="10"/>
    <s v="PRLS/25/12930"/>
    <n v="4702080082"/>
    <s v="7289A HRBR ISLND BLUE WHT MLTI"/>
    <s v="710P03855501"/>
    <x v="4"/>
    <n v="330"/>
    <n v="330"/>
    <n v="55"/>
    <s v="SHIPPED"/>
    <s v="SEA - FOB "/>
    <s v="SENT"/>
    <n v="15605004647"/>
    <x v="13"/>
    <s v="SEA - FOB - CHENNAI"/>
    <s v="IBKG0000253742"/>
    <x v="34"/>
    <s v="SENT"/>
    <x v="83"/>
    <m/>
  </r>
  <r>
    <s v="LA00"/>
    <n v="20"/>
    <s v="PRLS/25/12931"/>
    <n v="4702080082"/>
    <s v="7289D COASTAL BEIGE WHT MULTI"/>
    <s v="710P03855502"/>
    <x v="4"/>
    <n v="294"/>
    <n v="294"/>
    <n v="49"/>
    <s v="SHIPPED"/>
    <s v="SEA - FOB "/>
    <s v="SENT"/>
    <n v="15605004647"/>
    <x v="13"/>
    <s v="SEA - FOB - CHENNAI"/>
    <s v="IBKG0000253742"/>
    <x v="34"/>
    <s v="SENT"/>
    <x v="83"/>
    <m/>
  </r>
  <r>
    <s v="LA00"/>
    <n v="30"/>
    <s v="PRLS/25/12932"/>
    <n v="4702080082"/>
    <s v="7289C PWDR PURPLE WHITE MULTI"/>
    <s v="710P03855503"/>
    <x v="4"/>
    <n v="294"/>
    <n v="294"/>
    <n v="49"/>
    <s v="SHIPPED"/>
    <s v="SEA - FOB "/>
    <s v="SENT"/>
    <n v="15605004647"/>
    <x v="13"/>
    <s v="SEA - FOB - CHENNAI"/>
    <s v="IBKG0000253742"/>
    <x v="34"/>
    <s v="SENT"/>
    <x v="83"/>
    <m/>
  </r>
  <r>
    <s v="LA00"/>
    <n v="40"/>
    <s v="PRLS/25/12933"/>
    <n v="4702080082"/>
    <s v="7289B FADED MINT WHITE MULTI"/>
    <s v="710P03855504"/>
    <x v="4"/>
    <n v="294"/>
    <n v="294"/>
    <n v="49"/>
    <s v="SHIPPED"/>
    <s v="SEA - FOB "/>
    <s v="SENT"/>
    <n v="15605004647"/>
    <x v="13"/>
    <s v="SEA - FOB - CHENNAI"/>
    <s v="IBKG0000253742"/>
    <x v="34"/>
    <s v="SENT"/>
    <x v="83"/>
    <m/>
  </r>
  <r>
    <s v="LA00"/>
    <n v="10"/>
    <s v="PRLS/25/12930"/>
    <n v="4702080083"/>
    <s v="7289A HRBR ISLND BLUE WHT MLTI"/>
    <s v="710P03855501"/>
    <x v="4"/>
    <n v="264"/>
    <n v="264"/>
    <n v="33"/>
    <s v="SHIPPED"/>
    <s v="SEA - FOB "/>
    <s v="SENT"/>
    <n v="15605004648"/>
    <x v="13"/>
    <s v="SEA - FOB - CHENNAI"/>
    <s v="IBKG0000253742"/>
    <x v="34"/>
    <s v="SENT"/>
    <x v="83"/>
    <m/>
  </r>
  <r>
    <s v="LA00"/>
    <n v="20"/>
    <s v="PRLS/25/12931"/>
    <n v="4702080083"/>
    <s v="7289D COASTAL BEIGE WHT MULTI"/>
    <s v="710P03855502"/>
    <x v="4"/>
    <n v="200"/>
    <n v="200"/>
    <n v="25"/>
    <s v="SHIPPED"/>
    <s v="SEA - FOB "/>
    <s v="SENT"/>
    <n v="15605004648"/>
    <x v="13"/>
    <s v="SEA - FOB - CHENNAI"/>
    <s v="IBKG0000253742"/>
    <x v="34"/>
    <s v="SENT"/>
    <x v="83"/>
    <m/>
  </r>
  <r>
    <s v="LA00"/>
    <n v="30"/>
    <s v="PRLS/25/12932"/>
    <n v="4702080083"/>
    <s v="7289C PWDR PURPLE WHITE MULTI"/>
    <s v="710P03855503"/>
    <x v="4"/>
    <n v="200"/>
    <n v="200"/>
    <n v="25"/>
    <s v="SHIPPED"/>
    <s v="SEA - FOB "/>
    <s v="SENT"/>
    <n v="15605004648"/>
    <x v="13"/>
    <s v="SEA - FOB - CHENNAI"/>
    <s v="IBKG0000253742"/>
    <x v="34"/>
    <s v="SENT"/>
    <x v="83"/>
    <m/>
  </r>
  <r>
    <s v="LA00"/>
    <n v="40"/>
    <s v="PRLS/25/12933"/>
    <n v="4702080083"/>
    <s v="7289B FADED MINT WHITE MULTI"/>
    <s v="710P03855504"/>
    <x v="4"/>
    <n v="200"/>
    <n v="200"/>
    <n v="25"/>
    <s v="SHIPPED"/>
    <s v="SEA - FOB "/>
    <s v="SENT"/>
    <n v="15605004648"/>
    <x v="13"/>
    <s v="SEA - FOB - CHENNAI"/>
    <s v="IBKG0000253742"/>
    <x v="34"/>
    <s v="SENT"/>
    <x v="83"/>
    <m/>
  </r>
  <r>
    <s v="LA00"/>
    <n v="10"/>
    <s v="PRLS/25/12930"/>
    <n v="4702080084"/>
    <s v="7289A HRBR ISLND BLUE WHT MLTI"/>
    <s v="710P03855501"/>
    <x v="4"/>
    <n v="204"/>
    <n v="204"/>
    <n v="34"/>
    <s v="SHIPPED"/>
    <s v="SEA - FOB "/>
    <s v="SENT"/>
    <n v="15605004649"/>
    <x v="13"/>
    <s v="SEA - FOB - CHENNAI"/>
    <s v="IBKG0000253742"/>
    <x v="34"/>
    <s v="SENT"/>
    <x v="83"/>
    <m/>
  </r>
  <r>
    <s v="LA00"/>
    <n v="20"/>
    <s v="PRLS/25/12931"/>
    <n v="4702080084"/>
    <s v="7289D COASTAL BEIGE WHT MULTI"/>
    <s v="710P03855502"/>
    <x v="4"/>
    <n v="168"/>
    <n v="168"/>
    <n v="28"/>
    <s v="SHIPPED"/>
    <s v="SEA - FOB "/>
    <s v="SENT"/>
    <n v="15605004649"/>
    <x v="13"/>
    <s v="SEA - FOB - CHENNAI"/>
    <s v="IBKG0000253742"/>
    <x v="34"/>
    <s v="SENT"/>
    <x v="83"/>
    <m/>
  </r>
  <r>
    <s v="LA00"/>
    <n v="30"/>
    <s v="PRLS/25/12932"/>
    <n v="4702080084"/>
    <s v="7289C PWDR PURPLE WHITE MULTI"/>
    <s v="710P03855503"/>
    <x v="4"/>
    <n v="168"/>
    <n v="168"/>
    <n v="28"/>
    <s v="SHIPPED"/>
    <s v="SEA - FOB "/>
    <s v="SENT"/>
    <n v="15605004649"/>
    <x v="13"/>
    <s v="SEA - FOB - CHENNAI"/>
    <s v="IBKG0000253742"/>
    <x v="34"/>
    <s v="SENT"/>
    <x v="83"/>
    <m/>
  </r>
  <r>
    <s v="LA00"/>
    <n v="40"/>
    <s v="PRLS/25/12933"/>
    <n v="4702080084"/>
    <s v="7289B FADED MINT WHITE MULTI"/>
    <s v="710P03855504"/>
    <x v="4"/>
    <n v="168"/>
    <n v="168"/>
    <n v="28"/>
    <s v="SHIPPED"/>
    <s v="SEA - FOB "/>
    <s v="SENT"/>
    <n v="15605004649"/>
    <x v="13"/>
    <s v="SEA - FOB - CHENNAI"/>
    <s v="IBKG0000253742"/>
    <x v="34"/>
    <s v="SENT"/>
    <x v="83"/>
    <m/>
  </r>
  <r>
    <s v="LA00"/>
    <n v="10"/>
    <s v="PRLS/25/12930"/>
    <n v="4702080085"/>
    <s v="7289A HRBR ISLND BLUE WHT MLTI"/>
    <s v="710P03855501"/>
    <x v="4"/>
    <n v="24"/>
    <n v="24"/>
    <n v="2"/>
    <s v="SHIPPED"/>
    <s v="SEA - FOB "/>
    <s v="SENT"/>
    <n v="15605004650"/>
    <x v="13"/>
    <s v="SEA - FOB - CHENNAI"/>
    <s v="IBKG0000253744"/>
    <x v="34"/>
    <s v="SENT"/>
    <x v="84"/>
    <m/>
  </r>
  <r>
    <s v="LA00"/>
    <n v="10"/>
    <s v="PRLS/25/12930"/>
    <n v="4702080086"/>
    <s v="7289A HRBR ISLND BLUE WHT MLTI"/>
    <s v="710P03855501"/>
    <x v="4"/>
    <n v="90"/>
    <n v="90"/>
    <n v="15"/>
    <s v="SHIPPED"/>
    <s v="SEA - FOB "/>
    <s v="SENT"/>
    <n v="15605004651"/>
    <x v="13"/>
    <s v="SEA - FOB - CHENNAI"/>
    <s v="IBKG0000253744"/>
    <x v="34"/>
    <s v="SENT"/>
    <x v="84"/>
    <m/>
  </r>
  <r>
    <s v="LA00"/>
    <n v="20"/>
    <s v="PRLS/25/12931"/>
    <n v="4702080086"/>
    <s v="7289D COASTAL BEIGE WHT MULTI"/>
    <s v="710P03855502"/>
    <x v="4"/>
    <n v="72"/>
    <n v="72"/>
    <n v="12"/>
    <s v="SHIPPED"/>
    <s v="SEA - FOB "/>
    <s v="SENT"/>
    <n v="15605004651"/>
    <x v="13"/>
    <s v="SEA - FOB - CHENNAI"/>
    <s v="IBKG0000253744"/>
    <x v="34"/>
    <s v="SENT"/>
    <x v="84"/>
    <m/>
  </r>
  <r>
    <s v="LA00"/>
    <n v="30"/>
    <s v="PRLS/25/12932"/>
    <n v="4702080086"/>
    <s v="7289C PWDR PURPLE WHITE MULTI"/>
    <s v="710P03855503"/>
    <x v="4"/>
    <n v="72"/>
    <n v="72"/>
    <n v="12"/>
    <s v="SHIPPED"/>
    <s v="SEA - FOB "/>
    <s v="SENT"/>
    <n v="15605004651"/>
    <x v="13"/>
    <s v="SEA - FOB - CHENNAI"/>
    <s v="IBKG0000253744"/>
    <x v="34"/>
    <s v="SENT"/>
    <x v="84"/>
    <m/>
  </r>
  <r>
    <s v="LA00"/>
    <n v="40"/>
    <s v="PRLS/25/12933"/>
    <n v="4702080086"/>
    <s v="7289B FADED MINT WHITE MULTI"/>
    <s v="710P03855504"/>
    <x v="4"/>
    <n v="72"/>
    <n v="72"/>
    <n v="12"/>
    <s v="SHIPPED"/>
    <s v="SEA - FOB "/>
    <s v="SENT"/>
    <n v="15605004651"/>
    <x v="13"/>
    <s v="SEA - FOB - CHENNAI"/>
    <s v="IBKG0000253744"/>
    <x v="34"/>
    <s v="SENT"/>
    <x v="84"/>
    <m/>
  </r>
  <r>
    <s v="LA00"/>
    <n v="10"/>
    <s v="PRLS/25/12930"/>
    <n v="4702080087"/>
    <s v="7289A HRBR ISLND BLUE WHT MLTI"/>
    <s v="710P03855501"/>
    <x v="4"/>
    <n v="12"/>
    <n v="12"/>
    <n v="1"/>
    <s v="SHIPPED"/>
    <s v="SEA - FOB "/>
    <s v="SENT"/>
    <n v="15605004652"/>
    <x v="13"/>
    <s v="SEA - FOB - CHENNAI"/>
    <s v="IBKG0000253744"/>
    <x v="34"/>
    <s v="SENT"/>
    <x v="84"/>
    <m/>
  </r>
  <r>
    <s v="LA00"/>
    <n v="20"/>
    <s v="PRLS/25/12931"/>
    <n v="4702080087"/>
    <s v="7289D COASTAL BEIGE WHT MULTI"/>
    <s v="710P03855502"/>
    <x v="4"/>
    <n v="12"/>
    <n v="12"/>
    <n v="1"/>
    <s v="SHIPPED"/>
    <s v="SEA - FOB "/>
    <s v="SENT"/>
    <n v="15605004652"/>
    <x v="13"/>
    <s v="SEA - FOB - CHENNAI"/>
    <s v="IBKG0000253744"/>
    <x v="34"/>
    <s v="SENT"/>
    <x v="84"/>
    <m/>
  </r>
  <r>
    <s v="LA00"/>
    <n v="30"/>
    <s v="PRLS/25/12932"/>
    <n v="4702080087"/>
    <s v="7289C PWDR PURPLE WHITE MULTI"/>
    <s v="710P03855503"/>
    <x v="4"/>
    <n v="12"/>
    <n v="12"/>
    <n v="1"/>
    <s v="SHIPPED"/>
    <s v="SEA - FOB "/>
    <s v="SENT"/>
    <n v="15605004652"/>
    <x v="13"/>
    <s v="SEA - FOB - CHENNAI"/>
    <s v="IBKG0000253744"/>
    <x v="34"/>
    <s v="SENT"/>
    <x v="84"/>
    <m/>
  </r>
  <r>
    <s v="LA00"/>
    <n v="40"/>
    <s v="PRLS/25/12933"/>
    <n v="4702080087"/>
    <s v="7289B FADED MINT WHITE MULTI"/>
    <s v="710P03855504"/>
    <x v="4"/>
    <n v="12"/>
    <n v="12"/>
    <n v="1"/>
    <s v="SHIPPED"/>
    <s v="SEA - FOB "/>
    <s v="SENT"/>
    <n v="15605004652"/>
    <x v="13"/>
    <s v="SEA - FOB - CHENNAI"/>
    <s v="IBKG0000253744"/>
    <x v="34"/>
    <s v="SENT"/>
    <x v="84"/>
    <m/>
  </r>
  <r>
    <s v="LA00"/>
    <n v="10"/>
    <s v="PRLS/25/12930"/>
    <n v="4702080088"/>
    <s v="7289A HRBR ISLND BLUE WHT MLTI"/>
    <s v="710P03855501"/>
    <x v="4"/>
    <n v="24"/>
    <n v="24"/>
    <n v="2"/>
    <s v="SHIPPED"/>
    <s v="SEA - FOB "/>
    <s v="SENT"/>
    <n v="15605004653"/>
    <x v="13"/>
    <s v="SEA - FOB - CHENNAI"/>
    <s v="IBKG0000253744"/>
    <x v="34"/>
    <s v="SENT"/>
    <x v="84"/>
    <m/>
  </r>
  <r>
    <s v="LA00"/>
    <n v="20"/>
    <s v="PRLS/25/12931"/>
    <n v="4702080088"/>
    <s v="7289D COASTAL BEIGE WHT MULTI"/>
    <s v="710P03855502"/>
    <x v="4"/>
    <n v="24"/>
    <n v="24"/>
    <n v="2"/>
    <s v="SHIPPED"/>
    <s v="SEA - FOB "/>
    <s v="SENT"/>
    <n v="15605004653"/>
    <x v="13"/>
    <s v="SEA - FOB - CHENNAI"/>
    <s v="IBKG0000253744"/>
    <x v="34"/>
    <s v="SENT"/>
    <x v="84"/>
    <m/>
  </r>
  <r>
    <s v="LA00"/>
    <n v="30"/>
    <s v="PRLS/25/12932"/>
    <n v="4702080088"/>
    <s v="7289C PWDR PURPLE WHITE MULTI"/>
    <s v="710P03855503"/>
    <x v="4"/>
    <n v="24"/>
    <n v="24"/>
    <n v="2"/>
    <s v="SHIPPED"/>
    <s v="SEA - FOB "/>
    <s v="SENT"/>
    <n v="15605004653"/>
    <x v="13"/>
    <s v="SEA - FOB - CHENNAI"/>
    <s v="IBKG0000253744"/>
    <x v="34"/>
    <s v="SENT"/>
    <x v="84"/>
    <m/>
  </r>
  <r>
    <s v="LA00"/>
    <n v="40"/>
    <s v="PRLS/25/12933"/>
    <n v="4702080088"/>
    <s v="7289B FADED MINT WHITE MULTI"/>
    <s v="710P03855504"/>
    <x v="4"/>
    <n v="24"/>
    <n v="24"/>
    <n v="2"/>
    <s v="SHIPPED"/>
    <s v="SEA - FOB "/>
    <s v="SENT"/>
    <n v="15605004653"/>
    <x v="13"/>
    <s v="SEA - FOB - CHENNAI"/>
    <s v="IBKG0000253744"/>
    <x v="34"/>
    <s v="SENT"/>
    <x v="84"/>
    <m/>
  </r>
  <r>
    <s v="LA00"/>
    <n v="10"/>
    <s v="PRLS/25/12930"/>
    <n v="4702080089"/>
    <s v="7289A HRBR ISLND BLUE WHT MLTI"/>
    <s v="710P03855501"/>
    <x v="4"/>
    <n v="36"/>
    <n v="36"/>
    <n v="3"/>
    <s v="SHIPPED"/>
    <s v="SEA - FOB "/>
    <s v="SENT"/>
    <n v="15605004654"/>
    <x v="13"/>
    <s v="SEA - FOB - CHENNAI"/>
    <s v="IBKG0000253744"/>
    <x v="34"/>
    <s v="SENT"/>
    <x v="84"/>
    <m/>
  </r>
  <r>
    <s v="LA00"/>
    <n v="20"/>
    <s v="PRLS/25/12931"/>
    <n v="4702080089"/>
    <s v="7289D COASTAL BEIGE WHT MULTI"/>
    <s v="710P03855502"/>
    <x v="4"/>
    <n v="24"/>
    <n v="24"/>
    <n v="2"/>
    <s v="SHIPPED"/>
    <s v="SEA - FOB "/>
    <s v="SENT"/>
    <n v="15605004654"/>
    <x v="13"/>
    <s v="SEA - FOB - CHENNAI"/>
    <s v="IBKG0000253744"/>
    <x v="34"/>
    <s v="SENT"/>
    <x v="84"/>
    <m/>
  </r>
  <r>
    <s v="LA00"/>
    <n v="30"/>
    <s v="PRLS/25/12932"/>
    <n v="4702080089"/>
    <s v="7289C PWDR PURPLE WHITE MULTI"/>
    <s v="710P03855503"/>
    <x v="4"/>
    <n v="24"/>
    <n v="24"/>
    <n v="2"/>
    <s v="SHIPPED"/>
    <s v="SEA - FOB "/>
    <s v="SENT"/>
    <n v="15605004654"/>
    <x v="13"/>
    <s v="SEA - FOB - CHENNAI"/>
    <s v="IBKG0000253744"/>
    <x v="34"/>
    <s v="SENT"/>
    <x v="84"/>
    <m/>
  </r>
  <r>
    <s v="LA00"/>
    <n v="40"/>
    <s v="PRLS/25/12933"/>
    <n v="4702080089"/>
    <s v="7289B FADED MINT WHITE MULTI"/>
    <s v="710P03855504"/>
    <x v="4"/>
    <n v="24"/>
    <n v="24"/>
    <n v="2"/>
    <s v="SHIPPED"/>
    <s v="SEA - FOB "/>
    <s v="SENT"/>
    <n v="15605004654"/>
    <x v="13"/>
    <s v="SEA - FOB - CHENNAI"/>
    <s v="IBKG0000253744"/>
    <x v="34"/>
    <s v="SENT"/>
    <x v="84"/>
    <m/>
  </r>
  <r>
    <s v="LA00"/>
    <n v="10"/>
    <s v="PRLS/25/12930"/>
    <n v="4702080090"/>
    <s v="7289A HRBR ISLND BLUE WHT MLTI"/>
    <s v="710P03855501"/>
    <x v="4"/>
    <n v="24"/>
    <n v="24"/>
    <n v="2"/>
    <s v="SHIPPED"/>
    <s v="SEA - FOB "/>
    <s v="SENT"/>
    <n v="15605004655"/>
    <x v="13"/>
    <s v="SEA - FOB - CHENNAI"/>
    <s v="IBKG0000253744"/>
    <x v="34"/>
    <s v="SENT"/>
    <x v="84"/>
    <m/>
  </r>
  <r>
    <s v="LA00"/>
    <n v="20"/>
    <s v="PRLS/25/12931"/>
    <n v="4702080090"/>
    <s v="7289D COASTAL BEIGE WHT MULTI"/>
    <s v="710P03855502"/>
    <x v="4"/>
    <n v="12"/>
    <n v="12"/>
    <n v="1"/>
    <s v="SHIPPED"/>
    <s v="SEA - FOB "/>
    <s v="SENT"/>
    <n v="15605004655"/>
    <x v="13"/>
    <s v="SEA - FOB - CHENNAI"/>
    <s v="IBKG0000253744"/>
    <x v="34"/>
    <s v="SENT"/>
    <x v="84"/>
    <m/>
  </r>
  <r>
    <s v="LA00"/>
    <n v="30"/>
    <s v="PRLS/25/12932"/>
    <n v="4702080090"/>
    <s v="7289C PWDR PURPLE WHITE MULTI"/>
    <s v="710P03855503"/>
    <x v="4"/>
    <n v="12"/>
    <n v="12"/>
    <n v="1"/>
    <s v="SHIPPED"/>
    <s v="SEA - FOB "/>
    <s v="SENT"/>
    <n v="15605004655"/>
    <x v="13"/>
    <s v="SEA - FOB - CHENNAI"/>
    <s v="IBKG0000253744"/>
    <x v="34"/>
    <s v="SENT"/>
    <x v="84"/>
    <m/>
  </r>
  <r>
    <s v="LA00"/>
    <n v="40"/>
    <s v="PRLS/25/12933"/>
    <n v="4702080090"/>
    <s v="7289B FADED MINT WHITE MULTI"/>
    <s v="710P03855504"/>
    <x v="4"/>
    <n v="12"/>
    <n v="12"/>
    <n v="1"/>
    <s v="SHIPPED"/>
    <s v="SEA - FOB "/>
    <s v="SENT"/>
    <n v="15605004655"/>
    <x v="13"/>
    <s v="SEA - FOB - CHENNAI"/>
    <s v="IBKG0000253744"/>
    <x v="34"/>
    <s v="SENT"/>
    <x v="84"/>
    <m/>
  </r>
  <r>
    <s v="LA00"/>
    <n v="10"/>
    <s v="PRLS/25/12930"/>
    <n v="4702080091"/>
    <s v="7289A HRBR ISLND BLUE WHT MLTI"/>
    <s v="710P03855501"/>
    <x v="4"/>
    <n v="12"/>
    <n v="12"/>
    <n v="1"/>
    <s v="SHIPPED"/>
    <s v="SEA - FOB "/>
    <s v="SENT"/>
    <n v="15605004656"/>
    <x v="13"/>
    <s v="SEA - FOB - CHENNAI"/>
    <s v="IBKG0000253744"/>
    <x v="34"/>
    <s v="SENT"/>
    <x v="84"/>
    <m/>
  </r>
  <r>
    <s v="NW00"/>
    <n v="10"/>
    <s v="PRLS/25/12780"/>
    <n v="4702050919"/>
    <s v="WHITE"/>
    <n v="782528496001"/>
    <x v="4"/>
    <n v="18"/>
    <n v="18"/>
    <n v="2"/>
    <s v="SHIPPED"/>
    <s v="SEA - FOB "/>
    <s v="SENT"/>
    <n v="15605004684"/>
    <x v="13"/>
    <s v="SEA - FOB - CHENNAI"/>
    <s v="IBKG0000253675"/>
    <x v="36"/>
    <s v="SENT"/>
    <x v="85"/>
    <m/>
  </r>
  <r>
    <s v="NW00"/>
    <n v="10"/>
    <s v="PRLS/25/12782"/>
    <n v="4702050924"/>
    <s v="WHITE"/>
    <n v="782581596001"/>
    <x v="4"/>
    <n v="9"/>
    <n v="9"/>
    <n v="1"/>
    <s v="SHIPPED"/>
    <s v="SEA - FOB "/>
    <s v="SENT"/>
    <n v="15605004685"/>
    <x v="13"/>
    <s v="SEA - FOB - CHENNAI"/>
    <s v="IBKG0000253675"/>
    <x v="36"/>
    <s v="SENT"/>
    <x v="85"/>
    <m/>
  </r>
  <r>
    <s v="PF00"/>
    <n v="20"/>
    <s v="PRLS/25/13161"/>
    <n v="4702095844"/>
    <s v="NEWPORT NAVY"/>
    <n v="710967632002"/>
    <x v="4"/>
    <n v="3760"/>
    <n v="3767"/>
    <n v="217"/>
    <s v="SHIPPED"/>
    <s v="SEA - FOB "/>
    <s v="SENT"/>
    <n v="15605004664"/>
    <x v="13"/>
    <s v="SEA - FOB - CHENNAI"/>
    <s v="IBKG0000253679"/>
    <x v="35"/>
    <s v="SENT"/>
    <x v="86"/>
    <m/>
  </r>
  <r>
    <s v="PF00"/>
    <n v="30"/>
    <s v="PRLS/25/13162"/>
    <n v="4702095844"/>
    <s v="SUPPLY OLIVE"/>
    <n v="710967632005"/>
    <x v="4"/>
    <n v="3760"/>
    <n v="3703"/>
    <n v="213"/>
    <s v="SHIPPED"/>
    <s v="SEA - FOB "/>
    <s v="SENT"/>
    <n v="15605004673"/>
    <x v="13"/>
    <s v="SEA - FOB - CHENNAI"/>
    <s v="IBKG0000253679"/>
    <x v="35"/>
    <s v="SENT"/>
    <x v="86"/>
    <m/>
  </r>
  <r>
    <s v="PF00"/>
    <n v="40"/>
    <s v="PRLS/25/13163"/>
    <n v="4702095844"/>
    <s v="POLO BLACK"/>
    <n v="710967632010"/>
    <x v="4"/>
    <n v="2820"/>
    <n v="2843"/>
    <n v="164"/>
    <s v="SHIPPED"/>
    <s v="SEA - FOB "/>
    <s v="SENT"/>
    <n v="15605004664"/>
    <x v="13"/>
    <s v="SEA - FOB - CHENNAI"/>
    <s v="IBKG0000253679"/>
    <x v="35"/>
    <s v="SENT"/>
    <x v="86"/>
    <m/>
  </r>
  <r>
    <s v="PF00"/>
    <n v="20"/>
    <s v="PRLS/25/13166"/>
    <n v="4702095655"/>
    <s v="NEWPORT NAVY"/>
    <n v="710967894002"/>
    <x v="4"/>
    <n v="2820"/>
    <n v="2889"/>
    <n v="137"/>
    <s v="SHIPPED"/>
    <s v="SEA - FOB "/>
    <s v="SENT"/>
    <n v="15605004678"/>
    <x v="13"/>
    <s v="SEA - FOB - CHENNAI"/>
    <s v="IBKG0000253720"/>
    <x v="35"/>
    <s v="SENT"/>
    <x v="87"/>
    <m/>
  </r>
  <r>
    <s v="PF00"/>
    <n v="30"/>
    <s v="PRLS/25/13167"/>
    <n v="4702095655"/>
    <s v="POLO BLACK"/>
    <n v="710967894500"/>
    <x v="4"/>
    <n v="1128"/>
    <n v="1137"/>
    <n v="55"/>
    <s v="SHIPPED"/>
    <s v="SEA - FOB "/>
    <s v="SENT"/>
    <n v="15605004674"/>
    <x v="13"/>
    <s v="SEA - FOB - CHENNAI"/>
    <s v="IBKG0000253720"/>
    <x v="35"/>
    <s v="SENT"/>
    <x v="87"/>
    <m/>
  </r>
  <r>
    <s v="PF00"/>
    <n v="10"/>
    <s v="PRLS/25/13165"/>
    <n v="4702095659"/>
    <s v="6937C WHITE WINE MULTI"/>
    <s v="710B29367001"/>
    <x v="4"/>
    <n v="3580"/>
    <n v="3656"/>
    <n v="211"/>
    <s v="SHIPPED"/>
    <s v="SEA - FOB "/>
    <s v="SENT"/>
    <n v="15605004675"/>
    <x v="13"/>
    <s v="SEA - FOB - CHENNAI"/>
    <s v="IBKG0000253720"/>
    <x v="35"/>
    <s v="SENT"/>
    <x v="87"/>
    <m/>
  </r>
  <r>
    <s v="TO40"/>
    <n v="10"/>
    <s v="PRLS/25/13164"/>
    <n v="4702095656"/>
    <s v="WHITE"/>
    <n v="710967894001"/>
    <x v="1"/>
    <n v="240"/>
    <n v="240"/>
    <n v="12"/>
    <s v="SHIPPED"/>
    <s v="SEA - FOB "/>
    <s v="SENT"/>
    <n v="15605004657"/>
    <x v="13"/>
    <s v="SEA - FOB - CHENNAI"/>
    <s v="IBKG0000253729"/>
    <x v="35"/>
    <s v="SENT"/>
    <x v="88"/>
    <m/>
  </r>
  <r>
    <s v="TO40"/>
    <n v="20"/>
    <s v="PRLS/25/13166"/>
    <n v="4702095656"/>
    <s v="NEWPORT NAVY"/>
    <n v="710967894002"/>
    <x v="1"/>
    <n v="180"/>
    <n v="180"/>
    <n v="9"/>
    <s v="SHIPPED"/>
    <s v="SEA - FOB "/>
    <s v="SENT"/>
    <n v="15605004657"/>
    <x v="13"/>
    <s v="SEA - FOB - CHENNAI"/>
    <s v="IBKG0000253729"/>
    <x v="35"/>
    <s v="SENT"/>
    <x v="88"/>
    <m/>
  </r>
  <r>
    <s v="TO40"/>
    <n v="30"/>
    <s v="PRLS/25/13167"/>
    <n v="4702095656"/>
    <s v="POLO BLACK"/>
    <n v="710967894500"/>
    <x v="1"/>
    <n v="72"/>
    <n v="72"/>
    <n v="4"/>
    <s v="SHIPPED"/>
    <s v="SEA - FOB "/>
    <s v="SENT"/>
    <n v="15605004657"/>
    <x v="13"/>
    <s v="SEA - FOB - CHENNAI"/>
    <s v="IBKG0000253729"/>
    <x v="35"/>
    <s v="SENT"/>
    <x v="88"/>
    <m/>
  </r>
  <r>
    <s v="TO40"/>
    <n v="10"/>
    <s v="PRLS/25/13165"/>
    <n v="4702095661"/>
    <s v="6937C WHITE WINE MULTI"/>
    <s v="710B29367001"/>
    <x v="1"/>
    <n v="320"/>
    <n v="327"/>
    <n v="20"/>
    <s v="SHIPPED"/>
    <s v="SEA - FOB "/>
    <s v="SENT"/>
    <n v="15605004668"/>
    <x v="13"/>
    <s v="SEA - FOB - CHENNAI"/>
    <s v="IBKG0000253729"/>
    <x v="35"/>
    <s v="SENT"/>
    <x v="88"/>
    <m/>
  </r>
  <r>
    <s v="TO40"/>
    <n v="10"/>
    <s v="PRLS/25/13156"/>
    <n v="4702095664"/>
    <s v="6937B WHITE GREEN MULTI"/>
    <s v="710B29639001"/>
    <x v="1"/>
    <n v="304"/>
    <n v="304"/>
    <n v="19"/>
    <s v="SHIPPED"/>
    <s v="SEA - FOB "/>
    <s v="SENT"/>
    <n v="15605004658"/>
    <x v="13"/>
    <s v="SEA - FOB - CHENNAI"/>
    <s v="IBKG0000253729"/>
    <x v="35"/>
    <s v="SENT"/>
    <x v="88"/>
    <m/>
  </r>
  <r>
    <s v="TO40"/>
    <n v="10"/>
    <s v="PRLS/25/13159"/>
    <n v="4702096674"/>
    <s v="NEW FOREST"/>
    <n v="710804257063"/>
    <x v="1"/>
    <n v="143"/>
    <n v="143"/>
    <n v="4"/>
    <s v="SHIPPED"/>
    <s v="SEA - FOB "/>
    <s v="SENT"/>
    <n v="15605004659"/>
    <x v="13"/>
    <s v="SEA - FOB - CHENNAI"/>
    <s v="IBKG0000253729"/>
    <x v="35"/>
    <s v="SENT"/>
    <x v="88"/>
    <m/>
  </r>
  <r>
    <s v="TO40"/>
    <n v="20"/>
    <s v="PRLS/25/13161"/>
    <n v="4702095845"/>
    <s v="NEW FOREST"/>
    <n v="710967632002"/>
    <x v="1"/>
    <n v="240"/>
    <n v="240"/>
    <n v="14"/>
    <s v="SHIPPED"/>
    <s v="SEA - FOB "/>
    <s v="SENT"/>
    <n v="15605004660"/>
    <x v="13"/>
    <s v="SEA - FOB - CHENNAI"/>
    <s v="IBKG0000253729"/>
    <x v="35"/>
    <s v="SENT"/>
    <x v="88"/>
    <m/>
  </r>
  <r>
    <s v="TO40"/>
    <n v="30"/>
    <s v="PRLS/25/13162"/>
    <n v="4702095845"/>
    <s v="SUPPLY OLIVE"/>
    <n v="710967632005"/>
    <x v="1"/>
    <n v="240"/>
    <n v="240"/>
    <n v="14"/>
    <s v="SHIPPED"/>
    <s v="SEA - FOB "/>
    <s v="SENT"/>
    <n v="15605004660"/>
    <x v="13"/>
    <s v="SEA - FOB - CHENNAI"/>
    <s v="IBKG0000253729"/>
    <x v="35"/>
    <s v="SENT"/>
    <x v="88"/>
    <m/>
  </r>
  <r>
    <s v="TO40"/>
    <n v="40"/>
    <s v="PRLS/25/13163"/>
    <n v="4702095845"/>
    <s v="POLO BLACK"/>
    <n v="710967632010"/>
    <x v="1"/>
    <n v="180"/>
    <n v="180"/>
    <n v="11"/>
    <s v="SHIPPED"/>
    <s v="SEA - FOB "/>
    <s v="SENT"/>
    <n v="15605004660"/>
    <x v="13"/>
    <s v="SEA - FOB - CHENNAI"/>
    <s v="IBKG0000253729"/>
    <x v="35"/>
    <s v="SENT"/>
    <x v="88"/>
    <m/>
  </r>
  <r>
    <s v="PF00"/>
    <m/>
    <s v="PRLS/25/13165"/>
    <n v="4702095660"/>
    <s v="6937C WHITE WINE MULTI"/>
    <s v="710B29367001"/>
    <x v="4"/>
    <n v="100"/>
    <n v="100"/>
    <n v="7"/>
    <s v="SHIPPED TO CITY OFFICE"/>
    <s v="AIR - FOB"/>
    <s v="SENT"/>
    <n v="15605004686"/>
    <x v="13"/>
    <s v="AIR - FOB - BANGLORE"/>
    <s v="IBKG0000260723"/>
    <x v="36"/>
    <s v="SENT"/>
    <x v="22"/>
    <m/>
  </r>
  <r>
    <s v="CA10"/>
    <n v="10"/>
    <s v="PRLS/25/13158"/>
    <n v="4702096670"/>
    <s v="NEW FOREST"/>
    <n v="710798540083"/>
    <x v="0"/>
    <n v="30"/>
    <n v="30"/>
    <n v="1"/>
    <s v="SHIPPED"/>
    <s v="SEA - FOB "/>
    <s v="SENT"/>
    <n v="15605004692"/>
    <x v="14"/>
    <s v="SEA - FOB - CHENNAI"/>
    <s v="IBKG0000257316"/>
    <x v="37"/>
    <s v="SENT"/>
    <x v="89"/>
    <m/>
  </r>
  <r>
    <s v="CA20"/>
    <n v="10"/>
    <s v="PRLS/25/13146"/>
    <n v="4702095653"/>
    <s v="5753 NAVY/GREEN MULTI"/>
    <n v="710942745001"/>
    <x v="0"/>
    <n v="842"/>
    <n v="748"/>
    <n v="19"/>
    <s v="SHIPPED"/>
    <s v="SEA - FOB "/>
    <s v="SENT"/>
    <n v="15605004698"/>
    <x v="14"/>
    <s v="SEA - FOB - CHENNAI"/>
    <s v="IBKG0000257346"/>
    <x v="37"/>
    <s v="SENT"/>
    <x v="90"/>
    <m/>
  </r>
  <r>
    <s v="CA20"/>
    <n v="10"/>
    <s v="PRLS/25/13273"/>
    <n v="4702095654"/>
    <s v="6944 PINE NAVY MULTI"/>
    <n v="710953355003"/>
    <x v="0"/>
    <n v="600"/>
    <n v="519"/>
    <n v="19"/>
    <s v="SHIPPED"/>
    <s v="SEA - FOB "/>
    <s v="SENT"/>
    <n v="15605004699"/>
    <x v="14"/>
    <s v="SEA - FOB - CHENNAI"/>
    <s v="IBKG0000257346"/>
    <x v="37"/>
    <s v="SENT"/>
    <x v="90"/>
    <m/>
  </r>
  <r>
    <s v="CA20"/>
    <n v="10"/>
    <s v="PRLS/25/13168"/>
    <n v="4702095657"/>
    <s v="6555A ROYAL WHITE"/>
    <n v="710968971001"/>
    <x v="0"/>
    <n v="1406"/>
    <n v="1443"/>
    <n v="83"/>
    <s v="SHIPPED"/>
    <s v="SEA - FOB "/>
    <s v="SENT"/>
    <n v="15605004693"/>
    <x v="14"/>
    <s v="SEA - FOB - CHENNAI"/>
    <s v="IBKG0000257346"/>
    <x v="37"/>
    <s v="SENT"/>
    <x v="90"/>
    <m/>
  </r>
  <r>
    <s v="CA20"/>
    <n v="20"/>
    <s v="PRLS/25/13169"/>
    <n v="4702095657"/>
    <s v="6555H COASTAL BEIGE WHITE"/>
    <n v="710968971005"/>
    <x v="0"/>
    <n v="1560"/>
    <n v="1602"/>
    <n v="92"/>
    <s v="SHIPPED"/>
    <s v="SEA - FOB "/>
    <s v="SENT"/>
    <n v="15605004693"/>
    <x v="14"/>
    <s v="SEA - FOB - CHENNAI"/>
    <s v="IBKG0000257346"/>
    <x v="37"/>
    <s v="SENT"/>
    <x v="90"/>
    <m/>
  </r>
  <r>
    <s v="CA20"/>
    <n v="10"/>
    <s v="PRLS/25/13171"/>
    <n v="4702095658"/>
    <s v="6671F ADIRONDACK BERRY WHITE"/>
    <n v="710968973003"/>
    <x v="0"/>
    <n v="500"/>
    <n v="508"/>
    <n v="31"/>
    <s v="SHIPPED"/>
    <s v="SEA - FOB "/>
    <s v="SENT"/>
    <n v="15605004694"/>
    <x v="14"/>
    <s v="SEA - FOB - CHENNAI"/>
    <s v="IBKG0000257346"/>
    <x v="37"/>
    <s v="SENT"/>
    <x v="90"/>
    <m/>
  </r>
  <r>
    <s v="CA20"/>
    <n v="20"/>
    <s v="PRLS/25/13172"/>
    <n v="4702095658"/>
    <s v="6671E LOVAT WHITE"/>
    <n v="710968973004"/>
    <x v="0"/>
    <n v="650"/>
    <n v="660"/>
    <n v="38"/>
    <s v="SHIPPED"/>
    <s v="SEA - FOB "/>
    <s v="SENT"/>
    <n v="15605004694"/>
    <x v="14"/>
    <s v="SEA - FOB - CHENNAI"/>
    <s v="IBKG0000257346"/>
    <x v="37"/>
    <s v="SENT"/>
    <x v="90"/>
    <m/>
  </r>
  <r>
    <s v="CA20"/>
    <n v="10"/>
    <s v="PRLS/25/13297"/>
    <n v="4702095671"/>
    <s v="6555H COASTAL BEIGE WHITE"/>
    <n v="710968971005"/>
    <x v="0"/>
    <n v="506"/>
    <n v="506"/>
    <n v="23"/>
    <s v="SHIPPED"/>
    <s v="SEA - FOB "/>
    <s v="SENT"/>
    <n v="15605004695"/>
    <x v="14"/>
    <s v="SEA - FOB - CHENNAI"/>
    <s v="IBKG0000257346"/>
    <x v="37"/>
    <s v="SENT"/>
    <x v="90"/>
    <m/>
  </r>
  <r>
    <s v="CA20"/>
    <n v="10"/>
    <s v="PRLS/25/13297"/>
    <n v="4702095672"/>
    <s v="6555H COASTAL BEIGE WHITE"/>
    <n v="710968971005"/>
    <x v="0"/>
    <n v="198"/>
    <n v="198"/>
    <n v="9"/>
    <s v="SHIPPED"/>
    <s v="SEA - FOB "/>
    <s v="SENT"/>
    <n v="15605004696"/>
    <x v="14"/>
    <s v="SEA - FOB - CHENNAI"/>
    <s v="IBKG0000257346"/>
    <x v="37"/>
    <s v="SENT"/>
    <x v="90"/>
    <m/>
  </r>
  <r>
    <s v="CA20"/>
    <n v="10"/>
    <s v="PRLS/25/13158"/>
    <n v="4702096671"/>
    <s v="NEW FOREST"/>
    <n v="710798540083"/>
    <x v="0"/>
    <n v="720"/>
    <n v="648"/>
    <n v="17"/>
    <s v="SHIPPED"/>
    <s v="SEA - FOB "/>
    <s v="SENT"/>
    <n v="15605004697"/>
    <x v="14"/>
    <s v="SEA - FOB - CHENNAI"/>
    <s v="IBKG0000257346"/>
    <x v="37"/>
    <s v="SENT"/>
    <x v="90"/>
    <m/>
  </r>
  <r>
    <s v="HD00"/>
    <n v="10"/>
    <s v="PRLS/25/13280"/>
    <n v="4702110011"/>
    <s v="7404 PURPLE ORANGE MULTI"/>
    <s v="710B24259001"/>
    <x v="4"/>
    <n v="320"/>
    <m/>
    <m/>
    <s v="Under Cutting"/>
    <s v="SEA - FOB "/>
    <m/>
    <m/>
    <x v="14"/>
    <s v="SEA - FOB - CHENNAI"/>
    <s v="IBKG0000257357"/>
    <x v="38"/>
    <m/>
    <x v="91"/>
    <m/>
  </r>
  <r>
    <s v="NW00"/>
    <n v="10"/>
    <s v="PRLS/25/13280"/>
    <n v="4702110012"/>
    <s v="7404 PURPLE ORANGE MULTI"/>
    <s v="710B24259001"/>
    <x v="4"/>
    <n v="52"/>
    <m/>
    <m/>
    <s v="Under Cutting"/>
    <s v="SEA - FOB "/>
    <m/>
    <m/>
    <x v="14"/>
    <s v="SEA - FOB - CHENNAI"/>
    <s v="IBKG0000257359"/>
    <x v="38"/>
    <m/>
    <x v="91"/>
    <m/>
  </r>
  <r>
    <s v="HD00"/>
    <n v="10"/>
    <s v="PRLS/25/13278"/>
    <n v="4702096679"/>
    <s v="6771 BLUE/WHITE"/>
    <n v="712973694001"/>
    <x v="4"/>
    <n v="440"/>
    <n v="444"/>
    <n v="26"/>
    <s v="SHIPPED"/>
    <s v="SEA - FOB "/>
    <s v="SENT"/>
    <n v="15605004687"/>
    <x v="14"/>
    <s v="SEA - FOB - MUMBAI"/>
    <s v="IBKG0000257355"/>
    <x v="37"/>
    <s v="SENT"/>
    <x v="92"/>
    <m/>
  </r>
  <r>
    <s v="HD00"/>
    <n v="20"/>
    <s v="PRLS/25/13279"/>
    <n v="4702096679"/>
    <s v="6771C POWDER PURPLE WHITE"/>
    <n v="712973694500"/>
    <x v="4"/>
    <n v="305"/>
    <n v="284"/>
    <n v="16"/>
    <s v="SHIPPED"/>
    <s v="SEA - FOB "/>
    <s v="SENT"/>
    <n v="15605004687"/>
    <x v="14"/>
    <s v="SEA - FOB - MUMBAI"/>
    <s v="IBKG0000257355"/>
    <x v="37"/>
    <s v="SENT"/>
    <x v="92"/>
    <m/>
  </r>
  <r>
    <s v="HD00"/>
    <n v="10"/>
    <s v="PRLS/25/13282"/>
    <n v="4702096680"/>
    <s v="7428B WHITE PURPLE MULTI"/>
    <s v="712B26868001"/>
    <x v="4"/>
    <n v="300"/>
    <n v="293"/>
    <n v="17"/>
    <s v="SHIPPED"/>
    <s v="SEA - FOB "/>
    <s v="SENT"/>
    <n v="15605004688"/>
    <x v="14"/>
    <s v="SEA - FOB - MUMBAI"/>
    <s v="IBKG0000257355"/>
    <x v="37"/>
    <s v="SENT"/>
    <x v="92"/>
    <m/>
  </r>
  <r>
    <s v="HD00"/>
    <n v="20"/>
    <s v="PRLS/25/13283"/>
    <n v="4702096680"/>
    <s v="7428A WHITE BLUE MULTI"/>
    <s v="712B26868002"/>
    <x v="4"/>
    <n v="440"/>
    <n v="431"/>
    <n v="24"/>
    <s v="SHIPPED"/>
    <s v="SEA - FOB "/>
    <s v="SENT"/>
    <n v="15605004688"/>
    <x v="14"/>
    <s v="SEA - FOB - MUMBAI"/>
    <s v="IBKG0000257355"/>
    <x v="37"/>
    <s v="SENT"/>
    <x v="92"/>
    <m/>
  </r>
  <r>
    <s v="HD00"/>
    <n v="10"/>
    <s v="PRLS/25/13284"/>
    <n v="4702096681"/>
    <s v="7427B PURPLE WHITE MULTI"/>
    <s v="712B26869001"/>
    <x v="4"/>
    <n v="300"/>
    <n v="282"/>
    <n v="17"/>
    <s v="SHIPPED"/>
    <s v="SEA - FOB "/>
    <s v="SENT"/>
    <n v="15605004689"/>
    <x v="14"/>
    <s v="SEA - FOB - MUMBAI"/>
    <s v="IBKG0000257355"/>
    <x v="37"/>
    <s v="SENT"/>
    <x v="92"/>
    <m/>
  </r>
  <r>
    <s v="HD00"/>
    <n v="20"/>
    <s v="PRLS/25/13285"/>
    <n v="4702096681"/>
    <s v="7427A BLUE WHITE MULTI"/>
    <s v="712B26869002"/>
    <x v="4"/>
    <n v="300"/>
    <n v="262"/>
    <n v="16"/>
    <s v="SHIPPED"/>
    <s v="SEA - FOB "/>
    <s v="SENT"/>
    <n v="15605004689"/>
    <x v="14"/>
    <s v="SEA - FOB - MUMBAI"/>
    <s v="IBKG0000257355"/>
    <x v="37"/>
    <s v="SENT"/>
    <x v="92"/>
    <m/>
  </r>
  <r>
    <s v="CA10"/>
    <n v="10"/>
    <s v="PRLS/25/13277"/>
    <n v="4702096675"/>
    <s v="6045A BLUE EOE"/>
    <n v="712936018001"/>
    <x v="0"/>
    <n v="200"/>
    <n v="192"/>
    <n v="10"/>
    <s v="SHIPPED"/>
    <s v="SEA - FOB "/>
    <s v="SENT"/>
    <n v="15605004690"/>
    <x v="14"/>
    <s v="SEA - FOB - MUMBAI"/>
    <s v="IBKG0000257322"/>
    <x v="37"/>
    <s v="SENT"/>
    <x v="93"/>
    <m/>
  </r>
  <r>
    <s v="CA10"/>
    <n v="10"/>
    <s v="PRLS/25/13278"/>
    <n v="4702096678"/>
    <s v="6771 BLUE/WHITE"/>
    <n v="712973694001"/>
    <x v="0"/>
    <n v="65"/>
    <n v="65"/>
    <n v="5"/>
    <s v="SHIPPED"/>
    <s v="SEA - FOB "/>
    <s v="SENT"/>
    <n v="15605004691"/>
    <x v="14"/>
    <s v="SEA - FOB - MUMBAI"/>
    <s v="IBKG0000257322"/>
    <x v="37"/>
    <s v="SENT"/>
    <x v="93"/>
    <m/>
  </r>
  <r>
    <s v="CA10"/>
    <n v="20"/>
    <s v="PRLS/25/13279"/>
    <n v="4702096678"/>
    <s v="6771C POWDER PURPLE WHITE"/>
    <n v="712973694500"/>
    <x v="0"/>
    <n v="25"/>
    <n v="25"/>
    <n v="2"/>
    <s v="SHIPPED"/>
    <s v="SEA - FOB "/>
    <s v="SENT"/>
    <n v="15605004691"/>
    <x v="14"/>
    <s v="SEA - FOB - MUMBAI"/>
    <s v="IBKG0000257322"/>
    <x v="37"/>
    <s v="SENT"/>
    <x v="93"/>
    <m/>
  </r>
  <r>
    <m/>
    <m/>
    <m/>
    <m/>
    <m/>
    <m/>
    <x v="9"/>
    <m/>
    <m/>
    <m/>
    <m/>
    <m/>
    <m/>
    <m/>
    <x v="15"/>
    <m/>
    <m/>
    <x v="38"/>
    <m/>
    <x v="91"/>
    <m/>
  </r>
  <r>
    <m/>
    <m/>
    <m/>
    <m/>
    <m/>
    <m/>
    <x v="9"/>
    <m/>
    <m/>
    <m/>
    <m/>
    <m/>
    <m/>
    <m/>
    <x v="15"/>
    <m/>
    <m/>
    <x v="38"/>
    <m/>
    <x v="91"/>
    <m/>
  </r>
  <r>
    <m/>
    <m/>
    <m/>
    <m/>
    <s v="GRAND TOTAL"/>
    <m/>
    <x v="9"/>
    <n v="240402"/>
    <n v="242404"/>
    <n v="14126"/>
    <m/>
    <m/>
    <m/>
    <m/>
    <x v="15"/>
    <m/>
    <m/>
    <x v="38"/>
    <m/>
    <x v="91"/>
    <m/>
  </r>
</pivotCacheRecords>
</file>

<file path=xl/pivotCache/pivotCacheRecords2.xml><?xml version="1.0" encoding="utf-8"?>
<pivotCacheRecords xmlns="http://schemas.openxmlformats.org/spreadsheetml/2006/main" xmlns:r="http://schemas.openxmlformats.org/officeDocument/2006/relationships" count="364">
  <r>
    <x v="0"/>
    <n v="10"/>
    <s v="PRLS/25/11975, PRLS/25/12090"/>
    <n v="4702043040"/>
    <s v="5137H GARDEN TRAIL WHITE"/>
    <s v="710B15594001"/>
    <s v="ITALY"/>
    <n v="4554"/>
    <n v="4685"/>
    <n v="270"/>
    <s v="SHIPPED"/>
    <s v="SEA - FOB"/>
    <s v="SENT"/>
    <s v="015605004425"/>
    <s v="CDD - 4-1-2026"/>
    <s v="SEA - FOB - CHENNAI"/>
    <s v="IBKG0000212582"/>
    <d v="2025-12-21T00:00:00"/>
    <s v="SENT"/>
    <s v="LCPEXP2526-2334"/>
    <m/>
  </r>
  <r>
    <x v="0"/>
    <n v="20"/>
    <s v="PRLS/25/11976, PRLS/25/12091"/>
    <n v="4702043040"/>
    <s v="7188A WHITE BLUE"/>
    <s v="710B15594004"/>
    <s v="ITALY"/>
    <n v="4100"/>
    <n v="4202"/>
    <n v="244"/>
    <s v="SHIPPED"/>
    <s v="SEA - FOB"/>
    <s v="SENT"/>
    <s v="015605004423"/>
    <s v="CDD - 4-1-2026"/>
    <s v="SEA - FOB - CHENNAI"/>
    <s v="IBKG0000212582"/>
    <d v="2025-12-21T00:00:00"/>
    <s v="SENT"/>
    <s v="LCPEXP2526-2334"/>
    <m/>
  </r>
  <r>
    <x v="0"/>
    <n v="40"/>
    <s v="PRLS/25/11979, PRLS/25/12093"/>
    <n v="4702043040"/>
    <s v="7188E COASTAL BEIGE WHITE"/>
    <s v="710B15594006"/>
    <s v="ITALY"/>
    <n v="4500"/>
    <n v="4613"/>
    <n v="266"/>
    <s v="SHIPPED"/>
    <s v="SEA - FOB"/>
    <s v="SENT"/>
    <s v="015605004426"/>
    <s v="CDD - 4-1-2026"/>
    <s v="SEA - FOB - CHENNAI"/>
    <s v="IBKG0000212582"/>
    <d v="2025-12-21T00:00:00"/>
    <s v="SENT"/>
    <s v="LCPEXP2526-2334"/>
    <m/>
  </r>
  <r>
    <x v="0"/>
    <n v="30"/>
    <s v="PRLS/25/12141"/>
    <n v="4702043041"/>
    <s v="7188E COASTAL BEIGE WHITE"/>
    <s v="710B15594006"/>
    <s v="ITALY"/>
    <n v="545"/>
    <n v="560"/>
    <n v="33"/>
    <s v="SHIPPED"/>
    <s v="SEA - FOB"/>
    <s v="SENT"/>
    <s v="015605004424"/>
    <s v="CDD - 4-1-2026"/>
    <s v="SEA - FOB - CHENNAI"/>
    <s v="IBKG0000212582"/>
    <d v="2025-12-21T00:00:00"/>
    <s v="SENT"/>
    <s v="LCPEXP2526-2334"/>
    <m/>
  </r>
  <r>
    <x v="1"/>
    <n v="10"/>
    <s v="PRLS/25/12130"/>
    <n v="4702043032"/>
    <s v="7188D LAVENDER WHITE"/>
    <n v="710978098501"/>
    <s v="CANADA"/>
    <n v="36"/>
    <n v="36"/>
    <n v="4"/>
    <s v="SHIPPED"/>
    <s v="SEA - FOB"/>
    <s v="SENT"/>
    <s v="015605004429"/>
    <s v="CDD - 4-1-2026"/>
    <s v="SEA - FOB - CHENNAI"/>
    <s v="IBKG0000213014"/>
    <d v="2025-12-23T00:00:00"/>
    <s v="SENT"/>
    <s v="LCPEXP2526-2347"/>
    <m/>
  </r>
  <r>
    <x v="1"/>
    <n v="20"/>
    <s v="PRLS/25/12132"/>
    <n v="4702043032"/>
    <s v="7188A WHITE BLUE"/>
    <n v="710978098503"/>
    <s v="CANADA"/>
    <n v="48"/>
    <n v="48"/>
    <n v="3"/>
    <s v="SHIPPED"/>
    <s v="SEA - FOB"/>
    <s v="SENT"/>
    <s v="015605004429"/>
    <s v="CDD - 4-1-2026"/>
    <s v="SEA - FOB - CHENNAI"/>
    <s v="IBKG0000213014"/>
    <d v="2025-12-23T00:00:00"/>
    <s v="SENT"/>
    <s v="LCPEXP2526-2347"/>
    <m/>
  </r>
  <r>
    <x v="1"/>
    <n v="30"/>
    <s v="PRLS/25/12133"/>
    <n v="4702043032"/>
    <s v="7188B BLUE WHITE"/>
    <n v="710978098505"/>
    <s v="CANADA"/>
    <n v="42"/>
    <n v="42"/>
    <n v="3"/>
    <s v="SHIPPED"/>
    <s v="SEA - FOB"/>
    <s v="SENT"/>
    <s v="015605004429"/>
    <s v="CDD - 4-1-2026"/>
    <s v="SEA - FOB - CHENNAI"/>
    <s v="IBKG0000213014"/>
    <d v="2025-12-23T00:00:00"/>
    <s v="SENT"/>
    <s v="LCPEXP2526-2347"/>
    <m/>
  </r>
  <r>
    <x v="1"/>
    <n v="40"/>
    <s v="PRLS/25/12134"/>
    <n v="4702043032"/>
    <s v="7188G NEW CLASSIC NAVY WHITE"/>
    <n v="710978098508"/>
    <s v="CANADA"/>
    <n v="42"/>
    <n v="42"/>
    <n v="3"/>
    <s v="SHIPPED"/>
    <s v="SEA - FOB"/>
    <s v="SENT"/>
    <s v="015605004429"/>
    <s v="CDD - 4-1-2026"/>
    <s v="SEA - FOB - CHENNAI"/>
    <s v="IBKG0000213014"/>
    <d v="2025-12-23T00:00:00"/>
    <s v="SENT"/>
    <s v="LCPEXP2526-2347"/>
    <m/>
  </r>
  <r>
    <x v="1"/>
    <n v="10"/>
    <s v="PRLS/25/12211"/>
    <n v="4702053662"/>
    <s v="CARMEL PINK"/>
    <n v="710967632006"/>
    <s v="CANADA"/>
    <n v="264"/>
    <n v="264"/>
    <n v="15"/>
    <s v="SHIPPED"/>
    <s v="SEA - FOB"/>
    <s v="SENT"/>
    <s v="015605004430"/>
    <s v="CDD - 4-1-2026"/>
    <s v="SEA - FOB - CHENNAI"/>
    <s v="IBKG0000213024"/>
    <d v="2025-12-23T00:00:00"/>
    <s v="SENT"/>
    <s v="LCPEXP2526-2348"/>
    <m/>
  </r>
  <r>
    <x v="1"/>
    <n v="10"/>
    <s v="PRLS/25/12334"/>
    <n v="4702048643"/>
    <s v="5463 WHITE/YELLOW MULTI"/>
    <s v="710B23578001"/>
    <s v="CANADA"/>
    <n v="224"/>
    <n v="224"/>
    <n v="4"/>
    <s v="SHIPPED"/>
    <s v="SEA - FOB"/>
    <s v="SENT"/>
    <s v="015605004433"/>
    <s v="CDD - 4-1-2026"/>
    <s v="SEA - FOB - CHENNAI"/>
    <s v="IBKG0000213020"/>
    <d v="2025-12-23T00:00:00"/>
    <s v="SENT"/>
    <s v="LCPEXP2526-2349"/>
    <m/>
  </r>
  <r>
    <x v="0"/>
    <n v="10"/>
    <s v="PRLS/25/12139"/>
    <n v="4702043041"/>
    <s v="7188A WHITE BLUE"/>
    <s v="710B15594004"/>
    <s v="ITALY"/>
    <n v="2100"/>
    <n v="2161"/>
    <n v="125"/>
    <s v="SHIPPED"/>
    <s v="SEA - FOB"/>
    <s v="SENT"/>
    <s v="015605004427"/>
    <s v="CDD - 4-1-2026"/>
    <s v="SEA - FOB - CHENNAI"/>
    <s v="IBKG0000212611"/>
    <d v="2025-12-23T00:00:00"/>
    <s v="SENT"/>
    <s v="LCPEXP2526-2335"/>
    <m/>
  </r>
  <r>
    <x v="0"/>
    <n v="20"/>
    <s v="PRLS/25/12140"/>
    <n v="4702043041"/>
    <s v="7188B BLUE WHITE"/>
    <s v="710B15594005"/>
    <s v="ITALY"/>
    <n v="1985"/>
    <n v="2030"/>
    <n v="117"/>
    <s v="SHIPPED"/>
    <s v="SEA - FOB"/>
    <s v="SENT"/>
    <s v="015605004427"/>
    <s v="CDD - 4-1-2026"/>
    <s v="SEA - FOB - CHENNAI"/>
    <s v="IBKG0000212611"/>
    <d v="2025-12-23T00:00:00"/>
    <s v="SENT"/>
    <s v="LCPEXP2526-2335"/>
    <m/>
  </r>
  <r>
    <x v="0"/>
    <n v="10"/>
    <s v="PRLS/25/12142"/>
    <n v="4702043047"/>
    <s v="7116B GREEN BLUE WHITE"/>
    <s v="710B16705001"/>
    <s v="ITALY"/>
    <n v="621"/>
    <n v="622"/>
    <n v="37"/>
    <s v="SHIPPED"/>
    <s v="SEA - FOB"/>
    <s v="SENT"/>
    <s v="015605004428"/>
    <s v="CDD - 4-1-2026"/>
    <s v="SEA - FOB - CHENNAI"/>
    <s v="IBKG0000212611"/>
    <d v="2025-12-23T00:00:00"/>
    <s v="SENT"/>
    <s v="LCPEXP2526-2335"/>
    <m/>
  </r>
  <r>
    <x v="2"/>
    <n v="10"/>
    <s v="PRLS/25/11746"/>
    <n v="4702048420"/>
    <s v="AUSTIN BLUE"/>
    <n v="710966292032"/>
    <s v="HK"/>
    <n v="1720"/>
    <n v="1717"/>
    <n v="97"/>
    <s v="SHIPPED"/>
    <s v="SEA - FOB"/>
    <s v="SENT"/>
    <n v="15605004434"/>
    <s v="CDD - 4-1-2026"/>
    <s v="SEA - FOB - CHENNAI"/>
    <s v="IBKG0000212594"/>
    <d v="2025-12-23T00:00:00"/>
    <s v="SENT"/>
    <s v="LCPEXP2526-2346"/>
    <m/>
  </r>
  <r>
    <x v="2"/>
    <n v="10"/>
    <s v="PRLS/25/11746"/>
    <n v="4702048419"/>
    <s v="AUSTIN BLUE"/>
    <n v="710966292032"/>
    <s v="HK"/>
    <n v="935"/>
    <n v="935"/>
    <n v="54"/>
    <s v="SHIPPED"/>
    <s v="SEA - FOB"/>
    <s v="SENT"/>
    <n v="15605004435"/>
    <s v="CDD - 4-1-2026"/>
    <s v="SEA - FOB - CHENNAI"/>
    <s v="IBKG0000212594"/>
    <d v="2025-12-23T00:00:00"/>
    <s v="SENT"/>
    <s v="LCPEXP2526-2346"/>
    <m/>
  </r>
  <r>
    <x v="2"/>
    <n v="10"/>
    <s v="PRLS/25/11747"/>
    <n v="4702048424"/>
    <s v="AUSTIN BLUE"/>
    <n v="710966293026"/>
    <s v="HK"/>
    <n v="320"/>
    <n v="326"/>
    <n v="17"/>
    <s v="SHIPPED"/>
    <s v="SEA - FOB"/>
    <s v="SENT"/>
    <n v="15605004436"/>
    <s v="CDD - 4-1-2026"/>
    <s v="SEA - FOB - CHENNAI"/>
    <s v="IBKG0000212594"/>
    <d v="2025-12-23T00:00:00"/>
    <s v="SENT"/>
    <s v="LCPEXP2526-2346"/>
    <m/>
  </r>
  <r>
    <x v="2"/>
    <n v="10"/>
    <s v="PRLS/25/11747"/>
    <n v="4702048425"/>
    <s v="AUSTIN BLUE"/>
    <n v="710966293026"/>
    <s v="HK"/>
    <n v="1123"/>
    <n v="1123"/>
    <n v="58"/>
    <s v="SHIPPED"/>
    <s v="SEA - FOB"/>
    <s v="SENT"/>
    <n v="15605004437"/>
    <s v="CDD - 4-1-2026"/>
    <s v="SEA - FOB - CHENNAI"/>
    <s v="IBKG0000212594"/>
    <d v="2025-12-23T00:00:00"/>
    <s v="SENT"/>
    <s v="LCPEXP2526-2346"/>
    <m/>
  </r>
  <r>
    <x v="2"/>
    <n v="10"/>
    <s v="PRLS/25/11970"/>
    <n v="4702043054"/>
    <s v="7188B BLUE WHITE"/>
    <n v="711978098001"/>
    <s v="HK"/>
    <n v="55"/>
    <n v="55"/>
    <n v="4"/>
    <s v="SHIPPED"/>
    <s v="SEA - FOB"/>
    <s v="SENT"/>
    <n v="15605004439"/>
    <s v="CDD - 4-1-2026"/>
    <s v="SEA - FOB - CHENNAI"/>
    <s v="IBKG0000212594"/>
    <d v="2025-12-23T00:00:00"/>
    <s v="SENT"/>
    <s v="LCPEXP2526-2346"/>
    <m/>
  </r>
  <r>
    <x v="2"/>
    <n v="20"/>
    <s v="PRLS/25/11971"/>
    <n v="4702043054"/>
    <s v="7188A WHITE BLUE"/>
    <n v="711978098002"/>
    <s v="HK"/>
    <n v="14"/>
    <n v="14"/>
    <n v="1"/>
    <s v="SHIPPED"/>
    <s v="SEA - FOB"/>
    <s v="SENT"/>
    <n v="15605004439"/>
    <s v="CDD - 4-1-2026"/>
    <s v="SEA - FOB - CHENNAI"/>
    <s v="IBKG0000212594"/>
    <d v="2025-12-23T00:00:00"/>
    <s v="SENT"/>
    <s v="LCPEXP2526-2346"/>
    <m/>
  </r>
  <r>
    <x v="2"/>
    <n v="30"/>
    <s v="PRLS/25/11972"/>
    <n v="4702043054"/>
    <s v="7188E COASTAL BEIGE WHITE"/>
    <n v="711978098003"/>
    <s v="HK"/>
    <n v="9"/>
    <n v="9"/>
    <n v="1"/>
    <s v="SHIPPED"/>
    <s v="SEA - FOB"/>
    <s v="SENT"/>
    <n v="15605004439"/>
    <s v="CDD - 4-1-2026"/>
    <s v="SEA - FOB - CHENNAI"/>
    <s v="IBKG0000212594"/>
    <d v="2025-12-23T00:00:00"/>
    <s v="SENT"/>
    <s v="LCPEXP2526-2346"/>
    <m/>
  </r>
  <r>
    <x v="2"/>
    <n v="10"/>
    <s v="PRLS/25/11974"/>
    <n v="4702043036"/>
    <s v="7169 BLUE GREEN MULTI"/>
    <s v="710B14232001"/>
    <s v="HK"/>
    <n v="24"/>
    <n v="24"/>
    <n v="1"/>
    <s v="SHIPPED"/>
    <s v="SEA - FOB"/>
    <s v="SENT"/>
    <n v="15605004440"/>
    <s v="CDD - 4-1-2026"/>
    <s v="SEA - FOB - CHENNAI"/>
    <s v="IBKG0000212594"/>
    <d v="2025-12-23T00:00:00"/>
    <s v="SENT"/>
    <s v="LCPEXP2526-2346"/>
    <m/>
  </r>
  <r>
    <x v="2"/>
    <n v="10"/>
    <s v="PRLS/25/11974"/>
    <n v="4702043037"/>
    <s v="7169 BLUE GREEN MULTI"/>
    <s v="710B14232001"/>
    <s v="HK"/>
    <n v="35"/>
    <n v="35"/>
    <n v="2"/>
    <s v="SHIPPED"/>
    <s v="SEA - FOB"/>
    <s v="SENT"/>
    <n v="15605004441"/>
    <s v="CDD - 4-1-2026"/>
    <s v="SEA - FOB - CHENNAI"/>
    <s v="IBKG0000212594"/>
    <d v="2025-12-23T00:00:00"/>
    <s v="SENT"/>
    <s v="LCPEXP2526-2346"/>
    <m/>
  </r>
  <r>
    <x v="2"/>
    <n v="10"/>
    <s v="PRLS/25/11975"/>
    <n v="4702043042"/>
    <s v="5137H GARDEN TRAIL WHITE"/>
    <s v="710B15594001"/>
    <s v="HK"/>
    <n v="186"/>
    <n v="186"/>
    <n v="11"/>
    <s v="SHIPPED"/>
    <s v="SEA - FOB"/>
    <s v="SENT"/>
    <n v="15605004442"/>
    <s v="CDD - 4-1-2026"/>
    <s v="SEA - FOB - CHENNAI"/>
    <s v="IBKG0000212594"/>
    <d v="2025-12-23T00:00:00"/>
    <s v="SENT"/>
    <s v="LCPEXP2526-2346"/>
    <m/>
  </r>
  <r>
    <x v="2"/>
    <n v="10"/>
    <s v="PRLS/25/12094"/>
    <n v="4702043048"/>
    <s v="7116A BLUE GREEN MULTI"/>
    <s v="710B16705002"/>
    <s v="HK"/>
    <n v="449"/>
    <n v="454"/>
    <n v="29"/>
    <s v="SHIPPED"/>
    <s v="SEA - FOB"/>
    <s v="SENT"/>
    <n v="15605004438"/>
    <s v="CDD - 4-1-2026"/>
    <s v="SEA - FOB - CHENNAI"/>
    <s v="IBKG0000212594"/>
    <d v="2025-12-23T00:00:00"/>
    <s v="SENT"/>
    <s v="LCPEXP2526-2346"/>
    <m/>
  </r>
  <r>
    <x v="2"/>
    <n v="10"/>
    <s v="PRLS/25/11823"/>
    <n v="4702032003"/>
    <s v="7187 PURPLE BLUE MULTI"/>
    <s v="710B14295001"/>
    <s v="HK"/>
    <n v="185"/>
    <n v="185"/>
    <n v="5"/>
    <s v="SHIPPED"/>
    <s v="MUMBAI"/>
    <s v="SENT"/>
    <n v="15605004431"/>
    <s v="CDD - 4-1-2026"/>
    <s v="SEA - FOB - MUMBAI"/>
    <s v="IBKG0000212610"/>
    <d v="2025-12-24T00:00:00"/>
    <s v="SENT"/>
    <s v="LCPEXP2526-2336"/>
    <m/>
  </r>
  <r>
    <x v="2"/>
    <n v="10"/>
    <s v="PRLS/25/11823"/>
    <n v="4702032002"/>
    <s v="7187 PURPLE BLUE MULTI"/>
    <s v="710B14295001"/>
    <s v="HK"/>
    <n v="370"/>
    <n v="352"/>
    <n v="10"/>
    <s v="SHIPPED"/>
    <s v="MUMBAI"/>
    <s v="SENT"/>
    <n v="15605004432"/>
    <s v="CDD - 4-1-2026"/>
    <s v="SEA - FOB - MUMBAI"/>
    <s v="IBKG0000212610"/>
    <d v="2025-12-24T00:00:00"/>
    <s v="SENT"/>
    <s v="LCPEXP2526-2336"/>
    <m/>
  </r>
  <r>
    <x v="3"/>
    <n v="10"/>
    <s v="PRLS/25/12130"/>
    <n v="4702043029"/>
    <s v="7188D LAVENDER WHITE"/>
    <n v="710978098501"/>
    <s v="USA"/>
    <n v="390"/>
    <n v="399"/>
    <n v="24"/>
    <s v="SHIPPED"/>
    <s v="SEA - FOB"/>
    <s v="SENT"/>
    <n v="15605004446"/>
    <s v="CDD - 4-1-2026"/>
    <s v="SEA - FOB - CHENNAI"/>
    <s v="IBKG0000212613"/>
    <d v="2025-12-26T00:00:00"/>
    <s v="SENT"/>
    <s v="LCPEXP2526-2415"/>
    <m/>
  </r>
  <r>
    <x v="3"/>
    <n v="20"/>
    <s v="PRLS/25/12131"/>
    <n v="4702043029"/>
    <s v="7188E COASTAL BEIGE WHITE"/>
    <n v="710978098502"/>
    <s v="USA"/>
    <n v="538"/>
    <n v="546"/>
    <n v="33"/>
    <s v="SHIPPED"/>
    <s v="SEA - FOB"/>
    <s v="SENT"/>
    <n v="15605004446"/>
    <s v="CDD - 4-1-2026"/>
    <s v="SEA - FOB - CHENNAI"/>
    <s v="IBKG0000212613"/>
    <d v="2025-12-26T00:00:00"/>
    <s v="SENT"/>
    <s v="LCPEXP2526-2415"/>
    <m/>
  </r>
  <r>
    <x v="3"/>
    <n v="30"/>
    <s v="PRLS/25/12132"/>
    <n v="4702043029"/>
    <s v="7188A WHITE BLUE"/>
    <n v="710978098503"/>
    <s v="USA"/>
    <n v="2549"/>
    <n v="2621"/>
    <n v="153"/>
    <s v="SHIPPED"/>
    <s v="SEA - FOB"/>
    <s v="SENT"/>
    <n v="15605004446"/>
    <s v="CDD - 4-1-2026"/>
    <s v="SEA - FOB - CHENNAI"/>
    <s v="IBKG0000212613"/>
    <d v="2025-12-26T00:00:00"/>
    <s v="SENT"/>
    <s v="LCPEXP2526-2415"/>
    <m/>
  </r>
  <r>
    <x v="4"/>
    <n v="10"/>
    <s v="PRLS/25/12130"/>
    <n v="4702043030"/>
    <s v="7188D LAVENDER WHITE"/>
    <n v="710978098501"/>
    <s v="USA"/>
    <n v="564"/>
    <n v="576"/>
    <n v="34"/>
    <s v="SHIPPED"/>
    <s v="SEA - FOB"/>
    <s v="SENT"/>
    <n v="15605004447"/>
    <s v="CDD - 4-1-2026"/>
    <s v="SEA - FOB - CHENNAI"/>
    <s v="IBKG0000212614"/>
    <d v="2025-12-26T00:00:00"/>
    <s v="SENT"/>
    <s v="LCPEXP2526-2416"/>
    <m/>
  </r>
  <r>
    <x v="4"/>
    <n v="20"/>
    <s v="PRLS/25/12132"/>
    <n v="4702043030"/>
    <s v="7188A WHITE BLUE"/>
    <n v="710978098503"/>
    <s v="USA"/>
    <n v="752"/>
    <n v="772"/>
    <n v="45"/>
    <s v="SHIPPED"/>
    <s v="SEA - FOB"/>
    <s v="SENT"/>
    <n v="15605004447"/>
    <s v="CDD - 4-1-2026"/>
    <s v="SEA - FOB - CHENNAI"/>
    <s v="IBKG0000212614"/>
    <d v="2025-12-26T00:00:00"/>
    <s v="SENT"/>
    <s v="LCPEXP2526-2416"/>
    <m/>
  </r>
  <r>
    <x v="4"/>
    <n v="30"/>
    <s v="PRLS/25/12133"/>
    <n v="4702043030"/>
    <s v="7188B BLUE WHITE"/>
    <n v="710978098505"/>
    <s v="USA"/>
    <n v="658"/>
    <n v="673"/>
    <n v="40"/>
    <s v="SHIPPED"/>
    <s v="SEA - FOB"/>
    <s v="SENT"/>
    <n v="15605004447"/>
    <s v="CDD - 4-1-2026"/>
    <s v="SEA - FOB - CHENNAI"/>
    <s v="IBKG0000212614"/>
    <d v="2025-12-26T00:00:00"/>
    <s v="SENT"/>
    <s v="LCPEXP2526-2416"/>
    <m/>
  </r>
  <r>
    <x v="4"/>
    <n v="40"/>
    <s v="PRLS/25/12134"/>
    <n v="4702043030"/>
    <s v="7188G NEW CLASSIC NAVY WHITE"/>
    <n v="710978098508"/>
    <s v="USA"/>
    <n v="658"/>
    <n v="673"/>
    <n v="39"/>
    <s v="SHIPPED"/>
    <s v="SEA - FOB"/>
    <s v="SENT"/>
    <n v="15605004447"/>
    <s v="CDD - 4-1-2026"/>
    <s v="SEA - FOB - CHENNAI"/>
    <s v="IBKG0000212614"/>
    <d v="2025-12-26T00:00:00"/>
    <s v="SENT"/>
    <s v="LCPEXP2526-2416"/>
    <m/>
  </r>
  <r>
    <x v="4"/>
    <n v="10"/>
    <s v="PRLS/25/12326"/>
    <n v="4702053675"/>
    <s v="CARMEL PINK"/>
    <n v="711967632004"/>
    <s v="USA"/>
    <n v="300"/>
    <n v="297"/>
    <n v="20"/>
    <s v="SHIPPED"/>
    <s v="SEA - FOB"/>
    <s v="SENT"/>
    <n v="15605004443"/>
    <s v="CDD - 4-1-2026"/>
    <s v="SEA - FOB - CHENNAI"/>
    <s v="IBKG0000212614"/>
    <d v="2025-12-26T00:00:00"/>
    <s v="SENT"/>
    <s v="LCPEXP2526-2416"/>
    <m/>
  </r>
  <r>
    <x v="4"/>
    <n v="10"/>
    <s v="PRLS/25/12334"/>
    <n v="4702048641"/>
    <s v="5463 WHITE/YELLOW MULTI"/>
    <s v="710B23578001"/>
    <s v="USA"/>
    <n v="2476"/>
    <n v="2486"/>
    <n v="36"/>
    <s v="SHIPPED"/>
    <s v="SEA - FOB"/>
    <s v="SENT"/>
    <n v="15605004445"/>
    <s v="CDD - 4-1-2026"/>
    <s v="SEA - FOB - CHENNAI"/>
    <s v="IBKG0000212614"/>
    <d v="2025-12-26T00:00:00"/>
    <s v="SENT"/>
    <s v="LCPEXP2526-2416"/>
    <m/>
  </r>
  <r>
    <x v="4"/>
    <n v="10"/>
    <s v="PRLS/25/12337"/>
    <n v="4702048644"/>
    <s v="5463 WHITE/YELLOW MULTI"/>
    <s v="711B23578001"/>
    <s v="USA"/>
    <n v="400"/>
    <n v="400"/>
    <n v="9"/>
    <s v="SHIPPED"/>
    <s v="SEA - FOB"/>
    <s v="SENT"/>
    <n v="15605004444"/>
    <s v="CDD - 4-1-2026"/>
    <s v="SEA - FOB - CHENNAI"/>
    <s v="IBKG0000212614"/>
    <d v="2025-12-26T00:00:00"/>
    <s v="SENT"/>
    <s v="LCPEXP2526-2416"/>
    <m/>
  </r>
  <r>
    <x v="4"/>
    <n v="10"/>
    <s v="PRLS/25/12211"/>
    <n v="4702053661"/>
    <s v="CARMEL PINK"/>
    <n v="710967632006"/>
    <s v="US"/>
    <n v="3036"/>
    <n v="3090"/>
    <n v="179"/>
    <s v="SHIPPED"/>
    <s v="SEA - FOB"/>
    <s v="SENT"/>
    <n v="15605004448"/>
    <s v="CDD - 11-1-2026"/>
    <s v="SEA - FOB - CHENNAI"/>
    <s v="IBKG0000216225"/>
    <d v="2025-12-31T00:00:00"/>
    <s v="SENT"/>
    <s v="LCPEXP2526-2453"/>
    <m/>
  </r>
  <r>
    <x v="4"/>
    <n v="10"/>
    <s v="PRLS/25/12333"/>
    <n v="4702049224"/>
    <s v="6555E KEY WEST WHITE"/>
    <s v="710B22363001"/>
    <s v="US"/>
    <n v="3764"/>
    <n v="3851"/>
    <n v="221"/>
    <s v="SHIPPED"/>
    <s v="SEA - FOB"/>
    <s v="SENT"/>
    <n v="15605004454"/>
    <s v="CDD - 11-1-2026"/>
    <s v="SEA - FOB - CHENNAI"/>
    <s v="IBKG0000216225"/>
    <d v="2025-12-31T00:00:00"/>
    <s v="SENT"/>
    <s v="LCPEXP2526-2453"/>
    <m/>
  </r>
  <r>
    <x v="5"/>
    <n v="20"/>
    <s v="PRLS/25/12434"/>
    <n v="4702055741"/>
    <s v="POLO BLACK"/>
    <n v="710966292015"/>
    <s v="US"/>
    <n v="88"/>
    <n v="88"/>
    <n v="11"/>
    <s v="SHIPPED"/>
    <s v="SEA - FOB"/>
    <s v="SENT"/>
    <n v="15605004455"/>
    <s v="CDD - 11-1-2026"/>
    <s v="SEA - FOB - CHENNAI"/>
    <s v="IBKG0000216226"/>
    <d v="2026-01-01T00:00:00"/>
    <s v="SENT"/>
    <s v="LCPEXP2526-2493"/>
    <m/>
  </r>
  <r>
    <x v="5"/>
    <n v="20"/>
    <s v="PRLS/25/12434"/>
    <n v="4702055742"/>
    <s v="POLO BLACK"/>
    <n v="710966292015"/>
    <s v="US"/>
    <n v="912"/>
    <n v="912"/>
    <n v="152"/>
    <s v="SHIPPED"/>
    <s v="SEA - FOB"/>
    <s v="SENT"/>
    <n v="15605004456"/>
    <s v="CDD - 11-1-2026"/>
    <s v="SEA - FOB - CHENNAI"/>
    <s v="IBKG0000216226"/>
    <d v="2026-01-01T00:00:00"/>
    <s v="SENT"/>
    <s v="LCPEXP2526-2493"/>
    <m/>
  </r>
  <r>
    <x v="5"/>
    <n v="20"/>
    <s v="PRLS/25/12434"/>
    <n v="4702055743"/>
    <s v="POLO BLACK"/>
    <n v="710966292015"/>
    <s v="US"/>
    <n v="472"/>
    <n v="472"/>
    <n v="59"/>
    <s v="SHIPPED"/>
    <s v="SEA - FOB"/>
    <s v="SENT"/>
    <n v="15605004457"/>
    <s v="CDD - 11-1-2026"/>
    <s v="SEA - FOB - CHENNAI"/>
    <s v="IBKG0000216226"/>
    <d v="2026-01-01T00:00:00"/>
    <s v="SENT"/>
    <s v="LCPEXP2526-2493"/>
    <m/>
  </r>
  <r>
    <x v="5"/>
    <n v="20"/>
    <s v="PRLS/25/12434"/>
    <n v="4702055744"/>
    <s v="POLO BLACK"/>
    <n v="710966292015"/>
    <s v="US"/>
    <n v="402"/>
    <n v="402"/>
    <n v="67"/>
    <s v="SHIPPED"/>
    <s v="SEA - FOB"/>
    <s v="SENT"/>
    <n v="15605004458"/>
    <s v="CDD - 11-1-2026"/>
    <s v="SEA - FOB - CHENNAI"/>
    <s v="IBKG0000216226"/>
    <d v="2026-01-01T00:00:00"/>
    <s v="SENT"/>
    <s v="LCPEXP2526-2493"/>
    <m/>
  </r>
  <r>
    <x v="5"/>
    <n v="20"/>
    <s v="PRLS/25/12434"/>
    <n v="4702055745"/>
    <s v="POLO BLACK"/>
    <n v="710966292015"/>
    <s v="US"/>
    <n v="144"/>
    <n v="144"/>
    <n v="24"/>
    <s v="SHIPPED"/>
    <s v="SEA - FOB"/>
    <s v="SENT"/>
    <n v="15605004459"/>
    <s v="CDD - 11-1-2026"/>
    <s v="SEA - FOB - CHENNAI"/>
    <s v="IBKG0000216226"/>
    <d v="2026-01-01T00:00:00"/>
    <s v="SENT"/>
    <s v="LCPEXP2526-2493"/>
    <m/>
  </r>
  <r>
    <x v="5"/>
    <n v="20"/>
    <s v="PRLS/25/12434"/>
    <n v="4702055746"/>
    <s v="POLO BLACK"/>
    <n v="710966292015"/>
    <s v="US"/>
    <n v="36"/>
    <n v="36"/>
    <n v="3"/>
    <s v="SHIPPED"/>
    <s v="SEA - FOB"/>
    <s v="SENT"/>
    <n v="15605004460"/>
    <s v="CDD - 11-1-2026"/>
    <s v="SEA - FOB - CHENNAI"/>
    <s v="IBKG0000216226"/>
    <d v="2026-01-01T00:00:00"/>
    <s v="SENT"/>
    <s v="LCPEXP2526-2493"/>
    <m/>
  </r>
  <r>
    <x v="5"/>
    <n v="20"/>
    <s v="PRLS/25/12434"/>
    <n v="4702055747"/>
    <s v="POLO BLACK"/>
    <n v="710966292015"/>
    <s v="US"/>
    <n v="108"/>
    <n v="108"/>
    <n v="9"/>
    <s v="SHIPPED"/>
    <s v="SEA - FOB"/>
    <s v="SENT"/>
    <n v="15605004461"/>
    <s v="CDD - 11-1-2026"/>
    <s v="SEA - FOB - CHENNAI"/>
    <s v="IBKG0000216226"/>
    <d v="2026-01-01T00:00:00"/>
    <s v="SENT"/>
    <s v="LCPEXP2526-2493"/>
    <m/>
  </r>
  <r>
    <x v="5"/>
    <n v="20"/>
    <s v="PRLS/25/12434"/>
    <n v="4702055748"/>
    <s v="POLO BLACK"/>
    <n v="710966292015"/>
    <s v="US"/>
    <n v="132"/>
    <n v="132"/>
    <n v="11"/>
    <s v="SHIPPED"/>
    <s v="SEA - FOB"/>
    <s v="SENT"/>
    <n v="15605004462"/>
    <s v="CDD - 11-1-2026"/>
    <s v="SEA - FOB - CHENNAI"/>
    <s v="IBKG0000216226"/>
    <d v="2026-01-01T00:00:00"/>
    <s v="SENT"/>
    <s v="LCPEXP2526-2493"/>
    <m/>
  </r>
  <r>
    <x v="5"/>
    <n v="20"/>
    <s v="PRLS/25/12434"/>
    <n v="4702055749"/>
    <s v="POLO BLACK"/>
    <n v="710966292015"/>
    <s v="US"/>
    <n v="84"/>
    <n v="84"/>
    <n v="7"/>
    <s v="SHIPPED"/>
    <s v="SEA - FOB"/>
    <s v="SENT"/>
    <n v="15605004463"/>
    <s v="CDD - 11-1-2026"/>
    <s v="SEA - FOB - CHENNAI"/>
    <s v="IBKG0000216226"/>
    <d v="2026-01-01T00:00:00"/>
    <s v="SENT"/>
    <s v="LCPEXP2526-2493"/>
    <m/>
  </r>
  <r>
    <x v="5"/>
    <n v="20"/>
    <s v="PRLS/25/12434"/>
    <n v="4702055750"/>
    <s v="POLO BLACK"/>
    <n v="710966292015"/>
    <s v="US"/>
    <n v="36"/>
    <n v="36"/>
    <n v="3"/>
    <s v="SHIPPED"/>
    <s v="SEA - FOB"/>
    <s v="SENT"/>
    <n v="15605004464"/>
    <s v="CDD - 11-1-2026"/>
    <s v="SEA - FOB - CHENNAI"/>
    <s v="IBKG0000216226"/>
    <d v="2026-01-01T00:00:00"/>
    <s v="SENT"/>
    <s v="LCPEXP2526-2493"/>
    <m/>
  </r>
  <r>
    <x v="0"/>
    <n v="10"/>
    <s v="PRLS/25/12142"/>
    <n v="4702043047"/>
    <s v="7116B GREEN BLUE WHITE"/>
    <s v="710B16705001"/>
    <s v="ITALY"/>
    <n v="159"/>
    <n v="159"/>
    <n v="10"/>
    <s v="SHIPPED"/>
    <s v="AIR - FOB"/>
    <s v="SENT"/>
    <n v="15605004451"/>
    <s v="CDD - 4-1-2026"/>
    <s v="AIR - FOB - BANGLORE"/>
    <s v="IBKG0000217960"/>
    <d v="2026-01-02T00:00:00"/>
    <s v="SENT"/>
    <s v="LCPEXP2526-2492"/>
    <m/>
  </r>
  <r>
    <x v="3"/>
    <n v="20"/>
    <s v="PRLS/25/12434"/>
    <n v="4702056488"/>
    <s v="POLO BLACK"/>
    <n v="710966292015"/>
    <s v="US"/>
    <n v="2610"/>
    <n v="2659"/>
    <n v="154"/>
    <s v="SHIPPED"/>
    <s v="SEA - FOB"/>
    <s v="SENT"/>
    <n v="15605004470"/>
    <s v="CDD - 11-1-2026"/>
    <s v="SEA - FOB - CHENNAI"/>
    <s v="IBKG0000216224"/>
    <d v="2026-01-02T00:00:00"/>
    <s v="SENT"/>
    <s v="LCPEXP2526-2523"/>
    <m/>
  </r>
  <r>
    <x v="1"/>
    <n v="10"/>
    <s v="PRLS/25/12333"/>
    <n v="4702049226"/>
    <s v="6555E KEY WEST WHITE"/>
    <s v="710B22363001"/>
    <s v="CANADA"/>
    <n v="336"/>
    <n v="339"/>
    <n v="21"/>
    <s v="SHIPPED"/>
    <s v="SEA - FOB"/>
    <s v="SENT"/>
    <n v="15605004466"/>
    <s v="CDD - 11-1-2026"/>
    <s v="SEA - FOB - CHENNAI"/>
    <s v="IBKG0000216867"/>
    <d v="2026-01-02T00:00:00"/>
    <s v="SENT"/>
    <s v="LCPEXP2526-2524"/>
    <m/>
  </r>
  <r>
    <x v="0"/>
    <n v="10"/>
    <s v="PRLS/25/12334"/>
    <n v="4702048642"/>
    <s v=" WHITE/YELLOW MULTI"/>
    <s v="710B23578001"/>
    <s v="US"/>
    <n v="100"/>
    <n v="100"/>
    <n v="2"/>
    <s v="SHIPPED"/>
    <s v="AIR - FOB"/>
    <s v="SENT"/>
    <n v="15605004452"/>
    <s v="CDD - 11-1-2026"/>
    <s v="AIR - FOB - BANGLORE"/>
    <s v="IBKG0000217978"/>
    <d v="2026-01-02T00:00:00"/>
    <s v="SENT"/>
    <s v="LCPEXP2526-2520"/>
    <m/>
  </r>
  <r>
    <x v="0"/>
    <n v="10"/>
    <s v="PRLS/25/12337"/>
    <n v="4702048645"/>
    <s v=" WHITE/YELLOW MULTI"/>
    <s v="711B23578001"/>
    <s v="US"/>
    <n v="100"/>
    <n v="100"/>
    <n v="4"/>
    <s v="SHIPPED"/>
    <s v="AIR - FOB"/>
    <s v="SENT"/>
    <n v="15605004453"/>
    <s v="CDD - 11-1-2026"/>
    <s v="AIR - FOB - BANGLORE"/>
    <s v="IBKG0000217978"/>
    <d v="2026-01-02T00:00:00"/>
    <s v="SENT"/>
    <s v="LCPEXP2526-2520"/>
    <m/>
  </r>
  <r>
    <x v="6"/>
    <n v="10"/>
    <s v="PRLS/25/12206"/>
    <n v="4702049206"/>
    <s v="5137G COASTAL BEIGE/WHITE"/>
    <n v="710982798002"/>
    <s v="ITALY"/>
    <n v="4665"/>
    <n v="4767"/>
    <n v="272"/>
    <s v="SHIPPED"/>
    <s v="SEA - FOB"/>
    <s v="SENT"/>
    <n v="15605004449"/>
    <s v="CDD - 11-1-2026"/>
    <s v="SEA - FOB - CHENNAI"/>
    <s v="IBKG0000216213"/>
    <d v="2026-01-04T00:00:00"/>
    <s v="SENT"/>
    <s v="LCPEXP2526-2525"/>
    <m/>
  </r>
  <r>
    <x v="6"/>
    <n v="10"/>
    <s v="PRLS/25/12329"/>
    <n v="4702049730"/>
    <s v="5137G COASTAL BEIGE/WHITE"/>
    <n v="710982798002"/>
    <s v="ITALY"/>
    <n v="396"/>
    <n v="396"/>
    <n v="18"/>
    <s v="SHIPPED"/>
    <s v="SEA - FOB"/>
    <s v="SENT"/>
    <n v="15605004481"/>
    <s v="CDD - 11-1-2026"/>
    <s v="SEA - FOB - CHENNAI"/>
    <s v="IBKG0000216213"/>
    <d v="2026-01-04T00:00:00"/>
    <s v="SENT"/>
    <s v="LCPEXP2526-2525"/>
    <m/>
  </r>
  <r>
    <x v="6"/>
    <n v="10"/>
    <s v="PRLS/25/12329"/>
    <n v="4702049729"/>
    <s v="5137G COASTAL BEIGE/WHITE"/>
    <n v="710982798002"/>
    <s v="ITALY"/>
    <n v="924"/>
    <n v="924"/>
    <n v="42"/>
    <s v="SHIPPED"/>
    <s v="SEA - FOB"/>
    <s v="SENT"/>
    <n v="15605004480"/>
    <s v="CDD - 11-1-2026"/>
    <s v="SEA - FOB - CHENNAI"/>
    <s v="IBKG0000216213"/>
    <d v="2026-01-04T00:00:00"/>
    <s v="SENT"/>
    <s v="LCPEXP2526-2525"/>
    <m/>
  </r>
  <r>
    <x v="6"/>
    <n v="20"/>
    <s v="PRLS/25/12222"/>
    <n v="4702049206"/>
    <s v=" WHITE/NEW CLASSIC NAVY"/>
    <n v="710982798500"/>
    <s v="ITALY"/>
    <n v="909"/>
    <n v="893"/>
    <n v="53"/>
    <s v="SHIPPED"/>
    <s v="SEA - FOB"/>
    <s v="SENT"/>
    <n v="15605004482"/>
    <s v="CDD - 11-1-2026"/>
    <s v="SEA - FOB - CHENNAI"/>
    <s v="IBKG0000216213"/>
    <d v="2026-01-04T00:00:00"/>
    <s v="SENT"/>
    <s v="LCPEXP2526-2525"/>
    <m/>
  </r>
  <r>
    <x v="6"/>
    <n v="20"/>
    <s v="PRLS/25/12330"/>
    <n v="4702049730"/>
    <s v=" WHITE/NEW CLASSIC NAVY"/>
    <n v="710982798500"/>
    <s v="ITALY"/>
    <n v="198"/>
    <n v="198"/>
    <n v="9"/>
    <s v="SHIPPED"/>
    <s v="SEA - FOB"/>
    <s v="SENT"/>
    <n v="15605004483"/>
    <s v="CDD - 11-1-2026"/>
    <s v="SEA - FOB - CHENNAI"/>
    <s v="IBKG0000216213"/>
    <d v="2026-01-04T00:00:00"/>
    <s v="SENT"/>
    <s v="LCPEXP2526-2525"/>
    <m/>
  </r>
  <r>
    <x v="6"/>
    <n v="20"/>
    <s v="PRLS/25/12330"/>
    <n v="4702049729"/>
    <s v=" WHITE/NEW CLASSIC NAVY"/>
    <n v="710982798500"/>
    <s v="ITALY"/>
    <n v="528"/>
    <n v="528"/>
    <n v="24"/>
    <s v="SHIPPED"/>
    <s v="SEA - FOB"/>
    <s v="SENT"/>
    <n v="15605004484"/>
    <s v="CDD - 11-1-2026"/>
    <s v="SEA - FOB - CHENNAI"/>
    <s v="IBKG0000216213"/>
    <d v="2026-01-04T00:00:00"/>
    <s v="SENT"/>
    <s v="LCPEXP2526-2525"/>
    <m/>
  </r>
  <r>
    <x v="6"/>
    <n v="10"/>
    <s v="PRLS/25/12331"/>
    <n v="4702049732"/>
    <s v="5137B PINK/WHITE"/>
    <n v="710982800500"/>
    <s v="ITALY"/>
    <n v="308"/>
    <n v="308"/>
    <n v="14"/>
    <s v="SHIPPED"/>
    <s v="SEA - FOB"/>
    <s v="SENT"/>
    <n v="15605004476"/>
    <s v="CDD - 11-1-2026"/>
    <s v="SEA - FOB - CHENNAI"/>
    <s v="IBKG0000216213"/>
    <d v="2026-01-04T00:00:00"/>
    <s v="SENT"/>
    <s v="LCPEXP2526-2525"/>
    <m/>
  </r>
  <r>
    <x v="6"/>
    <n v="10"/>
    <s v="PRLS/25/12331"/>
    <n v="4702049731"/>
    <s v="5137B PINK/WHITE"/>
    <n v="710982800500"/>
    <s v="ITALY"/>
    <n v="638"/>
    <n v="638"/>
    <n v="29"/>
    <s v="SHIPPED"/>
    <s v="SEA - FOB"/>
    <s v="SENT"/>
    <n v="15605004477"/>
    <s v="CDD - 11-1-2026"/>
    <s v="SEA - FOB - CHENNAI"/>
    <s v="IBKG0000216213"/>
    <d v="2026-01-04T00:00:00"/>
    <s v="SENT"/>
    <s v="LCPEXP2526-2525"/>
    <m/>
  </r>
  <r>
    <x v="6"/>
    <n v="10"/>
    <s v="PRLS/25/11032"/>
    <n v="4702081056"/>
    <s v="5137B PINK/WHITE"/>
    <n v="710982800500"/>
    <s v="ITALY"/>
    <n v="2800"/>
    <n v="2509"/>
    <n v="145"/>
    <s v="SHIPPED"/>
    <s v="SEA - FOB"/>
    <s v="SENT"/>
    <n v="15605004469"/>
    <s v="CDD - 11-1-2026"/>
    <s v="SEA - FOB - CHENNAI"/>
    <s v="IBKG0000216213"/>
    <d v="2026-01-04T00:00:00"/>
    <s v="SENT"/>
    <s v="LCPEXP2526-2525"/>
    <m/>
  </r>
  <r>
    <x v="6"/>
    <n v="10"/>
    <s v="PRLS/25/12202"/>
    <n v="4702049205"/>
    <s v="6555A ROYAL WHITE"/>
    <n v="710968971001"/>
    <s v="ITALY"/>
    <n v="698"/>
    <n v="714"/>
    <n v="42"/>
    <s v="SHIPPED"/>
    <s v="SEA - FOB"/>
    <s v="SENT"/>
    <n v="15605004486"/>
    <s v="CDD - 11-1-2026"/>
    <s v="SEA - FOB - CHENNAI"/>
    <s v="IBKG0000216213"/>
    <d v="2026-01-04T00:00:00"/>
    <s v="SENT"/>
    <s v="LCPEXP2526-2525"/>
    <m/>
  </r>
  <r>
    <x v="6"/>
    <n v="10"/>
    <s v="PRLS/25/12208"/>
    <n v="4702053660"/>
    <s v="CARMEL PINK"/>
    <n v="710966294009"/>
    <s v="ITALY"/>
    <n v="5134"/>
    <n v="5272"/>
    <n v="303"/>
    <s v="SHIPPED"/>
    <s v="SEA - FOB"/>
    <s v="SENT"/>
    <n v="15605004473"/>
    <s v="CDD - 11-1-2026"/>
    <s v="SEA - FOB - CHENNAI"/>
    <s v="IBKG0000216213"/>
    <d v="2026-01-04T00:00:00"/>
    <s v="SENT"/>
    <s v="LCPEXP2526-2525"/>
    <m/>
  </r>
  <r>
    <x v="6"/>
    <n v="10"/>
    <s v="PRLS/25/12648"/>
    <n v="4702054302"/>
    <s v="CARMEL PINK"/>
    <n v="710966294009"/>
    <s v="ITALY"/>
    <n v="396"/>
    <n v="396"/>
    <n v="18"/>
    <s v="SHIPPED"/>
    <s v="SEA - FOB"/>
    <s v="SENT"/>
    <n v="15605004471"/>
    <s v="CDD - 11-1-2026"/>
    <s v="SEA - FOB - CHENNAI"/>
    <s v="IBKG0000216219"/>
    <d v="2026-01-04T00:00:00"/>
    <s v="SENT"/>
    <s v="LCPEXP2526-2526"/>
    <m/>
  </r>
  <r>
    <x v="6"/>
    <n v="10"/>
    <s v="PRLS/25/12648"/>
    <n v="4702054301"/>
    <s v="CARMEL PINK"/>
    <n v="710966294009"/>
    <s v="ITALY"/>
    <n v="836"/>
    <n v="836"/>
    <n v="38"/>
    <s v="SHIPPED"/>
    <s v="SEA - FOB"/>
    <s v="SENT"/>
    <n v="15605004472"/>
    <s v="CDD - 11-1-2026"/>
    <s v="SEA - FOB - CHENNAI"/>
    <s v="IBKG0000216219"/>
    <d v="2026-01-04T00:00:00"/>
    <s v="SENT"/>
    <s v="LCPEXP2526-2526"/>
    <m/>
  </r>
  <r>
    <x v="6"/>
    <n v="20"/>
    <s v="PRLS/25/12209"/>
    <n v="4702053660"/>
    <s v="POLO BLACK"/>
    <n v="710966294019"/>
    <s v="ITALY"/>
    <n v="3384"/>
    <n v="3431"/>
    <n v="197"/>
    <s v="SHIPPED"/>
    <s v="SEA - FOB"/>
    <s v="SENT"/>
    <n v="15605004474"/>
    <s v="CDD - 11-1-2026"/>
    <s v="SEA - FOB - CHENNAI"/>
    <s v="IBKG0000216219"/>
    <d v="2026-01-04T00:00:00"/>
    <s v="SENT"/>
    <s v="LCPEXP2526-2526"/>
    <m/>
  </r>
  <r>
    <x v="6"/>
    <n v="20"/>
    <s v="PRLS/25/12203"/>
    <n v="4702049205"/>
    <s v="6555B CABANA BLUE WHITE"/>
    <n v="710968971002"/>
    <s v="ITALY"/>
    <n v="1098"/>
    <n v="1124"/>
    <n v="65"/>
    <s v="SHIPPED"/>
    <s v="SEA - FOB"/>
    <s v="SENT"/>
    <n v="15605004468"/>
    <s v="CDD - 11-1-2026"/>
    <s v="SEA - FOB - CHENNAI"/>
    <s v="IBKG0000216219"/>
    <d v="2026-01-04T00:00:00"/>
    <s v="SENT"/>
    <s v="LCPEXP2526-2526"/>
    <m/>
  </r>
  <r>
    <x v="6"/>
    <n v="10"/>
    <s v="PRLS/25/12204"/>
    <n v="4702049204"/>
    <s v="6555D PINK WHITE"/>
    <n v="710968971003"/>
    <s v="ITALY"/>
    <n v="486"/>
    <n v="494"/>
    <n v="29"/>
    <s v="SHIPPED"/>
    <s v="SEA - FOB"/>
    <s v="SENT"/>
    <n v="15605004485"/>
    <s v="CDD - 11-1-2026"/>
    <s v="SEA - FOB - CHENNAI"/>
    <s v="IBKG0000216219"/>
    <d v="2026-01-04T00:00:00"/>
    <s v="SENT"/>
    <s v="LCPEXP2526-2526"/>
    <m/>
  </r>
  <r>
    <x v="6"/>
    <n v="30"/>
    <s v="PRLS/25/12205"/>
    <n v="4702049205"/>
    <s v="6555E KEYWEST WHITE"/>
    <n v="710968971500"/>
    <s v="ITALY"/>
    <n v="424"/>
    <n v="430"/>
    <n v="25"/>
    <s v="SHIPPED"/>
    <s v="SEA - FOB"/>
    <s v="SENT"/>
    <n v="15605004479"/>
    <s v="CDD - 11-1-2026"/>
    <s v="SEA - FOB - CHENNAI"/>
    <s v="IBKG0000216219"/>
    <d v="2026-01-04T00:00:00"/>
    <s v="SENT"/>
    <s v="LCPEXP2526-2526"/>
    <m/>
  </r>
  <r>
    <x v="6"/>
    <n v="10"/>
    <s v="PRLS/25/12325"/>
    <n v="4702049208"/>
    <s v=" CAMBRIDGE YELLOW/WHITE"/>
    <n v="710982800501"/>
    <s v="ITALY"/>
    <n v="974"/>
    <n v="988"/>
    <n v="58"/>
    <s v="SHIPPED"/>
    <s v="SEA - FOB"/>
    <s v="SENT"/>
    <n v="15605004450"/>
    <s v="CDD - 11-1-2026"/>
    <s v="SEA - FOB - CHENNAI"/>
    <s v="IBKG0000216219"/>
    <d v="2026-01-04T00:00:00"/>
    <s v="SENT"/>
    <s v="LCPEXP2526-2526"/>
    <m/>
  </r>
  <r>
    <x v="7"/>
    <n v="10"/>
    <s v="PRLS/25/12435"/>
    <n v="4702056500"/>
    <s v="POLO BLACK"/>
    <n v="711966293502"/>
    <s v="US"/>
    <n v="350"/>
    <n v="351"/>
    <n v="22"/>
    <s v="SHIPPED"/>
    <s v="SEA - FOB"/>
    <s v="SENT"/>
    <n v="15605004478"/>
    <s v="CDD - 11-1-2026"/>
    <s v="SEA - FOB - CHENNAI"/>
    <s v="IBKG0000216223"/>
    <d v="2026-01-04T00:00:00"/>
    <s v="SENT"/>
    <s v="LCPEXP2526-2527"/>
    <m/>
  </r>
  <r>
    <x v="7"/>
    <n v="10"/>
    <s v="PRLS/25/12143"/>
    <n v="4702048659"/>
    <s v="FL-76 BLUE NAVY"/>
    <s v="712B16812001"/>
    <s v="US"/>
    <n v="350"/>
    <n v="352"/>
    <n v="21"/>
    <s v="SHIPPED"/>
    <s v="SEA - FOB"/>
    <s v="SENT"/>
    <n v="15605004475"/>
    <s v="CDD - 11-1-2026"/>
    <s v="SEA - FOB - CHENNAI"/>
    <s v="IBKG0000216222"/>
    <d v="2026-01-04T00:00:00"/>
    <s v="SENT"/>
    <s v="LCPEXP2526-2528"/>
    <m/>
  </r>
  <r>
    <x v="7"/>
    <n v="10"/>
    <s v="PRLS/25/10999"/>
    <n v="4702008414"/>
    <s v="INDIGO BLUE/CREAM MULTI"/>
    <s v="782P05370001"/>
    <s v="US"/>
    <n v="162"/>
    <n v="169"/>
    <n v="8"/>
    <s v="SHIPPED"/>
    <s v="SEA - FOB"/>
    <s v="SENT"/>
    <n v="15605004488"/>
    <s v="CDD - 18-1-2026"/>
    <s v="SEA - FOB - CHENNAI"/>
    <s v="IBKG0000218607"/>
    <d v="2026-01-08T00:00:00"/>
    <s v="SENT"/>
    <s v="LCPEXP2526-2559"/>
    <m/>
  </r>
  <r>
    <x v="5"/>
    <n v="10"/>
    <s v="PRLS/25/12433"/>
    <n v="4702055743"/>
    <s v="CARMEL PINK"/>
    <s v="710966292008ANN"/>
    <s v="US"/>
    <n v="400"/>
    <n v="400"/>
    <n v="50"/>
    <s v="SHIPPED"/>
    <s v="SEA - FOB"/>
    <s v="SENT"/>
    <n v="15605004489"/>
    <s v="CDD - 18-1-2026"/>
    <s v="SEA - FOB - CHENNAI"/>
    <s v="IBKG0000218608"/>
    <d v="2026-01-08T00:00:00"/>
    <s v="SENT"/>
    <s v="LCPEXP2526-2560"/>
    <m/>
  </r>
  <r>
    <x v="5"/>
    <n v="10"/>
    <s v="PRLS/25/12433"/>
    <n v="4702055744"/>
    <s v="CARMEL PINK"/>
    <s v="710966292008ARF"/>
    <s v="US"/>
    <n v="396"/>
    <n v="396"/>
    <n v="66"/>
    <s v="SHIPPED"/>
    <s v="SEA - FOB"/>
    <s v="SENT"/>
    <n v="15605004490"/>
    <s v="CDD - 18-1-2026"/>
    <s v="SEA - FOB - CHENNAI"/>
    <s v="IBKG0000218608"/>
    <d v="2026-01-08T00:00:00"/>
    <s v="SENT"/>
    <s v="LCPEXP2526-2560"/>
    <m/>
  </r>
  <r>
    <x v="5"/>
    <n v="10"/>
    <s v="PRLS/25/12433"/>
    <n v="4702055741"/>
    <s v="CARMEL PINK"/>
    <s v="710966292008AAA"/>
    <s v="US"/>
    <n v="48"/>
    <n v="48"/>
    <n v="6"/>
    <s v="SHIPPED"/>
    <s v="SEA - FOB"/>
    <s v="SENT"/>
    <n v="15605004491"/>
    <s v="CDD - 18-1-2026"/>
    <s v="SEA - FOB - CHENNAI"/>
    <s v="IBKG0000218608"/>
    <d v="2026-01-08T00:00:00"/>
    <s v="SENT"/>
    <s v="LCPEXP2526-2560"/>
    <m/>
  </r>
  <r>
    <x v="5"/>
    <n v="10"/>
    <s v="PRLS/25/12433"/>
    <n v="4702055742"/>
    <s v="CARMEL PINK"/>
    <s v="710966292008ANI"/>
    <s v="US"/>
    <n v="888"/>
    <n v="888"/>
    <n v="148"/>
    <s v="SHIPPED"/>
    <s v="SEA - FOB"/>
    <s v="SENT"/>
    <n v="15605004492"/>
    <s v="CDD - 18-1-2026"/>
    <s v="SEA - FOB - CHENNAI"/>
    <s v="IBKG0000218608"/>
    <d v="2026-01-08T00:00:00"/>
    <s v="SENT"/>
    <s v="LCPEXP2526-2560"/>
    <m/>
  </r>
  <r>
    <x v="5"/>
    <n v="10"/>
    <s v="PRLS/25/12433"/>
    <n v="4702055746"/>
    <s v="CARMEL PINK"/>
    <s v="710966292008CUW"/>
    <s v="US"/>
    <n v="24"/>
    <n v="24"/>
    <n v="2"/>
    <s v="SHIPPED"/>
    <s v="SEA - FOB"/>
    <s v="SENT"/>
    <n v="15605004493"/>
    <s v="CDD - 18-1-2026"/>
    <s v="SEA - FOB - CHENNAI"/>
    <s v="IBKG0000218608"/>
    <d v="2026-01-08T00:00:00"/>
    <s v="SENT"/>
    <s v="LCPEXP2526-2560"/>
    <m/>
  </r>
  <r>
    <x v="5"/>
    <n v="10"/>
    <s v="PRLS/25/12433"/>
    <n v="4702055747"/>
    <s v="CARMEL PINK"/>
    <s v="710966292008CUX"/>
    <s v="US"/>
    <n v="72"/>
    <n v="72"/>
    <n v="6"/>
    <s v="SHIPPED"/>
    <s v="SEA - FOB"/>
    <s v="SENT"/>
    <n v="15605004494"/>
    <s v="CDD - 18-1-2026"/>
    <s v="SEA - FOB - CHENNAI"/>
    <s v="IBKG0000218608"/>
    <d v="2026-01-08T00:00:00"/>
    <s v="SENT"/>
    <s v="LCPEXP2526-2560"/>
    <m/>
  </r>
  <r>
    <x v="5"/>
    <n v="10"/>
    <s v="PRLS/25/12433"/>
    <n v="4702055748"/>
    <s v="CARMEL PINK"/>
    <s v="710966292008CUY"/>
    <s v="US"/>
    <n v="96"/>
    <n v="96"/>
    <n v="8"/>
    <s v="SHIPPED"/>
    <s v="SEA - FOB"/>
    <s v="SENT"/>
    <n v="15605004495"/>
    <s v="CDD - 18-1-2026"/>
    <s v="SEA - FOB - CHENNAI"/>
    <s v="IBKG0000218608"/>
    <d v="2026-01-08T00:00:00"/>
    <s v="SENT"/>
    <s v="LCPEXP2526-2560"/>
    <m/>
  </r>
  <r>
    <x v="5"/>
    <n v="10"/>
    <s v="PRLS/25/12433"/>
    <n v="4702055750"/>
    <s v="CARMEL PINK"/>
    <s v="710966292008CVA"/>
    <s v="US"/>
    <n v="36"/>
    <n v="36"/>
    <n v="3"/>
    <s v="SHIPPED"/>
    <s v="SEA - FOB"/>
    <s v="SENT"/>
    <n v="15605004496"/>
    <s v="CDD - 18-1-2026"/>
    <s v="SEA - FOB - CHENNAI"/>
    <s v="IBKG0000218608"/>
    <d v="2026-01-08T00:00:00"/>
    <s v="SENT"/>
    <s v="LCPEXP2526-2560"/>
    <m/>
  </r>
  <r>
    <x v="5"/>
    <n v="10"/>
    <s v="PRLS/25/12433"/>
    <n v="4702055749"/>
    <s v="CARMEL PINK"/>
    <s v="710966292008CUZ"/>
    <s v="US"/>
    <n v="60"/>
    <n v="60"/>
    <n v="5"/>
    <s v="SHIPPED"/>
    <s v="SEA - FOB"/>
    <s v="SENT"/>
    <n v="15605004497"/>
    <s v="CDD - 18-1-2026"/>
    <s v="SEA - FOB - CHENNAI"/>
    <s v="IBKG0000218608"/>
    <d v="2026-01-08T00:00:00"/>
    <s v="SENT"/>
    <s v="LCPEXP2526-2560"/>
    <m/>
  </r>
  <r>
    <x v="5"/>
    <n v="10"/>
    <s v="PRLS/25/12433"/>
    <n v="4702055745"/>
    <s v="CARMEL PINK"/>
    <s v="710966292008CRV"/>
    <s v="US"/>
    <n v="168"/>
    <n v="168"/>
    <n v="28"/>
    <s v="SHIPPED"/>
    <s v="SEA - FOB"/>
    <s v="SENT"/>
    <n v="15605004498"/>
    <s v="CDD - 18-1-2026"/>
    <s v="SEA - FOB - CHENNAI"/>
    <s v="IBKG0000218608"/>
    <d v="2026-01-08T00:00:00"/>
    <s v="SENT"/>
    <s v="LCPEXP2526-2560"/>
    <m/>
  </r>
  <r>
    <x v="5"/>
    <n v="10"/>
    <s v="PRLS/25/12438"/>
    <n v="4702055752"/>
    <s v="POLO BLACK"/>
    <s v="710966293015CUX"/>
    <s v="US"/>
    <n v="60"/>
    <n v="60"/>
    <n v="5"/>
    <s v="SHIPPED"/>
    <s v="SEA - FOB"/>
    <s v="SENT"/>
    <n v="15605004499"/>
    <s v="CDD - 18-1-2026"/>
    <s v="SEA - FOB - CHENNAI"/>
    <s v="IBKG0000218608"/>
    <d v="2026-01-08T00:00:00"/>
    <s v="SENT"/>
    <s v="LCPEXP2526-2560"/>
    <m/>
  </r>
  <r>
    <x v="5"/>
    <n v="10"/>
    <s v="PRLS/25/12438"/>
    <n v="4702055753"/>
    <s v="POLO BLACK"/>
    <s v="710966293015CUY"/>
    <s v="US"/>
    <n v="96"/>
    <n v="96"/>
    <n v="8"/>
    <s v="SHIPPED"/>
    <s v="SEA - FOB"/>
    <s v="SENT"/>
    <n v="15605004450"/>
    <s v="CDD - 18-1-2026"/>
    <s v="SEA - FOB - CHENNAI"/>
    <s v="IBKG0000218608"/>
    <d v="2026-01-08T00:00:00"/>
    <s v="SENT"/>
    <s v="LCPEXP2526-2560"/>
    <m/>
  </r>
  <r>
    <x v="5"/>
    <n v="10"/>
    <s v="PRLS/25/12438"/>
    <n v="4702055754"/>
    <s v="POLO BLACK"/>
    <s v="710966293015CUZ"/>
    <s v="US"/>
    <n v="72"/>
    <n v="72"/>
    <n v="6"/>
    <s v="SHIPPED"/>
    <s v="SEA - FOB"/>
    <s v="SENT"/>
    <n v="15605004451"/>
    <s v="CDD - 18-1-2026"/>
    <s v="SEA - FOB - CHENNAI"/>
    <s v="IBKG0000218608"/>
    <d v="2026-01-08T00:00:00"/>
    <s v="SENT"/>
    <s v="LCPEXP2526-2560"/>
    <m/>
  </r>
  <r>
    <x v="5"/>
    <n v="10"/>
    <s v="PRLS/25/12438"/>
    <n v="4702055751"/>
    <s v="POLO BLACK"/>
    <s v="710966293015CUW"/>
    <s v="US"/>
    <n v="24"/>
    <n v="24"/>
    <n v="2"/>
    <s v="SHIPPED"/>
    <s v="SEA - FOB"/>
    <s v="SENT"/>
    <n v="15605004452"/>
    <s v="CDD - 18-1-2026"/>
    <s v="SEA - FOB - CHENNAI"/>
    <s v="IBKG0000218608"/>
    <d v="2026-01-08T00:00:00"/>
    <s v="SENT"/>
    <s v="LCPEXP2526-2560"/>
    <m/>
  </r>
  <r>
    <x v="5"/>
    <n v="10"/>
    <s v="PRLS/25/12438"/>
    <n v="4702055755"/>
    <s v="POLO BLACK"/>
    <s v="710966293015CVA"/>
    <s v="US"/>
    <n v="48"/>
    <n v="48"/>
    <n v="4"/>
    <s v="SHIPPED"/>
    <s v="SEA - FOB"/>
    <s v="SENT"/>
    <n v="15605004453"/>
    <s v="CDD - 18-1-2026"/>
    <s v="SEA - FOB - CHENNAI"/>
    <s v="IBKG0000218608"/>
    <d v="2026-01-08T00:00:00"/>
    <s v="SENT"/>
    <s v="LCPEXP2526-2560"/>
    <m/>
  </r>
  <r>
    <x v="8"/>
    <n v="20"/>
    <s v="PRLS/25/12140"/>
    <n v="4702043045"/>
    <s v="7188B BLUE WHITE"/>
    <s v="710B15594005"/>
    <s v="JAPAN"/>
    <n v="446"/>
    <n v="455"/>
    <n v="26"/>
    <s v="SHIPPED"/>
    <s v="SEA - FOB"/>
    <s v="SENT"/>
    <n v="15605004487"/>
    <s v="CDD - 18-1-2026"/>
    <s v="SEA - FOB - CHENNAI"/>
    <s v="IBKG0000218613"/>
    <d v="2026-01-08T00:00:00"/>
    <s v="SENT"/>
    <s v="LCPEXP2526-02558"/>
    <m/>
  </r>
  <r>
    <x v="8"/>
    <n v="30"/>
    <s v="PRLS/25/12141"/>
    <n v="4702043045"/>
    <s v="7188E COASTAL BEIGE WHITE"/>
    <s v="710B15594006"/>
    <s v="JAPAN"/>
    <n v="508"/>
    <n v="522"/>
    <n v="29"/>
    <s v="SHIPPED"/>
    <s v="SEA - FOB"/>
    <s v="SENT"/>
    <n v="15605004487"/>
    <s v="CDD - 18-1-2026"/>
    <s v="SEA - FOB - CHENNAI"/>
    <s v="IBKG0000218613"/>
    <d v="2026-01-08T00:00:00"/>
    <s v="SENT"/>
    <s v="LCPEXP2526-02558"/>
    <m/>
  </r>
  <r>
    <x v="8"/>
    <n v="10"/>
    <s v="PRLS/25/12139"/>
    <n v="4702043045"/>
    <s v="7188A WHITE BLUE"/>
    <s v="710B15594004"/>
    <s v="JAPAN"/>
    <n v="45"/>
    <n v="45"/>
    <n v="3"/>
    <s v="SHIPPED"/>
    <s v="SEA - FOB"/>
    <s v="SENT"/>
    <n v="15605004487"/>
    <s v="CDD - 18-1-2026"/>
    <s v="SEA - FOB - CHENNAI"/>
    <s v="IBKG0000218613"/>
    <d v="2026-01-08T00:00:00"/>
    <s v="SENT"/>
    <s v="LCPEXP2526-02558"/>
    <m/>
  </r>
  <r>
    <x v="4"/>
    <n v="10"/>
    <s v="PRLS/25/12333"/>
    <n v="4702049225"/>
    <s v="6555E KEY WEST WHITE"/>
    <s v="710B22363001"/>
    <s v="US"/>
    <n v="100"/>
    <n v="100"/>
    <n v="7"/>
    <s v="SHIPPED TO CITY OFFICE"/>
    <s v="AIR - FOB"/>
    <s v="SENT"/>
    <n v="15605004467"/>
    <s v="CDD - 11-1-2026"/>
    <s v="AIR - FOB - BANGLORE"/>
    <s v="IBKG0000219578"/>
    <d v="2026-01-09T00:00:00"/>
    <s v="SENT"/>
    <s v="-"/>
    <m/>
  </r>
  <r>
    <x v="0"/>
    <n v="10"/>
    <s v="PRLS/25/12198"/>
    <n v="4702049202"/>
    <s v="6707A NAVY/GREEN MULTI"/>
    <n v="710965825001"/>
    <s v="ITALY"/>
    <n v="30"/>
    <n v="30"/>
    <n v="3"/>
    <s v="SHIPPED"/>
    <s v="SEA - FOB"/>
    <s v="SENT"/>
    <n v="15605004504"/>
    <s v="CDD - 18-1-2026"/>
    <s v="SEA - FOB - CHENNAI"/>
    <s v="IBKG0000218603"/>
    <d v="2026-01-10T00:00:00"/>
    <s v="SENT"/>
    <s v="LCPEXP2526-2620"/>
    <m/>
  </r>
  <r>
    <x v="0"/>
    <n v="20"/>
    <s v="PRLS/25/12199"/>
    <n v="4702049202"/>
    <s v="6707B RED/GREEN MULTI"/>
    <n v="710965825002"/>
    <s v="ITALY"/>
    <n v="30"/>
    <n v="30"/>
    <n v="3"/>
    <s v="SHIPPED"/>
    <s v="SEA - FOB"/>
    <s v="SENT"/>
    <n v="15605004504"/>
    <s v="CDD - 18-1-2026"/>
    <s v="SEA - FOB - CHENNAI"/>
    <s v="IBKG0000218603"/>
    <d v="2026-01-10T00:00:00"/>
    <s v="SENT"/>
    <s v="LCPEXP2526-2620"/>
    <m/>
  </r>
  <r>
    <x v="0"/>
    <n v="30"/>
    <s v="PRLS/25/12201"/>
    <n v="4702049202"/>
    <s v="6707C TURQUISE/RED MULTI"/>
    <n v="710965825003"/>
    <s v="ITALY"/>
    <n v="30"/>
    <n v="30"/>
    <n v="3"/>
    <s v="SHIPPED"/>
    <s v="SEA - FOB"/>
    <s v="SENT"/>
    <n v="15605004504"/>
    <s v="CDD - 18-1-2026"/>
    <s v="SEA - FOB - CHENNAI"/>
    <s v="IBKG0000218603"/>
    <d v="2026-01-10T00:00:00"/>
    <s v="SENT"/>
    <s v="LCPEXP2526-2620"/>
    <m/>
  </r>
  <r>
    <x v="6"/>
    <n v="10"/>
    <s v="PRLS/25/12198"/>
    <n v="4702049203"/>
    <s v="6707A NAVY/GREEN MULTI"/>
    <n v="710965825001"/>
    <s v="ITALY"/>
    <n v="950"/>
    <n v="941"/>
    <n v="50"/>
    <s v="SHIPPED"/>
    <s v="SEA - FOB"/>
    <s v="SENT"/>
    <n v="15605004507"/>
    <s v="CDD - 18-1-2026"/>
    <s v="SEA - FOB - CHENNAI"/>
    <s v="IBKG0000218604"/>
    <d v="2026-01-10T00:00:00"/>
    <s v="SENT"/>
    <s v="LCPEXP2526-2621"/>
    <m/>
  </r>
  <r>
    <x v="6"/>
    <n v="20"/>
    <s v="PRLS/25/12199"/>
    <n v="4702049203"/>
    <s v="6707B RED/GREEN MULTI"/>
    <n v="710965825002"/>
    <s v="ITALY"/>
    <n v="874"/>
    <n v="882"/>
    <n v="46"/>
    <s v="SHIPPED"/>
    <s v="SEA - FOB"/>
    <s v="SENT"/>
    <n v="15605004507"/>
    <s v="CDD - 18-1-2026"/>
    <s v="SEA - FOB - CHENNAI"/>
    <s v="IBKG0000218604"/>
    <d v="2026-01-10T00:00:00"/>
    <s v="SENT"/>
    <s v="LCPEXP2526-2621"/>
    <m/>
  </r>
  <r>
    <x v="6"/>
    <n v="30"/>
    <s v="PRLS/25/12201"/>
    <n v="4702049203"/>
    <s v="6707C TURQUISE/RED MULTI"/>
    <n v="710965825003"/>
    <s v="ITALY"/>
    <n v="650"/>
    <n v="625"/>
    <n v="34"/>
    <s v="SHIPPED"/>
    <s v="SEA - FOB"/>
    <s v="SENT"/>
    <n v="15605004507"/>
    <s v="CDD - 18-1-2026"/>
    <s v="SEA - FOB - CHENNAI"/>
    <s v="IBKG0000218604"/>
    <d v="2026-01-10T00:00:00"/>
    <s v="SENT"/>
    <s v="LCPEXP2526-2621"/>
    <m/>
  </r>
  <r>
    <x v="9"/>
    <n v="10"/>
    <s v="PRLS/25/12438"/>
    <n v="4702064965"/>
    <s v="POLO BLACK"/>
    <n v="710966293015"/>
    <s v="RL-Mexico"/>
    <n v="954"/>
    <n v="955"/>
    <n v="45"/>
    <s v="SHIPPED"/>
    <s v="SEA - FOB"/>
    <s v="SENT"/>
    <n v="15605004512"/>
    <s v="CDD - 18-1-2026"/>
    <s v="SEA - FOB - CHENNAI"/>
    <s v="IBKG0000218861"/>
    <d v="2026-01-10T00:00:00"/>
    <s v="SENT"/>
    <s v="LCPEXP2526-2623"/>
    <m/>
  </r>
  <r>
    <x v="0"/>
    <n v="10"/>
    <s v="PRLS/25/10999"/>
    <n v="4702008413"/>
    <s v="INDIGO BLUE/CREAM MULTI"/>
    <s v="782P05370001"/>
    <s v="ITALY"/>
    <n v="106"/>
    <n v="106"/>
    <n v="5"/>
    <s v="SHIPPED"/>
    <s v="SEA - FOB"/>
    <s v="SENT"/>
    <n v="15605004508"/>
    <s v="CDD - 18-1-2026"/>
    <s v="SEA - FOB - CHENNAI"/>
    <s v="IBKG0000218606"/>
    <d v="2026-01-10T00:00:00"/>
    <s v="SENT"/>
    <s v="LCPEXP2526-2624"/>
    <m/>
  </r>
  <r>
    <x v="0"/>
    <n v="10"/>
    <s v="PRLS/25/12436"/>
    <n v="4702056492"/>
    <s v="POLO BLACK"/>
    <n v="710966294019"/>
    <s v="ITALY"/>
    <n v="2371"/>
    <n v="2421"/>
    <n v="140"/>
    <s v="SHIPPED"/>
    <s v="SEA - FOB"/>
    <s v="SENT"/>
    <n v="15605004513"/>
    <s v="CDD - 18-1-2026"/>
    <s v="SEA - FOB - CHENNAI"/>
    <s v="IBKG0000218606"/>
    <d v="2026-01-10T00:00:00"/>
    <s v="SENT"/>
    <s v="LCPEXP2526-2624"/>
    <m/>
  </r>
  <r>
    <x v="3"/>
    <n v="10"/>
    <s v="PRLS/25/10999"/>
    <n v="4702008415"/>
    <s v="INDIGO BLUE/CREAM MULTI"/>
    <s v="782P05370001"/>
    <s v="US"/>
    <n v="48"/>
    <n v="48"/>
    <n v="3"/>
    <s v="SHIPPED"/>
    <s v="SEA - FOB"/>
    <s v="SENT"/>
    <n v="15605004509"/>
    <s v="CDD - 18-1-2026"/>
    <s v="SEA - FOB - CHENNAI"/>
    <s v="IBKG0000218609"/>
    <d v="2026-01-10T00:00:00"/>
    <s v="SENT"/>
    <s v="LCPEXP2526-2625"/>
    <m/>
  </r>
  <r>
    <x v="3"/>
    <n v="10"/>
    <s v="PRLS/25/10999"/>
    <n v="4702043118"/>
    <s v="INDIGO BLUE/CREAM MULTI"/>
    <s v="782P05370001"/>
    <s v="US"/>
    <n v="3"/>
    <n v="3"/>
    <n v="1"/>
    <s v="SHIPPED"/>
    <s v="SEA - FOB"/>
    <s v="SENT"/>
    <n v="15605004510"/>
    <s v="CDD - 18-1-2026"/>
    <s v="SEA - FOB - CHENNAI"/>
    <s v="IBKG0000218609"/>
    <d v="2026-01-10T00:00:00"/>
    <s v="SENT"/>
    <s v="LCPEXP2526-2625"/>
    <m/>
  </r>
  <r>
    <x v="3"/>
    <n v="10"/>
    <s v="PRLS/25/12438"/>
    <n v="4702056490"/>
    <s v="POLO BLACK"/>
    <n v="710966293015"/>
    <s v="US"/>
    <n v="3854"/>
    <n v="3888"/>
    <n v="186"/>
    <s v="SHIPPED"/>
    <s v="SEA - FOB"/>
    <s v="SENT"/>
    <n v="15605004514"/>
    <s v="CDD - 18-1-2026"/>
    <s v="SEA - FOB - CHENNAI"/>
    <s v="IBKG0000218609"/>
    <d v="2026-01-10T00:00:00"/>
    <s v="SENT"/>
    <s v="LCPEXP2526-2625"/>
    <m/>
  </r>
  <r>
    <x v="3"/>
    <n v="10"/>
    <s v="PRLS/25/12433,PRLS/25/10974"/>
    <n v="4702056488"/>
    <s v="CARMEL PINK"/>
    <n v="710966292008"/>
    <s v="US"/>
    <n v="1362"/>
    <n v="1400"/>
    <n v="81"/>
    <s v="SHIPPED"/>
    <s v="SEA - FOB"/>
    <s v="SENT"/>
    <n v="15605004511"/>
    <s v="CDD - 18-1-2026"/>
    <s v="SEA - FOB - CHENNAI"/>
    <s v="IBKG0000218609"/>
    <d v="2026-01-10T00:00:00"/>
    <s v="SENT"/>
    <s v="LCPEXP2526-2625"/>
    <m/>
  </r>
  <r>
    <x v="1"/>
    <n v="10"/>
    <s v="PRLS/25/12323"/>
    <n v="4702053674"/>
    <s v="POLO BLACK"/>
    <n v="710967894500"/>
    <s v="CANADA"/>
    <n v="180"/>
    <n v="180"/>
    <n v="9"/>
    <s v="SHIPPED"/>
    <s v="SEA - FOB"/>
    <s v="SENT"/>
    <n v="15605004505"/>
    <s v="CDD - 18-1-2026"/>
    <s v="SEA - FOB - CHENNAI"/>
    <s v="IBKG0000218615"/>
    <d v="2026-01-10T00:00:00"/>
    <s v="SENT"/>
    <s v="LCPEXP2526-2622"/>
    <m/>
  </r>
  <r>
    <x v="1"/>
    <n v="20"/>
    <s v="PRLS/25/12212"/>
    <n v="4702053662"/>
    <s v="POLO BLACK"/>
    <n v="710967632010"/>
    <s v="CANADA"/>
    <n v="608"/>
    <n v="608"/>
    <n v="35"/>
    <s v="SHIPPED"/>
    <s v="SEA - FOB"/>
    <s v="SENT"/>
    <n v="15605004506"/>
    <s v="CDD - 18-1-2026"/>
    <s v="SEA - FOB - CHENNAI"/>
    <s v="IBKG0000218615"/>
    <d v="2026-01-10T00:00:00"/>
    <s v="SENT"/>
    <s v="LCPEXP2526-2622"/>
    <m/>
  </r>
  <r>
    <x v="4"/>
    <n v="10"/>
    <s v="PRLS/25/12323"/>
    <n v="4702053673"/>
    <s v="POLO BLACK"/>
    <n v="710967894500"/>
    <s v="US"/>
    <n v="2820"/>
    <n v="2881"/>
    <n v="136"/>
    <s v="SHIPPED"/>
    <s v="SEA - FOB"/>
    <s v="SENT"/>
    <n v="15605004515"/>
    <s v="CDD - 18-1-2026"/>
    <s v="SEA - FOB - CHENNAI"/>
    <s v="IBKG0000218611"/>
    <d v="2026-01-12T00:00:00"/>
    <s v="SENT"/>
    <s v="LCPEXP2526-2627"/>
    <m/>
  </r>
  <r>
    <x v="4"/>
    <n v="20"/>
    <s v="PRLS/25/12212"/>
    <n v="4702053661"/>
    <s v="POLO BLACK"/>
    <n v="710967632010"/>
    <s v="US"/>
    <n v="6992"/>
    <n v="7096"/>
    <n v="408"/>
    <s v="SHIPPED"/>
    <s v="SEA - FOB"/>
    <s v="SENT"/>
    <n v="15605004516"/>
    <s v="CDD - 18-1-2026"/>
    <s v="SEA - FOB - CHENNAI"/>
    <s v="IBKG0000218611"/>
    <d v="2026-01-12T00:00:00"/>
    <s v="SENT"/>
    <s v="LCPEXP2526-2627"/>
    <m/>
  </r>
  <r>
    <x v="0"/>
    <n v="10"/>
    <s v="PRLS/25/12444"/>
    <n v="4702056498"/>
    <s v="AUSTIN BLUE"/>
    <n v="710968915504"/>
    <s v="ITALY"/>
    <n v="1000"/>
    <n v="1015"/>
    <n v="59"/>
    <s v="SHIPPED"/>
    <s v="SEA - FOB"/>
    <s v="SENT"/>
    <n v="15605004539"/>
    <s v="CDD - 26-1-2026"/>
    <s v="SEA - FOB - CHENNAI"/>
    <s v="IBKG0000220557"/>
    <d v="2026-01-17T00:00:00"/>
    <s v="SENT"/>
    <s v="LCPEXP2526-2737"/>
    <m/>
  </r>
  <r>
    <x v="0"/>
    <n v="10"/>
    <s v="PRLS/25/12446"/>
    <n v="4702056499"/>
    <s v="AUSTIN BLUE"/>
    <n v="711966292505"/>
    <s v="ITALY"/>
    <n v="400"/>
    <n v="400"/>
    <n v="28"/>
    <s v="SHIPPED"/>
    <s v="SEA - FOB"/>
    <s v="SENT"/>
    <n v="15605004524"/>
    <s v="CDD - 26-1-2026"/>
    <s v="SEA - FOB - CHENNAI"/>
    <s v="IBKG0000220557"/>
    <d v="2026-01-17T00:00:00"/>
    <s v="SENT"/>
    <s v="LCPEXP2526-2737"/>
    <m/>
  </r>
  <r>
    <x v="0"/>
    <n v="30"/>
    <s v="PRLS/25/12441"/>
    <n v="4702056492"/>
    <s v="AUSTIN BLUE"/>
    <n v="710966294509"/>
    <s v="ITALY"/>
    <n v="2230"/>
    <n v="2292"/>
    <n v="133"/>
    <s v="SHIPPED"/>
    <s v="SEA - FOB"/>
    <s v="SENT"/>
    <n v="15605004543"/>
    <s v="CDD - 26-1-2026"/>
    <s v="SEA - FOB - CHENNAI"/>
    <s v="IBKG0000220557"/>
    <d v="2026-01-17T00:00:00"/>
    <s v="SENT"/>
    <s v="LCPEXP2526-2737"/>
    <m/>
  </r>
  <r>
    <x v="8"/>
    <n v="10"/>
    <s v="PRLS/25/12441"/>
    <n v="4702056495"/>
    <s v="AUSTIN BLUE"/>
    <n v="710966294509"/>
    <s v="JAPAN"/>
    <n v="20"/>
    <n v="20"/>
    <n v="1"/>
    <s v="SHIPPED"/>
    <s v="SEA - FOB"/>
    <s v="SENT"/>
    <n v="15605004521"/>
    <s v="CDD - 26-1-2026"/>
    <s v="SEA - FOB - CHENNAI"/>
    <s v="IBKG0000220558"/>
    <d v="2026-01-17T00:00:00"/>
    <s v="SENT"/>
    <s v="LCPEXP2526-2628"/>
    <m/>
  </r>
  <r>
    <x v="8"/>
    <n v="10"/>
    <s v="PRLS/25/12223"/>
    <n v="4702049213"/>
    <s v="594C BLUE/WHITE"/>
    <s v="710B16388001"/>
    <s v="JAPAN"/>
    <n v="890"/>
    <n v="913"/>
    <n v="52"/>
    <s v="SHIPPED"/>
    <s v="SEA - FOB"/>
    <s v="SENT"/>
    <n v="15605004522"/>
    <s v="CDD - 26-1-2026"/>
    <s v="SEA - FOB - CHENNAI"/>
    <s v="IBKG0000220558"/>
    <d v="2026-01-17T00:00:00"/>
    <s v="SENT"/>
    <s v="LCPEXP2526-2628"/>
    <m/>
  </r>
  <r>
    <x v="8"/>
    <n v="20"/>
    <s v="PRLS/25/12225"/>
    <n v="4702049223"/>
    <s v="5137F CHOCOLATE MOUSSE/WHITE"/>
    <s v="710B22228003"/>
    <s v="JAPAN"/>
    <n v="760"/>
    <n v="781"/>
    <n v="45"/>
    <s v="SHIPPED"/>
    <s v="SEA - FOB"/>
    <s v="SENT"/>
    <n v="15605004530"/>
    <s v="CDD - 26-1-2026"/>
    <s v="SEA - FOB - CHENNAI"/>
    <s v="IBKG0000220558"/>
    <d v="2026-01-17T00:00:00"/>
    <s v="SENT"/>
    <s v="LCPEXP2526-2628"/>
    <m/>
  </r>
  <r>
    <x v="8"/>
    <n v="10"/>
    <s v="PRLS/25/12339"/>
    <n v="4702049223"/>
    <s v="5137B PINK/WHITE"/>
    <s v="710B22228002"/>
    <s v="JAPAN"/>
    <n v="790"/>
    <n v="792"/>
    <n v="45"/>
    <s v="SHIPPED"/>
    <s v="SEA - FOB"/>
    <s v="SENT"/>
    <n v="15605004530"/>
    <s v="CDD - 26-1-2026"/>
    <s v="SEA - FOB - CHENNAI"/>
    <s v="IBKG0000220558"/>
    <d v="2026-01-17T00:00:00"/>
    <s v="SENT"/>
    <s v="LCPEXP2526-2628"/>
    <m/>
  </r>
  <r>
    <x v="8"/>
    <n v="10"/>
    <s v="PRLS/25/12221"/>
    <n v="4702053672"/>
    <s v="BAYSIDE GREEN"/>
    <n v="710967669004"/>
    <s v="JAPAN"/>
    <n v="630"/>
    <n v="644"/>
    <n v="38"/>
    <s v="SHIPPED"/>
    <s v="SEA - FOB"/>
    <s v="SENT"/>
    <n v="15605004536"/>
    <s v="CDD - 26-1-2026"/>
    <s v="SEA - FOB - CHENNAI"/>
    <s v="IBKG0000220558"/>
    <d v="2026-01-17T00:00:00"/>
    <s v="SENT"/>
    <s v="LCPEXP2526-2628"/>
    <m/>
  </r>
  <r>
    <x v="10"/>
    <n v="10"/>
    <s v="PRLS/25/12436"/>
    <n v="4702056494"/>
    <s v="POLO BLACK"/>
    <n v="710966294019"/>
    <s v="KOREA"/>
    <n v="29"/>
    <n v="29"/>
    <n v="2"/>
    <s v="SHIPPED"/>
    <s v="SEA - FOB"/>
    <s v="SENT"/>
    <n v="15605004523"/>
    <s v="CDD - 26-1-2026"/>
    <s v="SEA - FOB - CHENNAI"/>
    <s v="IBKG0000220560"/>
    <d v="2026-01-17T00:00:00"/>
    <s v="SENT"/>
    <s v="LCPEXP2526-2731"/>
    <m/>
  </r>
  <r>
    <x v="10"/>
    <n v="20"/>
    <s v="PRLS/25/12441"/>
    <n v="4702056494"/>
    <s v="AUSTIN BLUE"/>
    <n v="710966294509"/>
    <s v="KOREA"/>
    <n v="259"/>
    <n v="259"/>
    <n v="15"/>
    <s v="SHIPPED"/>
    <s v="SEA - FOB"/>
    <s v="SENT"/>
    <n v="15605004523"/>
    <s v="CDD - 26-1-2026"/>
    <s v="SEA - FOB - CHENNAI"/>
    <s v="IBKG0000220560"/>
    <d v="2026-01-17T00:00:00"/>
    <s v="SENT"/>
    <s v="LCPEXP2526-2731"/>
    <m/>
  </r>
  <r>
    <x v="8"/>
    <n v="10"/>
    <s v="PRLS/25/12210"/>
    <n v="4702053667"/>
    <s v="COOPER BROWN"/>
    <n v="710967632004"/>
    <s v="JAPAN"/>
    <n v="940"/>
    <n v="951"/>
    <n v="55"/>
    <s v="SHIPPED"/>
    <s v="SEA - FOB"/>
    <s v="SENT"/>
    <n v="15605004537"/>
    <s v="CDD - 26-1-2026"/>
    <s v="SEA - FOB - CHENNAI"/>
    <s v="IBKG0000220559"/>
    <d v="2026-01-17T00:00:00"/>
    <s v="SENT"/>
    <s v="LCPEXP2526-2732"/>
    <m/>
  </r>
  <r>
    <x v="3"/>
    <n v="30"/>
    <s v="PRLS/25/12437"/>
    <n v="4702056488"/>
    <s v="AUSTIN BLUE"/>
    <n v="710966292032"/>
    <s v="US"/>
    <n v="1209"/>
    <n v="1219"/>
    <n v="73"/>
    <s v="SHIPPED"/>
    <s v="SEA - FOB"/>
    <s v="SENT"/>
    <n v="15605004538"/>
    <s v="CDD - 26-1-2026"/>
    <s v="SEA - FOB - CHENNAI"/>
    <s v="IBKG0000220561"/>
    <d v="2026-01-17T00:00:00"/>
    <s v="SENT"/>
    <s v="LCPEXP2526-2733"/>
    <m/>
  </r>
  <r>
    <x v="5"/>
    <n v="30"/>
    <s v="PRLS/25/12437"/>
    <n v="4702055747"/>
    <s v="AUSTIN BLUE"/>
    <s v="710966292032CUX"/>
    <s v="US"/>
    <n v="36"/>
    <n v="36"/>
    <n v="3"/>
    <s v="SHIPPED"/>
    <s v="SEA - FOB"/>
    <s v="SENT"/>
    <n v="15605004531"/>
    <s v="CDD - 26-1-2026"/>
    <s v="SEA - FOB - CHENNAI"/>
    <s v="IBKG0000220562"/>
    <d v="2026-01-17T00:00:00"/>
    <s v="SENT"/>
    <s v="LCPEXP2526-2629"/>
    <m/>
  </r>
  <r>
    <x v="5"/>
    <n v="30"/>
    <s v="PRLS/25/12437"/>
    <n v="4702055741"/>
    <s v="AUSTIN BLUE"/>
    <s v="710966292032AAA"/>
    <s v="US"/>
    <n v="64"/>
    <n v="64"/>
    <n v="8"/>
    <s v="SHIPPED"/>
    <s v="SEA - FOB"/>
    <s v="SENT"/>
    <n v="15605004525"/>
    <s v="CDD - 26-1-2026"/>
    <s v="SEA - FOB - CHENNAI"/>
    <s v="IBKG0000220562"/>
    <d v="2026-01-17T00:00:00"/>
    <s v="SENT"/>
    <s v="LCPEXP2526-2629"/>
    <m/>
  </r>
  <r>
    <x v="5"/>
    <n v="30"/>
    <s v="PRLS/25/12437"/>
    <n v="4702055748"/>
    <s v="AUSTIN BLUE"/>
    <s v="710966292032CUY"/>
    <s v="US"/>
    <n v="48"/>
    <n v="48"/>
    <n v="4"/>
    <s v="SHIPPED"/>
    <s v="SEA - FOB"/>
    <s v="SENT"/>
    <n v="15605004532"/>
    <s v="CDD - 26-1-2026"/>
    <s v="SEA - FOB - CHENNAI"/>
    <s v="IBKG0000220562"/>
    <d v="2026-01-17T00:00:00"/>
    <s v="SENT"/>
    <s v="LCPEXP2526-2629"/>
    <m/>
  </r>
  <r>
    <x v="5"/>
    <n v="30"/>
    <s v="PRLS/25/12437"/>
    <n v="4702055743"/>
    <s v="AUSTIN BLUE"/>
    <s v="710966292032ANN"/>
    <s v="US"/>
    <n v="488"/>
    <n v="488"/>
    <n v="61"/>
    <s v="SHIPPED"/>
    <s v="SEA - FOB"/>
    <s v="SENT"/>
    <n v="15605004526"/>
    <s v="CDD - 26-1-2026"/>
    <s v="SEA - FOB - CHENNAI"/>
    <s v="IBKG0000220562"/>
    <d v="2026-01-17T00:00:00"/>
    <s v="SENT"/>
    <s v="LCPEXP2526-2629"/>
    <m/>
  </r>
  <r>
    <x v="5"/>
    <n v="30"/>
    <s v="PRLS/25/12437"/>
    <n v="4702055749"/>
    <s v="AUSTIN BLUE"/>
    <s v="710966292032CUZ"/>
    <s v="US"/>
    <n v="36"/>
    <n v="36"/>
    <n v="3"/>
    <s v="SHIPPED"/>
    <s v="SEA - FOB"/>
    <s v="SENT"/>
    <n v="15605004533"/>
    <s v="CDD - 26-1-2026"/>
    <s v="SEA - FOB - CHENNAI"/>
    <s v="IBKG0000220562"/>
    <d v="2026-01-17T00:00:00"/>
    <s v="SENT"/>
    <s v="LCPEXP2526-2629"/>
    <m/>
  </r>
  <r>
    <x v="5"/>
    <n v="30"/>
    <s v="PRLS/25/12437"/>
    <n v="4702055742"/>
    <s v="AUSTIN BLUE"/>
    <s v="710966292032ANI"/>
    <s v="US"/>
    <n v="936"/>
    <n v="936"/>
    <n v="156"/>
    <s v="SHIPPED"/>
    <s v="SEA - FOB"/>
    <s v="SENT"/>
    <n v="15605004527"/>
    <s v="CDD - 26-1-2026"/>
    <s v="SEA - FOB - CHENNAI"/>
    <s v="IBKG0000220562"/>
    <d v="2026-01-17T00:00:00"/>
    <s v="SENT"/>
    <s v="LCPEXP2526-2629"/>
    <m/>
  </r>
  <r>
    <x v="5"/>
    <n v="30"/>
    <s v="PRLS/25/12437"/>
    <n v="4702055750"/>
    <s v="AUSTIN BLUE"/>
    <s v="710966292032CVA"/>
    <s v="US"/>
    <n v="12"/>
    <n v="12"/>
    <n v="1"/>
    <s v="SHIPPED"/>
    <s v="SEA - FOB"/>
    <s v="SENT"/>
    <n v="15605004534"/>
    <s v="CDD - 26-1-2026"/>
    <s v="SEA - FOB - CHENNAI"/>
    <s v="IBKG0000220562"/>
    <d v="2026-01-17T00:00:00"/>
    <s v="SENT"/>
    <s v="LCPEXP2526-2629"/>
    <m/>
  </r>
  <r>
    <x v="5"/>
    <n v="30"/>
    <s v="PRLS/25/12437"/>
    <n v="4702055745"/>
    <s v="AUSTIN BLUE"/>
    <s v="710966292032CRV"/>
    <s v="US"/>
    <n v="150"/>
    <n v="150"/>
    <n v="25"/>
    <s v="SHIPPED"/>
    <s v="SEA - FOB"/>
    <s v="SENT"/>
    <n v="15605004529"/>
    <s v="CDD - 26-1-2026"/>
    <s v="SEA - FOB - CHENNAI"/>
    <s v="IBKG0000220562"/>
    <d v="2026-01-17T00:00:00"/>
    <s v="SENT"/>
    <s v="LCPEXP2526-2629"/>
    <m/>
  </r>
  <r>
    <x v="5"/>
    <n v="30"/>
    <s v="PRLS/25/12437"/>
    <n v="4702055744"/>
    <s v="AUSTIN BLUE"/>
    <s v="710966292032ARF"/>
    <s v="US"/>
    <n v="360"/>
    <n v="360"/>
    <n v="60"/>
    <s v="SHIPPED"/>
    <s v="SEA - FOB"/>
    <s v="SENT"/>
    <n v="15605004528"/>
    <s v="CDD - 26-1-2026"/>
    <s v="SEA - FOB - CHENNAI"/>
    <s v="IBKG0000220562"/>
    <d v="2026-01-17T00:00:00"/>
    <s v="SENT"/>
    <s v="LCPEXP2526-2629"/>
    <m/>
  </r>
  <r>
    <x v="5"/>
    <n v="30"/>
    <s v="PRLS/25/12437"/>
    <n v="4702055746"/>
    <s v="AUSTIN BLUE"/>
    <s v="710966292032CUW"/>
    <s v="US"/>
    <n v="12"/>
    <n v="12"/>
    <n v="1"/>
    <s v="SHIPPED"/>
    <s v="SEA - FOB"/>
    <s v="SENT"/>
    <n v="15605004535"/>
    <s v="CDD - 26-1-2026"/>
    <s v="SEA - FOB - CHENNAI"/>
    <s v="IBKG0000220562"/>
    <d v="2026-01-17T00:00:00"/>
    <s v="SENT"/>
    <s v="LCPEXP2526-2629"/>
    <m/>
  </r>
  <r>
    <x v="11"/>
    <n v="20"/>
    <s v="PRLS/25/12434"/>
    <n v="4702056489"/>
    <s v="POLO BLACK"/>
    <n v="710966292015"/>
    <s v="CANADA"/>
    <n v="12"/>
    <n v="12"/>
    <n v="1"/>
    <s v="SHIPPED TO CITY OFFICE"/>
    <s v="SEA - FOB"/>
    <s v="SENT"/>
    <n v="15605004465"/>
    <s v="CDD - 11-1-2026"/>
    <s v="SEA - FOB - CHENNAI"/>
    <s v="IBKG0000216865"/>
    <d v="2026-01-19T00:00:00"/>
    <s v="SENT"/>
    <s v="LCPEXP2526-2951"/>
    <m/>
  </r>
  <r>
    <x v="10"/>
    <n v="10"/>
    <s v="PRLS/25/10999"/>
    <n v="4702008417"/>
    <s v="INDIGO BLUE/CREAM MULTI"/>
    <s v="782P05370001"/>
    <s v="KOREA"/>
    <n v="184"/>
    <n v="200"/>
    <n v="9"/>
    <s v="SHIPPED"/>
    <s v="AIR - FOB"/>
    <s v="SENT"/>
    <n v="15605004517"/>
    <s v="CDD - 18-1-2026"/>
    <s v="AIR - FOB - BANGLORE"/>
    <s v="IBKG0000223075"/>
    <d v="2026-01-20T00:00:00"/>
    <s v="SENT"/>
    <s v="LCPEXP2526-2725"/>
    <m/>
  </r>
  <r>
    <x v="2"/>
    <n v="10"/>
    <s v="PRLS/25/10999"/>
    <n v="4702008416"/>
    <s v="INDIGO BLUE/CREAM MULTI"/>
    <s v="782P05370001"/>
    <s v="HK"/>
    <n v="93"/>
    <n v="93"/>
    <n v="4"/>
    <s v="SHIPPED TO CITY OFFICE"/>
    <s v="AIR - FOB"/>
    <s v="SENT"/>
    <n v="15605004519"/>
    <s v="CDD - 18-1-2026"/>
    <s v="AIR - FOB - BANGLORE"/>
    <s v="IBKG0000218612"/>
    <d v="2026-01-19T00:00:00"/>
    <s v="SENT"/>
    <s v="-"/>
    <m/>
  </r>
  <r>
    <x v="8"/>
    <n v="10"/>
    <s v="PRLS/25/10999"/>
    <n v="4702008418"/>
    <s v="INDIGO BLUE/CREAM MULTI"/>
    <s v="782P05370001"/>
    <s v="JAPAN"/>
    <n v="93"/>
    <n v="93"/>
    <n v="4"/>
    <s v="SHIPPED"/>
    <s v="AIR - FOB"/>
    <s v="SENT"/>
    <n v="15605004518"/>
    <s v="CDD - 18-1-2026"/>
    <s v="AIR - FOB - BANGLORE"/>
    <s v="IBKG0000223072"/>
    <d v="2026-01-20T00:00:00"/>
    <s v="SENT"/>
    <s v="LCPEXP2526-2724"/>
    <m/>
  </r>
  <r>
    <x v="11"/>
    <n v="10"/>
    <s v="PRLS/25/12433"/>
    <n v="4702056489"/>
    <s v="CARMEL PINK"/>
    <n v="710966292008"/>
    <s v="CANADA"/>
    <n v="25"/>
    <n v="25"/>
    <n v="2"/>
    <s v="SHIPPED TO CITY OFFICE"/>
    <s v="AIR - FOB"/>
    <s v="SENT"/>
    <n v="15605004520"/>
    <s v="CDD - 18-1-2026"/>
    <s v="AIR - FOB - BANGLORE"/>
    <s v="IBKG0000223079"/>
    <d v="2026-01-19T00:00:00"/>
    <s v="SENT"/>
    <s v="-"/>
    <m/>
  </r>
  <r>
    <x v="6"/>
    <n v="10"/>
    <s v="PRLS/25/12644"/>
    <n v="4702054149"/>
    <s v="HARBOR ISLAND BLUE"/>
    <s v="710P07023004"/>
    <s v="ITALY"/>
    <n v="836"/>
    <n v="836"/>
    <n v="38"/>
    <s v="SHIPPED"/>
    <s v="SEA - FOB "/>
    <s v="SENT"/>
    <n v="15605004562"/>
    <s v="CDD - 1-2-2026"/>
    <s v="SEA - FOB - CHENNAI"/>
    <s v="IBKG0000224531"/>
    <d v="2026-01-21T00:00:00"/>
    <s v="SENT"/>
    <s v="LCPEXP2526-2759"/>
    <m/>
  </r>
  <r>
    <x v="6"/>
    <n v="10"/>
    <s v="PRLS/25/12644"/>
    <n v="4702054150"/>
    <s v="HARBOR ISLAND BLUE"/>
    <s v="710P07023004"/>
    <s v="ITALY"/>
    <n v="374"/>
    <n v="374"/>
    <n v="17"/>
    <s v="SHIPPED"/>
    <s v="SEA - FOB "/>
    <s v="SENT"/>
    <n v="15605004564"/>
    <s v="CDD - 1-2-2026"/>
    <s v="SEA - FOB - CHENNAI"/>
    <s v="IBKG0000224531"/>
    <d v="2026-01-21T00:00:00"/>
    <s v="SENT"/>
    <s v="LCPEXP2526-2759"/>
    <m/>
  </r>
  <r>
    <x v="6"/>
    <n v="20"/>
    <s v="PRLS/25/12327"/>
    <n v="4702054301"/>
    <s v="POLO BLACK"/>
    <n v="710966294019"/>
    <s v="ITALY"/>
    <n v="638"/>
    <n v="594"/>
    <n v="27"/>
    <s v="SHIPPED"/>
    <s v="SEA - FOB "/>
    <s v="SENT"/>
    <n v="15605004563"/>
    <s v="CDD - 1-2-2026"/>
    <s v="SEA - FOB - CHENNAI"/>
    <s v="IBKG0000224531"/>
    <d v="2026-01-21T00:00:00"/>
    <s v="SENT"/>
    <s v="LCPEXP2526-2759"/>
    <m/>
  </r>
  <r>
    <x v="6"/>
    <n v="20"/>
    <s v="PRLS/25/12327"/>
    <n v="4702054302"/>
    <s v="POLO BLACK"/>
    <n v="710966294019"/>
    <s v="ITALY"/>
    <n v="308"/>
    <n v="308"/>
    <n v="14"/>
    <s v="SHIPPED"/>
    <s v="SEA - FOB "/>
    <s v="SENT"/>
    <n v="15605004561"/>
    <s v="CDD - 1-2-2026"/>
    <s v="SEA - FOB - CHENNAI"/>
    <s v="IBKG0000224531"/>
    <d v="2026-01-21T00:00:00"/>
    <s v="SENT"/>
    <s v="LCPEXP2526-2759"/>
    <m/>
  </r>
  <r>
    <x v="2"/>
    <n v="10"/>
    <s v="PRLS/25/12339"/>
    <n v="4702049219"/>
    <s v="5137B PINK/WHITE"/>
    <s v="710B22228002"/>
    <s v="HONG KONG"/>
    <n v="720"/>
    <n v="541"/>
    <n v="33"/>
    <s v="SHIPPED"/>
    <s v="SEA - FOB "/>
    <s v="SENT"/>
    <n v="15605004550"/>
    <s v="CDD - 1-2-2026"/>
    <s v="SEA - FOB - CHENNAI"/>
    <s v="IBKG0000226902"/>
    <d v="2026-01-21T00:00:00"/>
    <s v="SENT"/>
    <s v="LCPEXP2526-2758"/>
    <m/>
  </r>
  <r>
    <x v="2"/>
    <n v="20"/>
    <s v="PRLS/25/12225"/>
    <n v="4702049219"/>
    <s v="5137F CHOCOLATE MOUSSE/WHITE"/>
    <s v="710B22228003"/>
    <s v="HONG KONG"/>
    <n v="225"/>
    <n v="225"/>
    <n v="13"/>
    <s v="SHIPPED"/>
    <s v="SEA - FOB "/>
    <s v="SENT"/>
    <n v="15605004554"/>
    <s v="CDD - 1-2-2026"/>
    <s v="SEA - FOB - CHENNAI"/>
    <s v="IBKG0000226902"/>
    <d v="2026-01-21T00:00:00"/>
    <s v="SENT"/>
    <s v="LCPEXP2526-2758"/>
    <m/>
  </r>
  <r>
    <x v="2"/>
    <n v="10"/>
    <s v="PRLS/25/12339"/>
    <n v="4702049220"/>
    <s v="5137B PINK/WHITE"/>
    <s v="710B22228002"/>
    <s v="HONG KONG"/>
    <n v="690"/>
    <n v="538"/>
    <n v="32"/>
    <s v="SHIPPED"/>
    <s v="SEA - FOB "/>
    <s v="SENT"/>
    <n v="15605004551"/>
    <s v="CDD - 1-2-2026"/>
    <s v="SEA - FOB - CHENNAI"/>
    <s v="IBKG0000226902"/>
    <d v="2026-01-21T00:00:00"/>
    <s v="SENT"/>
    <s v="LCPEXP2526-2758"/>
    <m/>
  </r>
  <r>
    <x v="2"/>
    <n v="20"/>
    <s v="PRLS/25/12225"/>
    <n v="4702049220"/>
    <s v="5137F CHOCOLATE MOUSSE/WHITE"/>
    <s v="710B22228003"/>
    <s v="HONG KONG"/>
    <n v="687"/>
    <n v="704"/>
    <n v="41"/>
    <s v="SHIPPED"/>
    <s v="SEA - FOB "/>
    <s v="SENT"/>
    <n v="15605004555"/>
    <s v="CDD - 1-2-2026"/>
    <s v="SEA - FOB - CHENNAI"/>
    <s v="IBKG0000226902"/>
    <d v="2026-01-21T00:00:00"/>
    <s v="SENT"/>
    <s v="LCPEXP2526-2758"/>
    <m/>
  </r>
  <r>
    <x v="2"/>
    <n v="20"/>
    <s v="PRLS/25/12225"/>
    <n v="4702049221"/>
    <s v="5137F CHOCOLATE MOUSSE/WHITE"/>
    <s v="710B22228003"/>
    <s v="HONG KONG"/>
    <n v="40"/>
    <n v="40"/>
    <n v="3"/>
    <s v="SHIPPED"/>
    <s v="SEA - FOB "/>
    <s v="SENT"/>
    <n v="15605004549"/>
    <s v="CDD - 1-2-2026"/>
    <s v="SEA - FOB - CHENNAI"/>
    <s v="IBKG0000226902"/>
    <d v="2026-01-21T00:00:00"/>
    <s v="SENT"/>
    <s v="LCPEXP2526-2758"/>
    <m/>
  </r>
  <r>
    <x v="2"/>
    <n v="10"/>
    <s v="PRLS/25/12339"/>
    <n v="4702049221"/>
    <s v="5137B PINK/WHITE"/>
    <s v="710B22228002"/>
    <s v="HONG KONG"/>
    <n v="40"/>
    <n v="40"/>
    <n v="3"/>
    <s v="SHIPPED"/>
    <s v="SEA - FOB "/>
    <s v="SENT"/>
    <n v="15605004549"/>
    <s v="CDD - 1-2-2026"/>
    <s v="SEA - FOB - CHENNAI"/>
    <s v="IBKG0000226902"/>
    <d v="2026-01-21T00:00:00"/>
    <s v="SENT"/>
    <s v="LCPEXP2526-2758"/>
    <m/>
  </r>
  <r>
    <x v="2"/>
    <n v="10"/>
    <s v="PRLS/25/12221"/>
    <n v="4702053668"/>
    <s v="BAYSIDE GREEN"/>
    <n v="710967669004"/>
    <s v="HONG KONG"/>
    <n v="410"/>
    <n v="419"/>
    <n v="26"/>
    <s v="SHIPPED"/>
    <s v="SEA - FOB "/>
    <s v="SENT"/>
    <n v="15605004556"/>
    <s v="CDD - 1-2-2026"/>
    <s v="SEA - FOB - CHENNAI"/>
    <s v="IBKG0000226902"/>
    <d v="2026-01-21T00:00:00"/>
    <s v="SENT"/>
    <s v="LCPEXP2526-2758"/>
    <m/>
  </r>
  <r>
    <x v="2"/>
    <n v="10"/>
    <s v="PRLS/25/12221"/>
    <n v="4702053669"/>
    <s v="BAYSIDE GREEN"/>
    <n v="710967669004"/>
    <s v="HONG KONG"/>
    <n v="861"/>
    <n v="882"/>
    <n v="51"/>
    <s v="SHIPPED"/>
    <s v="SEA - FOB "/>
    <s v="SENT"/>
    <n v="15605004557"/>
    <s v="CDD - 1-2-2026"/>
    <s v="SEA - FOB - CHENNAI"/>
    <s v="IBKG0000226902"/>
    <d v="2026-01-21T00:00:00"/>
    <s v="SENT"/>
    <s v="LCPEXP2526-2758"/>
    <m/>
  </r>
  <r>
    <x v="2"/>
    <n v="10"/>
    <s v="PRLS/25/12221"/>
    <n v="4702053670"/>
    <s v="BAYSIDE GREEN"/>
    <n v="710967669004"/>
    <s v="HONG KONG"/>
    <n v="32"/>
    <n v="32"/>
    <n v="3"/>
    <s v="SHIPPED"/>
    <s v="SEA - FOB "/>
    <s v="SENT"/>
    <n v="15605004558"/>
    <s v="CDD - 1-2-2026"/>
    <s v="SEA - FOB - CHENNAI"/>
    <s v="IBKG0000226902"/>
    <d v="2026-01-21T00:00:00"/>
    <s v="SENT"/>
    <s v="LCPEXP2526-2758"/>
    <m/>
  </r>
  <r>
    <x v="11"/>
    <n v="30"/>
    <s v="PRLS/25/12437"/>
    <n v="4702056489"/>
    <s v="AUSTIN BLUE"/>
    <n v="710966292032"/>
    <s v="CANADA"/>
    <n v="207"/>
    <n v="207"/>
    <n v="14"/>
    <s v="SHIPPED"/>
    <s v="AIR - FOB"/>
    <s v="SENT"/>
    <n v="15605004541"/>
    <s v="CDD - 26-1-2026"/>
    <s v="AIR - FOB - BANGLORE"/>
    <s v="IBKG0000227404"/>
    <d v="2026-01-23T00:00:00"/>
    <s v="SENT"/>
    <s v="LCPEXP2526-2773"/>
    <m/>
  </r>
  <r>
    <x v="0"/>
    <n v="10"/>
    <s v="PRLS/25/12442"/>
    <n v="4702056496"/>
    <s v="AUSTIN BLUE"/>
    <n v="710968912501"/>
    <s v="ITALY"/>
    <n v="524"/>
    <n v="534"/>
    <n v="26"/>
    <s v="SHIPPED"/>
    <s v="AIR - FOB"/>
    <s v="SENT"/>
    <n v="15605004542"/>
    <s v="CDD - 26-1-2026"/>
    <s v="AIR - FOB - BANGLORE"/>
    <s v="IBKG0000227406"/>
    <d v="2026-01-23T00:00:00"/>
    <s v="SENT"/>
    <s v="LCPEXP2526-2774"/>
    <m/>
  </r>
  <r>
    <x v="0"/>
    <n v="40"/>
    <s v="PRLS/25/12441"/>
    <n v="4702056492"/>
    <s v="AUSTIN BLUE"/>
    <n v="710966294509"/>
    <s v="ITALY"/>
    <n v="762"/>
    <n v="777"/>
    <n v="46"/>
    <s v="SHIPPED"/>
    <s v="AIR - FOB"/>
    <s v="SENT"/>
    <n v="15605004543"/>
    <s v="CDD - 26-1-2026"/>
    <s v="AIR - FOB - BANGLORE"/>
    <s v="IBKG0000227406"/>
    <d v="2026-01-23T00:00:00"/>
    <s v="SENT"/>
    <s v="LCPEXP2526-2774"/>
    <m/>
  </r>
  <r>
    <x v="2"/>
    <n v="10"/>
    <s v="PRLS/25/13183"/>
    <n v="4702053663"/>
    <s v="COOPER BROWN"/>
    <n v="710967632004"/>
    <s v="HONG KONG"/>
    <n v="1070"/>
    <n v="1074"/>
    <n v="61"/>
    <s v="SHIPPED"/>
    <s v="SEA - FOB "/>
    <s v="SENT"/>
    <n v="15605004569"/>
    <s v="CDD - 1-2-2026"/>
    <s v="SEA - FOB - CHENNAI"/>
    <s v="IBKG0000224552"/>
    <d v="2026-01-24T00:00:00"/>
    <s v="SENT"/>
    <s v="LCPEXP2526-2831"/>
    <m/>
  </r>
  <r>
    <x v="2"/>
    <n v="10"/>
    <s v="PRLS/25/13183"/>
    <n v="4702053664"/>
    <s v="COOPER BROWN"/>
    <n v="710967632004"/>
    <s v="HONG KONG"/>
    <n v="1068"/>
    <n v="1068"/>
    <n v="62"/>
    <s v="SHIPPED"/>
    <s v="SEA - FOB "/>
    <s v="SENT"/>
    <n v="15605004570"/>
    <s v="CDD - 1-2-2026"/>
    <s v="SEA - FOB - CHENNAI"/>
    <s v="IBKG0000224552"/>
    <d v="2026-01-24T00:00:00"/>
    <s v="SENT"/>
    <s v="LCPEXP2526-2831"/>
    <m/>
  </r>
  <r>
    <x v="2"/>
    <n v="10"/>
    <s v="PRLS/25/12210"/>
    <n v="4702053665"/>
    <s v="COOPER BROWN"/>
    <n v="710967632004"/>
    <s v="HONG KONG"/>
    <n v="40"/>
    <n v="40"/>
    <n v="3"/>
    <s v="SHIPPED"/>
    <s v="SEA - FOB "/>
    <s v="SENT"/>
    <n v="15605004544"/>
    <s v="CDD - 1-2-2026"/>
    <s v="SEA - FOB - CHENNAI"/>
    <s v="IBKG0000224552"/>
    <d v="2026-01-24T00:00:00"/>
    <s v="SENT"/>
    <s v="LCPEXP2526-2831"/>
    <m/>
  </r>
  <r>
    <x v="2"/>
    <n v="10"/>
    <s v="PRLS/25/12142"/>
    <n v="4702043049"/>
    <s v="7116B GREEN BLUE WHITE"/>
    <s v="710B16705001"/>
    <s v="HONG KONG"/>
    <n v="35"/>
    <n v="35"/>
    <n v="3"/>
    <s v="SHIPPED"/>
    <s v="SEA - FOB "/>
    <s v="SENT"/>
    <n v="15605004545"/>
    <s v="CDD - 1-2-2026"/>
    <s v="SEA - FOB - CHENNAI"/>
    <s v="IBKG0000224575"/>
    <d v="2026-01-24T00:00:00"/>
    <s v="SENT"/>
    <s v="LCPEXP2526-2832"/>
    <m/>
  </r>
  <r>
    <x v="2"/>
    <n v="10"/>
    <s v="PRLS/25/12442"/>
    <n v="4702056497"/>
    <s v="AUSTIN BLUE"/>
    <n v="710968912501"/>
    <s v="HONG KONG"/>
    <n v="476"/>
    <n v="479"/>
    <n v="23"/>
    <s v="SHIPPED"/>
    <s v="SEA - FOB "/>
    <s v="SENT"/>
    <n v="15605004568"/>
    <s v="CDD - 1-2-2026"/>
    <s v="SEA - FOB - CHENNAI"/>
    <s v="IBKG0000224575"/>
    <d v="2026-01-24T00:00:00"/>
    <s v="SENT"/>
    <s v="LCPEXP2526-2832"/>
    <m/>
  </r>
  <r>
    <x v="2"/>
    <n v="20"/>
    <s v="PRLS/25/12441"/>
    <n v="4702056493"/>
    <s v="AUSTIN BLUE"/>
    <n v="710966294509"/>
    <s v="HONG KONG"/>
    <n v="429"/>
    <n v="401"/>
    <n v="24"/>
    <s v="SHIPPED"/>
    <s v="SEA - FOB "/>
    <s v="SENT"/>
    <n v="15605004552"/>
    <s v="CDD - 1-2-2026"/>
    <s v="SEA - FOB - CHENNAI"/>
    <s v="IBKG0000224575"/>
    <d v="2026-01-24T00:00:00"/>
    <s v="SENT"/>
    <s v="LCPEXP2526-2832"/>
    <m/>
  </r>
  <r>
    <x v="2"/>
    <n v="30"/>
    <s v="PRLS/25/12141"/>
    <n v="4702043043"/>
    <s v="7188E COASTAL BEIGE WHITE"/>
    <s v="710B15594006"/>
    <s v="HONG KONG"/>
    <n v="477"/>
    <n v="488"/>
    <n v="28"/>
    <s v="SHIPPED"/>
    <s v="SEA - FOB "/>
    <s v="SENT"/>
    <n v="15605004546"/>
    <s v="CDD - 1-2-2026"/>
    <s v="SEA - FOB - CHENNAI"/>
    <s v="IBKG0000224575"/>
    <d v="2026-01-24T00:00:00"/>
    <s v="SENT"/>
    <s v="LCPEXP2526-2832"/>
    <m/>
  </r>
  <r>
    <x v="2"/>
    <n v="20"/>
    <s v="PRLS/25/12140"/>
    <n v="4702043043"/>
    <s v="7188B BLUE WHITE"/>
    <s v="710B15594005"/>
    <s v="HONG KONG"/>
    <n v="744"/>
    <n v="762"/>
    <n v="46"/>
    <s v="SHIPPED"/>
    <s v="SEA - FOB "/>
    <s v="SENT"/>
    <n v="15605004546"/>
    <s v="CDD - 1-2-2026"/>
    <s v="SEA - FOB - CHENNAI"/>
    <s v="IBKG0000224575"/>
    <d v="2026-01-24T00:00:00"/>
    <s v="SENT"/>
    <s v="LCPEXP2526-2832"/>
    <m/>
  </r>
  <r>
    <x v="2"/>
    <n v="10"/>
    <s v="PRLS/25/12139"/>
    <n v="4702043043"/>
    <s v="7188A WHITE BLUE"/>
    <s v="710B15594004"/>
    <s v="HONG KONG"/>
    <n v="435"/>
    <n v="446"/>
    <n v="26"/>
    <s v="SHIPPED"/>
    <s v="SEA - FOB "/>
    <s v="SENT"/>
    <n v="15605004546"/>
    <s v="CDD - 1-2-2026"/>
    <s v="SEA - FOB - CHENNAI"/>
    <s v="IBKG0000224575"/>
    <d v="2026-01-24T00:00:00"/>
    <s v="SENT"/>
    <s v="LCPEXP2526-2832"/>
    <m/>
  </r>
  <r>
    <x v="2"/>
    <n v="10"/>
    <s v="PRLS/25/12223"/>
    <n v="4702049209"/>
    <s v="594C BLUE/WHITE"/>
    <s v="710B16388001"/>
    <s v="HONG KONG"/>
    <n v="390"/>
    <n v="399"/>
    <n v="23"/>
    <s v="SHIPPED"/>
    <s v="SEA - FOB "/>
    <s v="SENT"/>
    <n v="15605004547"/>
    <s v="CDD - 1-2-2026"/>
    <s v="SEA - FOB - CHENNAI"/>
    <s v="IBKG0000224575"/>
    <d v="2026-01-24T00:00:00"/>
    <s v="SENT"/>
    <s v="LCPEXP2526-2832"/>
    <m/>
  </r>
  <r>
    <x v="2"/>
    <n v="10"/>
    <s v="PRLS/25/12223"/>
    <n v="4702049210"/>
    <s v="594C BLUE/WHITE"/>
    <s v="710B16388001"/>
    <s v="HONG KONG"/>
    <n v="1593"/>
    <n v="1635"/>
    <n v="94"/>
    <s v="SHIPPED"/>
    <s v="SEA - FOB "/>
    <s v="SENT"/>
    <n v="15605004553"/>
    <s v="CDD - 1-2-2026"/>
    <s v="SEA - FOB - CHENNAI"/>
    <s v="IBKG0000224575"/>
    <d v="2026-01-24T00:00:00"/>
    <s v="SENT"/>
    <s v="LCPEXP2526-2832"/>
    <m/>
  </r>
  <r>
    <x v="2"/>
    <n v="10"/>
    <s v="PRLS/25/12223"/>
    <n v="4702049211"/>
    <s v="594C BLUE/WHITE"/>
    <s v="710B16388001"/>
    <s v="HONG KONG"/>
    <n v="60"/>
    <n v="60"/>
    <n v="4"/>
    <s v="SHIPPED"/>
    <s v="SEA - FOB "/>
    <s v="SENT"/>
    <n v="15605004548"/>
    <s v="CDD - 1-2-2026"/>
    <s v="SEA - FOB - CHENNAI"/>
    <s v="IBKG0000224575"/>
    <d v="2026-01-24T00:00:00"/>
    <s v="SENT"/>
    <s v="LCPEXP2526-2832"/>
    <m/>
  </r>
  <r>
    <x v="10"/>
    <n v="10"/>
    <s v="PRLS/25/12223"/>
    <n v="4702049212"/>
    <s v="594C BLUE/WHITE"/>
    <s v="710B16388001"/>
    <s v="KOREA"/>
    <n v="1680"/>
    <n v="1728"/>
    <n v="98"/>
    <s v="SHIPPED"/>
    <s v="SEA - FOB "/>
    <s v="SENT"/>
    <n v="15605004567"/>
    <s v="CDD - 1-2-2026"/>
    <s v="SEA - FOB - CHENNAI"/>
    <s v="IBKG0000224594"/>
    <d v="2026-01-23T00:00:00"/>
    <s v="SENT"/>
    <s v="LCPEXP2526-2772"/>
    <m/>
  </r>
  <r>
    <x v="10"/>
    <n v="20"/>
    <s v="PRLS/25/12225"/>
    <n v="4702049222"/>
    <s v="5137F CHOCOLATE MOUSSE/WHITE"/>
    <s v="710B22228003"/>
    <s v="KOREA"/>
    <n v="640"/>
    <n v="656"/>
    <n v="38"/>
    <s v="SHIPPED"/>
    <s v="SEA - FOB "/>
    <s v="SENT"/>
    <n v="15605004559"/>
    <s v="CDD - 1-2-2026"/>
    <s v="SEA - FOB - CHENNAI"/>
    <s v="IBKG0000224594"/>
    <d v="2026-01-23T00:00:00"/>
    <s v="SENT"/>
    <s v="LCPEXP2526-2772"/>
    <m/>
  </r>
  <r>
    <x v="10"/>
    <n v="10"/>
    <s v="PRLS/25/12339"/>
    <n v="4702049222"/>
    <s v="5137B PINK/WHITE"/>
    <s v="710B22228002"/>
    <s v="KOREA"/>
    <n v="370"/>
    <n v="378"/>
    <n v="22"/>
    <s v="SHIPPED"/>
    <s v="SEA - FOB "/>
    <s v="SENT"/>
    <n v="15605004559"/>
    <s v="CDD - 1-2-2026"/>
    <s v="SEA - FOB - CHENNAI"/>
    <s v="IBKG0000224594"/>
    <d v="2026-01-23T00:00:00"/>
    <s v="SENT"/>
    <s v="LCPEXP2526-2772"/>
    <m/>
  </r>
  <r>
    <x v="10"/>
    <n v="10"/>
    <s v="PRLS/25/12221"/>
    <n v="4702053671"/>
    <s v="BAYSIDE GREEN"/>
    <n v="710967669004"/>
    <s v="KOREA"/>
    <n v="410"/>
    <n v="419"/>
    <n v="25"/>
    <s v="SHIPPED"/>
    <s v="SEA - FOB "/>
    <s v="SENT"/>
    <n v="15605004560"/>
    <s v="CDD - 1-2-2026"/>
    <s v="SEA - FOB - CHENNAI"/>
    <s v="IBKG0000224594"/>
    <d v="2026-01-23T00:00:00"/>
    <s v="SENT"/>
    <s v="LCPEXP2526-2772"/>
    <m/>
  </r>
  <r>
    <x v="10"/>
    <n v="10"/>
    <s v="PRLS/25/13183"/>
    <n v="4702053666"/>
    <s v="COOPER BROWN"/>
    <n v="710967632004"/>
    <s v="KOREA"/>
    <n v="1340"/>
    <n v="1340"/>
    <n v="79"/>
    <s v="SHIPPED"/>
    <s v="SEA - FOB "/>
    <s v="SENT"/>
    <n v="15605004556"/>
    <s v="CDD - 1-2-2026"/>
    <s v="SEA - FOB - CHENNAI"/>
    <s v="IBKG0000224595"/>
    <d v="2026-01-23T00:00:00"/>
    <s v="SENT"/>
    <s v="LCPEXP2526-2760"/>
    <m/>
  </r>
  <r>
    <x v="8"/>
    <n v="20"/>
    <s v="PRLS/25/10826"/>
    <n v="4701983749"/>
    <s v="BLUE MULTI"/>
    <s v="782P05347001"/>
    <s v="JAPAN"/>
    <n v="56"/>
    <n v="56"/>
    <n v="2"/>
    <s v="SHIPPED TO CITY OFFICE"/>
    <s v="AIR - FOB"/>
    <s v="SENT"/>
    <n v="15605004595"/>
    <s v="CDD - 1-2-2026"/>
    <s v="AIR - FOB - BANGLORE"/>
    <s v="IBKG0000234269"/>
    <d v="2026-02-03T00:00:00"/>
    <s v="SENT"/>
    <s v="LCPEXP2526-2950"/>
    <m/>
  </r>
  <r>
    <x v="0"/>
    <n v="20"/>
    <s v="PRLS/25/12440"/>
    <n v="4702056492"/>
    <s v="SKY LAVENDER"/>
    <n v="710966294501"/>
    <s v="ITALY"/>
    <n v="658"/>
    <n v="666"/>
    <n v="39"/>
    <s v="SHIPPED"/>
    <s v="AIR - FOB"/>
    <s v="SENT"/>
    <n v="15605004565"/>
    <s v="CDD - 1-2-2026"/>
    <s v="AIR - FOB - BANGLORE"/>
    <s v="IBKG0000224369"/>
    <d v="2026-02-02T00:00:00"/>
    <s v="SENT"/>
    <s v="LCPEXP2526-02944"/>
    <m/>
  </r>
  <r>
    <x v="2"/>
    <n v="10"/>
    <s v="PRLS/25/12440"/>
    <n v="4702056493"/>
    <s v="SKY LAVENDER"/>
    <n v="710966294501"/>
    <s v="HONG KONG"/>
    <n v="42"/>
    <n v="41"/>
    <n v="3"/>
    <s v="SHIPPED"/>
    <s v="SEA - FOB "/>
    <s v="SENT"/>
    <n v="15605004579"/>
    <s v="CDD - 8-2-2026"/>
    <s v="SEA - FOB - CHENNAI"/>
    <s v="IBKG0000228110"/>
    <d v="2026-01-30T00:00:00"/>
    <s v="SENT"/>
    <s v="LCPEXP2526-2869"/>
    <m/>
  </r>
  <r>
    <x v="2"/>
    <n v="10"/>
    <s v="PRLS/25/12439"/>
    <n v="4702056491"/>
    <s v="SKY LAVENDER"/>
    <n v="710966293023"/>
    <s v="HONG KONG"/>
    <n v="115"/>
    <n v="115"/>
    <n v="6"/>
    <s v="SHIPPED"/>
    <s v="SEA - FOB "/>
    <s v="SENT"/>
    <n v="15605004572"/>
    <s v="CDD - 8-2-2026"/>
    <s v="SEA - FOB - CHENNAI"/>
    <s v="IBKG0000228110"/>
    <d v="2026-01-30T00:00:00"/>
    <s v="SENT"/>
    <s v="LCPEXP2526-2869"/>
    <m/>
  </r>
  <r>
    <x v="0"/>
    <n v="30"/>
    <s v="PRLS/25/12737"/>
    <n v="4702068711"/>
    <s v="6671I POWDER PURPLE/WHITE"/>
    <s v="710B22588003"/>
    <s v="ITALY"/>
    <n v="780"/>
    <n v="797"/>
    <n v="47"/>
    <s v="SHIPPED"/>
    <s v="SEA - FOB "/>
    <s v="SENT"/>
    <n v="15605004582"/>
    <s v="CDD - 8-2-2026"/>
    <s v="SEA - FOB - CHENNAI"/>
    <s v="IBKG0000228157"/>
    <d v="2026-01-30T00:00:00"/>
    <s v="SENT"/>
    <s v="LCPEXP2526-2870"/>
    <m/>
  </r>
  <r>
    <x v="0"/>
    <n v="10"/>
    <s v="PRLS/25/12739"/>
    <n v="4702068712"/>
    <s v="6555H COASTAL BEIGE/WHITE"/>
    <s v="710B22589001"/>
    <s v="ITALY"/>
    <n v="600"/>
    <n v="613"/>
    <n v="36"/>
    <s v="SHIPPED"/>
    <s v="SEA - FOB "/>
    <s v="SENT"/>
    <n v="15605004594"/>
    <s v="CDD - 8-2-2026"/>
    <s v="SEA - FOB - CHENNAI"/>
    <s v="IBKG0000228157"/>
    <d v="2026-01-30T00:00:00"/>
    <s v="SENT"/>
    <s v="LCPEXP2526-2870"/>
    <m/>
  </r>
  <r>
    <x v="0"/>
    <n v="20"/>
    <s v="PRLS/25/12741"/>
    <n v="4702068712"/>
    <s v="6555B CABANA BLUE/WHITE"/>
    <s v="710B22589002"/>
    <s v="ITALY"/>
    <n v="1000"/>
    <n v="1026"/>
    <n v="59"/>
    <s v="SHIPPED"/>
    <s v="SEA - FOB "/>
    <s v="SENT"/>
    <n v="15605004583"/>
    <s v="CDD - 8-2-2026"/>
    <s v="SEA - FOB - CHENNAI"/>
    <s v="IBKG0000228157"/>
    <d v="2026-01-30T00:00:00"/>
    <s v="SENT"/>
    <s v="LCPEXP2526-2870"/>
    <m/>
  </r>
  <r>
    <x v="0"/>
    <n v="10"/>
    <s v="PRLS/25/12741"/>
    <n v="4702083750"/>
    <s v="6555B CABANA BLUE/WHITE"/>
    <s v="710B22589002"/>
    <s v="ITALY"/>
    <n v="44"/>
    <n v="44"/>
    <n v="3"/>
    <s v="SHIPPED"/>
    <s v="SEA - FOB "/>
    <s v="SENT"/>
    <n v="15605004584"/>
    <s v="CDD - 8-2-2026"/>
    <s v="SEA - FOB - CHENNAI"/>
    <s v="IBKG0000228157"/>
    <d v="2026-01-30T00:00:00"/>
    <s v="SENT"/>
    <s v="LCPEXP2526-2870"/>
    <m/>
  </r>
  <r>
    <x v="0"/>
    <n v="20"/>
    <s v="PRLS/25/12741"/>
    <n v="4702083767"/>
    <s v="6555B CABANA BLUE/WHITE"/>
    <s v="710B22589002"/>
    <s v="ITALY"/>
    <n v="47"/>
    <n v="47"/>
    <n v="3"/>
    <s v="SHIPPED"/>
    <s v="SEA - FOB "/>
    <s v="SENT"/>
    <n v="15605004585"/>
    <s v="CDD - 8-2-2026"/>
    <s v="SEA - FOB - CHENNAI"/>
    <s v="IBKG0000228157"/>
    <d v="2026-01-30T00:00:00"/>
    <s v="SENT"/>
    <s v="LCPEXP2526-2870"/>
    <m/>
  </r>
  <r>
    <x v="0"/>
    <n v="10"/>
    <s v="PRLS/25/12739"/>
    <n v="4702083767"/>
    <s v="6555H COASTAL BEIGE/WHITE"/>
    <s v="710B22589001"/>
    <s v="ITALY"/>
    <n v="17"/>
    <n v="17"/>
    <n v="1"/>
    <s v="SHIPPED"/>
    <s v="SEA - FOB "/>
    <s v="SENT"/>
    <n v="15605004585"/>
    <s v="CDD - 8-2-2026"/>
    <s v="SEA - FOB - CHENNAI"/>
    <s v="IBKG0000228157"/>
    <d v="2026-01-30T00:00:00"/>
    <s v="SENT"/>
    <s v="LCPEXP2526-2870"/>
    <m/>
  </r>
  <r>
    <x v="0"/>
    <n v="20"/>
    <s v="PRLS/25/12741"/>
    <n v="4702083793"/>
    <s v="6555B CABANA BLUE/WHITE"/>
    <s v="710B22589002"/>
    <s v="ITALY"/>
    <n v="48"/>
    <n v="48"/>
    <n v="3"/>
    <s v="SHIPPED"/>
    <s v="SEA - FOB "/>
    <s v="SENT"/>
    <n v="15605004586"/>
    <s v="CDD - 8-2-2026"/>
    <s v="SEA - FOB - CHENNAI"/>
    <s v="IBKG0000228157"/>
    <d v="2026-01-30T00:00:00"/>
    <s v="SENT"/>
    <s v="LCPEXP2526-2870"/>
    <m/>
  </r>
  <r>
    <x v="0"/>
    <n v="10"/>
    <s v="PRLS/25/12739"/>
    <n v="4702083793"/>
    <s v="6555H COASTAL BEIGE/WHITE"/>
    <s v="710B22589001"/>
    <s v="ITALY"/>
    <n v="29"/>
    <n v="29"/>
    <n v="3"/>
    <s v="SHIPPED"/>
    <s v="SEA - FOB "/>
    <s v="SENT"/>
    <n v="15605004586"/>
    <s v="CDD - 8-2-2026"/>
    <s v="SEA - FOB - CHENNAI"/>
    <s v="IBKG0000228157"/>
    <d v="2026-01-30T00:00:00"/>
    <s v="SENT"/>
    <s v="LCPEXP2526-2870"/>
    <m/>
  </r>
  <r>
    <x v="0"/>
    <n v="20"/>
    <s v="PRLS/25/12741"/>
    <n v="4702083827"/>
    <s v="6555B CABANA BLUE/WHITE"/>
    <s v="710B22589002"/>
    <s v="ITALY"/>
    <n v="48"/>
    <n v="48"/>
    <n v="3"/>
    <s v="SHIPPED"/>
    <s v="SEA - FOB "/>
    <s v="SENT"/>
    <n v="15605004587"/>
    <s v="CDD - 8-2-2026"/>
    <s v="SEA - FOB - CHENNAI"/>
    <s v="IBKG0000228157"/>
    <d v="2026-01-30T00:00:00"/>
    <s v="SENT"/>
    <s v="LCPEXP2526-2870"/>
    <m/>
  </r>
  <r>
    <x v="0"/>
    <n v="10"/>
    <s v="PRLS/25/12739"/>
    <n v="4702083827"/>
    <s v="6555H COASTAL BEIGE/WHITE"/>
    <s v="710B22589001"/>
    <s v="ITALY"/>
    <n v="29"/>
    <n v="29"/>
    <n v="3"/>
    <s v="SHIPPED"/>
    <s v="SEA - FOB "/>
    <s v="SENT"/>
    <n v="15605004587"/>
    <s v="CDD - 8-2-2026"/>
    <s v="SEA - FOB - CHENNAI"/>
    <s v="IBKG0000228157"/>
    <d v="2026-01-30T00:00:00"/>
    <s v="SENT"/>
    <s v="LCPEXP2526-2870"/>
    <m/>
  </r>
  <r>
    <x v="0"/>
    <n v="20"/>
    <s v="PRLS/25/12741"/>
    <n v="4702083856"/>
    <s v="6555B CABANA BLUE/WHITE"/>
    <s v="710B22589002"/>
    <s v="ITALY"/>
    <n v="47"/>
    <n v="47"/>
    <n v="3"/>
    <s v="SHIPPED"/>
    <s v="SEA - FOB "/>
    <s v="SENT"/>
    <n v="15605004588"/>
    <s v="CDD - 8-2-2026"/>
    <s v="SEA - FOB - CHENNAI"/>
    <s v="IBKG0000228157"/>
    <d v="2026-01-30T00:00:00"/>
    <s v="SENT"/>
    <s v="LCPEXP2526-2870"/>
    <m/>
  </r>
  <r>
    <x v="0"/>
    <n v="10"/>
    <s v="PRLS/25/12739"/>
    <n v="4702083856"/>
    <s v="6555H COASTAL BEIGE/WHITE"/>
    <s v="710B22589001"/>
    <s v="ITALY"/>
    <n v="25"/>
    <n v="25"/>
    <n v="2"/>
    <s v="SHIPPED"/>
    <s v="SEA - FOB "/>
    <s v="SENT"/>
    <n v="15605004588"/>
    <s v="CDD - 8-2-2026"/>
    <s v="SEA - FOB - CHENNAI"/>
    <s v="IBKG0000228157"/>
    <d v="2026-01-30T00:00:00"/>
    <s v="SENT"/>
    <s v="LCPEXP2526-2870"/>
    <m/>
  </r>
  <r>
    <x v="0"/>
    <n v="10"/>
    <s v="PRLS/25/12741"/>
    <n v="4702083881"/>
    <s v="6555B CABANA BLUE/WHITE"/>
    <s v="710B22589002"/>
    <s v="ITALY"/>
    <n v="46"/>
    <n v="46"/>
    <n v="3"/>
    <s v="SHIPPED"/>
    <s v="SEA - FOB "/>
    <s v="SENT"/>
    <n v="15605004589"/>
    <s v="CDD - 8-2-2026"/>
    <s v="SEA - FOB - CHENNAI"/>
    <s v="IBKG0000228157"/>
    <d v="2026-01-30T00:00:00"/>
    <s v="SENT"/>
    <s v="LCPEXP2526-2870"/>
    <m/>
  </r>
  <r>
    <x v="0"/>
    <n v="10"/>
    <s v="PRLS/25/12741"/>
    <n v="4702083891"/>
    <s v="6555B CABANA BLUE/WHITE"/>
    <s v="710B22589002"/>
    <s v="ITALY"/>
    <n v="5"/>
    <n v="5"/>
    <n v="1"/>
    <s v="SHIPPED"/>
    <s v="SEA - FOB "/>
    <s v="SENT"/>
    <n v="15605004590"/>
    <s v="CDD - 8-2-2026"/>
    <s v="SEA - FOB - CHENNAI"/>
    <s v="IBKG0000228157"/>
    <d v="2026-01-30T00:00:00"/>
    <s v="SENT"/>
    <s v="LCPEXP2526-2870"/>
    <m/>
  </r>
  <r>
    <x v="0"/>
    <n v="10"/>
    <s v="PRLS/25/12741"/>
    <n v="4702083899"/>
    <s v="6555B CABANA BLUE/WHITE"/>
    <s v="710B22589002"/>
    <s v="ITALY"/>
    <n v="36"/>
    <n v="36"/>
    <n v="2"/>
    <s v="SHIPPED"/>
    <s v="SEA - FOB "/>
    <s v="SENT"/>
    <n v="15605004591"/>
    <s v="CDD - 8-2-2026"/>
    <s v="SEA - FOB - CHENNAI"/>
    <s v="IBKG0000228157"/>
    <d v="2026-01-30T00:00:00"/>
    <s v="SENT"/>
    <s v="LCPEXP2526-2870"/>
    <m/>
  </r>
  <r>
    <x v="0"/>
    <n v="10"/>
    <s v="PRLS/25/12741"/>
    <n v="4702083906"/>
    <s v="6555B CABANA BLUE/WHITE"/>
    <s v="710B22589002"/>
    <s v="ITALY"/>
    <n v="33"/>
    <n v="33"/>
    <n v="3"/>
    <s v="SHIPPED"/>
    <s v="SEA - FOB "/>
    <s v="SENT"/>
    <n v="15605004592"/>
    <s v="CDD - 8-2-2026"/>
    <s v="SEA - FOB - CHENNAI"/>
    <s v="IBKG0000228157"/>
    <d v="2026-01-30T00:00:00"/>
    <s v="SENT"/>
    <s v="LCPEXP2526-2870"/>
    <m/>
  </r>
  <r>
    <x v="0"/>
    <n v="10"/>
    <s v="PRLS/25/12741"/>
    <n v="4702083916"/>
    <s v="6555B CABANA BLUE/WHITE"/>
    <s v="710B22589002"/>
    <s v="ITALY"/>
    <n v="46"/>
    <n v="46"/>
    <n v="3"/>
    <s v="SHIPPED"/>
    <s v="SEA - FOB "/>
    <s v="SENT"/>
    <n v="15605004593"/>
    <s v="CDD - 8-2-2026"/>
    <s v="SEA - FOB - CHENNAI"/>
    <s v="IBKG0000228157"/>
    <d v="2026-01-30T00:00:00"/>
    <s v="SENT"/>
    <s v="LCPEXP2526-2870"/>
    <m/>
  </r>
  <r>
    <x v="3"/>
    <n v="10"/>
    <s v="PRLS/25/12448"/>
    <n v="4702059563"/>
    <s v="SKY LAVENDER"/>
    <n v="711966293501"/>
    <s v="US"/>
    <n v="678"/>
    <n v="653"/>
    <n v="38"/>
    <s v="SHIPPED"/>
    <s v="SEA - FOB "/>
    <s v="SENT"/>
    <n v="15605004573"/>
    <s v="CDD - 8-2-2026"/>
    <s v="SEA - FOB - CHENNAI"/>
    <s v="IBKG0000228123"/>
    <d v="2026-01-30T00:00:00"/>
    <s v="SENT"/>
    <s v="LCPEXP2526-2871"/>
    <m/>
  </r>
  <r>
    <x v="8"/>
    <n v="20"/>
    <s v="PRLS/25/12439"/>
    <n v="4702064965"/>
    <s v="SKY LAVENDER"/>
    <n v="710966293023"/>
    <s v="RL-Mexico"/>
    <n v="836"/>
    <n v="844"/>
    <n v="40"/>
    <s v="SHIPPED"/>
    <s v="AIR - FOB"/>
    <s v="SENT"/>
    <n v="15605004580"/>
    <s v="CDD - 8-2-2026"/>
    <s v="AIR - FOB - BANGLORE"/>
    <s v="IBKG0000233639"/>
    <d v="2026-02-02T00:00:00"/>
    <s v="SENT"/>
    <s v="LCPEXP2526-02872"/>
    <m/>
  </r>
  <r>
    <x v="11"/>
    <n v="10"/>
    <s v="PRLS/25/12448"/>
    <n v="4702059564"/>
    <s v="SKY LAVENDER"/>
    <n v="711966293501"/>
    <s v="CANADA"/>
    <n v="302"/>
    <n v="302"/>
    <n v="18"/>
    <s v="SHIPPED"/>
    <s v="MUMBAI"/>
    <s v="SENT"/>
    <n v="15605004571"/>
    <s v="CDD - 8-2-2026"/>
    <s v="SEA - FOB - MUMBAI"/>
    <s v="IBKG0000228102"/>
    <d v="2026-01-29T00:00:00"/>
    <s v="SENT"/>
    <s v="LCPEXP2526-2868"/>
    <m/>
  </r>
  <r>
    <x v="3"/>
    <n v="20"/>
    <s v="PRLS/25/12439"/>
    <n v="4702056490"/>
    <s v="SKY LAVENDER"/>
    <n v="710966293023"/>
    <s v="US"/>
    <n v="3744"/>
    <n v="3712"/>
    <n v="178"/>
    <s v="SHIPPED"/>
    <s v="MUMBAI"/>
    <s v="SENT"/>
    <n v="15605004581"/>
    <s v="CDD - 8-2-2026"/>
    <s v="SEA - FOB - MUMBAI"/>
    <s v="IBKG0000228113"/>
    <d v="2026-01-29T00:00:00"/>
    <s v="SENT"/>
    <s v="LCPEXP2526-2863"/>
    <m/>
  </r>
  <r>
    <x v="5"/>
    <n v="20"/>
    <s v="PRLS/25/12439"/>
    <n v="4702055751"/>
    <s v="SKY LAVENDER"/>
    <n v="710966293023"/>
    <s v="US"/>
    <n v="24"/>
    <n v="24"/>
    <n v="2"/>
    <s v="SHIPPED"/>
    <s v="MUMBAI"/>
    <s v="SENT"/>
    <n v="15605004574"/>
    <s v="CDD - 8-2-2026"/>
    <s v="SEA - FOB - MUMBAI"/>
    <s v="IBKG0000228120"/>
    <d v="2026-01-29T00:00:00"/>
    <s v="SENT"/>
    <s v="LCPEXP2526-2864"/>
    <m/>
  </r>
  <r>
    <x v="5"/>
    <n v="20"/>
    <s v="PRLS/25/12439"/>
    <n v="4702055752"/>
    <s v="SKY LAVENDER"/>
    <n v="710966293023"/>
    <s v="US"/>
    <n v="60"/>
    <n v="60"/>
    <n v="5"/>
    <s v="SHIPPED"/>
    <s v="MUMBAI"/>
    <s v="SENT"/>
    <n v="15605004575"/>
    <s v="CDD - 8-2-2026"/>
    <s v="SEA - FOB - MUMBAI"/>
    <s v="IBKG0000228120"/>
    <d v="2026-01-29T00:00:00"/>
    <s v="SENT"/>
    <s v="LCPEXP2526-2864"/>
    <m/>
  </r>
  <r>
    <x v="5"/>
    <n v="20"/>
    <s v="PRLS/25/12439"/>
    <n v="4702055753"/>
    <s v="SKY LAVENDER"/>
    <n v="710966293023"/>
    <s v="US"/>
    <n v="72"/>
    <n v="72"/>
    <n v="6"/>
    <s v="SHIPPED"/>
    <s v="MUMBAI"/>
    <s v="SENT"/>
    <n v="15605004576"/>
    <s v="CDD - 8-2-2026"/>
    <s v="SEA - FOB - MUMBAI"/>
    <s v="IBKG0000228120"/>
    <d v="2026-01-29T00:00:00"/>
    <s v="SENT"/>
    <s v="LCPEXP2526-2864"/>
    <m/>
  </r>
  <r>
    <x v="5"/>
    <n v="20"/>
    <s v="PRLS/25/12439"/>
    <n v="4702055754"/>
    <s v="SKY LAVENDER"/>
    <n v="710966293023"/>
    <s v="US"/>
    <n v="60"/>
    <n v="60"/>
    <n v="5"/>
    <s v="SHIPPED"/>
    <s v="MUMBAI"/>
    <s v="SENT"/>
    <n v="15605004577"/>
    <s v="CDD - 8-2-2026"/>
    <s v="SEA - FOB - MUMBAI"/>
    <s v="IBKG0000228120"/>
    <d v="2026-01-29T00:00:00"/>
    <s v="SENT"/>
    <s v="LCPEXP2526-2864"/>
    <m/>
  </r>
  <r>
    <x v="5"/>
    <n v="20"/>
    <s v="PRLS/25/12439"/>
    <n v="4702055755"/>
    <s v="SKY LAVENDER"/>
    <n v="710966293023"/>
    <s v="US"/>
    <n v="36"/>
    <n v="36"/>
    <n v="3"/>
    <s v="SHIPPED"/>
    <s v="MUMBAI"/>
    <s v="SENT"/>
    <n v="15605004578"/>
    <s v="CDD - 8-2-2026"/>
    <s v="SEA - FOB - MUMBAI"/>
    <s v="IBKG0000228120"/>
    <d v="2026-01-29T00:00:00"/>
    <s v="SENT"/>
    <s v="LCPEXP2526-2864"/>
    <m/>
  </r>
  <r>
    <x v="7"/>
    <n v="10"/>
    <s v="PRLS/25/12340"/>
    <n v="4702051420"/>
    <s v="WHITE"/>
    <n v="712917324001"/>
    <s v="USA"/>
    <n v="500"/>
    <n v="490"/>
    <n v="28"/>
    <s v="SHIPPED"/>
    <s v="SEA - FOB "/>
    <s v="SENT"/>
    <n v="15605004600"/>
    <s v="CDD - 15-2-2026"/>
    <s v="SEA - FOB - CHENNAI"/>
    <s v=" IBKG0000232156"/>
    <d v="2026-02-06T00:00:00"/>
    <s v="SENT"/>
    <s v="LCPEXP2526-3048"/>
    <m/>
  </r>
  <r>
    <x v="7"/>
    <n v="10"/>
    <s v="PRLS/25/12721"/>
    <n v="4702058547"/>
    <s v="WHITE"/>
    <n v="712925893001"/>
    <s v="USA"/>
    <n v="700"/>
    <n v="704"/>
    <n v="41"/>
    <s v="SHIPPED"/>
    <s v="SEA - FOB "/>
    <s v="SENT"/>
    <n v="15605004598"/>
    <s v="CDD - 15-2-2026"/>
    <s v="SEA - FOB - CHENNAI"/>
    <s v=" IBKG0000232156"/>
    <d v="2026-02-06T00:00:00"/>
    <s v="SENT"/>
    <s v="LCPEXP2526-3048"/>
    <m/>
  </r>
  <r>
    <x v="7"/>
    <n v="10"/>
    <s v="PRLS/25/12744"/>
    <n v="4702058548"/>
    <s v="6771B CARMEL PINK/WHITE"/>
    <s v="712P07326001"/>
    <s v="USA"/>
    <n v="550"/>
    <n v="557"/>
    <n v="32"/>
    <s v="SHIPPED"/>
    <s v="SEA - FOB "/>
    <s v="SENT"/>
    <n v="15605004596"/>
    <s v="CDD - 15-2-2026"/>
    <s v="SEA - FOB - CHENNAI"/>
    <s v=" IBKG0000232156"/>
    <d v="2026-02-06T00:00:00"/>
    <s v="SENT"/>
    <s v="LCPEXP2526-3048"/>
    <m/>
  </r>
  <r>
    <x v="7"/>
    <n v="20"/>
    <s v="PRLS/25/12743"/>
    <n v="4702068713"/>
    <s v="6671H COASTAL BEIGE/WHITE"/>
    <s v="711B18632003"/>
    <s v="USA"/>
    <n v="300"/>
    <n v="300"/>
    <n v="20"/>
    <s v="SHIPPED"/>
    <s v="SEA - FOB "/>
    <s v="SENT"/>
    <n v="15605004597"/>
    <s v="CDD - 15-2-2026"/>
    <s v="SEA - FOB - CHENNAI"/>
    <s v=" IBKG0000232156"/>
    <d v="2026-02-06T00:00:00"/>
    <s v="SENT"/>
    <s v="LCPEXP2526-3048"/>
    <m/>
  </r>
  <r>
    <x v="0"/>
    <n v="10"/>
    <s v="PRLS/25/12733"/>
    <n v="4702068711"/>
    <s v="6671H COASTAL BEIGE/WHITE"/>
    <s v="710B22588001"/>
    <s v="ITALY"/>
    <n v="2100"/>
    <n v="2157"/>
    <n v="125"/>
    <s v="SHIPPED"/>
    <s v="SEA - FOB "/>
    <s v="SENT"/>
    <n v="15605004601"/>
    <s v="CDD - 15-2-2026"/>
    <s v="SEA - FOB - CHENNAI"/>
    <s v="IBKG0000232166"/>
    <d v="2026-02-06T00:00:00"/>
    <s v="SENT"/>
    <s v="LCPEXP2526-3049"/>
    <m/>
  </r>
  <r>
    <x v="8"/>
    <n v="10"/>
    <s v="PRLS/25/12728"/>
    <n v="4702068710"/>
    <s v="6671A CABANA BLUE/WHITE"/>
    <s v="710B18632001"/>
    <s v="JAPAN"/>
    <n v="1000"/>
    <n v="1028"/>
    <n v="58"/>
    <s v="SHIPPED"/>
    <s v="SEA - FOB "/>
    <s v="SENT"/>
    <n v="15605004602"/>
    <s v="CDD - 22-2-2026"/>
    <s v="SEA - FOB - CHENNAI"/>
    <s v="IBKG0000234826"/>
    <d v="2026-02-12T00:00:00"/>
    <s v="SENT"/>
    <s v="LCPEXP2526-3131"/>
    <s v="GPS E-LOCK-675080238698"/>
  </r>
  <r>
    <x v="8"/>
    <n v="20"/>
    <s v="PRLS/25/12730"/>
    <n v="4702068710"/>
    <s v="6671I POWDER PURPLE/WHITE"/>
    <s v="710B18632002"/>
    <s v="JAPAN"/>
    <n v="600"/>
    <n v="615"/>
    <n v="36"/>
    <s v="SHIPPED"/>
    <s v="SEA - FOB "/>
    <s v="SENT"/>
    <n v="15605004602"/>
    <s v="CDD - 22-2-2026"/>
    <s v="SEA - FOB - CHENNAI"/>
    <s v="IBKG0000234826"/>
    <d v="2026-02-12T00:00:00"/>
    <s v="SENT"/>
    <s v="LCPEXP2526-3131"/>
    <s v="GPS E-LOCK-675080238698"/>
  </r>
  <r>
    <x v="7"/>
    <n v="30"/>
    <s v="PRLS/25/12731"/>
    <n v="4702068706"/>
    <s v="6671H COASTAL BEIGE/WHITE"/>
    <s v="710B18632003"/>
    <s v="USA"/>
    <n v="750"/>
    <n v="770"/>
    <n v="45"/>
    <s v="SHIPPED"/>
    <s v="SEA - FOB "/>
    <s v="SENT"/>
    <n v="15605004599"/>
    <s v="CDD - 22-2-2026"/>
    <s v="SEA - FOB - CHENNAI"/>
    <s v="IBKG0000234835"/>
    <d v="2026-02-12T00:00:00"/>
    <s v="SENT"/>
    <s v="LCPEXP2526-3132"/>
    <s v="GPS E-LOCK-675080238698"/>
  </r>
  <r>
    <x v="7"/>
    <n v="10"/>
    <s v="PRLS/25/12728"/>
    <n v="4702068706"/>
    <s v="6671A CABANA BLUE/WHITE"/>
    <s v="710B18632001"/>
    <s v="USA"/>
    <n v="750"/>
    <n v="770"/>
    <n v="45"/>
    <s v="SHIPPED"/>
    <s v="SEA - FOB "/>
    <s v="SENT"/>
    <n v="15605004599"/>
    <s v="CDD - 22-2-2026"/>
    <s v="SEA - FOB - CHENNAI"/>
    <s v="IBKG0000234835"/>
    <d v="2026-02-12T00:00:00"/>
    <s v="SENT"/>
    <s v="LCPEXP2526-3132"/>
    <s v="GPS E-LOCK-675080238698"/>
  </r>
  <r>
    <x v="7"/>
    <n v="20"/>
    <s v="PRLS/25/12730"/>
    <n v="4702068706"/>
    <s v="6671I POWDER PURPLE/WHITE"/>
    <s v="710B18632002"/>
    <s v="USA"/>
    <n v="650"/>
    <n v="666"/>
    <n v="39"/>
    <s v="SHIPPED"/>
    <s v="SEA - FOB "/>
    <s v="SENT"/>
    <n v="15605004599"/>
    <s v="CDD - 22-2-2026"/>
    <s v="SEA - FOB - CHENNAI"/>
    <s v="IBKG0000234835"/>
    <d v="2026-02-12T00:00:00"/>
    <s v="SENT"/>
    <s v="LCPEXP2526-3132"/>
    <s v="GPS E-LOCK-675080238698"/>
  </r>
  <r>
    <x v="2"/>
    <n v="10"/>
    <s v="PRLS/25/12728"/>
    <n v="4702068707"/>
    <s v="6671A CABANA BLUE/WHITE"/>
    <s v="710B18632001"/>
    <s v="HK"/>
    <n v="1012"/>
    <n v="1034"/>
    <n v="59"/>
    <s v="SHIPPED"/>
    <s v="SEA - FOB "/>
    <s v="SENT"/>
    <n v="15605004603"/>
    <s v="CDD - 1-3-2026"/>
    <s v="SEA - FOB - CHENNAI"/>
    <s v="IBKG0000238230"/>
    <d v="2026-02-17T00:00:00"/>
    <s v="SENT"/>
    <s v="LCPEXP2526-3164"/>
    <s v="GPS E-LOCK-675080238698"/>
  </r>
  <r>
    <x v="2"/>
    <n v="20"/>
    <s v="PRLS/25/12730"/>
    <n v="4702068707"/>
    <s v="6671I POWDER PURPLE/WHITE"/>
    <s v="710B18632002"/>
    <s v="HK"/>
    <n v="568"/>
    <n v="583"/>
    <n v="34"/>
    <s v="SHIPPED"/>
    <s v="SEA - FOB "/>
    <s v="SENT"/>
    <n v="15605004603"/>
    <s v="CDD - 1-3-2026"/>
    <s v="SEA - FOB - CHENNAI"/>
    <s v="IBKG0000238230"/>
    <d v="2026-02-17T00:00:00"/>
    <s v="SENT"/>
    <s v="LCPEXP2526-3164"/>
    <s v="GPS E-LOCK-675080238698"/>
  </r>
  <r>
    <x v="2"/>
    <n v="10"/>
    <s v="PRLS/25/12728"/>
    <n v="4702068708"/>
    <s v="6671A CABANA BLUE/WHITE"/>
    <s v="710B18632001"/>
    <s v="HK"/>
    <n v="925"/>
    <n v="951"/>
    <n v="55"/>
    <s v="SHIPPED"/>
    <s v="SEA - FOB "/>
    <s v="SENT"/>
    <n v="15605004604"/>
    <s v="CDD - 1-3-2026"/>
    <s v="SEA - FOB - CHENNAI"/>
    <s v="IBKG0000238230"/>
    <d v="2026-02-17T00:00:00"/>
    <s v="SENT"/>
    <s v="LCPEXP2526-3164"/>
    <s v="GPS E-LOCK-675080238698"/>
  </r>
  <r>
    <x v="2"/>
    <n v="20"/>
    <s v="PRLS/25/12730"/>
    <n v="4702068708"/>
    <s v="6671I POWDER PURPLE/WHITE"/>
    <s v="710B18632002"/>
    <s v="HK"/>
    <n v="645"/>
    <n v="657"/>
    <n v="39"/>
    <s v="SHIPPED"/>
    <s v="SEA - FOB "/>
    <s v="SENT"/>
    <n v="15605004604"/>
    <s v="CDD - 1-3-2026"/>
    <s v="SEA - FOB - CHENNAI"/>
    <s v="IBKG0000238230"/>
    <d v="2026-02-17T00:00:00"/>
    <s v="SENT"/>
    <s v="LCPEXP2526-3164"/>
    <s v="GPS E-LOCK-675080238698"/>
  </r>
  <r>
    <x v="10"/>
    <n v="10"/>
    <s v="PRLS/25/12728"/>
    <n v="4702068709"/>
    <s v="6671A CABANA BLUE/WHITE"/>
    <s v="710B18632001"/>
    <s v="KOREA"/>
    <n v="1200"/>
    <n v="1233"/>
    <n v="70"/>
    <s v="SHIPPED"/>
    <s v="SEA - FOB "/>
    <s v="SENT"/>
    <n v="15605004606"/>
    <s v="CDD - 1-3-2026"/>
    <s v="SEA - FOB - CHENNAI"/>
    <s v="IBKG0000238233"/>
    <d v="2026-02-17T00:00:00"/>
    <s v="SENT"/>
    <s v="LCPEXP2526-3165"/>
    <s v="GPS E-LOCK-675080238698"/>
  </r>
  <r>
    <x v="10"/>
    <n v="20"/>
    <s v="PRLS/25/12730"/>
    <n v="4702068709"/>
    <s v="6671I POWDER PURPLE/WHITE"/>
    <s v="710B18632002"/>
    <s v="KOREA"/>
    <n v="500"/>
    <n v="513"/>
    <n v="30"/>
    <s v="SHIPPED"/>
    <s v="SEA - FOB "/>
    <s v="SENT"/>
    <n v="15605004606"/>
    <s v="CDD - 1-3-2026"/>
    <s v="SEA - FOB - CHENNAI"/>
    <s v="IBKG0000238233"/>
    <d v="2026-02-17T00:00:00"/>
    <s v="SENT"/>
    <s v="LCPEXP2526-3165"/>
    <s v="GPS E-LOCK-675080238698"/>
  </r>
  <r>
    <x v="10"/>
    <n v="30"/>
    <s v="PRLS/25/12731"/>
    <n v="4702068709"/>
    <s v="6671H COASTAL BEIGE/WHITE"/>
    <s v="710B18632003"/>
    <s v="KOREA"/>
    <n v="800"/>
    <n v="819"/>
    <n v="47"/>
    <s v="SHIPPED"/>
    <s v="SEA - FOB "/>
    <s v="SENT"/>
    <n v="15605004606"/>
    <s v="CDD - 1-3-2026"/>
    <s v="SEA - FOB - CHENNAI"/>
    <s v="IBKG0000238233"/>
    <d v="2026-02-17T00:00:00"/>
    <s v="SENT"/>
    <s v="LCPEXP2526-3165"/>
    <s v="GPS E-LOCK-675080238698"/>
  </r>
  <r>
    <x v="0"/>
    <n v="20"/>
    <s v="PRLS/25/12735"/>
    <n v="4702068711"/>
    <s v="6671A CABANA BLUE/WHITE"/>
    <s v="710B22588002"/>
    <s v="ITALY"/>
    <n v="2600"/>
    <n v="2672"/>
    <n v="156"/>
    <s v="SHIPPED"/>
    <s v="SEA - FOB "/>
    <s v="SENT"/>
    <n v="15605004607"/>
    <s v="CDD - 1-3-2026"/>
    <s v="SEA - FOB - CHENNAI"/>
    <s v="IBKG0000238235"/>
    <d v="2026-02-18T00:00:00"/>
    <s v="SENT"/>
    <s v="LCPEXP2526-3166"/>
    <s v="GPS E-LOCK-675080237054"/>
  </r>
  <r>
    <x v="7"/>
    <n v="10"/>
    <s v="PRLS/25/12742"/>
    <n v="4702068713"/>
    <s v="6671A CABANA BLUE/WHITE"/>
    <s v="711B18632001"/>
    <s v="US"/>
    <n v="300"/>
    <n v="295"/>
    <n v="20"/>
    <s v="SHIPPED"/>
    <s v="SEA - FOB "/>
    <s v="SENT"/>
    <n v="15605004605"/>
    <s v="CDD - 1-3-2026"/>
    <s v="SEA - FOB - CHENNAI"/>
    <s v="IBKG0000240190"/>
    <d v="2026-02-17T00:00:00"/>
    <s v="SENT"/>
    <s v="LCPEXP2526-3167"/>
    <s v="GPS E-LOCK-675080238698"/>
  </r>
  <r>
    <x v="7"/>
    <n v="10"/>
    <s v="PRLS/25/12829"/>
    <n v="4702077438"/>
    <s v="5089E LAVENDER PURPLE WHITE"/>
    <n v="712936018500"/>
    <s v="US"/>
    <n v="300"/>
    <n v="276"/>
    <n v="17"/>
    <s v="SHIPPED"/>
    <s v="SEA - FOB "/>
    <s v="SENT"/>
    <n v="15605004609"/>
    <s v="CDD - 1-3-2026"/>
    <s v="SEA - FOB - CHENNAI"/>
    <s v="IBKG0000238237"/>
    <d v="2026-02-18T00:00:00"/>
    <s v="SENT"/>
    <s v="LCPEXP2526-3168"/>
    <s v="GPS E-LOCK-675080236726"/>
  </r>
  <r>
    <x v="7"/>
    <n v="20"/>
    <s v="PRLS/25/12830"/>
    <n v="4702077438"/>
    <s v="5089F COASTAL BEIGE WHITE"/>
    <n v="712936018501"/>
    <s v="US"/>
    <n v="300"/>
    <n v="270"/>
    <n v="18"/>
    <s v="SHIPPED"/>
    <s v="SEA - FOB "/>
    <s v="SENT"/>
    <n v="15605004609"/>
    <s v="CDD - 1-3-2026"/>
    <s v="SEA - FOB - CHENNAI"/>
    <s v="IBKG0000238237"/>
    <d v="2026-02-18T00:00:00"/>
    <s v="SENT"/>
    <s v="LCPEXP2526-3168"/>
    <s v="GPS E-LOCK-675080236726"/>
  </r>
  <r>
    <x v="7"/>
    <n v="30"/>
    <s v="PRLS/25/12831"/>
    <n v="4702077438"/>
    <s v="5089D HRBR ISLND BLUE WHT"/>
    <n v="712936018502"/>
    <s v="US"/>
    <n v="300"/>
    <n v="300"/>
    <n v="20"/>
    <s v="SHIPPED"/>
    <s v="SEA - FOB "/>
    <s v="SENT"/>
    <n v="15605004609"/>
    <s v="CDD - 1-3-2026"/>
    <s v="SEA - FOB - CHENNAI"/>
    <s v="IBKG0000238237"/>
    <d v="2026-02-18T00:00:00"/>
    <s v="SENT"/>
    <s v="LCPEXP2526-3168"/>
    <s v="GPS E-LOCK-675080236726"/>
  </r>
  <r>
    <x v="7"/>
    <n v="10"/>
    <s v="PRLS/25/12832"/>
    <n v="4702077439"/>
    <s v="7316 WHITE BLUE"/>
    <s v="712B22550001"/>
    <s v="US"/>
    <n v="300"/>
    <n v="300"/>
    <n v="20"/>
    <s v="SHIPPED"/>
    <s v="SEA - FOB "/>
    <s v="SENT"/>
    <n v="15605004608"/>
    <s v="CDD - 1-3-2026"/>
    <s v="SEA - FOB - CHENNAI"/>
    <s v="IBKG0000238237"/>
    <d v="2026-02-18T00:00:00"/>
    <s v="SENT"/>
    <s v="LCPEXP2526-3168"/>
    <s v="GPS E-LOCK-675080236726"/>
  </r>
  <r>
    <x v="11"/>
    <n v="10"/>
    <s v="PRLS/25/12722"/>
    <n v="4702067317"/>
    <s v="7258 NAVY WHITE"/>
    <s v="710B18131001"/>
    <s v="CANADA"/>
    <n v="12"/>
    <n v="12"/>
    <n v="1"/>
    <s v="SHIPPED"/>
    <s v="SEA - FOB "/>
    <s v="SENT"/>
    <n v="15605004626"/>
    <s v="CDD - 8-3-2026"/>
    <s v="SEA - FOB - CHENNAI"/>
    <s v="IBKG0000241485"/>
    <d v="2026-02-28T00:00:00"/>
    <s v="SENT"/>
    <s v="LCPEXP2526-3239"/>
    <s v="GPS E-LOCK-675080236668"/>
  </r>
  <r>
    <x v="0"/>
    <n v="10"/>
    <s v="PRLS/25/12723"/>
    <n v="4702067323"/>
    <s v="7312 NAVY MULTI"/>
    <s v="710B18274001"/>
    <s v="ITALY"/>
    <n v="801"/>
    <n v="801"/>
    <n v="20"/>
    <s v="SHIPPED"/>
    <s v="SEA - FOB "/>
    <s v="SENT"/>
    <n v="15605004620"/>
    <s v="CDD - 8-3-2026"/>
    <s v="SEA - FOB - CHENNAI"/>
    <s v="IBKG0000238247"/>
    <d v="2026-02-26T00:00:00"/>
    <s v="SENT"/>
    <s v="LCPEXP2526-3234"/>
    <s v="GPS E-LOCK-675080232717"/>
  </r>
  <r>
    <x v="0"/>
    <n v="10"/>
    <s v="PRLS/25/12732"/>
    <n v="4702067332"/>
    <s v="6671H COASTAL BEIGE/WHITE"/>
    <s v="710B22588001"/>
    <s v="ITALY"/>
    <n v="1409"/>
    <n v="1445"/>
    <n v="84"/>
    <s v="SHIPPED"/>
    <s v="SEA - FOB "/>
    <s v="SENT"/>
    <n v="15605004617"/>
    <s v="CDD - 8-3-2026"/>
    <s v="SEA - FOB - CHENNAI"/>
    <s v="IBKG0000238247"/>
    <d v="2026-02-26T00:00:00"/>
    <s v="SENT"/>
    <s v="LCPEXP2526-3234"/>
    <s v="GPS E-LOCK-675080232717"/>
  </r>
  <r>
    <x v="0"/>
    <n v="20"/>
    <s v="PRLS/25/12734"/>
    <n v="4702067332"/>
    <s v="6671A CABANA BLUE/WHITE"/>
    <s v="710B22588002"/>
    <s v="ITALY"/>
    <n v="1843"/>
    <n v="1896"/>
    <n v="110"/>
    <s v="SHIPPED"/>
    <s v="SEA - FOB "/>
    <s v="SENT"/>
    <n v="15605004619"/>
    <s v="CDD - 8-3-2026"/>
    <s v="SEA - FOB - CHENNAI"/>
    <s v="IBKG0000238247"/>
    <d v="2026-02-26T00:00:00"/>
    <s v="SENT"/>
    <s v="LCPEXP2526-3234"/>
    <s v="GPS E-LOCK-675080232717"/>
  </r>
  <r>
    <x v="0"/>
    <n v="30"/>
    <s v="PRLS/25/12736"/>
    <n v="4702067332"/>
    <s v="6671I POWDER PURPLE/WHITE"/>
    <s v="710B22588003"/>
    <s v="ITALY"/>
    <n v="785"/>
    <n v="805"/>
    <n v="47"/>
    <s v="SHIPPED"/>
    <s v="SEA - FOB "/>
    <s v="SENT"/>
    <n v="15605004611"/>
    <s v="CDD - 8-3-2026"/>
    <s v="SEA - FOB - CHENNAI"/>
    <s v="IBKG0000238247"/>
    <d v="2026-02-26T00:00:00"/>
    <s v="SENT"/>
    <s v="LCPEXP2526-3234"/>
    <s v="GPS E-LOCK-675080232717"/>
  </r>
  <r>
    <x v="0"/>
    <n v="10"/>
    <s v="PRLS/25/12738"/>
    <n v="4702067335"/>
    <s v="6555H COASTAL BEIGE/WHITE"/>
    <s v="710B22589001"/>
    <s v="ITALY"/>
    <n v="300"/>
    <n v="300"/>
    <n v="18"/>
    <s v="SHIPPED"/>
    <s v="SEA - FOB "/>
    <s v="SENT"/>
    <n v="15605004611"/>
    <s v="CDD - 8-3-2026"/>
    <s v="SEA - FOB - CHENNAI"/>
    <s v="IBKG0000238247"/>
    <d v="2026-02-26T00:00:00"/>
    <s v="SENT"/>
    <s v="LCPEXP2526-3234"/>
    <s v="GPS E-LOCK-675080232717"/>
  </r>
  <r>
    <x v="0"/>
    <n v="20"/>
    <s v="PRLS/25/12740"/>
    <n v="4702067335"/>
    <s v="6555B CABANA BLUE/WHITE"/>
    <s v="710B22589002"/>
    <s v="ITALY"/>
    <n v="265"/>
    <n v="265"/>
    <n v="16"/>
    <s v="SHIPPED"/>
    <s v="SEA - FOB "/>
    <s v="SENT"/>
    <n v="15605004618"/>
    <s v="CDD - 8-3-2026"/>
    <s v="SEA - FOB - CHENNAI"/>
    <s v="IBKG0000238247"/>
    <d v="2026-02-26T00:00:00"/>
    <s v="SENT"/>
    <s v="LCPEXP2526-3234"/>
    <s v="GPS E-LOCK-675080232717"/>
  </r>
  <r>
    <x v="9"/>
    <n v="10"/>
    <s v="PRLS/25/12888"/>
    <n v="4702090846"/>
    <s v="7289A HRBR ISLND BLUE WHT MLTI"/>
    <s v="710P03855501"/>
    <s v="RL-Mexico"/>
    <n v="740"/>
    <n v="759"/>
    <n v="44"/>
    <s v="SHIPPED"/>
    <s v="SEA - FOB "/>
    <s v="SENT"/>
    <n v="15605004613"/>
    <s v="CDD - 8-3-2026"/>
    <s v="SEA - FOB - CHENNAI"/>
    <s v="IBKG0000238252"/>
    <d v="2026-02-26T00:00:00"/>
    <s v="SENT"/>
    <s v="LCPEXP2526-3232"/>
    <s v="GPS E-LOCK-675080232717"/>
  </r>
  <r>
    <x v="9"/>
    <n v="20"/>
    <s v="PRLS/25/12889"/>
    <n v="4702090846"/>
    <s v="7289D COASTAL BEIGE WHT MULTI"/>
    <s v="710P03855502"/>
    <s v="RL-Mexico"/>
    <n v="286"/>
    <n v="286"/>
    <n v="18"/>
    <s v="SHIPPED"/>
    <s v="SEA - FOB "/>
    <s v="SENT"/>
    <n v="15605004610"/>
    <s v="CDD - 8-3-2026"/>
    <s v="SEA - FOB - CHENNAI"/>
    <s v="IBKG0000238252"/>
    <d v="2026-02-26T00:00:00"/>
    <s v="SENT"/>
    <s v="LCPEXP2526-3232"/>
    <s v="GPS E-LOCK-675080232717"/>
  </r>
  <r>
    <x v="9"/>
    <n v="30"/>
    <s v="PRLS/25/12890"/>
    <n v="4702090846"/>
    <s v="7289C PWDR PURPLE WHITE MULTI"/>
    <s v="710P03855503"/>
    <s v="RL-Mexico"/>
    <n v="346"/>
    <n v="354"/>
    <n v="21"/>
    <s v="SHIPPED"/>
    <s v="SEA - FOB "/>
    <s v="SENT"/>
    <n v="15605004610"/>
    <s v="CDD - 8-3-2026"/>
    <s v="SEA - FOB - CHENNAI"/>
    <s v="IBKG0000238252"/>
    <d v="2026-02-26T00:00:00"/>
    <s v="SENT"/>
    <s v="LCPEXP2526-3232"/>
    <s v="GPS E-LOCK-675080232717"/>
  </r>
  <r>
    <x v="9"/>
    <n v="40"/>
    <s v="PRLS/25/12891"/>
    <n v="4702090846"/>
    <s v="7289B FADED MINT WHITE MULTI"/>
    <s v="710P03855504"/>
    <s v="RL-Mexico"/>
    <n v="740"/>
    <n v="760"/>
    <n v="44"/>
    <s v="SHIPPED"/>
    <s v="SEA - FOB "/>
    <s v="SENT"/>
    <n v="15605004610"/>
    <s v="CDD - 8-3-2026"/>
    <s v="SEA - FOB - CHENNAI"/>
    <s v="IBKG0000238252"/>
    <d v="2026-02-26T00:00:00"/>
    <s v="SENT"/>
    <s v="LCPEXP2526-3232"/>
    <s v="GPS E-LOCK-675080232717"/>
  </r>
  <r>
    <x v="9"/>
    <n v="10"/>
    <s v="PRLS/25/12892"/>
    <n v="4702090847"/>
    <s v="7289D COASTAL BEIGE WHT MULTI"/>
    <s v="711P03855504"/>
    <s v="RL-Mexico"/>
    <n v="76"/>
    <n v="76"/>
    <n v="6"/>
    <s v="SHIPPED"/>
    <s v="SEA - FOB "/>
    <s v="SENT"/>
    <n v="15605004614"/>
    <s v="CDD - 8-3-2026"/>
    <s v="SEA - FOB - CHENNAI"/>
    <s v="IBKG0000238252"/>
    <d v="2026-02-26T00:00:00"/>
    <s v="SENT"/>
    <s v="LCPEXP2526-3232"/>
    <s v="GPS E-LOCK-675080232717"/>
  </r>
  <r>
    <x v="9"/>
    <n v="20"/>
    <s v="PRLS/25/12893"/>
    <n v="4702090847"/>
    <s v="7289A HRBR ISLND BLUE WHT MLTI"/>
    <s v="711P03855505"/>
    <s v="RL-Mexico"/>
    <n v="90"/>
    <n v="90"/>
    <n v="7"/>
    <s v="SHIPPED"/>
    <s v="SEA - FOB "/>
    <s v="SENT"/>
    <n v="15605004614"/>
    <s v="CDD - 8-3-2026"/>
    <s v="SEA - FOB - CHENNAI"/>
    <s v="IBKG0000238252"/>
    <d v="2026-02-26T00:00:00"/>
    <s v="SENT"/>
    <s v="LCPEXP2526-3232"/>
    <s v="GPS E-LOCK-675080232717"/>
  </r>
  <r>
    <x v="0"/>
    <n v="10"/>
    <s v="PRLS/25/12722"/>
    <n v="4702067314"/>
    <s v="7258 NAVY WHITE"/>
    <s v="710B18131001"/>
    <s v="ITALY"/>
    <n v="814"/>
    <n v="828"/>
    <n v="21"/>
    <s v="SHIPPED"/>
    <s v="SEA - FOB "/>
    <s v="SENT"/>
    <n v="15605004627"/>
    <s v="CDD - 8-3-2026"/>
    <s v="SEA - FOB - CHENNAI"/>
    <s v="IBKG0000243002"/>
    <d v="2026-02-28T00:00:00"/>
    <s v="SENT"/>
    <s v="LCPEXP2526-3236"/>
    <s v="GPS E-LOCK-675080236668"/>
  </r>
  <r>
    <x v="7"/>
    <n v="10"/>
    <s v="PRLS/25/12722"/>
    <n v="4702067315"/>
    <s v="7258 NAVY WHITE"/>
    <s v="710B18131001"/>
    <s v="US"/>
    <n v="650"/>
    <n v="658"/>
    <n v="17"/>
    <s v="SHIPPED"/>
    <s v="SEA - FOB "/>
    <s v="SENT"/>
    <n v="15605004628"/>
    <s v="CDD - 8-3-2026"/>
    <s v="SEA - FOB - CHENNAI"/>
    <s v="IBKG0000238254"/>
    <d v="2026-02-28T00:00:00"/>
    <s v="SENT"/>
    <s v="LCPEXP2526-3237"/>
    <s v="GPS E-LOCK-675080236668"/>
  </r>
  <r>
    <x v="3"/>
    <n v="10"/>
    <s v="PRLS/25/12722"/>
    <n v="4702067316"/>
    <s v="7258 NAVY WHITE"/>
    <s v="710B18131001"/>
    <s v="US"/>
    <n v="562"/>
    <n v="567"/>
    <n v="14"/>
    <s v="SHIPPED"/>
    <s v="SEA - FOB "/>
    <s v="SENT"/>
    <n v="15605004629"/>
    <s v="CDD - 8-3-2026"/>
    <s v="SEA - FOB - CHENNAI"/>
    <s v="IBKG0000243003"/>
    <d v="2026-02-28T00:00:00"/>
    <s v="SENT"/>
    <s v="LCPEXP2526-3238"/>
    <s v="GPS E-LOCK-675080236668"/>
  </r>
  <r>
    <x v="3"/>
    <n v="10"/>
    <s v="PRLS/25/12724"/>
    <n v="4702067330"/>
    <s v="6555I POWDER PURPLE/WHITE"/>
    <s v="710B18627001"/>
    <s v="US"/>
    <n v="918"/>
    <n v="940"/>
    <n v="55"/>
    <s v="SHIPPED"/>
    <s v="SEA - FOB "/>
    <s v="SENT"/>
    <n v="15605004621"/>
    <s v="CDD - 8-3-2026"/>
    <s v="SEA - FOB - CHENNAI"/>
    <s v="IBKG0000238262"/>
    <d v="2026-02-27T00:00:00"/>
    <s v="SENT"/>
    <s v="LCPEXP2526-3235"/>
    <s v="GPS E-LOCK-675080226511"/>
  </r>
  <r>
    <x v="3"/>
    <n v="20"/>
    <s v="PRLS/25/12725"/>
    <n v="4702067330"/>
    <s v="6555B CABANA BLUE/WHITE"/>
    <s v="710B18627002"/>
    <s v="US"/>
    <n v="2496"/>
    <n v="2560"/>
    <n v="150"/>
    <s v="SHIPPED"/>
    <s v="SEA - FOB "/>
    <s v="SENT"/>
    <n v="15605004625"/>
    <s v="CDD - 8-3-2026"/>
    <s v="SEA - FOB - CHENNAI"/>
    <s v="IBKG0000238262"/>
    <d v="2026-02-27T00:00:00"/>
    <s v="SENT"/>
    <s v="LCPEXP2526-3235"/>
    <s v="GPS E-LOCK-675080226511"/>
  </r>
  <r>
    <x v="3"/>
    <n v="30"/>
    <s v="PRLS/25/12762"/>
    <n v="4702067330"/>
    <s v="6555H COASTAL BEIGE/WHITE"/>
    <s v="710B18627003"/>
    <s v="US"/>
    <n v="3200"/>
    <n v="3289"/>
    <n v="192"/>
    <s v="SHIPPED"/>
    <s v="SEA - FOB "/>
    <s v="SENT"/>
    <n v="15605004616"/>
    <s v="CDD - 8-3-2026"/>
    <s v="SEA - FOB - CHENNAI"/>
    <s v="IBKG0000238262"/>
    <d v="2026-02-27T00:00:00"/>
    <s v="SENT"/>
    <s v="LCPEXP2526-3235"/>
    <s v="GPS E-LOCK-675080226511"/>
  </r>
  <r>
    <x v="3"/>
    <n v="10"/>
    <s v="PRLS/25/12727"/>
    <n v="4702067331"/>
    <s v="6671A CABANA BLUE/WHITE"/>
    <s v="710B18632001"/>
    <s v="US"/>
    <n v="626"/>
    <n v="641"/>
    <n v="38"/>
    <s v="SHIPPED"/>
    <s v="SEA - FOB "/>
    <s v="SENT"/>
    <n v="15605004624"/>
    <s v="CDD - 8-3-2026"/>
    <s v="SEA - FOB - CHENNAI"/>
    <s v="IBKG0000238262"/>
    <d v="2026-02-27T00:00:00"/>
    <s v="SENT"/>
    <s v="LCPEXP2526-3235"/>
    <s v="GPS E-LOCK-675080236726"/>
  </r>
  <r>
    <x v="3"/>
    <n v="20"/>
    <s v="PRLS/25/12729"/>
    <n v="4702067331"/>
    <s v="6671I POWDER PURPLE/WHITE"/>
    <s v="710B18632002"/>
    <s v="US"/>
    <n v="494"/>
    <n v="506"/>
    <n v="30"/>
    <s v="SHIPPED"/>
    <s v="SEA - FOB "/>
    <s v="SENT"/>
    <n v="15605004624"/>
    <s v="CDD - 8-3-2026"/>
    <s v="SEA - FOB - CHENNAI"/>
    <s v="IBKG0000238262"/>
    <d v="2026-02-27T00:00:00"/>
    <s v="SENT"/>
    <s v="LCPEXP2526-3235"/>
    <s v="GPS E-LOCK-675080236726"/>
  </r>
  <r>
    <x v="3"/>
    <n v="10"/>
    <s v="PRLS/25/12888"/>
    <n v="4702079686"/>
    <s v="7289A HRBR ISLND BLUE WHT MLTI"/>
    <s v="710P03855501"/>
    <s v="US"/>
    <n v="2622"/>
    <n v="2696"/>
    <n v="158"/>
    <s v="SHIPPED"/>
    <s v="SEA - FOB "/>
    <s v="SENT"/>
    <n v="15605004623"/>
    <s v="CDD - 8-3-2026"/>
    <s v="SEA - FOB - CHENNAI"/>
    <s v="IBKG0000238262"/>
    <d v="2026-02-27T00:00:00"/>
    <s v="SENT"/>
    <s v="LCPEXP2526-3235"/>
    <s v="GPS E-LOCK-675080236726"/>
  </r>
  <r>
    <x v="3"/>
    <n v="20"/>
    <s v="PRLS/25/12889"/>
    <n v="4702079686"/>
    <s v="7289D COASTAL BEIGE WHT MULTI"/>
    <s v="710P03855502"/>
    <s v="US"/>
    <n v="2074"/>
    <n v="2132"/>
    <n v="126"/>
    <s v="SHIPPED"/>
    <s v="SEA - FOB "/>
    <s v="SENT"/>
    <n v="15605004612"/>
    <s v="CDD - 8-3-2026"/>
    <s v="SEA - FOB - CHENNAI"/>
    <s v="IBKG0000238262"/>
    <d v="2026-02-27T00:00:00"/>
    <s v="SENT"/>
    <s v="LCPEXP2526-3235"/>
    <s v="GPS E-LOCK-675080238698"/>
  </r>
  <r>
    <x v="3"/>
    <n v="30"/>
    <s v="PRLS/25/12890"/>
    <n v="4702079686"/>
    <s v="7289C PWDR PURPLE WHITE MULTI"/>
    <s v="710P03855503"/>
    <s v="US"/>
    <n v="1966"/>
    <n v="2019"/>
    <n v="118"/>
    <s v="SHIPPED"/>
    <s v="SEA - FOB "/>
    <s v="SENT"/>
    <n v="15605004612"/>
    <s v="CDD - 8-3-2026"/>
    <s v="SEA - FOB - CHENNAI"/>
    <s v="IBKG0000238262"/>
    <d v="2026-02-27T00:00:00"/>
    <s v="SENT"/>
    <s v="LCPEXP2526-3235"/>
    <s v="GPS E-LOCK-675080238698"/>
  </r>
  <r>
    <x v="3"/>
    <n v="40"/>
    <s v="PRLS/25/12891"/>
    <n v="4702079686"/>
    <s v="7289B FADED MINT WHITE MULTI"/>
    <s v="710P03855504"/>
    <s v="US"/>
    <n v="2402"/>
    <n v="2470"/>
    <n v="146"/>
    <s v="SHIPPED"/>
    <s v="SEA - FOB "/>
    <s v="SENT"/>
    <n v="15605004612"/>
    <s v="CDD - 8-3-2026"/>
    <s v="SEA - FOB - CHENNAI"/>
    <s v="IBKG0000238262"/>
    <d v="2026-02-27T00:00:00"/>
    <s v="SENT"/>
    <s v="LCPEXP2526-3235"/>
    <s v="GPS E-LOCK-675080238698"/>
  </r>
  <r>
    <x v="3"/>
    <n v="10"/>
    <s v="PRLS/25/12892"/>
    <n v="4702079688"/>
    <s v="7289D COASTAL BEIGE WHT MULTI"/>
    <s v="711P03855504"/>
    <s v="US"/>
    <n v="223"/>
    <n v="223"/>
    <n v="18"/>
    <s v="SHIPPED"/>
    <s v="SEA - FOB "/>
    <s v="SENT"/>
    <n v="15605004615"/>
    <s v="CDD - 8-3-2026"/>
    <s v="SEA - FOB - CHENNAI"/>
    <s v="IBKG0000238262"/>
    <d v="2026-02-27T00:00:00"/>
    <s v="SENT"/>
    <s v="LCPEXP2526-3235"/>
    <s v="GPS E-LOCK-675080236726"/>
  </r>
  <r>
    <x v="3"/>
    <n v="20"/>
    <s v="PRLS/25/12893"/>
    <n v="4702079688"/>
    <s v="7289A HRBR ISLND BLUE WHT MLTI"/>
    <s v="711P03855505"/>
    <s v="US"/>
    <n v="1070"/>
    <n v="1091"/>
    <n v="77"/>
    <s v="SHIPPED"/>
    <s v="SEA - FOB "/>
    <s v="SENT"/>
    <n v="15605004622"/>
    <s v="CDD - 8-3-2026"/>
    <s v="SEA - FOB - CHENNAI"/>
    <s v="IBKG0000238262"/>
    <d v="2026-02-27T00:00:00"/>
    <s v="SENT"/>
    <s v="LCPEXP2526-3235"/>
    <s v="GPS E-LOCK-675080236726"/>
  </r>
  <r>
    <x v="6"/>
    <n v="10"/>
    <s v="PRLS/25/13331"/>
    <n v="4702112432"/>
    <s v="WHITE"/>
    <n v="710615870001"/>
    <s v="ITALY"/>
    <n v="1292"/>
    <n v="1308"/>
    <n v="35"/>
    <s v="SHIPPED"/>
    <s v="SEA - FOB "/>
    <s v="SENT"/>
    <n v="15605004630"/>
    <s v="CDD - 15-3-2026"/>
    <s v="SEA - FOB - CHENNAI"/>
    <s v="IBKG0000243531"/>
    <d v="2026-03-04T00:00:00"/>
    <s v="SENT"/>
    <s v="LCPEXP2526-3308"/>
    <s v="GPS E-LOCK-675080232394"/>
  </r>
  <r>
    <x v="6"/>
    <n v="20"/>
    <s v="PRLS/25/13332"/>
    <n v="4702112432"/>
    <s v="BSR BLUE"/>
    <n v="710615870002"/>
    <s v="ITALY"/>
    <n v="869"/>
    <n v="876"/>
    <n v="23"/>
    <s v="SHIPPED"/>
    <s v="SEA - FOB "/>
    <s v="SENT"/>
    <n v="15605004630"/>
    <s v="CDD - 15-3-2026"/>
    <s v="SEA - FOB - CHENNAI"/>
    <s v="IBKG0000243531"/>
    <d v="2026-03-04T00:00:00"/>
    <s v="SENT"/>
    <s v="LCPEXP2526-3308"/>
    <s v="GPS E-LOCK-675080232394"/>
  </r>
  <r>
    <x v="6"/>
    <n v="10"/>
    <s v="PRLS/25/13333"/>
    <n v="4702112433"/>
    <s v="BLUE/WHITE STRIPE"/>
    <n v="710615871001"/>
    <s v="ITALY"/>
    <n v="1250"/>
    <n v="1281"/>
    <n v="33"/>
    <s v="SHIPPED"/>
    <s v="SEA - FOB "/>
    <s v="SENT"/>
    <n v="15605004631"/>
    <s v="CDD - 15-3-2026"/>
    <s v="SEA - FOB - CHENNAI"/>
    <s v="IBKG0000243531"/>
    <d v="2026-03-04T00:00:00"/>
    <s v="SENT"/>
    <s v="LCPEXP2526-3308"/>
    <s v="GPS E-LOCK-675080232394"/>
  </r>
  <r>
    <x v="6"/>
    <n v="10"/>
    <s v="PRLS/25/13334"/>
    <n v="4702112434"/>
    <s v="WHITE"/>
    <n v="710757702001"/>
    <s v="ITALY"/>
    <n v="1127"/>
    <n v="1148"/>
    <n v="30"/>
    <s v="SHIPPED"/>
    <s v="SEA - FOB "/>
    <s v="SENT"/>
    <n v="15605004632"/>
    <s v="CDD - 15-3-2026"/>
    <s v="SEA - FOB - CHENNAI"/>
    <s v="IBKG0000243531"/>
    <d v="2026-03-04T00:00:00"/>
    <s v="SENT"/>
    <s v="LCPEXP2526-3308"/>
    <s v="GPS E-LOCK-675080232394"/>
  </r>
  <r>
    <x v="6"/>
    <n v="20"/>
    <s v="PRLS/25/13335"/>
    <n v="4702112434"/>
    <s v="BSR BLUE"/>
    <n v="710757702002"/>
    <s v="ITALY"/>
    <n v="679"/>
    <n v="684"/>
    <n v="18"/>
    <s v="SHIPPED"/>
    <s v="SEA - FOB "/>
    <s v="SENT"/>
    <n v="15605004632"/>
    <s v="CDD - 15-3-2026"/>
    <s v="SEA - FOB - CHENNAI"/>
    <s v="IBKG0000243531"/>
    <d v="2026-03-04T00:00:00"/>
    <s v="SENT"/>
    <s v="LCPEXP2526-3308"/>
    <s v="GPS E-LOCK-675080232394"/>
  </r>
  <r>
    <x v="8"/>
    <n v="10"/>
    <s v="PRLS/25/12722"/>
    <n v="4702067322"/>
    <s v="7258 NAVY WHITE"/>
    <s v="710B18131001"/>
    <s v="JAPAN"/>
    <n v="60"/>
    <n v="60"/>
    <n v="2"/>
    <s v="SHIPPED"/>
    <s v="SEA - FOB "/>
    <s v="SENT"/>
    <n v="15605004633"/>
    <s v="CDD - 22-3-2026"/>
    <s v="SEA - FOB - CHENNAI"/>
    <s v="IBKG0000244532"/>
    <d v="2026-03-12T00:00:00"/>
    <s v="SENT"/>
    <s v="LCPEXP2526-3383"/>
    <s v="GPS E-LOCK-675080236726"/>
  </r>
  <r>
    <x v="8"/>
    <n v="10"/>
    <s v="PRLS/25/12723"/>
    <n v="4702067329"/>
    <s v="7312 NAVY MULTI"/>
    <s v="710B18274001"/>
    <s v="JAPAN"/>
    <n v="1000"/>
    <n v="1022"/>
    <n v="24"/>
    <s v="SHIPPED"/>
    <s v="SEA - FOB "/>
    <s v="SENT"/>
    <n v="15605004634"/>
    <s v="CDD - 22-3-2026"/>
    <s v="SEA - FOB - CHENNAI"/>
    <s v="IBKG0000244532"/>
    <d v="2026-03-12T00:00:00"/>
    <s v="SENT"/>
    <s v="LCPEXP2526-3383"/>
    <s v="GPS E-LOCK-675080236726"/>
  </r>
  <r>
    <x v="10"/>
    <n v="10"/>
    <s v="PRLS/25/12722"/>
    <n v="4702067321"/>
    <s v="7258 NAVY WHITE"/>
    <s v="710B18131001"/>
    <s v="KOREA"/>
    <n v="250"/>
    <n v="241"/>
    <n v="6"/>
    <s v="SHIPPED"/>
    <s v="SEA - FOB "/>
    <s v="SENT"/>
    <n v="15605004641"/>
    <s v="CDD - 29-3-2026"/>
    <s v="SEA - FOB - CHENNAI"/>
    <s v="IBKG0000247519"/>
    <d v="2026-03-17T00:00:00"/>
    <s v="SENT"/>
    <s v="LCPEXP2526-3441"/>
    <s v="GPS E-LOCK -675080237054"/>
  </r>
  <r>
    <x v="10"/>
    <n v="10"/>
    <s v="PRLS/25/12723"/>
    <n v="4702067327"/>
    <s v="7312 NAVY MULTI"/>
    <s v="710B18274001"/>
    <s v="KOREA"/>
    <n v="65"/>
    <n v="65"/>
    <n v="2"/>
    <s v="SHIPPED"/>
    <s v="SEA - FOB "/>
    <s v="SENT"/>
    <n v="15605004642"/>
    <s v="CDD - 29-3-2026"/>
    <s v="SEA - FOB - CHENNAI"/>
    <s v="IBKG0000247519"/>
    <d v="2026-03-17T00:00:00"/>
    <s v="SENT"/>
    <s v="LCPEXP2526-3441"/>
    <s v="GPS E-LOCK -675080237054"/>
  </r>
  <r>
    <x v="10"/>
    <n v="10"/>
    <s v="PRLS/25/12723"/>
    <n v="4702067328"/>
    <s v="7312 NAVY MULTI"/>
    <s v="710B18274001"/>
    <s v="KOREA"/>
    <n v="500"/>
    <n v="500"/>
    <n v="12"/>
    <s v="SHIPPED"/>
    <s v="SEA - FOB "/>
    <s v="SENT"/>
    <n v="15605004643"/>
    <s v="CDD - 29-3-2026"/>
    <s v="SEA - FOB - CHENNAI"/>
    <s v="IBKG0000247519"/>
    <d v="2026-03-17T00:00:00"/>
    <s v="SENT"/>
    <s v="LCPEXP2526-3441"/>
    <s v="GPS E-LOCK -675080237054"/>
  </r>
  <r>
    <x v="10"/>
    <n v="10"/>
    <s v="PRLS/25/12734"/>
    <n v="4702067334"/>
    <s v="6671A CABANA BLUE/WHITE"/>
    <s v="710B22588002"/>
    <s v="KOREA"/>
    <n v="121"/>
    <n v="121"/>
    <n v="8"/>
    <s v="SHIPPED"/>
    <s v="SEA - FOB "/>
    <s v="SENT"/>
    <n v="15605004644"/>
    <s v="CDD - 29-3-2026"/>
    <s v="SEA - FOB - CHENNAI"/>
    <s v="IBKG0000247519"/>
    <d v="2026-03-17T00:00:00"/>
    <s v="SENT"/>
    <s v="LCPEXP2526-3441"/>
    <s v="GPS E-LOCK -675080237054"/>
  </r>
  <r>
    <x v="11"/>
    <n v="10"/>
    <s v="PRLS/25/12890"/>
    <n v="4702079687"/>
    <s v="7289C PWDR PURPLE WHITE MULTI"/>
    <s v="710P03855503"/>
    <s v="CANADA"/>
    <n v="200"/>
    <n v="200"/>
    <n v="13"/>
    <s v="SHIPPED"/>
    <s v="SEA - FOB "/>
    <s v="SENT"/>
    <n v="15605004638"/>
    <s v="CDD - 29-3-2026"/>
    <s v="SEA - FOB - CHENNAI"/>
    <s v="IBKG0000248394"/>
    <d v="2026-03-17T00:00:00"/>
    <s v="SENT"/>
    <s v="LCPEXP2526-3442"/>
    <s v="GPS E-LOCK -675080237054"/>
  </r>
  <r>
    <x v="11"/>
    <n v="20"/>
    <s v="PRLS/25/12891"/>
    <n v="4702079687"/>
    <s v="7289B FADED MINT WHITE MULTI"/>
    <s v="710P03855504"/>
    <s v="CANADA"/>
    <n v="220"/>
    <n v="220"/>
    <n v="14"/>
    <s v="SHIPPED"/>
    <s v="SEA - FOB "/>
    <s v="SENT"/>
    <n v="15605004638"/>
    <s v="CDD - 29-3-2026"/>
    <s v="SEA - FOB - CHENNAI"/>
    <s v="IBKG0000248394"/>
    <d v="2026-03-17T00:00:00"/>
    <s v="SENT"/>
    <s v="LCPEXP2526-3442"/>
    <s v="GPS E-LOCK -675080237054"/>
  </r>
  <r>
    <x v="1"/>
    <n v="10"/>
    <s v="PRLS/25/13160"/>
    <n v="4702095845"/>
    <s v="WHITE"/>
    <n v="710967632001"/>
    <s v="CANADA"/>
    <n v="330"/>
    <n v="337"/>
    <n v="20"/>
    <s v="SHIPPED"/>
    <s v="SEA - FOB "/>
    <s v="SENT"/>
    <n v="15605004639"/>
    <s v="CDD - 29-3-2026"/>
    <s v="SEA - FOB - CHENNAI"/>
    <s v="IBKG0000248397"/>
    <d v="2026-03-17T00:00:00"/>
    <s v="SENT"/>
    <s v="LCPEXP2526-3443 "/>
    <s v="GPS E-LOCK -675080237054"/>
  </r>
  <r>
    <x v="4"/>
    <n v="10"/>
    <s v="PRLS/25/13156"/>
    <n v="4702095662"/>
    <s v="6937B WHITE GREEN MULTI"/>
    <s v="710B29639001"/>
    <s v="US"/>
    <n v="3396"/>
    <n v="3493"/>
    <n v="201"/>
    <s v="SHIPPED"/>
    <s v="SEA - FOB "/>
    <s v="SENT"/>
    <n v="15605004637"/>
    <s v="CDD - 29-3-2026"/>
    <s v="SEA - FOB - CHENNAI"/>
    <s v="IBKG0000248410"/>
    <d v="2026-03-16T00:00:00"/>
    <s v="SENT"/>
    <s v="LCPEXP2526-3440"/>
    <s v="GPS E-LOCK-675080232105"/>
  </r>
  <r>
    <x v="4"/>
    <n v="10"/>
    <s v="PRLS/25/13160"/>
    <n v="4702095844"/>
    <s v="WHITE"/>
    <n v="710967632001"/>
    <s v="US"/>
    <n v="5170"/>
    <n v="5319"/>
    <n v="306"/>
    <s v="SHIPPED"/>
    <s v="SEA - FOB "/>
    <s v="SENT"/>
    <n v="15605004636"/>
    <s v="CDD - 29-3-2026"/>
    <s v="SEA - FOB - CHENNAI"/>
    <s v="IBKG0000248410"/>
    <d v="2026-03-16T00:00:00"/>
    <s v="SENT"/>
    <s v="LCPEXP2526-3440"/>
    <s v="GPS E-LOCK-675080232105"/>
  </r>
  <r>
    <x v="4"/>
    <n v="10"/>
    <s v="PRLS/25/13164"/>
    <n v="4702095655"/>
    <s v="WHITE"/>
    <n v="710967894001"/>
    <s v="US"/>
    <n v="3760"/>
    <n v="3866"/>
    <n v="183"/>
    <s v="SHIPPED"/>
    <s v="SEA - FOB "/>
    <s v="SENT"/>
    <n v="15605004640"/>
    <s v="CDD - 29-3-2026"/>
    <s v="SEA - FOB - CHENNAI"/>
    <s v="IBKG0000248410"/>
    <d v="2026-03-16T00:00:00"/>
    <s v="SENT"/>
    <s v="LCPEXP2526-3440"/>
    <s v="GPS E-LOCK-675080232105"/>
  </r>
  <r>
    <x v="4"/>
    <n v="10"/>
    <s v="PRLS/25/13159"/>
    <n v="4702096672"/>
    <s v="NEW FOREST"/>
    <n v="710804257063"/>
    <s v="US"/>
    <n v="1557"/>
    <n v="1459"/>
    <n v="35"/>
    <s v="SHIPPED"/>
    <s v="SEA - FOB "/>
    <s v="SENT"/>
    <n v="15605004645"/>
    <s v="CDD - 29-3-2026"/>
    <s v="SEA - FOB - CHENNAI"/>
    <s v="IBKG0000244536"/>
    <d v="2026-03-18T00:00:00"/>
    <s v="SENT"/>
    <s v="LCPEXP2526-3444"/>
    <m/>
  </r>
  <r>
    <x v="4"/>
    <n v="10"/>
    <s v="PRLS/25/13156"/>
    <n v="4702095663"/>
    <s v="6937B WHITE GREEN MULTI"/>
    <s v="710B29639001"/>
    <s v="US"/>
    <n v="100"/>
    <n v="100"/>
    <n v="7"/>
    <s v="SHIPPED TO CITY OFFICE"/>
    <s v="AIR - FOB"/>
    <s v="SENT"/>
    <n v="15605004671"/>
    <s v="CDD - 29-3-2026"/>
    <s v="AIR - FOB - BANGLORE"/>
    <s v="IBKG0000257090"/>
    <d v="2026-03-26T00:00:00"/>
    <s v="SENT"/>
    <s v="-"/>
    <m/>
  </r>
  <r>
    <x v="4"/>
    <n v="10"/>
    <s v="PRLS/25/13159"/>
    <n v="4702096673"/>
    <s v="NEW FOREST"/>
    <n v="710804257063"/>
    <s v="US"/>
    <n v="100"/>
    <n v="100"/>
    <n v="3"/>
    <s v="SHIPPED TO CITY OFFICE"/>
    <s v="AIR - FOB"/>
    <s v="SENT"/>
    <n v="15605004672"/>
    <s v="CDD - 29-3-2026"/>
    <s v="AIR - FOB - BANGLORE"/>
    <s v="IBKG0000257090"/>
    <d v="2026-03-26T00:00:00"/>
    <s v="SENT"/>
    <s v="-"/>
    <m/>
  </r>
  <r>
    <x v="2"/>
    <n v="10"/>
    <s v="PRLS/25/12722"/>
    <n v="4702067320"/>
    <s v="7258 NAVY WHITE"/>
    <s v="710B18131001"/>
    <s v="HK"/>
    <n v="105"/>
    <n v="105"/>
    <n v="3"/>
    <s v="SHIPPED"/>
    <s v="SEA - FOB "/>
    <s v="SENT"/>
    <n v="15605004663"/>
    <s v="CDD - 05-4-2026"/>
    <s v="SEA - FOB - CHENNAI"/>
    <s v="IBKG0000253664"/>
    <d v="2026-03-27T00:00:00"/>
    <s v="SENT"/>
    <s v="LCPEXP2526-3539"/>
    <m/>
  </r>
  <r>
    <x v="2"/>
    <n v="10"/>
    <s v="PRLS/25/12722"/>
    <n v="4702067318"/>
    <s v="7258 NAVY WHITE"/>
    <s v="710B18131001"/>
    <s v="HK"/>
    <n v="35"/>
    <n v="35"/>
    <n v="2"/>
    <s v="SHIPPED"/>
    <s v="SEA - FOB "/>
    <s v="SENT"/>
    <n v="15605004663"/>
    <s v="CDD - 05-4-2026"/>
    <s v="SEA - FOB - CHENNAI"/>
    <s v="IBKG0000253664"/>
    <d v="2026-03-27T00:00:00"/>
    <s v="SENT"/>
    <s v="LCPEXP2526-3539"/>
    <m/>
  </r>
  <r>
    <x v="2"/>
    <n v="10"/>
    <s v="PRLS/25/12722"/>
    <n v="4702067319"/>
    <s v="7258 NAVY WHITE"/>
    <s v="710B18131001"/>
    <s v="HK"/>
    <n v="101"/>
    <n v="101"/>
    <n v="3"/>
    <s v="SHIPPED"/>
    <s v="SEA - FOB "/>
    <s v="SENT"/>
    <n v="15605004662"/>
    <s v="CDD - 05-4-2026"/>
    <s v="SEA - FOB - CHENNAI"/>
    <s v="IBKG0000253664"/>
    <d v="2026-03-27T00:00:00"/>
    <s v="SENT"/>
    <s v="LCPEXP2526-3539"/>
    <m/>
  </r>
  <r>
    <x v="2"/>
    <n v="10"/>
    <s v="PRLS/25/12723"/>
    <n v="4702067324"/>
    <s v="7312 NAVY MULTI"/>
    <s v="710B18274001"/>
    <s v="HK"/>
    <n v="290"/>
    <n v="290"/>
    <n v="9"/>
    <s v="SHIPPED"/>
    <s v="SEA - FOB "/>
    <s v="SENT"/>
    <n v="15605004669"/>
    <s v="CDD - 05-4-2026"/>
    <s v="SEA - FOB - CHENNAI"/>
    <s v="IBKG0000253664"/>
    <d v="2026-03-27T00:00:00"/>
    <s v="SENT"/>
    <s v="LCPEXP2526-3539"/>
    <m/>
  </r>
  <r>
    <x v="2"/>
    <n v="10"/>
    <s v="PRLS/25/12723"/>
    <n v="4702067326"/>
    <s v="7312 NAVY MULTI"/>
    <s v="710B18274001"/>
    <s v="HK"/>
    <n v="765"/>
    <n v="766"/>
    <n v="19"/>
    <s v="SHIPPED"/>
    <s v="SEA - FOB "/>
    <s v="SENT"/>
    <n v="15605004666"/>
    <s v="CDD - 05-4-2026"/>
    <s v="SEA - FOB - CHENNAI"/>
    <s v="IBKG0000253664"/>
    <d v="2026-03-27T00:00:00"/>
    <s v="SENT"/>
    <s v="LCPEXP2526-3539"/>
    <m/>
  </r>
  <r>
    <x v="2"/>
    <n v="10"/>
    <s v="PRLS/25/12723"/>
    <n v="4702067325"/>
    <s v="7312 NAVY MULTI"/>
    <s v="710B18274001"/>
    <s v="HK"/>
    <n v="149"/>
    <n v="149"/>
    <n v="5"/>
    <s v="SHIPPED"/>
    <s v="SEA - FOB "/>
    <s v="SENT"/>
    <n v="15605004670"/>
    <s v="CDD - 05-4-2026"/>
    <s v="SEA - FOB - CHENNAI"/>
    <s v="IBKG0000253664"/>
    <d v="2026-03-27T00:00:00"/>
    <s v="SENT"/>
    <s v="LCPEXP2526-3539"/>
    <m/>
  </r>
  <r>
    <x v="2"/>
    <n v="10"/>
    <s v="PRLS/25/12732"/>
    <n v="4702067333"/>
    <s v="6671H COASTAL BEIGE/WHITE"/>
    <s v="710B22588001"/>
    <s v="HK"/>
    <n v="141"/>
    <n v="141"/>
    <n v="9"/>
    <s v="SHIPPED"/>
    <s v="SEA - FOB "/>
    <s v="SENT"/>
    <n v="15605004661"/>
    <s v="CDD - 05-4-2026"/>
    <s v="SEA - FOB - CHENNAI"/>
    <s v="IBKG0000253664"/>
    <d v="2026-03-27T00:00:00"/>
    <s v="SENT"/>
    <s v="LCPEXP2526-3539"/>
    <m/>
  </r>
  <r>
    <x v="2"/>
    <n v="20"/>
    <s v="PRLS/25/12734"/>
    <n v="4702067333"/>
    <s v="6671A CABANA BLUE/WHITE"/>
    <s v="710B22588002"/>
    <s v="HK"/>
    <n v="211"/>
    <n v="211"/>
    <n v="13"/>
    <s v="SHIPPED"/>
    <s v="SEA - FOB "/>
    <s v="SENT"/>
    <n v="15605004661"/>
    <s v="CDD - 05-4-2026"/>
    <s v="SEA - FOB - CHENNAI"/>
    <s v="IBKG0000253664"/>
    <d v="2026-03-27T00:00:00"/>
    <s v="SENT"/>
    <s v="LCPEXP2526-3539"/>
    <m/>
  </r>
  <r>
    <x v="2"/>
    <n v="30"/>
    <s v="PRLS/25/12736"/>
    <n v="4702067333"/>
    <s v="6671I POWDER PURPLE/WHITE"/>
    <s v="710B22588003"/>
    <s v="HK"/>
    <n v="90"/>
    <n v="90"/>
    <n v="7"/>
    <s v="SHIPPED"/>
    <s v="SEA - FOB "/>
    <s v="SENT"/>
    <n v="15605004661"/>
    <s v="CDD - 05-4-2026"/>
    <s v="SEA - FOB - CHENNAI"/>
    <s v="IBKG0000253664"/>
    <d v="2026-03-27T00:00:00"/>
    <s v="SENT"/>
    <s v="LCPEXP2526-3539"/>
    <m/>
  </r>
  <r>
    <x v="2"/>
    <n v="10"/>
    <s v="PRLS/25/12740"/>
    <n v="4702067336"/>
    <s v="6555B CABANA BLUE/WHITE"/>
    <s v="710B22589002"/>
    <s v="HK"/>
    <n v="35"/>
    <n v="35"/>
    <n v="3"/>
    <s v="SHIPPED"/>
    <s v="SEA - FOB "/>
    <s v="SENT"/>
    <n v="15605004667"/>
    <s v="CDD - 05-4-2026"/>
    <s v="SEA - FOB - CHENNAI"/>
    <s v="IBKG0000253664"/>
    <d v="2026-03-27T00:00:00"/>
    <s v="SENT"/>
    <s v="LCPEXP2526-3539"/>
    <m/>
  </r>
  <r>
    <x v="2"/>
    <n v="10"/>
    <s v="PRLS/25/12780"/>
    <n v="4702050920"/>
    <s v="WHITE"/>
    <n v="782528496001"/>
    <s v="HK"/>
    <n v="30"/>
    <n v="30"/>
    <n v="3"/>
    <s v="SHIPPED"/>
    <s v="SEA - FOB "/>
    <s v="SENT"/>
    <n v="15605004676"/>
    <s v="CDD - 05-4-2026"/>
    <s v="SEA - FOB - CHENNAI"/>
    <s v="IBKG0000253664"/>
    <d v="2026-03-27T00:00:00"/>
    <s v="SENT"/>
    <s v="LCPEXP2526-3539"/>
    <m/>
  </r>
  <r>
    <x v="2"/>
    <n v="10"/>
    <s v="PRLS/25/12782"/>
    <n v="4702050925"/>
    <s v="WHITE"/>
    <n v="782581596001"/>
    <s v="HK"/>
    <n v="30"/>
    <n v="30"/>
    <n v="5"/>
    <s v="SHIPPED"/>
    <s v="SEA - FOB "/>
    <s v="SENT"/>
    <n v="15605004677"/>
    <s v="CDD - 05-4-2026"/>
    <s v="SEA - FOB - CHENNAI"/>
    <s v="IBKG0000253664"/>
    <d v="2026-03-27T00:00:00"/>
    <s v="SENT"/>
    <s v="LCPEXP2526-3539"/>
    <m/>
  </r>
  <r>
    <x v="0"/>
    <n v="10"/>
    <s v="PRLS/25/12782"/>
    <n v="4702050922"/>
    <s v="WHITE"/>
    <n v="782581596001"/>
    <s v="ITALY"/>
    <n v="30"/>
    <n v="28"/>
    <n v="4"/>
    <s v="SHIPPED"/>
    <s v="SEA - FOB "/>
    <s v="SENT"/>
    <n v="15605004679"/>
    <s v="CDD - 05-4-2026"/>
    <s v="SEA - FOB - CHENNAI"/>
    <s v="IBKG0000253667"/>
    <d v="2026-03-31T00:00:00"/>
    <s v="SENT"/>
    <s v="LCPEXP2526-3544"/>
    <m/>
  </r>
  <r>
    <x v="10"/>
    <n v="10"/>
    <s v="PRLS/25/12780"/>
    <n v="4702050921"/>
    <s v="WHITE"/>
    <n v="782528496001"/>
    <s v="KOREA"/>
    <n v="30"/>
    <n v="30"/>
    <n v="4"/>
    <s v="SHIPPED"/>
    <s v="SEA - FOB "/>
    <s v="SENT"/>
    <n v="15605004680"/>
    <s v="CDD - 05-4-2026"/>
    <s v="SEA - FOB - CHENNAI"/>
    <s v="IBKG0000253668"/>
    <d v="2026-03-31T00:00:00"/>
    <s v="SENT"/>
    <s v="LCPEXP2526-3545"/>
    <m/>
  </r>
  <r>
    <x v="10"/>
    <n v="10"/>
    <s v="PRLS/25/12782"/>
    <n v="4702050926"/>
    <s v="WHITE"/>
    <n v="782581596001"/>
    <s v="KOREA"/>
    <n v="40"/>
    <n v="40"/>
    <n v="5"/>
    <s v="SHIPPED"/>
    <s v="SEA - FOB "/>
    <s v="SENT"/>
    <n v="15605004681"/>
    <s v="CDD - 05-4-2026"/>
    <s v="SEA - FOB - CHENNAI"/>
    <s v="IBKG0000253668"/>
    <d v="2026-03-31T00:00:00"/>
    <s v="SENT"/>
    <s v="LCPEXP2526-3545"/>
    <m/>
  </r>
  <r>
    <x v="7"/>
    <n v="10"/>
    <s v="PRLS/25/12780"/>
    <n v="4702050918"/>
    <s v="WHITE"/>
    <n v="782528496001"/>
    <s v="US"/>
    <n v="175"/>
    <n v="170"/>
    <n v="19"/>
    <s v="SHIPPED"/>
    <s v="SEA - FOB "/>
    <s v="SENT"/>
    <n v="15605004682"/>
    <s v="CDD - 05-4-2026"/>
    <s v="SEA - FOB - CHENNAI"/>
    <s v="IBKG0000253671"/>
    <d v="2026-03-31T00:00:00"/>
    <s v="SENT"/>
    <s v="LCPEXP2526-3546"/>
    <m/>
  </r>
  <r>
    <x v="7"/>
    <n v="10"/>
    <s v="PRLS/25/12782"/>
    <n v="4702050923"/>
    <s v="WHITE"/>
    <n v="782581596001"/>
    <s v="US"/>
    <n v="91"/>
    <n v="71"/>
    <n v="8"/>
    <s v="SHIPPED"/>
    <s v="SEA - FOB "/>
    <s v="SENT"/>
    <n v="15605004683"/>
    <s v="CDD - 05-4-2026"/>
    <s v="SEA - FOB - CHENNAI"/>
    <s v="IBKG0000253671"/>
    <d v="2026-03-31T00:00:00"/>
    <s v="SENT"/>
    <s v="LCPEXP2526-3546"/>
    <m/>
  </r>
  <r>
    <x v="5"/>
    <n v="10"/>
    <s v="PRLS/25/12930"/>
    <n v="4702080081"/>
    <s v="7289A HRBR ISLND BLUE WHT MLTI"/>
    <s v="710P03855501"/>
    <s v="US"/>
    <n v="40"/>
    <n v="40"/>
    <n v="5"/>
    <s v="SHIPPED"/>
    <s v="SEA - FOB "/>
    <s v="SENT"/>
    <n v="15605004646"/>
    <s v="CDD - 05-4-2026"/>
    <s v="SEA - FOB - CHENNAI"/>
    <s v="IBKG0000253742"/>
    <d v="2026-03-26T00:00:00"/>
    <s v="SENT"/>
    <s v="LCPEXP2526-3534"/>
    <m/>
  </r>
  <r>
    <x v="5"/>
    <n v="20"/>
    <s v="PRLS/25/12931"/>
    <n v="4702080081"/>
    <s v="7289D COASTAL BEIGE WHT MULTI"/>
    <s v="710P03855502"/>
    <s v="US"/>
    <n v="40"/>
    <n v="40"/>
    <n v="5"/>
    <s v="SHIPPED"/>
    <s v="SEA - FOB "/>
    <s v="SENT"/>
    <n v="15605004646"/>
    <s v="CDD - 05-4-2026"/>
    <s v="SEA - FOB - CHENNAI"/>
    <s v="IBKG0000253742"/>
    <d v="2026-03-26T00:00:00"/>
    <s v="SENT"/>
    <s v="LCPEXP2526-3534"/>
    <m/>
  </r>
  <r>
    <x v="5"/>
    <n v="30"/>
    <s v="PRLS/25/12932"/>
    <n v="4702080081"/>
    <s v="7289C PWDR PURPLE WHITE MULTI"/>
    <s v="710P03855503"/>
    <s v="US"/>
    <n v="40"/>
    <n v="40"/>
    <n v="5"/>
    <s v="SHIPPED"/>
    <s v="SEA - FOB "/>
    <s v="SENT"/>
    <n v="15605004646"/>
    <s v="CDD - 05-4-2026"/>
    <s v="SEA - FOB - CHENNAI"/>
    <s v="IBKG0000253742"/>
    <d v="2026-03-26T00:00:00"/>
    <s v="SENT"/>
    <s v="LCPEXP2526-3534"/>
    <m/>
  </r>
  <r>
    <x v="5"/>
    <n v="40"/>
    <s v="PRLS/25/12933"/>
    <n v="4702080081"/>
    <s v="7289B FADED MINT WHITE MULTI"/>
    <s v="710P03855504"/>
    <s v="US"/>
    <n v="40"/>
    <n v="40"/>
    <n v="5"/>
    <s v="SHIPPED"/>
    <s v="SEA - FOB "/>
    <s v="SENT"/>
    <n v="15605004646"/>
    <s v="CDD - 05-4-2026"/>
    <s v="SEA - FOB - CHENNAI"/>
    <s v="IBKG0000253742"/>
    <d v="2026-03-26T00:00:00"/>
    <s v="SENT"/>
    <s v="LCPEXP2526-3534"/>
    <m/>
  </r>
  <r>
    <x v="5"/>
    <n v="10"/>
    <s v="PRLS/25/12930"/>
    <n v="4702080082"/>
    <s v="7289A HRBR ISLND BLUE WHT MLTI"/>
    <s v="710P03855501"/>
    <s v="US"/>
    <n v="330"/>
    <n v="330"/>
    <n v="55"/>
    <s v="SHIPPED"/>
    <s v="SEA - FOB "/>
    <s v="SENT"/>
    <n v="15605004647"/>
    <s v="CDD - 05-4-2026"/>
    <s v="SEA - FOB - CHENNAI"/>
    <s v="IBKG0000253742"/>
    <d v="2026-03-26T00:00:00"/>
    <s v="SENT"/>
    <s v="LCPEXP2526-3534"/>
    <m/>
  </r>
  <r>
    <x v="5"/>
    <n v="20"/>
    <s v="PRLS/25/12931"/>
    <n v="4702080082"/>
    <s v="7289D COASTAL BEIGE WHT MULTI"/>
    <s v="710P03855502"/>
    <s v="US"/>
    <n v="294"/>
    <n v="294"/>
    <n v="49"/>
    <s v="SHIPPED"/>
    <s v="SEA - FOB "/>
    <s v="SENT"/>
    <n v="15605004647"/>
    <s v="CDD - 05-4-2026"/>
    <s v="SEA - FOB - CHENNAI"/>
    <s v="IBKG0000253742"/>
    <d v="2026-03-26T00:00:00"/>
    <s v="SENT"/>
    <s v="LCPEXP2526-3534"/>
    <m/>
  </r>
  <r>
    <x v="5"/>
    <n v="30"/>
    <s v="PRLS/25/12932"/>
    <n v="4702080082"/>
    <s v="7289C PWDR PURPLE WHITE MULTI"/>
    <s v="710P03855503"/>
    <s v="US"/>
    <n v="294"/>
    <n v="294"/>
    <n v="49"/>
    <s v="SHIPPED"/>
    <s v="SEA - FOB "/>
    <s v="SENT"/>
    <n v="15605004647"/>
    <s v="CDD - 05-4-2026"/>
    <s v="SEA - FOB - CHENNAI"/>
    <s v="IBKG0000253742"/>
    <d v="2026-03-26T00:00:00"/>
    <s v="SENT"/>
    <s v="LCPEXP2526-3534"/>
    <m/>
  </r>
  <r>
    <x v="5"/>
    <n v="40"/>
    <s v="PRLS/25/12933"/>
    <n v="4702080082"/>
    <s v="7289B FADED MINT WHITE MULTI"/>
    <s v="710P03855504"/>
    <s v="US"/>
    <n v="294"/>
    <n v="294"/>
    <n v="49"/>
    <s v="SHIPPED"/>
    <s v="SEA - FOB "/>
    <s v="SENT"/>
    <n v="15605004647"/>
    <s v="CDD - 05-4-2026"/>
    <s v="SEA - FOB - CHENNAI"/>
    <s v="IBKG0000253742"/>
    <d v="2026-03-26T00:00:00"/>
    <s v="SENT"/>
    <s v="LCPEXP2526-3534"/>
    <m/>
  </r>
  <r>
    <x v="5"/>
    <n v="10"/>
    <s v="PRLS/25/12930"/>
    <n v="4702080083"/>
    <s v="7289A HRBR ISLND BLUE WHT MLTI"/>
    <s v="710P03855501"/>
    <s v="US"/>
    <n v="264"/>
    <n v="264"/>
    <n v="33"/>
    <s v="SHIPPED"/>
    <s v="SEA - FOB "/>
    <s v="SENT"/>
    <n v="15605004648"/>
    <s v="CDD - 05-4-2026"/>
    <s v="SEA - FOB - CHENNAI"/>
    <s v="IBKG0000253742"/>
    <d v="2026-03-26T00:00:00"/>
    <s v="SENT"/>
    <s v="LCPEXP2526-3534"/>
    <m/>
  </r>
  <r>
    <x v="5"/>
    <n v="20"/>
    <s v="PRLS/25/12931"/>
    <n v="4702080083"/>
    <s v="7289D COASTAL BEIGE WHT MULTI"/>
    <s v="710P03855502"/>
    <s v="US"/>
    <n v="200"/>
    <n v="200"/>
    <n v="25"/>
    <s v="SHIPPED"/>
    <s v="SEA - FOB "/>
    <s v="SENT"/>
    <n v="15605004648"/>
    <s v="CDD - 05-4-2026"/>
    <s v="SEA - FOB - CHENNAI"/>
    <s v="IBKG0000253742"/>
    <d v="2026-03-26T00:00:00"/>
    <s v="SENT"/>
    <s v="LCPEXP2526-3534"/>
    <m/>
  </r>
  <r>
    <x v="5"/>
    <n v="30"/>
    <s v="PRLS/25/12932"/>
    <n v="4702080083"/>
    <s v="7289C PWDR PURPLE WHITE MULTI"/>
    <s v="710P03855503"/>
    <s v="US"/>
    <n v="200"/>
    <n v="200"/>
    <n v="25"/>
    <s v="SHIPPED"/>
    <s v="SEA - FOB "/>
    <s v="SENT"/>
    <n v="15605004648"/>
    <s v="CDD - 05-4-2026"/>
    <s v="SEA - FOB - CHENNAI"/>
    <s v="IBKG0000253742"/>
    <d v="2026-03-26T00:00:00"/>
    <s v="SENT"/>
    <s v="LCPEXP2526-3534"/>
    <m/>
  </r>
  <r>
    <x v="5"/>
    <n v="40"/>
    <s v="PRLS/25/12933"/>
    <n v="4702080083"/>
    <s v="7289B FADED MINT WHITE MULTI"/>
    <s v="710P03855504"/>
    <s v="US"/>
    <n v="200"/>
    <n v="200"/>
    <n v="25"/>
    <s v="SHIPPED"/>
    <s v="SEA - FOB "/>
    <s v="SENT"/>
    <n v="15605004648"/>
    <s v="CDD - 05-4-2026"/>
    <s v="SEA - FOB - CHENNAI"/>
    <s v="IBKG0000253742"/>
    <d v="2026-03-26T00:00:00"/>
    <s v="SENT"/>
    <s v="LCPEXP2526-3534"/>
    <m/>
  </r>
  <r>
    <x v="5"/>
    <n v="10"/>
    <s v="PRLS/25/12930"/>
    <n v="4702080084"/>
    <s v="7289A HRBR ISLND BLUE WHT MLTI"/>
    <s v="710P03855501"/>
    <s v="US"/>
    <n v="204"/>
    <n v="204"/>
    <n v="34"/>
    <s v="SHIPPED"/>
    <s v="SEA - FOB "/>
    <s v="SENT"/>
    <n v="15605004649"/>
    <s v="CDD - 05-4-2026"/>
    <s v="SEA - FOB - CHENNAI"/>
    <s v="IBKG0000253742"/>
    <d v="2026-03-26T00:00:00"/>
    <s v="SENT"/>
    <s v="LCPEXP2526-3534"/>
    <m/>
  </r>
  <r>
    <x v="5"/>
    <n v="20"/>
    <s v="PRLS/25/12931"/>
    <n v="4702080084"/>
    <s v="7289D COASTAL BEIGE WHT MULTI"/>
    <s v="710P03855502"/>
    <s v="US"/>
    <n v="168"/>
    <n v="168"/>
    <n v="28"/>
    <s v="SHIPPED"/>
    <s v="SEA - FOB "/>
    <s v="SENT"/>
    <n v="15605004649"/>
    <s v="CDD - 05-4-2026"/>
    <s v="SEA - FOB - CHENNAI"/>
    <s v="IBKG0000253742"/>
    <d v="2026-03-26T00:00:00"/>
    <s v="SENT"/>
    <s v="LCPEXP2526-3534"/>
    <m/>
  </r>
  <r>
    <x v="5"/>
    <n v="30"/>
    <s v="PRLS/25/12932"/>
    <n v="4702080084"/>
    <s v="7289C PWDR PURPLE WHITE MULTI"/>
    <s v="710P03855503"/>
    <s v="US"/>
    <n v="168"/>
    <n v="168"/>
    <n v="28"/>
    <s v="SHIPPED"/>
    <s v="SEA - FOB "/>
    <s v="SENT"/>
    <n v="15605004649"/>
    <s v="CDD - 05-4-2026"/>
    <s v="SEA - FOB - CHENNAI"/>
    <s v="IBKG0000253742"/>
    <d v="2026-03-26T00:00:00"/>
    <s v="SENT"/>
    <s v="LCPEXP2526-3534"/>
    <m/>
  </r>
  <r>
    <x v="5"/>
    <n v="40"/>
    <s v="PRLS/25/12933"/>
    <n v="4702080084"/>
    <s v="7289B FADED MINT WHITE MULTI"/>
    <s v="710P03855504"/>
    <s v="US"/>
    <n v="168"/>
    <n v="168"/>
    <n v="28"/>
    <s v="SHIPPED"/>
    <s v="SEA - FOB "/>
    <s v="SENT"/>
    <n v="15605004649"/>
    <s v="CDD - 05-4-2026"/>
    <s v="SEA - FOB - CHENNAI"/>
    <s v="IBKG0000253742"/>
    <d v="2026-03-26T00:00:00"/>
    <s v="SENT"/>
    <s v="LCPEXP2526-3534"/>
    <m/>
  </r>
  <r>
    <x v="5"/>
    <n v="10"/>
    <s v="PRLS/25/12930"/>
    <n v="4702080085"/>
    <s v="7289A HRBR ISLND BLUE WHT MLTI"/>
    <s v="710P03855501"/>
    <s v="US"/>
    <n v="24"/>
    <n v="24"/>
    <n v="2"/>
    <s v="SHIPPED"/>
    <s v="SEA - FOB "/>
    <s v="SENT"/>
    <n v="15605004650"/>
    <s v="CDD - 05-4-2026"/>
    <s v="SEA - FOB - CHENNAI"/>
    <s v="IBKG0000253744"/>
    <d v="2026-03-26T00:00:00"/>
    <s v="SENT"/>
    <s v="LCPEXP2526-3535"/>
    <m/>
  </r>
  <r>
    <x v="5"/>
    <n v="10"/>
    <s v="PRLS/25/12930"/>
    <n v="4702080086"/>
    <s v="7289A HRBR ISLND BLUE WHT MLTI"/>
    <s v="710P03855501"/>
    <s v="US"/>
    <n v="90"/>
    <n v="90"/>
    <n v="15"/>
    <s v="SHIPPED"/>
    <s v="SEA - FOB "/>
    <s v="SENT"/>
    <n v="15605004651"/>
    <s v="CDD - 05-4-2026"/>
    <s v="SEA - FOB - CHENNAI"/>
    <s v="IBKG0000253744"/>
    <d v="2026-03-26T00:00:00"/>
    <s v="SENT"/>
    <s v="LCPEXP2526-3535"/>
    <m/>
  </r>
  <r>
    <x v="5"/>
    <n v="20"/>
    <s v="PRLS/25/12931"/>
    <n v="4702080086"/>
    <s v="7289D COASTAL BEIGE WHT MULTI"/>
    <s v="710P03855502"/>
    <s v="US"/>
    <n v="72"/>
    <n v="72"/>
    <n v="12"/>
    <s v="SHIPPED"/>
    <s v="SEA - FOB "/>
    <s v="SENT"/>
    <n v="15605004651"/>
    <s v="CDD - 05-4-2026"/>
    <s v="SEA - FOB - CHENNAI"/>
    <s v="IBKG0000253744"/>
    <d v="2026-03-26T00:00:00"/>
    <s v="SENT"/>
    <s v="LCPEXP2526-3535"/>
    <m/>
  </r>
  <r>
    <x v="5"/>
    <n v="30"/>
    <s v="PRLS/25/12932"/>
    <n v="4702080086"/>
    <s v="7289C PWDR PURPLE WHITE MULTI"/>
    <s v="710P03855503"/>
    <s v="US"/>
    <n v="72"/>
    <n v="72"/>
    <n v="12"/>
    <s v="SHIPPED"/>
    <s v="SEA - FOB "/>
    <s v="SENT"/>
    <n v="15605004651"/>
    <s v="CDD - 05-4-2026"/>
    <s v="SEA - FOB - CHENNAI"/>
    <s v="IBKG0000253744"/>
    <d v="2026-03-26T00:00:00"/>
    <s v="SENT"/>
    <s v="LCPEXP2526-3535"/>
    <m/>
  </r>
  <r>
    <x v="5"/>
    <n v="40"/>
    <s v="PRLS/25/12933"/>
    <n v="4702080086"/>
    <s v="7289B FADED MINT WHITE MULTI"/>
    <s v="710P03855504"/>
    <s v="US"/>
    <n v="72"/>
    <n v="72"/>
    <n v="12"/>
    <s v="SHIPPED"/>
    <s v="SEA - FOB "/>
    <s v="SENT"/>
    <n v="15605004651"/>
    <s v="CDD - 05-4-2026"/>
    <s v="SEA - FOB - CHENNAI"/>
    <s v="IBKG0000253744"/>
    <d v="2026-03-26T00:00:00"/>
    <s v="SENT"/>
    <s v="LCPEXP2526-3535"/>
    <m/>
  </r>
  <r>
    <x v="5"/>
    <n v="10"/>
    <s v="PRLS/25/12930"/>
    <n v="4702080087"/>
    <s v="7289A HRBR ISLND BLUE WHT MLTI"/>
    <s v="710P03855501"/>
    <s v="US"/>
    <n v="12"/>
    <n v="12"/>
    <n v="1"/>
    <s v="SHIPPED"/>
    <s v="SEA - FOB "/>
    <s v="SENT"/>
    <n v="15605004652"/>
    <s v="CDD - 05-4-2026"/>
    <s v="SEA - FOB - CHENNAI"/>
    <s v="IBKG0000253744"/>
    <d v="2026-03-26T00:00:00"/>
    <s v="SENT"/>
    <s v="LCPEXP2526-3535"/>
    <m/>
  </r>
  <r>
    <x v="5"/>
    <n v="20"/>
    <s v="PRLS/25/12931"/>
    <n v="4702080087"/>
    <s v="7289D COASTAL BEIGE WHT MULTI"/>
    <s v="710P03855502"/>
    <s v="US"/>
    <n v="12"/>
    <n v="12"/>
    <n v="1"/>
    <s v="SHIPPED"/>
    <s v="SEA - FOB "/>
    <s v="SENT"/>
    <n v="15605004652"/>
    <s v="CDD - 05-4-2026"/>
    <s v="SEA - FOB - CHENNAI"/>
    <s v="IBKG0000253744"/>
    <d v="2026-03-26T00:00:00"/>
    <s v="SENT"/>
    <s v="LCPEXP2526-3535"/>
    <m/>
  </r>
  <r>
    <x v="5"/>
    <n v="30"/>
    <s v="PRLS/25/12932"/>
    <n v="4702080087"/>
    <s v="7289C PWDR PURPLE WHITE MULTI"/>
    <s v="710P03855503"/>
    <s v="US"/>
    <n v="12"/>
    <n v="12"/>
    <n v="1"/>
    <s v="SHIPPED"/>
    <s v="SEA - FOB "/>
    <s v="SENT"/>
    <n v="15605004652"/>
    <s v="CDD - 05-4-2026"/>
    <s v="SEA - FOB - CHENNAI"/>
    <s v="IBKG0000253744"/>
    <d v="2026-03-26T00:00:00"/>
    <s v="SENT"/>
    <s v="LCPEXP2526-3535"/>
    <m/>
  </r>
  <r>
    <x v="5"/>
    <n v="40"/>
    <s v="PRLS/25/12933"/>
    <n v="4702080087"/>
    <s v="7289B FADED MINT WHITE MULTI"/>
    <s v="710P03855504"/>
    <s v="US"/>
    <n v="12"/>
    <n v="12"/>
    <n v="1"/>
    <s v="SHIPPED"/>
    <s v="SEA - FOB "/>
    <s v="SENT"/>
    <n v="15605004652"/>
    <s v="CDD - 05-4-2026"/>
    <s v="SEA - FOB - CHENNAI"/>
    <s v="IBKG0000253744"/>
    <d v="2026-03-26T00:00:00"/>
    <s v="SENT"/>
    <s v="LCPEXP2526-3535"/>
    <m/>
  </r>
  <r>
    <x v="5"/>
    <n v="10"/>
    <s v="PRLS/25/12930"/>
    <n v="4702080088"/>
    <s v="7289A HRBR ISLND BLUE WHT MLTI"/>
    <s v="710P03855501"/>
    <s v="US"/>
    <n v="24"/>
    <n v="24"/>
    <n v="2"/>
    <s v="SHIPPED"/>
    <s v="SEA - FOB "/>
    <s v="SENT"/>
    <n v="15605004653"/>
    <s v="CDD - 05-4-2026"/>
    <s v="SEA - FOB - CHENNAI"/>
    <s v="IBKG0000253744"/>
    <d v="2026-03-26T00:00:00"/>
    <s v="SENT"/>
    <s v="LCPEXP2526-3535"/>
    <m/>
  </r>
  <r>
    <x v="5"/>
    <n v="20"/>
    <s v="PRLS/25/12931"/>
    <n v="4702080088"/>
    <s v="7289D COASTAL BEIGE WHT MULTI"/>
    <s v="710P03855502"/>
    <s v="US"/>
    <n v="24"/>
    <n v="24"/>
    <n v="2"/>
    <s v="SHIPPED"/>
    <s v="SEA - FOB "/>
    <s v="SENT"/>
    <n v="15605004653"/>
    <s v="CDD - 05-4-2026"/>
    <s v="SEA - FOB - CHENNAI"/>
    <s v="IBKG0000253744"/>
    <d v="2026-03-26T00:00:00"/>
    <s v="SENT"/>
    <s v="LCPEXP2526-3535"/>
    <m/>
  </r>
  <r>
    <x v="5"/>
    <n v="30"/>
    <s v="PRLS/25/12932"/>
    <n v="4702080088"/>
    <s v="7289C PWDR PURPLE WHITE MULTI"/>
    <s v="710P03855503"/>
    <s v="US"/>
    <n v="24"/>
    <n v="24"/>
    <n v="2"/>
    <s v="SHIPPED"/>
    <s v="SEA - FOB "/>
    <s v="SENT"/>
    <n v="15605004653"/>
    <s v="CDD - 05-4-2026"/>
    <s v="SEA - FOB - CHENNAI"/>
    <s v="IBKG0000253744"/>
    <d v="2026-03-26T00:00:00"/>
    <s v="SENT"/>
    <s v="LCPEXP2526-3535"/>
    <m/>
  </r>
  <r>
    <x v="5"/>
    <n v="40"/>
    <s v="PRLS/25/12933"/>
    <n v="4702080088"/>
    <s v="7289B FADED MINT WHITE MULTI"/>
    <s v="710P03855504"/>
    <s v="US"/>
    <n v="24"/>
    <n v="24"/>
    <n v="2"/>
    <s v="SHIPPED"/>
    <s v="SEA - FOB "/>
    <s v="SENT"/>
    <n v="15605004653"/>
    <s v="CDD - 05-4-2026"/>
    <s v="SEA - FOB - CHENNAI"/>
    <s v="IBKG0000253744"/>
    <d v="2026-03-26T00:00:00"/>
    <s v="SENT"/>
    <s v="LCPEXP2526-3535"/>
    <m/>
  </r>
  <r>
    <x v="5"/>
    <n v="10"/>
    <s v="PRLS/25/12930"/>
    <n v="4702080089"/>
    <s v="7289A HRBR ISLND BLUE WHT MLTI"/>
    <s v="710P03855501"/>
    <s v="US"/>
    <n v="36"/>
    <n v="36"/>
    <n v="3"/>
    <s v="SHIPPED"/>
    <s v="SEA - FOB "/>
    <s v="SENT"/>
    <n v="15605004654"/>
    <s v="CDD - 05-4-2026"/>
    <s v="SEA - FOB - CHENNAI"/>
    <s v="IBKG0000253744"/>
    <d v="2026-03-26T00:00:00"/>
    <s v="SENT"/>
    <s v="LCPEXP2526-3535"/>
    <m/>
  </r>
  <r>
    <x v="5"/>
    <n v="20"/>
    <s v="PRLS/25/12931"/>
    <n v="4702080089"/>
    <s v="7289D COASTAL BEIGE WHT MULTI"/>
    <s v="710P03855502"/>
    <s v="US"/>
    <n v="24"/>
    <n v="24"/>
    <n v="2"/>
    <s v="SHIPPED"/>
    <s v="SEA - FOB "/>
    <s v="SENT"/>
    <n v="15605004654"/>
    <s v="CDD - 05-4-2026"/>
    <s v="SEA - FOB - CHENNAI"/>
    <s v="IBKG0000253744"/>
    <d v="2026-03-26T00:00:00"/>
    <s v="SENT"/>
    <s v="LCPEXP2526-3535"/>
    <m/>
  </r>
  <r>
    <x v="5"/>
    <n v="30"/>
    <s v="PRLS/25/12932"/>
    <n v="4702080089"/>
    <s v="7289C PWDR PURPLE WHITE MULTI"/>
    <s v="710P03855503"/>
    <s v="US"/>
    <n v="24"/>
    <n v="24"/>
    <n v="2"/>
    <s v="SHIPPED"/>
    <s v="SEA - FOB "/>
    <s v="SENT"/>
    <n v="15605004654"/>
    <s v="CDD - 05-4-2026"/>
    <s v="SEA - FOB - CHENNAI"/>
    <s v="IBKG0000253744"/>
    <d v="2026-03-26T00:00:00"/>
    <s v="SENT"/>
    <s v="LCPEXP2526-3535"/>
    <m/>
  </r>
  <r>
    <x v="5"/>
    <n v="40"/>
    <s v="PRLS/25/12933"/>
    <n v="4702080089"/>
    <s v="7289B FADED MINT WHITE MULTI"/>
    <s v="710P03855504"/>
    <s v="US"/>
    <n v="24"/>
    <n v="24"/>
    <n v="2"/>
    <s v="SHIPPED"/>
    <s v="SEA - FOB "/>
    <s v="SENT"/>
    <n v="15605004654"/>
    <s v="CDD - 05-4-2026"/>
    <s v="SEA - FOB - CHENNAI"/>
    <s v="IBKG0000253744"/>
    <d v="2026-03-26T00:00:00"/>
    <s v="SENT"/>
    <s v="LCPEXP2526-3535"/>
    <m/>
  </r>
  <r>
    <x v="5"/>
    <n v="10"/>
    <s v="PRLS/25/12930"/>
    <n v="4702080090"/>
    <s v="7289A HRBR ISLND BLUE WHT MLTI"/>
    <s v="710P03855501"/>
    <s v="US"/>
    <n v="24"/>
    <n v="24"/>
    <n v="2"/>
    <s v="SHIPPED"/>
    <s v="SEA - FOB "/>
    <s v="SENT"/>
    <n v="15605004655"/>
    <s v="CDD - 05-4-2026"/>
    <s v="SEA - FOB - CHENNAI"/>
    <s v="IBKG0000253744"/>
    <d v="2026-03-26T00:00:00"/>
    <s v="SENT"/>
    <s v="LCPEXP2526-3535"/>
    <m/>
  </r>
  <r>
    <x v="5"/>
    <n v="20"/>
    <s v="PRLS/25/12931"/>
    <n v="4702080090"/>
    <s v="7289D COASTAL BEIGE WHT MULTI"/>
    <s v="710P03855502"/>
    <s v="US"/>
    <n v="12"/>
    <n v="12"/>
    <n v="1"/>
    <s v="SHIPPED"/>
    <s v="SEA - FOB "/>
    <s v="SENT"/>
    <n v="15605004655"/>
    <s v="CDD - 05-4-2026"/>
    <s v="SEA - FOB - CHENNAI"/>
    <s v="IBKG0000253744"/>
    <d v="2026-03-26T00:00:00"/>
    <s v="SENT"/>
    <s v="LCPEXP2526-3535"/>
    <m/>
  </r>
  <r>
    <x v="5"/>
    <n v="30"/>
    <s v="PRLS/25/12932"/>
    <n v="4702080090"/>
    <s v="7289C PWDR PURPLE WHITE MULTI"/>
    <s v="710P03855503"/>
    <s v="US"/>
    <n v="12"/>
    <n v="12"/>
    <n v="1"/>
    <s v="SHIPPED"/>
    <s v="SEA - FOB "/>
    <s v="SENT"/>
    <n v="15605004655"/>
    <s v="CDD - 05-4-2026"/>
    <s v="SEA - FOB - CHENNAI"/>
    <s v="IBKG0000253744"/>
    <d v="2026-03-26T00:00:00"/>
    <s v="SENT"/>
    <s v="LCPEXP2526-3535"/>
    <m/>
  </r>
  <r>
    <x v="5"/>
    <n v="40"/>
    <s v="PRLS/25/12933"/>
    <n v="4702080090"/>
    <s v="7289B FADED MINT WHITE MULTI"/>
    <s v="710P03855504"/>
    <s v="US"/>
    <n v="12"/>
    <n v="12"/>
    <n v="1"/>
    <s v="SHIPPED"/>
    <s v="SEA - FOB "/>
    <s v="SENT"/>
    <n v="15605004655"/>
    <s v="CDD - 05-4-2026"/>
    <s v="SEA - FOB - CHENNAI"/>
    <s v="IBKG0000253744"/>
    <d v="2026-03-26T00:00:00"/>
    <s v="SENT"/>
    <s v="LCPEXP2526-3535"/>
    <m/>
  </r>
  <r>
    <x v="5"/>
    <n v="10"/>
    <s v="PRLS/25/12930"/>
    <n v="4702080091"/>
    <s v="7289A HRBR ISLND BLUE WHT MLTI"/>
    <s v="710P03855501"/>
    <s v="US"/>
    <n v="12"/>
    <n v="12"/>
    <n v="1"/>
    <s v="SHIPPED"/>
    <s v="SEA - FOB "/>
    <s v="SENT"/>
    <n v="15605004656"/>
    <s v="CDD - 05-4-2026"/>
    <s v="SEA - FOB - CHENNAI"/>
    <s v="IBKG0000253744"/>
    <d v="2026-03-26T00:00:00"/>
    <s v="SENT"/>
    <s v="LCPEXP2526-3535"/>
    <m/>
  </r>
  <r>
    <x v="3"/>
    <n v="10"/>
    <s v="PRLS/25/12780"/>
    <n v="4702050919"/>
    <s v="WHITE"/>
    <n v="782528496001"/>
    <s v="US"/>
    <n v="18"/>
    <n v="18"/>
    <n v="2"/>
    <s v="SHIPPED"/>
    <s v="SEA - FOB "/>
    <s v="SENT"/>
    <n v="15605004684"/>
    <s v="CDD - 05-4-2026"/>
    <s v="SEA - FOB - CHENNAI"/>
    <s v="IBKG0000253675"/>
    <d v="2026-03-31T00:00:00"/>
    <s v="SENT"/>
    <s v="LCPEXP2526-3547"/>
    <m/>
  </r>
  <r>
    <x v="3"/>
    <n v="10"/>
    <s v="PRLS/25/12782"/>
    <n v="4702050924"/>
    <s v="WHITE"/>
    <n v="782581596001"/>
    <s v="US"/>
    <n v="9"/>
    <n v="9"/>
    <n v="1"/>
    <s v="SHIPPED"/>
    <s v="SEA - FOB "/>
    <s v="SENT"/>
    <n v="15605004685"/>
    <s v="CDD - 05-4-2026"/>
    <s v="SEA - FOB - CHENNAI"/>
    <s v="IBKG0000253675"/>
    <d v="2026-03-31T00:00:00"/>
    <s v="SENT"/>
    <s v="LCPEXP2526-3547"/>
    <m/>
  </r>
  <r>
    <x v="4"/>
    <n v="20"/>
    <s v="PRLS/25/13161"/>
    <n v="4702095844"/>
    <s v="NEWPORT NAVY"/>
    <n v="710967632002"/>
    <s v="US"/>
    <n v="3760"/>
    <n v="3767"/>
    <n v="217"/>
    <s v="SHIPPED"/>
    <s v="SEA - FOB "/>
    <s v="SENT"/>
    <n v="15605004664"/>
    <s v="CDD - 05-4-2026"/>
    <s v="SEA - FOB - CHENNAI"/>
    <s v="IBKG0000253679"/>
    <d v="2026-03-27T00:00:00"/>
    <s v="SENT"/>
    <s v="LCPEXP2526-3536"/>
    <m/>
  </r>
  <r>
    <x v="4"/>
    <n v="30"/>
    <s v="PRLS/25/13162"/>
    <n v="4702095844"/>
    <s v="SUPPLY OLIVE"/>
    <n v="710967632005"/>
    <s v="US"/>
    <n v="3760"/>
    <n v="3703"/>
    <n v="213"/>
    <s v="SHIPPED"/>
    <s v="SEA - FOB "/>
    <s v="SENT"/>
    <n v="15605004673"/>
    <s v="CDD - 05-4-2026"/>
    <s v="SEA - FOB - CHENNAI"/>
    <s v="IBKG0000253679"/>
    <d v="2026-03-27T00:00:00"/>
    <s v="SENT"/>
    <s v="LCPEXP2526-3536"/>
    <m/>
  </r>
  <r>
    <x v="4"/>
    <n v="40"/>
    <s v="PRLS/25/13163"/>
    <n v="4702095844"/>
    <s v="POLO BLACK"/>
    <n v="710967632010"/>
    <s v="US"/>
    <n v="2820"/>
    <n v="2843"/>
    <n v="164"/>
    <s v="SHIPPED"/>
    <s v="SEA - FOB "/>
    <s v="SENT"/>
    <n v="15605004664"/>
    <s v="CDD - 05-4-2026"/>
    <s v="SEA - FOB - CHENNAI"/>
    <s v="IBKG0000253679"/>
    <d v="2026-03-27T00:00:00"/>
    <s v="SENT"/>
    <s v="LCPEXP2526-3536"/>
    <m/>
  </r>
  <r>
    <x v="4"/>
    <n v="20"/>
    <s v="PRLS/25/13166"/>
    <n v="4702095655"/>
    <s v="NEWPORT NAVY"/>
    <n v="710967894002"/>
    <s v="US"/>
    <n v="2820"/>
    <n v="2889"/>
    <n v="137"/>
    <s v="SHIPPED"/>
    <s v="SEA - FOB "/>
    <s v="SENT"/>
    <n v="15605004678"/>
    <s v="CDD - 05-4-2026"/>
    <s v="SEA - FOB - CHENNAI"/>
    <s v="IBKG0000253720"/>
    <d v="2026-03-27T00:00:00"/>
    <s v="SENT"/>
    <s v="LCPEXP2526-3538"/>
    <m/>
  </r>
  <r>
    <x v="4"/>
    <n v="30"/>
    <s v="PRLS/25/13167"/>
    <n v="4702095655"/>
    <s v="POLO BLACK"/>
    <n v="710967894500"/>
    <s v="US"/>
    <n v="1128"/>
    <n v="1137"/>
    <n v="55"/>
    <s v="SHIPPED"/>
    <s v="SEA - FOB "/>
    <s v="SENT"/>
    <n v="15605004674"/>
    <s v="CDD - 05-4-2026"/>
    <s v="SEA - FOB - CHENNAI"/>
    <s v="IBKG0000253720"/>
    <d v="2026-03-27T00:00:00"/>
    <s v="SENT"/>
    <s v="LCPEXP2526-3538"/>
    <m/>
  </r>
  <r>
    <x v="4"/>
    <n v="10"/>
    <s v="PRLS/25/13165"/>
    <n v="4702095659"/>
    <s v="6937C WHITE WINE MULTI"/>
    <s v="710B29367001"/>
    <s v="US"/>
    <n v="3580"/>
    <n v="3656"/>
    <n v="211"/>
    <s v="SHIPPED"/>
    <s v="SEA - FOB "/>
    <s v="SENT"/>
    <n v="15605004675"/>
    <s v="CDD - 05-4-2026"/>
    <s v="SEA - FOB - CHENNAI"/>
    <s v="IBKG0000253720"/>
    <d v="2026-03-27T00:00:00"/>
    <s v="SENT"/>
    <s v="LCPEXP2526-3538"/>
    <m/>
  </r>
  <r>
    <x v="1"/>
    <n v="10"/>
    <s v="PRLS/25/13164"/>
    <n v="4702095656"/>
    <s v="WHITE"/>
    <n v="710967894001"/>
    <s v="CANADA"/>
    <n v="240"/>
    <n v="240"/>
    <n v="12"/>
    <s v="SHIPPED"/>
    <s v="SEA - FOB "/>
    <s v="SENT"/>
    <n v="15605004657"/>
    <s v="CDD - 05-4-2026"/>
    <s v="SEA - FOB - CHENNAI"/>
    <s v="IBKG0000253729"/>
    <d v="2026-03-27T00:00:00"/>
    <s v="SENT"/>
    <s v="LCPEXP2526-3537"/>
    <m/>
  </r>
  <r>
    <x v="1"/>
    <n v="20"/>
    <s v="PRLS/25/13166"/>
    <n v="4702095656"/>
    <s v="NEWPORT NAVY"/>
    <n v="710967894002"/>
    <s v="CANADA"/>
    <n v="180"/>
    <n v="180"/>
    <n v="9"/>
    <s v="SHIPPED"/>
    <s v="SEA - FOB "/>
    <s v="SENT"/>
    <n v="15605004657"/>
    <s v="CDD - 05-4-2026"/>
    <s v="SEA - FOB - CHENNAI"/>
    <s v="IBKG0000253729"/>
    <d v="2026-03-27T00:00:00"/>
    <s v="SENT"/>
    <s v="LCPEXP2526-3537"/>
    <m/>
  </r>
  <r>
    <x v="1"/>
    <n v="30"/>
    <s v="PRLS/25/13167"/>
    <n v="4702095656"/>
    <s v="POLO BLACK"/>
    <n v="710967894500"/>
    <s v="CANADA"/>
    <n v="72"/>
    <n v="72"/>
    <n v="4"/>
    <s v="SHIPPED"/>
    <s v="SEA - FOB "/>
    <s v="SENT"/>
    <n v="15605004657"/>
    <s v="CDD - 05-4-2026"/>
    <s v="SEA - FOB - CHENNAI"/>
    <s v="IBKG0000253729"/>
    <d v="2026-03-27T00:00:00"/>
    <s v="SENT"/>
    <s v="LCPEXP2526-3537"/>
    <m/>
  </r>
  <r>
    <x v="1"/>
    <n v="10"/>
    <s v="PRLS/25/13165"/>
    <n v="4702095661"/>
    <s v="6937C WHITE WINE MULTI"/>
    <s v="710B29367001"/>
    <s v="CANADA"/>
    <n v="320"/>
    <n v="327"/>
    <n v="20"/>
    <s v="SHIPPED"/>
    <s v="SEA - FOB "/>
    <s v="SENT"/>
    <n v="15605004668"/>
    <s v="CDD - 05-4-2026"/>
    <s v="SEA - FOB - CHENNAI"/>
    <s v="IBKG0000253729"/>
    <d v="2026-03-27T00:00:00"/>
    <s v="SENT"/>
    <s v="LCPEXP2526-3537"/>
    <m/>
  </r>
  <r>
    <x v="1"/>
    <n v="10"/>
    <s v="PRLS/25/13156"/>
    <n v="4702095664"/>
    <s v="6937B WHITE GREEN MULTI"/>
    <s v="710B29639001"/>
    <s v="CANADA"/>
    <n v="304"/>
    <n v="304"/>
    <n v="19"/>
    <s v="SHIPPED"/>
    <s v="SEA - FOB "/>
    <s v="SENT"/>
    <n v="15605004658"/>
    <s v="CDD - 05-4-2026"/>
    <s v="SEA - FOB - CHENNAI"/>
    <s v="IBKG0000253729"/>
    <d v="2026-03-27T00:00:00"/>
    <s v="SENT"/>
    <s v="LCPEXP2526-3537"/>
    <m/>
  </r>
  <r>
    <x v="1"/>
    <n v="10"/>
    <s v="PRLS/25/13159"/>
    <n v="4702096674"/>
    <s v="NEW FOREST"/>
    <n v="710804257063"/>
    <s v="CANADA"/>
    <n v="143"/>
    <n v="143"/>
    <n v="4"/>
    <s v="SHIPPED"/>
    <s v="SEA - FOB "/>
    <s v="SENT"/>
    <n v="15605004659"/>
    <s v="CDD - 05-4-2026"/>
    <s v="SEA - FOB - CHENNAI"/>
    <s v="IBKG0000253729"/>
    <d v="2026-03-27T00:00:00"/>
    <s v="SENT"/>
    <s v="LCPEXP2526-3537"/>
    <m/>
  </r>
  <r>
    <x v="1"/>
    <n v="20"/>
    <s v="PRLS/25/13161"/>
    <n v="4702095845"/>
    <s v="NEW FOREST"/>
    <n v="710967632002"/>
    <s v="CANADA"/>
    <n v="240"/>
    <n v="240"/>
    <n v="14"/>
    <s v="SHIPPED"/>
    <s v="SEA - FOB "/>
    <s v="SENT"/>
    <n v="15605004660"/>
    <s v="CDD - 05-4-2026"/>
    <s v="SEA - FOB - CHENNAI"/>
    <s v="IBKG0000253729"/>
    <d v="2026-03-27T00:00:00"/>
    <s v="SENT"/>
    <s v="LCPEXP2526-3537"/>
    <m/>
  </r>
  <r>
    <x v="1"/>
    <n v="30"/>
    <s v="PRLS/25/13162"/>
    <n v="4702095845"/>
    <s v="SUPPLY OLIVE"/>
    <n v="710967632005"/>
    <s v="CANADA"/>
    <n v="240"/>
    <n v="240"/>
    <n v="14"/>
    <s v="SHIPPED"/>
    <s v="SEA - FOB "/>
    <s v="SENT"/>
    <n v="15605004660"/>
    <s v="CDD - 05-4-2026"/>
    <s v="SEA - FOB - CHENNAI"/>
    <s v="IBKG0000253729"/>
    <d v="2026-03-27T00:00:00"/>
    <s v="SENT"/>
    <s v="LCPEXP2526-3537"/>
    <m/>
  </r>
  <r>
    <x v="1"/>
    <n v="40"/>
    <s v="PRLS/25/13163"/>
    <n v="4702095845"/>
    <s v="POLO BLACK"/>
    <n v="710967632010"/>
    <s v="CANADA"/>
    <n v="180"/>
    <n v="180"/>
    <n v="11"/>
    <s v="SHIPPED"/>
    <s v="SEA - FOB "/>
    <s v="SENT"/>
    <n v="15605004660"/>
    <s v="CDD - 05-4-2026"/>
    <s v="SEA - FOB - CHENNAI"/>
    <s v="IBKG0000253729"/>
    <d v="2026-03-27T00:00:00"/>
    <s v="SENT"/>
    <s v="LCPEXP2526-3537"/>
    <m/>
  </r>
  <r>
    <x v="4"/>
    <m/>
    <s v="PRLS/25/13165"/>
    <n v="4702095660"/>
    <s v="6937C WHITE WINE MULTI"/>
    <s v="710B29367001"/>
    <s v="US"/>
    <n v="100"/>
    <n v="100"/>
    <n v="7"/>
    <s v="SHIPPED TO CITY OFFICE"/>
    <s v="AIR - FOB"/>
    <s v="SENT"/>
    <n v="15605004686"/>
    <s v="CDD - 05-4-2026"/>
    <s v="AIR - FOB - BANGLORE"/>
    <s v="IBKG0000260723"/>
    <d v="2026-03-31T00:00:00"/>
    <s v="SENT"/>
    <s v="-"/>
    <m/>
  </r>
  <r>
    <x v="0"/>
    <n v="10"/>
    <s v="PRLS/25/13158"/>
    <n v="4702096670"/>
    <s v="NEW FOREST"/>
    <n v="710798540083"/>
    <s v="ITALY"/>
    <n v="30"/>
    <n v="30"/>
    <n v="1"/>
    <s v="SHIPPED"/>
    <s v="SEA - FOB "/>
    <s v="SENT"/>
    <n v="15605004692"/>
    <s v="CDD - 12-4-2026"/>
    <s v="SEA - FOB - CHENNAI"/>
    <s v="IBKG0000257316"/>
    <d v="2026-04-02T00:00:00"/>
    <s v="SENT"/>
    <s v="LIPLEXP2627-012"/>
    <m/>
  </r>
  <r>
    <x v="6"/>
    <n v="10"/>
    <s v="PRLS/25/13146"/>
    <n v="4702095653"/>
    <s v="5753 NAVY/GREEN MULTI"/>
    <n v="710942745001"/>
    <s v="ITALY"/>
    <n v="842"/>
    <n v="748"/>
    <n v="19"/>
    <s v="SHIPPED"/>
    <s v="SEA - FOB "/>
    <s v="SENT"/>
    <n v="15605004698"/>
    <s v="CDD - 12-4-2026"/>
    <s v="SEA - FOB - CHENNAI"/>
    <s v="IBKG0000257346"/>
    <d v="2026-04-02T00:00:00"/>
    <s v="SENT"/>
    <s v="LIPLEXP2627-013"/>
    <m/>
  </r>
  <r>
    <x v="6"/>
    <n v="10"/>
    <s v="PRLS/25/13273"/>
    <n v="4702095654"/>
    <s v="6944 PINE NAVY MULTI"/>
    <n v="710953355003"/>
    <s v="ITALY"/>
    <n v="600"/>
    <n v="519"/>
    <n v="19"/>
    <s v="SHIPPED"/>
    <s v="SEA - FOB "/>
    <s v="SENT"/>
    <n v="15605004699"/>
    <s v="CDD - 12-4-2026"/>
    <s v="SEA - FOB - CHENNAI"/>
    <s v="IBKG0000257346"/>
    <d v="2026-04-02T00:00:00"/>
    <s v="SENT"/>
    <s v="LIPLEXP2627-013"/>
    <m/>
  </r>
  <r>
    <x v="6"/>
    <n v="10"/>
    <s v="PRLS/25/13168"/>
    <n v="4702095657"/>
    <s v="6555A ROYAL WHITE"/>
    <n v="710968971001"/>
    <s v="ITALY"/>
    <n v="1406"/>
    <n v="1443"/>
    <n v="83"/>
    <s v="SHIPPED"/>
    <s v="SEA - FOB "/>
    <s v="SENT"/>
    <n v="15605004693"/>
    <s v="CDD - 12-4-2026"/>
    <s v="SEA - FOB - CHENNAI"/>
    <s v="IBKG0000257346"/>
    <d v="2026-04-02T00:00:00"/>
    <s v="SENT"/>
    <s v="LIPLEXP2627-013"/>
    <m/>
  </r>
  <r>
    <x v="6"/>
    <n v="20"/>
    <s v="PRLS/25/13169"/>
    <n v="4702095657"/>
    <s v="6555H COASTAL BEIGE WHITE"/>
    <n v="710968971005"/>
    <s v="ITALY"/>
    <n v="1560"/>
    <n v="1602"/>
    <n v="92"/>
    <s v="SHIPPED"/>
    <s v="SEA - FOB "/>
    <s v="SENT"/>
    <n v="15605004693"/>
    <s v="CDD - 12-4-2026"/>
    <s v="SEA - FOB - CHENNAI"/>
    <s v="IBKG0000257346"/>
    <d v="2026-04-02T00:00:00"/>
    <s v="SENT"/>
    <s v="LIPLEXP2627-013"/>
    <m/>
  </r>
  <r>
    <x v="6"/>
    <n v="10"/>
    <s v="PRLS/25/13171"/>
    <n v="4702095658"/>
    <s v="6671F ADIRONDACK BERRY WHITE"/>
    <n v="710968973003"/>
    <s v="ITALY"/>
    <n v="500"/>
    <n v="508"/>
    <n v="31"/>
    <s v="SHIPPED"/>
    <s v="SEA - FOB "/>
    <s v="SENT"/>
    <n v="15605004694"/>
    <s v="CDD - 12-4-2026"/>
    <s v="SEA - FOB - CHENNAI"/>
    <s v="IBKG0000257346"/>
    <d v="2026-04-02T00:00:00"/>
    <s v="SENT"/>
    <s v="LIPLEXP2627-013"/>
    <m/>
  </r>
  <r>
    <x v="6"/>
    <n v="20"/>
    <s v="PRLS/25/13172"/>
    <n v="4702095658"/>
    <s v="6671E LOVAT WHITE"/>
    <n v="710968973004"/>
    <s v="ITALY"/>
    <n v="650"/>
    <n v="660"/>
    <n v="38"/>
    <s v="SHIPPED"/>
    <s v="SEA - FOB "/>
    <s v="SENT"/>
    <n v="15605004694"/>
    <s v="CDD - 12-4-2026"/>
    <s v="SEA - FOB - CHENNAI"/>
    <s v="IBKG0000257346"/>
    <d v="2026-04-02T00:00:00"/>
    <s v="SENT"/>
    <s v="LIPLEXP2627-013"/>
    <m/>
  </r>
  <r>
    <x v="6"/>
    <n v="10"/>
    <s v="PRLS/25/13297"/>
    <n v="4702095671"/>
    <s v="6555H COASTAL BEIGE WHITE"/>
    <n v="710968971005"/>
    <s v="ITALY"/>
    <n v="506"/>
    <n v="506"/>
    <n v="23"/>
    <s v="SHIPPED"/>
    <s v="SEA - FOB "/>
    <s v="SENT"/>
    <n v="15605004695"/>
    <s v="CDD - 12-4-2026"/>
    <s v="SEA - FOB - CHENNAI"/>
    <s v="IBKG0000257346"/>
    <d v="2026-04-02T00:00:00"/>
    <s v="SENT"/>
    <s v="LIPLEXP2627-013"/>
    <m/>
  </r>
  <r>
    <x v="6"/>
    <n v="10"/>
    <s v="PRLS/25/13297"/>
    <n v="4702095672"/>
    <s v="6555H COASTAL BEIGE WHITE"/>
    <n v="710968971005"/>
    <s v="ITALY"/>
    <n v="198"/>
    <n v="198"/>
    <n v="9"/>
    <s v="SHIPPED"/>
    <s v="SEA - FOB "/>
    <s v="SENT"/>
    <n v="15605004696"/>
    <s v="CDD - 12-4-2026"/>
    <s v="SEA - FOB - CHENNAI"/>
    <s v="IBKG0000257346"/>
    <d v="2026-04-02T00:00:00"/>
    <s v="SENT"/>
    <s v="LIPLEXP2627-013"/>
    <m/>
  </r>
  <r>
    <x v="6"/>
    <n v="10"/>
    <s v="PRLS/25/13158"/>
    <n v="4702096671"/>
    <s v="NEW FOREST"/>
    <n v="710798540083"/>
    <s v="ITALY"/>
    <n v="720"/>
    <n v="648"/>
    <n v="17"/>
    <s v="SHIPPED"/>
    <s v="SEA - FOB "/>
    <s v="SENT"/>
    <n v="15605004697"/>
    <s v="CDD - 12-4-2026"/>
    <s v="SEA - FOB - CHENNAI"/>
    <s v="IBKG0000257346"/>
    <d v="2026-04-02T00:00:00"/>
    <s v="SENT"/>
    <s v="LIPLEXP2627-013"/>
    <m/>
  </r>
  <r>
    <x v="7"/>
    <n v="10"/>
    <s v="PRLS/25/13280"/>
    <n v="4702110011"/>
    <s v="7404 PURPLE ORANGE MULTI"/>
    <s v="710B24259001"/>
    <s v="US"/>
    <n v="320"/>
    <m/>
    <m/>
    <s v="Under Cutting"/>
    <s v="SEA - FOB "/>
    <m/>
    <m/>
    <s v="CDD - 12-4-2026"/>
    <s v="SEA - FOB - CHENNAI"/>
    <s v="IBKG0000257357"/>
    <m/>
    <m/>
    <m/>
    <m/>
  </r>
  <r>
    <x v="3"/>
    <n v="10"/>
    <s v="PRLS/25/13280"/>
    <n v="4702110012"/>
    <s v="7404 PURPLE ORANGE MULTI"/>
    <s v="710B24259001"/>
    <s v="US"/>
    <n v="52"/>
    <m/>
    <m/>
    <s v="Under Cutting"/>
    <s v="SEA - FOB "/>
    <m/>
    <m/>
    <s v="CDD - 12-4-2026"/>
    <s v="SEA - FOB - CHENNAI"/>
    <s v="IBKG0000257359"/>
    <m/>
    <m/>
    <m/>
    <m/>
  </r>
  <r>
    <x v="7"/>
    <n v="10"/>
    <s v="PRLS/25/13278"/>
    <n v="4702096679"/>
    <s v="6771 BLUE/WHITE"/>
    <n v="712973694001"/>
    <s v="US"/>
    <n v="440"/>
    <n v="444"/>
    <n v="26"/>
    <s v="SHIPPED"/>
    <s v="SEA - FOB "/>
    <s v="SENT"/>
    <n v="15605004687"/>
    <s v="CDD - 12-4-2026"/>
    <s v="SEA - FOB - MUMBAI"/>
    <s v="IBKG0000257355"/>
    <d v="2026-04-02T00:00:00"/>
    <s v="SENT"/>
    <s v="LIPLEXP2627-010"/>
    <m/>
  </r>
  <r>
    <x v="7"/>
    <n v="20"/>
    <s v="PRLS/25/13279"/>
    <n v="4702096679"/>
    <s v="6771C POWDER PURPLE WHITE"/>
    <n v="712973694500"/>
    <s v="US"/>
    <n v="305"/>
    <n v="284"/>
    <n v="16"/>
    <s v="SHIPPED"/>
    <s v="SEA - FOB "/>
    <s v="SENT"/>
    <n v="15605004687"/>
    <s v="CDD - 12-4-2026"/>
    <s v="SEA - FOB - MUMBAI"/>
    <s v="IBKG0000257355"/>
    <d v="2026-04-02T00:00:00"/>
    <s v="SENT"/>
    <s v="LIPLEXP2627-010"/>
    <m/>
  </r>
  <r>
    <x v="7"/>
    <n v="10"/>
    <s v="PRLS/25/13282"/>
    <n v="4702096680"/>
    <s v="7428B WHITE PURPLE MULTI"/>
    <s v="712B26868001"/>
    <s v="US"/>
    <n v="300"/>
    <n v="293"/>
    <n v="17"/>
    <s v="SHIPPED"/>
    <s v="SEA - FOB "/>
    <s v="SENT"/>
    <n v="15605004688"/>
    <s v="CDD - 12-4-2026"/>
    <s v="SEA - FOB - MUMBAI"/>
    <s v="IBKG0000257355"/>
    <d v="2026-04-02T00:00:00"/>
    <s v="SENT"/>
    <s v="LIPLEXP2627-010"/>
    <m/>
  </r>
  <r>
    <x v="7"/>
    <n v="20"/>
    <s v="PRLS/25/13283"/>
    <n v="4702096680"/>
    <s v="7428A WHITE BLUE MULTI"/>
    <s v="712B26868002"/>
    <s v="US"/>
    <n v="440"/>
    <n v="431"/>
    <n v="24"/>
    <s v="SHIPPED"/>
    <s v="SEA - FOB "/>
    <s v="SENT"/>
    <n v="15605004688"/>
    <s v="CDD - 12-4-2026"/>
    <s v="SEA - FOB - MUMBAI"/>
    <s v="IBKG0000257355"/>
    <d v="2026-04-02T00:00:00"/>
    <s v="SENT"/>
    <s v="LIPLEXP2627-010"/>
    <m/>
  </r>
  <r>
    <x v="7"/>
    <n v="10"/>
    <s v="PRLS/25/13284"/>
    <n v="4702096681"/>
    <s v="7427B PURPLE WHITE MULTI"/>
    <s v="712B26869001"/>
    <s v="US"/>
    <n v="300"/>
    <n v="282"/>
    <n v="17"/>
    <s v="SHIPPED"/>
    <s v="SEA - FOB "/>
    <s v="SENT"/>
    <n v="15605004689"/>
    <s v="CDD - 12-4-2026"/>
    <s v="SEA - FOB - MUMBAI"/>
    <s v="IBKG0000257355"/>
    <d v="2026-04-02T00:00:00"/>
    <s v="SENT"/>
    <s v="LIPLEXP2627-010"/>
    <m/>
  </r>
  <r>
    <x v="7"/>
    <n v="20"/>
    <s v="PRLS/25/13285"/>
    <n v="4702096681"/>
    <s v="7427A BLUE WHITE MULTI"/>
    <s v="712B26869002"/>
    <s v="US"/>
    <n v="300"/>
    <n v="262"/>
    <n v="16"/>
    <s v="SHIPPED"/>
    <s v="SEA - FOB "/>
    <s v="SENT"/>
    <n v="15605004689"/>
    <s v="CDD - 12-4-2026"/>
    <s v="SEA - FOB - MUMBAI"/>
    <s v="IBKG0000257355"/>
    <d v="2026-04-02T00:00:00"/>
    <s v="SENT"/>
    <s v="LIPLEXP2627-010"/>
    <m/>
  </r>
  <r>
    <x v="0"/>
    <n v="10"/>
    <s v="PRLS/25/13277"/>
    <n v="4702096675"/>
    <s v="6045A BLUE EOE"/>
    <n v="712936018001"/>
    <s v="ITALY"/>
    <n v="200"/>
    <n v="192"/>
    <n v="10"/>
    <s v="SHIPPED"/>
    <s v="SEA - FOB "/>
    <s v="SENT"/>
    <n v="15605004690"/>
    <s v="CDD - 12-4-2026"/>
    <s v="SEA - FOB - MUMBAI"/>
    <s v="IBKG0000257322"/>
    <d v="2026-04-02T00:00:00"/>
    <s v="SENT"/>
    <s v="LIPLEXP2627-009"/>
    <m/>
  </r>
  <r>
    <x v="0"/>
    <n v="10"/>
    <s v="PRLS/25/13278"/>
    <n v="4702096678"/>
    <s v="6771 BLUE/WHITE"/>
    <n v="712973694001"/>
    <s v="ITALY"/>
    <n v="65"/>
    <n v="65"/>
    <n v="5"/>
    <s v="SHIPPED"/>
    <s v="SEA - FOB "/>
    <s v="SENT"/>
    <n v="15605004691"/>
    <s v="CDD - 12-4-2026"/>
    <s v="SEA - FOB - MUMBAI"/>
    <s v="IBKG0000257322"/>
    <d v="2026-04-02T00:00:00"/>
    <s v="SENT"/>
    <s v="LIPLEXP2627-009"/>
    <m/>
  </r>
  <r>
    <x v="0"/>
    <n v="20"/>
    <s v="PRLS/25/13279"/>
    <n v="4702096678"/>
    <s v="6771C POWDER PURPLE WHITE"/>
    <n v="712973694500"/>
    <s v="ITALY"/>
    <n v="25"/>
    <n v="25"/>
    <n v="2"/>
    <s v="SHIPPED"/>
    <s v="SEA - FOB "/>
    <s v="SENT"/>
    <n v="15605004691"/>
    <s v="CDD - 12-4-2026"/>
    <s v="SEA - FOB - MUMBAI"/>
    <s v="IBKG0000257322"/>
    <d v="2026-04-02T00:00:00"/>
    <s v="SENT"/>
    <s v="LIPLEXP2627-00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LANT">
  <location ref="B3:D16" firstHeaderRow="0" firstDataRow="1" firstDataCol="1"/>
  <pivotFields count="21">
    <pivotField axis="axisRow" showAll="0">
      <items count="13">
        <item x="0"/>
        <item x="6"/>
        <item x="9"/>
        <item x="7"/>
        <item x="5"/>
        <item x="3"/>
        <item x="4"/>
        <item x="11"/>
        <item x="1"/>
        <item x="2"/>
        <item x="10"/>
        <item x="8"/>
        <item t="default"/>
      </items>
    </pivotField>
    <pivotField showAll="0"/>
    <pivotField showAll="0"/>
    <pivotField showAll="0"/>
    <pivotField showAll="0"/>
    <pivotField showAll="0"/>
    <pivotField showAll="0"/>
    <pivotField dataField="1" showAll="0"/>
    <pivotField dataField="1"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ORD QTY" fld="7" baseField="0" baseItem="0"/>
    <dataField name="Sum of SHIP QTY" fld="8" baseField="0" baseItem="0"/>
  </dataFields>
  <formats count="24">
    <format dxfId="460">
      <pivotArea type="all" dataOnly="0" outline="0" fieldPosition="0"/>
    </format>
    <format dxfId="459">
      <pivotArea outline="0" collapsedLevelsAreSubtotals="1" fieldPosition="0"/>
    </format>
    <format dxfId="458">
      <pivotArea field="0" type="button" dataOnly="0" labelOnly="1" outline="0" axis="axisRow" fieldPosition="0"/>
    </format>
    <format dxfId="457">
      <pivotArea dataOnly="0" labelOnly="1" fieldPosition="0">
        <references count="1">
          <reference field="0" count="0"/>
        </references>
      </pivotArea>
    </format>
    <format dxfId="456">
      <pivotArea dataOnly="0" labelOnly="1" grandRow="1" outline="0" fieldPosition="0"/>
    </format>
    <format dxfId="455">
      <pivotArea dataOnly="0" labelOnly="1" outline="0" fieldPosition="0">
        <references count="1">
          <reference field="4294967294" count="2">
            <x v="0"/>
            <x v="1"/>
          </reference>
        </references>
      </pivotArea>
    </format>
    <format dxfId="454">
      <pivotArea type="all" dataOnly="0" outline="0" fieldPosition="0"/>
    </format>
    <format dxfId="453">
      <pivotArea outline="0" collapsedLevelsAreSubtotals="1" fieldPosition="0"/>
    </format>
    <format dxfId="452">
      <pivotArea field="0" type="button" dataOnly="0" labelOnly="1" outline="0" axis="axisRow" fieldPosition="0"/>
    </format>
    <format dxfId="451">
      <pivotArea dataOnly="0" labelOnly="1" fieldPosition="0">
        <references count="1">
          <reference field="0" count="0"/>
        </references>
      </pivotArea>
    </format>
    <format dxfId="450">
      <pivotArea dataOnly="0" labelOnly="1" grandRow="1" outline="0" fieldPosition="0"/>
    </format>
    <format dxfId="449">
      <pivotArea dataOnly="0" labelOnly="1" outline="0" fieldPosition="0">
        <references count="1">
          <reference field="4294967294" count="2">
            <x v="0"/>
            <x v="1"/>
          </reference>
        </references>
      </pivotArea>
    </format>
    <format dxfId="448">
      <pivotArea type="all" dataOnly="0" outline="0" fieldPosition="0"/>
    </format>
    <format dxfId="447">
      <pivotArea outline="0" collapsedLevelsAreSubtotals="1" fieldPosition="0"/>
    </format>
    <format dxfId="446">
      <pivotArea field="0" type="button" dataOnly="0" labelOnly="1" outline="0" axis="axisRow" fieldPosition="0"/>
    </format>
    <format dxfId="445">
      <pivotArea dataOnly="0" labelOnly="1" fieldPosition="0">
        <references count="1">
          <reference field="0" count="0"/>
        </references>
      </pivotArea>
    </format>
    <format dxfId="444">
      <pivotArea dataOnly="0" labelOnly="1" grandRow="1" outline="0" fieldPosition="0"/>
    </format>
    <format dxfId="443">
      <pivotArea dataOnly="0" labelOnly="1" outline="0" fieldPosition="0">
        <references count="1">
          <reference field="4294967294" count="2">
            <x v="0"/>
            <x v="1"/>
          </reference>
        </references>
      </pivotArea>
    </format>
    <format dxfId="442">
      <pivotArea type="all" dataOnly="0" outline="0" fieldPosition="0"/>
    </format>
    <format dxfId="441">
      <pivotArea outline="0" collapsedLevelsAreSubtotals="1" fieldPosition="0"/>
    </format>
    <format dxfId="440">
      <pivotArea field="0" type="button" dataOnly="0" labelOnly="1" outline="0" axis="axisRow" fieldPosition="0"/>
    </format>
    <format dxfId="439">
      <pivotArea dataOnly="0" labelOnly="1" fieldPosition="0">
        <references count="1">
          <reference field="0" count="0"/>
        </references>
      </pivotArea>
    </format>
    <format dxfId="438">
      <pivotArea dataOnly="0" labelOnly="1" grandRow="1" outline="0" fieldPosition="0"/>
    </format>
    <format dxfId="437">
      <pivotArea dataOnly="0" labelOnly="1" outline="0" fieldPosition="0">
        <references count="1">
          <reference field="4294967294" count="2">
            <x v="0"/>
            <x v="1"/>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CDD">
  <location ref="B23:E39" firstHeaderRow="0" firstDataRow="1" firstDataCol="1"/>
  <pivotFields count="23">
    <pivotField showAll="0" defaultSubtota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axis="axisRow" showAll="0">
      <items count="17">
        <item x="1"/>
        <item x="4"/>
        <item x="6"/>
        <item x="2"/>
        <item x="3"/>
        <item x="0"/>
        <item x="5"/>
        <item h="1" x="15"/>
        <item x="7"/>
        <item x="8"/>
        <item x="9"/>
        <item x="10"/>
        <item x="11"/>
        <item x="12"/>
        <item x="13"/>
        <item x="14"/>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items count="95">
        <item x="22"/>
        <item x="21"/>
        <item x="52"/>
        <item x="48"/>
        <item x="0"/>
        <item x="4"/>
        <item x="6"/>
        <item x="5"/>
        <item x="1"/>
        <item x="2"/>
        <item x="3"/>
        <item x="7"/>
        <item x="8"/>
        <item x="9"/>
        <item x="11"/>
        <item x="10"/>
        <item x="14"/>
        <item x="12"/>
        <item x="13"/>
        <item x="15"/>
        <item x="16"/>
        <item x="17"/>
        <item x="18"/>
        <item x="19"/>
        <item x="20"/>
        <item x="23"/>
        <item x="24"/>
        <item x="28"/>
        <item x="25"/>
        <item x="26"/>
        <item x="27"/>
        <item x="29"/>
        <item x="31"/>
        <item x="35"/>
        <item x="38"/>
        <item x="37"/>
        <item x="32"/>
        <item x="33"/>
        <item x="34"/>
        <item x="30"/>
        <item x="40"/>
        <item x="39"/>
        <item x="46"/>
        <item x="45"/>
        <item x="41"/>
        <item x="42"/>
        <item x="43"/>
        <item x="44"/>
        <item x="54"/>
        <item x="55"/>
        <item x="53"/>
        <item x="49"/>
        <item x="50"/>
        <item x="51"/>
        <item x="47"/>
        <item x="36"/>
        <item x="56"/>
        <item x="57"/>
        <item x="58"/>
        <item x="59"/>
        <item x="60"/>
        <item x="61"/>
        <item x="62"/>
        <item x="63"/>
        <item x="64"/>
        <item x="67"/>
        <item x="66"/>
        <item x="71"/>
        <item x="68"/>
        <item x="69"/>
        <item x="70"/>
        <item x="65"/>
        <item x="72"/>
        <item x="73"/>
        <item x="77"/>
        <item x="74"/>
        <item x="75"/>
        <item x="76"/>
        <item x="78"/>
        <item x="83"/>
        <item x="84"/>
        <item x="86"/>
        <item x="88"/>
        <item x="87"/>
        <item x="79"/>
        <item x="80"/>
        <item x="81"/>
        <item x="82"/>
        <item x="85"/>
        <item x="93"/>
        <item x="92"/>
        <item x="89"/>
        <item x="90"/>
        <item x="91"/>
        <item t="default"/>
      </items>
    </pivotField>
    <pivotField showAll="0"/>
    <pivotField showAll="0" defaultSubtotal="0">
      <items count="6">
        <item sd="0" x="0"/>
        <item x="1"/>
        <item sd="0" x="2"/>
        <item sd="0" x="3"/>
        <item x="4"/>
        <item x="5"/>
      </items>
    </pivotField>
    <pivotField showAll="0" defaultSubtotal="0">
      <items count="4">
        <item sd="0" x="0"/>
        <item x="1"/>
        <item x="2"/>
        <item x="3"/>
      </items>
    </pivotField>
  </pivotFields>
  <rowFields count="1">
    <field x="14"/>
  </rowFields>
  <rowItems count="16">
    <i>
      <x/>
    </i>
    <i>
      <x v="1"/>
    </i>
    <i>
      <x v="2"/>
    </i>
    <i>
      <x v="3"/>
    </i>
    <i>
      <x v="4"/>
    </i>
    <i>
      <x v="5"/>
    </i>
    <i>
      <x v="6"/>
    </i>
    <i>
      <x v="8"/>
    </i>
    <i>
      <x v="9"/>
    </i>
    <i>
      <x v="10"/>
    </i>
    <i>
      <x v="11"/>
    </i>
    <i>
      <x v="12"/>
    </i>
    <i>
      <x v="13"/>
    </i>
    <i>
      <x v="14"/>
    </i>
    <i>
      <x v="15"/>
    </i>
    <i t="grand">
      <x/>
    </i>
  </rowItems>
  <colFields count="1">
    <field x="-2"/>
  </colFields>
  <colItems count="3">
    <i>
      <x/>
    </i>
    <i i="1">
      <x v="1"/>
    </i>
    <i i="2">
      <x v="2"/>
    </i>
  </colItems>
  <dataFields count="3">
    <dataField name="Sum of ORD QTY" fld="7" baseField="22" baseItem="1"/>
    <dataField name="Sum of SHIP QTY" fld="8" baseField="22" baseItem="1"/>
    <dataField name="Sum of CTNS" fld="9" baseField="22" baseItem="1"/>
  </dataFields>
  <formats count="24">
    <format dxfId="484">
      <pivotArea type="all" dataOnly="0" outline="0" fieldPosition="0"/>
    </format>
    <format dxfId="483">
      <pivotArea outline="0" collapsedLevelsAreSubtotals="1" fieldPosition="0"/>
    </format>
    <format dxfId="482">
      <pivotArea field="14" type="button" dataOnly="0" labelOnly="1" outline="0" axis="axisRow" fieldPosition="0"/>
    </format>
    <format dxfId="481">
      <pivotArea dataOnly="0" labelOnly="1" fieldPosition="0">
        <references count="1">
          <reference field="14" count="0"/>
        </references>
      </pivotArea>
    </format>
    <format dxfId="480">
      <pivotArea dataOnly="0" labelOnly="1" grandRow="1" outline="0" fieldPosition="0"/>
    </format>
    <format dxfId="479">
      <pivotArea dataOnly="0" labelOnly="1" outline="0" fieldPosition="0">
        <references count="1">
          <reference field="4294967294" count="3">
            <x v="0"/>
            <x v="1"/>
            <x v="2"/>
          </reference>
        </references>
      </pivotArea>
    </format>
    <format dxfId="478">
      <pivotArea type="all" dataOnly="0" outline="0" fieldPosition="0"/>
    </format>
    <format dxfId="477">
      <pivotArea outline="0" collapsedLevelsAreSubtotals="1" fieldPosition="0"/>
    </format>
    <format dxfId="476">
      <pivotArea field="14" type="button" dataOnly="0" labelOnly="1" outline="0" axis="axisRow" fieldPosition="0"/>
    </format>
    <format dxfId="475">
      <pivotArea dataOnly="0" labelOnly="1" fieldPosition="0">
        <references count="1">
          <reference field="14" count="0"/>
        </references>
      </pivotArea>
    </format>
    <format dxfId="474">
      <pivotArea dataOnly="0" labelOnly="1" grandRow="1" outline="0" fieldPosition="0"/>
    </format>
    <format dxfId="473">
      <pivotArea dataOnly="0" labelOnly="1" outline="0" fieldPosition="0">
        <references count="1">
          <reference field="4294967294" count="3">
            <x v="0"/>
            <x v="1"/>
            <x v="2"/>
          </reference>
        </references>
      </pivotArea>
    </format>
    <format dxfId="472">
      <pivotArea type="all" dataOnly="0" outline="0" fieldPosition="0"/>
    </format>
    <format dxfId="471">
      <pivotArea outline="0" collapsedLevelsAreSubtotals="1" fieldPosition="0"/>
    </format>
    <format dxfId="470">
      <pivotArea field="14" type="button" dataOnly="0" labelOnly="1" outline="0" axis="axisRow" fieldPosition="0"/>
    </format>
    <format dxfId="469">
      <pivotArea dataOnly="0" labelOnly="1" fieldPosition="0">
        <references count="1">
          <reference field="14" count="0"/>
        </references>
      </pivotArea>
    </format>
    <format dxfId="468">
      <pivotArea dataOnly="0" labelOnly="1" grandRow="1" outline="0" fieldPosition="0"/>
    </format>
    <format dxfId="467">
      <pivotArea dataOnly="0" labelOnly="1" outline="0" fieldPosition="0">
        <references count="1">
          <reference field="4294967294" count="3">
            <x v="0"/>
            <x v="1"/>
            <x v="2"/>
          </reference>
        </references>
      </pivotArea>
    </format>
    <format dxfId="466">
      <pivotArea type="all" dataOnly="0" outline="0" fieldPosition="0"/>
    </format>
    <format dxfId="465">
      <pivotArea outline="0" collapsedLevelsAreSubtotals="1" fieldPosition="0"/>
    </format>
    <format dxfId="464">
      <pivotArea field="14" type="button" dataOnly="0" labelOnly="1" outline="0" axis="axisRow" fieldPosition="0"/>
    </format>
    <format dxfId="463">
      <pivotArea dataOnly="0" labelOnly="1" fieldPosition="0">
        <references count="1">
          <reference field="14" count="0"/>
        </references>
      </pivotArea>
    </format>
    <format dxfId="462">
      <pivotArea dataOnly="0" labelOnly="1" grandRow="1" outline="0" fieldPosition="0"/>
    </format>
    <format dxfId="461">
      <pivotArea dataOnly="0" labelOnly="1" outline="0" fieldPosition="0">
        <references count="1">
          <reference field="4294967294" count="3">
            <x v="0"/>
            <x v="1"/>
            <x v="2"/>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COUNTRY">
  <location ref="G3:J13" firstHeaderRow="0" firstDataRow="1" firstDataCol="1"/>
  <pivotFields count="23">
    <pivotField showAll="0" defaultSubtotal="0"/>
    <pivotField showAll="0"/>
    <pivotField showAll="0"/>
    <pivotField showAll="0"/>
    <pivotField showAll="0"/>
    <pivotField showAll="0"/>
    <pivotField axis="axisRow" showAll="0">
      <items count="11">
        <item x="1"/>
        <item x="2"/>
        <item x="8"/>
        <item x="0"/>
        <item x="5"/>
        <item x="7"/>
        <item x="6"/>
        <item x="4"/>
        <item x="3"/>
        <item h="1" x="9"/>
        <item t="default"/>
      </items>
    </pivotField>
    <pivotField dataField="1" showAll="0"/>
    <pivotField dataField="1" showAll="0"/>
    <pivotField dataField="1" showAll="0"/>
    <pivotField showAll="0"/>
    <pivotField showAll="0"/>
    <pivotField showAll="0"/>
    <pivotField showAll="0"/>
    <pivotField showAll="0">
      <items count="17">
        <item x="13"/>
        <item x="1"/>
        <item x="4"/>
        <item x="14"/>
        <item x="8"/>
        <item x="6"/>
        <item x="10"/>
        <item x="2"/>
        <item x="7"/>
        <item x="11"/>
        <item x="3"/>
        <item x="12"/>
        <item x="0"/>
        <item x="5"/>
        <item x="9"/>
        <item h="1" x="15"/>
        <item t="default"/>
      </items>
    </pivotField>
    <pivotField showAll="0"/>
    <pivotField showAll="0"/>
    <pivotField showAll="0">
      <items count="15">
        <item x="0"/>
        <item x="1"/>
        <item x="2"/>
        <item x="3"/>
        <item x="4"/>
        <item x="5"/>
        <item x="6"/>
        <item x="7"/>
        <item x="8"/>
        <item x="9"/>
        <item x="10"/>
        <item x="11"/>
        <item x="12"/>
        <item x="13"/>
        <item t="default"/>
      </items>
    </pivotField>
    <pivotField showAll="0"/>
    <pivotField showAll="0">
      <items count="95">
        <item x="22"/>
        <item x="21"/>
        <item x="52"/>
        <item x="48"/>
        <item x="0"/>
        <item x="4"/>
        <item x="6"/>
        <item x="5"/>
        <item x="1"/>
        <item x="2"/>
        <item x="3"/>
        <item x="7"/>
        <item x="8"/>
        <item x="9"/>
        <item x="11"/>
        <item x="10"/>
        <item x="14"/>
        <item x="12"/>
        <item x="13"/>
        <item x="15"/>
        <item x="16"/>
        <item x="17"/>
        <item x="18"/>
        <item x="19"/>
        <item x="20"/>
        <item x="23"/>
        <item x="24"/>
        <item x="28"/>
        <item x="25"/>
        <item x="26"/>
        <item x="27"/>
        <item x="29"/>
        <item x="31"/>
        <item x="35"/>
        <item x="38"/>
        <item x="37"/>
        <item x="32"/>
        <item x="33"/>
        <item x="34"/>
        <item x="30"/>
        <item x="40"/>
        <item x="39"/>
        <item x="46"/>
        <item x="45"/>
        <item x="41"/>
        <item x="42"/>
        <item x="43"/>
        <item x="44"/>
        <item x="54"/>
        <item x="55"/>
        <item x="53"/>
        <item x="49"/>
        <item x="50"/>
        <item x="51"/>
        <item x="47"/>
        <item x="36"/>
        <item x="56"/>
        <item x="57"/>
        <item x="58"/>
        <item x="59"/>
        <item x="60"/>
        <item x="61"/>
        <item x="62"/>
        <item x="63"/>
        <item x="64"/>
        <item x="67"/>
        <item x="66"/>
        <item x="71"/>
        <item x="68"/>
        <item x="69"/>
        <item x="70"/>
        <item x="65"/>
        <item x="72"/>
        <item x="73"/>
        <item x="77"/>
        <item x="74"/>
        <item x="75"/>
        <item x="76"/>
        <item x="78"/>
        <item x="83"/>
        <item x="84"/>
        <item x="86"/>
        <item x="88"/>
        <item x="87"/>
        <item x="79"/>
        <item x="80"/>
        <item x="81"/>
        <item x="82"/>
        <item x="85"/>
        <item x="93"/>
        <item x="92"/>
        <item x="89"/>
        <item x="90"/>
        <item x="91"/>
        <item t="default"/>
      </items>
    </pivotField>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10">
    <i>
      <x/>
    </i>
    <i>
      <x v="1"/>
    </i>
    <i>
      <x v="2"/>
    </i>
    <i>
      <x v="3"/>
    </i>
    <i>
      <x v="4"/>
    </i>
    <i>
      <x v="5"/>
    </i>
    <i>
      <x v="6"/>
    </i>
    <i>
      <x v="7"/>
    </i>
    <i>
      <x v="8"/>
    </i>
    <i t="grand">
      <x/>
    </i>
  </rowItems>
  <colFields count="1">
    <field x="-2"/>
  </colFields>
  <colItems count="3">
    <i>
      <x/>
    </i>
    <i i="1">
      <x v="1"/>
    </i>
    <i i="2">
      <x v="2"/>
    </i>
  </colItems>
  <dataFields count="3">
    <dataField name="Sum of ORD QTY" fld="7" baseField="6" baseItem="0"/>
    <dataField name="Sum of SHIP QTY" fld="8" baseField="6" baseItem="0"/>
    <dataField name="Sum of CTNS" fld="9" baseField="6" baseItem="0"/>
  </dataFields>
  <formats count="18">
    <format dxfId="502">
      <pivotArea type="all" dataOnly="0" outline="0" fieldPosition="0"/>
    </format>
    <format dxfId="501">
      <pivotArea outline="0" collapsedLevelsAreSubtotals="1" fieldPosition="0"/>
    </format>
    <format dxfId="500">
      <pivotArea field="6" type="button" dataOnly="0" labelOnly="1" outline="0" axis="axisRow" fieldPosition="0"/>
    </format>
    <format dxfId="499">
      <pivotArea dataOnly="0" labelOnly="1" fieldPosition="0">
        <references count="1">
          <reference field="6" count="0"/>
        </references>
      </pivotArea>
    </format>
    <format dxfId="498">
      <pivotArea dataOnly="0" labelOnly="1" grandRow="1" outline="0" fieldPosition="0"/>
    </format>
    <format dxfId="497">
      <pivotArea dataOnly="0" labelOnly="1" outline="0" fieldPosition="0">
        <references count="1">
          <reference field="4294967294" count="3">
            <x v="0"/>
            <x v="1"/>
            <x v="2"/>
          </reference>
        </references>
      </pivotArea>
    </format>
    <format dxfId="496">
      <pivotArea type="all" dataOnly="0" outline="0" fieldPosition="0"/>
    </format>
    <format dxfId="495">
      <pivotArea outline="0" collapsedLevelsAreSubtotals="1" fieldPosition="0"/>
    </format>
    <format dxfId="494">
      <pivotArea field="6" type="button" dataOnly="0" labelOnly="1" outline="0" axis="axisRow" fieldPosition="0"/>
    </format>
    <format dxfId="493">
      <pivotArea dataOnly="0" labelOnly="1" fieldPosition="0">
        <references count="1">
          <reference field="6" count="0"/>
        </references>
      </pivotArea>
    </format>
    <format dxfId="492">
      <pivotArea dataOnly="0" labelOnly="1" grandRow="1" outline="0" fieldPosition="0"/>
    </format>
    <format dxfId="491">
      <pivotArea dataOnly="0" labelOnly="1" outline="0" fieldPosition="0">
        <references count="1">
          <reference field="4294967294" count="3">
            <x v="0"/>
            <x v="1"/>
            <x v="2"/>
          </reference>
        </references>
      </pivotArea>
    </format>
    <format dxfId="490">
      <pivotArea type="all" dataOnly="0" outline="0" fieldPosition="0"/>
    </format>
    <format dxfId="489">
      <pivotArea outline="0" collapsedLevelsAreSubtotals="1" fieldPosition="0"/>
    </format>
    <format dxfId="488">
      <pivotArea field="6" type="button" dataOnly="0" labelOnly="1" outline="0" axis="axisRow" fieldPosition="0"/>
    </format>
    <format dxfId="487">
      <pivotArea dataOnly="0" labelOnly="1" fieldPosition="0">
        <references count="1">
          <reference field="6" count="0"/>
        </references>
      </pivotArea>
    </format>
    <format dxfId="486">
      <pivotArea dataOnly="0" labelOnly="1" grandRow="1" outline="0" fieldPosition="0"/>
    </format>
    <format dxfId="485">
      <pivotArea dataOnly="0" labelOnly="1" outline="0" fieldPosition="0">
        <references count="1">
          <reference field="4294967294" count="3">
            <x v="0"/>
            <x v="1"/>
            <x v="2"/>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DD_Date" sourceName="CDD Date">
  <pivotTables>
    <pivotTable tabId="16" name="PivotTable4"/>
    <pivotTable tabId="16" name="PivotTable3"/>
  </pivotTables>
  <data>
    <tabular pivotCacheId="1">
      <items count="16">
        <i x="13" s="1"/>
        <i x="1" s="1"/>
        <i x="4" s="1"/>
        <i x="14" s="1"/>
        <i x="8" s="1"/>
        <i x="6" s="1"/>
        <i x="10" s="1"/>
        <i x="2" s="1"/>
        <i x="7" s="1"/>
        <i x="11" s="1"/>
        <i x="3" s="1"/>
        <i x="12" s="1"/>
        <i x="0" s="1"/>
        <i x="5" s="1"/>
        <i x="9" s="1"/>
        <i x="15"/>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ped_Date" sourceName="Shipped Date">
  <pivotTables>
    <pivotTable tabId="16" name="PivotTable4"/>
    <pivotTable tabId="16" name="PivotTable3"/>
  </pivotTables>
  <data>
    <tabular pivotCacheId="1">
      <items count="14">
        <i x="1" s="1"/>
        <i x="2" s="1"/>
        <i x="3" s="1"/>
        <i x="4" s="1"/>
        <i x="12" s="1"/>
        <i x="0" s="1"/>
        <i x="5" s="1" nd="1"/>
        <i x="6" s="1" nd="1"/>
        <i x="7" s="1" nd="1"/>
        <i x="8" s="1" nd="1"/>
        <i x="9" s="1" nd="1"/>
        <i x="10" s="1" nd="1"/>
        <i x="11"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V_NO" sourceName="INV NO">
  <pivotTables>
    <pivotTable tabId="16" name="PivotTable4"/>
    <pivotTable tabId="16" name="PivotTable3"/>
  </pivotTables>
  <data>
    <tabular pivotCacheId="1">
      <items count="94">
        <i x="22" s="1"/>
        <i x="21" s="1"/>
        <i x="52" s="1"/>
        <i x="48" s="1"/>
        <i x="0" s="1"/>
        <i x="4" s="1"/>
        <i x="6" s="1"/>
        <i x="5" s="1"/>
        <i x="1" s="1"/>
        <i x="2" s="1"/>
        <i x="3" s="1"/>
        <i x="7" s="1"/>
        <i x="8" s="1"/>
        <i x="9" s="1"/>
        <i x="11" s="1"/>
        <i x="10" s="1"/>
        <i x="14" s="1"/>
        <i x="12" s="1"/>
        <i x="13" s="1"/>
        <i x="15" s="1"/>
        <i x="16" s="1"/>
        <i x="17" s="1"/>
        <i x="18" s="1"/>
        <i x="19" s="1"/>
        <i x="20" s="1"/>
        <i x="23" s="1"/>
        <i x="24" s="1"/>
        <i x="28" s="1"/>
        <i x="25" s="1"/>
        <i x="26" s="1"/>
        <i x="27" s="1"/>
        <i x="29" s="1"/>
        <i x="31" s="1"/>
        <i x="35" s="1"/>
        <i x="38" s="1"/>
        <i x="37" s="1"/>
        <i x="32" s="1"/>
        <i x="33" s="1"/>
        <i x="34" s="1"/>
        <i x="30" s="1"/>
        <i x="40" s="1"/>
        <i x="39" s="1"/>
        <i x="46" s="1"/>
        <i x="45" s="1"/>
        <i x="41" s="1"/>
        <i x="42" s="1"/>
        <i x="43" s="1"/>
        <i x="44" s="1"/>
        <i x="54" s="1"/>
        <i x="55" s="1"/>
        <i x="53" s="1"/>
        <i x="49" s="1"/>
        <i x="50" s="1"/>
        <i x="51" s="1"/>
        <i x="47" s="1"/>
        <i x="36" s="1"/>
        <i x="56" s="1"/>
        <i x="57" s="1"/>
        <i x="58" s="1"/>
        <i x="59" s="1"/>
        <i x="60" s="1"/>
        <i x="61" s="1"/>
        <i x="62" s="1"/>
        <i x="63" s="1"/>
        <i x="64" s="1"/>
        <i x="67" s="1"/>
        <i x="66" s="1"/>
        <i x="71" s="1"/>
        <i x="68" s="1"/>
        <i x="69" s="1"/>
        <i x="70" s="1"/>
        <i x="65" s="1"/>
        <i x="72" s="1"/>
        <i x="73" s="1"/>
        <i x="77" s="1"/>
        <i x="74" s="1"/>
        <i x="75" s="1"/>
        <i x="76" s="1"/>
        <i x="78" s="1"/>
        <i x="83" s="1"/>
        <i x="84" s="1"/>
        <i x="86" s="1"/>
        <i x="88" s="1"/>
        <i x="87" s="1"/>
        <i x="79" s="1"/>
        <i x="80" s="1"/>
        <i x="81" s="1"/>
        <i x="82" s="1"/>
        <i x="85" s="1"/>
        <i x="93" s="1"/>
        <i x="92" s="1"/>
        <i x="89" s="1"/>
        <i x="90" s="1"/>
        <i x="9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DD Date" cache="Slicer_CDD_Date" caption="CDD Date" style="SlicerStyleLight6" rowHeight="241300"/>
  <slicer name="Shipped Date" cache="Slicer_Shipped_Date" caption="Shipped Date" style="SlicerStyleLight4" rowHeight="241300"/>
  <slicer name="INV NO" cache="Slicer_INV_NO" caption="INV NO" style="SlicerStyleOther2" rowHeight="241300"/>
</slicers>
</file>

<file path=xl/tables/table1.xml><?xml version="1.0" encoding="utf-8"?>
<table xmlns="http://schemas.openxmlformats.org/spreadsheetml/2006/main" id="2" name="Table2" displayName="Table2" ref="B18:E30" totalsRowShown="0" headerRowDxfId="529" dataDxfId="528">
  <autoFilter ref="B18:E30"/>
  <tableColumns count="4">
    <tableColumn id="1" name="Rank" dataDxfId="527"/>
    <tableColumn id="2" name="Plant Code" dataDxfId="526">
      <calculatedColumnFormula>+'DASH BOARD'!B4</calculatedColumnFormula>
    </tableColumn>
    <tableColumn id="3" name="Shipped Qty" dataDxfId="525"/>
    <tableColumn id="4" name="% of Total" dataDxfId="524"/>
  </tableColumns>
  <tableStyleInfo name="TableStyleLight21" showFirstColumn="0" showLastColumn="0" showRowStripes="1" showColumnStripes="0"/>
</table>
</file>

<file path=xl/tables/table2.xml><?xml version="1.0" encoding="utf-8"?>
<table xmlns="http://schemas.openxmlformats.org/spreadsheetml/2006/main" id="3" name="Table3" displayName="Table3" ref="B37:E53" totalsRowShown="0" headerRowDxfId="523">
  <autoFilter ref="B37:E53">
    <filterColumn colId="0">
      <customFilters>
        <customFilter operator="notEqual" val=" "/>
      </customFilters>
    </filterColumn>
  </autoFilter>
  <tableColumns count="4">
    <tableColumn id="1" name="CDD Date" dataDxfId="522"/>
    <tableColumn id="2" name="Ordered Qty" dataDxfId="521"/>
    <tableColumn id="3" name="Shipped Qty" dataDxfId="520"/>
    <tableColumn id="4" name="Cartons" dataDxfId="519"/>
  </tableColumns>
  <tableStyleInfo name="TableStyleLight21" showFirstColumn="0" showLastColumn="0" showRowStripes="1" showColumnStripes="0"/>
</table>
</file>

<file path=xl/tables/table3.xml><?xml version="1.0" encoding="utf-8"?>
<table xmlns="http://schemas.openxmlformats.org/spreadsheetml/2006/main" id="4" name="Table4" displayName="Table4" ref="C6:H9" totalsRowShown="0" headerRowDxfId="518" dataDxfId="517">
  <autoFilter ref="C6:H9"/>
  <tableColumns count="6">
    <tableColumn id="1" name="Column1" dataDxfId="516"/>
    <tableColumn id="2" name="Column2" dataDxfId="515"/>
    <tableColumn id="3" name="Column3" dataDxfId="514"/>
    <tableColumn id="4" name="Column4" dataDxfId="513"/>
    <tableColumn id="5" name="Column5" dataDxfId="512"/>
    <tableColumn id="6" name="Column6" dataDxfId="511"/>
  </tableColumns>
  <tableStyleInfo name="TableStyleLight17" showFirstColumn="0" showLastColumn="0" showRowStripes="1" showColumnStripes="0"/>
</table>
</file>

<file path=xl/tables/table4.xml><?xml version="1.0" encoding="utf-8"?>
<table xmlns="http://schemas.openxmlformats.org/spreadsheetml/2006/main" id="5" name="Table5" displayName="Table5" ref="C10:H13" totalsRowShown="0" headerRowDxfId="510" dataDxfId="509">
  <autoFilter ref="C10:H13"/>
  <tableColumns count="6">
    <tableColumn id="1" name="Column1" dataDxfId="508"/>
    <tableColumn id="2" name="Column2" dataDxfId="507"/>
    <tableColumn id="3" name="Column3" dataDxfId="506"/>
    <tableColumn id="4" name="Column4" dataDxfId="505"/>
    <tableColumn id="5" name="Column5" dataDxfId="504"/>
    <tableColumn id="6" name="Column6" dataDxfId="503"/>
  </tableColumns>
  <tableStyleInfo name="TableStyleLight21" showFirstColumn="0" showLastColumn="0" showRowStripes="1" showColumnStripes="0"/>
</table>
</file>

<file path=xl/tables/table5.xml><?xml version="1.0" encoding="utf-8"?>
<table xmlns="http://schemas.openxmlformats.org/spreadsheetml/2006/main" id="1" name="Table6" displayName="Table6" ref="C1213:S1216" totalsRowShown="0" headerRowDxfId="436" dataDxfId="434" headerRowBorderDxfId="435" tableBorderDxfId="433" totalsRowBorderDxfId="432">
  <autoFilter ref="C1213:S1216"/>
  <tableColumns count="17">
    <tableColumn id="1" name="CON#" dataDxfId="431"/>
    <tableColumn id="2" name="MATERIAL ID" dataDxfId="430"/>
    <tableColumn id="3" name="COLOR" dataDxfId="429"/>
    <tableColumn id="4" name="DESTINATION" dataDxfId="428"/>
    <tableColumn id="5" name="PO#" dataDxfId="427"/>
    <tableColumn id="6" name="SHIPMENT" dataDxfId="426"/>
    <tableColumn id="7" name="14/" dataDxfId="425"/>
    <tableColumn id="8" name="15" dataDxfId="424"/>
    <tableColumn id="9" name="15/" dataDxfId="423"/>
    <tableColumn id="10" name="16" dataDxfId="422"/>
    <tableColumn id="11" name="16/" dataDxfId="421"/>
    <tableColumn id="12" name="17" dataDxfId="420"/>
    <tableColumn id="13" name="17/" dataDxfId="419"/>
    <tableColumn id="14" name="18" dataDxfId="418"/>
    <tableColumn id="15" name="18/" dataDxfId="417"/>
    <tableColumn id="16" name="TOTAL" dataDxfId="416"/>
    <tableColumn id="17" name="%" dataDxfId="415">
      <calculatedColumnFormula>R1215/R1214*100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7" name="Table1" displayName="Table1" ref="Q5:Y30" totalsRowShown="0" headerRowDxfId="414" dataDxfId="413" headerRowCellStyle="Check Cell" dataCellStyle="Check Cell">
  <sortState ref="Q6:Y31">
    <sortCondition ref="W9:W35"/>
  </sortState>
  <tableColumns count="9">
    <tableColumn id="1" name="CartonCode" dataDxfId="412" dataCellStyle="Check Cell"/>
    <tableColumn id="2" name="CartonDescription" dataDxfId="411" dataCellStyle="Check Cell"/>
    <tableColumn id="3" name="CartonLength" dataDxfId="410" dataCellStyle="Check Cell"/>
    <tableColumn id="4" name="CartonWidth" dataDxfId="409" dataCellStyle="Check Cell"/>
    <tableColumn id="5" name="CartonHeight" dataDxfId="408" dataCellStyle="Check Cell"/>
    <tableColumn id="6" name="LwhUnit" dataDxfId="407" dataCellStyle="Check Cell"/>
    <tableColumn id="7" name="CartonCapacity" dataDxfId="406" dataCellStyle="Check Cell"/>
    <tableColumn id="8" name="CartonWeight" dataDxfId="405" dataCellStyle="Check Cell"/>
    <tableColumn id="9" name="WeightUnit" dataDxfId="404" dataCellStyle="Check Cell"/>
  </tableColumns>
  <tableStyleInfo name="TableStyleLight21" showFirstColumn="0" showLastColumn="0" showRowStripes="1" showColumnStripes="0"/>
</table>
</file>

<file path=xl/tables/table7.xml><?xml version="1.0" encoding="utf-8"?>
<table xmlns="http://schemas.openxmlformats.org/spreadsheetml/2006/main" id="6" name="Table17" displayName="Table17" ref="Q5:Y20" totalsRowShown="0" headerRowDxfId="403" dataDxfId="402" headerRowCellStyle="Check Cell" dataCellStyle="Check Cell">
  <sortState ref="Q6:Y31">
    <sortCondition ref="W9:W35"/>
  </sortState>
  <tableColumns count="9">
    <tableColumn id="1" name="CartonCode" dataDxfId="401" dataCellStyle="Check Cell"/>
    <tableColumn id="2" name="CartonDescription" dataDxfId="400" dataCellStyle="Check Cell"/>
    <tableColumn id="3" name="CartonLength" dataDxfId="399" dataCellStyle="Check Cell"/>
    <tableColumn id="4" name="CartonWidth" dataDxfId="398" dataCellStyle="Check Cell"/>
    <tableColumn id="5" name="CartonHeight" dataDxfId="397" dataCellStyle="Check Cell"/>
    <tableColumn id="6" name="LwhUnit" dataDxfId="396" dataCellStyle="Check Cell"/>
    <tableColumn id="7" name="CartonCapacity" dataDxfId="395" dataCellStyle="Check Cell"/>
    <tableColumn id="8" name="CartonWeight" dataDxfId="394" dataCellStyle="Check Cell"/>
    <tableColumn id="9" name="WeightUnit" dataDxfId="393" dataCellStyle="Check Cell"/>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hipped_Date" sourceName="Shipped Date">
  <pivotTables>
    <pivotTable tabId="16" name="PivotTable4"/>
  </pivotTables>
  <state minimalRefreshVersion="6" lastRefreshVersion="6" pivotCacheId="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hipped Date 1" cache="NativeTimeline_Shipped_Date" caption="Shipped Date" level="2" selectionLevel="2" scrollPosition="2025-11-10T00:00:00" style="TimeSlicerStyleDark5"/>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BE52F54-A963-4247-99DC-E24492B028E0}">
  <we:reference id="wa200000113" version="1.0.0.0" store="en-US" storeType="OMEX"/>
  <we:alternateReferences>
    <we:reference id="WA200000113" version="1.0.0.0" store="WA20000011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7.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pageSetUpPr fitToPage="1"/>
  </sheetPr>
  <dimension ref="B1:AB58"/>
  <sheetViews>
    <sheetView topLeftCell="A31" zoomScale="130" zoomScaleNormal="130" zoomScaleSheetLayoutView="66" workbookViewId="0">
      <selection activeCell="F35" sqref="F35"/>
    </sheetView>
  </sheetViews>
  <sheetFormatPr defaultColWidth="9.140625" defaultRowHeight="15"/>
  <cols>
    <col min="1" max="1" width="4.5703125" style="40" customWidth="1"/>
    <col min="2" max="2" width="5.7109375" style="40" customWidth="1"/>
    <col min="3" max="3" width="5.5703125" style="40" customWidth="1"/>
    <col min="4" max="4" width="4.7109375" style="40" customWidth="1"/>
    <col min="5" max="5" width="13" style="40" customWidth="1"/>
    <col min="6" max="6" width="10" style="40" customWidth="1"/>
    <col min="7" max="7" width="9.85546875" style="40" customWidth="1"/>
    <col min="8" max="8" width="21.28515625" style="48" customWidth="1"/>
    <col min="9" max="9" width="11.7109375" style="40" customWidth="1"/>
    <col min="10" max="10" width="6.7109375" style="40" customWidth="1"/>
    <col min="11" max="11" width="11.140625" style="40" hidden="1" customWidth="1"/>
    <col min="12" max="12" width="17.28515625" style="40" hidden="1" customWidth="1"/>
    <col min="13" max="13" width="14.7109375" style="40" hidden="1" customWidth="1"/>
    <col min="14" max="14" width="18.140625" style="40" hidden="1" customWidth="1"/>
    <col min="15" max="15" width="16.140625" style="40" hidden="1" customWidth="1"/>
    <col min="16" max="16" width="7.28515625" style="40" customWidth="1"/>
    <col min="17" max="17" width="4.7109375" style="40" customWidth="1"/>
    <col min="18" max="18" width="10.42578125" style="40" bestFit="1" customWidth="1"/>
    <col min="19" max="19" width="13.7109375" style="40" hidden="1" customWidth="1"/>
    <col min="20" max="20" width="11.7109375" style="40" hidden="1" customWidth="1"/>
    <col min="21" max="21" width="14.85546875" style="40" hidden="1" customWidth="1"/>
    <col min="22" max="22" width="8.28515625" style="40" bestFit="1" customWidth="1"/>
    <col min="23" max="23" width="6" style="40" customWidth="1"/>
    <col min="24" max="24" width="6.140625" style="40" customWidth="1"/>
    <col min="25" max="25" width="6.5703125" style="40" customWidth="1"/>
    <col min="26" max="26" width="14" style="40" bestFit="1" customWidth="1"/>
    <col min="27" max="27" width="31.28515625" style="40" customWidth="1"/>
    <col min="28" max="28" width="9.140625" style="40" hidden="1" customWidth="1"/>
    <col min="29" max="16384" width="9.140625" style="40"/>
  </cols>
  <sheetData>
    <row r="1" spans="2:28" ht="15.75" thickBot="1"/>
    <row r="2" spans="2:28" s="23" customFormat="1" ht="13.5" thickBot="1">
      <c r="B2" s="1083"/>
      <c r="C2" s="1084"/>
      <c r="D2" s="1084"/>
      <c r="E2" s="1084"/>
      <c r="F2" s="1084"/>
      <c r="G2" s="1085"/>
      <c r="H2" s="1086">
        <f ca="1">NOW()-TRUNC(NOW())</f>
        <v>0.61871759259520331</v>
      </c>
      <c r="I2" s="1087" t="s">
        <v>350</v>
      </c>
      <c r="J2" s="1088">
        <f>SUBTOTAL(9,J47,J5:J6,J9:J25,J50,J53:J57,J28,J33)</f>
        <v>8849</v>
      </c>
      <c r="K2" s="1088">
        <f>SUBTOTAL(9,K47,K5:K6,K9:K25,K50,K53:K57,K28)</f>
        <v>9752</v>
      </c>
      <c r="L2" s="1088">
        <f>SUBTOTAL(9,L47,L5:L6,L9:L25,L50,L53:L57,L28)</f>
        <v>9724</v>
      </c>
      <c r="M2" s="1088">
        <f>SUBTOTAL(9,M47,M5:M6,M9:M25,M50,M53:M57,M28)</f>
        <v>28</v>
      </c>
      <c r="N2" s="1088">
        <f>SUBTOTAL(9,N47,N5:N6,N9:N25,N50,N53:N57,N28)</f>
        <v>9689</v>
      </c>
      <c r="O2" s="1088">
        <f>SUBTOTAL(9,O47,O5:O6,O9:O25,O50,O53:O57,O28)</f>
        <v>6</v>
      </c>
      <c r="P2" s="1088">
        <v>8603</v>
      </c>
      <c r="Q2" s="1088">
        <v>461</v>
      </c>
      <c r="R2" s="1088"/>
      <c r="S2" s="1089"/>
      <c r="T2" s="1089"/>
      <c r="U2" s="1090"/>
      <c r="V2" s="1090"/>
      <c r="W2" s="1090"/>
      <c r="X2" s="1090"/>
      <c r="Y2" s="1084"/>
      <c r="Z2" s="1084"/>
      <c r="AA2" s="1091"/>
      <c r="AB2" s="1091"/>
    </row>
    <row r="3" spans="2:28" s="27" customFormat="1" ht="11.25">
      <c r="B3" s="1092"/>
      <c r="C3" s="1093"/>
      <c r="D3" s="1093"/>
      <c r="E3" s="1094" t="s">
        <v>30</v>
      </c>
      <c r="F3" s="1833" t="s">
        <v>1307</v>
      </c>
      <c r="G3" s="1833"/>
      <c r="H3" s="1095"/>
      <c r="I3" s="1095"/>
      <c r="J3" s="1093"/>
      <c r="K3" s="1093"/>
      <c r="L3" s="1093"/>
      <c r="M3" s="1093"/>
      <c r="N3" s="1093"/>
      <c r="O3" s="1093"/>
      <c r="P3" s="1093"/>
      <c r="Q3" s="1093"/>
      <c r="R3" s="1093"/>
      <c r="S3" s="1093"/>
      <c r="T3" s="1093"/>
      <c r="U3" s="1095">
        <f ca="1">TODAY()</f>
        <v>46120</v>
      </c>
      <c r="V3" s="1093"/>
      <c r="W3" s="1093"/>
      <c r="X3" s="1093"/>
      <c r="Y3" s="1093"/>
      <c r="Z3" s="1093"/>
      <c r="AA3" s="1096"/>
      <c r="AB3" s="1097" t="s">
        <v>351</v>
      </c>
    </row>
    <row r="4" spans="2:28" s="31" customFormat="1" ht="22.5">
      <c r="B4" s="1098" t="s">
        <v>352</v>
      </c>
      <c r="C4" s="908" t="s">
        <v>353</v>
      </c>
      <c r="D4" s="908" t="s">
        <v>1</v>
      </c>
      <c r="E4" s="908" t="s">
        <v>354</v>
      </c>
      <c r="F4" s="908" t="s">
        <v>355</v>
      </c>
      <c r="G4" s="908" t="s">
        <v>356</v>
      </c>
      <c r="H4" s="908" t="s">
        <v>357</v>
      </c>
      <c r="I4" s="908" t="s">
        <v>358</v>
      </c>
      <c r="J4" s="908" t="s">
        <v>359</v>
      </c>
      <c r="K4" s="908" t="s">
        <v>360</v>
      </c>
      <c r="L4" s="908" t="s">
        <v>361</v>
      </c>
      <c r="M4" s="908" t="s">
        <v>362</v>
      </c>
      <c r="N4" s="908" t="s">
        <v>363</v>
      </c>
      <c r="O4" s="908" t="s">
        <v>364</v>
      </c>
      <c r="P4" s="908" t="s">
        <v>365</v>
      </c>
      <c r="Q4" s="908" t="s">
        <v>366</v>
      </c>
      <c r="R4" s="908" t="s">
        <v>367</v>
      </c>
      <c r="S4" s="908" t="s">
        <v>368</v>
      </c>
      <c r="T4" s="908" t="s">
        <v>369</v>
      </c>
      <c r="U4" s="908" t="s">
        <v>370</v>
      </c>
      <c r="V4" s="908" t="s">
        <v>371</v>
      </c>
      <c r="W4" s="908" t="s">
        <v>372</v>
      </c>
      <c r="X4" s="908" t="s">
        <v>373</v>
      </c>
      <c r="Y4" s="908" t="s">
        <v>1259</v>
      </c>
      <c r="Z4" s="908" t="s">
        <v>375</v>
      </c>
      <c r="AA4" s="1099" t="s">
        <v>376</v>
      </c>
      <c r="AB4" s="1100"/>
    </row>
    <row r="5" spans="2:28" s="35" customFormat="1" ht="11.25">
      <c r="B5" s="1101"/>
      <c r="C5" s="1101" t="s">
        <v>68</v>
      </c>
      <c r="D5" s="1101">
        <v>10</v>
      </c>
      <c r="E5" s="1101" t="s">
        <v>303</v>
      </c>
      <c r="F5" s="1101" t="s">
        <v>281</v>
      </c>
      <c r="G5" s="1101">
        <v>4702056493</v>
      </c>
      <c r="H5" s="1101" t="s">
        <v>304</v>
      </c>
      <c r="I5" s="1101">
        <v>710966294501</v>
      </c>
      <c r="J5" s="1101">
        <v>42</v>
      </c>
      <c r="K5" s="1101">
        <v>728</v>
      </c>
      <c r="L5" s="1101">
        <v>725</v>
      </c>
      <c r="M5" s="1101">
        <v>3</v>
      </c>
      <c r="N5" s="1101">
        <v>723</v>
      </c>
      <c r="O5" s="1101">
        <v>2</v>
      </c>
      <c r="P5" s="1101">
        <v>41</v>
      </c>
      <c r="Q5" s="1101">
        <v>3</v>
      </c>
      <c r="R5" s="1101" t="s">
        <v>26</v>
      </c>
      <c r="S5" s="1101" t="s">
        <v>1308</v>
      </c>
      <c r="T5" s="1101" t="s">
        <v>1309</v>
      </c>
      <c r="U5" s="1101"/>
      <c r="V5" s="1101" t="s">
        <v>28</v>
      </c>
      <c r="W5" s="1101" t="s">
        <v>342</v>
      </c>
      <c r="X5" s="1101" t="s">
        <v>342</v>
      </c>
      <c r="Y5" s="1101" t="s">
        <v>342</v>
      </c>
      <c r="Z5" s="1101" t="s">
        <v>308</v>
      </c>
      <c r="AA5" s="1101" t="s">
        <v>1310</v>
      </c>
      <c r="AB5" s="1102" t="s">
        <v>28</v>
      </c>
    </row>
    <row r="6" spans="2:28" s="36" customFormat="1" ht="11.25">
      <c r="B6" s="1101"/>
      <c r="C6" s="1101" t="s">
        <v>68</v>
      </c>
      <c r="D6" s="1101">
        <v>10</v>
      </c>
      <c r="E6" s="1101" t="s">
        <v>310</v>
      </c>
      <c r="F6" s="1101" t="s">
        <v>281</v>
      </c>
      <c r="G6" s="1101">
        <v>4702056491</v>
      </c>
      <c r="H6" s="1101" t="s">
        <v>304</v>
      </c>
      <c r="I6" s="1101">
        <v>710966293023</v>
      </c>
      <c r="J6" s="1101">
        <v>115</v>
      </c>
      <c r="K6" s="1101">
        <v>115</v>
      </c>
      <c r="L6" s="1101">
        <v>115</v>
      </c>
      <c r="M6" s="1101">
        <v>0</v>
      </c>
      <c r="N6" s="1101">
        <v>115</v>
      </c>
      <c r="O6" s="1101">
        <v>0</v>
      </c>
      <c r="P6" s="1101">
        <v>115</v>
      </c>
      <c r="Q6" s="1101">
        <v>6</v>
      </c>
      <c r="R6" s="1101" t="s">
        <v>26</v>
      </c>
      <c r="S6" s="1101" t="s">
        <v>1311</v>
      </c>
      <c r="T6" s="1101" t="s">
        <v>1312</v>
      </c>
      <c r="U6" s="1101"/>
      <c r="V6" s="1101" t="s">
        <v>28</v>
      </c>
      <c r="W6" s="1101" t="s">
        <v>342</v>
      </c>
      <c r="X6" s="1101" t="s">
        <v>342</v>
      </c>
      <c r="Y6" s="1101" t="s">
        <v>342</v>
      </c>
      <c r="Z6" s="1101"/>
      <c r="AA6" s="1101"/>
      <c r="AB6" s="1102" t="s">
        <v>28</v>
      </c>
    </row>
    <row r="7" spans="2:28" s="23" customFormat="1" ht="12">
      <c r="B7" s="1052"/>
      <c r="C7" s="41"/>
      <c r="D7" s="41"/>
      <c r="E7" s="41"/>
      <c r="F7" s="41" t="s">
        <v>379</v>
      </c>
      <c r="G7" s="41"/>
      <c r="H7" s="41"/>
      <c r="I7" s="41"/>
      <c r="J7" s="41">
        <f t="shared" ref="J7:Q7" si="0">SUM(J5:J6)</f>
        <v>157</v>
      </c>
      <c r="K7" s="41">
        <f t="shared" si="0"/>
        <v>843</v>
      </c>
      <c r="L7" s="41">
        <f t="shared" si="0"/>
        <v>840</v>
      </c>
      <c r="M7" s="41">
        <f t="shared" si="0"/>
        <v>3</v>
      </c>
      <c r="N7" s="41">
        <f t="shared" si="0"/>
        <v>838</v>
      </c>
      <c r="O7" s="41">
        <f t="shared" si="0"/>
        <v>2</v>
      </c>
      <c r="P7" s="41">
        <f t="shared" si="0"/>
        <v>156</v>
      </c>
      <c r="Q7" s="41">
        <f t="shared" si="0"/>
        <v>9</v>
      </c>
      <c r="R7" s="41"/>
      <c r="S7" s="41"/>
      <c r="T7" s="41"/>
      <c r="U7" s="41"/>
      <c r="V7" s="41"/>
      <c r="W7" s="41"/>
      <c r="X7" s="41"/>
      <c r="Y7" s="41"/>
      <c r="Z7" s="41"/>
      <c r="AA7" s="1103"/>
      <c r="AB7" s="1104"/>
    </row>
    <row r="8" spans="2:28">
      <c r="B8" s="1105"/>
      <c r="C8" s="1106"/>
      <c r="D8" s="1106"/>
      <c r="E8" s="1106"/>
      <c r="F8" s="1106"/>
      <c r="G8" s="1106"/>
      <c r="H8" s="1106"/>
      <c r="I8" s="1106"/>
      <c r="J8" s="1106"/>
      <c r="K8" s="1106"/>
      <c r="L8" s="1106"/>
      <c r="M8" s="1106"/>
      <c r="N8" s="1106"/>
      <c r="O8" s="1106"/>
      <c r="P8" s="1106"/>
      <c r="Q8" s="1106"/>
      <c r="R8" s="1106"/>
      <c r="S8" s="1106"/>
      <c r="T8" s="1106"/>
      <c r="U8" s="1106"/>
      <c r="V8" s="1106"/>
      <c r="W8" s="1106"/>
      <c r="X8" s="1106"/>
      <c r="Y8" s="1106"/>
      <c r="Z8" s="1106"/>
      <c r="AA8" s="1107"/>
      <c r="AB8" s="1108"/>
    </row>
    <row r="9" spans="2:28" s="35" customFormat="1" ht="11.25">
      <c r="B9" s="1101"/>
      <c r="C9" s="1101" t="s">
        <v>21</v>
      </c>
      <c r="D9" s="1101">
        <v>30</v>
      </c>
      <c r="E9" s="1101" t="s">
        <v>311</v>
      </c>
      <c r="F9" s="1101" t="s">
        <v>25</v>
      </c>
      <c r="G9" s="1101">
        <v>4702068711</v>
      </c>
      <c r="H9" s="1101" t="s">
        <v>312</v>
      </c>
      <c r="I9" s="1101" t="s">
        <v>313</v>
      </c>
      <c r="J9" s="1101">
        <v>780</v>
      </c>
      <c r="K9" s="1101">
        <v>825</v>
      </c>
      <c r="L9" s="1101">
        <v>819</v>
      </c>
      <c r="M9" s="1101">
        <v>6</v>
      </c>
      <c r="N9" s="1101">
        <v>819</v>
      </c>
      <c r="O9" s="1101">
        <v>0</v>
      </c>
      <c r="P9" s="1101">
        <v>797</v>
      </c>
      <c r="Q9" s="1101">
        <v>47</v>
      </c>
      <c r="R9" s="1101" t="s">
        <v>26</v>
      </c>
      <c r="S9" s="1101" t="s">
        <v>1313</v>
      </c>
      <c r="T9" s="1101" t="s">
        <v>1314</v>
      </c>
      <c r="U9" s="1101"/>
      <c r="V9" s="1101" t="s">
        <v>28</v>
      </c>
      <c r="W9" s="1101" t="s">
        <v>342</v>
      </c>
      <c r="X9" s="1101" t="s">
        <v>342</v>
      </c>
      <c r="Y9" s="1101" t="s">
        <v>342</v>
      </c>
      <c r="Z9" s="1101" t="s">
        <v>314</v>
      </c>
      <c r="AA9" s="1101" t="s">
        <v>1315</v>
      </c>
      <c r="AB9" s="1109" t="s">
        <v>28</v>
      </c>
    </row>
    <row r="10" spans="2:28" s="35" customFormat="1" ht="11.25">
      <c r="B10" s="1101"/>
      <c r="C10" s="1101" t="s">
        <v>21</v>
      </c>
      <c r="D10" s="1101">
        <v>10</v>
      </c>
      <c r="E10" s="1101" t="s">
        <v>316</v>
      </c>
      <c r="F10" s="1101" t="s">
        <v>25</v>
      </c>
      <c r="G10" s="1101">
        <v>4702068712</v>
      </c>
      <c r="H10" s="1101" t="s">
        <v>317</v>
      </c>
      <c r="I10" s="1101" t="s">
        <v>318</v>
      </c>
      <c r="J10" s="1101">
        <v>600</v>
      </c>
      <c r="K10" s="1101">
        <v>646</v>
      </c>
      <c r="L10" s="1101">
        <v>641</v>
      </c>
      <c r="M10" s="1101">
        <v>5</v>
      </c>
      <c r="N10" s="1101">
        <v>637</v>
      </c>
      <c r="O10" s="1101">
        <v>4</v>
      </c>
      <c r="P10" s="1101">
        <v>613</v>
      </c>
      <c r="Q10" s="1101">
        <v>36</v>
      </c>
      <c r="R10" s="1101" t="s">
        <v>26</v>
      </c>
      <c r="S10" s="1101" t="s">
        <v>1316</v>
      </c>
      <c r="T10" s="1101" t="s">
        <v>1317</v>
      </c>
      <c r="U10" s="1101"/>
      <c r="V10" s="1101" t="s">
        <v>28</v>
      </c>
      <c r="W10" s="1101" t="s">
        <v>342</v>
      </c>
      <c r="X10" s="1101" t="s">
        <v>342</v>
      </c>
      <c r="Y10" s="1101" t="s">
        <v>342</v>
      </c>
      <c r="Z10" s="1101"/>
      <c r="AA10" s="1101"/>
      <c r="AB10" s="1109"/>
    </row>
    <row r="11" spans="2:28" s="36" customFormat="1" ht="11.25">
      <c r="B11" s="1101"/>
      <c r="C11" s="1101" t="s">
        <v>21</v>
      </c>
      <c r="D11" s="1101">
        <v>20</v>
      </c>
      <c r="E11" s="1101" t="s">
        <v>319</v>
      </c>
      <c r="F11" s="1101" t="s">
        <v>25</v>
      </c>
      <c r="G11" s="1101">
        <v>4702068712</v>
      </c>
      <c r="H11" s="1101" t="s">
        <v>320</v>
      </c>
      <c r="I11" s="1101" t="s">
        <v>321</v>
      </c>
      <c r="J11" s="1101">
        <v>1000</v>
      </c>
      <c r="K11" s="1101">
        <v>1080</v>
      </c>
      <c r="L11" s="1101">
        <v>1077</v>
      </c>
      <c r="M11" s="1101">
        <v>3</v>
      </c>
      <c r="N11" s="1101">
        <v>1077</v>
      </c>
      <c r="O11" s="1101">
        <v>0</v>
      </c>
      <c r="P11" s="1101">
        <v>1026</v>
      </c>
      <c r="Q11" s="1101">
        <v>59</v>
      </c>
      <c r="R11" s="1101" t="s">
        <v>26</v>
      </c>
      <c r="S11" s="1101" t="s">
        <v>1318</v>
      </c>
      <c r="T11" s="1101" t="s">
        <v>1319</v>
      </c>
      <c r="U11" s="1101"/>
      <c r="V11" s="1101" t="s">
        <v>28</v>
      </c>
      <c r="W11" s="1101" t="s">
        <v>342</v>
      </c>
      <c r="X11" s="1101" t="s">
        <v>342</v>
      </c>
      <c r="Y11" s="1101" t="s">
        <v>342</v>
      </c>
      <c r="Z11" s="1101"/>
      <c r="AA11" s="1101"/>
      <c r="AB11" s="1102" t="s">
        <v>28</v>
      </c>
    </row>
    <row r="12" spans="2:28" s="36" customFormat="1" ht="11.25">
      <c r="B12" s="1101"/>
      <c r="C12" s="1101" t="s">
        <v>21</v>
      </c>
      <c r="D12" s="1101">
        <v>10</v>
      </c>
      <c r="E12" s="1101" t="s">
        <v>319</v>
      </c>
      <c r="F12" s="1101" t="s">
        <v>25</v>
      </c>
      <c r="G12" s="1101">
        <v>4702083750</v>
      </c>
      <c r="H12" s="1101" t="s">
        <v>320</v>
      </c>
      <c r="I12" s="1101" t="s">
        <v>321</v>
      </c>
      <c r="J12" s="1101">
        <v>44</v>
      </c>
      <c r="K12" s="1101">
        <v>44</v>
      </c>
      <c r="L12" s="1101">
        <v>44</v>
      </c>
      <c r="M12" s="1101">
        <v>0</v>
      </c>
      <c r="N12" s="1101">
        <v>44</v>
      </c>
      <c r="O12" s="1101">
        <v>0</v>
      </c>
      <c r="P12" s="1101">
        <v>44</v>
      </c>
      <c r="Q12" s="1101">
        <v>3</v>
      </c>
      <c r="R12" s="1101" t="s">
        <v>26</v>
      </c>
      <c r="S12" s="1101" t="s">
        <v>1320</v>
      </c>
      <c r="T12" s="1101" t="s">
        <v>1321</v>
      </c>
      <c r="U12" s="1101"/>
      <c r="V12" s="1101" t="s">
        <v>28</v>
      </c>
      <c r="W12" s="1101" t="s">
        <v>342</v>
      </c>
      <c r="X12" s="1101" t="s">
        <v>342</v>
      </c>
      <c r="Y12" s="1101" t="s">
        <v>342</v>
      </c>
      <c r="Z12" s="1101"/>
      <c r="AA12" s="1101"/>
      <c r="AB12" s="1102" t="s">
        <v>28</v>
      </c>
    </row>
    <row r="13" spans="2:28" s="36" customFormat="1" ht="11.25">
      <c r="B13" s="1101"/>
      <c r="C13" s="1101" t="s">
        <v>21</v>
      </c>
      <c r="D13" s="1101">
        <v>20</v>
      </c>
      <c r="E13" s="1101" t="s">
        <v>319</v>
      </c>
      <c r="F13" s="1101" t="s">
        <v>25</v>
      </c>
      <c r="G13" s="1101">
        <v>4702083767</v>
      </c>
      <c r="H13" s="1101" t="s">
        <v>320</v>
      </c>
      <c r="I13" s="1101" t="s">
        <v>321</v>
      </c>
      <c r="J13" s="1101">
        <v>47</v>
      </c>
      <c r="K13" s="1101">
        <v>47</v>
      </c>
      <c r="L13" s="1101">
        <v>47</v>
      </c>
      <c r="M13" s="1101">
        <v>0</v>
      </c>
      <c r="N13" s="1101">
        <v>47</v>
      </c>
      <c r="O13" s="1101">
        <v>0</v>
      </c>
      <c r="P13" s="1101">
        <v>47</v>
      </c>
      <c r="Q13" s="1101">
        <v>3</v>
      </c>
      <c r="R13" s="1101" t="s">
        <v>26</v>
      </c>
      <c r="S13" s="1101" t="s">
        <v>1322</v>
      </c>
      <c r="T13" s="1101" t="s">
        <v>1323</v>
      </c>
      <c r="U13" s="1101"/>
      <c r="V13" s="1101" t="s">
        <v>28</v>
      </c>
      <c r="W13" s="1101" t="s">
        <v>342</v>
      </c>
      <c r="X13" s="1101" t="s">
        <v>342</v>
      </c>
      <c r="Y13" s="1101" t="s">
        <v>342</v>
      </c>
      <c r="Z13" s="1101"/>
      <c r="AA13" s="1101"/>
      <c r="AB13" s="1102" t="s">
        <v>28</v>
      </c>
    </row>
    <row r="14" spans="2:28" s="36" customFormat="1" ht="11.25">
      <c r="B14" s="1101"/>
      <c r="C14" s="1101" t="s">
        <v>21</v>
      </c>
      <c r="D14" s="1101">
        <v>10</v>
      </c>
      <c r="E14" s="1101" t="s">
        <v>316</v>
      </c>
      <c r="F14" s="1101" t="s">
        <v>25</v>
      </c>
      <c r="G14" s="1101">
        <v>4702083767</v>
      </c>
      <c r="H14" s="1101" t="s">
        <v>317</v>
      </c>
      <c r="I14" s="1101" t="s">
        <v>318</v>
      </c>
      <c r="J14" s="1101">
        <v>17</v>
      </c>
      <c r="K14" s="1101">
        <v>17</v>
      </c>
      <c r="L14" s="1101">
        <v>17</v>
      </c>
      <c r="M14" s="1101">
        <v>0</v>
      </c>
      <c r="N14" s="1101">
        <v>17</v>
      </c>
      <c r="O14" s="1101">
        <v>0</v>
      </c>
      <c r="P14" s="1101">
        <v>17</v>
      </c>
      <c r="Q14" s="1101">
        <v>1</v>
      </c>
      <c r="R14" s="1101" t="s">
        <v>26</v>
      </c>
      <c r="S14" s="1101" t="s">
        <v>1324</v>
      </c>
      <c r="T14" s="1101" t="s">
        <v>1325</v>
      </c>
      <c r="U14" s="1101"/>
      <c r="V14" s="1101" t="s">
        <v>28</v>
      </c>
      <c r="W14" s="1101" t="s">
        <v>342</v>
      </c>
      <c r="X14" s="1101" t="s">
        <v>342</v>
      </c>
      <c r="Y14" s="1101" t="s">
        <v>342</v>
      </c>
      <c r="Z14" s="1101"/>
      <c r="AA14" s="1101"/>
      <c r="AB14" s="1109" t="s">
        <v>28</v>
      </c>
    </row>
    <row r="15" spans="2:28" s="36" customFormat="1" ht="11.25">
      <c r="B15" s="1101"/>
      <c r="C15" s="1101" t="s">
        <v>21</v>
      </c>
      <c r="D15" s="1101">
        <v>20</v>
      </c>
      <c r="E15" s="1101" t="s">
        <v>319</v>
      </c>
      <c r="F15" s="1101" t="s">
        <v>25</v>
      </c>
      <c r="G15" s="1101">
        <v>4702083793</v>
      </c>
      <c r="H15" s="1101" t="s">
        <v>320</v>
      </c>
      <c r="I15" s="1101" t="s">
        <v>321</v>
      </c>
      <c r="J15" s="1101">
        <v>48</v>
      </c>
      <c r="K15" s="1101">
        <v>48</v>
      </c>
      <c r="L15" s="1101">
        <v>48</v>
      </c>
      <c r="M15" s="1101">
        <v>0</v>
      </c>
      <c r="N15" s="1101">
        <v>48</v>
      </c>
      <c r="O15" s="1101">
        <v>0</v>
      </c>
      <c r="P15" s="1101">
        <v>48</v>
      </c>
      <c r="Q15" s="1101">
        <v>3</v>
      </c>
      <c r="R15" s="1101" t="s">
        <v>26</v>
      </c>
      <c r="S15" s="1101" t="s">
        <v>1326</v>
      </c>
      <c r="T15" s="1101" t="s">
        <v>1327</v>
      </c>
      <c r="U15" s="1101"/>
      <c r="V15" s="1101" t="s">
        <v>28</v>
      </c>
      <c r="W15" s="1101" t="s">
        <v>342</v>
      </c>
      <c r="X15" s="1101" t="s">
        <v>342</v>
      </c>
      <c r="Y15" s="1101" t="s">
        <v>342</v>
      </c>
      <c r="Z15" s="1101"/>
      <c r="AA15" s="1101"/>
      <c r="AB15" s="1102" t="s">
        <v>28</v>
      </c>
    </row>
    <row r="16" spans="2:28" s="36" customFormat="1" ht="11.25">
      <c r="B16" s="1101"/>
      <c r="C16" s="1101" t="s">
        <v>21</v>
      </c>
      <c r="D16" s="1101">
        <v>10</v>
      </c>
      <c r="E16" s="1101" t="s">
        <v>316</v>
      </c>
      <c r="F16" s="1101" t="s">
        <v>25</v>
      </c>
      <c r="G16" s="1101">
        <v>4702083793</v>
      </c>
      <c r="H16" s="1101" t="s">
        <v>317</v>
      </c>
      <c r="I16" s="1101" t="s">
        <v>318</v>
      </c>
      <c r="J16" s="1101">
        <v>29</v>
      </c>
      <c r="K16" s="1101">
        <v>29</v>
      </c>
      <c r="L16" s="1101">
        <v>29</v>
      </c>
      <c r="M16" s="1101">
        <v>0</v>
      </c>
      <c r="N16" s="1101" t="s">
        <v>1328</v>
      </c>
      <c r="O16" s="1101">
        <v>0</v>
      </c>
      <c r="P16" s="1101">
        <v>29</v>
      </c>
      <c r="Q16" s="1101">
        <v>3</v>
      </c>
      <c r="R16" s="1101" t="s">
        <v>26</v>
      </c>
      <c r="S16" s="1101" t="s">
        <v>1329</v>
      </c>
      <c r="T16" s="1101" t="s">
        <v>1330</v>
      </c>
      <c r="U16" s="1101"/>
      <c r="V16" s="1101" t="s">
        <v>28</v>
      </c>
      <c r="W16" s="1101" t="s">
        <v>342</v>
      </c>
      <c r="X16" s="1101" t="s">
        <v>342</v>
      </c>
      <c r="Y16" s="1101" t="s">
        <v>342</v>
      </c>
      <c r="Z16" s="1101"/>
      <c r="AA16" s="1101"/>
      <c r="AB16" s="1109" t="s">
        <v>28</v>
      </c>
    </row>
    <row r="17" spans="2:28" s="36" customFormat="1" ht="11.25">
      <c r="B17" s="1101"/>
      <c r="C17" s="1101" t="s">
        <v>21</v>
      </c>
      <c r="D17" s="1101">
        <v>20</v>
      </c>
      <c r="E17" s="1101" t="s">
        <v>319</v>
      </c>
      <c r="F17" s="1101" t="s">
        <v>25</v>
      </c>
      <c r="G17" s="1101">
        <v>4702083827</v>
      </c>
      <c r="H17" s="1101" t="s">
        <v>320</v>
      </c>
      <c r="I17" s="1101" t="s">
        <v>321</v>
      </c>
      <c r="J17" s="1101">
        <v>48</v>
      </c>
      <c r="K17" s="1101">
        <v>48</v>
      </c>
      <c r="L17" s="1101">
        <v>48</v>
      </c>
      <c r="M17" s="1101">
        <v>0</v>
      </c>
      <c r="N17" s="1101">
        <v>48</v>
      </c>
      <c r="O17" s="1101">
        <v>0</v>
      </c>
      <c r="P17" s="1101">
        <v>48</v>
      </c>
      <c r="Q17" s="1101">
        <v>3</v>
      </c>
      <c r="R17" s="1101" t="s">
        <v>26</v>
      </c>
      <c r="S17" s="1101" t="s">
        <v>1326</v>
      </c>
      <c r="T17" s="1101" t="s">
        <v>1327</v>
      </c>
      <c r="U17" s="1101"/>
      <c r="V17" s="1101" t="s">
        <v>28</v>
      </c>
      <c r="W17" s="1101" t="s">
        <v>342</v>
      </c>
      <c r="X17" s="1101" t="s">
        <v>342</v>
      </c>
      <c r="Y17" s="1101" t="s">
        <v>342</v>
      </c>
      <c r="Z17" s="1101"/>
      <c r="AA17" s="1101"/>
      <c r="AB17" s="1102" t="s">
        <v>28</v>
      </c>
    </row>
    <row r="18" spans="2:28" s="36" customFormat="1" ht="11.25">
      <c r="B18" s="1101"/>
      <c r="C18" s="1101" t="s">
        <v>21</v>
      </c>
      <c r="D18" s="1101">
        <v>10</v>
      </c>
      <c r="E18" s="1101" t="s">
        <v>316</v>
      </c>
      <c r="F18" s="1101" t="s">
        <v>25</v>
      </c>
      <c r="G18" s="1101">
        <v>4702083827</v>
      </c>
      <c r="H18" s="1101" t="s">
        <v>317</v>
      </c>
      <c r="I18" s="1101" t="s">
        <v>318</v>
      </c>
      <c r="J18" s="1101">
        <v>29</v>
      </c>
      <c r="K18" s="1101">
        <v>29</v>
      </c>
      <c r="L18" s="1101">
        <v>29</v>
      </c>
      <c r="M18" s="1101">
        <v>0</v>
      </c>
      <c r="N18" s="1101">
        <v>29</v>
      </c>
      <c r="O18" s="1101">
        <v>0</v>
      </c>
      <c r="P18" s="1101">
        <v>29</v>
      </c>
      <c r="Q18" s="1101">
        <v>3</v>
      </c>
      <c r="R18" s="1101" t="s">
        <v>26</v>
      </c>
      <c r="S18" s="1101" t="s">
        <v>1331</v>
      </c>
      <c r="T18" s="1101" t="s">
        <v>1332</v>
      </c>
      <c r="U18" s="1101"/>
      <c r="V18" s="1101" t="s">
        <v>28</v>
      </c>
      <c r="W18" s="1101" t="s">
        <v>342</v>
      </c>
      <c r="X18" s="1101" t="s">
        <v>342</v>
      </c>
      <c r="Y18" s="1101" t="s">
        <v>342</v>
      </c>
      <c r="Z18" s="1101"/>
      <c r="AA18" s="1101"/>
      <c r="AB18" s="1109" t="s">
        <v>28</v>
      </c>
    </row>
    <row r="19" spans="2:28" s="36" customFormat="1" ht="11.25">
      <c r="B19" s="1101"/>
      <c r="C19" s="1101" t="s">
        <v>21</v>
      </c>
      <c r="D19" s="1101">
        <v>20</v>
      </c>
      <c r="E19" s="1101" t="s">
        <v>319</v>
      </c>
      <c r="F19" s="1101" t="s">
        <v>25</v>
      </c>
      <c r="G19" s="1101">
        <v>4702083856</v>
      </c>
      <c r="H19" s="1101" t="s">
        <v>320</v>
      </c>
      <c r="I19" s="1101" t="s">
        <v>321</v>
      </c>
      <c r="J19" s="1101">
        <v>47</v>
      </c>
      <c r="K19" s="1101">
        <v>47</v>
      </c>
      <c r="L19" s="1101">
        <v>47</v>
      </c>
      <c r="M19" s="1101">
        <v>0</v>
      </c>
      <c r="N19" s="1101">
        <v>47</v>
      </c>
      <c r="O19" s="1101">
        <v>0</v>
      </c>
      <c r="P19" s="1101">
        <v>47</v>
      </c>
      <c r="Q19" s="1101">
        <v>3</v>
      </c>
      <c r="R19" s="1101" t="s">
        <v>26</v>
      </c>
      <c r="S19" s="1101" t="s">
        <v>1333</v>
      </c>
      <c r="T19" s="1101" t="s">
        <v>1323</v>
      </c>
      <c r="U19" s="1101"/>
      <c r="V19" s="1101" t="s">
        <v>28</v>
      </c>
      <c r="W19" s="1101" t="s">
        <v>342</v>
      </c>
      <c r="X19" s="1101" t="s">
        <v>342</v>
      </c>
      <c r="Y19" s="1101" t="s">
        <v>342</v>
      </c>
      <c r="Z19" s="1101"/>
      <c r="AA19" s="1101"/>
      <c r="AB19" s="1102" t="s">
        <v>28</v>
      </c>
    </row>
    <row r="20" spans="2:28" s="36" customFormat="1" ht="11.25">
      <c r="B20" s="1101"/>
      <c r="C20" s="1101" t="s">
        <v>21</v>
      </c>
      <c r="D20" s="1101">
        <v>10</v>
      </c>
      <c r="E20" s="1101" t="s">
        <v>316</v>
      </c>
      <c r="F20" s="1101" t="s">
        <v>25</v>
      </c>
      <c r="G20" s="1101">
        <v>4702083856</v>
      </c>
      <c r="H20" s="1101" t="s">
        <v>317</v>
      </c>
      <c r="I20" s="1101" t="s">
        <v>318</v>
      </c>
      <c r="J20" s="1101">
        <v>25</v>
      </c>
      <c r="K20" s="1101">
        <v>25</v>
      </c>
      <c r="L20" s="1101">
        <v>25</v>
      </c>
      <c r="M20" s="1101">
        <v>0</v>
      </c>
      <c r="N20" s="1101">
        <v>25</v>
      </c>
      <c r="O20" s="1101">
        <v>0</v>
      </c>
      <c r="P20" s="1101">
        <v>25</v>
      </c>
      <c r="Q20" s="1101">
        <v>2</v>
      </c>
      <c r="R20" s="1101" t="s">
        <v>26</v>
      </c>
      <c r="S20" s="1101" t="s">
        <v>1334</v>
      </c>
      <c r="T20" s="1101" t="s">
        <v>1335</v>
      </c>
      <c r="U20" s="1101"/>
      <c r="V20" s="1101" t="s">
        <v>28</v>
      </c>
      <c r="W20" s="1101" t="s">
        <v>342</v>
      </c>
      <c r="X20" s="1101" t="s">
        <v>342</v>
      </c>
      <c r="Y20" s="1101" t="s">
        <v>342</v>
      </c>
      <c r="Z20" s="1101"/>
      <c r="AA20" s="1101"/>
      <c r="AB20" s="1109" t="s">
        <v>28</v>
      </c>
    </row>
    <row r="21" spans="2:28" s="36" customFormat="1" ht="11.25">
      <c r="B21" s="1101"/>
      <c r="C21" s="1101" t="s">
        <v>21</v>
      </c>
      <c r="D21" s="1101">
        <v>10</v>
      </c>
      <c r="E21" s="1101" t="s">
        <v>319</v>
      </c>
      <c r="F21" s="1101" t="s">
        <v>25</v>
      </c>
      <c r="G21" s="1101">
        <v>4702083881</v>
      </c>
      <c r="H21" s="1101" t="s">
        <v>320</v>
      </c>
      <c r="I21" s="1101" t="s">
        <v>321</v>
      </c>
      <c r="J21" s="1101">
        <v>46</v>
      </c>
      <c r="K21" s="1101">
        <v>46</v>
      </c>
      <c r="L21" s="1101">
        <v>46</v>
      </c>
      <c r="M21" s="1101">
        <v>0</v>
      </c>
      <c r="N21" s="1101">
        <v>46</v>
      </c>
      <c r="O21" s="1101">
        <v>0</v>
      </c>
      <c r="P21" s="1101">
        <v>46</v>
      </c>
      <c r="Q21" s="1101">
        <v>3</v>
      </c>
      <c r="R21" s="1101" t="s">
        <v>26</v>
      </c>
      <c r="S21" s="1101" t="s">
        <v>1336</v>
      </c>
      <c r="T21" s="1101" t="s">
        <v>1337</v>
      </c>
      <c r="U21" s="1101"/>
      <c r="V21" s="1101" t="s">
        <v>28</v>
      </c>
      <c r="W21" s="1101" t="s">
        <v>342</v>
      </c>
      <c r="X21" s="1101" t="s">
        <v>342</v>
      </c>
      <c r="Y21" s="1101" t="s">
        <v>342</v>
      </c>
      <c r="Z21" s="1101"/>
      <c r="AA21" s="1101"/>
      <c r="AB21" s="1102" t="s">
        <v>28</v>
      </c>
    </row>
    <row r="22" spans="2:28" s="36" customFormat="1" ht="11.25">
      <c r="B22" s="1101"/>
      <c r="C22" s="1101" t="s">
        <v>21</v>
      </c>
      <c r="D22" s="1101">
        <v>10</v>
      </c>
      <c r="E22" s="1101" t="s">
        <v>319</v>
      </c>
      <c r="F22" s="1101" t="s">
        <v>25</v>
      </c>
      <c r="G22" s="1101">
        <v>4702083891</v>
      </c>
      <c r="H22" s="1101" t="s">
        <v>320</v>
      </c>
      <c r="I22" s="1101" t="s">
        <v>321</v>
      </c>
      <c r="J22" s="1101">
        <v>5</v>
      </c>
      <c r="K22" s="1101">
        <v>5</v>
      </c>
      <c r="L22" s="1101">
        <v>5</v>
      </c>
      <c r="M22" s="1101">
        <v>0</v>
      </c>
      <c r="N22" s="1101">
        <v>5</v>
      </c>
      <c r="O22" s="1101">
        <v>0</v>
      </c>
      <c r="P22" s="1101">
        <v>5</v>
      </c>
      <c r="Q22" s="1101">
        <v>1</v>
      </c>
      <c r="R22" s="1101" t="s">
        <v>26</v>
      </c>
      <c r="S22" s="1101" t="s">
        <v>1338</v>
      </c>
      <c r="T22" s="1101" t="s">
        <v>1339</v>
      </c>
      <c r="U22" s="1101"/>
      <c r="V22" s="1101" t="s">
        <v>28</v>
      </c>
      <c r="W22" s="1101" t="s">
        <v>342</v>
      </c>
      <c r="X22" s="1101" t="s">
        <v>342</v>
      </c>
      <c r="Y22" s="1101" t="s">
        <v>342</v>
      </c>
      <c r="Z22" s="1101"/>
      <c r="AA22" s="1101"/>
      <c r="AB22" s="1102" t="s">
        <v>28</v>
      </c>
    </row>
    <row r="23" spans="2:28" s="36" customFormat="1" ht="11.25">
      <c r="B23" s="1101"/>
      <c r="C23" s="1101" t="s">
        <v>21</v>
      </c>
      <c r="D23" s="1101">
        <v>10</v>
      </c>
      <c r="E23" s="1101" t="s">
        <v>319</v>
      </c>
      <c r="F23" s="1101" t="s">
        <v>25</v>
      </c>
      <c r="G23" s="1101">
        <v>4702083899</v>
      </c>
      <c r="H23" s="1101" t="s">
        <v>320</v>
      </c>
      <c r="I23" s="1101" t="s">
        <v>321</v>
      </c>
      <c r="J23" s="1101">
        <v>36</v>
      </c>
      <c r="K23" s="1101">
        <v>36</v>
      </c>
      <c r="L23" s="1101">
        <v>36</v>
      </c>
      <c r="M23" s="1101">
        <v>0</v>
      </c>
      <c r="N23" s="1101">
        <v>36</v>
      </c>
      <c r="O23" s="1101">
        <v>0</v>
      </c>
      <c r="P23" s="1101">
        <v>36</v>
      </c>
      <c r="Q23" s="1101">
        <v>2</v>
      </c>
      <c r="R23" s="1101" t="s">
        <v>26</v>
      </c>
      <c r="S23" s="1101" t="s">
        <v>1340</v>
      </c>
      <c r="T23" s="1101" t="s">
        <v>1341</v>
      </c>
      <c r="U23" s="1101"/>
      <c r="V23" s="1101" t="s">
        <v>28</v>
      </c>
      <c r="W23" s="1101" t="s">
        <v>342</v>
      </c>
      <c r="X23" s="1101" t="s">
        <v>342</v>
      </c>
      <c r="Y23" s="1101" t="s">
        <v>342</v>
      </c>
      <c r="Z23" s="1101"/>
      <c r="AA23" s="1101"/>
      <c r="AB23" s="1102" t="s">
        <v>28</v>
      </c>
    </row>
    <row r="24" spans="2:28" s="36" customFormat="1" ht="11.25">
      <c r="B24" s="1101"/>
      <c r="C24" s="1101" t="s">
        <v>21</v>
      </c>
      <c r="D24" s="1101">
        <v>10</v>
      </c>
      <c r="E24" s="1101" t="s">
        <v>319</v>
      </c>
      <c r="F24" s="1101" t="s">
        <v>25</v>
      </c>
      <c r="G24" s="1101">
        <v>4702083906</v>
      </c>
      <c r="H24" s="1101" t="s">
        <v>320</v>
      </c>
      <c r="I24" s="1101" t="s">
        <v>321</v>
      </c>
      <c r="J24" s="1101">
        <v>33</v>
      </c>
      <c r="K24" s="1101">
        <v>33</v>
      </c>
      <c r="L24" s="1101">
        <v>33</v>
      </c>
      <c r="M24" s="1101">
        <v>0</v>
      </c>
      <c r="N24" s="1101">
        <v>33</v>
      </c>
      <c r="O24" s="1101">
        <v>0</v>
      </c>
      <c r="P24" s="1101">
        <v>33</v>
      </c>
      <c r="Q24" s="1101">
        <v>3</v>
      </c>
      <c r="R24" s="1101" t="s">
        <v>26</v>
      </c>
      <c r="S24" s="1101" t="s">
        <v>1342</v>
      </c>
      <c r="T24" s="1101" t="s">
        <v>1343</v>
      </c>
      <c r="U24" s="1101"/>
      <c r="V24" s="1101" t="s">
        <v>28</v>
      </c>
      <c r="W24" s="1101" t="s">
        <v>342</v>
      </c>
      <c r="X24" s="1101" t="s">
        <v>342</v>
      </c>
      <c r="Y24" s="1101" t="s">
        <v>342</v>
      </c>
      <c r="Z24" s="1101"/>
      <c r="AA24" s="1101"/>
      <c r="AB24" s="1102" t="s">
        <v>28</v>
      </c>
    </row>
    <row r="25" spans="2:28" s="36" customFormat="1" ht="11.25">
      <c r="B25" s="1101"/>
      <c r="C25" s="1101" t="s">
        <v>21</v>
      </c>
      <c r="D25" s="1101">
        <v>10</v>
      </c>
      <c r="E25" s="1101" t="s">
        <v>319</v>
      </c>
      <c r="F25" s="1101" t="s">
        <v>25</v>
      </c>
      <c r="G25" s="1101">
        <v>4702083916</v>
      </c>
      <c r="H25" s="1101" t="s">
        <v>320</v>
      </c>
      <c r="I25" s="1101" t="s">
        <v>321</v>
      </c>
      <c r="J25" s="1101">
        <v>46</v>
      </c>
      <c r="K25" s="1101">
        <v>46</v>
      </c>
      <c r="L25" s="1101">
        <v>46</v>
      </c>
      <c r="M25" s="1101">
        <v>0</v>
      </c>
      <c r="N25" s="1101">
        <v>46</v>
      </c>
      <c r="O25" s="1101">
        <v>0</v>
      </c>
      <c r="P25" s="1101">
        <v>46</v>
      </c>
      <c r="Q25" s="1101">
        <v>3</v>
      </c>
      <c r="R25" s="1101" t="s">
        <v>26</v>
      </c>
      <c r="S25" s="1101" t="s">
        <v>1336</v>
      </c>
      <c r="T25" s="1101" t="s">
        <v>1337</v>
      </c>
      <c r="U25" s="1101"/>
      <c r="V25" s="1101" t="s">
        <v>28</v>
      </c>
      <c r="W25" s="1101" t="s">
        <v>342</v>
      </c>
      <c r="X25" s="1101" t="s">
        <v>342</v>
      </c>
      <c r="Y25" s="1101" t="s">
        <v>342</v>
      </c>
      <c r="Z25" s="1101"/>
      <c r="AA25" s="1101"/>
      <c r="AB25" s="1102" t="s">
        <v>28</v>
      </c>
    </row>
    <row r="26" spans="2:28" s="23" customFormat="1" ht="12">
      <c r="B26" s="1052"/>
      <c r="C26" s="41"/>
      <c r="D26" s="41"/>
      <c r="E26" s="41"/>
      <c r="F26" s="41" t="s">
        <v>379</v>
      </c>
      <c r="G26" s="41"/>
      <c r="H26" s="41"/>
      <c r="I26" s="41"/>
      <c r="J26" s="41">
        <f t="shared" ref="J26:Q26" si="1">SUM(J9:J25)</f>
        <v>2880</v>
      </c>
      <c r="K26" s="41">
        <f t="shared" si="1"/>
        <v>3051</v>
      </c>
      <c r="L26" s="41">
        <f t="shared" si="1"/>
        <v>3037</v>
      </c>
      <c r="M26" s="41">
        <f t="shared" si="1"/>
        <v>14</v>
      </c>
      <c r="N26" s="41">
        <f t="shared" si="1"/>
        <v>3004</v>
      </c>
      <c r="O26" s="41">
        <f t="shared" si="1"/>
        <v>4</v>
      </c>
      <c r="P26" s="41">
        <f t="shared" si="1"/>
        <v>2936</v>
      </c>
      <c r="Q26" s="41">
        <f t="shared" si="1"/>
        <v>178</v>
      </c>
      <c r="R26" s="41"/>
      <c r="S26" s="41"/>
      <c r="T26" s="41"/>
      <c r="U26" s="41"/>
      <c r="V26" s="41"/>
      <c r="W26" s="41"/>
      <c r="X26" s="41"/>
      <c r="Y26" s="41"/>
      <c r="Z26" s="41"/>
      <c r="AA26" s="1103"/>
      <c r="AB26" s="1104"/>
    </row>
    <row r="27" spans="2:28" s="23" customFormat="1">
      <c r="B27" s="1110"/>
      <c r="C27" s="1110"/>
      <c r="D27" s="1110"/>
      <c r="E27" s="1110"/>
      <c r="F27" s="1110"/>
      <c r="G27" s="1110"/>
      <c r="H27" s="1110"/>
      <c r="I27" s="1110"/>
      <c r="J27" s="1110"/>
      <c r="K27" s="1110"/>
      <c r="L27" s="1110"/>
      <c r="M27" s="1110"/>
      <c r="N27" s="1110"/>
      <c r="O27" s="1110"/>
      <c r="P27" s="1110"/>
      <c r="Q27" s="1110"/>
      <c r="R27" s="1110"/>
      <c r="S27" s="1110"/>
      <c r="T27" s="1110"/>
      <c r="U27" s="1110"/>
      <c r="V27" s="1110"/>
      <c r="W27" s="1110"/>
      <c r="X27" s="1110"/>
      <c r="Y27" s="1110"/>
      <c r="Z27" s="1110"/>
      <c r="AA27" s="1110"/>
      <c r="AB27" s="1104"/>
    </row>
    <row r="28" spans="2:28" s="35" customFormat="1" ht="11.25">
      <c r="B28" s="1101"/>
      <c r="C28" s="1101" t="s">
        <v>91</v>
      </c>
      <c r="D28" s="1101">
        <v>10</v>
      </c>
      <c r="E28" s="1101" t="s">
        <v>322</v>
      </c>
      <c r="F28" s="1101" t="s">
        <v>102</v>
      </c>
      <c r="G28" s="1101">
        <v>4702059563</v>
      </c>
      <c r="H28" s="1101" t="s">
        <v>304</v>
      </c>
      <c r="I28" s="1101">
        <v>711966293501</v>
      </c>
      <c r="J28" s="1101">
        <v>678</v>
      </c>
      <c r="K28" s="1101">
        <v>677</v>
      </c>
      <c r="L28" s="1101">
        <v>676</v>
      </c>
      <c r="M28" s="1101">
        <v>1</v>
      </c>
      <c r="N28" s="1101">
        <v>676</v>
      </c>
      <c r="O28" s="1101">
        <v>0</v>
      </c>
      <c r="P28" s="1101">
        <v>653</v>
      </c>
      <c r="Q28" s="1101">
        <v>38</v>
      </c>
      <c r="R28" s="1101" t="s">
        <v>26</v>
      </c>
      <c r="S28" s="1101" t="s">
        <v>1344</v>
      </c>
      <c r="T28" s="1101" t="s">
        <v>1345</v>
      </c>
      <c r="U28" s="1101"/>
      <c r="V28" s="1101" t="s">
        <v>28</v>
      </c>
      <c r="W28" s="1101" t="s">
        <v>342</v>
      </c>
      <c r="X28" s="1101" t="s">
        <v>342</v>
      </c>
      <c r="Y28" s="1101" t="s">
        <v>342</v>
      </c>
      <c r="Z28" s="1101" t="s">
        <v>323</v>
      </c>
      <c r="AA28" s="1101" t="s">
        <v>1346</v>
      </c>
      <c r="AB28" s="1102" t="s">
        <v>28</v>
      </c>
    </row>
    <row r="29" spans="2:28" s="23" customFormat="1" ht="12">
      <c r="B29" s="1052"/>
      <c r="C29" s="41"/>
      <c r="D29" s="41"/>
      <c r="E29" s="41"/>
      <c r="F29" s="41" t="s">
        <v>379</v>
      </c>
      <c r="G29" s="41"/>
      <c r="H29" s="41"/>
      <c r="I29" s="41"/>
      <c r="J29" s="41">
        <f t="shared" ref="J29:Q29" si="2">SUM(J28)</f>
        <v>678</v>
      </c>
      <c r="K29" s="41">
        <f t="shared" si="2"/>
        <v>677</v>
      </c>
      <c r="L29" s="41">
        <f t="shared" si="2"/>
        <v>676</v>
      </c>
      <c r="M29" s="41">
        <f t="shared" si="2"/>
        <v>1</v>
      </c>
      <c r="N29" s="41">
        <f t="shared" si="2"/>
        <v>676</v>
      </c>
      <c r="O29" s="41">
        <f t="shared" si="2"/>
        <v>0</v>
      </c>
      <c r="P29" s="41">
        <f t="shared" si="2"/>
        <v>653</v>
      </c>
      <c r="Q29" s="41">
        <f t="shared" si="2"/>
        <v>38</v>
      </c>
      <c r="R29" s="41"/>
      <c r="S29" s="41"/>
      <c r="T29" s="41"/>
      <c r="U29" s="41"/>
      <c r="V29" s="41"/>
      <c r="W29" s="41"/>
      <c r="X29" s="41"/>
      <c r="Y29" s="41"/>
      <c r="Z29" s="41"/>
      <c r="AA29" s="1103"/>
      <c r="AB29" s="1104"/>
    </row>
    <row r="30" spans="2:28" ht="15.75" thickBot="1">
      <c r="B30" s="1111"/>
      <c r="C30" s="1112"/>
      <c r="D30" s="1110"/>
      <c r="E30" s="1110"/>
      <c r="F30" s="1110"/>
      <c r="G30" s="1110"/>
      <c r="H30" s="1110"/>
      <c r="I30" s="1110"/>
      <c r="J30" s="1110"/>
      <c r="K30" s="1110"/>
      <c r="L30" s="1110"/>
      <c r="M30" s="1110"/>
      <c r="N30" s="1110"/>
      <c r="O30" s="1110"/>
      <c r="P30" s="1110"/>
      <c r="Q30" s="1110"/>
      <c r="R30" s="1110"/>
      <c r="S30" s="1110"/>
      <c r="T30" s="1110"/>
      <c r="U30" s="1110"/>
      <c r="V30" s="1110"/>
      <c r="W30" s="1110"/>
      <c r="X30" s="1110"/>
      <c r="Y30" s="1110"/>
      <c r="Z30" s="1110"/>
      <c r="AA30" s="1113"/>
      <c r="AB30" s="1108"/>
    </row>
    <row r="31" spans="2:28" s="116" customFormat="1" ht="12" thickBot="1">
      <c r="B31" s="655"/>
      <c r="C31" s="1029"/>
      <c r="D31" s="145"/>
      <c r="E31" s="1030" t="s">
        <v>1300</v>
      </c>
      <c r="F31" s="1031" t="s">
        <v>1307</v>
      </c>
      <c r="G31" s="107"/>
      <c r="H31" s="1029"/>
      <c r="I31" s="1029" t="s">
        <v>1347</v>
      </c>
      <c r="J31" s="1029"/>
      <c r="K31" s="1029"/>
      <c r="L31" s="1029"/>
      <c r="M31" s="1032"/>
      <c r="N31" s="1032"/>
      <c r="O31" s="1032"/>
      <c r="P31" s="1032"/>
      <c r="Q31" s="1032"/>
      <c r="R31" s="1032"/>
      <c r="S31" s="1032"/>
      <c r="T31" s="1032"/>
      <c r="U31" s="1032"/>
      <c r="V31" s="1029"/>
      <c r="W31" s="1033"/>
      <c r="X31" s="1034"/>
      <c r="Y31" s="1034"/>
      <c r="Z31" s="1034"/>
      <c r="AA31" s="1035"/>
      <c r="AB31" s="1114"/>
    </row>
    <row r="32" spans="2:28" s="773" customFormat="1" ht="23.25" thickBot="1">
      <c r="B32" s="1115" t="s">
        <v>352</v>
      </c>
      <c r="C32" s="1116" t="s">
        <v>353</v>
      </c>
      <c r="D32" s="1116" t="s">
        <v>1</v>
      </c>
      <c r="E32" s="1116" t="s">
        <v>354</v>
      </c>
      <c r="F32" s="1116" t="s">
        <v>355</v>
      </c>
      <c r="G32" s="1116" t="s">
        <v>356</v>
      </c>
      <c r="H32" s="1116" t="s">
        <v>357</v>
      </c>
      <c r="I32" s="1117" t="s">
        <v>358</v>
      </c>
      <c r="J32" s="1116" t="s">
        <v>359</v>
      </c>
      <c r="K32" s="1116" t="s">
        <v>360</v>
      </c>
      <c r="L32" s="1116" t="s">
        <v>361</v>
      </c>
      <c r="M32" s="1116" t="s">
        <v>362</v>
      </c>
      <c r="N32" s="1116" t="s">
        <v>363</v>
      </c>
      <c r="O32" s="1116" t="s">
        <v>364</v>
      </c>
      <c r="P32" s="1116" t="s">
        <v>365</v>
      </c>
      <c r="Q32" s="1116" t="s">
        <v>366</v>
      </c>
      <c r="R32" s="1116" t="s">
        <v>367</v>
      </c>
      <c r="S32" s="1116" t="s">
        <v>1290</v>
      </c>
      <c r="T32" s="1116" t="s">
        <v>370</v>
      </c>
      <c r="U32" s="1116"/>
      <c r="V32" s="1116" t="s">
        <v>371</v>
      </c>
      <c r="W32" s="1116" t="s">
        <v>372</v>
      </c>
      <c r="X32" s="1116" t="s">
        <v>373</v>
      </c>
      <c r="Y32" s="1116" t="s">
        <v>1259</v>
      </c>
      <c r="Z32" s="1116" t="s">
        <v>375</v>
      </c>
      <c r="AA32" s="1118" t="s">
        <v>376</v>
      </c>
      <c r="AB32" s="810"/>
    </row>
    <row r="33" spans="2:28" s="44" customFormat="1" ht="12">
      <c r="B33" s="1119"/>
      <c r="C33" s="1120" t="s">
        <v>186</v>
      </c>
      <c r="D33" s="1120">
        <v>20</v>
      </c>
      <c r="E33" s="1121" t="s">
        <v>310</v>
      </c>
      <c r="F33" s="1121" t="s">
        <v>204</v>
      </c>
      <c r="G33" s="1121">
        <v>4702064965</v>
      </c>
      <c r="H33" s="1121" t="s">
        <v>304</v>
      </c>
      <c r="I33" s="1121">
        <v>710966293023</v>
      </c>
      <c r="J33" s="1121">
        <v>836</v>
      </c>
      <c r="K33" s="1121"/>
      <c r="L33" s="1121"/>
      <c r="M33" s="1121"/>
      <c r="N33" s="1121"/>
      <c r="O33" s="1121"/>
      <c r="P33" s="1121">
        <v>844</v>
      </c>
      <c r="Q33" s="1121">
        <v>40</v>
      </c>
      <c r="R33" s="1121" t="s">
        <v>609</v>
      </c>
      <c r="S33" s="1122"/>
      <c r="T33" s="1120"/>
      <c r="U33" s="1123"/>
      <c r="V33" s="1124" t="s">
        <v>28</v>
      </c>
      <c r="W33" s="1124" t="s">
        <v>342</v>
      </c>
      <c r="X33" s="1124" t="s">
        <v>342</v>
      </c>
      <c r="Y33" s="1124" t="s">
        <v>342</v>
      </c>
      <c r="Z33" s="1125" t="s">
        <v>325</v>
      </c>
      <c r="AA33" s="1126"/>
      <c r="AB33" s="1127"/>
    </row>
    <row r="34" spans="2:28" s="44" customFormat="1" ht="12">
      <c r="B34" s="1052"/>
      <c r="C34" s="41"/>
      <c r="D34" s="41"/>
      <c r="E34" s="41"/>
      <c r="F34" s="41" t="s">
        <v>379</v>
      </c>
      <c r="G34" s="41"/>
      <c r="H34" s="41"/>
      <c r="I34" s="41"/>
      <c r="J34" s="41">
        <f t="shared" ref="J34:Q34" si="3">SUM(J33:J33)</f>
        <v>836</v>
      </c>
      <c r="K34" s="41">
        <f t="shared" si="3"/>
        <v>0</v>
      </c>
      <c r="L34" s="41">
        <f t="shared" si="3"/>
        <v>0</v>
      </c>
      <c r="M34" s="41">
        <f t="shared" si="3"/>
        <v>0</v>
      </c>
      <c r="N34" s="41">
        <f t="shared" si="3"/>
        <v>0</v>
      </c>
      <c r="O34" s="41">
        <f t="shared" si="3"/>
        <v>0</v>
      </c>
      <c r="P34" s="41">
        <f t="shared" si="3"/>
        <v>844</v>
      </c>
      <c r="Q34" s="41">
        <f t="shared" si="3"/>
        <v>40</v>
      </c>
      <c r="R34" s="42"/>
      <c r="S34" s="42"/>
      <c r="T34" s="42"/>
      <c r="U34" s="42"/>
      <c r="V34" s="42"/>
      <c r="W34" s="42"/>
      <c r="X34" s="42"/>
      <c r="Y34" s="42"/>
      <c r="Z34" s="42"/>
      <c r="AA34" s="1053"/>
      <c r="AB34" s="1127"/>
    </row>
    <row r="35" spans="2:28" s="1070" customFormat="1" ht="12">
      <c r="B35" s="1128"/>
      <c r="C35" s="1129"/>
      <c r="D35" s="1129"/>
      <c r="E35" s="1129"/>
      <c r="F35" s="1129"/>
      <c r="G35" s="1129"/>
      <c r="H35" s="1129"/>
      <c r="I35" s="1129"/>
      <c r="J35" s="1129"/>
      <c r="K35" s="1129"/>
      <c r="L35" s="1129"/>
      <c r="M35" s="1129"/>
      <c r="N35" s="1129"/>
      <c r="O35" s="1129"/>
      <c r="P35" s="1129"/>
      <c r="Q35" s="1129"/>
      <c r="R35" s="1130"/>
      <c r="S35" s="1130"/>
      <c r="T35" s="1130"/>
      <c r="U35" s="1130"/>
      <c r="V35" s="1130"/>
      <c r="W35" s="1130"/>
      <c r="X35" s="1130"/>
      <c r="Y35" s="1130"/>
      <c r="Z35" s="1131"/>
      <c r="AA35" s="1132"/>
      <c r="AB35" s="1132"/>
    </row>
    <row r="36" spans="2:28" ht="15.75" thickBot="1">
      <c r="B36" s="1834" t="s">
        <v>1267</v>
      </c>
      <c r="C36" s="1835"/>
      <c r="D36" s="1835"/>
      <c r="E36" s="1835"/>
      <c r="F36" s="1835"/>
      <c r="G36" s="1835"/>
      <c r="H36" s="1835"/>
      <c r="I36" s="1133"/>
      <c r="J36" s="1134">
        <f t="shared" ref="J36:Q36" si="4">J48+J7+J26+J51+J29+J34</f>
        <v>8597</v>
      </c>
      <c r="K36" s="1134">
        <f t="shared" si="4"/>
        <v>9502</v>
      </c>
      <c r="L36" s="1134">
        <f t="shared" si="4"/>
        <v>9474</v>
      </c>
      <c r="M36" s="1134">
        <f t="shared" si="4"/>
        <v>28</v>
      </c>
      <c r="N36" s="1134">
        <f t="shared" si="4"/>
        <v>9439</v>
      </c>
      <c r="O36" s="1134">
        <f t="shared" si="4"/>
        <v>6</v>
      </c>
      <c r="P36" s="1134">
        <f t="shared" si="4"/>
        <v>8603</v>
      </c>
      <c r="Q36" s="1134">
        <f t="shared" si="4"/>
        <v>461</v>
      </c>
      <c r="R36" s="1135"/>
      <c r="S36" s="1135"/>
      <c r="T36" s="1135"/>
      <c r="U36" s="1135"/>
      <c r="V36" s="1136"/>
      <c r="W36" s="1136"/>
      <c r="X36" s="1136"/>
      <c r="Y36" s="1136"/>
      <c r="Z36" s="1136"/>
      <c r="AA36" s="1137"/>
      <c r="AB36" s="1138"/>
    </row>
    <row r="37" spans="2:28" ht="15.75" thickBot="1"/>
    <row r="38" spans="2:28" s="116" customFormat="1" ht="12" thickBot="1">
      <c r="B38" s="655"/>
      <c r="C38" s="1029"/>
      <c r="D38" s="145"/>
      <c r="E38" s="1030" t="s">
        <v>1300</v>
      </c>
      <c r="F38" s="1031" t="s">
        <v>1289</v>
      </c>
      <c r="G38" s="107"/>
      <c r="H38" s="1029"/>
      <c r="I38" s="1029" t="s">
        <v>1348</v>
      </c>
      <c r="J38" s="1029"/>
      <c r="K38" s="1029"/>
      <c r="L38" s="1029"/>
      <c r="M38" s="1032"/>
      <c r="N38" s="1032"/>
      <c r="O38" s="1032"/>
      <c r="P38" s="1032"/>
      <c r="Q38" s="1032"/>
      <c r="R38" s="1032"/>
      <c r="S38" s="1032"/>
      <c r="T38" s="1032"/>
      <c r="U38" s="1032"/>
      <c r="V38" s="1029"/>
      <c r="W38" s="1033"/>
      <c r="X38" s="1034"/>
      <c r="Y38" s="1034"/>
      <c r="Z38" s="1035"/>
    </row>
    <row r="39" spans="2:28" s="773" customFormat="1" ht="23.25" thickBot="1">
      <c r="B39" s="1036" t="s">
        <v>352</v>
      </c>
      <c r="C39" s="1037" t="s">
        <v>353</v>
      </c>
      <c r="D39" s="1037" t="s">
        <v>1</v>
      </c>
      <c r="E39" s="1037" t="s">
        <v>354</v>
      </c>
      <c r="F39" s="1037" t="s">
        <v>355</v>
      </c>
      <c r="G39" s="1037" t="s">
        <v>356</v>
      </c>
      <c r="H39" s="1037" t="s">
        <v>357</v>
      </c>
      <c r="I39" s="1038" t="s">
        <v>358</v>
      </c>
      <c r="J39" s="1037" t="s">
        <v>359</v>
      </c>
      <c r="K39" s="1037" t="s">
        <v>360</v>
      </c>
      <c r="L39" s="1037" t="s">
        <v>361</v>
      </c>
      <c r="M39" s="1037" t="s">
        <v>362</v>
      </c>
      <c r="N39" s="1037" t="s">
        <v>363</v>
      </c>
      <c r="O39" s="1037" t="s">
        <v>364</v>
      </c>
      <c r="P39" s="1037" t="s">
        <v>365</v>
      </c>
      <c r="Q39" s="1037" t="s">
        <v>366</v>
      </c>
      <c r="R39" s="1037" t="s">
        <v>367</v>
      </c>
      <c r="S39" s="1037" t="s">
        <v>1290</v>
      </c>
      <c r="T39" s="1037" t="s">
        <v>370</v>
      </c>
      <c r="U39" s="1037"/>
      <c r="V39" s="1037" t="s">
        <v>371</v>
      </c>
      <c r="W39" s="1037" t="s">
        <v>372</v>
      </c>
      <c r="X39" s="1037" t="s">
        <v>373</v>
      </c>
      <c r="Y39" s="1037" t="s">
        <v>1259</v>
      </c>
      <c r="Z39" s="1037" t="s">
        <v>375</v>
      </c>
      <c r="AA39" s="1039" t="s">
        <v>376</v>
      </c>
    </row>
    <row r="40" spans="2:28" s="35" customFormat="1" ht="11.25">
      <c r="B40" s="1121"/>
      <c r="C40" s="1121" t="s">
        <v>21</v>
      </c>
      <c r="D40" s="1121">
        <v>20</v>
      </c>
      <c r="E40" s="1121" t="s">
        <v>303</v>
      </c>
      <c r="F40" s="1121" t="s">
        <v>25</v>
      </c>
      <c r="G40" s="1121">
        <v>4702056492</v>
      </c>
      <c r="H40" s="1121" t="s">
        <v>304</v>
      </c>
      <c r="I40" s="1121">
        <v>710966294501</v>
      </c>
      <c r="J40" s="1121">
        <v>658</v>
      </c>
      <c r="K40" s="1121"/>
      <c r="L40" s="1121"/>
      <c r="M40" s="1121"/>
      <c r="N40" s="1121"/>
      <c r="O40" s="1121"/>
      <c r="P40" s="1121">
        <v>666</v>
      </c>
      <c r="Q40" s="1121">
        <v>39</v>
      </c>
      <c r="R40" s="1121" t="s">
        <v>609</v>
      </c>
      <c r="S40" s="1121"/>
      <c r="T40" s="1121"/>
      <c r="U40" s="1121"/>
      <c r="V40" s="1124" t="s">
        <v>28</v>
      </c>
      <c r="W40" s="1121" t="s">
        <v>342</v>
      </c>
      <c r="X40" s="1121" t="s">
        <v>342</v>
      </c>
      <c r="Y40" s="1121" t="s">
        <v>342</v>
      </c>
      <c r="Z40" s="1121" t="s">
        <v>305</v>
      </c>
      <c r="AA40" s="1121"/>
    </row>
    <row r="41" spans="2:28" s="44" customFormat="1" ht="12">
      <c r="B41" s="1052"/>
      <c r="C41" s="41"/>
      <c r="D41" s="41"/>
      <c r="E41" s="41"/>
      <c r="F41" s="41" t="s">
        <v>379</v>
      </c>
      <c r="G41" s="41"/>
      <c r="H41" s="41"/>
      <c r="I41" s="41"/>
      <c r="J41" s="41">
        <f t="shared" ref="J41:Q41" si="5">SUM(J40:J40)</f>
        <v>658</v>
      </c>
      <c r="K41" s="41">
        <f t="shared" si="5"/>
        <v>0</v>
      </c>
      <c r="L41" s="41">
        <f t="shared" si="5"/>
        <v>0</v>
      </c>
      <c r="M41" s="41">
        <f t="shared" si="5"/>
        <v>0</v>
      </c>
      <c r="N41" s="41">
        <f t="shared" si="5"/>
        <v>0</v>
      </c>
      <c r="O41" s="41">
        <f t="shared" si="5"/>
        <v>0</v>
      </c>
      <c r="P41" s="41">
        <f t="shared" si="5"/>
        <v>666</v>
      </c>
      <c r="Q41" s="41">
        <f t="shared" si="5"/>
        <v>39</v>
      </c>
      <c r="R41" s="42"/>
      <c r="S41" s="42"/>
      <c r="T41" s="42"/>
      <c r="U41" s="42"/>
      <c r="V41" s="42"/>
      <c r="W41" s="42"/>
      <c r="X41" s="42"/>
      <c r="Y41" s="42"/>
      <c r="Z41" s="42"/>
      <c r="AA41" s="1053"/>
    </row>
    <row r="42" spans="2:28" ht="15.75" thickBot="1"/>
    <row r="43" spans="2:28" s="116" customFormat="1" ht="12" thickBot="1">
      <c r="B43" s="655"/>
      <c r="C43" s="1029"/>
      <c r="D43" s="145"/>
      <c r="E43" s="1030" t="s">
        <v>1300</v>
      </c>
      <c r="F43" s="1031" t="s">
        <v>1289</v>
      </c>
      <c r="G43" s="107"/>
      <c r="H43" s="1029"/>
      <c r="I43" s="1029" t="s">
        <v>1348</v>
      </c>
      <c r="J43" s="1029"/>
      <c r="K43" s="1029"/>
      <c r="L43" s="1029"/>
      <c r="M43" s="1032"/>
      <c r="N43" s="1032"/>
      <c r="O43" s="1032"/>
      <c r="P43" s="1032"/>
      <c r="Q43" s="1032"/>
      <c r="R43" s="1032"/>
      <c r="S43" s="1032"/>
      <c r="T43" s="1032"/>
      <c r="U43" s="1032"/>
      <c r="V43" s="1029"/>
      <c r="W43" s="1033"/>
      <c r="X43" s="1034"/>
      <c r="Y43" s="1034"/>
      <c r="Z43" s="1035"/>
    </row>
    <row r="44" spans="2:28" ht="23.25" thickBot="1">
      <c r="B44" s="1036" t="s">
        <v>352</v>
      </c>
      <c r="C44" s="1037" t="s">
        <v>353</v>
      </c>
      <c r="D44" s="1037" t="s">
        <v>1</v>
      </c>
      <c r="E44" s="1037" t="s">
        <v>354</v>
      </c>
      <c r="F44" s="1037" t="s">
        <v>355</v>
      </c>
      <c r="G44" s="1037" t="s">
        <v>356</v>
      </c>
      <c r="H44" s="1037" t="s">
        <v>357</v>
      </c>
      <c r="I44" s="1038" t="s">
        <v>358</v>
      </c>
      <c r="J44" s="1037" t="s">
        <v>359</v>
      </c>
      <c r="K44" s="1037" t="s">
        <v>360</v>
      </c>
      <c r="L44" s="1037" t="s">
        <v>361</v>
      </c>
      <c r="M44" s="1037" t="s">
        <v>362</v>
      </c>
      <c r="N44" s="1037" t="s">
        <v>363</v>
      </c>
      <c r="O44" s="1037" t="s">
        <v>364</v>
      </c>
      <c r="P44" s="1037" t="s">
        <v>365</v>
      </c>
      <c r="Q44" s="1037" t="s">
        <v>366</v>
      </c>
      <c r="R44" s="1037" t="s">
        <v>367</v>
      </c>
      <c r="S44" s="1037" t="s">
        <v>1290</v>
      </c>
      <c r="T44" s="1037" t="s">
        <v>370</v>
      </c>
      <c r="U44" s="1037"/>
      <c r="V44" s="1037" t="s">
        <v>371</v>
      </c>
      <c r="W44" s="1037" t="s">
        <v>372</v>
      </c>
      <c r="X44" s="1037" t="s">
        <v>373</v>
      </c>
      <c r="Y44" s="1037" t="s">
        <v>1259</v>
      </c>
      <c r="Z44" s="1037" t="s">
        <v>375</v>
      </c>
      <c r="AA44" s="1039" t="s">
        <v>1349</v>
      </c>
    </row>
    <row r="45" spans="2:28" ht="20.25" customHeight="1">
      <c r="B45" s="1046" t="s">
        <v>1282</v>
      </c>
      <c r="C45" s="947" t="s">
        <v>186</v>
      </c>
      <c r="D45" s="947">
        <v>20</v>
      </c>
      <c r="E45" s="1047" t="s">
        <v>298</v>
      </c>
      <c r="F45" s="947" t="s">
        <v>187</v>
      </c>
      <c r="G45" s="947">
        <v>4701983749</v>
      </c>
      <c r="H45" s="947" t="s">
        <v>299</v>
      </c>
      <c r="I45" s="947" t="s">
        <v>300</v>
      </c>
      <c r="J45" s="947">
        <v>56</v>
      </c>
      <c r="K45" s="947"/>
      <c r="L45" s="947"/>
      <c r="M45" s="947"/>
      <c r="N45" s="947"/>
      <c r="O45" s="947"/>
      <c r="P45" s="947">
        <v>56</v>
      </c>
      <c r="Q45" s="1048">
        <v>2</v>
      </c>
      <c r="R45" s="1048" t="s">
        <v>609</v>
      </c>
      <c r="S45" s="1048"/>
      <c r="T45" s="947"/>
      <c r="U45" s="1139"/>
      <c r="V45" s="1139" t="s">
        <v>1350</v>
      </c>
      <c r="W45" s="1139" t="s">
        <v>342</v>
      </c>
      <c r="X45" s="1139" t="s">
        <v>342</v>
      </c>
      <c r="Y45" s="1139" t="s">
        <v>342</v>
      </c>
      <c r="Z45" s="1139" t="s">
        <v>1351</v>
      </c>
      <c r="AA45" s="1140" t="s">
        <v>302</v>
      </c>
    </row>
    <row r="46" spans="2:28" s="44" customFormat="1" ht="12">
      <c r="B46" s="1052"/>
      <c r="C46" s="41"/>
      <c r="D46" s="41"/>
      <c r="E46" s="41"/>
      <c r="F46" s="41" t="s">
        <v>379</v>
      </c>
      <c r="G46" s="41"/>
      <c r="H46" s="41"/>
      <c r="I46" s="41"/>
      <c r="J46" s="41">
        <f>SUM(J44:J45)</f>
        <v>56</v>
      </c>
      <c r="K46" s="41">
        <f t="shared" ref="K46:Q46" si="6">SUM(K44:K45)</f>
        <v>0</v>
      </c>
      <c r="L46" s="41">
        <f t="shared" si="6"/>
        <v>0</v>
      </c>
      <c r="M46" s="41">
        <f t="shared" si="6"/>
        <v>0</v>
      </c>
      <c r="N46" s="41">
        <f t="shared" si="6"/>
        <v>0</v>
      </c>
      <c r="O46" s="41">
        <f t="shared" si="6"/>
        <v>0</v>
      </c>
      <c r="P46" s="41">
        <f>SUM(P44:P45)</f>
        <v>56</v>
      </c>
      <c r="Q46" s="41">
        <f t="shared" si="6"/>
        <v>2</v>
      </c>
      <c r="R46" s="42"/>
      <c r="S46" s="42"/>
      <c r="T46" s="42"/>
      <c r="U46" s="42"/>
      <c r="V46" s="42"/>
      <c r="W46" s="42"/>
      <c r="X46" s="42"/>
      <c r="Y46" s="42"/>
      <c r="Z46" s="42"/>
      <c r="AA46" s="1053"/>
    </row>
    <row r="47" spans="2:28" s="35" customFormat="1" ht="11.25">
      <c r="B47" s="958"/>
      <c r="C47" s="1101" t="s">
        <v>260</v>
      </c>
      <c r="D47" s="1101">
        <v>10</v>
      </c>
      <c r="E47" s="1101" t="s">
        <v>322</v>
      </c>
      <c r="F47" s="1101" t="s">
        <v>43</v>
      </c>
      <c r="G47" s="1101">
        <v>4702059564</v>
      </c>
      <c r="H47" s="1101" t="s">
        <v>304</v>
      </c>
      <c r="I47" s="1101">
        <v>711966293501</v>
      </c>
      <c r="J47" s="1101">
        <v>302</v>
      </c>
      <c r="K47" s="1101">
        <v>302</v>
      </c>
      <c r="L47" s="1101">
        <v>302</v>
      </c>
      <c r="M47" s="1101">
        <v>0</v>
      </c>
      <c r="N47" s="1101">
        <v>302</v>
      </c>
      <c r="O47" s="1101">
        <v>0</v>
      </c>
      <c r="P47" s="1101">
        <v>302</v>
      </c>
      <c r="Q47" s="1101">
        <v>18</v>
      </c>
      <c r="R47" s="1101" t="s">
        <v>26</v>
      </c>
      <c r="S47" s="1101" t="s">
        <v>1352</v>
      </c>
      <c r="T47" s="1101" t="s">
        <v>1353</v>
      </c>
      <c r="U47" s="1101"/>
      <c r="V47" s="1101" t="s">
        <v>342</v>
      </c>
      <c r="W47" s="1101" t="s">
        <v>342</v>
      </c>
      <c r="X47" s="1101" t="s">
        <v>342</v>
      </c>
      <c r="Y47" s="1101" t="s">
        <v>342</v>
      </c>
      <c r="Z47" s="1101" t="s">
        <v>327</v>
      </c>
      <c r="AA47" s="1101" t="s">
        <v>1354</v>
      </c>
      <c r="AB47" s="1141" t="s">
        <v>28</v>
      </c>
    </row>
    <row r="48" spans="2:28" s="23" customFormat="1" ht="12">
      <c r="B48" s="41"/>
      <c r="C48" s="41"/>
      <c r="D48" s="41"/>
      <c r="E48" s="41"/>
      <c r="F48" s="41" t="s">
        <v>379</v>
      </c>
      <c r="G48" s="41"/>
      <c r="H48" s="41"/>
      <c r="I48" s="41"/>
      <c r="J48" s="41">
        <f>SUM(J47)</f>
        <v>302</v>
      </c>
      <c r="K48" s="41">
        <f>SUM(K47:K47)</f>
        <v>302</v>
      </c>
      <c r="L48" s="41">
        <f>SUM(L47:L47)</f>
        <v>302</v>
      </c>
      <c r="M48" s="41">
        <f>SUM(M47:M47)</f>
        <v>0</v>
      </c>
      <c r="N48" s="41">
        <f>SUM(N47:N47)</f>
        <v>302</v>
      </c>
      <c r="O48" s="41">
        <f>SUM(O47:O47)</f>
        <v>0</v>
      </c>
      <c r="P48" s="41">
        <f>SUM(P47)</f>
        <v>302</v>
      </c>
      <c r="Q48" s="41">
        <f>SUM(Q47)</f>
        <v>18</v>
      </c>
      <c r="R48" s="41"/>
      <c r="S48" s="41"/>
      <c r="T48" s="41"/>
      <c r="U48" s="41"/>
      <c r="V48" s="41"/>
      <c r="W48" s="41"/>
      <c r="X48" s="41"/>
      <c r="Y48" s="41"/>
      <c r="Z48" s="41"/>
      <c r="AA48" s="41"/>
      <c r="AB48" s="1142"/>
    </row>
    <row r="49" spans="2:28" s="1144" customFormat="1" ht="12">
      <c r="B49" s="1068"/>
      <c r="C49" s="1068"/>
      <c r="D49" s="1068"/>
      <c r="E49" s="1068"/>
      <c r="F49" s="1068"/>
      <c r="G49" s="1068"/>
      <c r="H49" s="1068"/>
      <c r="I49" s="1068"/>
      <c r="J49" s="1068"/>
      <c r="K49" s="1068"/>
      <c r="L49" s="1068"/>
      <c r="M49" s="1068"/>
      <c r="N49" s="1068"/>
      <c r="O49" s="1068"/>
      <c r="P49" s="1068"/>
      <c r="Q49" s="1068"/>
      <c r="R49" s="1068"/>
      <c r="S49" s="1068"/>
      <c r="T49" s="1068"/>
      <c r="U49" s="1068"/>
      <c r="V49" s="1068"/>
      <c r="W49" s="1068"/>
      <c r="X49" s="1068"/>
      <c r="Y49" s="1068"/>
      <c r="Z49" s="1068"/>
      <c r="AA49" s="1068"/>
      <c r="AB49" s="1143"/>
    </row>
    <row r="50" spans="2:28" s="35" customFormat="1" ht="11.25">
      <c r="B50" s="1145"/>
      <c r="C50" s="1145" t="s">
        <v>91</v>
      </c>
      <c r="D50" s="1145">
        <v>20</v>
      </c>
      <c r="E50" s="1101" t="s">
        <v>310</v>
      </c>
      <c r="F50" s="1101" t="s">
        <v>102</v>
      </c>
      <c r="G50" s="1101">
        <v>4702056490</v>
      </c>
      <c r="H50" s="1101" t="s">
        <v>304</v>
      </c>
      <c r="I50" s="1101">
        <v>710966293023</v>
      </c>
      <c r="J50" s="1101">
        <v>3744</v>
      </c>
      <c r="K50" s="1101">
        <v>4629</v>
      </c>
      <c r="L50" s="1101">
        <v>4619</v>
      </c>
      <c r="M50" s="1101">
        <v>10</v>
      </c>
      <c r="N50" s="1101">
        <v>4619</v>
      </c>
      <c r="O50" s="1101">
        <v>0</v>
      </c>
      <c r="P50" s="1101">
        <v>3712</v>
      </c>
      <c r="Q50" s="1101">
        <v>178</v>
      </c>
      <c r="R50" s="1101" t="s">
        <v>26</v>
      </c>
      <c r="S50" s="1101" t="s">
        <v>1355</v>
      </c>
      <c r="T50" s="1101" t="s">
        <v>1356</v>
      </c>
      <c r="U50" s="1101"/>
      <c r="V50" s="1101" t="s">
        <v>342</v>
      </c>
      <c r="W50" s="1101" t="s">
        <v>342</v>
      </c>
      <c r="X50" s="1101" t="s">
        <v>342</v>
      </c>
      <c r="Y50" s="1101" t="s">
        <v>342</v>
      </c>
      <c r="Z50" s="1101" t="s">
        <v>329</v>
      </c>
      <c r="AA50" s="1101" t="s">
        <v>1357</v>
      </c>
      <c r="AB50" s="1146"/>
    </row>
    <row r="51" spans="2:28" s="23" customFormat="1" ht="12">
      <c r="B51" s="41"/>
      <c r="C51" s="41"/>
      <c r="D51" s="41"/>
      <c r="E51" s="41"/>
      <c r="F51" s="41" t="s">
        <v>379</v>
      </c>
      <c r="G51" s="41"/>
      <c r="H51" s="41"/>
      <c r="I51" s="41"/>
      <c r="J51" s="41">
        <f t="shared" ref="J51:Q51" si="7">SUM(J50:J50)</f>
        <v>3744</v>
      </c>
      <c r="K51" s="41">
        <f t="shared" si="7"/>
        <v>4629</v>
      </c>
      <c r="L51" s="41">
        <f t="shared" si="7"/>
        <v>4619</v>
      </c>
      <c r="M51" s="41">
        <f t="shared" si="7"/>
        <v>10</v>
      </c>
      <c r="N51" s="41">
        <f t="shared" si="7"/>
        <v>4619</v>
      </c>
      <c r="O51" s="41">
        <f t="shared" si="7"/>
        <v>0</v>
      </c>
      <c r="P51" s="41">
        <f t="shared" si="7"/>
        <v>3712</v>
      </c>
      <c r="Q51" s="41">
        <f t="shared" si="7"/>
        <v>178</v>
      </c>
      <c r="R51" s="41"/>
      <c r="S51" s="41"/>
      <c r="T51" s="41"/>
      <c r="U51" s="41"/>
      <c r="V51" s="41"/>
      <c r="W51" s="41"/>
      <c r="X51" s="41"/>
      <c r="Y51" s="41"/>
      <c r="Z51" s="41"/>
      <c r="AA51" s="41"/>
      <c r="AB51" s="1141" t="s">
        <v>28</v>
      </c>
    </row>
    <row r="52" spans="2:28" s="1144" customFormat="1" ht="12">
      <c r="B52" s="1068"/>
      <c r="C52" s="1068"/>
      <c r="D52" s="1068"/>
      <c r="E52" s="1068"/>
      <c r="F52" s="1068"/>
      <c r="G52" s="1068"/>
      <c r="H52" s="1068"/>
      <c r="I52" s="1068"/>
      <c r="J52" s="1068"/>
      <c r="K52" s="1068"/>
      <c r="L52" s="1068"/>
      <c r="M52" s="1068"/>
      <c r="N52" s="1068"/>
      <c r="O52" s="1068"/>
      <c r="P52" s="1068"/>
      <c r="Q52" s="1068"/>
      <c r="R52" s="1068"/>
      <c r="S52" s="1068"/>
      <c r="T52" s="1068"/>
      <c r="U52" s="1068"/>
      <c r="V52" s="1068"/>
      <c r="W52" s="1068"/>
      <c r="X52" s="1068"/>
      <c r="Y52" s="1068"/>
      <c r="Z52" s="1068"/>
      <c r="AA52" s="1068"/>
      <c r="AB52" s="1147"/>
    </row>
    <row r="53" spans="2:28" s="35" customFormat="1" ht="11.25">
      <c r="B53" s="1145"/>
      <c r="C53" s="1101" t="s">
        <v>109</v>
      </c>
      <c r="D53" s="1101">
        <v>20</v>
      </c>
      <c r="E53" s="1101" t="s">
        <v>310</v>
      </c>
      <c r="F53" s="1101" t="s">
        <v>102</v>
      </c>
      <c r="G53" s="1101">
        <v>4702055751</v>
      </c>
      <c r="H53" s="1101" t="s">
        <v>304</v>
      </c>
      <c r="I53" s="1101">
        <v>710966293023</v>
      </c>
      <c r="J53" s="1101">
        <v>24</v>
      </c>
      <c r="K53" s="1101">
        <v>24</v>
      </c>
      <c r="L53" s="1101">
        <v>24</v>
      </c>
      <c r="M53" s="1101">
        <v>0</v>
      </c>
      <c r="N53" s="1101">
        <v>24</v>
      </c>
      <c r="O53" s="1101">
        <v>0</v>
      </c>
      <c r="P53" s="1101">
        <v>24</v>
      </c>
      <c r="Q53" s="1101">
        <v>2</v>
      </c>
      <c r="R53" s="1101" t="s">
        <v>26</v>
      </c>
      <c r="S53" s="1148" t="s">
        <v>1358</v>
      </c>
      <c r="T53" s="1148" t="s">
        <v>1359</v>
      </c>
      <c r="U53" s="1101"/>
      <c r="V53" s="1101" t="s">
        <v>342</v>
      </c>
      <c r="W53" s="1101" t="s">
        <v>342</v>
      </c>
      <c r="X53" s="1101" t="s">
        <v>342</v>
      </c>
      <c r="Y53" s="1101" t="s">
        <v>342</v>
      </c>
      <c r="Z53" s="1836" t="s">
        <v>331</v>
      </c>
      <c r="AA53" s="1837" t="s">
        <v>1360</v>
      </c>
      <c r="AB53" s="1146" t="s">
        <v>28</v>
      </c>
    </row>
    <row r="54" spans="2:28" s="35" customFormat="1" ht="11.25">
      <c r="B54" s="1145"/>
      <c r="C54" s="1101" t="s">
        <v>109</v>
      </c>
      <c r="D54" s="1101">
        <v>20</v>
      </c>
      <c r="E54" s="1101" t="s">
        <v>310</v>
      </c>
      <c r="F54" s="1101" t="s">
        <v>102</v>
      </c>
      <c r="G54" s="1101">
        <v>4702055752</v>
      </c>
      <c r="H54" s="1101" t="s">
        <v>304</v>
      </c>
      <c r="I54" s="1101">
        <v>710966293023</v>
      </c>
      <c r="J54" s="1101">
        <v>60</v>
      </c>
      <c r="K54" s="1101">
        <v>60</v>
      </c>
      <c r="L54" s="1101">
        <v>60</v>
      </c>
      <c r="M54" s="1101">
        <v>0</v>
      </c>
      <c r="N54" s="1101">
        <v>60</v>
      </c>
      <c r="O54" s="1101">
        <v>0</v>
      </c>
      <c r="P54" s="1101">
        <v>60</v>
      </c>
      <c r="Q54" s="1101">
        <v>5</v>
      </c>
      <c r="R54" s="1101" t="s">
        <v>26</v>
      </c>
      <c r="S54" s="1148" t="s">
        <v>1361</v>
      </c>
      <c r="T54" s="1148" t="s">
        <v>1362</v>
      </c>
      <c r="U54" s="1101"/>
      <c r="V54" s="1101" t="s">
        <v>342</v>
      </c>
      <c r="W54" s="1101" t="s">
        <v>342</v>
      </c>
      <c r="X54" s="1101" t="s">
        <v>342</v>
      </c>
      <c r="Y54" s="1101" t="s">
        <v>342</v>
      </c>
      <c r="Z54" s="1836"/>
      <c r="AA54" s="1837"/>
      <c r="AB54" s="1146" t="s">
        <v>28</v>
      </c>
    </row>
    <row r="55" spans="2:28" s="35" customFormat="1" ht="11.25">
      <c r="B55" s="1145"/>
      <c r="C55" s="1101" t="s">
        <v>109</v>
      </c>
      <c r="D55" s="1101">
        <v>20</v>
      </c>
      <c r="E55" s="1101" t="s">
        <v>310</v>
      </c>
      <c r="F55" s="1101" t="s">
        <v>102</v>
      </c>
      <c r="G55" s="1101">
        <v>4702055753</v>
      </c>
      <c r="H55" s="1101" t="s">
        <v>304</v>
      </c>
      <c r="I55" s="1101">
        <v>710966293023</v>
      </c>
      <c r="J55" s="1101">
        <v>72</v>
      </c>
      <c r="K55" s="1101">
        <v>70</v>
      </c>
      <c r="L55" s="1101">
        <v>70</v>
      </c>
      <c r="M55" s="1101">
        <v>0</v>
      </c>
      <c r="N55" s="1101">
        <v>70</v>
      </c>
      <c r="O55" s="1101">
        <v>0</v>
      </c>
      <c r="P55" s="1101">
        <v>72</v>
      </c>
      <c r="Q55" s="1101">
        <v>6</v>
      </c>
      <c r="R55" s="1101" t="s">
        <v>26</v>
      </c>
      <c r="S55" s="1148" t="s">
        <v>1363</v>
      </c>
      <c r="T55" s="1148" t="s">
        <v>1364</v>
      </c>
      <c r="U55" s="1101"/>
      <c r="V55" s="1101" t="s">
        <v>342</v>
      </c>
      <c r="W55" s="1101" t="s">
        <v>342</v>
      </c>
      <c r="X55" s="1101" t="s">
        <v>342</v>
      </c>
      <c r="Y55" s="1101" t="s">
        <v>342</v>
      </c>
      <c r="Z55" s="1836"/>
      <c r="AA55" s="1837"/>
      <c r="AB55" s="1146" t="s">
        <v>28</v>
      </c>
    </row>
    <row r="56" spans="2:28" s="35" customFormat="1" ht="11.25">
      <c r="B56" s="1145"/>
      <c r="C56" s="1101" t="s">
        <v>109</v>
      </c>
      <c r="D56" s="1101">
        <v>20</v>
      </c>
      <c r="E56" s="1101" t="s">
        <v>310</v>
      </c>
      <c r="F56" s="1101" t="s">
        <v>102</v>
      </c>
      <c r="G56" s="1101">
        <v>4702055754</v>
      </c>
      <c r="H56" s="1101" t="s">
        <v>304</v>
      </c>
      <c r="I56" s="1101">
        <v>710966293023</v>
      </c>
      <c r="J56" s="1101">
        <v>60</v>
      </c>
      <c r="K56" s="1101">
        <v>60</v>
      </c>
      <c r="L56" s="1101">
        <v>60</v>
      </c>
      <c r="M56" s="1101">
        <v>0</v>
      </c>
      <c r="N56" s="1101">
        <v>60</v>
      </c>
      <c r="O56" s="1101">
        <v>0</v>
      </c>
      <c r="P56" s="1101">
        <v>60</v>
      </c>
      <c r="Q56" s="1101">
        <v>5</v>
      </c>
      <c r="R56" s="1101" t="s">
        <v>26</v>
      </c>
      <c r="S56" s="1148" t="s">
        <v>1365</v>
      </c>
      <c r="T56" s="1148" t="s">
        <v>1366</v>
      </c>
      <c r="U56" s="1101"/>
      <c r="V56" s="1101" t="s">
        <v>342</v>
      </c>
      <c r="W56" s="1101" t="s">
        <v>342</v>
      </c>
      <c r="X56" s="1101" t="s">
        <v>342</v>
      </c>
      <c r="Y56" s="1101" t="s">
        <v>342</v>
      </c>
      <c r="Z56" s="1836"/>
      <c r="AA56" s="1837"/>
      <c r="AB56" s="1146" t="s">
        <v>28</v>
      </c>
    </row>
    <row r="57" spans="2:28" s="35" customFormat="1" ht="11.25">
      <c r="B57" s="1145"/>
      <c r="C57" s="1101" t="s">
        <v>109</v>
      </c>
      <c r="D57" s="1101">
        <v>20</v>
      </c>
      <c r="E57" s="1101" t="s">
        <v>310</v>
      </c>
      <c r="F57" s="1101" t="s">
        <v>102</v>
      </c>
      <c r="G57" s="1101">
        <v>4702055755</v>
      </c>
      <c r="H57" s="1101" t="s">
        <v>304</v>
      </c>
      <c r="I57" s="1101">
        <v>710966293023</v>
      </c>
      <c r="J57" s="1101">
        <v>36</v>
      </c>
      <c r="K57" s="1101">
        <v>36</v>
      </c>
      <c r="L57" s="1101">
        <v>36</v>
      </c>
      <c r="M57" s="1101">
        <v>0</v>
      </c>
      <c r="N57" s="1101">
        <v>36</v>
      </c>
      <c r="O57" s="1101">
        <v>0</v>
      </c>
      <c r="P57" s="1101">
        <v>36</v>
      </c>
      <c r="Q57" s="1101">
        <v>3</v>
      </c>
      <c r="R57" s="1101" t="s">
        <v>26</v>
      </c>
      <c r="S57" s="1148" t="s">
        <v>1367</v>
      </c>
      <c r="T57" s="1148" t="s">
        <v>1368</v>
      </c>
      <c r="U57" s="1101"/>
      <c r="V57" s="1101" t="s">
        <v>342</v>
      </c>
      <c r="W57" s="1101" t="s">
        <v>342</v>
      </c>
      <c r="X57" s="1101" t="s">
        <v>342</v>
      </c>
      <c r="Y57" s="1101" t="s">
        <v>342</v>
      </c>
      <c r="Z57" s="1836"/>
      <c r="AA57" s="1837"/>
      <c r="AB57" s="1146" t="s">
        <v>28</v>
      </c>
    </row>
    <row r="58" spans="2:28" s="23" customFormat="1" ht="12">
      <c r="B58" s="41"/>
      <c r="C58" s="41"/>
      <c r="D58" s="41"/>
      <c r="E58" s="41"/>
      <c r="F58" s="41" t="s">
        <v>379</v>
      </c>
      <c r="G58" s="41"/>
      <c r="H58" s="41"/>
      <c r="I58" s="41"/>
      <c r="J58" s="41">
        <f t="shared" ref="J58:Q58" si="8">SUM(J53:J57)</f>
        <v>252</v>
      </c>
      <c r="K58" s="41">
        <f t="shared" si="8"/>
        <v>250</v>
      </c>
      <c r="L58" s="41">
        <f t="shared" si="8"/>
        <v>250</v>
      </c>
      <c r="M58" s="41">
        <f t="shared" si="8"/>
        <v>0</v>
      </c>
      <c r="N58" s="41">
        <f t="shared" si="8"/>
        <v>250</v>
      </c>
      <c r="O58" s="41">
        <f t="shared" si="8"/>
        <v>0</v>
      </c>
      <c r="P58" s="41">
        <f t="shared" si="8"/>
        <v>252</v>
      </c>
      <c r="Q58" s="41">
        <f t="shared" si="8"/>
        <v>21</v>
      </c>
      <c r="R58" s="41"/>
      <c r="S58" s="41"/>
      <c r="T58" s="41"/>
      <c r="U58" s="41"/>
      <c r="V58" s="41"/>
      <c r="W58" s="41"/>
      <c r="X58" s="41"/>
      <c r="Y58" s="41"/>
      <c r="Z58" s="41"/>
      <c r="AA58" s="41"/>
      <c r="AB58" s="1142"/>
    </row>
  </sheetData>
  <autoFilter ref="B4:AA36"/>
  <mergeCells count="4">
    <mergeCell ref="F3:G3"/>
    <mergeCell ref="B36:H36"/>
    <mergeCell ref="Z53:Z57"/>
    <mergeCell ref="AA53:AA57"/>
  </mergeCells>
  <printOptions horizontalCentered="1"/>
  <pageMargins left="0.25" right="0.25" top="0.75" bottom="0.75" header="0.3" footer="0.3"/>
  <pageSetup paperSize="9" scale="4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92D050"/>
    <pageSetUpPr fitToPage="1"/>
  </sheetPr>
  <dimension ref="A2:XEW60"/>
  <sheetViews>
    <sheetView zoomScale="130" zoomScaleNormal="130" zoomScaleSheetLayoutView="66" workbookViewId="0">
      <selection activeCell="G81" sqref="G81"/>
    </sheetView>
  </sheetViews>
  <sheetFormatPr defaultColWidth="9.140625" defaultRowHeight="15"/>
  <cols>
    <col min="1" max="1" width="4.5703125" style="780" customWidth="1"/>
    <col min="2" max="2" width="5.28515625" style="780" customWidth="1"/>
    <col min="3" max="3" width="5.42578125" style="780" customWidth="1"/>
    <col min="4" max="4" width="12.7109375" style="780" bestFit="1" customWidth="1"/>
    <col min="5" max="5" width="10.5703125" style="780" customWidth="1"/>
    <col min="6" max="6" width="12" style="780" customWidth="1"/>
    <col min="7" max="7" width="11.28515625" style="780" customWidth="1"/>
    <col min="8" max="8" width="24.7109375" style="822" bestFit="1" customWidth="1"/>
    <col min="9" max="9" width="12.7109375" style="780" customWidth="1"/>
    <col min="10" max="10" width="8.28515625" style="780" bestFit="1" customWidth="1"/>
    <col min="11" max="11" width="11.140625" style="256" hidden="1" customWidth="1"/>
    <col min="12" max="12" width="17.28515625" style="256" hidden="1" customWidth="1"/>
    <col min="13" max="13" width="14.7109375" style="256" hidden="1" customWidth="1"/>
    <col min="14" max="14" width="18.140625" style="256" hidden="1" customWidth="1"/>
    <col min="15" max="15" width="16.140625" style="256" hidden="1" customWidth="1"/>
    <col min="16" max="16" width="14.140625" style="780" bestFit="1" customWidth="1"/>
    <col min="17" max="17" width="5.85546875" style="780" customWidth="1"/>
    <col min="18" max="18" width="16.7109375" style="780" bestFit="1" customWidth="1"/>
    <col min="19" max="19" width="11.7109375" style="780" hidden="1" customWidth="1"/>
    <col min="20" max="20" width="16" style="780" hidden="1" customWidth="1"/>
    <col min="21" max="21" width="8.28515625" style="780" hidden="1" customWidth="1"/>
    <col min="22" max="22" width="10.85546875" style="780" hidden="1" customWidth="1"/>
    <col min="23" max="23" width="8.5703125" style="780" hidden="1" customWidth="1"/>
    <col min="24" max="24" width="8.28515625" style="780" hidden="1" customWidth="1"/>
    <col min="25" max="25" width="14" style="780" bestFit="1" customWidth="1"/>
    <col min="26" max="26" width="11.28515625" style="780" bestFit="1" customWidth="1"/>
    <col min="27" max="16384" width="9.140625" style="780"/>
  </cols>
  <sheetData>
    <row r="2" spans="1:16377" s="117" customFormat="1" ht="12.75">
      <c r="G2" s="752"/>
      <c r="H2" s="1022">
        <f ca="1">NOW()-TRUNC(NOW())</f>
        <v>0.61871759259520331</v>
      </c>
      <c r="I2" s="1023" t="s">
        <v>350</v>
      </c>
      <c r="J2" s="1024">
        <f t="shared" ref="J2:Q2" si="0">SUBTOTAL(9,J7,J18:J21,J45:J47,J50:O58,J24:J32,J35:J38,J41,J6)</f>
        <v>17832</v>
      </c>
      <c r="K2" s="1024">
        <f t="shared" si="0"/>
        <v>8270</v>
      </c>
      <c r="L2" s="1024">
        <f t="shared" si="0"/>
        <v>6662</v>
      </c>
      <c r="M2" s="1024">
        <f t="shared" si="0"/>
        <v>6855</v>
      </c>
      <c r="N2" s="1024">
        <f t="shared" si="0"/>
        <v>5934</v>
      </c>
      <c r="O2" s="1024">
        <f t="shared" si="0"/>
        <v>5704</v>
      </c>
      <c r="P2" s="1024">
        <f t="shared" si="0"/>
        <v>17878</v>
      </c>
      <c r="Q2" s="1024">
        <f t="shared" si="0"/>
        <v>999</v>
      </c>
      <c r="R2" s="1024" t="e">
        <f>SUBTOTAL(9,#REF!,R45:R47,R52:R53,R57,R24,R3:R38)</f>
        <v>#REF!</v>
      </c>
      <c r="S2" s="974"/>
      <c r="T2" s="758"/>
      <c r="U2" s="758"/>
      <c r="V2" s="758"/>
      <c r="W2" s="758"/>
    </row>
    <row r="3" spans="1:16377" s="44" customFormat="1" ht="10.5" customHeight="1" thickBot="1">
      <c r="B3" s="1025"/>
      <c r="C3" s="1026"/>
      <c r="D3" s="1026"/>
      <c r="E3" s="1026"/>
      <c r="F3" s="1026"/>
      <c r="G3" s="1026"/>
      <c r="H3" s="1026"/>
      <c r="I3" s="1026"/>
      <c r="J3" s="1026"/>
      <c r="K3" s="1026"/>
      <c r="L3" s="1026"/>
      <c r="M3" s="1026"/>
      <c r="N3" s="1026"/>
      <c r="O3" s="1026"/>
      <c r="P3" s="1026"/>
      <c r="Q3" s="1026"/>
      <c r="R3" s="1027"/>
      <c r="S3" s="1027"/>
      <c r="T3" s="1027"/>
      <c r="U3" s="1027"/>
      <c r="V3" s="1027"/>
      <c r="W3" s="1027"/>
      <c r="X3" s="1027"/>
      <c r="Y3" s="1027"/>
      <c r="Z3" s="1028"/>
    </row>
    <row r="4" spans="1:16377" s="116" customFormat="1" ht="12" thickBot="1">
      <c r="B4" s="655"/>
      <c r="C4" s="1029"/>
      <c r="D4" s="145"/>
      <c r="E4" s="1030" t="s">
        <v>1300</v>
      </c>
      <c r="F4" s="1031" t="s">
        <v>1289</v>
      </c>
      <c r="G4" s="107"/>
      <c r="H4" s="1029" t="s">
        <v>1289</v>
      </c>
      <c r="I4" s="1029"/>
      <c r="J4" s="1029"/>
      <c r="K4" s="1029"/>
      <c r="L4" s="1029"/>
      <c r="M4" s="1032"/>
      <c r="N4" s="1032"/>
      <c r="O4" s="1032"/>
      <c r="P4" s="1032"/>
      <c r="Q4" s="1032"/>
      <c r="R4" s="1032"/>
      <c r="S4" s="1032"/>
      <c r="T4" s="1032"/>
      <c r="U4" s="1032"/>
      <c r="V4" s="1029"/>
      <c r="W4" s="1033"/>
      <c r="X4" s="1034"/>
      <c r="Y4" s="1034"/>
      <c r="Z4" s="1035"/>
    </row>
    <row r="5" spans="1:16377" s="773" customFormat="1" ht="22.5" customHeight="1" thickBot="1">
      <c r="B5" s="1036" t="s">
        <v>352</v>
      </c>
      <c r="C5" s="1037" t="s">
        <v>353</v>
      </c>
      <c r="D5" s="1037" t="s">
        <v>1</v>
      </c>
      <c r="E5" s="1037" t="s">
        <v>354</v>
      </c>
      <c r="F5" s="1037" t="s">
        <v>355</v>
      </c>
      <c r="G5" s="1037" t="s">
        <v>356</v>
      </c>
      <c r="H5" s="1037" t="s">
        <v>357</v>
      </c>
      <c r="I5" s="1038" t="s">
        <v>358</v>
      </c>
      <c r="J5" s="1037" t="s">
        <v>359</v>
      </c>
      <c r="K5" s="1037" t="s">
        <v>360</v>
      </c>
      <c r="L5" s="1037" t="s">
        <v>361</v>
      </c>
      <c r="M5" s="1037" t="s">
        <v>362</v>
      </c>
      <c r="N5" s="1037" t="s">
        <v>363</v>
      </c>
      <c r="O5" s="1037" t="s">
        <v>364</v>
      </c>
      <c r="P5" s="1037" t="s">
        <v>365</v>
      </c>
      <c r="Q5" s="1037" t="s">
        <v>366</v>
      </c>
      <c r="R5" s="1037" t="s">
        <v>367</v>
      </c>
      <c r="S5" s="1037" t="s">
        <v>1290</v>
      </c>
      <c r="T5" s="1037" t="s">
        <v>370</v>
      </c>
      <c r="U5" s="1037" t="s">
        <v>371</v>
      </c>
      <c r="V5" s="1037" t="s">
        <v>372</v>
      </c>
      <c r="W5" s="1037" t="s">
        <v>373</v>
      </c>
      <c r="X5" s="1037" t="s">
        <v>1259</v>
      </c>
      <c r="Y5" s="1037" t="s">
        <v>375</v>
      </c>
      <c r="Z5" s="1039" t="s">
        <v>376</v>
      </c>
    </row>
    <row r="6" spans="1:16377" s="44" customFormat="1" ht="11.25" customHeight="1">
      <c r="B6" s="1040"/>
      <c r="C6" s="1041" t="s">
        <v>186</v>
      </c>
      <c r="D6" s="1041">
        <v>20</v>
      </c>
      <c r="E6" s="1042" t="s">
        <v>298</v>
      </c>
      <c r="F6" s="1041" t="s">
        <v>187</v>
      </c>
      <c r="G6" s="1041">
        <v>4701983749</v>
      </c>
      <c r="H6" s="1041" t="s">
        <v>299</v>
      </c>
      <c r="I6" s="1041" t="s">
        <v>300</v>
      </c>
      <c r="J6" s="1041">
        <v>56</v>
      </c>
      <c r="K6" s="1041"/>
      <c r="L6" s="1041"/>
      <c r="M6" s="1041"/>
      <c r="N6" s="1041"/>
      <c r="O6" s="1041"/>
      <c r="P6" s="1041"/>
      <c r="Q6" s="1043"/>
      <c r="R6" s="1043"/>
      <c r="S6" s="1043"/>
      <c r="T6" s="1041"/>
      <c r="U6" s="1044"/>
      <c r="V6" s="1044"/>
      <c r="W6" s="1044"/>
      <c r="X6" s="1044"/>
      <c r="Y6" s="1044"/>
      <c r="Z6" s="1045"/>
    </row>
    <row r="7" spans="1:16377" s="35" customFormat="1" ht="11.25" customHeight="1">
      <c r="B7" s="1046"/>
      <c r="C7" s="947" t="s">
        <v>21</v>
      </c>
      <c r="D7" s="1047">
        <v>20</v>
      </c>
      <c r="E7" s="947" t="s">
        <v>303</v>
      </c>
      <c r="F7" s="947" t="s">
        <v>25</v>
      </c>
      <c r="G7" s="947">
        <v>4702056492</v>
      </c>
      <c r="H7" s="947" t="s">
        <v>304</v>
      </c>
      <c r="I7" s="947">
        <v>710966294501</v>
      </c>
      <c r="J7" s="947">
        <v>658</v>
      </c>
      <c r="K7" s="947"/>
      <c r="L7" s="947"/>
      <c r="M7" s="947"/>
      <c r="N7" s="947"/>
      <c r="O7" s="947"/>
      <c r="P7" s="1048">
        <v>666</v>
      </c>
      <c r="Q7" s="1048">
        <v>39</v>
      </c>
      <c r="R7" s="1048" t="s">
        <v>1250</v>
      </c>
      <c r="S7" s="1041"/>
      <c r="T7" s="1041"/>
      <c r="U7" s="1049" t="s">
        <v>342</v>
      </c>
      <c r="V7" s="1049" t="s">
        <v>342</v>
      </c>
      <c r="W7" s="1049" t="s">
        <v>342</v>
      </c>
      <c r="X7" s="1049" t="s">
        <v>342</v>
      </c>
      <c r="Y7" s="1050" t="s">
        <v>305</v>
      </c>
      <c r="Z7" s="1051" t="s">
        <v>1301</v>
      </c>
    </row>
    <row r="8" spans="1:16377" s="44" customFormat="1" ht="10.5" customHeight="1">
      <c r="B8" s="1052"/>
      <c r="C8" s="41"/>
      <c r="D8" s="41"/>
      <c r="E8" s="41"/>
      <c r="F8" s="41" t="s">
        <v>379</v>
      </c>
      <c r="G8" s="41"/>
      <c r="H8" s="41"/>
      <c r="I8" s="41"/>
      <c r="J8" s="41">
        <f>SUM(J6:J7)</f>
        <v>714</v>
      </c>
      <c r="K8" s="41">
        <f t="shared" ref="K8:Q8" si="1">SUM(K6:K7)</f>
        <v>0</v>
      </c>
      <c r="L8" s="41">
        <f t="shared" si="1"/>
        <v>0</v>
      </c>
      <c r="M8" s="41">
        <f t="shared" si="1"/>
        <v>0</v>
      </c>
      <c r="N8" s="41">
        <f t="shared" si="1"/>
        <v>0</v>
      </c>
      <c r="O8" s="41">
        <f t="shared" si="1"/>
        <v>0</v>
      </c>
      <c r="P8" s="41">
        <f>SUM(P6:P7)</f>
        <v>666</v>
      </c>
      <c r="Q8" s="41">
        <f t="shared" si="1"/>
        <v>39</v>
      </c>
      <c r="R8" s="42"/>
      <c r="S8" s="42"/>
      <c r="T8" s="42"/>
      <c r="U8" s="42"/>
      <c r="V8" s="42"/>
      <c r="W8" s="42"/>
      <c r="X8" s="42"/>
      <c r="Y8" s="42"/>
      <c r="Z8" s="1053"/>
    </row>
    <row r="9" spans="1:16377" ht="15.75" hidden="1" thickBot="1">
      <c r="A9" s="44"/>
      <c r="B9" s="1845" t="s">
        <v>1267</v>
      </c>
      <c r="C9" s="1846"/>
      <c r="D9" s="1846"/>
      <c r="E9" s="1846"/>
      <c r="F9" s="1846"/>
      <c r="G9" s="1846"/>
      <c r="H9" s="1847"/>
      <c r="I9" s="1054"/>
      <c r="J9" s="1055">
        <f t="shared" ref="J9:Q9" si="2">+J8+J59+J48</f>
        <v>7531</v>
      </c>
      <c r="K9" s="1055">
        <f t="shared" si="2"/>
        <v>2190</v>
      </c>
      <c r="L9" s="1055">
        <f t="shared" si="2"/>
        <v>1686</v>
      </c>
      <c r="M9" s="1055">
        <f t="shared" si="2"/>
        <v>0</v>
      </c>
      <c r="N9" s="1055">
        <f t="shared" si="2"/>
        <v>958</v>
      </c>
      <c r="O9" s="1055">
        <f t="shared" si="2"/>
        <v>728</v>
      </c>
      <c r="P9" s="1055">
        <f t="shared" si="2"/>
        <v>7553</v>
      </c>
      <c r="Q9" s="1055">
        <f t="shared" si="2"/>
        <v>436</v>
      </c>
      <c r="R9" s="1056"/>
      <c r="S9" s="1056"/>
      <c r="T9" s="1056"/>
      <c r="U9" s="1057"/>
      <c r="V9" s="1057"/>
      <c r="W9" s="1057"/>
      <c r="X9" s="1057"/>
      <c r="Y9" s="1057"/>
      <c r="Z9" s="1058"/>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c r="DG9" s="44"/>
      <c r="DH9" s="44"/>
      <c r="DI9" s="44"/>
      <c r="DJ9" s="44"/>
      <c r="DK9" s="44"/>
      <c r="DL9" s="44"/>
      <c r="DM9" s="44"/>
      <c r="DN9" s="44"/>
      <c r="DO9" s="44"/>
      <c r="DP9" s="44"/>
      <c r="DQ9" s="44"/>
      <c r="DR9" s="44"/>
      <c r="DS9" s="44"/>
      <c r="DT9" s="44"/>
      <c r="DU9" s="44"/>
      <c r="DV9" s="44"/>
      <c r="DW9" s="44"/>
      <c r="DX9" s="44"/>
      <c r="DY9" s="44"/>
      <c r="DZ9" s="44"/>
      <c r="EA9" s="44"/>
      <c r="EB9" s="44"/>
      <c r="EC9" s="44"/>
      <c r="ED9" s="44"/>
      <c r="EE9" s="44"/>
      <c r="EF9" s="44"/>
      <c r="EG9" s="44"/>
      <c r="EH9" s="44"/>
      <c r="EI9" s="44"/>
      <c r="EJ9" s="44"/>
      <c r="EK9" s="44"/>
      <c r="EL9" s="44"/>
      <c r="EM9" s="44"/>
      <c r="EN9" s="44"/>
      <c r="EO9" s="44"/>
      <c r="EP9" s="44"/>
      <c r="EQ9" s="44"/>
      <c r="ER9" s="44"/>
      <c r="ES9" s="44"/>
      <c r="ET9" s="44"/>
      <c r="EU9" s="44"/>
      <c r="EV9" s="44"/>
      <c r="EW9" s="44"/>
      <c r="EX9" s="44"/>
      <c r="EY9" s="44"/>
      <c r="EZ9" s="44"/>
      <c r="FA9" s="44"/>
      <c r="FB9" s="44"/>
      <c r="FC9" s="44"/>
      <c r="FD9" s="44"/>
      <c r="FE9" s="44"/>
      <c r="FF9" s="44"/>
      <c r="FG9" s="44"/>
      <c r="FH9" s="44"/>
      <c r="FI9" s="44"/>
      <c r="FJ9" s="44"/>
      <c r="FK9" s="44"/>
      <c r="FL9" s="44"/>
      <c r="FM9" s="44"/>
      <c r="FN9" s="44"/>
      <c r="FO9" s="44"/>
      <c r="FP9" s="44"/>
      <c r="FQ9" s="44"/>
      <c r="FR9" s="44"/>
      <c r="FS9" s="44"/>
      <c r="FT9" s="44"/>
      <c r="FU9" s="44"/>
      <c r="FV9" s="44"/>
      <c r="FW9" s="44"/>
      <c r="FX9" s="44"/>
      <c r="FY9" s="44"/>
      <c r="FZ9" s="44"/>
      <c r="GA9" s="44"/>
      <c r="GB9" s="44"/>
      <c r="GC9" s="44"/>
      <c r="GD9" s="44"/>
      <c r="GE9" s="44"/>
      <c r="GF9" s="44"/>
      <c r="GG9" s="44"/>
      <c r="GH9" s="44"/>
      <c r="GI9" s="44"/>
      <c r="GJ9" s="44"/>
      <c r="GK9" s="44"/>
      <c r="GL9" s="44"/>
      <c r="GM9" s="44"/>
      <c r="GN9" s="44"/>
      <c r="GO9" s="44"/>
      <c r="GP9" s="44"/>
      <c r="GQ9" s="44"/>
      <c r="GR9" s="44"/>
      <c r="GS9" s="44"/>
      <c r="GT9" s="44"/>
      <c r="GU9" s="44"/>
      <c r="GV9" s="44"/>
      <c r="GW9" s="44"/>
      <c r="GX9" s="44"/>
      <c r="GY9" s="44"/>
      <c r="GZ9" s="44"/>
      <c r="HA9" s="44"/>
      <c r="HB9" s="44"/>
      <c r="HC9" s="44"/>
      <c r="HD9" s="44"/>
      <c r="HE9" s="44"/>
      <c r="HF9" s="44"/>
      <c r="HG9" s="44"/>
      <c r="HH9" s="44"/>
      <c r="HI9" s="44"/>
      <c r="HJ9" s="44"/>
      <c r="HK9" s="44"/>
      <c r="HL9" s="44"/>
      <c r="HM9" s="44"/>
      <c r="HN9" s="44"/>
      <c r="HO9" s="44"/>
      <c r="HP9" s="44"/>
      <c r="HQ9" s="44"/>
      <c r="HR9" s="44"/>
      <c r="HS9" s="44"/>
      <c r="HT9" s="44"/>
      <c r="HU9" s="44"/>
      <c r="HV9" s="44"/>
      <c r="HW9" s="44"/>
      <c r="HX9" s="44"/>
      <c r="HY9" s="44"/>
      <c r="HZ9" s="44"/>
      <c r="IA9" s="44"/>
      <c r="IB9" s="44"/>
      <c r="IC9" s="44"/>
      <c r="ID9" s="44"/>
      <c r="IE9" s="44"/>
      <c r="IF9" s="44"/>
      <c r="IG9" s="44"/>
      <c r="IH9" s="44"/>
      <c r="II9" s="44"/>
      <c r="IJ9" s="44"/>
      <c r="IK9" s="44"/>
      <c r="IL9" s="44"/>
      <c r="IM9" s="44"/>
      <c r="IN9" s="44"/>
      <c r="IO9" s="44"/>
      <c r="IP9" s="44"/>
      <c r="IQ9" s="44"/>
      <c r="IR9" s="44"/>
      <c r="IS9" s="44"/>
      <c r="IT9" s="44"/>
      <c r="IU9" s="44"/>
      <c r="IV9" s="44"/>
      <c r="IW9" s="44"/>
      <c r="IX9" s="44"/>
      <c r="IY9" s="44"/>
      <c r="IZ9" s="44"/>
      <c r="JA9" s="44"/>
      <c r="JB9" s="44"/>
      <c r="JC9" s="44"/>
      <c r="JD9" s="44"/>
      <c r="JE9" s="44"/>
      <c r="JF9" s="44"/>
      <c r="JG9" s="44"/>
      <c r="JH9" s="44"/>
      <c r="JI9" s="44"/>
      <c r="JJ9" s="44"/>
      <c r="JK9" s="44"/>
      <c r="JL9" s="44"/>
      <c r="JM9" s="44"/>
      <c r="JN9" s="44"/>
      <c r="JO9" s="44"/>
      <c r="JP9" s="44"/>
      <c r="JQ9" s="44"/>
      <c r="JR9" s="44"/>
      <c r="JS9" s="44"/>
      <c r="JT9" s="44"/>
      <c r="JU9" s="44"/>
      <c r="JV9" s="44"/>
      <c r="JW9" s="44"/>
      <c r="JX9" s="44"/>
      <c r="JY9" s="44"/>
      <c r="JZ9" s="44"/>
      <c r="KA9" s="44"/>
      <c r="KB9" s="44"/>
      <c r="KC9" s="44"/>
      <c r="KD9" s="44"/>
      <c r="KE9" s="44"/>
      <c r="KF9" s="44"/>
      <c r="KG9" s="44"/>
      <c r="KH9" s="44"/>
      <c r="KI9" s="44"/>
      <c r="KJ9" s="44"/>
      <c r="KK9" s="44"/>
      <c r="KL9" s="44"/>
      <c r="KM9" s="44"/>
      <c r="KN9" s="44"/>
      <c r="KO9" s="44"/>
      <c r="KP9" s="44"/>
      <c r="KQ9" s="44"/>
      <c r="KR9" s="44"/>
      <c r="KS9" s="44"/>
      <c r="KT9" s="44"/>
      <c r="KU9" s="44"/>
      <c r="KV9" s="44"/>
      <c r="KW9" s="44"/>
      <c r="KX9" s="44"/>
      <c r="KY9" s="44"/>
      <c r="KZ9" s="44"/>
      <c r="LA9" s="44"/>
      <c r="LB9" s="44"/>
      <c r="LC9" s="44"/>
      <c r="LD9" s="44"/>
      <c r="LE9" s="44"/>
      <c r="LF9" s="44"/>
      <c r="LG9" s="44"/>
      <c r="LH9" s="44"/>
      <c r="LI9" s="44"/>
      <c r="LJ9" s="44"/>
      <c r="LK9" s="44"/>
      <c r="LL9" s="44"/>
      <c r="LM9" s="44"/>
      <c r="LN9" s="44"/>
      <c r="LO9" s="44"/>
      <c r="LP9" s="44"/>
      <c r="LQ9" s="44"/>
      <c r="LR9" s="44"/>
      <c r="LS9" s="44"/>
      <c r="LT9" s="44"/>
      <c r="LU9" s="44"/>
      <c r="LV9" s="44"/>
      <c r="LW9" s="44"/>
      <c r="LX9" s="44"/>
      <c r="LY9" s="44"/>
      <c r="LZ9" s="44"/>
      <c r="MA9" s="44"/>
      <c r="MB9" s="44"/>
      <c r="MC9" s="44"/>
      <c r="MD9" s="44"/>
      <c r="ME9" s="44"/>
      <c r="MF9" s="44"/>
      <c r="MG9" s="44"/>
      <c r="MH9" s="44"/>
      <c r="MI9" s="44"/>
      <c r="MJ9" s="44"/>
      <c r="MK9" s="44"/>
      <c r="ML9" s="44"/>
      <c r="MM9" s="44"/>
      <c r="MN9" s="44"/>
      <c r="MO9" s="44"/>
      <c r="MP9" s="44"/>
      <c r="MQ9" s="44"/>
      <c r="MR9" s="44"/>
      <c r="MS9" s="44"/>
      <c r="MT9" s="44"/>
      <c r="MU9" s="44"/>
      <c r="MV9" s="44"/>
      <c r="MW9" s="44"/>
      <c r="MX9" s="44"/>
      <c r="MY9" s="44"/>
      <c r="MZ9" s="44"/>
      <c r="NA9" s="44"/>
      <c r="NB9" s="44"/>
      <c r="NC9" s="44"/>
      <c r="ND9" s="44"/>
      <c r="NE9" s="44"/>
      <c r="NF9" s="44"/>
      <c r="NG9" s="44"/>
      <c r="NH9" s="44"/>
      <c r="NI9" s="44"/>
      <c r="NJ9" s="44"/>
      <c r="NK9" s="44"/>
      <c r="NL9" s="44"/>
      <c r="NM9" s="44"/>
      <c r="NN9" s="44"/>
      <c r="NO9" s="44"/>
      <c r="NP9" s="44"/>
      <c r="NQ9" s="44"/>
      <c r="NR9" s="44"/>
      <c r="NS9" s="44"/>
      <c r="NT9" s="44"/>
      <c r="NU9" s="44"/>
      <c r="NV9" s="44"/>
      <c r="NW9" s="44"/>
      <c r="NX9" s="44"/>
      <c r="NY9" s="44"/>
      <c r="NZ9" s="44"/>
      <c r="OA9" s="44"/>
      <c r="OB9" s="44"/>
      <c r="OC9" s="44"/>
      <c r="OD9" s="44"/>
      <c r="OE9" s="44"/>
      <c r="OF9" s="44"/>
      <c r="OG9" s="44"/>
      <c r="OH9" s="44"/>
      <c r="OI9" s="44"/>
      <c r="OJ9" s="44"/>
      <c r="OK9" s="44"/>
      <c r="OL9" s="44"/>
      <c r="OM9" s="44"/>
      <c r="ON9" s="44"/>
      <c r="OO9" s="44"/>
      <c r="OP9" s="44"/>
      <c r="OQ9" s="44"/>
      <c r="OR9" s="44"/>
      <c r="OS9" s="44"/>
      <c r="OT9" s="44"/>
      <c r="OU9" s="44"/>
      <c r="OV9" s="44"/>
      <c r="OW9" s="44"/>
      <c r="OX9" s="44"/>
      <c r="OY9" s="44"/>
      <c r="OZ9" s="44"/>
      <c r="PA9" s="44"/>
      <c r="PB9" s="44"/>
      <c r="PC9" s="44"/>
      <c r="PD9" s="44"/>
      <c r="PE9" s="44"/>
      <c r="PF9" s="44"/>
      <c r="PG9" s="44"/>
      <c r="PH9" s="44"/>
      <c r="PI9" s="44"/>
      <c r="PJ9" s="44"/>
      <c r="PK9" s="44"/>
      <c r="PL9" s="44"/>
      <c r="PM9" s="44"/>
      <c r="PN9" s="44"/>
      <c r="PO9" s="44"/>
      <c r="PP9" s="44"/>
      <c r="PQ9" s="44"/>
      <c r="PR9" s="44"/>
      <c r="PS9" s="44"/>
      <c r="PT9" s="44"/>
      <c r="PU9" s="44"/>
      <c r="PV9" s="44"/>
      <c r="PW9" s="44"/>
      <c r="PX9" s="44"/>
      <c r="PY9" s="44"/>
      <c r="PZ9" s="44"/>
      <c r="QA9" s="44"/>
      <c r="QB9" s="44"/>
      <c r="QC9" s="44"/>
      <c r="QD9" s="44"/>
      <c r="QE9" s="44"/>
      <c r="QF9" s="44"/>
      <c r="QG9" s="44"/>
      <c r="QH9" s="44"/>
      <c r="QI9" s="44"/>
      <c r="QJ9" s="44"/>
      <c r="QK9" s="44"/>
      <c r="QL9" s="44"/>
      <c r="QM9" s="44"/>
      <c r="QN9" s="44"/>
      <c r="QO9" s="44"/>
      <c r="QP9" s="44"/>
      <c r="QQ9" s="44"/>
      <c r="QR9" s="44"/>
      <c r="QS9" s="44"/>
      <c r="QT9" s="44"/>
      <c r="QU9" s="44"/>
      <c r="QV9" s="44"/>
      <c r="QW9" s="44"/>
      <c r="QX9" s="44"/>
      <c r="QY9" s="44"/>
      <c r="QZ9" s="44"/>
      <c r="RA9" s="44"/>
      <c r="RB9" s="44"/>
      <c r="RC9" s="44"/>
      <c r="RD9" s="44"/>
      <c r="RE9" s="44"/>
      <c r="RF9" s="44"/>
      <c r="RG9" s="44"/>
      <c r="RH9" s="44"/>
      <c r="RI9" s="44"/>
      <c r="RJ9" s="44"/>
      <c r="RK9" s="44"/>
      <c r="RL9" s="44"/>
      <c r="RM9" s="44"/>
      <c r="RN9" s="44"/>
      <c r="RO9" s="44"/>
      <c r="RP9" s="44"/>
      <c r="RQ9" s="44"/>
      <c r="RR9" s="44"/>
      <c r="RS9" s="44"/>
      <c r="RT9" s="44"/>
      <c r="RU9" s="44"/>
      <c r="RV9" s="44"/>
      <c r="RW9" s="44"/>
      <c r="RX9" s="44"/>
      <c r="RY9" s="44"/>
      <c r="RZ9" s="44"/>
      <c r="SA9" s="44"/>
      <c r="SB9" s="44"/>
      <c r="SC9" s="44"/>
      <c r="SD9" s="44"/>
      <c r="SE9" s="44"/>
      <c r="SF9" s="44"/>
      <c r="SG9" s="44"/>
      <c r="SH9" s="44"/>
      <c r="SI9" s="44"/>
      <c r="SJ9" s="44"/>
      <c r="SK9" s="44"/>
      <c r="SL9" s="44"/>
      <c r="SM9" s="44"/>
      <c r="SN9" s="44"/>
      <c r="SO9" s="44"/>
      <c r="SP9" s="44"/>
      <c r="SQ9" s="44"/>
      <c r="SR9" s="44"/>
      <c r="SS9" s="44"/>
      <c r="ST9" s="44"/>
      <c r="SU9" s="44"/>
      <c r="SV9" s="44"/>
      <c r="SW9" s="44"/>
      <c r="SX9" s="44"/>
      <c r="SY9" s="44"/>
      <c r="SZ9" s="44"/>
      <c r="TA9" s="44"/>
      <c r="TB9" s="44"/>
      <c r="TC9" s="44"/>
      <c r="TD9" s="44"/>
      <c r="TE9" s="44"/>
      <c r="TF9" s="44"/>
      <c r="TG9" s="44"/>
      <c r="TH9" s="44"/>
      <c r="TI9" s="44"/>
      <c r="TJ9" s="44"/>
      <c r="TK9" s="44"/>
      <c r="TL9" s="44"/>
      <c r="TM9" s="44"/>
      <c r="TN9" s="44"/>
      <c r="TO9" s="44"/>
      <c r="TP9" s="44"/>
      <c r="TQ9" s="44"/>
      <c r="TR9" s="44"/>
      <c r="TS9" s="44"/>
      <c r="TT9" s="44"/>
      <c r="TU9" s="44"/>
      <c r="TV9" s="44"/>
      <c r="TW9" s="44"/>
      <c r="TX9" s="44"/>
      <c r="TY9" s="44"/>
      <c r="TZ9" s="44"/>
      <c r="UA9" s="44"/>
      <c r="UB9" s="44"/>
      <c r="UC9" s="44"/>
      <c r="UD9" s="44"/>
      <c r="UE9" s="44"/>
      <c r="UF9" s="44"/>
      <c r="UG9" s="44"/>
      <c r="UH9" s="44"/>
      <c r="UI9" s="44"/>
      <c r="UJ9" s="44"/>
      <c r="UK9" s="44"/>
      <c r="UL9" s="44"/>
      <c r="UM9" s="44"/>
      <c r="UN9" s="44"/>
      <c r="UO9" s="44"/>
      <c r="UP9" s="44"/>
      <c r="UQ9" s="44"/>
      <c r="UR9" s="44"/>
      <c r="US9" s="44"/>
      <c r="UT9" s="44"/>
      <c r="UU9" s="44"/>
      <c r="UV9" s="44"/>
      <c r="UW9" s="44"/>
      <c r="UX9" s="44"/>
      <c r="UY9" s="44"/>
      <c r="UZ9" s="44"/>
      <c r="VA9" s="44"/>
      <c r="VB9" s="44"/>
      <c r="VC9" s="44"/>
      <c r="VD9" s="44"/>
      <c r="VE9" s="44"/>
      <c r="VF9" s="44"/>
      <c r="VG9" s="44"/>
      <c r="VH9" s="44"/>
      <c r="VI9" s="44"/>
      <c r="VJ9" s="44"/>
      <c r="VK9" s="44"/>
      <c r="VL9" s="44"/>
      <c r="VM9" s="44"/>
      <c r="VN9" s="44"/>
      <c r="VO9" s="44"/>
      <c r="VP9" s="44"/>
      <c r="VQ9" s="44"/>
      <c r="VR9" s="44"/>
      <c r="VS9" s="44"/>
      <c r="VT9" s="44"/>
      <c r="VU9" s="44"/>
      <c r="VV9" s="44"/>
      <c r="VW9" s="44"/>
      <c r="VX9" s="44"/>
      <c r="VY9" s="44"/>
      <c r="VZ9" s="44"/>
      <c r="WA9" s="44"/>
      <c r="WB9" s="44"/>
      <c r="WC9" s="44"/>
      <c r="WD9" s="44"/>
      <c r="WE9" s="44"/>
      <c r="WF9" s="44"/>
      <c r="WG9" s="44"/>
      <c r="WH9" s="44"/>
      <c r="WI9" s="44"/>
      <c r="WJ9" s="44"/>
      <c r="WK9" s="44"/>
      <c r="WL9" s="44"/>
      <c r="WM9" s="44"/>
      <c r="WN9" s="44"/>
      <c r="WO9" s="44"/>
      <c r="WP9" s="44"/>
      <c r="WQ9" s="44"/>
      <c r="WR9" s="44"/>
      <c r="WS9" s="44"/>
      <c r="WT9" s="44"/>
      <c r="WU9" s="44"/>
      <c r="WV9" s="44"/>
      <c r="WW9" s="44"/>
      <c r="WX9" s="44"/>
      <c r="WY9" s="44"/>
      <c r="WZ9" s="44"/>
      <c r="XA9" s="44"/>
      <c r="XB9" s="44"/>
      <c r="XC9" s="44"/>
      <c r="XD9" s="44"/>
      <c r="XE9" s="44"/>
      <c r="XF9" s="44"/>
      <c r="XG9" s="44"/>
      <c r="XH9" s="44"/>
      <c r="XI9" s="44"/>
      <c r="XJ9" s="44"/>
      <c r="XK9" s="44"/>
      <c r="XL9" s="44"/>
      <c r="XM9" s="44"/>
      <c r="XN9" s="44"/>
      <c r="XO9" s="44"/>
      <c r="XP9" s="44"/>
      <c r="XQ9" s="44"/>
      <c r="XR9" s="44"/>
      <c r="XS9" s="44"/>
      <c r="XT9" s="44"/>
      <c r="XU9" s="44"/>
      <c r="XV9" s="44"/>
      <c r="XW9" s="44"/>
      <c r="XX9" s="44"/>
      <c r="XY9" s="44"/>
      <c r="XZ9" s="44"/>
      <c r="YA9" s="44"/>
      <c r="YB9" s="44"/>
      <c r="YC9" s="44"/>
      <c r="YD9" s="44"/>
      <c r="YE9" s="44"/>
      <c r="YF9" s="44"/>
      <c r="YG9" s="44"/>
      <c r="YH9" s="44"/>
      <c r="YI9" s="44"/>
      <c r="YJ9" s="44"/>
      <c r="YK9" s="44"/>
      <c r="YL9" s="44"/>
      <c r="YM9" s="44"/>
      <c r="YN9" s="44"/>
      <c r="YO9" s="44"/>
      <c r="YP9" s="44"/>
      <c r="YQ9" s="44"/>
      <c r="YR9" s="44"/>
      <c r="YS9" s="44"/>
      <c r="YT9" s="44"/>
      <c r="YU9" s="44"/>
      <c r="YV9" s="44"/>
      <c r="YW9" s="44"/>
      <c r="YX9" s="44"/>
      <c r="YY9" s="44"/>
      <c r="YZ9" s="44"/>
      <c r="ZA9" s="44"/>
      <c r="ZB9" s="44"/>
      <c r="ZC9" s="44"/>
      <c r="ZD9" s="44"/>
      <c r="ZE9" s="44"/>
      <c r="ZF9" s="44"/>
      <c r="ZG9" s="44"/>
      <c r="ZH9" s="44"/>
      <c r="ZI9" s="44"/>
      <c r="ZJ9" s="44"/>
      <c r="ZK9" s="44"/>
      <c r="ZL9" s="44"/>
      <c r="ZM9" s="44"/>
      <c r="ZN9" s="44"/>
      <c r="ZO9" s="44"/>
      <c r="ZP9" s="44"/>
      <c r="ZQ9" s="44"/>
      <c r="ZR9" s="44"/>
      <c r="ZS9" s="44"/>
      <c r="ZT9" s="44"/>
      <c r="ZU9" s="44"/>
      <c r="ZV9" s="44"/>
      <c r="ZW9" s="44"/>
      <c r="ZX9" s="44"/>
      <c r="ZY9" s="44"/>
      <c r="ZZ9" s="44"/>
      <c r="AAA9" s="44"/>
      <c r="AAB9" s="44"/>
      <c r="AAC9" s="44"/>
      <c r="AAD9" s="44"/>
      <c r="AAE9" s="44"/>
      <c r="AAF9" s="44"/>
      <c r="AAG9" s="44"/>
      <c r="AAH9" s="44"/>
      <c r="AAI9" s="44"/>
      <c r="AAJ9" s="44"/>
      <c r="AAK9" s="44"/>
      <c r="AAL9" s="44"/>
      <c r="AAM9" s="44"/>
      <c r="AAN9" s="44"/>
      <c r="AAO9" s="44"/>
      <c r="AAP9" s="44"/>
      <c r="AAQ9" s="44"/>
      <c r="AAR9" s="44"/>
      <c r="AAS9" s="44"/>
      <c r="AAT9" s="44"/>
      <c r="AAU9" s="44"/>
      <c r="AAV9" s="44"/>
      <c r="AAW9" s="44"/>
      <c r="AAX9" s="44"/>
      <c r="AAY9" s="44"/>
      <c r="AAZ9" s="44"/>
      <c r="ABA9" s="44"/>
      <c r="ABB9" s="44"/>
      <c r="ABC9" s="44"/>
      <c r="ABD9" s="44"/>
      <c r="ABE9" s="44"/>
      <c r="ABF9" s="44"/>
      <c r="ABG9" s="44"/>
      <c r="ABH9" s="44"/>
      <c r="ABI9" s="44"/>
      <c r="ABJ9" s="44"/>
      <c r="ABK9" s="44"/>
      <c r="ABL9" s="44"/>
      <c r="ABM9" s="44"/>
      <c r="ABN9" s="44"/>
      <c r="ABO9" s="44"/>
      <c r="ABP9" s="44"/>
      <c r="ABQ9" s="44"/>
      <c r="ABR9" s="44"/>
      <c r="ABS9" s="44"/>
      <c r="ABT9" s="44"/>
      <c r="ABU9" s="44"/>
      <c r="ABV9" s="44"/>
      <c r="ABW9" s="44"/>
      <c r="ABX9" s="44"/>
      <c r="ABY9" s="44"/>
      <c r="ABZ9" s="44"/>
      <c r="ACA9" s="44"/>
      <c r="ACB9" s="44"/>
      <c r="ACC9" s="44"/>
      <c r="ACD9" s="44"/>
      <c r="ACE9" s="44"/>
      <c r="ACF9" s="44"/>
      <c r="ACG9" s="44"/>
      <c r="ACH9" s="44"/>
      <c r="ACI9" s="44"/>
      <c r="ACJ9" s="44"/>
      <c r="ACK9" s="44"/>
      <c r="ACL9" s="44"/>
      <c r="ACM9" s="44"/>
      <c r="ACN9" s="44"/>
      <c r="ACO9" s="44"/>
      <c r="ACP9" s="44"/>
      <c r="ACQ9" s="44"/>
      <c r="ACR9" s="44"/>
      <c r="ACS9" s="44"/>
      <c r="ACT9" s="44"/>
      <c r="ACU9" s="44"/>
      <c r="ACV9" s="44"/>
      <c r="ACW9" s="44"/>
      <c r="ACX9" s="44"/>
      <c r="ACY9" s="44"/>
      <c r="ACZ9" s="44"/>
      <c r="ADA9" s="44"/>
      <c r="ADB9" s="44"/>
      <c r="ADC9" s="44"/>
      <c r="ADD9" s="44"/>
      <c r="ADE9" s="44"/>
      <c r="ADF9" s="44"/>
      <c r="ADG9" s="44"/>
      <c r="ADH9" s="44"/>
      <c r="ADI9" s="44"/>
      <c r="ADJ9" s="44"/>
      <c r="ADK9" s="44"/>
      <c r="ADL9" s="44"/>
      <c r="ADM9" s="44"/>
      <c r="ADN9" s="44"/>
      <c r="ADO9" s="44"/>
      <c r="ADP9" s="44"/>
      <c r="ADQ9" s="44"/>
      <c r="ADR9" s="44"/>
      <c r="ADS9" s="44"/>
      <c r="ADT9" s="44"/>
      <c r="ADU9" s="44"/>
      <c r="ADV9" s="44"/>
      <c r="ADW9" s="44"/>
      <c r="ADX9" s="44"/>
      <c r="ADY9" s="44"/>
      <c r="ADZ9" s="44"/>
      <c r="AEA9" s="44"/>
      <c r="AEB9" s="44"/>
      <c r="AEC9" s="44"/>
      <c r="AED9" s="44"/>
      <c r="AEE9" s="44"/>
      <c r="AEF9" s="44"/>
      <c r="AEG9" s="44"/>
      <c r="AEH9" s="44"/>
      <c r="AEI9" s="44"/>
      <c r="AEJ9" s="44"/>
      <c r="AEK9" s="44"/>
      <c r="AEL9" s="44"/>
      <c r="AEM9" s="44"/>
      <c r="AEN9" s="44"/>
      <c r="AEO9" s="44"/>
      <c r="AEP9" s="44"/>
      <c r="AEQ9" s="44"/>
      <c r="AER9" s="44"/>
      <c r="AES9" s="44"/>
      <c r="AET9" s="44"/>
      <c r="AEU9" s="44"/>
      <c r="AEV9" s="44"/>
      <c r="AEW9" s="44"/>
      <c r="AEX9" s="44"/>
      <c r="AEY9" s="44"/>
      <c r="AEZ9" s="44"/>
      <c r="AFA9" s="44"/>
      <c r="AFB9" s="44"/>
      <c r="AFC9" s="44"/>
      <c r="AFD9" s="44"/>
      <c r="AFE9" s="44"/>
      <c r="AFF9" s="44"/>
      <c r="AFG9" s="44"/>
      <c r="AFH9" s="44"/>
      <c r="AFI9" s="44"/>
      <c r="AFJ9" s="44"/>
      <c r="AFK9" s="44"/>
      <c r="AFL9" s="44"/>
      <c r="AFM9" s="44"/>
      <c r="AFN9" s="44"/>
      <c r="AFO9" s="44"/>
      <c r="AFP9" s="44"/>
      <c r="AFQ9" s="44"/>
      <c r="AFR9" s="44"/>
      <c r="AFS9" s="44"/>
      <c r="AFT9" s="44"/>
      <c r="AFU9" s="44"/>
      <c r="AFV9" s="44"/>
      <c r="AFW9" s="44"/>
      <c r="AFX9" s="44"/>
      <c r="AFY9" s="44"/>
      <c r="AFZ9" s="44"/>
      <c r="AGA9" s="44"/>
      <c r="AGB9" s="44"/>
      <c r="AGC9" s="44"/>
      <c r="AGD9" s="44"/>
      <c r="AGE9" s="44"/>
      <c r="AGF9" s="44"/>
      <c r="AGG9" s="44"/>
      <c r="AGH9" s="44"/>
      <c r="AGI9" s="44"/>
      <c r="AGJ9" s="44"/>
      <c r="AGK9" s="44"/>
      <c r="AGL9" s="44"/>
      <c r="AGM9" s="44"/>
      <c r="AGN9" s="44"/>
      <c r="AGO9" s="44"/>
      <c r="AGP9" s="44"/>
      <c r="AGQ9" s="44"/>
      <c r="AGR9" s="44"/>
      <c r="AGS9" s="44"/>
      <c r="AGT9" s="44"/>
      <c r="AGU9" s="44"/>
      <c r="AGV9" s="44"/>
      <c r="AGW9" s="44"/>
      <c r="AGX9" s="44"/>
      <c r="AGY9" s="44"/>
      <c r="AGZ9" s="44"/>
      <c r="AHA9" s="44"/>
      <c r="AHB9" s="44"/>
      <c r="AHC9" s="44"/>
      <c r="AHD9" s="44"/>
      <c r="AHE9" s="44"/>
      <c r="AHF9" s="44"/>
      <c r="AHG9" s="44"/>
      <c r="AHH9" s="44"/>
      <c r="AHI9" s="44"/>
      <c r="AHJ9" s="44"/>
      <c r="AHK9" s="44"/>
      <c r="AHL9" s="44"/>
      <c r="AHM9" s="44"/>
      <c r="AHN9" s="44"/>
      <c r="AHO9" s="44"/>
      <c r="AHP9" s="44"/>
      <c r="AHQ9" s="44"/>
      <c r="AHR9" s="44"/>
      <c r="AHS9" s="44"/>
      <c r="AHT9" s="44"/>
      <c r="AHU9" s="44"/>
      <c r="AHV9" s="44"/>
      <c r="AHW9" s="44"/>
      <c r="AHX9" s="44"/>
      <c r="AHY9" s="44"/>
      <c r="AHZ9" s="44"/>
      <c r="AIA9" s="44"/>
      <c r="AIB9" s="44"/>
      <c r="AIC9" s="44"/>
      <c r="AID9" s="44"/>
      <c r="AIE9" s="44"/>
      <c r="AIF9" s="44"/>
      <c r="AIG9" s="44"/>
      <c r="AIH9" s="44"/>
      <c r="AII9" s="44"/>
      <c r="AIJ9" s="44"/>
      <c r="AIK9" s="44"/>
      <c r="AIL9" s="44"/>
      <c r="AIM9" s="44"/>
      <c r="AIN9" s="44"/>
      <c r="AIO9" s="44"/>
      <c r="AIP9" s="44"/>
      <c r="AIQ9" s="44"/>
      <c r="AIR9" s="44"/>
      <c r="AIS9" s="44"/>
      <c r="AIT9" s="44"/>
      <c r="AIU9" s="44"/>
      <c r="AIV9" s="44"/>
      <c r="AIW9" s="44"/>
      <c r="AIX9" s="44"/>
      <c r="AIY9" s="44"/>
      <c r="AIZ9" s="44"/>
      <c r="AJA9" s="44"/>
      <c r="AJB9" s="44"/>
      <c r="AJC9" s="44"/>
      <c r="AJD9" s="44"/>
      <c r="AJE9" s="44"/>
      <c r="AJF9" s="44"/>
      <c r="AJG9" s="44"/>
      <c r="AJH9" s="44"/>
      <c r="AJI9" s="44"/>
      <c r="AJJ9" s="44"/>
      <c r="AJK9" s="44"/>
      <c r="AJL9" s="44"/>
      <c r="AJM9" s="44"/>
      <c r="AJN9" s="44"/>
      <c r="AJO9" s="44"/>
      <c r="AJP9" s="44"/>
      <c r="AJQ9" s="44"/>
      <c r="AJR9" s="44"/>
      <c r="AJS9" s="44"/>
      <c r="AJT9" s="44"/>
      <c r="AJU9" s="44"/>
      <c r="AJV9" s="44"/>
      <c r="AJW9" s="44"/>
      <c r="AJX9" s="44"/>
      <c r="AJY9" s="44"/>
      <c r="AJZ9" s="44"/>
      <c r="AKA9" s="44"/>
      <c r="AKB9" s="44"/>
      <c r="AKC9" s="44"/>
      <c r="AKD9" s="44"/>
      <c r="AKE9" s="44"/>
      <c r="AKF9" s="44"/>
      <c r="AKG9" s="44"/>
      <c r="AKH9" s="44"/>
      <c r="AKI9" s="44"/>
      <c r="AKJ9" s="44"/>
      <c r="AKK9" s="44"/>
      <c r="AKL9" s="44"/>
      <c r="AKM9" s="44"/>
      <c r="AKN9" s="44"/>
      <c r="AKO9" s="44"/>
      <c r="AKP9" s="44"/>
      <c r="AKQ9" s="44"/>
      <c r="AKR9" s="44"/>
      <c r="AKS9" s="44"/>
      <c r="AKT9" s="44"/>
      <c r="AKU9" s="44"/>
      <c r="AKV9" s="44"/>
      <c r="AKW9" s="44"/>
      <c r="AKX9" s="44"/>
      <c r="AKY9" s="44"/>
      <c r="AKZ9" s="44"/>
      <c r="ALA9" s="44"/>
      <c r="ALB9" s="44"/>
      <c r="ALC9" s="44"/>
      <c r="ALD9" s="44"/>
      <c r="ALE9" s="44"/>
      <c r="ALF9" s="44"/>
      <c r="ALG9" s="44"/>
      <c r="ALH9" s="44"/>
      <c r="ALI9" s="44"/>
      <c r="ALJ9" s="44"/>
      <c r="ALK9" s="44"/>
      <c r="ALL9" s="44"/>
      <c r="ALM9" s="44"/>
      <c r="ALN9" s="44"/>
      <c r="ALO9" s="44"/>
      <c r="ALP9" s="44"/>
      <c r="ALQ9" s="44"/>
      <c r="ALR9" s="44"/>
      <c r="ALS9" s="44"/>
      <c r="ALT9" s="44"/>
      <c r="ALU9" s="44"/>
      <c r="ALV9" s="44"/>
      <c r="ALW9" s="44"/>
      <c r="ALX9" s="44"/>
      <c r="ALY9" s="44"/>
      <c r="ALZ9" s="44"/>
      <c r="AMA9" s="44"/>
      <c r="AMB9" s="44"/>
      <c r="AMC9" s="44"/>
      <c r="AMD9" s="44"/>
      <c r="AME9" s="44"/>
      <c r="AMF9" s="44"/>
      <c r="AMG9" s="44"/>
      <c r="AMH9" s="44"/>
      <c r="AMI9" s="44"/>
      <c r="AMJ9" s="44"/>
      <c r="AMK9" s="44"/>
      <c r="AML9" s="44"/>
      <c r="AMM9" s="44"/>
      <c r="AMN9" s="44"/>
      <c r="AMO9" s="44"/>
      <c r="AMP9" s="44"/>
      <c r="AMQ9" s="44"/>
      <c r="AMR9" s="44"/>
      <c r="AMS9" s="44"/>
      <c r="AMT9" s="44"/>
      <c r="AMU9" s="44"/>
      <c r="AMV9" s="44"/>
      <c r="AMW9" s="44"/>
      <c r="AMX9" s="44"/>
      <c r="AMY9" s="44"/>
      <c r="AMZ9" s="44"/>
      <c r="ANA9" s="44"/>
      <c r="ANB9" s="44"/>
      <c r="ANC9" s="44"/>
      <c r="AND9" s="44"/>
      <c r="ANE9" s="44"/>
      <c r="ANF9" s="44"/>
      <c r="ANG9" s="44"/>
      <c r="ANH9" s="44"/>
      <c r="ANI9" s="44"/>
      <c r="ANJ9" s="44"/>
      <c r="ANK9" s="44"/>
      <c r="ANL9" s="44"/>
      <c r="ANM9" s="44"/>
      <c r="ANN9" s="44"/>
      <c r="ANO9" s="44"/>
      <c r="ANP9" s="44"/>
      <c r="ANQ9" s="44"/>
      <c r="ANR9" s="44"/>
      <c r="ANS9" s="44"/>
      <c r="ANT9" s="44"/>
      <c r="ANU9" s="44"/>
      <c r="ANV9" s="44"/>
      <c r="ANW9" s="44"/>
      <c r="ANX9" s="44"/>
      <c r="ANY9" s="44"/>
      <c r="ANZ9" s="44"/>
      <c r="AOA9" s="44"/>
      <c r="AOB9" s="44"/>
      <c r="AOC9" s="44"/>
      <c r="AOD9" s="44"/>
      <c r="AOE9" s="44"/>
      <c r="AOF9" s="44"/>
      <c r="AOG9" s="44"/>
      <c r="AOH9" s="44"/>
      <c r="AOI9" s="44"/>
      <c r="AOJ9" s="44"/>
      <c r="AOK9" s="44"/>
      <c r="AOL9" s="44"/>
      <c r="AOM9" s="44"/>
      <c r="AON9" s="44"/>
      <c r="AOO9" s="44"/>
      <c r="AOP9" s="44"/>
      <c r="AOQ9" s="44"/>
      <c r="AOR9" s="44"/>
      <c r="AOS9" s="44"/>
      <c r="AOT9" s="44"/>
      <c r="AOU9" s="44"/>
      <c r="AOV9" s="44"/>
      <c r="AOW9" s="44"/>
      <c r="AOX9" s="44"/>
      <c r="AOY9" s="44"/>
      <c r="AOZ9" s="44"/>
      <c r="APA9" s="44"/>
      <c r="APB9" s="44"/>
      <c r="APC9" s="44"/>
      <c r="APD9" s="44"/>
      <c r="APE9" s="44"/>
      <c r="APF9" s="44"/>
      <c r="APG9" s="44"/>
      <c r="APH9" s="44"/>
      <c r="API9" s="44"/>
      <c r="APJ9" s="44"/>
      <c r="APK9" s="44"/>
      <c r="APL9" s="44"/>
      <c r="APM9" s="44"/>
      <c r="APN9" s="44"/>
      <c r="APO9" s="44"/>
      <c r="APP9" s="44"/>
      <c r="APQ9" s="44"/>
      <c r="APR9" s="44"/>
      <c r="APS9" s="44"/>
      <c r="APT9" s="44"/>
      <c r="APU9" s="44"/>
      <c r="APV9" s="44"/>
      <c r="APW9" s="44"/>
      <c r="APX9" s="44"/>
      <c r="APY9" s="44"/>
      <c r="APZ9" s="44"/>
      <c r="AQA9" s="44"/>
      <c r="AQB9" s="44"/>
      <c r="AQC9" s="44"/>
      <c r="AQD9" s="44"/>
      <c r="AQE9" s="44"/>
      <c r="AQF9" s="44"/>
      <c r="AQG9" s="44"/>
      <c r="AQH9" s="44"/>
      <c r="AQI9" s="44"/>
      <c r="AQJ9" s="44"/>
      <c r="AQK9" s="44"/>
      <c r="AQL9" s="44"/>
      <c r="AQM9" s="44"/>
      <c r="AQN9" s="44"/>
      <c r="AQO9" s="44"/>
      <c r="AQP9" s="44"/>
      <c r="AQQ9" s="44"/>
      <c r="AQR9" s="44"/>
      <c r="AQS9" s="44"/>
      <c r="AQT9" s="44"/>
      <c r="AQU9" s="44"/>
      <c r="AQV9" s="44"/>
      <c r="AQW9" s="44"/>
      <c r="AQX9" s="44"/>
      <c r="AQY9" s="44"/>
      <c r="AQZ9" s="44"/>
      <c r="ARA9" s="44"/>
      <c r="ARB9" s="44"/>
      <c r="ARC9" s="44"/>
      <c r="ARD9" s="44"/>
      <c r="ARE9" s="44"/>
      <c r="ARF9" s="44"/>
      <c r="ARG9" s="44"/>
      <c r="ARH9" s="44"/>
      <c r="ARI9" s="44"/>
      <c r="ARJ9" s="44"/>
      <c r="ARK9" s="44"/>
      <c r="ARL9" s="44"/>
      <c r="ARM9" s="44"/>
      <c r="ARN9" s="44"/>
      <c r="ARO9" s="44"/>
      <c r="ARP9" s="44"/>
      <c r="ARQ9" s="44"/>
      <c r="ARR9" s="44"/>
      <c r="ARS9" s="44"/>
      <c r="ART9" s="44"/>
      <c r="ARU9" s="44"/>
      <c r="ARV9" s="44"/>
      <c r="ARW9" s="44"/>
      <c r="ARX9" s="44"/>
      <c r="ARY9" s="44"/>
      <c r="ARZ9" s="44"/>
      <c r="ASA9" s="44"/>
      <c r="ASB9" s="44"/>
      <c r="ASC9" s="44"/>
      <c r="ASD9" s="44"/>
      <c r="ASE9" s="44"/>
      <c r="ASF9" s="44"/>
      <c r="ASG9" s="44"/>
      <c r="ASH9" s="44"/>
      <c r="ASI9" s="44"/>
      <c r="ASJ9" s="44"/>
      <c r="ASK9" s="44"/>
      <c r="ASL9" s="44"/>
      <c r="ASM9" s="44"/>
      <c r="ASN9" s="44"/>
      <c r="ASO9" s="44"/>
      <c r="ASP9" s="44"/>
      <c r="ASQ9" s="44"/>
      <c r="ASR9" s="44"/>
      <c r="ASS9" s="44"/>
      <c r="AST9" s="44"/>
      <c r="ASU9" s="44"/>
      <c r="ASV9" s="44"/>
      <c r="ASW9" s="44"/>
      <c r="ASX9" s="44"/>
      <c r="ASY9" s="44"/>
      <c r="ASZ9" s="44"/>
      <c r="ATA9" s="44"/>
      <c r="ATB9" s="44"/>
      <c r="ATC9" s="44"/>
      <c r="ATD9" s="44"/>
      <c r="ATE9" s="44"/>
      <c r="ATF9" s="44"/>
      <c r="ATG9" s="44"/>
      <c r="ATH9" s="44"/>
      <c r="ATI9" s="44"/>
      <c r="ATJ9" s="44"/>
      <c r="ATK9" s="44"/>
      <c r="ATL9" s="44"/>
      <c r="ATM9" s="44"/>
      <c r="ATN9" s="44"/>
      <c r="ATO9" s="44"/>
      <c r="ATP9" s="44"/>
      <c r="ATQ9" s="44"/>
      <c r="ATR9" s="44"/>
      <c r="ATS9" s="44"/>
      <c r="ATT9" s="44"/>
      <c r="ATU9" s="44"/>
      <c r="ATV9" s="44"/>
      <c r="ATW9" s="44"/>
      <c r="ATX9" s="44"/>
      <c r="ATY9" s="44"/>
      <c r="ATZ9" s="44"/>
      <c r="AUA9" s="44"/>
      <c r="AUB9" s="44"/>
      <c r="AUC9" s="44"/>
      <c r="AUD9" s="44"/>
      <c r="AUE9" s="44"/>
      <c r="AUF9" s="44"/>
      <c r="AUG9" s="44"/>
      <c r="AUH9" s="44"/>
      <c r="AUI9" s="44"/>
      <c r="AUJ9" s="44"/>
      <c r="AUK9" s="44"/>
      <c r="AUL9" s="44"/>
      <c r="AUM9" s="44"/>
      <c r="AUN9" s="44"/>
      <c r="AUO9" s="44"/>
      <c r="AUP9" s="44"/>
      <c r="AUQ9" s="44"/>
      <c r="AUR9" s="44"/>
      <c r="AUS9" s="44"/>
      <c r="AUT9" s="44"/>
      <c r="AUU9" s="44"/>
      <c r="AUV9" s="44"/>
      <c r="AUW9" s="44"/>
      <c r="AUX9" s="44"/>
      <c r="AUY9" s="44"/>
      <c r="AUZ9" s="44"/>
      <c r="AVA9" s="44"/>
      <c r="AVB9" s="44"/>
      <c r="AVC9" s="44"/>
      <c r="AVD9" s="44"/>
      <c r="AVE9" s="44"/>
      <c r="AVF9" s="44"/>
      <c r="AVG9" s="44"/>
      <c r="AVH9" s="44"/>
      <c r="AVI9" s="44"/>
      <c r="AVJ9" s="44"/>
      <c r="AVK9" s="44"/>
      <c r="AVL9" s="44"/>
      <c r="AVM9" s="44"/>
      <c r="AVN9" s="44"/>
      <c r="AVO9" s="44"/>
      <c r="AVP9" s="44"/>
      <c r="AVQ9" s="44"/>
      <c r="AVR9" s="44"/>
      <c r="AVS9" s="44"/>
      <c r="AVT9" s="44"/>
      <c r="AVU9" s="44"/>
      <c r="AVV9" s="44"/>
      <c r="AVW9" s="44"/>
      <c r="AVX9" s="44"/>
      <c r="AVY9" s="44"/>
      <c r="AVZ9" s="44"/>
      <c r="AWA9" s="44"/>
      <c r="AWB9" s="44"/>
      <c r="AWC9" s="44"/>
      <c r="AWD9" s="44"/>
      <c r="AWE9" s="44"/>
      <c r="AWF9" s="44"/>
      <c r="AWG9" s="44"/>
      <c r="AWH9" s="44"/>
      <c r="AWI9" s="44"/>
      <c r="AWJ9" s="44"/>
      <c r="AWK9" s="44"/>
      <c r="AWL9" s="44"/>
      <c r="AWM9" s="44"/>
      <c r="AWN9" s="44"/>
      <c r="AWO9" s="44"/>
      <c r="AWP9" s="44"/>
      <c r="AWQ9" s="44"/>
      <c r="AWR9" s="44"/>
      <c r="AWS9" s="44"/>
      <c r="AWT9" s="44"/>
      <c r="AWU9" s="44"/>
      <c r="AWV9" s="44"/>
      <c r="AWW9" s="44"/>
      <c r="AWX9" s="44"/>
      <c r="AWY9" s="44"/>
      <c r="AWZ9" s="44"/>
      <c r="AXA9" s="44"/>
      <c r="AXB9" s="44"/>
      <c r="AXC9" s="44"/>
      <c r="AXD9" s="44"/>
      <c r="AXE9" s="44"/>
      <c r="AXF9" s="44"/>
      <c r="AXG9" s="44"/>
      <c r="AXH9" s="44"/>
      <c r="AXI9" s="44"/>
      <c r="AXJ9" s="44"/>
      <c r="AXK9" s="44"/>
      <c r="AXL9" s="44"/>
      <c r="AXM9" s="44"/>
      <c r="AXN9" s="44"/>
      <c r="AXO9" s="44"/>
      <c r="AXP9" s="44"/>
      <c r="AXQ9" s="44"/>
      <c r="AXR9" s="44"/>
      <c r="AXS9" s="44"/>
      <c r="AXT9" s="44"/>
      <c r="AXU9" s="44"/>
      <c r="AXV9" s="44"/>
      <c r="AXW9" s="44"/>
      <c r="AXX9" s="44"/>
      <c r="AXY9" s="44"/>
      <c r="AXZ9" s="44"/>
      <c r="AYA9" s="44"/>
      <c r="AYB9" s="44"/>
      <c r="AYC9" s="44"/>
      <c r="AYD9" s="44"/>
      <c r="AYE9" s="44"/>
      <c r="AYF9" s="44"/>
      <c r="AYG9" s="44"/>
      <c r="AYH9" s="44"/>
      <c r="AYI9" s="44"/>
      <c r="AYJ9" s="44"/>
      <c r="AYK9" s="44"/>
      <c r="AYL9" s="44"/>
      <c r="AYM9" s="44"/>
      <c r="AYN9" s="44"/>
      <c r="AYO9" s="44"/>
      <c r="AYP9" s="44"/>
      <c r="AYQ9" s="44"/>
      <c r="AYR9" s="44"/>
      <c r="AYS9" s="44"/>
      <c r="AYT9" s="44"/>
      <c r="AYU9" s="44"/>
      <c r="AYV9" s="44"/>
      <c r="AYW9" s="44"/>
      <c r="AYX9" s="44"/>
      <c r="AYY9" s="44"/>
      <c r="AYZ9" s="44"/>
      <c r="AZA9" s="44"/>
      <c r="AZB9" s="44"/>
      <c r="AZC9" s="44"/>
      <c r="AZD9" s="44"/>
      <c r="AZE9" s="44"/>
      <c r="AZF9" s="44"/>
      <c r="AZG9" s="44"/>
      <c r="AZH9" s="44"/>
      <c r="AZI9" s="44"/>
      <c r="AZJ9" s="44"/>
      <c r="AZK9" s="44"/>
      <c r="AZL9" s="44"/>
      <c r="AZM9" s="44"/>
      <c r="AZN9" s="44"/>
      <c r="AZO9" s="44"/>
      <c r="AZP9" s="44"/>
      <c r="AZQ9" s="44"/>
      <c r="AZR9" s="44"/>
      <c r="AZS9" s="44"/>
      <c r="AZT9" s="44"/>
      <c r="AZU9" s="44"/>
      <c r="AZV9" s="44"/>
      <c r="AZW9" s="44"/>
      <c r="AZX9" s="44"/>
      <c r="AZY9" s="44"/>
      <c r="AZZ9" s="44"/>
      <c r="BAA9" s="44"/>
      <c r="BAB9" s="44"/>
      <c r="BAC9" s="44"/>
      <c r="BAD9" s="44"/>
      <c r="BAE9" s="44"/>
      <c r="BAF9" s="44"/>
      <c r="BAG9" s="44"/>
      <c r="BAH9" s="44"/>
      <c r="BAI9" s="44"/>
      <c r="BAJ9" s="44"/>
      <c r="BAK9" s="44"/>
      <c r="BAL9" s="44"/>
      <c r="BAM9" s="44"/>
      <c r="BAN9" s="44"/>
      <c r="BAO9" s="44"/>
      <c r="BAP9" s="44"/>
      <c r="BAQ9" s="44"/>
      <c r="BAR9" s="44"/>
      <c r="BAS9" s="44"/>
      <c r="BAT9" s="44"/>
      <c r="BAU9" s="44"/>
      <c r="BAV9" s="44"/>
      <c r="BAW9" s="44"/>
      <c r="BAX9" s="44"/>
      <c r="BAY9" s="44"/>
      <c r="BAZ9" s="44"/>
      <c r="BBA9" s="44"/>
      <c r="BBB9" s="44"/>
      <c r="BBC9" s="44"/>
      <c r="BBD9" s="44"/>
      <c r="BBE9" s="44"/>
      <c r="BBF9" s="44"/>
      <c r="BBG9" s="44"/>
      <c r="BBH9" s="44"/>
      <c r="BBI9" s="44"/>
      <c r="BBJ9" s="44"/>
      <c r="BBK9" s="44"/>
      <c r="BBL9" s="44"/>
      <c r="BBM9" s="44"/>
      <c r="BBN9" s="44"/>
      <c r="BBO9" s="44"/>
      <c r="BBP9" s="44"/>
      <c r="BBQ9" s="44"/>
      <c r="BBR9" s="44"/>
      <c r="BBS9" s="44"/>
      <c r="BBT9" s="44"/>
      <c r="BBU9" s="44"/>
      <c r="BBV9" s="44"/>
      <c r="BBW9" s="44"/>
      <c r="BBX9" s="44"/>
      <c r="BBY9" s="44"/>
      <c r="BBZ9" s="44"/>
      <c r="BCA9" s="44"/>
      <c r="BCB9" s="44"/>
      <c r="BCC9" s="44"/>
      <c r="BCD9" s="44"/>
      <c r="BCE9" s="44"/>
      <c r="BCF9" s="44"/>
      <c r="BCG9" s="44"/>
      <c r="BCH9" s="44"/>
      <c r="BCI9" s="44"/>
      <c r="BCJ9" s="44"/>
      <c r="BCK9" s="44"/>
      <c r="BCL9" s="44"/>
      <c r="BCM9" s="44"/>
      <c r="BCN9" s="44"/>
      <c r="BCO9" s="44"/>
      <c r="BCP9" s="44"/>
      <c r="BCQ9" s="44"/>
      <c r="BCR9" s="44"/>
      <c r="BCS9" s="44"/>
      <c r="BCT9" s="44"/>
      <c r="BCU9" s="44"/>
      <c r="BCV9" s="44"/>
      <c r="BCW9" s="44"/>
      <c r="BCX9" s="44"/>
      <c r="BCY9" s="44"/>
      <c r="BCZ9" s="44"/>
      <c r="BDA9" s="44"/>
      <c r="BDB9" s="44"/>
      <c r="BDC9" s="44"/>
      <c r="BDD9" s="44"/>
      <c r="BDE9" s="44"/>
      <c r="BDF9" s="44"/>
      <c r="BDG9" s="44"/>
      <c r="BDH9" s="44"/>
      <c r="BDI9" s="44"/>
      <c r="BDJ9" s="44"/>
      <c r="BDK9" s="44"/>
      <c r="BDL9" s="44"/>
      <c r="BDM9" s="44"/>
      <c r="BDN9" s="44"/>
      <c r="BDO9" s="44"/>
      <c r="BDP9" s="44"/>
      <c r="BDQ9" s="44"/>
      <c r="BDR9" s="44"/>
      <c r="BDS9" s="44"/>
      <c r="BDT9" s="44"/>
      <c r="BDU9" s="44"/>
      <c r="BDV9" s="44"/>
      <c r="BDW9" s="44"/>
      <c r="BDX9" s="44"/>
      <c r="BDY9" s="44"/>
      <c r="BDZ9" s="44"/>
      <c r="BEA9" s="44"/>
      <c r="BEB9" s="44"/>
      <c r="BEC9" s="44"/>
      <c r="BED9" s="44"/>
      <c r="BEE9" s="44"/>
      <c r="BEF9" s="44"/>
      <c r="BEG9" s="44"/>
      <c r="BEH9" s="44"/>
      <c r="BEI9" s="44"/>
      <c r="BEJ9" s="44"/>
      <c r="BEK9" s="44"/>
      <c r="BEL9" s="44"/>
      <c r="BEM9" s="44"/>
      <c r="BEN9" s="44"/>
      <c r="BEO9" s="44"/>
      <c r="BEP9" s="44"/>
      <c r="BEQ9" s="44"/>
      <c r="BER9" s="44"/>
      <c r="BES9" s="44"/>
      <c r="BET9" s="44"/>
      <c r="BEU9" s="44"/>
      <c r="BEV9" s="44"/>
      <c r="BEW9" s="44"/>
      <c r="BEX9" s="44"/>
      <c r="BEY9" s="44"/>
      <c r="BEZ9" s="44"/>
      <c r="BFA9" s="44"/>
      <c r="BFB9" s="44"/>
      <c r="BFC9" s="44"/>
      <c r="BFD9" s="44"/>
      <c r="BFE9" s="44"/>
      <c r="BFF9" s="44"/>
      <c r="BFG9" s="44"/>
      <c r="BFH9" s="44"/>
      <c r="BFI9" s="44"/>
      <c r="BFJ9" s="44"/>
      <c r="BFK9" s="44"/>
      <c r="BFL9" s="44"/>
      <c r="BFM9" s="44"/>
      <c r="BFN9" s="44"/>
      <c r="BFO9" s="44"/>
      <c r="BFP9" s="44"/>
      <c r="BFQ9" s="44"/>
      <c r="BFR9" s="44"/>
      <c r="BFS9" s="44"/>
      <c r="BFT9" s="44"/>
      <c r="BFU9" s="44"/>
      <c r="BFV9" s="44"/>
      <c r="BFW9" s="44"/>
      <c r="BFX9" s="44"/>
      <c r="BFY9" s="44"/>
      <c r="BFZ9" s="44"/>
      <c r="BGA9" s="44"/>
      <c r="BGB9" s="44"/>
      <c r="BGC9" s="44"/>
      <c r="BGD9" s="44"/>
      <c r="BGE9" s="44"/>
      <c r="BGF9" s="44"/>
      <c r="BGG9" s="44"/>
      <c r="BGH9" s="44"/>
      <c r="BGI9" s="44"/>
      <c r="BGJ9" s="44"/>
      <c r="BGK9" s="44"/>
      <c r="BGL9" s="44"/>
      <c r="BGM9" s="44"/>
      <c r="BGN9" s="44"/>
      <c r="BGO9" s="44"/>
      <c r="BGP9" s="44"/>
      <c r="BGQ9" s="44"/>
      <c r="BGR9" s="44"/>
      <c r="BGS9" s="44"/>
      <c r="BGT9" s="44"/>
      <c r="BGU9" s="44"/>
      <c r="BGV9" s="44"/>
      <c r="BGW9" s="44"/>
      <c r="BGX9" s="44"/>
      <c r="BGY9" s="44"/>
      <c r="BGZ9" s="44"/>
      <c r="BHA9" s="44"/>
      <c r="BHB9" s="44"/>
      <c r="BHC9" s="44"/>
      <c r="BHD9" s="44"/>
      <c r="BHE9" s="44"/>
      <c r="BHF9" s="44"/>
      <c r="BHG9" s="44"/>
      <c r="BHH9" s="44"/>
      <c r="BHI9" s="44"/>
      <c r="BHJ9" s="44"/>
      <c r="BHK9" s="44"/>
      <c r="BHL9" s="44"/>
      <c r="BHM9" s="44"/>
      <c r="BHN9" s="44"/>
      <c r="BHO9" s="44"/>
      <c r="BHP9" s="44"/>
      <c r="BHQ9" s="44"/>
      <c r="BHR9" s="44"/>
      <c r="BHS9" s="44"/>
      <c r="BHT9" s="44"/>
      <c r="BHU9" s="44"/>
      <c r="BHV9" s="44"/>
      <c r="BHW9" s="44"/>
      <c r="BHX9" s="44"/>
      <c r="BHY9" s="44"/>
      <c r="BHZ9" s="44"/>
      <c r="BIA9" s="44"/>
      <c r="BIB9" s="44"/>
      <c r="BIC9" s="44"/>
      <c r="BID9" s="44"/>
      <c r="BIE9" s="44"/>
      <c r="BIF9" s="44"/>
      <c r="BIG9" s="44"/>
      <c r="BIH9" s="44"/>
      <c r="BII9" s="44"/>
      <c r="BIJ9" s="44"/>
      <c r="BIK9" s="44"/>
      <c r="BIL9" s="44"/>
      <c r="BIM9" s="44"/>
      <c r="BIN9" s="44"/>
      <c r="BIO9" s="44"/>
      <c r="BIP9" s="44"/>
      <c r="BIQ9" s="44"/>
      <c r="BIR9" s="44"/>
      <c r="BIS9" s="44"/>
      <c r="BIT9" s="44"/>
      <c r="BIU9" s="44"/>
      <c r="BIV9" s="44"/>
      <c r="BIW9" s="44"/>
      <c r="BIX9" s="44"/>
      <c r="BIY9" s="44"/>
      <c r="BIZ9" s="44"/>
      <c r="BJA9" s="44"/>
      <c r="BJB9" s="44"/>
      <c r="BJC9" s="44"/>
      <c r="BJD9" s="44"/>
      <c r="BJE9" s="44"/>
      <c r="BJF9" s="44"/>
      <c r="BJG9" s="44"/>
      <c r="BJH9" s="44"/>
      <c r="BJI9" s="44"/>
      <c r="BJJ9" s="44"/>
      <c r="BJK9" s="44"/>
      <c r="BJL9" s="44"/>
      <c r="BJM9" s="44"/>
      <c r="BJN9" s="44"/>
      <c r="BJO9" s="44"/>
      <c r="BJP9" s="44"/>
      <c r="BJQ9" s="44"/>
      <c r="BJR9" s="44"/>
      <c r="BJS9" s="44"/>
      <c r="BJT9" s="44"/>
      <c r="BJU9" s="44"/>
      <c r="BJV9" s="44"/>
      <c r="BJW9" s="44"/>
      <c r="BJX9" s="44"/>
      <c r="BJY9" s="44"/>
      <c r="BJZ9" s="44"/>
      <c r="BKA9" s="44"/>
      <c r="BKB9" s="44"/>
      <c r="BKC9" s="44"/>
      <c r="BKD9" s="44"/>
      <c r="BKE9" s="44"/>
      <c r="BKF9" s="44"/>
      <c r="BKG9" s="44"/>
      <c r="BKH9" s="44"/>
      <c r="BKI9" s="44"/>
      <c r="BKJ9" s="44"/>
      <c r="BKK9" s="44"/>
      <c r="BKL9" s="44"/>
      <c r="BKM9" s="44"/>
      <c r="BKN9" s="44"/>
      <c r="BKO9" s="44"/>
      <c r="BKP9" s="44"/>
      <c r="BKQ9" s="44"/>
      <c r="BKR9" s="44"/>
      <c r="BKS9" s="44"/>
      <c r="BKT9" s="44"/>
      <c r="BKU9" s="44"/>
      <c r="BKV9" s="44"/>
      <c r="BKW9" s="44"/>
      <c r="BKX9" s="44"/>
      <c r="BKY9" s="44"/>
      <c r="BKZ9" s="44"/>
      <c r="BLA9" s="44"/>
      <c r="BLB9" s="44"/>
      <c r="BLC9" s="44"/>
      <c r="BLD9" s="44"/>
      <c r="BLE9" s="44"/>
      <c r="BLF9" s="44"/>
      <c r="BLG9" s="44"/>
      <c r="BLH9" s="44"/>
      <c r="BLI9" s="44"/>
      <c r="BLJ9" s="44"/>
      <c r="BLK9" s="44"/>
      <c r="BLL9" s="44"/>
      <c r="BLM9" s="44"/>
      <c r="BLN9" s="44"/>
      <c r="BLO9" s="44"/>
      <c r="BLP9" s="44"/>
      <c r="BLQ9" s="44"/>
      <c r="BLR9" s="44"/>
      <c r="BLS9" s="44"/>
      <c r="BLT9" s="44"/>
      <c r="BLU9" s="44"/>
      <c r="BLV9" s="44"/>
      <c r="BLW9" s="44"/>
      <c r="BLX9" s="44"/>
      <c r="BLY9" s="44"/>
      <c r="BLZ9" s="44"/>
      <c r="BMA9" s="44"/>
      <c r="BMB9" s="44"/>
      <c r="BMC9" s="44"/>
      <c r="BMD9" s="44"/>
      <c r="BME9" s="44"/>
      <c r="BMF9" s="44"/>
      <c r="BMG9" s="44"/>
      <c r="BMH9" s="44"/>
      <c r="BMI9" s="44"/>
      <c r="BMJ9" s="44"/>
      <c r="BMK9" s="44"/>
      <c r="BML9" s="44"/>
      <c r="BMM9" s="44"/>
      <c r="BMN9" s="44"/>
      <c r="BMO9" s="44"/>
      <c r="BMP9" s="44"/>
      <c r="BMQ9" s="44"/>
      <c r="BMR9" s="44"/>
      <c r="BMS9" s="44"/>
      <c r="BMT9" s="44"/>
      <c r="BMU9" s="44"/>
      <c r="BMV9" s="44"/>
      <c r="BMW9" s="44"/>
      <c r="BMX9" s="44"/>
      <c r="BMY9" s="44"/>
      <c r="BMZ9" s="44"/>
      <c r="BNA9" s="44"/>
      <c r="BNB9" s="44"/>
      <c r="BNC9" s="44"/>
      <c r="BND9" s="44"/>
      <c r="BNE9" s="44"/>
      <c r="BNF9" s="44"/>
      <c r="BNG9" s="44"/>
      <c r="BNH9" s="44"/>
      <c r="BNI9" s="44"/>
      <c r="BNJ9" s="44"/>
      <c r="BNK9" s="44"/>
      <c r="BNL9" s="44"/>
      <c r="BNM9" s="44"/>
      <c r="BNN9" s="44"/>
      <c r="BNO9" s="44"/>
      <c r="BNP9" s="44"/>
      <c r="BNQ9" s="44"/>
      <c r="BNR9" s="44"/>
      <c r="BNS9" s="44"/>
      <c r="BNT9" s="44"/>
      <c r="BNU9" s="44"/>
      <c r="BNV9" s="44"/>
      <c r="BNW9" s="44"/>
      <c r="BNX9" s="44"/>
      <c r="BNY9" s="44"/>
      <c r="BNZ9" s="44"/>
      <c r="BOA9" s="44"/>
      <c r="BOB9" s="44"/>
      <c r="BOC9" s="44"/>
      <c r="BOD9" s="44"/>
      <c r="BOE9" s="44"/>
      <c r="BOF9" s="44"/>
      <c r="BOG9" s="44"/>
      <c r="BOH9" s="44"/>
      <c r="BOI9" s="44"/>
      <c r="BOJ9" s="44"/>
      <c r="BOK9" s="44"/>
      <c r="BOL9" s="44"/>
      <c r="BOM9" s="44"/>
      <c r="BON9" s="44"/>
      <c r="BOO9" s="44"/>
      <c r="BOP9" s="44"/>
      <c r="BOQ9" s="44"/>
      <c r="BOR9" s="44"/>
      <c r="BOS9" s="44"/>
      <c r="BOT9" s="44"/>
      <c r="BOU9" s="44"/>
      <c r="BOV9" s="44"/>
      <c r="BOW9" s="44"/>
      <c r="BOX9" s="44"/>
      <c r="BOY9" s="44"/>
      <c r="BOZ9" s="44"/>
      <c r="BPA9" s="44"/>
      <c r="BPB9" s="44"/>
      <c r="BPC9" s="44"/>
      <c r="BPD9" s="44"/>
      <c r="BPE9" s="44"/>
      <c r="BPF9" s="44"/>
      <c r="BPG9" s="44"/>
      <c r="BPH9" s="44"/>
      <c r="BPI9" s="44"/>
      <c r="BPJ9" s="44"/>
      <c r="BPK9" s="44"/>
      <c r="BPL9" s="44"/>
      <c r="BPM9" s="44"/>
      <c r="BPN9" s="44"/>
      <c r="BPO9" s="44"/>
      <c r="BPP9" s="44"/>
      <c r="BPQ9" s="44"/>
      <c r="BPR9" s="44"/>
      <c r="BPS9" s="44"/>
      <c r="BPT9" s="44"/>
      <c r="BPU9" s="44"/>
      <c r="BPV9" s="44"/>
      <c r="BPW9" s="44"/>
      <c r="BPX9" s="44"/>
      <c r="BPY9" s="44"/>
      <c r="BPZ9" s="44"/>
      <c r="BQA9" s="44"/>
      <c r="BQB9" s="44"/>
      <c r="BQC9" s="44"/>
      <c r="BQD9" s="44"/>
      <c r="BQE9" s="44"/>
      <c r="BQF9" s="44"/>
      <c r="BQG9" s="44"/>
      <c r="BQH9" s="44"/>
      <c r="BQI9" s="44"/>
      <c r="BQJ9" s="44"/>
      <c r="BQK9" s="44"/>
      <c r="BQL9" s="44"/>
      <c r="BQM9" s="44"/>
      <c r="BQN9" s="44"/>
      <c r="BQO9" s="44"/>
      <c r="BQP9" s="44"/>
      <c r="BQQ9" s="44"/>
      <c r="BQR9" s="44"/>
      <c r="BQS9" s="44"/>
      <c r="BQT9" s="44"/>
      <c r="BQU9" s="44"/>
      <c r="BQV9" s="44"/>
      <c r="BQW9" s="44"/>
      <c r="BQX9" s="44"/>
      <c r="BQY9" s="44"/>
      <c r="BQZ9" s="44"/>
      <c r="BRA9" s="44"/>
      <c r="BRB9" s="44"/>
      <c r="BRC9" s="44"/>
      <c r="BRD9" s="44"/>
      <c r="BRE9" s="44"/>
      <c r="BRF9" s="44"/>
      <c r="BRG9" s="44"/>
      <c r="BRH9" s="44"/>
      <c r="BRI9" s="44"/>
      <c r="BRJ9" s="44"/>
      <c r="BRK9" s="44"/>
      <c r="BRL9" s="44"/>
      <c r="BRM9" s="44"/>
      <c r="BRN9" s="44"/>
      <c r="BRO9" s="44"/>
      <c r="BRP9" s="44"/>
      <c r="BRQ9" s="44"/>
      <c r="BRR9" s="44"/>
      <c r="BRS9" s="44"/>
      <c r="BRT9" s="44"/>
      <c r="BRU9" s="44"/>
      <c r="BRV9" s="44"/>
      <c r="BRW9" s="44"/>
      <c r="BRX9" s="44"/>
      <c r="BRY9" s="44"/>
      <c r="BRZ9" s="44"/>
      <c r="BSA9" s="44"/>
      <c r="BSB9" s="44"/>
      <c r="BSC9" s="44"/>
      <c r="BSD9" s="44"/>
      <c r="BSE9" s="44"/>
      <c r="BSF9" s="44"/>
      <c r="BSG9" s="44"/>
      <c r="BSH9" s="44"/>
      <c r="BSI9" s="44"/>
      <c r="BSJ9" s="44"/>
      <c r="BSK9" s="44"/>
      <c r="BSL9" s="44"/>
      <c r="BSM9" s="44"/>
      <c r="BSN9" s="44"/>
      <c r="BSO9" s="44"/>
      <c r="BSP9" s="44"/>
      <c r="BSQ9" s="44"/>
      <c r="BSR9" s="44"/>
      <c r="BSS9" s="44"/>
      <c r="BST9" s="44"/>
      <c r="BSU9" s="44"/>
      <c r="BSV9" s="44"/>
      <c r="BSW9" s="44"/>
      <c r="BSX9" s="44"/>
      <c r="BSY9" s="44"/>
      <c r="BSZ9" s="44"/>
      <c r="BTA9" s="44"/>
      <c r="BTB9" s="44"/>
      <c r="BTC9" s="44"/>
      <c r="BTD9" s="44"/>
      <c r="BTE9" s="44"/>
      <c r="BTF9" s="44"/>
      <c r="BTG9" s="44"/>
      <c r="BTH9" s="44"/>
      <c r="BTI9" s="44"/>
      <c r="BTJ9" s="44"/>
      <c r="BTK9" s="44"/>
      <c r="BTL9" s="44"/>
      <c r="BTM9" s="44"/>
      <c r="BTN9" s="44"/>
      <c r="BTO9" s="44"/>
      <c r="BTP9" s="44"/>
      <c r="BTQ9" s="44"/>
      <c r="BTR9" s="44"/>
      <c r="BTS9" s="44"/>
      <c r="BTT9" s="44"/>
      <c r="BTU9" s="44"/>
      <c r="BTV9" s="44"/>
      <c r="BTW9" s="44"/>
      <c r="BTX9" s="44"/>
      <c r="BTY9" s="44"/>
      <c r="BTZ9" s="44"/>
      <c r="BUA9" s="44"/>
      <c r="BUB9" s="44"/>
      <c r="BUC9" s="44"/>
      <c r="BUD9" s="44"/>
      <c r="BUE9" s="44"/>
      <c r="BUF9" s="44"/>
      <c r="BUG9" s="44"/>
      <c r="BUH9" s="44"/>
      <c r="BUI9" s="44"/>
      <c r="BUJ9" s="44"/>
      <c r="BUK9" s="44"/>
      <c r="BUL9" s="44"/>
      <c r="BUM9" s="44"/>
      <c r="BUN9" s="44"/>
      <c r="BUO9" s="44"/>
      <c r="BUP9" s="44"/>
      <c r="BUQ9" s="44"/>
      <c r="BUR9" s="44"/>
      <c r="BUS9" s="44"/>
      <c r="BUT9" s="44"/>
      <c r="BUU9" s="44"/>
      <c r="BUV9" s="44"/>
      <c r="BUW9" s="44"/>
      <c r="BUX9" s="44"/>
      <c r="BUY9" s="44"/>
      <c r="BUZ9" s="44"/>
      <c r="BVA9" s="44"/>
      <c r="BVB9" s="44"/>
      <c r="BVC9" s="44"/>
      <c r="BVD9" s="44"/>
      <c r="BVE9" s="44"/>
      <c r="BVF9" s="44"/>
      <c r="BVG9" s="44"/>
      <c r="BVH9" s="44"/>
      <c r="BVI9" s="44"/>
      <c r="BVJ9" s="44"/>
      <c r="BVK9" s="44"/>
      <c r="BVL9" s="44"/>
      <c r="BVM9" s="44"/>
      <c r="BVN9" s="44"/>
      <c r="BVO9" s="44"/>
      <c r="BVP9" s="44"/>
      <c r="BVQ9" s="44"/>
      <c r="BVR9" s="44"/>
      <c r="BVS9" s="44"/>
      <c r="BVT9" s="44"/>
      <c r="BVU9" s="44"/>
      <c r="BVV9" s="44"/>
      <c r="BVW9" s="44"/>
      <c r="BVX9" s="44"/>
      <c r="BVY9" s="44"/>
      <c r="BVZ9" s="44"/>
      <c r="BWA9" s="44"/>
      <c r="BWB9" s="44"/>
      <c r="BWC9" s="44"/>
      <c r="BWD9" s="44"/>
      <c r="BWE9" s="44"/>
      <c r="BWF9" s="44"/>
      <c r="BWG9" s="44"/>
      <c r="BWH9" s="44"/>
      <c r="BWI9" s="44"/>
      <c r="BWJ9" s="44"/>
      <c r="BWK9" s="44"/>
      <c r="BWL9" s="44"/>
      <c r="BWM9" s="44"/>
      <c r="BWN9" s="44"/>
      <c r="BWO9" s="44"/>
      <c r="BWP9" s="44"/>
      <c r="BWQ9" s="44"/>
      <c r="BWR9" s="44"/>
      <c r="BWS9" s="44"/>
      <c r="BWT9" s="44"/>
      <c r="BWU9" s="44"/>
      <c r="BWV9" s="44"/>
      <c r="BWW9" s="44"/>
      <c r="BWX9" s="44"/>
      <c r="BWY9" s="44"/>
      <c r="BWZ9" s="44"/>
      <c r="BXA9" s="44"/>
      <c r="BXB9" s="44"/>
      <c r="BXC9" s="44"/>
      <c r="BXD9" s="44"/>
      <c r="BXE9" s="44"/>
      <c r="BXF9" s="44"/>
      <c r="BXG9" s="44"/>
      <c r="BXH9" s="44"/>
      <c r="BXI9" s="44"/>
      <c r="BXJ9" s="44"/>
      <c r="BXK9" s="44"/>
      <c r="BXL9" s="44"/>
      <c r="BXM9" s="44"/>
      <c r="BXN9" s="44"/>
      <c r="BXO9" s="44"/>
      <c r="BXP9" s="44"/>
      <c r="BXQ9" s="44"/>
      <c r="BXR9" s="44"/>
      <c r="BXS9" s="44"/>
      <c r="BXT9" s="44"/>
      <c r="BXU9" s="44"/>
      <c r="BXV9" s="44"/>
      <c r="BXW9" s="44"/>
      <c r="BXX9" s="44"/>
      <c r="BXY9" s="44"/>
      <c r="BXZ9" s="44"/>
      <c r="BYA9" s="44"/>
      <c r="BYB9" s="44"/>
      <c r="BYC9" s="44"/>
      <c r="BYD9" s="44"/>
      <c r="BYE9" s="44"/>
      <c r="BYF9" s="44"/>
      <c r="BYG9" s="44"/>
      <c r="BYH9" s="44"/>
      <c r="BYI9" s="44"/>
      <c r="BYJ9" s="44"/>
      <c r="BYK9" s="44"/>
      <c r="BYL9" s="44"/>
      <c r="BYM9" s="44"/>
      <c r="BYN9" s="44"/>
      <c r="BYO9" s="44"/>
      <c r="BYP9" s="44"/>
      <c r="BYQ9" s="44"/>
      <c r="BYR9" s="44"/>
      <c r="BYS9" s="44"/>
      <c r="BYT9" s="44"/>
      <c r="BYU9" s="44"/>
      <c r="BYV9" s="44"/>
      <c r="BYW9" s="44"/>
      <c r="BYX9" s="44"/>
      <c r="BYY9" s="44"/>
      <c r="BYZ9" s="44"/>
      <c r="BZA9" s="44"/>
      <c r="BZB9" s="44"/>
      <c r="BZC9" s="44"/>
      <c r="BZD9" s="44"/>
      <c r="BZE9" s="44"/>
      <c r="BZF9" s="44"/>
      <c r="BZG9" s="44"/>
      <c r="BZH9" s="44"/>
      <c r="BZI9" s="44"/>
      <c r="BZJ9" s="44"/>
      <c r="BZK9" s="44"/>
      <c r="BZL9" s="44"/>
      <c r="BZM9" s="44"/>
      <c r="BZN9" s="44"/>
      <c r="BZO9" s="44"/>
      <c r="BZP9" s="44"/>
      <c r="BZQ9" s="44"/>
      <c r="BZR9" s="44"/>
      <c r="BZS9" s="44"/>
      <c r="BZT9" s="44"/>
      <c r="BZU9" s="44"/>
      <c r="BZV9" s="44"/>
      <c r="BZW9" s="44"/>
      <c r="BZX9" s="44"/>
      <c r="BZY9" s="44"/>
      <c r="BZZ9" s="44"/>
      <c r="CAA9" s="44"/>
      <c r="CAB9" s="44"/>
      <c r="CAC9" s="44"/>
      <c r="CAD9" s="44"/>
      <c r="CAE9" s="44"/>
      <c r="CAF9" s="44"/>
      <c r="CAG9" s="44"/>
      <c r="CAH9" s="44"/>
      <c r="CAI9" s="44"/>
      <c r="CAJ9" s="44"/>
      <c r="CAK9" s="44"/>
      <c r="CAL9" s="44"/>
      <c r="CAM9" s="44"/>
      <c r="CAN9" s="44"/>
      <c r="CAO9" s="44"/>
      <c r="CAP9" s="44"/>
      <c r="CAQ9" s="44"/>
      <c r="CAR9" s="44"/>
      <c r="CAS9" s="44"/>
      <c r="CAT9" s="44"/>
      <c r="CAU9" s="44"/>
      <c r="CAV9" s="44"/>
      <c r="CAW9" s="44"/>
      <c r="CAX9" s="44"/>
      <c r="CAY9" s="44"/>
      <c r="CAZ9" s="44"/>
      <c r="CBA9" s="44"/>
      <c r="CBB9" s="44"/>
      <c r="CBC9" s="44"/>
      <c r="CBD9" s="44"/>
      <c r="CBE9" s="44"/>
      <c r="CBF9" s="44"/>
      <c r="CBG9" s="44"/>
      <c r="CBH9" s="44"/>
      <c r="CBI9" s="44"/>
      <c r="CBJ9" s="44"/>
      <c r="CBK9" s="44"/>
      <c r="CBL9" s="44"/>
      <c r="CBM9" s="44"/>
      <c r="CBN9" s="44"/>
      <c r="CBO9" s="44"/>
      <c r="CBP9" s="44"/>
      <c r="CBQ9" s="44"/>
      <c r="CBR9" s="44"/>
      <c r="CBS9" s="44"/>
      <c r="CBT9" s="44"/>
      <c r="CBU9" s="44"/>
      <c r="CBV9" s="44"/>
      <c r="CBW9" s="44"/>
      <c r="CBX9" s="44"/>
      <c r="CBY9" s="44"/>
      <c r="CBZ9" s="44"/>
      <c r="CCA9" s="44"/>
      <c r="CCB9" s="44"/>
      <c r="CCC9" s="44"/>
      <c r="CCD9" s="44"/>
      <c r="CCE9" s="44"/>
      <c r="CCF9" s="44"/>
      <c r="CCG9" s="44"/>
      <c r="CCH9" s="44"/>
      <c r="CCI9" s="44"/>
      <c r="CCJ9" s="44"/>
      <c r="CCK9" s="44"/>
      <c r="CCL9" s="44"/>
      <c r="CCM9" s="44"/>
      <c r="CCN9" s="44"/>
      <c r="CCO9" s="44"/>
      <c r="CCP9" s="44"/>
      <c r="CCQ9" s="44"/>
      <c r="CCR9" s="44"/>
      <c r="CCS9" s="44"/>
      <c r="CCT9" s="44"/>
      <c r="CCU9" s="44"/>
      <c r="CCV9" s="44"/>
      <c r="CCW9" s="44"/>
      <c r="CCX9" s="44"/>
      <c r="CCY9" s="44"/>
      <c r="CCZ9" s="44"/>
      <c r="CDA9" s="44"/>
      <c r="CDB9" s="44"/>
      <c r="CDC9" s="44"/>
      <c r="CDD9" s="44"/>
      <c r="CDE9" s="44"/>
      <c r="CDF9" s="44"/>
      <c r="CDG9" s="44"/>
      <c r="CDH9" s="44"/>
      <c r="CDI9" s="44"/>
      <c r="CDJ9" s="44"/>
      <c r="CDK9" s="44"/>
      <c r="CDL9" s="44"/>
      <c r="CDM9" s="44"/>
      <c r="CDN9" s="44"/>
      <c r="CDO9" s="44"/>
      <c r="CDP9" s="44"/>
      <c r="CDQ9" s="44"/>
      <c r="CDR9" s="44"/>
      <c r="CDS9" s="44"/>
      <c r="CDT9" s="44"/>
      <c r="CDU9" s="44"/>
      <c r="CDV9" s="44"/>
      <c r="CDW9" s="44"/>
      <c r="CDX9" s="44"/>
      <c r="CDY9" s="44"/>
      <c r="CDZ9" s="44"/>
      <c r="CEA9" s="44"/>
      <c r="CEB9" s="44"/>
      <c r="CEC9" s="44"/>
      <c r="CED9" s="44"/>
      <c r="CEE9" s="44"/>
      <c r="CEF9" s="44"/>
      <c r="CEG9" s="44"/>
      <c r="CEH9" s="44"/>
      <c r="CEI9" s="44"/>
      <c r="CEJ9" s="44"/>
      <c r="CEK9" s="44"/>
      <c r="CEL9" s="44"/>
      <c r="CEM9" s="44"/>
      <c r="CEN9" s="44"/>
      <c r="CEO9" s="44"/>
      <c r="CEP9" s="44"/>
      <c r="CEQ9" s="44"/>
      <c r="CER9" s="44"/>
      <c r="CES9" s="44"/>
      <c r="CET9" s="44"/>
      <c r="CEU9" s="44"/>
      <c r="CEV9" s="44"/>
      <c r="CEW9" s="44"/>
      <c r="CEX9" s="44"/>
      <c r="CEY9" s="44"/>
      <c r="CEZ9" s="44"/>
      <c r="CFA9" s="44"/>
      <c r="CFB9" s="44"/>
      <c r="CFC9" s="44"/>
      <c r="CFD9" s="44"/>
      <c r="CFE9" s="44"/>
      <c r="CFF9" s="44"/>
      <c r="CFG9" s="44"/>
      <c r="CFH9" s="44"/>
      <c r="CFI9" s="44"/>
      <c r="CFJ9" s="44"/>
      <c r="CFK9" s="44"/>
      <c r="CFL9" s="44"/>
      <c r="CFM9" s="44"/>
      <c r="CFN9" s="44"/>
      <c r="CFO9" s="44"/>
      <c r="CFP9" s="44"/>
      <c r="CFQ9" s="44"/>
      <c r="CFR9" s="44"/>
      <c r="CFS9" s="44"/>
      <c r="CFT9" s="44"/>
      <c r="CFU9" s="44"/>
      <c r="CFV9" s="44"/>
      <c r="CFW9" s="44"/>
      <c r="CFX9" s="44"/>
      <c r="CFY9" s="44"/>
      <c r="CFZ9" s="44"/>
      <c r="CGA9" s="44"/>
      <c r="CGB9" s="44"/>
      <c r="CGC9" s="44"/>
      <c r="CGD9" s="44"/>
      <c r="CGE9" s="44"/>
      <c r="CGF9" s="44"/>
      <c r="CGG9" s="44"/>
      <c r="CGH9" s="44"/>
      <c r="CGI9" s="44"/>
      <c r="CGJ9" s="44"/>
      <c r="CGK9" s="44"/>
      <c r="CGL9" s="44"/>
      <c r="CGM9" s="44"/>
      <c r="CGN9" s="44"/>
      <c r="CGO9" s="44"/>
      <c r="CGP9" s="44"/>
      <c r="CGQ9" s="44"/>
      <c r="CGR9" s="44"/>
      <c r="CGS9" s="44"/>
      <c r="CGT9" s="44"/>
      <c r="CGU9" s="44"/>
      <c r="CGV9" s="44"/>
      <c r="CGW9" s="44"/>
      <c r="CGX9" s="44"/>
      <c r="CGY9" s="44"/>
      <c r="CGZ9" s="44"/>
      <c r="CHA9" s="44"/>
      <c r="CHB9" s="44"/>
      <c r="CHC9" s="44"/>
      <c r="CHD9" s="44"/>
      <c r="CHE9" s="44"/>
      <c r="CHF9" s="44"/>
      <c r="CHG9" s="44"/>
      <c r="CHH9" s="44"/>
      <c r="CHI9" s="44"/>
      <c r="CHJ9" s="44"/>
      <c r="CHK9" s="44"/>
      <c r="CHL9" s="44"/>
      <c r="CHM9" s="44"/>
      <c r="CHN9" s="44"/>
      <c r="CHO9" s="44"/>
      <c r="CHP9" s="44"/>
      <c r="CHQ9" s="44"/>
      <c r="CHR9" s="44"/>
      <c r="CHS9" s="44"/>
      <c r="CHT9" s="44"/>
      <c r="CHU9" s="44"/>
      <c r="CHV9" s="44"/>
      <c r="CHW9" s="44"/>
      <c r="CHX9" s="44"/>
      <c r="CHY9" s="44"/>
      <c r="CHZ9" s="44"/>
      <c r="CIA9" s="44"/>
      <c r="CIB9" s="44"/>
      <c r="CIC9" s="44"/>
      <c r="CID9" s="44"/>
      <c r="CIE9" s="44"/>
      <c r="CIF9" s="44"/>
      <c r="CIG9" s="44"/>
      <c r="CIH9" s="44"/>
      <c r="CII9" s="44"/>
      <c r="CIJ9" s="44"/>
      <c r="CIK9" s="44"/>
      <c r="CIL9" s="44"/>
      <c r="CIM9" s="44"/>
      <c r="CIN9" s="44"/>
      <c r="CIO9" s="44"/>
      <c r="CIP9" s="44"/>
      <c r="CIQ9" s="44"/>
      <c r="CIR9" s="44"/>
      <c r="CIS9" s="44"/>
      <c r="CIT9" s="44"/>
      <c r="CIU9" s="44"/>
      <c r="CIV9" s="44"/>
      <c r="CIW9" s="44"/>
      <c r="CIX9" s="44"/>
      <c r="CIY9" s="44"/>
      <c r="CIZ9" s="44"/>
      <c r="CJA9" s="44"/>
      <c r="CJB9" s="44"/>
      <c r="CJC9" s="44"/>
      <c r="CJD9" s="44"/>
      <c r="CJE9" s="44"/>
      <c r="CJF9" s="44"/>
      <c r="CJG9" s="44"/>
      <c r="CJH9" s="44"/>
      <c r="CJI9" s="44"/>
      <c r="CJJ9" s="44"/>
      <c r="CJK9" s="44"/>
      <c r="CJL9" s="44"/>
      <c r="CJM9" s="44"/>
      <c r="CJN9" s="44"/>
      <c r="CJO9" s="44"/>
      <c r="CJP9" s="44"/>
      <c r="CJQ9" s="44"/>
      <c r="CJR9" s="44"/>
      <c r="CJS9" s="44"/>
      <c r="CJT9" s="44"/>
      <c r="CJU9" s="44"/>
      <c r="CJV9" s="44"/>
      <c r="CJW9" s="44"/>
      <c r="CJX9" s="44"/>
      <c r="CJY9" s="44"/>
      <c r="CJZ9" s="44"/>
      <c r="CKA9" s="44"/>
      <c r="CKB9" s="44"/>
      <c r="CKC9" s="44"/>
      <c r="CKD9" s="44"/>
      <c r="CKE9" s="44"/>
      <c r="CKF9" s="44"/>
      <c r="CKG9" s="44"/>
      <c r="CKH9" s="44"/>
      <c r="CKI9" s="44"/>
      <c r="CKJ9" s="44"/>
      <c r="CKK9" s="44"/>
      <c r="CKL9" s="44"/>
      <c r="CKM9" s="44"/>
      <c r="CKN9" s="44"/>
      <c r="CKO9" s="44"/>
      <c r="CKP9" s="44"/>
      <c r="CKQ9" s="44"/>
      <c r="CKR9" s="44"/>
      <c r="CKS9" s="44"/>
      <c r="CKT9" s="44"/>
      <c r="CKU9" s="44"/>
      <c r="CKV9" s="44"/>
      <c r="CKW9" s="44"/>
      <c r="CKX9" s="44"/>
      <c r="CKY9" s="44"/>
      <c r="CKZ9" s="44"/>
      <c r="CLA9" s="44"/>
      <c r="CLB9" s="44"/>
      <c r="CLC9" s="44"/>
      <c r="CLD9" s="44"/>
      <c r="CLE9" s="44"/>
      <c r="CLF9" s="44"/>
      <c r="CLG9" s="44"/>
      <c r="CLH9" s="44"/>
      <c r="CLI9" s="44"/>
      <c r="CLJ9" s="44"/>
      <c r="CLK9" s="44"/>
      <c r="CLL9" s="44"/>
      <c r="CLM9" s="44"/>
      <c r="CLN9" s="44"/>
      <c r="CLO9" s="44"/>
      <c r="CLP9" s="44"/>
      <c r="CLQ9" s="44"/>
      <c r="CLR9" s="44"/>
      <c r="CLS9" s="44"/>
      <c r="CLT9" s="44"/>
      <c r="CLU9" s="44"/>
      <c r="CLV9" s="44"/>
      <c r="CLW9" s="44"/>
      <c r="CLX9" s="44"/>
      <c r="CLY9" s="44"/>
      <c r="CLZ9" s="44"/>
      <c r="CMA9" s="44"/>
      <c r="CMB9" s="44"/>
      <c r="CMC9" s="44"/>
      <c r="CMD9" s="44"/>
      <c r="CME9" s="44"/>
      <c r="CMF9" s="44"/>
      <c r="CMG9" s="44"/>
      <c r="CMH9" s="44"/>
      <c r="CMI9" s="44"/>
      <c r="CMJ9" s="44"/>
      <c r="CMK9" s="44"/>
      <c r="CML9" s="44"/>
      <c r="CMM9" s="44"/>
      <c r="CMN9" s="44"/>
      <c r="CMO9" s="44"/>
      <c r="CMP9" s="44"/>
      <c r="CMQ9" s="44"/>
      <c r="CMR9" s="44"/>
      <c r="CMS9" s="44"/>
      <c r="CMT9" s="44"/>
      <c r="CMU9" s="44"/>
      <c r="CMV9" s="44"/>
      <c r="CMW9" s="44"/>
      <c r="CMX9" s="44"/>
      <c r="CMY9" s="44"/>
      <c r="CMZ9" s="44"/>
      <c r="CNA9" s="44"/>
      <c r="CNB9" s="44"/>
      <c r="CNC9" s="44"/>
      <c r="CND9" s="44"/>
      <c r="CNE9" s="44"/>
      <c r="CNF9" s="44"/>
      <c r="CNG9" s="44"/>
      <c r="CNH9" s="44"/>
      <c r="CNI9" s="44"/>
      <c r="CNJ9" s="44"/>
      <c r="CNK9" s="44"/>
      <c r="CNL9" s="44"/>
      <c r="CNM9" s="44"/>
      <c r="CNN9" s="44"/>
      <c r="CNO9" s="44"/>
      <c r="CNP9" s="44"/>
      <c r="CNQ9" s="44"/>
      <c r="CNR9" s="44"/>
      <c r="CNS9" s="44"/>
      <c r="CNT9" s="44"/>
      <c r="CNU9" s="44"/>
      <c r="CNV9" s="44"/>
      <c r="CNW9" s="44"/>
      <c r="CNX9" s="44"/>
      <c r="CNY9" s="44"/>
      <c r="CNZ9" s="44"/>
      <c r="COA9" s="44"/>
      <c r="COB9" s="44"/>
      <c r="COC9" s="44"/>
      <c r="COD9" s="44"/>
      <c r="COE9" s="44"/>
      <c r="COF9" s="44"/>
      <c r="COG9" s="44"/>
      <c r="COH9" s="44"/>
      <c r="COI9" s="44"/>
      <c r="COJ9" s="44"/>
      <c r="COK9" s="44"/>
      <c r="COL9" s="44"/>
      <c r="COM9" s="44"/>
      <c r="CON9" s="44"/>
      <c r="COO9" s="44"/>
      <c r="COP9" s="44"/>
      <c r="COQ9" s="44"/>
      <c r="COR9" s="44"/>
      <c r="COS9" s="44"/>
      <c r="COT9" s="44"/>
      <c r="COU9" s="44"/>
      <c r="COV9" s="44"/>
      <c r="COW9" s="44"/>
      <c r="COX9" s="44"/>
      <c r="COY9" s="44"/>
      <c r="COZ9" s="44"/>
      <c r="CPA9" s="44"/>
      <c r="CPB9" s="44"/>
      <c r="CPC9" s="44"/>
      <c r="CPD9" s="44"/>
      <c r="CPE9" s="44"/>
      <c r="CPF9" s="44"/>
      <c r="CPG9" s="44"/>
      <c r="CPH9" s="44"/>
      <c r="CPI9" s="44"/>
      <c r="CPJ9" s="44"/>
      <c r="CPK9" s="44"/>
      <c r="CPL9" s="44"/>
      <c r="CPM9" s="44"/>
      <c r="CPN9" s="44"/>
      <c r="CPO9" s="44"/>
      <c r="CPP9" s="44"/>
      <c r="CPQ9" s="44"/>
      <c r="CPR9" s="44"/>
      <c r="CPS9" s="44"/>
      <c r="CPT9" s="44"/>
      <c r="CPU9" s="44"/>
      <c r="CPV9" s="44"/>
      <c r="CPW9" s="44"/>
      <c r="CPX9" s="44"/>
      <c r="CPY9" s="44"/>
      <c r="CPZ9" s="44"/>
      <c r="CQA9" s="44"/>
      <c r="CQB9" s="44"/>
      <c r="CQC9" s="44"/>
      <c r="CQD9" s="44"/>
      <c r="CQE9" s="44"/>
      <c r="CQF9" s="44"/>
      <c r="CQG9" s="44"/>
      <c r="CQH9" s="44"/>
      <c r="CQI9" s="44"/>
      <c r="CQJ9" s="44"/>
      <c r="CQK9" s="44"/>
      <c r="CQL9" s="44"/>
      <c r="CQM9" s="44"/>
      <c r="CQN9" s="44"/>
      <c r="CQO9" s="44"/>
      <c r="CQP9" s="44"/>
      <c r="CQQ9" s="44"/>
      <c r="CQR9" s="44"/>
      <c r="CQS9" s="44"/>
      <c r="CQT9" s="44"/>
      <c r="CQU9" s="44"/>
      <c r="CQV9" s="44"/>
      <c r="CQW9" s="44"/>
      <c r="CQX9" s="44"/>
      <c r="CQY9" s="44"/>
      <c r="CQZ9" s="44"/>
      <c r="CRA9" s="44"/>
      <c r="CRB9" s="44"/>
      <c r="CRC9" s="44"/>
      <c r="CRD9" s="44"/>
      <c r="CRE9" s="44"/>
      <c r="CRF9" s="44"/>
      <c r="CRG9" s="44"/>
      <c r="CRH9" s="44"/>
      <c r="CRI9" s="44"/>
      <c r="CRJ9" s="44"/>
      <c r="CRK9" s="44"/>
      <c r="CRL9" s="44"/>
      <c r="CRM9" s="44"/>
      <c r="CRN9" s="44"/>
      <c r="CRO9" s="44"/>
      <c r="CRP9" s="44"/>
      <c r="CRQ9" s="44"/>
      <c r="CRR9" s="44"/>
      <c r="CRS9" s="44"/>
      <c r="CRT9" s="44"/>
      <c r="CRU9" s="44"/>
      <c r="CRV9" s="44"/>
      <c r="CRW9" s="44"/>
      <c r="CRX9" s="44"/>
      <c r="CRY9" s="44"/>
      <c r="CRZ9" s="44"/>
      <c r="CSA9" s="44"/>
      <c r="CSB9" s="44"/>
      <c r="CSC9" s="44"/>
      <c r="CSD9" s="44"/>
      <c r="CSE9" s="44"/>
      <c r="CSF9" s="44"/>
      <c r="CSG9" s="44"/>
      <c r="CSH9" s="44"/>
      <c r="CSI9" s="44"/>
      <c r="CSJ9" s="44"/>
      <c r="CSK9" s="44"/>
      <c r="CSL9" s="44"/>
      <c r="CSM9" s="44"/>
      <c r="CSN9" s="44"/>
      <c r="CSO9" s="44"/>
      <c r="CSP9" s="44"/>
      <c r="CSQ9" s="44"/>
      <c r="CSR9" s="44"/>
      <c r="CSS9" s="44"/>
      <c r="CST9" s="44"/>
      <c r="CSU9" s="44"/>
      <c r="CSV9" s="44"/>
      <c r="CSW9" s="44"/>
      <c r="CSX9" s="44"/>
      <c r="CSY9" s="44"/>
      <c r="CSZ9" s="44"/>
      <c r="CTA9" s="44"/>
      <c r="CTB9" s="44"/>
      <c r="CTC9" s="44"/>
      <c r="CTD9" s="44"/>
      <c r="CTE9" s="44"/>
      <c r="CTF9" s="44"/>
      <c r="CTG9" s="44"/>
      <c r="CTH9" s="44"/>
      <c r="CTI9" s="44"/>
      <c r="CTJ9" s="44"/>
      <c r="CTK9" s="44"/>
      <c r="CTL9" s="44"/>
      <c r="CTM9" s="44"/>
      <c r="CTN9" s="44"/>
      <c r="CTO9" s="44"/>
      <c r="CTP9" s="44"/>
      <c r="CTQ9" s="44"/>
      <c r="CTR9" s="44"/>
      <c r="CTS9" s="44"/>
      <c r="CTT9" s="44"/>
      <c r="CTU9" s="44"/>
      <c r="CTV9" s="44"/>
      <c r="CTW9" s="44"/>
      <c r="CTX9" s="44"/>
      <c r="CTY9" s="44"/>
      <c r="CTZ9" s="44"/>
      <c r="CUA9" s="44"/>
      <c r="CUB9" s="44"/>
      <c r="CUC9" s="44"/>
      <c r="CUD9" s="44"/>
      <c r="CUE9" s="44"/>
      <c r="CUF9" s="44"/>
      <c r="CUG9" s="44"/>
      <c r="CUH9" s="44"/>
      <c r="CUI9" s="44"/>
      <c r="CUJ9" s="44"/>
      <c r="CUK9" s="44"/>
      <c r="CUL9" s="44"/>
      <c r="CUM9" s="44"/>
      <c r="CUN9" s="44"/>
      <c r="CUO9" s="44"/>
      <c r="CUP9" s="44"/>
      <c r="CUQ9" s="44"/>
      <c r="CUR9" s="44"/>
      <c r="CUS9" s="44"/>
      <c r="CUT9" s="44"/>
      <c r="CUU9" s="44"/>
      <c r="CUV9" s="44"/>
      <c r="CUW9" s="44"/>
      <c r="CUX9" s="44"/>
      <c r="CUY9" s="44"/>
      <c r="CUZ9" s="44"/>
      <c r="CVA9" s="44"/>
      <c r="CVB9" s="44"/>
      <c r="CVC9" s="44"/>
      <c r="CVD9" s="44"/>
      <c r="CVE9" s="44"/>
      <c r="CVF9" s="44"/>
      <c r="CVG9" s="44"/>
      <c r="CVH9" s="44"/>
      <c r="CVI9" s="44"/>
      <c r="CVJ9" s="44"/>
      <c r="CVK9" s="44"/>
      <c r="CVL9" s="44"/>
      <c r="CVM9" s="44"/>
      <c r="CVN9" s="44"/>
      <c r="CVO9" s="44"/>
      <c r="CVP9" s="44"/>
      <c r="CVQ9" s="44"/>
      <c r="CVR9" s="44"/>
      <c r="CVS9" s="44"/>
      <c r="CVT9" s="44"/>
      <c r="CVU9" s="44"/>
      <c r="CVV9" s="44"/>
      <c r="CVW9" s="44"/>
      <c r="CVX9" s="44"/>
      <c r="CVY9" s="44"/>
      <c r="CVZ9" s="44"/>
      <c r="CWA9" s="44"/>
      <c r="CWB9" s="44"/>
      <c r="CWC9" s="44"/>
      <c r="CWD9" s="44"/>
      <c r="CWE9" s="44"/>
      <c r="CWF9" s="44"/>
      <c r="CWG9" s="44"/>
      <c r="CWH9" s="44"/>
      <c r="CWI9" s="44"/>
      <c r="CWJ9" s="44"/>
      <c r="CWK9" s="44"/>
      <c r="CWL9" s="44"/>
      <c r="CWM9" s="44"/>
      <c r="CWN9" s="44"/>
      <c r="CWO9" s="44"/>
      <c r="CWP9" s="44"/>
      <c r="CWQ9" s="44"/>
      <c r="CWR9" s="44"/>
      <c r="CWS9" s="44"/>
      <c r="CWT9" s="44"/>
      <c r="CWU9" s="44"/>
      <c r="CWV9" s="44"/>
      <c r="CWW9" s="44"/>
      <c r="CWX9" s="44"/>
      <c r="CWY9" s="44"/>
      <c r="CWZ9" s="44"/>
      <c r="CXA9" s="44"/>
      <c r="CXB9" s="44"/>
      <c r="CXC9" s="44"/>
      <c r="CXD9" s="44"/>
      <c r="CXE9" s="44"/>
      <c r="CXF9" s="44"/>
      <c r="CXG9" s="44"/>
      <c r="CXH9" s="44"/>
      <c r="CXI9" s="44"/>
      <c r="CXJ9" s="44"/>
      <c r="CXK9" s="44"/>
      <c r="CXL9" s="44"/>
      <c r="CXM9" s="44"/>
      <c r="CXN9" s="44"/>
      <c r="CXO9" s="44"/>
      <c r="CXP9" s="44"/>
      <c r="CXQ9" s="44"/>
      <c r="CXR9" s="44"/>
      <c r="CXS9" s="44"/>
      <c r="CXT9" s="44"/>
      <c r="CXU9" s="44"/>
      <c r="CXV9" s="44"/>
      <c r="CXW9" s="44"/>
      <c r="CXX9" s="44"/>
      <c r="CXY9" s="44"/>
      <c r="CXZ9" s="44"/>
      <c r="CYA9" s="44"/>
      <c r="CYB9" s="44"/>
      <c r="CYC9" s="44"/>
      <c r="CYD9" s="44"/>
      <c r="CYE9" s="44"/>
      <c r="CYF9" s="44"/>
      <c r="CYG9" s="44"/>
      <c r="CYH9" s="44"/>
      <c r="CYI9" s="44"/>
      <c r="CYJ9" s="44"/>
      <c r="CYK9" s="44"/>
      <c r="CYL9" s="44"/>
      <c r="CYM9" s="44"/>
      <c r="CYN9" s="44"/>
      <c r="CYO9" s="44"/>
      <c r="CYP9" s="44"/>
      <c r="CYQ9" s="44"/>
      <c r="CYR9" s="44"/>
      <c r="CYS9" s="44"/>
      <c r="CYT9" s="44"/>
      <c r="CYU9" s="44"/>
      <c r="CYV9" s="44"/>
      <c r="CYW9" s="44"/>
      <c r="CYX9" s="44"/>
      <c r="CYY9" s="44"/>
      <c r="CYZ9" s="44"/>
      <c r="CZA9" s="44"/>
      <c r="CZB9" s="44"/>
      <c r="CZC9" s="44"/>
      <c r="CZD9" s="44"/>
      <c r="CZE9" s="44"/>
      <c r="CZF9" s="44"/>
      <c r="CZG9" s="44"/>
      <c r="CZH9" s="44"/>
      <c r="CZI9" s="44"/>
      <c r="CZJ9" s="44"/>
      <c r="CZK9" s="44"/>
      <c r="CZL9" s="44"/>
      <c r="CZM9" s="44"/>
      <c r="CZN9" s="44"/>
      <c r="CZO9" s="44"/>
      <c r="CZP9" s="44"/>
      <c r="CZQ9" s="44"/>
      <c r="CZR9" s="44"/>
      <c r="CZS9" s="44"/>
      <c r="CZT9" s="44"/>
      <c r="CZU9" s="44"/>
      <c r="CZV9" s="44"/>
      <c r="CZW9" s="44"/>
      <c r="CZX9" s="44"/>
      <c r="CZY9" s="44"/>
      <c r="CZZ9" s="44"/>
      <c r="DAA9" s="44"/>
      <c r="DAB9" s="44"/>
      <c r="DAC9" s="44"/>
      <c r="DAD9" s="44"/>
      <c r="DAE9" s="44"/>
      <c r="DAF9" s="44"/>
      <c r="DAG9" s="44"/>
      <c r="DAH9" s="44"/>
      <c r="DAI9" s="44"/>
      <c r="DAJ9" s="44"/>
      <c r="DAK9" s="44"/>
      <c r="DAL9" s="44"/>
      <c r="DAM9" s="44"/>
      <c r="DAN9" s="44"/>
      <c r="DAO9" s="44"/>
      <c r="DAP9" s="44"/>
      <c r="DAQ9" s="44"/>
      <c r="DAR9" s="44"/>
      <c r="DAS9" s="44"/>
      <c r="DAT9" s="44"/>
      <c r="DAU9" s="44"/>
      <c r="DAV9" s="44"/>
      <c r="DAW9" s="44"/>
      <c r="DAX9" s="44"/>
      <c r="DAY9" s="44"/>
      <c r="DAZ9" s="44"/>
      <c r="DBA9" s="44"/>
      <c r="DBB9" s="44"/>
      <c r="DBC9" s="44"/>
      <c r="DBD9" s="44"/>
      <c r="DBE9" s="44"/>
      <c r="DBF9" s="44"/>
      <c r="DBG9" s="44"/>
      <c r="DBH9" s="44"/>
      <c r="DBI9" s="44"/>
      <c r="DBJ9" s="44"/>
      <c r="DBK9" s="44"/>
      <c r="DBL9" s="44"/>
      <c r="DBM9" s="44"/>
      <c r="DBN9" s="44"/>
      <c r="DBO9" s="44"/>
      <c r="DBP9" s="44"/>
      <c r="DBQ9" s="44"/>
      <c r="DBR9" s="44"/>
      <c r="DBS9" s="44"/>
      <c r="DBT9" s="44"/>
      <c r="DBU9" s="44"/>
      <c r="DBV9" s="44"/>
      <c r="DBW9" s="44"/>
      <c r="DBX9" s="44"/>
      <c r="DBY9" s="44"/>
      <c r="DBZ9" s="44"/>
      <c r="DCA9" s="44"/>
      <c r="DCB9" s="44"/>
      <c r="DCC9" s="44"/>
      <c r="DCD9" s="44"/>
      <c r="DCE9" s="44"/>
      <c r="DCF9" s="44"/>
      <c r="DCG9" s="44"/>
      <c r="DCH9" s="44"/>
      <c r="DCI9" s="44"/>
      <c r="DCJ9" s="44"/>
      <c r="DCK9" s="44"/>
      <c r="DCL9" s="44"/>
      <c r="DCM9" s="44"/>
      <c r="DCN9" s="44"/>
      <c r="DCO9" s="44"/>
      <c r="DCP9" s="44"/>
      <c r="DCQ9" s="44"/>
      <c r="DCR9" s="44"/>
      <c r="DCS9" s="44"/>
      <c r="DCT9" s="44"/>
      <c r="DCU9" s="44"/>
      <c r="DCV9" s="44"/>
      <c r="DCW9" s="44"/>
      <c r="DCX9" s="44"/>
      <c r="DCY9" s="44"/>
      <c r="DCZ9" s="44"/>
      <c r="DDA9" s="44"/>
      <c r="DDB9" s="44"/>
      <c r="DDC9" s="44"/>
      <c r="DDD9" s="44"/>
      <c r="DDE9" s="44"/>
      <c r="DDF9" s="44"/>
      <c r="DDG9" s="44"/>
      <c r="DDH9" s="44"/>
      <c r="DDI9" s="44"/>
      <c r="DDJ9" s="44"/>
      <c r="DDK9" s="44"/>
      <c r="DDL9" s="44"/>
      <c r="DDM9" s="44"/>
      <c r="DDN9" s="44"/>
      <c r="DDO9" s="44"/>
      <c r="DDP9" s="44"/>
      <c r="DDQ9" s="44"/>
      <c r="DDR9" s="44"/>
      <c r="DDS9" s="44"/>
      <c r="DDT9" s="44"/>
      <c r="DDU9" s="44"/>
      <c r="DDV9" s="44"/>
      <c r="DDW9" s="44"/>
      <c r="DDX9" s="44"/>
      <c r="DDY9" s="44"/>
      <c r="DDZ9" s="44"/>
      <c r="DEA9" s="44"/>
      <c r="DEB9" s="44"/>
      <c r="DEC9" s="44"/>
      <c r="DED9" s="44"/>
      <c r="DEE9" s="44"/>
      <c r="DEF9" s="44"/>
      <c r="DEG9" s="44"/>
      <c r="DEH9" s="44"/>
      <c r="DEI9" s="44"/>
      <c r="DEJ9" s="44"/>
      <c r="DEK9" s="44"/>
      <c r="DEL9" s="44"/>
      <c r="DEM9" s="44"/>
      <c r="DEN9" s="44"/>
      <c r="DEO9" s="44"/>
      <c r="DEP9" s="44"/>
      <c r="DEQ9" s="44"/>
      <c r="DER9" s="44"/>
      <c r="DES9" s="44"/>
      <c r="DET9" s="44"/>
      <c r="DEU9" s="44"/>
      <c r="DEV9" s="44"/>
      <c r="DEW9" s="44"/>
      <c r="DEX9" s="44"/>
      <c r="DEY9" s="44"/>
      <c r="DEZ9" s="44"/>
      <c r="DFA9" s="44"/>
      <c r="DFB9" s="44"/>
      <c r="DFC9" s="44"/>
      <c r="DFD9" s="44"/>
      <c r="DFE9" s="44"/>
      <c r="DFF9" s="44"/>
      <c r="DFG9" s="44"/>
      <c r="DFH9" s="44"/>
      <c r="DFI9" s="44"/>
      <c r="DFJ9" s="44"/>
      <c r="DFK9" s="44"/>
      <c r="DFL9" s="44"/>
      <c r="DFM9" s="44"/>
      <c r="DFN9" s="44"/>
      <c r="DFO9" s="44"/>
      <c r="DFP9" s="44"/>
      <c r="DFQ9" s="44"/>
      <c r="DFR9" s="44"/>
      <c r="DFS9" s="44"/>
      <c r="DFT9" s="44"/>
      <c r="DFU9" s="44"/>
      <c r="DFV9" s="44"/>
      <c r="DFW9" s="44"/>
      <c r="DFX9" s="44"/>
      <c r="DFY9" s="44"/>
      <c r="DFZ9" s="44"/>
      <c r="DGA9" s="44"/>
      <c r="DGB9" s="44"/>
      <c r="DGC9" s="44"/>
      <c r="DGD9" s="44"/>
      <c r="DGE9" s="44"/>
      <c r="DGF9" s="44"/>
      <c r="DGG9" s="44"/>
      <c r="DGH9" s="44"/>
      <c r="DGI9" s="44"/>
      <c r="DGJ9" s="44"/>
      <c r="DGK9" s="44"/>
      <c r="DGL9" s="44"/>
      <c r="DGM9" s="44"/>
      <c r="DGN9" s="44"/>
      <c r="DGO9" s="44"/>
      <c r="DGP9" s="44"/>
      <c r="DGQ9" s="44"/>
      <c r="DGR9" s="44"/>
      <c r="DGS9" s="44"/>
      <c r="DGT9" s="44"/>
      <c r="DGU9" s="44"/>
      <c r="DGV9" s="44"/>
      <c r="DGW9" s="44"/>
      <c r="DGX9" s="44"/>
      <c r="DGY9" s="44"/>
      <c r="DGZ9" s="44"/>
      <c r="DHA9" s="44"/>
      <c r="DHB9" s="44"/>
      <c r="DHC9" s="44"/>
      <c r="DHD9" s="44"/>
      <c r="DHE9" s="44"/>
      <c r="DHF9" s="44"/>
      <c r="DHG9" s="44"/>
      <c r="DHH9" s="44"/>
      <c r="DHI9" s="44"/>
      <c r="DHJ9" s="44"/>
      <c r="DHK9" s="44"/>
      <c r="DHL9" s="44"/>
      <c r="DHM9" s="44"/>
      <c r="DHN9" s="44"/>
      <c r="DHO9" s="44"/>
      <c r="DHP9" s="44"/>
      <c r="DHQ9" s="44"/>
      <c r="DHR9" s="44"/>
      <c r="DHS9" s="44"/>
      <c r="DHT9" s="44"/>
      <c r="DHU9" s="44"/>
      <c r="DHV9" s="44"/>
      <c r="DHW9" s="44"/>
      <c r="DHX9" s="44"/>
      <c r="DHY9" s="44"/>
      <c r="DHZ9" s="44"/>
      <c r="DIA9" s="44"/>
      <c r="DIB9" s="44"/>
      <c r="DIC9" s="44"/>
      <c r="DID9" s="44"/>
      <c r="DIE9" s="44"/>
      <c r="DIF9" s="44"/>
      <c r="DIG9" s="44"/>
      <c r="DIH9" s="44"/>
      <c r="DII9" s="44"/>
      <c r="DIJ9" s="44"/>
      <c r="DIK9" s="44"/>
      <c r="DIL9" s="44"/>
      <c r="DIM9" s="44"/>
      <c r="DIN9" s="44"/>
      <c r="DIO9" s="44"/>
      <c r="DIP9" s="44"/>
      <c r="DIQ9" s="44"/>
      <c r="DIR9" s="44"/>
      <c r="DIS9" s="44"/>
      <c r="DIT9" s="44"/>
      <c r="DIU9" s="44"/>
      <c r="DIV9" s="44"/>
      <c r="DIW9" s="44"/>
      <c r="DIX9" s="44"/>
      <c r="DIY9" s="44"/>
      <c r="DIZ9" s="44"/>
      <c r="DJA9" s="44"/>
      <c r="DJB9" s="44"/>
      <c r="DJC9" s="44"/>
      <c r="DJD9" s="44"/>
      <c r="DJE9" s="44"/>
      <c r="DJF9" s="44"/>
      <c r="DJG9" s="44"/>
      <c r="DJH9" s="44"/>
      <c r="DJI9" s="44"/>
      <c r="DJJ9" s="44"/>
      <c r="DJK9" s="44"/>
      <c r="DJL9" s="44"/>
      <c r="DJM9" s="44"/>
      <c r="DJN9" s="44"/>
      <c r="DJO9" s="44"/>
      <c r="DJP9" s="44"/>
      <c r="DJQ9" s="44"/>
      <c r="DJR9" s="44"/>
      <c r="DJS9" s="44"/>
      <c r="DJT9" s="44"/>
      <c r="DJU9" s="44"/>
      <c r="DJV9" s="44"/>
      <c r="DJW9" s="44"/>
      <c r="DJX9" s="44"/>
      <c r="DJY9" s="44"/>
      <c r="DJZ9" s="44"/>
      <c r="DKA9" s="44"/>
      <c r="DKB9" s="44"/>
      <c r="DKC9" s="44"/>
      <c r="DKD9" s="44"/>
      <c r="DKE9" s="44"/>
      <c r="DKF9" s="44"/>
      <c r="DKG9" s="44"/>
      <c r="DKH9" s="44"/>
      <c r="DKI9" s="44"/>
      <c r="DKJ9" s="44"/>
      <c r="DKK9" s="44"/>
      <c r="DKL9" s="44"/>
      <c r="DKM9" s="44"/>
      <c r="DKN9" s="44"/>
      <c r="DKO9" s="44"/>
      <c r="DKP9" s="44"/>
      <c r="DKQ9" s="44"/>
      <c r="DKR9" s="44"/>
      <c r="DKS9" s="44"/>
      <c r="DKT9" s="44"/>
      <c r="DKU9" s="44"/>
      <c r="DKV9" s="44"/>
      <c r="DKW9" s="44"/>
      <c r="DKX9" s="44"/>
      <c r="DKY9" s="44"/>
      <c r="DKZ9" s="44"/>
      <c r="DLA9" s="44"/>
      <c r="DLB9" s="44"/>
      <c r="DLC9" s="44"/>
      <c r="DLD9" s="44"/>
      <c r="DLE9" s="44"/>
      <c r="DLF9" s="44"/>
      <c r="DLG9" s="44"/>
      <c r="DLH9" s="44"/>
      <c r="DLI9" s="44"/>
      <c r="DLJ9" s="44"/>
      <c r="DLK9" s="44"/>
      <c r="DLL9" s="44"/>
      <c r="DLM9" s="44"/>
      <c r="DLN9" s="44"/>
      <c r="DLO9" s="44"/>
      <c r="DLP9" s="44"/>
      <c r="DLQ9" s="44"/>
      <c r="DLR9" s="44"/>
      <c r="DLS9" s="44"/>
      <c r="DLT9" s="44"/>
      <c r="DLU9" s="44"/>
      <c r="DLV9" s="44"/>
      <c r="DLW9" s="44"/>
      <c r="DLX9" s="44"/>
      <c r="DLY9" s="44"/>
      <c r="DLZ9" s="44"/>
      <c r="DMA9" s="44"/>
      <c r="DMB9" s="44"/>
      <c r="DMC9" s="44"/>
      <c r="DMD9" s="44"/>
      <c r="DME9" s="44"/>
      <c r="DMF9" s="44"/>
      <c r="DMG9" s="44"/>
      <c r="DMH9" s="44"/>
      <c r="DMI9" s="44"/>
      <c r="DMJ9" s="44"/>
      <c r="DMK9" s="44"/>
      <c r="DML9" s="44"/>
      <c r="DMM9" s="44"/>
      <c r="DMN9" s="44"/>
      <c r="DMO9" s="44"/>
      <c r="DMP9" s="44"/>
      <c r="DMQ9" s="44"/>
      <c r="DMR9" s="44"/>
      <c r="DMS9" s="44"/>
      <c r="DMT9" s="44"/>
      <c r="DMU9" s="44"/>
      <c r="DMV9" s="44"/>
      <c r="DMW9" s="44"/>
      <c r="DMX9" s="44"/>
      <c r="DMY9" s="44"/>
      <c r="DMZ9" s="44"/>
      <c r="DNA9" s="44"/>
      <c r="DNB9" s="44"/>
      <c r="DNC9" s="44"/>
      <c r="DND9" s="44"/>
      <c r="DNE9" s="44"/>
      <c r="DNF9" s="44"/>
      <c r="DNG9" s="44"/>
      <c r="DNH9" s="44"/>
      <c r="DNI9" s="44"/>
      <c r="DNJ9" s="44"/>
      <c r="DNK9" s="44"/>
      <c r="DNL9" s="44"/>
      <c r="DNM9" s="44"/>
      <c r="DNN9" s="44"/>
      <c r="DNO9" s="44"/>
      <c r="DNP9" s="44"/>
      <c r="DNQ9" s="44"/>
      <c r="DNR9" s="44"/>
      <c r="DNS9" s="44"/>
      <c r="DNT9" s="44"/>
      <c r="DNU9" s="44"/>
      <c r="DNV9" s="44"/>
      <c r="DNW9" s="44"/>
      <c r="DNX9" s="44"/>
      <c r="DNY9" s="44"/>
      <c r="DNZ9" s="44"/>
      <c r="DOA9" s="44"/>
      <c r="DOB9" s="44"/>
      <c r="DOC9" s="44"/>
      <c r="DOD9" s="44"/>
      <c r="DOE9" s="44"/>
      <c r="DOF9" s="44"/>
      <c r="DOG9" s="44"/>
      <c r="DOH9" s="44"/>
      <c r="DOI9" s="44"/>
      <c r="DOJ9" s="44"/>
      <c r="DOK9" s="44"/>
      <c r="DOL9" s="44"/>
      <c r="DOM9" s="44"/>
      <c r="DON9" s="44"/>
      <c r="DOO9" s="44"/>
      <c r="DOP9" s="44"/>
      <c r="DOQ9" s="44"/>
      <c r="DOR9" s="44"/>
      <c r="DOS9" s="44"/>
      <c r="DOT9" s="44"/>
      <c r="DOU9" s="44"/>
      <c r="DOV9" s="44"/>
      <c r="DOW9" s="44"/>
      <c r="DOX9" s="44"/>
      <c r="DOY9" s="44"/>
      <c r="DOZ9" s="44"/>
      <c r="DPA9" s="44"/>
      <c r="DPB9" s="44"/>
      <c r="DPC9" s="44"/>
      <c r="DPD9" s="44"/>
      <c r="DPE9" s="44"/>
      <c r="DPF9" s="44"/>
      <c r="DPG9" s="44"/>
      <c r="DPH9" s="44"/>
      <c r="DPI9" s="44"/>
      <c r="DPJ9" s="44"/>
      <c r="DPK9" s="44"/>
      <c r="DPL9" s="44"/>
      <c r="DPM9" s="44"/>
      <c r="DPN9" s="44"/>
      <c r="DPO9" s="44"/>
      <c r="DPP9" s="44"/>
      <c r="DPQ9" s="44"/>
      <c r="DPR9" s="44"/>
      <c r="DPS9" s="44"/>
      <c r="DPT9" s="44"/>
      <c r="DPU9" s="44"/>
      <c r="DPV9" s="44"/>
      <c r="DPW9" s="44"/>
      <c r="DPX9" s="44"/>
      <c r="DPY9" s="44"/>
      <c r="DPZ9" s="44"/>
      <c r="DQA9" s="44"/>
      <c r="DQB9" s="44"/>
      <c r="DQC9" s="44"/>
      <c r="DQD9" s="44"/>
      <c r="DQE9" s="44"/>
      <c r="DQF9" s="44"/>
      <c r="DQG9" s="44"/>
      <c r="DQH9" s="44"/>
      <c r="DQI9" s="44"/>
      <c r="DQJ9" s="44"/>
      <c r="DQK9" s="44"/>
      <c r="DQL9" s="44"/>
      <c r="DQM9" s="44"/>
      <c r="DQN9" s="44"/>
      <c r="DQO9" s="44"/>
      <c r="DQP9" s="44"/>
      <c r="DQQ9" s="44"/>
      <c r="DQR9" s="44"/>
      <c r="DQS9" s="44"/>
      <c r="DQT9" s="44"/>
      <c r="DQU9" s="44"/>
      <c r="DQV9" s="44"/>
      <c r="DQW9" s="44"/>
      <c r="DQX9" s="44"/>
      <c r="DQY9" s="44"/>
      <c r="DQZ9" s="44"/>
      <c r="DRA9" s="44"/>
      <c r="DRB9" s="44"/>
      <c r="DRC9" s="44"/>
      <c r="DRD9" s="44"/>
      <c r="DRE9" s="44"/>
      <c r="DRF9" s="44"/>
      <c r="DRG9" s="44"/>
      <c r="DRH9" s="44"/>
      <c r="DRI9" s="44"/>
      <c r="DRJ9" s="44"/>
      <c r="DRK9" s="44"/>
      <c r="DRL9" s="44"/>
      <c r="DRM9" s="44"/>
      <c r="DRN9" s="44"/>
      <c r="DRO9" s="44"/>
      <c r="DRP9" s="44"/>
      <c r="DRQ9" s="44"/>
      <c r="DRR9" s="44"/>
      <c r="DRS9" s="44"/>
      <c r="DRT9" s="44"/>
      <c r="DRU9" s="44"/>
      <c r="DRV9" s="44"/>
      <c r="DRW9" s="44"/>
      <c r="DRX9" s="44"/>
      <c r="DRY9" s="44"/>
      <c r="DRZ9" s="44"/>
      <c r="DSA9" s="44"/>
      <c r="DSB9" s="44"/>
      <c r="DSC9" s="44"/>
      <c r="DSD9" s="44"/>
      <c r="DSE9" s="44"/>
      <c r="DSF9" s="44"/>
      <c r="DSG9" s="44"/>
      <c r="DSH9" s="44"/>
      <c r="DSI9" s="44"/>
      <c r="DSJ9" s="44"/>
      <c r="DSK9" s="44"/>
      <c r="DSL9" s="44"/>
      <c r="DSM9" s="44"/>
      <c r="DSN9" s="44"/>
      <c r="DSO9" s="44"/>
      <c r="DSP9" s="44"/>
      <c r="DSQ9" s="44"/>
      <c r="DSR9" s="44"/>
      <c r="DSS9" s="44"/>
      <c r="DST9" s="44"/>
      <c r="DSU9" s="44"/>
      <c r="DSV9" s="44"/>
      <c r="DSW9" s="44"/>
      <c r="DSX9" s="44"/>
      <c r="DSY9" s="44"/>
      <c r="DSZ9" s="44"/>
      <c r="DTA9" s="44"/>
      <c r="DTB9" s="44"/>
      <c r="DTC9" s="44"/>
      <c r="DTD9" s="44"/>
      <c r="DTE9" s="44"/>
      <c r="DTF9" s="44"/>
      <c r="DTG9" s="44"/>
      <c r="DTH9" s="44"/>
      <c r="DTI9" s="44"/>
      <c r="DTJ9" s="44"/>
      <c r="DTK9" s="44"/>
      <c r="DTL9" s="44"/>
      <c r="DTM9" s="44"/>
      <c r="DTN9" s="44"/>
      <c r="DTO9" s="44"/>
      <c r="DTP9" s="44"/>
      <c r="DTQ9" s="44"/>
      <c r="DTR9" s="44"/>
      <c r="DTS9" s="44"/>
      <c r="DTT9" s="44"/>
      <c r="DTU9" s="44"/>
      <c r="DTV9" s="44"/>
      <c r="DTW9" s="44"/>
      <c r="DTX9" s="44"/>
      <c r="DTY9" s="44"/>
      <c r="DTZ9" s="44"/>
      <c r="DUA9" s="44"/>
      <c r="DUB9" s="44"/>
      <c r="DUC9" s="44"/>
      <c r="DUD9" s="44"/>
      <c r="DUE9" s="44"/>
      <c r="DUF9" s="44"/>
      <c r="DUG9" s="44"/>
      <c r="DUH9" s="44"/>
      <c r="DUI9" s="44"/>
      <c r="DUJ9" s="44"/>
      <c r="DUK9" s="44"/>
      <c r="DUL9" s="44"/>
      <c r="DUM9" s="44"/>
      <c r="DUN9" s="44"/>
      <c r="DUO9" s="44"/>
      <c r="DUP9" s="44"/>
      <c r="DUQ9" s="44"/>
      <c r="DUR9" s="44"/>
      <c r="DUS9" s="44"/>
      <c r="DUT9" s="44"/>
      <c r="DUU9" s="44"/>
      <c r="DUV9" s="44"/>
      <c r="DUW9" s="44"/>
      <c r="DUX9" s="44"/>
      <c r="DUY9" s="44"/>
      <c r="DUZ9" s="44"/>
      <c r="DVA9" s="44"/>
      <c r="DVB9" s="44"/>
      <c r="DVC9" s="44"/>
      <c r="DVD9" s="44"/>
      <c r="DVE9" s="44"/>
      <c r="DVF9" s="44"/>
      <c r="DVG9" s="44"/>
      <c r="DVH9" s="44"/>
      <c r="DVI9" s="44"/>
      <c r="DVJ9" s="44"/>
      <c r="DVK9" s="44"/>
      <c r="DVL9" s="44"/>
      <c r="DVM9" s="44"/>
      <c r="DVN9" s="44"/>
      <c r="DVO9" s="44"/>
      <c r="DVP9" s="44"/>
      <c r="DVQ9" s="44"/>
      <c r="DVR9" s="44"/>
      <c r="DVS9" s="44"/>
      <c r="DVT9" s="44"/>
      <c r="DVU9" s="44"/>
      <c r="DVV9" s="44"/>
      <c r="DVW9" s="44"/>
      <c r="DVX9" s="44"/>
      <c r="DVY9" s="44"/>
      <c r="DVZ9" s="44"/>
      <c r="DWA9" s="44"/>
      <c r="DWB9" s="44"/>
      <c r="DWC9" s="44"/>
      <c r="DWD9" s="44"/>
      <c r="DWE9" s="44"/>
      <c r="DWF9" s="44"/>
      <c r="DWG9" s="44"/>
      <c r="DWH9" s="44"/>
      <c r="DWI9" s="44"/>
      <c r="DWJ9" s="44"/>
      <c r="DWK9" s="44"/>
      <c r="DWL9" s="44"/>
      <c r="DWM9" s="44"/>
      <c r="DWN9" s="44"/>
      <c r="DWO9" s="44"/>
      <c r="DWP9" s="44"/>
      <c r="DWQ9" s="44"/>
      <c r="DWR9" s="44"/>
      <c r="DWS9" s="44"/>
      <c r="DWT9" s="44"/>
      <c r="DWU9" s="44"/>
      <c r="DWV9" s="44"/>
      <c r="DWW9" s="44"/>
      <c r="DWX9" s="44"/>
      <c r="DWY9" s="44"/>
      <c r="DWZ9" s="44"/>
      <c r="DXA9" s="44"/>
      <c r="DXB9" s="44"/>
      <c r="DXC9" s="44"/>
      <c r="DXD9" s="44"/>
      <c r="DXE9" s="44"/>
      <c r="DXF9" s="44"/>
      <c r="DXG9" s="44"/>
      <c r="DXH9" s="44"/>
      <c r="DXI9" s="44"/>
      <c r="DXJ9" s="44"/>
      <c r="DXK9" s="44"/>
      <c r="DXL9" s="44"/>
      <c r="DXM9" s="44"/>
      <c r="DXN9" s="44"/>
      <c r="DXO9" s="44"/>
      <c r="DXP9" s="44"/>
      <c r="DXQ9" s="44"/>
      <c r="DXR9" s="44"/>
      <c r="DXS9" s="44"/>
      <c r="DXT9" s="44"/>
      <c r="DXU9" s="44"/>
      <c r="DXV9" s="44"/>
      <c r="DXW9" s="44"/>
      <c r="DXX9" s="44"/>
      <c r="DXY9" s="44"/>
      <c r="DXZ9" s="44"/>
      <c r="DYA9" s="44"/>
      <c r="DYB9" s="44"/>
      <c r="DYC9" s="44"/>
      <c r="DYD9" s="44"/>
      <c r="DYE9" s="44"/>
      <c r="DYF9" s="44"/>
      <c r="DYG9" s="44"/>
      <c r="DYH9" s="44"/>
      <c r="DYI9" s="44"/>
      <c r="DYJ9" s="44"/>
      <c r="DYK9" s="44"/>
      <c r="DYL9" s="44"/>
      <c r="DYM9" s="44"/>
      <c r="DYN9" s="44"/>
      <c r="DYO9" s="44"/>
      <c r="DYP9" s="44"/>
      <c r="DYQ9" s="44"/>
      <c r="DYR9" s="44"/>
      <c r="DYS9" s="44"/>
      <c r="DYT9" s="44"/>
      <c r="DYU9" s="44"/>
      <c r="DYV9" s="44"/>
      <c r="DYW9" s="44"/>
      <c r="DYX9" s="44"/>
      <c r="DYY9" s="44"/>
      <c r="DYZ9" s="44"/>
      <c r="DZA9" s="44"/>
      <c r="DZB9" s="44"/>
      <c r="DZC9" s="44"/>
      <c r="DZD9" s="44"/>
      <c r="DZE9" s="44"/>
      <c r="DZF9" s="44"/>
      <c r="DZG9" s="44"/>
      <c r="DZH9" s="44"/>
      <c r="DZI9" s="44"/>
      <c r="DZJ9" s="44"/>
      <c r="DZK9" s="44"/>
      <c r="DZL9" s="44"/>
      <c r="DZM9" s="44"/>
      <c r="DZN9" s="44"/>
      <c r="DZO9" s="44"/>
      <c r="DZP9" s="44"/>
      <c r="DZQ9" s="44"/>
      <c r="DZR9" s="44"/>
      <c r="DZS9" s="44"/>
      <c r="DZT9" s="44"/>
      <c r="DZU9" s="44"/>
      <c r="DZV9" s="44"/>
      <c r="DZW9" s="44"/>
      <c r="DZX9" s="44"/>
      <c r="DZY9" s="44"/>
      <c r="DZZ9" s="44"/>
      <c r="EAA9" s="44"/>
      <c r="EAB9" s="44"/>
      <c r="EAC9" s="44"/>
      <c r="EAD9" s="44"/>
      <c r="EAE9" s="44"/>
      <c r="EAF9" s="44"/>
      <c r="EAG9" s="44"/>
      <c r="EAH9" s="44"/>
      <c r="EAI9" s="44"/>
      <c r="EAJ9" s="44"/>
      <c r="EAK9" s="44"/>
      <c r="EAL9" s="44"/>
      <c r="EAM9" s="44"/>
      <c r="EAN9" s="44"/>
      <c r="EAO9" s="44"/>
      <c r="EAP9" s="44"/>
      <c r="EAQ9" s="44"/>
      <c r="EAR9" s="44"/>
      <c r="EAS9" s="44"/>
      <c r="EAT9" s="44"/>
      <c r="EAU9" s="44"/>
      <c r="EAV9" s="44"/>
      <c r="EAW9" s="44"/>
      <c r="EAX9" s="44"/>
      <c r="EAY9" s="44"/>
      <c r="EAZ9" s="44"/>
      <c r="EBA9" s="44"/>
      <c r="EBB9" s="44"/>
      <c r="EBC9" s="44"/>
      <c r="EBD9" s="44"/>
      <c r="EBE9" s="44"/>
      <c r="EBF9" s="44"/>
      <c r="EBG9" s="44"/>
      <c r="EBH9" s="44"/>
      <c r="EBI9" s="44"/>
      <c r="EBJ9" s="44"/>
      <c r="EBK9" s="44"/>
      <c r="EBL9" s="44"/>
      <c r="EBM9" s="44"/>
      <c r="EBN9" s="44"/>
      <c r="EBO9" s="44"/>
      <c r="EBP9" s="44"/>
      <c r="EBQ9" s="44"/>
      <c r="EBR9" s="44"/>
      <c r="EBS9" s="44"/>
      <c r="EBT9" s="44"/>
      <c r="EBU9" s="44"/>
      <c r="EBV9" s="44"/>
      <c r="EBW9" s="44"/>
      <c r="EBX9" s="44"/>
      <c r="EBY9" s="44"/>
      <c r="EBZ9" s="44"/>
      <c r="ECA9" s="44"/>
      <c r="ECB9" s="44"/>
      <c r="ECC9" s="44"/>
      <c r="ECD9" s="44"/>
      <c r="ECE9" s="44"/>
      <c r="ECF9" s="44"/>
      <c r="ECG9" s="44"/>
      <c r="ECH9" s="44"/>
      <c r="ECI9" s="44"/>
      <c r="ECJ9" s="44"/>
      <c r="ECK9" s="44"/>
      <c r="ECL9" s="44"/>
      <c r="ECM9" s="44"/>
      <c r="ECN9" s="44"/>
      <c r="ECO9" s="44"/>
      <c r="ECP9" s="44"/>
      <c r="ECQ9" s="44"/>
      <c r="ECR9" s="44"/>
      <c r="ECS9" s="44"/>
      <c r="ECT9" s="44"/>
      <c r="ECU9" s="44"/>
      <c r="ECV9" s="44"/>
      <c r="ECW9" s="44"/>
      <c r="ECX9" s="44"/>
      <c r="ECY9" s="44"/>
      <c r="ECZ9" s="44"/>
      <c r="EDA9" s="44"/>
      <c r="EDB9" s="44"/>
      <c r="EDC9" s="44"/>
      <c r="EDD9" s="44"/>
      <c r="EDE9" s="44"/>
      <c r="EDF9" s="44"/>
      <c r="EDG9" s="44"/>
      <c r="EDH9" s="44"/>
      <c r="EDI9" s="44"/>
      <c r="EDJ9" s="44"/>
      <c r="EDK9" s="44"/>
      <c r="EDL9" s="44"/>
      <c r="EDM9" s="44"/>
      <c r="EDN9" s="44"/>
      <c r="EDO9" s="44"/>
      <c r="EDP9" s="44"/>
      <c r="EDQ9" s="44"/>
      <c r="EDR9" s="44"/>
      <c r="EDS9" s="44"/>
      <c r="EDT9" s="44"/>
      <c r="EDU9" s="44"/>
      <c r="EDV9" s="44"/>
      <c r="EDW9" s="44"/>
      <c r="EDX9" s="44"/>
      <c r="EDY9" s="44"/>
      <c r="EDZ9" s="44"/>
      <c r="EEA9" s="44"/>
      <c r="EEB9" s="44"/>
      <c r="EEC9" s="44"/>
      <c r="EED9" s="44"/>
      <c r="EEE9" s="44"/>
      <c r="EEF9" s="44"/>
      <c r="EEG9" s="44"/>
      <c r="EEH9" s="44"/>
      <c r="EEI9" s="44"/>
      <c r="EEJ9" s="44"/>
      <c r="EEK9" s="44"/>
      <c r="EEL9" s="44"/>
      <c r="EEM9" s="44"/>
      <c r="EEN9" s="44"/>
      <c r="EEO9" s="44"/>
      <c r="EEP9" s="44"/>
      <c r="EEQ9" s="44"/>
      <c r="EER9" s="44"/>
      <c r="EES9" s="44"/>
      <c r="EET9" s="44"/>
      <c r="EEU9" s="44"/>
      <c r="EEV9" s="44"/>
      <c r="EEW9" s="44"/>
      <c r="EEX9" s="44"/>
      <c r="EEY9" s="44"/>
      <c r="EEZ9" s="44"/>
      <c r="EFA9" s="44"/>
      <c r="EFB9" s="44"/>
      <c r="EFC9" s="44"/>
      <c r="EFD9" s="44"/>
      <c r="EFE9" s="44"/>
      <c r="EFF9" s="44"/>
      <c r="EFG9" s="44"/>
      <c r="EFH9" s="44"/>
      <c r="EFI9" s="44"/>
      <c r="EFJ9" s="44"/>
      <c r="EFK9" s="44"/>
      <c r="EFL9" s="44"/>
      <c r="EFM9" s="44"/>
      <c r="EFN9" s="44"/>
      <c r="EFO9" s="44"/>
      <c r="EFP9" s="44"/>
      <c r="EFQ9" s="44"/>
      <c r="EFR9" s="44"/>
      <c r="EFS9" s="44"/>
      <c r="EFT9" s="44"/>
      <c r="EFU9" s="44"/>
      <c r="EFV9" s="44"/>
      <c r="EFW9" s="44"/>
      <c r="EFX9" s="44"/>
      <c r="EFY9" s="44"/>
      <c r="EFZ9" s="44"/>
      <c r="EGA9" s="44"/>
      <c r="EGB9" s="44"/>
      <c r="EGC9" s="44"/>
      <c r="EGD9" s="44"/>
      <c r="EGE9" s="44"/>
      <c r="EGF9" s="44"/>
      <c r="EGG9" s="44"/>
      <c r="EGH9" s="44"/>
      <c r="EGI9" s="44"/>
      <c r="EGJ9" s="44"/>
      <c r="EGK9" s="44"/>
      <c r="EGL9" s="44"/>
      <c r="EGM9" s="44"/>
      <c r="EGN9" s="44"/>
      <c r="EGO9" s="44"/>
      <c r="EGP9" s="44"/>
      <c r="EGQ9" s="44"/>
      <c r="EGR9" s="44"/>
      <c r="EGS9" s="44"/>
      <c r="EGT9" s="44"/>
      <c r="EGU9" s="44"/>
      <c r="EGV9" s="44"/>
      <c r="EGW9" s="44"/>
      <c r="EGX9" s="44"/>
      <c r="EGY9" s="44"/>
      <c r="EGZ9" s="44"/>
      <c r="EHA9" s="44"/>
      <c r="EHB9" s="44"/>
      <c r="EHC9" s="44"/>
      <c r="EHD9" s="44"/>
      <c r="EHE9" s="44"/>
      <c r="EHF9" s="44"/>
      <c r="EHG9" s="44"/>
      <c r="EHH9" s="44"/>
      <c r="EHI9" s="44"/>
      <c r="EHJ9" s="44"/>
      <c r="EHK9" s="44"/>
      <c r="EHL9" s="44"/>
      <c r="EHM9" s="44"/>
      <c r="EHN9" s="44"/>
      <c r="EHO9" s="44"/>
      <c r="EHP9" s="44"/>
      <c r="EHQ9" s="44"/>
      <c r="EHR9" s="44"/>
      <c r="EHS9" s="44"/>
      <c r="EHT9" s="44"/>
      <c r="EHU9" s="44"/>
      <c r="EHV9" s="44"/>
      <c r="EHW9" s="44"/>
      <c r="EHX9" s="44"/>
      <c r="EHY9" s="44"/>
      <c r="EHZ9" s="44"/>
      <c r="EIA9" s="44"/>
      <c r="EIB9" s="44"/>
      <c r="EIC9" s="44"/>
      <c r="EID9" s="44"/>
      <c r="EIE9" s="44"/>
      <c r="EIF9" s="44"/>
      <c r="EIG9" s="44"/>
      <c r="EIH9" s="44"/>
      <c r="EII9" s="44"/>
      <c r="EIJ9" s="44"/>
      <c r="EIK9" s="44"/>
      <c r="EIL9" s="44"/>
      <c r="EIM9" s="44"/>
      <c r="EIN9" s="44"/>
      <c r="EIO9" s="44"/>
      <c r="EIP9" s="44"/>
      <c r="EIQ9" s="44"/>
      <c r="EIR9" s="44"/>
      <c r="EIS9" s="44"/>
      <c r="EIT9" s="44"/>
      <c r="EIU9" s="44"/>
      <c r="EIV9" s="44"/>
      <c r="EIW9" s="44"/>
      <c r="EIX9" s="44"/>
      <c r="EIY9" s="44"/>
      <c r="EIZ9" s="44"/>
      <c r="EJA9" s="44"/>
      <c r="EJB9" s="44"/>
      <c r="EJC9" s="44"/>
      <c r="EJD9" s="44"/>
      <c r="EJE9" s="44"/>
      <c r="EJF9" s="44"/>
      <c r="EJG9" s="44"/>
      <c r="EJH9" s="44"/>
      <c r="EJI9" s="44"/>
      <c r="EJJ9" s="44"/>
      <c r="EJK9" s="44"/>
      <c r="EJL9" s="44"/>
      <c r="EJM9" s="44"/>
      <c r="EJN9" s="44"/>
      <c r="EJO9" s="44"/>
      <c r="EJP9" s="44"/>
      <c r="EJQ9" s="44"/>
      <c r="EJR9" s="44"/>
      <c r="EJS9" s="44"/>
      <c r="EJT9" s="44"/>
      <c r="EJU9" s="44"/>
      <c r="EJV9" s="44"/>
      <c r="EJW9" s="44"/>
      <c r="EJX9" s="44"/>
      <c r="EJY9" s="44"/>
      <c r="EJZ9" s="44"/>
      <c r="EKA9" s="44"/>
      <c r="EKB9" s="44"/>
      <c r="EKC9" s="44"/>
      <c r="EKD9" s="44"/>
      <c r="EKE9" s="44"/>
      <c r="EKF9" s="44"/>
      <c r="EKG9" s="44"/>
      <c r="EKH9" s="44"/>
      <c r="EKI9" s="44"/>
      <c r="EKJ9" s="44"/>
      <c r="EKK9" s="44"/>
      <c r="EKL9" s="44"/>
      <c r="EKM9" s="44"/>
      <c r="EKN9" s="44"/>
      <c r="EKO9" s="44"/>
      <c r="EKP9" s="44"/>
      <c r="EKQ9" s="44"/>
      <c r="EKR9" s="44"/>
      <c r="EKS9" s="44"/>
      <c r="EKT9" s="44"/>
      <c r="EKU9" s="44"/>
      <c r="EKV9" s="44"/>
      <c r="EKW9" s="44"/>
      <c r="EKX9" s="44"/>
      <c r="EKY9" s="44"/>
      <c r="EKZ9" s="44"/>
      <c r="ELA9" s="44"/>
      <c r="ELB9" s="44"/>
      <c r="ELC9" s="44"/>
      <c r="ELD9" s="44"/>
      <c r="ELE9" s="44"/>
      <c r="ELF9" s="44"/>
      <c r="ELG9" s="44"/>
      <c r="ELH9" s="44"/>
      <c r="ELI9" s="44"/>
      <c r="ELJ9" s="44"/>
      <c r="ELK9" s="44"/>
      <c r="ELL9" s="44"/>
      <c r="ELM9" s="44"/>
      <c r="ELN9" s="44"/>
      <c r="ELO9" s="44"/>
      <c r="ELP9" s="44"/>
      <c r="ELQ9" s="44"/>
      <c r="ELR9" s="44"/>
      <c r="ELS9" s="44"/>
      <c r="ELT9" s="44"/>
      <c r="ELU9" s="44"/>
      <c r="ELV9" s="44"/>
      <c r="ELW9" s="44"/>
      <c r="ELX9" s="44"/>
      <c r="ELY9" s="44"/>
      <c r="ELZ9" s="44"/>
      <c r="EMA9" s="44"/>
      <c r="EMB9" s="44"/>
      <c r="EMC9" s="44"/>
      <c r="EMD9" s="44"/>
      <c r="EME9" s="44"/>
      <c r="EMF9" s="44"/>
      <c r="EMG9" s="44"/>
      <c r="EMH9" s="44"/>
      <c r="EMI9" s="44"/>
      <c r="EMJ9" s="44"/>
      <c r="EMK9" s="44"/>
      <c r="EML9" s="44"/>
      <c r="EMM9" s="44"/>
      <c r="EMN9" s="44"/>
      <c r="EMO9" s="44"/>
      <c r="EMP9" s="44"/>
      <c r="EMQ9" s="44"/>
      <c r="EMR9" s="44"/>
      <c r="EMS9" s="44"/>
      <c r="EMT9" s="44"/>
      <c r="EMU9" s="44"/>
      <c r="EMV9" s="44"/>
      <c r="EMW9" s="44"/>
      <c r="EMX9" s="44"/>
      <c r="EMY9" s="44"/>
      <c r="EMZ9" s="44"/>
      <c r="ENA9" s="44"/>
      <c r="ENB9" s="44"/>
      <c r="ENC9" s="44"/>
      <c r="END9" s="44"/>
      <c r="ENE9" s="44"/>
      <c r="ENF9" s="44"/>
      <c r="ENG9" s="44"/>
      <c r="ENH9" s="44"/>
      <c r="ENI9" s="44"/>
      <c r="ENJ9" s="44"/>
      <c r="ENK9" s="44"/>
      <c r="ENL9" s="44"/>
      <c r="ENM9" s="44"/>
      <c r="ENN9" s="44"/>
      <c r="ENO9" s="44"/>
      <c r="ENP9" s="44"/>
      <c r="ENQ9" s="44"/>
      <c r="ENR9" s="44"/>
      <c r="ENS9" s="44"/>
      <c r="ENT9" s="44"/>
      <c r="ENU9" s="44"/>
      <c r="ENV9" s="44"/>
      <c r="ENW9" s="44"/>
      <c r="ENX9" s="44"/>
      <c r="ENY9" s="44"/>
      <c r="ENZ9" s="44"/>
      <c r="EOA9" s="44"/>
      <c r="EOB9" s="44"/>
      <c r="EOC9" s="44"/>
      <c r="EOD9" s="44"/>
      <c r="EOE9" s="44"/>
      <c r="EOF9" s="44"/>
      <c r="EOG9" s="44"/>
      <c r="EOH9" s="44"/>
      <c r="EOI9" s="44"/>
      <c r="EOJ9" s="44"/>
      <c r="EOK9" s="44"/>
      <c r="EOL9" s="44"/>
      <c r="EOM9" s="44"/>
      <c r="EON9" s="44"/>
      <c r="EOO9" s="44"/>
      <c r="EOP9" s="44"/>
      <c r="EOQ9" s="44"/>
      <c r="EOR9" s="44"/>
      <c r="EOS9" s="44"/>
      <c r="EOT9" s="44"/>
      <c r="EOU9" s="44"/>
      <c r="EOV9" s="44"/>
      <c r="EOW9" s="44"/>
      <c r="EOX9" s="44"/>
      <c r="EOY9" s="44"/>
      <c r="EOZ9" s="44"/>
      <c r="EPA9" s="44"/>
      <c r="EPB9" s="44"/>
      <c r="EPC9" s="44"/>
      <c r="EPD9" s="44"/>
      <c r="EPE9" s="44"/>
      <c r="EPF9" s="44"/>
      <c r="EPG9" s="44"/>
      <c r="EPH9" s="44"/>
      <c r="EPI9" s="44"/>
      <c r="EPJ9" s="44"/>
      <c r="EPK9" s="44"/>
      <c r="EPL9" s="44"/>
      <c r="EPM9" s="44"/>
      <c r="EPN9" s="44"/>
      <c r="EPO9" s="44"/>
      <c r="EPP9" s="44"/>
      <c r="EPQ9" s="44"/>
      <c r="EPR9" s="44"/>
      <c r="EPS9" s="44"/>
      <c r="EPT9" s="44"/>
      <c r="EPU9" s="44"/>
      <c r="EPV9" s="44"/>
      <c r="EPW9" s="44"/>
      <c r="EPX9" s="44"/>
      <c r="EPY9" s="44"/>
      <c r="EPZ9" s="44"/>
      <c r="EQA9" s="44"/>
      <c r="EQB9" s="44"/>
      <c r="EQC9" s="44"/>
      <c r="EQD9" s="44"/>
      <c r="EQE9" s="44"/>
      <c r="EQF9" s="44"/>
      <c r="EQG9" s="44"/>
      <c r="EQH9" s="44"/>
      <c r="EQI9" s="44"/>
      <c r="EQJ9" s="44"/>
      <c r="EQK9" s="44"/>
      <c r="EQL9" s="44"/>
      <c r="EQM9" s="44"/>
      <c r="EQN9" s="44"/>
      <c r="EQO9" s="44"/>
      <c r="EQP9" s="44"/>
      <c r="EQQ9" s="44"/>
      <c r="EQR9" s="44"/>
      <c r="EQS9" s="44"/>
      <c r="EQT9" s="44"/>
      <c r="EQU9" s="44"/>
      <c r="EQV9" s="44"/>
      <c r="EQW9" s="44"/>
      <c r="EQX9" s="44"/>
      <c r="EQY9" s="44"/>
      <c r="EQZ9" s="44"/>
      <c r="ERA9" s="44"/>
      <c r="ERB9" s="44"/>
      <c r="ERC9" s="44"/>
      <c r="ERD9" s="44"/>
      <c r="ERE9" s="44"/>
      <c r="ERF9" s="44"/>
      <c r="ERG9" s="44"/>
      <c r="ERH9" s="44"/>
      <c r="ERI9" s="44"/>
      <c r="ERJ9" s="44"/>
      <c r="ERK9" s="44"/>
      <c r="ERL9" s="44"/>
      <c r="ERM9" s="44"/>
      <c r="ERN9" s="44"/>
      <c r="ERO9" s="44"/>
      <c r="ERP9" s="44"/>
      <c r="ERQ9" s="44"/>
      <c r="ERR9" s="44"/>
      <c r="ERS9" s="44"/>
      <c r="ERT9" s="44"/>
      <c r="ERU9" s="44"/>
      <c r="ERV9" s="44"/>
      <c r="ERW9" s="44"/>
      <c r="ERX9" s="44"/>
      <c r="ERY9" s="44"/>
      <c r="ERZ9" s="44"/>
      <c r="ESA9" s="44"/>
      <c r="ESB9" s="44"/>
      <c r="ESC9" s="44"/>
      <c r="ESD9" s="44"/>
      <c r="ESE9" s="44"/>
      <c r="ESF9" s="44"/>
      <c r="ESG9" s="44"/>
      <c r="ESH9" s="44"/>
      <c r="ESI9" s="44"/>
      <c r="ESJ9" s="44"/>
      <c r="ESK9" s="44"/>
      <c r="ESL9" s="44"/>
      <c r="ESM9" s="44"/>
      <c r="ESN9" s="44"/>
      <c r="ESO9" s="44"/>
      <c r="ESP9" s="44"/>
      <c r="ESQ9" s="44"/>
      <c r="ESR9" s="44"/>
      <c r="ESS9" s="44"/>
      <c r="EST9" s="44"/>
      <c r="ESU9" s="44"/>
      <c r="ESV9" s="44"/>
      <c r="ESW9" s="44"/>
      <c r="ESX9" s="44"/>
      <c r="ESY9" s="44"/>
      <c r="ESZ9" s="44"/>
      <c r="ETA9" s="44"/>
      <c r="ETB9" s="44"/>
      <c r="ETC9" s="44"/>
      <c r="ETD9" s="44"/>
      <c r="ETE9" s="44"/>
      <c r="ETF9" s="44"/>
      <c r="ETG9" s="44"/>
      <c r="ETH9" s="44"/>
      <c r="ETI9" s="44"/>
      <c r="ETJ9" s="44"/>
      <c r="ETK9" s="44"/>
      <c r="ETL9" s="44"/>
      <c r="ETM9" s="44"/>
      <c r="ETN9" s="44"/>
      <c r="ETO9" s="44"/>
      <c r="ETP9" s="44"/>
      <c r="ETQ9" s="44"/>
      <c r="ETR9" s="44"/>
      <c r="ETS9" s="44"/>
      <c r="ETT9" s="44"/>
      <c r="ETU9" s="44"/>
      <c r="ETV9" s="44"/>
      <c r="ETW9" s="44"/>
      <c r="ETX9" s="44"/>
      <c r="ETY9" s="44"/>
      <c r="ETZ9" s="44"/>
      <c r="EUA9" s="44"/>
      <c r="EUB9" s="44"/>
      <c r="EUC9" s="44"/>
      <c r="EUD9" s="44"/>
      <c r="EUE9" s="44"/>
      <c r="EUF9" s="44"/>
      <c r="EUG9" s="44"/>
      <c r="EUH9" s="44"/>
      <c r="EUI9" s="44"/>
      <c r="EUJ9" s="44"/>
      <c r="EUK9" s="44"/>
      <c r="EUL9" s="44"/>
      <c r="EUM9" s="44"/>
      <c r="EUN9" s="44"/>
      <c r="EUO9" s="44"/>
      <c r="EUP9" s="44"/>
      <c r="EUQ9" s="44"/>
      <c r="EUR9" s="44"/>
      <c r="EUS9" s="44"/>
      <c r="EUT9" s="44"/>
      <c r="EUU9" s="44"/>
      <c r="EUV9" s="44"/>
      <c r="EUW9" s="44"/>
      <c r="EUX9" s="44"/>
      <c r="EUY9" s="44"/>
      <c r="EUZ9" s="44"/>
      <c r="EVA9" s="44"/>
      <c r="EVB9" s="44"/>
      <c r="EVC9" s="44"/>
      <c r="EVD9" s="44"/>
      <c r="EVE9" s="44"/>
      <c r="EVF9" s="44"/>
      <c r="EVG9" s="44"/>
      <c r="EVH9" s="44"/>
      <c r="EVI9" s="44"/>
      <c r="EVJ9" s="44"/>
      <c r="EVK9" s="44"/>
      <c r="EVL9" s="44"/>
      <c r="EVM9" s="44"/>
      <c r="EVN9" s="44"/>
      <c r="EVO9" s="44"/>
      <c r="EVP9" s="44"/>
      <c r="EVQ9" s="44"/>
      <c r="EVR9" s="44"/>
      <c r="EVS9" s="44"/>
      <c r="EVT9" s="44"/>
      <c r="EVU9" s="44"/>
      <c r="EVV9" s="44"/>
      <c r="EVW9" s="44"/>
      <c r="EVX9" s="44"/>
      <c r="EVY9" s="44"/>
      <c r="EVZ9" s="44"/>
      <c r="EWA9" s="44"/>
      <c r="EWB9" s="44"/>
      <c r="EWC9" s="44"/>
      <c r="EWD9" s="44"/>
      <c r="EWE9" s="44"/>
      <c r="EWF9" s="44"/>
      <c r="EWG9" s="44"/>
      <c r="EWH9" s="44"/>
      <c r="EWI9" s="44"/>
      <c r="EWJ9" s="44"/>
      <c r="EWK9" s="44"/>
      <c r="EWL9" s="44"/>
      <c r="EWM9" s="44"/>
      <c r="EWN9" s="44"/>
      <c r="EWO9" s="44"/>
      <c r="EWP9" s="44"/>
      <c r="EWQ9" s="44"/>
      <c r="EWR9" s="44"/>
      <c r="EWS9" s="44"/>
      <c r="EWT9" s="44"/>
      <c r="EWU9" s="44"/>
      <c r="EWV9" s="44"/>
      <c r="EWW9" s="44"/>
      <c r="EWX9" s="44"/>
      <c r="EWY9" s="44"/>
      <c r="EWZ9" s="44"/>
      <c r="EXA9" s="44"/>
      <c r="EXB9" s="44"/>
      <c r="EXC9" s="44"/>
      <c r="EXD9" s="44"/>
      <c r="EXE9" s="44"/>
      <c r="EXF9" s="44"/>
      <c r="EXG9" s="44"/>
      <c r="EXH9" s="44"/>
      <c r="EXI9" s="44"/>
      <c r="EXJ9" s="44"/>
      <c r="EXK9" s="44"/>
      <c r="EXL9" s="44"/>
      <c r="EXM9" s="44"/>
      <c r="EXN9" s="44"/>
      <c r="EXO9" s="44"/>
      <c r="EXP9" s="44"/>
      <c r="EXQ9" s="44"/>
      <c r="EXR9" s="44"/>
      <c r="EXS9" s="44"/>
      <c r="EXT9" s="44"/>
      <c r="EXU9" s="44"/>
      <c r="EXV9" s="44"/>
      <c r="EXW9" s="44"/>
      <c r="EXX9" s="44"/>
      <c r="EXY9" s="44"/>
      <c r="EXZ9" s="44"/>
      <c r="EYA9" s="44"/>
      <c r="EYB9" s="44"/>
      <c r="EYC9" s="44"/>
      <c r="EYD9" s="44"/>
      <c r="EYE9" s="44"/>
      <c r="EYF9" s="44"/>
      <c r="EYG9" s="44"/>
      <c r="EYH9" s="44"/>
      <c r="EYI9" s="44"/>
      <c r="EYJ9" s="44"/>
      <c r="EYK9" s="44"/>
      <c r="EYL9" s="44"/>
      <c r="EYM9" s="44"/>
      <c r="EYN9" s="44"/>
      <c r="EYO9" s="44"/>
      <c r="EYP9" s="44"/>
      <c r="EYQ9" s="44"/>
      <c r="EYR9" s="44"/>
      <c r="EYS9" s="44"/>
      <c r="EYT9" s="44"/>
      <c r="EYU9" s="44"/>
      <c r="EYV9" s="44"/>
      <c r="EYW9" s="44"/>
      <c r="EYX9" s="44"/>
      <c r="EYY9" s="44"/>
      <c r="EYZ9" s="44"/>
      <c r="EZA9" s="44"/>
      <c r="EZB9" s="44"/>
      <c r="EZC9" s="44"/>
      <c r="EZD9" s="44"/>
      <c r="EZE9" s="44"/>
      <c r="EZF9" s="44"/>
      <c r="EZG9" s="44"/>
      <c r="EZH9" s="44"/>
      <c r="EZI9" s="44"/>
      <c r="EZJ9" s="44"/>
      <c r="EZK9" s="44"/>
      <c r="EZL9" s="44"/>
      <c r="EZM9" s="44"/>
      <c r="EZN9" s="44"/>
      <c r="EZO9" s="44"/>
      <c r="EZP9" s="44"/>
      <c r="EZQ9" s="44"/>
      <c r="EZR9" s="44"/>
      <c r="EZS9" s="44"/>
      <c r="EZT9" s="44"/>
      <c r="EZU9" s="44"/>
      <c r="EZV9" s="44"/>
      <c r="EZW9" s="44"/>
      <c r="EZX9" s="44"/>
      <c r="EZY9" s="44"/>
      <c r="EZZ9" s="44"/>
      <c r="FAA9" s="44"/>
      <c r="FAB9" s="44"/>
      <c r="FAC9" s="44"/>
      <c r="FAD9" s="44"/>
      <c r="FAE9" s="44"/>
      <c r="FAF9" s="44"/>
      <c r="FAG9" s="44"/>
      <c r="FAH9" s="44"/>
      <c r="FAI9" s="44"/>
      <c r="FAJ9" s="44"/>
      <c r="FAK9" s="44"/>
      <c r="FAL9" s="44"/>
      <c r="FAM9" s="44"/>
      <c r="FAN9" s="44"/>
      <c r="FAO9" s="44"/>
      <c r="FAP9" s="44"/>
      <c r="FAQ9" s="44"/>
      <c r="FAR9" s="44"/>
      <c r="FAS9" s="44"/>
      <c r="FAT9" s="44"/>
      <c r="FAU9" s="44"/>
      <c r="FAV9" s="44"/>
      <c r="FAW9" s="44"/>
      <c r="FAX9" s="44"/>
      <c r="FAY9" s="44"/>
      <c r="FAZ9" s="44"/>
      <c r="FBA9" s="44"/>
      <c r="FBB9" s="44"/>
      <c r="FBC9" s="44"/>
      <c r="FBD9" s="44"/>
      <c r="FBE9" s="44"/>
      <c r="FBF9" s="44"/>
      <c r="FBG9" s="44"/>
      <c r="FBH9" s="44"/>
      <c r="FBI9" s="44"/>
      <c r="FBJ9" s="44"/>
      <c r="FBK9" s="44"/>
      <c r="FBL9" s="44"/>
      <c r="FBM9" s="44"/>
      <c r="FBN9" s="44"/>
      <c r="FBO9" s="44"/>
      <c r="FBP9" s="44"/>
      <c r="FBQ9" s="44"/>
      <c r="FBR9" s="44"/>
      <c r="FBS9" s="44"/>
      <c r="FBT9" s="44"/>
      <c r="FBU9" s="44"/>
      <c r="FBV9" s="44"/>
      <c r="FBW9" s="44"/>
      <c r="FBX9" s="44"/>
      <c r="FBY9" s="44"/>
      <c r="FBZ9" s="44"/>
      <c r="FCA9" s="44"/>
      <c r="FCB9" s="44"/>
      <c r="FCC9" s="44"/>
      <c r="FCD9" s="44"/>
      <c r="FCE9" s="44"/>
      <c r="FCF9" s="44"/>
      <c r="FCG9" s="44"/>
      <c r="FCH9" s="44"/>
      <c r="FCI9" s="44"/>
      <c r="FCJ9" s="44"/>
      <c r="FCK9" s="44"/>
      <c r="FCL9" s="44"/>
      <c r="FCM9" s="44"/>
      <c r="FCN9" s="44"/>
      <c r="FCO9" s="44"/>
      <c r="FCP9" s="44"/>
      <c r="FCQ9" s="44"/>
      <c r="FCR9" s="44"/>
      <c r="FCS9" s="44"/>
      <c r="FCT9" s="44"/>
      <c r="FCU9" s="44"/>
      <c r="FCV9" s="44"/>
      <c r="FCW9" s="44"/>
      <c r="FCX9" s="44"/>
      <c r="FCY9" s="44"/>
      <c r="FCZ9" s="44"/>
      <c r="FDA9" s="44"/>
      <c r="FDB9" s="44"/>
      <c r="FDC9" s="44"/>
      <c r="FDD9" s="44"/>
      <c r="FDE9" s="44"/>
      <c r="FDF9" s="44"/>
      <c r="FDG9" s="44"/>
      <c r="FDH9" s="44"/>
      <c r="FDI9" s="44"/>
      <c r="FDJ9" s="44"/>
      <c r="FDK9" s="44"/>
      <c r="FDL9" s="44"/>
      <c r="FDM9" s="44"/>
      <c r="FDN9" s="44"/>
      <c r="FDO9" s="44"/>
      <c r="FDP9" s="44"/>
      <c r="FDQ9" s="44"/>
      <c r="FDR9" s="44"/>
      <c r="FDS9" s="44"/>
      <c r="FDT9" s="44"/>
      <c r="FDU9" s="44"/>
      <c r="FDV9" s="44"/>
      <c r="FDW9" s="44"/>
      <c r="FDX9" s="44"/>
      <c r="FDY9" s="44"/>
      <c r="FDZ9" s="44"/>
      <c r="FEA9" s="44"/>
      <c r="FEB9" s="44"/>
      <c r="FEC9" s="44"/>
      <c r="FED9" s="44"/>
      <c r="FEE9" s="44"/>
      <c r="FEF9" s="44"/>
      <c r="FEG9" s="44"/>
      <c r="FEH9" s="44"/>
      <c r="FEI9" s="44"/>
      <c r="FEJ9" s="44"/>
      <c r="FEK9" s="44"/>
      <c r="FEL9" s="44"/>
      <c r="FEM9" s="44"/>
      <c r="FEN9" s="44"/>
      <c r="FEO9" s="44"/>
      <c r="FEP9" s="44"/>
      <c r="FEQ9" s="44"/>
      <c r="FER9" s="44"/>
      <c r="FES9" s="44"/>
      <c r="FET9" s="44"/>
      <c r="FEU9" s="44"/>
      <c r="FEV9" s="44"/>
      <c r="FEW9" s="44"/>
      <c r="FEX9" s="44"/>
      <c r="FEY9" s="44"/>
      <c r="FEZ9" s="44"/>
      <c r="FFA9" s="44"/>
      <c r="FFB9" s="44"/>
      <c r="FFC9" s="44"/>
      <c r="FFD9" s="44"/>
      <c r="FFE9" s="44"/>
      <c r="FFF9" s="44"/>
      <c r="FFG9" s="44"/>
      <c r="FFH9" s="44"/>
      <c r="FFI9" s="44"/>
      <c r="FFJ9" s="44"/>
      <c r="FFK9" s="44"/>
      <c r="FFL9" s="44"/>
      <c r="FFM9" s="44"/>
      <c r="FFN9" s="44"/>
      <c r="FFO9" s="44"/>
      <c r="FFP9" s="44"/>
      <c r="FFQ9" s="44"/>
      <c r="FFR9" s="44"/>
      <c r="FFS9" s="44"/>
      <c r="FFT9" s="44"/>
      <c r="FFU9" s="44"/>
      <c r="FFV9" s="44"/>
      <c r="FFW9" s="44"/>
      <c r="FFX9" s="44"/>
      <c r="FFY9" s="44"/>
      <c r="FFZ9" s="44"/>
      <c r="FGA9" s="44"/>
      <c r="FGB9" s="44"/>
      <c r="FGC9" s="44"/>
      <c r="FGD9" s="44"/>
      <c r="FGE9" s="44"/>
      <c r="FGF9" s="44"/>
      <c r="FGG9" s="44"/>
      <c r="FGH9" s="44"/>
      <c r="FGI9" s="44"/>
      <c r="FGJ9" s="44"/>
      <c r="FGK9" s="44"/>
      <c r="FGL9" s="44"/>
      <c r="FGM9" s="44"/>
      <c r="FGN9" s="44"/>
      <c r="FGO9" s="44"/>
      <c r="FGP9" s="44"/>
      <c r="FGQ9" s="44"/>
      <c r="FGR9" s="44"/>
      <c r="FGS9" s="44"/>
      <c r="FGT9" s="44"/>
      <c r="FGU9" s="44"/>
      <c r="FGV9" s="44"/>
      <c r="FGW9" s="44"/>
      <c r="FGX9" s="44"/>
      <c r="FGY9" s="44"/>
      <c r="FGZ9" s="44"/>
      <c r="FHA9" s="44"/>
      <c r="FHB9" s="44"/>
      <c r="FHC9" s="44"/>
      <c r="FHD9" s="44"/>
      <c r="FHE9" s="44"/>
      <c r="FHF9" s="44"/>
      <c r="FHG9" s="44"/>
      <c r="FHH9" s="44"/>
      <c r="FHI9" s="44"/>
      <c r="FHJ9" s="44"/>
      <c r="FHK9" s="44"/>
      <c r="FHL9" s="44"/>
      <c r="FHM9" s="44"/>
      <c r="FHN9" s="44"/>
      <c r="FHO9" s="44"/>
      <c r="FHP9" s="44"/>
      <c r="FHQ9" s="44"/>
      <c r="FHR9" s="44"/>
      <c r="FHS9" s="44"/>
      <c r="FHT9" s="44"/>
      <c r="FHU9" s="44"/>
      <c r="FHV9" s="44"/>
      <c r="FHW9" s="44"/>
      <c r="FHX9" s="44"/>
      <c r="FHY9" s="44"/>
      <c r="FHZ9" s="44"/>
      <c r="FIA9" s="44"/>
      <c r="FIB9" s="44"/>
      <c r="FIC9" s="44"/>
      <c r="FID9" s="44"/>
      <c r="FIE9" s="44"/>
      <c r="FIF9" s="44"/>
      <c r="FIG9" s="44"/>
      <c r="FIH9" s="44"/>
      <c r="FII9" s="44"/>
      <c r="FIJ9" s="44"/>
      <c r="FIK9" s="44"/>
      <c r="FIL9" s="44"/>
      <c r="FIM9" s="44"/>
      <c r="FIN9" s="44"/>
      <c r="FIO9" s="44"/>
      <c r="FIP9" s="44"/>
      <c r="FIQ9" s="44"/>
      <c r="FIR9" s="44"/>
      <c r="FIS9" s="44"/>
      <c r="FIT9" s="44"/>
      <c r="FIU9" s="44"/>
      <c r="FIV9" s="44"/>
      <c r="FIW9" s="44"/>
      <c r="FIX9" s="44"/>
      <c r="FIY9" s="44"/>
      <c r="FIZ9" s="44"/>
      <c r="FJA9" s="44"/>
      <c r="FJB9" s="44"/>
      <c r="FJC9" s="44"/>
      <c r="FJD9" s="44"/>
      <c r="FJE9" s="44"/>
      <c r="FJF9" s="44"/>
      <c r="FJG9" s="44"/>
      <c r="FJH9" s="44"/>
      <c r="FJI9" s="44"/>
      <c r="FJJ9" s="44"/>
      <c r="FJK9" s="44"/>
      <c r="FJL9" s="44"/>
      <c r="FJM9" s="44"/>
      <c r="FJN9" s="44"/>
      <c r="FJO9" s="44"/>
      <c r="FJP9" s="44"/>
      <c r="FJQ9" s="44"/>
      <c r="FJR9" s="44"/>
      <c r="FJS9" s="44"/>
      <c r="FJT9" s="44"/>
      <c r="FJU9" s="44"/>
      <c r="FJV9" s="44"/>
      <c r="FJW9" s="44"/>
      <c r="FJX9" s="44"/>
      <c r="FJY9" s="44"/>
      <c r="FJZ9" s="44"/>
      <c r="FKA9" s="44"/>
      <c r="FKB9" s="44"/>
      <c r="FKC9" s="44"/>
      <c r="FKD9" s="44"/>
      <c r="FKE9" s="44"/>
      <c r="FKF9" s="44"/>
      <c r="FKG9" s="44"/>
      <c r="FKH9" s="44"/>
      <c r="FKI9" s="44"/>
      <c r="FKJ9" s="44"/>
      <c r="FKK9" s="44"/>
      <c r="FKL9" s="44"/>
      <c r="FKM9" s="44"/>
      <c r="FKN9" s="44"/>
      <c r="FKO9" s="44"/>
      <c r="FKP9" s="44"/>
      <c r="FKQ9" s="44"/>
      <c r="FKR9" s="44"/>
      <c r="FKS9" s="44"/>
      <c r="FKT9" s="44"/>
      <c r="FKU9" s="44"/>
      <c r="FKV9" s="44"/>
      <c r="FKW9" s="44"/>
      <c r="FKX9" s="44"/>
      <c r="FKY9" s="44"/>
      <c r="FKZ9" s="44"/>
      <c r="FLA9" s="44"/>
      <c r="FLB9" s="44"/>
      <c r="FLC9" s="44"/>
      <c r="FLD9" s="44"/>
      <c r="FLE9" s="44"/>
      <c r="FLF9" s="44"/>
      <c r="FLG9" s="44"/>
      <c r="FLH9" s="44"/>
      <c r="FLI9" s="44"/>
      <c r="FLJ9" s="44"/>
      <c r="FLK9" s="44"/>
      <c r="FLL9" s="44"/>
      <c r="FLM9" s="44"/>
      <c r="FLN9" s="44"/>
      <c r="FLO9" s="44"/>
      <c r="FLP9" s="44"/>
      <c r="FLQ9" s="44"/>
      <c r="FLR9" s="44"/>
      <c r="FLS9" s="44"/>
      <c r="FLT9" s="44"/>
      <c r="FLU9" s="44"/>
      <c r="FLV9" s="44"/>
      <c r="FLW9" s="44"/>
      <c r="FLX9" s="44"/>
      <c r="FLY9" s="44"/>
      <c r="FLZ9" s="44"/>
      <c r="FMA9" s="44"/>
      <c r="FMB9" s="44"/>
      <c r="FMC9" s="44"/>
      <c r="FMD9" s="44"/>
      <c r="FME9" s="44"/>
      <c r="FMF9" s="44"/>
      <c r="FMG9" s="44"/>
      <c r="FMH9" s="44"/>
      <c r="FMI9" s="44"/>
      <c r="FMJ9" s="44"/>
      <c r="FMK9" s="44"/>
      <c r="FML9" s="44"/>
      <c r="FMM9" s="44"/>
      <c r="FMN9" s="44"/>
      <c r="FMO9" s="44"/>
      <c r="FMP9" s="44"/>
      <c r="FMQ9" s="44"/>
      <c r="FMR9" s="44"/>
      <c r="FMS9" s="44"/>
      <c r="FMT9" s="44"/>
      <c r="FMU9" s="44"/>
      <c r="FMV9" s="44"/>
      <c r="FMW9" s="44"/>
      <c r="FMX9" s="44"/>
      <c r="FMY9" s="44"/>
      <c r="FMZ9" s="44"/>
      <c r="FNA9" s="44"/>
      <c r="FNB9" s="44"/>
      <c r="FNC9" s="44"/>
      <c r="FND9" s="44"/>
      <c r="FNE9" s="44"/>
      <c r="FNF9" s="44"/>
      <c r="FNG9" s="44"/>
      <c r="FNH9" s="44"/>
      <c r="FNI9" s="44"/>
      <c r="FNJ9" s="44"/>
      <c r="FNK9" s="44"/>
      <c r="FNL9" s="44"/>
      <c r="FNM9" s="44"/>
      <c r="FNN9" s="44"/>
      <c r="FNO9" s="44"/>
      <c r="FNP9" s="44"/>
      <c r="FNQ9" s="44"/>
      <c r="FNR9" s="44"/>
      <c r="FNS9" s="44"/>
      <c r="FNT9" s="44"/>
      <c r="FNU9" s="44"/>
      <c r="FNV9" s="44"/>
      <c r="FNW9" s="44"/>
      <c r="FNX9" s="44"/>
      <c r="FNY9" s="44"/>
      <c r="FNZ9" s="44"/>
      <c r="FOA9" s="44"/>
      <c r="FOB9" s="44"/>
      <c r="FOC9" s="44"/>
      <c r="FOD9" s="44"/>
      <c r="FOE9" s="44"/>
      <c r="FOF9" s="44"/>
      <c r="FOG9" s="44"/>
      <c r="FOH9" s="44"/>
      <c r="FOI9" s="44"/>
      <c r="FOJ9" s="44"/>
      <c r="FOK9" s="44"/>
      <c r="FOL9" s="44"/>
      <c r="FOM9" s="44"/>
      <c r="FON9" s="44"/>
      <c r="FOO9" s="44"/>
      <c r="FOP9" s="44"/>
      <c r="FOQ9" s="44"/>
      <c r="FOR9" s="44"/>
      <c r="FOS9" s="44"/>
      <c r="FOT9" s="44"/>
      <c r="FOU9" s="44"/>
      <c r="FOV9" s="44"/>
      <c r="FOW9" s="44"/>
      <c r="FOX9" s="44"/>
      <c r="FOY9" s="44"/>
      <c r="FOZ9" s="44"/>
      <c r="FPA9" s="44"/>
      <c r="FPB9" s="44"/>
      <c r="FPC9" s="44"/>
      <c r="FPD9" s="44"/>
      <c r="FPE9" s="44"/>
      <c r="FPF9" s="44"/>
      <c r="FPG9" s="44"/>
      <c r="FPH9" s="44"/>
      <c r="FPI9" s="44"/>
      <c r="FPJ9" s="44"/>
      <c r="FPK9" s="44"/>
      <c r="FPL9" s="44"/>
      <c r="FPM9" s="44"/>
      <c r="FPN9" s="44"/>
      <c r="FPO9" s="44"/>
      <c r="FPP9" s="44"/>
      <c r="FPQ9" s="44"/>
      <c r="FPR9" s="44"/>
      <c r="FPS9" s="44"/>
      <c r="FPT9" s="44"/>
      <c r="FPU9" s="44"/>
      <c r="FPV9" s="44"/>
      <c r="FPW9" s="44"/>
      <c r="FPX9" s="44"/>
      <c r="FPY9" s="44"/>
      <c r="FPZ9" s="44"/>
      <c r="FQA9" s="44"/>
      <c r="FQB9" s="44"/>
      <c r="FQC9" s="44"/>
      <c r="FQD9" s="44"/>
      <c r="FQE9" s="44"/>
      <c r="FQF9" s="44"/>
      <c r="FQG9" s="44"/>
      <c r="FQH9" s="44"/>
      <c r="FQI9" s="44"/>
      <c r="FQJ9" s="44"/>
      <c r="FQK9" s="44"/>
      <c r="FQL9" s="44"/>
      <c r="FQM9" s="44"/>
      <c r="FQN9" s="44"/>
      <c r="FQO9" s="44"/>
      <c r="FQP9" s="44"/>
      <c r="FQQ9" s="44"/>
      <c r="FQR9" s="44"/>
      <c r="FQS9" s="44"/>
      <c r="FQT9" s="44"/>
      <c r="FQU9" s="44"/>
      <c r="FQV9" s="44"/>
      <c r="FQW9" s="44"/>
      <c r="FQX9" s="44"/>
      <c r="FQY9" s="44"/>
      <c r="FQZ9" s="44"/>
      <c r="FRA9" s="44"/>
      <c r="FRB9" s="44"/>
      <c r="FRC9" s="44"/>
      <c r="FRD9" s="44"/>
      <c r="FRE9" s="44"/>
      <c r="FRF9" s="44"/>
      <c r="FRG9" s="44"/>
      <c r="FRH9" s="44"/>
      <c r="FRI9" s="44"/>
      <c r="FRJ9" s="44"/>
      <c r="FRK9" s="44"/>
      <c r="FRL9" s="44"/>
      <c r="FRM9" s="44"/>
      <c r="FRN9" s="44"/>
      <c r="FRO9" s="44"/>
      <c r="FRP9" s="44"/>
      <c r="FRQ9" s="44"/>
      <c r="FRR9" s="44"/>
      <c r="FRS9" s="44"/>
      <c r="FRT9" s="44"/>
      <c r="FRU9" s="44"/>
      <c r="FRV9" s="44"/>
      <c r="FRW9" s="44"/>
      <c r="FRX9" s="44"/>
      <c r="FRY9" s="44"/>
      <c r="FRZ9" s="44"/>
      <c r="FSA9" s="44"/>
      <c r="FSB9" s="44"/>
      <c r="FSC9" s="44"/>
      <c r="FSD9" s="44"/>
      <c r="FSE9" s="44"/>
      <c r="FSF9" s="44"/>
      <c r="FSG9" s="44"/>
      <c r="FSH9" s="44"/>
      <c r="FSI9" s="44"/>
      <c r="FSJ9" s="44"/>
      <c r="FSK9" s="44"/>
      <c r="FSL9" s="44"/>
      <c r="FSM9" s="44"/>
      <c r="FSN9" s="44"/>
      <c r="FSO9" s="44"/>
      <c r="FSP9" s="44"/>
      <c r="FSQ9" s="44"/>
      <c r="FSR9" s="44"/>
      <c r="FSS9" s="44"/>
      <c r="FST9" s="44"/>
      <c r="FSU9" s="44"/>
      <c r="FSV9" s="44"/>
      <c r="FSW9" s="44"/>
      <c r="FSX9" s="44"/>
      <c r="FSY9" s="44"/>
      <c r="FSZ9" s="44"/>
      <c r="FTA9" s="44"/>
      <c r="FTB9" s="44"/>
      <c r="FTC9" s="44"/>
      <c r="FTD9" s="44"/>
      <c r="FTE9" s="44"/>
      <c r="FTF9" s="44"/>
      <c r="FTG9" s="44"/>
      <c r="FTH9" s="44"/>
      <c r="FTI9" s="44"/>
      <c r="FTJ9" s="44"/>
      <c r="FTK9" s="44"/>
      <c r="FTL9" s="44"/>
      <c r="FTM9" s="44"/>
      <c r="FTN9" s="44"/>
      <c r="FTO9" s="44"/>
      <c r="FTP9" s="44"/>
      <c r="FTQ9" s="44"/>
      <c r="FTR9" s="44"/>
      <c r="FTS9" s="44"/>
      <c r="FTT9" s="44"/>
      <c r="FTU9" s="44"/>
      <c r="FTV9" s="44"/>
      <c r="FTW9" s="44"/>
      <c r="FTX9" s="44"/>
      <c r="FTY9" s="44"/>
      <c r="FTZ9" s="44"/>
      <c r="FUA9" s="44"/>
      <c r="FUB9" s="44"/>
      <c r="FUC9" s="44"/>
      <c r="FUD9" s="44"/>
      <c r="FUE9" s="44"/>
      <c r="FUF9" s="44"/>
      <c r="FUG9" s="44"/>
      <c r="FUH9" s="44"/>
      <c r="FUI9" s="44"/>
      <c r="FUJ9" s="44"/>
      <c r="FUK9" s="44"/>
      <c r="FUL9" s="44"/>
      <c r="FUM9" s="44"/>
      <c r="FUN9" s="44"/>
      <c r="FUO9" s="44"/>
      <c r="FUP9" s="44"/>
      <c r="FUQ9" s="44"/>
      <c r="FUR9" s="44"/>
      <c r="FUS9" s="44"/>
      <c r="FUT9" s="44"/>
      <c r="FUU9" s="44"/>
      <c r="FUV9" s="44"/>
      <c r="FUW9" s="44"/>
      <c r="FUX9" s="44"/>
      <c r="FUY9" s="44"/>
      <c r="FUZ9" s="44"/>
      <c r="FVA9" s="44"/>
      <c r="FVB9" s="44"/>
      <c r="FVC9" s="44"/>
      <c r="FVD9" s="44"/>
      <c r="FVE9" s="44"/>
      <c r="FVF9" s="44"/>
      <c r="FVG9" s="44"/>
      <c r="FVH9" s="44"/>
      <c r="FVI9" s="44"/>
      <c r="FVJ9" s="44"/>
      <c r="FVK9" s="44"/>
      <c r="FVL9" s="44"/>
      <c r="FVM9" s="44"/>
      <c r="FVN9" s="44"/>
      <c r="FVO9" s="44"/>
      <c r="FVP9" s="44"/>
      <c r="FVQ9" s="44"/>
      <c r="FVR9" s="44"/>
      <c r="FVS9" s="44"/>
      <c r="FVT9" s="44"/>
      <c r="FVU9" s="44"/>
      <c r="FVV9" s="44"/>
      <c r="FVW9" s="44"/>
      <c r="FVX9" s="44"/>
      <c r="FVY9" s="44"/>
      <c r="FVZ9" s="44"/>
      <c r="FWA9" s="44"/>
      <c r="FWB9" s="44"/>
      <c r="FWC9" s="44"/>
      <c r="FWD9" s="44"/>
      <c r="FWE9" s="44"/>
      <c r="FWF9" s="44"/>
      <c r="FWG9" s="44"/>
      <c r="FWH9" s="44"/>
      <c r="FWI9" s="44"/>
      <c r="FWJ9" s="44"/>
      <c r="FWK9" s="44"/>
      <c r="FWL9" s="44"/>
      <c r="FWM9" s="44"/>
      <c r="FWN9" s="44"/>
      <c r="FWO9" s="44"/>
      <c r="FWP9" s="44"/>
      <c r="FWQ9" s="44"/>
      <c r="FWR9" s="44"/>
      <c r="FWS9" s="44"/>
      <c r="FWT9" s="44"/>
      <c r="FWU9" s="44"/>
      <c r="FWV9" s="44"/>
      <c r="FWW9" s="44"/>
      <c r="FWX9" s="44"/>
      <c r="FWY9" s="44"/>
      <c r="FWZ9" s="44"/>
      <c r="FXA9" s="44"/>
      <c r="FXB9" s="44"/>
      <c r="FXC9" s="44"/>
      <c r="FXD9" s="44"/>
      <c r="FXE9" s="44"/>
      <c r="FXF9" s="44"/>
      <c r="FXG9" s="44"/>
      <c r="FXH9" s="44"/>
      <c r="FXI9" s="44"/>
      <c r="FXJ9" s="44"/>
      <c r="FXK9" s="44"/>
      <c r="FXL9" s="44"/>
      <c r="FXM9" s="44"/>
      <c r="FXN9" s="44"/>
      <c r="FXO9" s="44"/>
      <c r="FXP9" s="44"/>
      <c r="FXQ9" s="44"/>
      <c r="FXR9" s="44"/>
      <c r="FXS9" s="44"/>
      <c r="FXT9" s="44"/>
      <c r="FXU9" s="44"/>
      <c r="FXV9" s="44"/>
      <c r="FXW9" s="44"/>
      <c r="FXX9" s="44"/>
      <c r="FXY9" s="44"/>
      <c r="FXZ9" s="44"/>
      <c r="FYA9" s="44"/>
      <c r="FYB9" s="44"/>
      <c r="FYC9" s="44"/>
      <c r="FYD9" s="44"/>
      <c r="FYE9" s="44"/>
      <c r="FYF9" s="44"/>
      <c r="FYG9" s="44"/>
      <c r="FYH9" s="44"/>
      <c r="FYI9" s="44"/>
      <c r="FYJ9" s="44"/>
      <c r="FYK9" s="44"/>
      <c r="FYL9" s="44"/>
      <c r="FYM9" s="44"/>
      <c r="FYN9" s="44"/>
      <c r="FYO9" s="44"/>
      <c r="FYP9" s="44"/>
      <c r="FYQ9" s="44"/>
      <c r="FYR9" s="44"/>
      <c r="FYS9" s="44"/>
      <c r="FYT9" s="44"/>
      <c r="FYU9" s="44"/>
      <c r="FYV9" s="44"/>
      <c r="FYW9" s="44"/>
      <c r="FYX9" s="44"/>
      <c r="FYY9" s="44"/>
      <c r="FYZ9" s="44"/>
      <c r="FZA9" s="44"/>
      <c r="FZB9" s="44"/>
      <c r="FZC9" s="44"/>
      <c r="FZD9" s="44"/>
      <c r="FZE9" s="44"/>
      <c r="FZF9" s="44"/>
      <c r="FZG9" s="44"/>
      <c r="FZH9" s="44"/>
      <c r="FZI9" s="44"/>
      <c r="FZJ9" s="44"/>
      <c r="FZK9" s="44"/>
      <c r="FZL9" s="44"/>
      <c r="FZM9" s="44"/>
      <c r="FZN9" s="44"/>
      <c r="FZO9" s="44"/>
      <c r="FZP9" s="44"/>
      <c r="FZQ9" s="44"/>
      <c r="FZR9" s="44"/>
      <c r="FZS9" s="44"/>
      <c r="FZT9" s="44"/>
      <c r="FZU9" s="44"/>
      <c r="FZV9" s="44"/>
      <c r="FZW9" s="44"/>
      <c r="FZX9" s="44"/>
      <c r="FZY9" s="44"/>
      <c r="FZZ9" s="44"/>
      <c r="GAA9" s="44"/>
      <c r="GAB9" s="44"/>
      <c r="GAC9" s="44"/>
      <c r="GAD9" s="44"/>
      <c r="GAE9" s="44"/>
      <c r="GAF9" s="44"/>
      <c r="GAG9" s="44"/>
      <c r="GAH9" s="44"/>
      <c r="GAI9" s="44"/>
      <c r="GAJ9" s="44"/>
      <c r="GAK9" s="44"/>
      <c r="GAL9" s="44"/>
      <c r="GAM9" s="44"/>
      <c r="GAN9" s="44"/>
      <c r="GAO9" s="44"/>
      <c r="GAP9" s="44"/>
      <c r="GAQ9" s="44"/>
      <c r="GAR9" s="44"/>
      <c r="GAS9" s="44"/>
      <c r="GAT9" s="44"/>
      <c r="GAU9" s="44"/>
      <c r="GAV9" s="44"/>
      <c r="GAW9" s="44"/>
      <c r="GAX9" s="44"/>
      <c r="GAY9" s="44"/>
      <c r="GAZ9" s="44"/>
      <c r="GBA9" s="44"/>
      <c r="GBB9" s="44"/>
      <c r="GBC9" s="44"/>
      <c r="GBD9" s="44"/>
      <c r="GBE9" s="44"/>
      <c r="GBF9" s="44"/>
      <c r="GBG9" s="44"/>
      <c r="GBH9" s="44"/>
      <c r="GBI9" s="44"/>
      <c r="GBJ9" s="44"/>
      <c r="GBK9" s="44"/>
      <c r="GBL9" s="44"/>
      <c r="GBM9" s="44"/>
      <c r="GBN9" s="44"/>
      <c r="GBO9" s="44"/>
      <c r="GBP9" s="44"/>
      <c r="GBQ9" s="44"/>
      <c r="GBR9" s="44"/>
      <c r="GBS9" s="44"/>
      <c r="GBT9" s="44"/>
      <c r="GBU9" s="44"/>
      <c r="GBV9" s="44"/>
      <c r="GBW9" s="44"/>
      <c r="GBX9" s="44"/>
      <c r="GBY9" s="44"/>
      <c r="GBZ9" s="44"/>
      <c r="GCA9" s="44"/>
      <c r="GCB9" s="44"/>
      <c r="GCC9" s="44"/>
      <c r="GCD9" s="44"/>
      <c r="GCE9" s="44"/>
      <c r="GCF9" s="44"/>
      <c r="GCG9" s="44"/>
      <c r="GCH9" s="44"/>
      <c r="GCI9" s="44"/>
      <c r="GCJ9" s="44"/>
      <c r="GCK9" s="44"/>
      <c r="GCL9" s="44"/>
      <c r="GCM9" s="44"/>
      <c r="GCN9" s="44"/>
      <c r="GCO9" s="44"/>
      <c r="GCP9" s="44"/>
      <c r="GCQ9" s="44"/>
      <c r="GCR9" s="44"/>
      <c r="GCS9" s="44"/>
      <c r="GCT9" s="44"/>
      <c r="GCU9" s="44"/>
      <c r="GCV9" s="44"/>
      <c r="GCW9" s="44"/>
      <c r="GCX9" s="44"/>
      <c r="GCY9" s="44"/>
      <c r="GCZ9" s="44"/>
      <c r="GDA9" s="44"/>
      <c r="GDB9" s="44"/>
      <c r="GDC9" s="44"/>
      <c r="GDD9" s="44"/>
      <c r="GDE9" s="44"/>
      <c r="GDF9" s="44"/>
      <c r="GDG9" s="44"/>
      <c r="GDH9" s="44"/>
      <c r="GDI9" s="44"/>
      <c r="GDJ9" s="44"/>
      <c r="GDK9" s="44"/>
      <c r="GDL9" s="44"/>
      <c r="GDM9" s="44"/>
      <c r="GDN9" s="44"/>
      <c r="GDO9" s="44"/>
      <c r="GDP9" s="44"/>
      <c r="GDQ9" s="44"/>
      <c r="GDR9" s="44"/>
      <c r="GDS9" s="44"/>
      <c r="GDT9" s="44"/>
      <c r="GDU9" s="44"/>
      <c r="GDV9" s="44"/>
      <c r="GDW9" s="44"/>
      <c r="GDX9" s="44"/>
      <c r="GDY9" s="44"/>
      <c r="GDZ9" s="44"/>
      <c r="GEA9" s="44"/>
      <c r="GEB9" s="44"/>
      <c r="GEC9" s="44"/>
      <c r="GED9" s="44"/>
      <c r="GEE9" s="44"/>
      <c r="GEF9" s="44"/>
      <c r="GEG9" s="44"/>
      <c r="GEH9" s="44"/>
      <c r="GEI9" s="44"/>
      <c r="GEJ9" s="44"/>
      <c r="GEK9" s="44"/>
      <c r="GEL9" s="44"/>
      <c r="GEM9" s="44"/>
      <c r="GEN9" s="44"/>
      <c r="GEO9" s="44"/>
      <c r="GEP9" s="44"/>
      <c r="GEQ9" s="44"/>
      <c r="GER9" s="44"/>
      <c r="GES9" s="44"/>
      <c r="GET9" s="44"/>
      <c r="GEU9" s="44"/>
      <c r="GEV9" s="44"/>
      <c r="GEW9" s="44"/>
      <c r="GEX9" s="44"/>
      <c r="GEY9" s="44"/>
      <c r="GEZ9" s="44"/>
      <c r="GFA9" s="44"/>
      <c r="GFB9" s="44"/>
      <c r="GFC9" s="44"/>
      <c r="GFD9" s="44"/>
      <c r="GFE9" s="44"/>
      <c r="GFF9" s="44"/>
      <c r="GFG9" s="44"/>
      <c r="GFH9" s="44"/>
      <c r="GFI9" s="44"/>
      <c r="GFJ9" s="44"/>
      <c r="GFK9" s="44"/>
      <c r="GFL9" s="44"/>
      <c r="GFM9" s="44"/>
      <c r="GFN9" s="44"/>
      <c r="GFO9" s="44"/>
      <c r="GFP9" s="44"/>
      <c r="GFQ9" s="44"/>
      <c r="GFR9" s="44"/>
      <c r="GFS9" s="44"/>
      <c r="GFT9" s="44"/>
      <c r="GFU9" s="44"/>
      <c r="GFV9" s="44"/>
      <c r="GFW9" s="44"/>
      <c r="GFX9" s="44"/>
      <c r="GFY9" s="44"/>
      <c r="GFZ9" s="44"/>
      <c r="GGA9" s="44"/>
      <c r="GGB9" s="44"/>
      <c r="GGC9" s="44"/>
      <c r="GGD9" s="44"/>
      <c r="GGE9" s="44"/>
      <c r="GGF9" s="44"/>
      <c r="GGG9" s="44"/>
      <c r="GGH9" s="44"/>
      <c r="GGI9" s="44"/>
      <c r="GGJ9" s="44"/>
      <c r="GGK9" s="44"/>
      <c r="GGL9" s="44"/>
      <c r="GGM9" s="44"/>
      <c r="GGN9" s="44"/>
      <c r="GGO9" s="44"/>
      <c r="GGP9" s="44"/>
      <c r="GGQ9" s="44"/>
      <c r="GGR9" s="44"/>
      <c r="GGS9" s="44"/>
      <c r="GGT9" s="44"/>
      <c r="GGU9" s="44"/>
      <c r="GGV9" s="44"/>
      <c r="GGW9" s="44"/>
      <c r="GGX9" s="44"/>
      <c r="GGY9" s="44"/>
      <c r="GGZ9" s="44"/>
      <c r="GHA9" s="44"/>
      <c r="GHB9" s="44"/>
      <c r="GHC9" s="44"/>
      <c r="GHD9" s="44"/>
      <c r="GHE9" s="44"/>
      <c r="GHF9" s="44"/>
      <c r="GHG9" s="44"/>
      <c r="GHH9" s="44"/>
      <c r="GHI9" s="44"/>
      <c r="GHJ9" s="44"/>
      <c r="GHK9" s="44"/>
      <c r="GHL9" s="44"/>
      <c r="GHM9" s="44"/>
      <c r="GHN9" s="44"/>
      <c r="GHO9" s="44"/>
      <c r="GHP9" s="44"/>
      <c r="GHQ9" s="44"/>
      <c r="GHR9" s="44"/>
      <c r="GHS9" s="44"/>
      <c r="GHT9" s="44"/>
      <c r="GHU9" s="44"/>
      <c r="GHV9" s="44"/>
      <c r="GHW9" s="44"/>
      <c r="GHX9" s="44"/>
      <c r="GHY9" s="44"/>
      <c r="GHZ9" s="44"/>
      <c r="GIA9" s="44"/>
      <c r="GIB9" s="44"/>
      <c r="GIC9" s="44"/>
      <c r="GID9" s="44"/>
      <c r="GIE9" s="44"/>
      <c r="GIF9" s="44"/>
      <c r="GIG9" s="44"/>
      <c r="GIH9" s="44"/>
      <c r="GII9" s="44"/>
      <c r="GIJ9" s="44"/>
      <c r="GIK9" s="44"/>
      <c r="GIL9" s="44"/>
      <c r="GIM9" s="44"/>
      <c r="GIN9" s="44"/>
      <c r="GIO9" s="44"/>
      <c r="GIP9" s="44"/>
      <c r="GIQ9" s="44"/>
      <c r="GIR9" s="44"/>
      <c r="GIS9" s="44"/>
      <c r="GIT9" s="44"/>
      <c r="GIU9" s="44"/>
      <c r="GIV9" s="44"/>
      <c r="GIW9" s="44"/>
      <c r="GIX9" s="44"/>
      <c r="GIY9" s="44"/>
      <c r="GIZ9" s="44"/>
      <c r="GJA9" s="44"/>
      <c r="GJB9" s="44"/>
      <c r="GJC9" s="44"/>
      <c r="GJD9" s="44"/>
      <c r="GJE9" s="44"/>
      <c r="GJF9" s="44"/>
      <c r="GJG9" s="44"/>
      <c r="GJH9" s="44"/>
      <c r="GJI9" s="44"/>
      <c r="GJJ9" s="44"/>
      <c r="GJK9" s="44"/>
      <c r="GJL9" s="44"/>
      <c r="GJM9" s="44"/>
      <c r="GJN9" s="44"/>
      <c r="GJO9" s="44"/>
      <c r="GJP9" s="44"/>
      <c r="GJQ9" s="44"/>
      <c r="GJR9" s="44"/>
      <c r="GJS9" s="44"/>
      <c r="GJT9" s="44"/>
      <c r="GJU9" s="44"/>
      <c r="GJV9" s="44"/>
      <c r="GJW9" s="44"/>
      <c r="GJX9" s="44"/>
      <c r="GJY9" s="44"/>
      <c r="GJZ9" s="44"/>
      <c r="GKA9" s="44"/>
      <c r="GKB9" s="44"/>
      <c r="GKC9" s="44"/>
      <c r="GKD9" s="44"/>
      <c r="GKE9" s="44"/>
      <c r="GKF9" s="44"/>
      <c r="GKG9" s="44"/>
      <c r="GKH9" s="44"/>
      <c r="GKI9" s="44"/>
      <c r="GKJ9" s="44"/>
      <c r="GKK9" s="44"/>
      <c r="GKL9" s="44"/>
      <c r="GKM9" s="44"/>
      <c r="GKN9" s="44"/>
      <c r="GKO9" s="44"/>
      <c r="GKP9" s="44"/>
      <c r="GKQ9" s="44"/>
      <c r="GKR9" s="44"/>
      <c r="GKS9" s="44"/>
      <c r="GKT9" s="44"/>
      <c r="GKU9" s="44"/>
      <c r="GKV9" s="44"/>
      <c r="GKW9" s="44"/>
      <c r="GKX9" s="44"/>
      <c r="GKY9" s="44"/>
      <c r="GKZ9" s="44"/>
      <c r="GLA9" s="44"/>
      <c r="GLB9" s="44"/>
      <c r="GLC9" s="44"/>
      <c r="GLD9" s="44"/>
      <c r="GLE9" s="44"/>
      <c r="GLF9" s="44"/>
      <c r="GLG9" s="44"/>
      <c r="GLH9" s="44"/>
      <c r="GLI9" s="44"/>
      <c r="GLJ9" s="44"/>
      <c r="GLK9" s="44"/>
      <c r="GLL9" s="44"/>
      <c r="GLM9" s="44"/>
      <c r="GLN9" s="44"/>
      <c r="GLO9" s="44"/>
      <c r="GLP9" s="44"/>
      <c r="GLQ9" s="44"/>
      <c r="GLR9" s="44"/>
      <c r="GLS9" s="44"/>
      <c r="GLT9" s="44"/>
      <c r="GLU9" s="44"/>
      <c r="GLV9" s="44"/>
      <c r="GLW9" s="44"/>
      <c r="GLX9" s="44"/>
      <c r="GLY9" s="44"/>
      <c r="GLZ9" s="44"/>
      <c r="GMA9" s="44"/>
      <c r="GMB9" s="44"/>
      <c r="GMC9" s="44"/>
      <c r="GMD9" s="44"/>
      <c r="GME9" s="44"/>
      <c r="GMF9" s="44"/>
      <c r="GMG9" s="44"/>
      <c r="GMH9" s="44"/>
      <c r="GMI9" s="44"/>
      <c r="GMJ9" s="44"/>
      <c r="GMK9" s="44"/>
      <c r="GML9" s="44"/>
      <c r="GMM9" s="44"/>
      <c r="GMN9" s="44"/>
      <c r="GMO9" s="44"/>
      <c r="GMP9" s="44"/>
      <c r="GMQ9" s="44"/>
      <c r="GMR9" s="44"/>
      <c r="GMS9" s="44"/>
      <c r="GMT9" s="44"/>
      <c r="GMU9" s="44"/>
      <c r="GMV9" s="44"/>
      <c r="GMW9" s="44"/>
      <c r="GMX9" s="44"/>
      <c r="GMY9" s="44"/>
      <c r="GMZ9" s="44"/>
      <c r="GNA9" s="44"/>
      <c r="GNB9" s="44"/>
      <c r="GNC9" s="44"/>
      <c r="GND9" s="44"/>
      <c r="GNE9" s="44"/>
      <c r="GNF9" s="44"/>
      <c r="GNG9" s="44"/>
      <c r="GNH9" s="44"/>
      <c r="GNI9" s="44"/>
      <c r="GNJ9" s="44"/>
      <c r="GNK9" s="44"/>
      <c r="GNL9" s="44"/>
      <c r="GNM9" s="44"/>
      <c r="GNN9" s="44"/>
      <c r="GNO9" s="44"/>
      <c r="GNP9" s="44"/>
      <c r="GNQ9" s="44"/>
      <c r="GNR9" s="44"/>
      <c r="GNS9" s="44"/>
      <c r="GNT9" s="44"/>
      <c r="GNU9" s="44"/>
      <c r="GNV9" s="44"/>
      <c r="GNW9" s="44"/>
      <c r="GNX9" s="44"/>
      <c r="GNY9" s="44"/>
      <c r="GNZ9" s="44"/>
      <c r="GOA9" s="44"/>
      <c r="GOB9" s="44"/>
      <c r="GOC9" s="44"/>
      <c r="GOD9" s="44"/>
      <c r="GOE9" s="44"/>
      <c r="GOF9" s="44"/>
      <c r="GOG9" s="44"/>
      <c r="GOH9" s="44"/>
      <c r="GOI9" s="44"/>
      <c r="GOJ9" s="44"/>
      <c r="GOK9" s="44"/>
      <c r="GOL9" s="44"/>
      <c r="GOM9" s="44"/>
      <c r="GON9" s="44"/>
      <c r="GOO9" s="44"/>
      <c r="GOP9" s="44"/>
      <c r="GOQ9" s="44"/>
      <c r="GOR9" s="44"/>
      <c r="GOS9" s="44"/>
      <c r="GOT9" s="44"/>
      <c r="GOU9" s="44"/>
      <c r="GOV9" s="44"/>
      <c r="GOW9" s="44"/>
      <c r="GOX9" s="44"/>
      <c r="GOY9" s="44"/>
      <c r="GOZ9" s="44"/>
      <c r="GPA9" s="44"/>
      <c r="GPB9" s="44"/>
      <c r="GPC9" s="44"/>
      <c r="GPD9" s="44"/>
      <c r="GPE9" s="44"/>
      <c r="GPF9" s="44"/>
      <c r="GPG9" s="44"/>
      <c r="GPH9" s="44"/>
      <c r="GPI9" s="44"/>
      <c r="GPJ9" s="44"/>
      <c r="GPK9" s="44"/>
      <c r="GPL9" s="44"/>
      <c r="GPM9" s="44"/>
      <c r="GPN9" s="44"/>
      <c r="GPO9" s="44"/>
      <c r="GPP9" s="44"/>
      <c r="GPQ9" s="44"/>
      <c r="GPR9" s="44"/>
      <c r="GPS9" s="44"/>
      <c r="GPT9" s="44"/>
      <c r="GPU9" s="44"/>
      <c r="GPV9" s="44"/>
      <c r="GPW9" s="44"/>
      <c r="GPX9" s="44"/>
      <c r="GPY9" s="44"/>
      <c r="GPZ9" s="44"/>
      <c r="GQA9" s="44"/>
      <c r="GQB9" s="44"/>
      <c r="GQC9" s="44"/>
      <c r="GQD9" s="44"/>
      <c r="GQE9" s="44"/>
      <c r="GQF9" s="44"/>
      <c r="GQG9" s="44"/>
      <c r="GQH9" s="44"/>
      <c r="GQI9" s="44"/>
      <c r="GQJ9" s="44"/>
      <c r="GQK9" s="44"/>
      <c r="GQL9" s="44"/>
      <c r="GQM9" s="44"/>
      <c r="GQN9" s="44"/>
      <c r="GQO9" s="44"/>
      <c r="GQP9" s="44"/>
      <c r="GQQ9" s="44"/>
      <c r="GQR9" s="44"/>
      <c r="GQS9" s="44"/>
      <c r="GQT9" s="44"/>
      <c r="GQU9" s="44"/>
      <c r="GQV9" s="44"/>
      <c r="GQW9" s="44"/>
      <c r="GQX9" s="44"/>
      <c r="GQY9" s="44"/>
      <c r="GQZ9" s="44"/>
      <c r="GRA9" s="44"/>
      <c r="GRB9" s="44"/>
      <c r="GRC9" s="44"/>
      <c r="GRD9" s="44"/>
      <c r="GRE9" s="44"/>
      <c r="GRF9" s="44"/>
      <c r="GRG9" s="44"/>
      <c r="GRH9" s="44"/>
      <c r="GRI9" s="44"/>
      <c r="GRJ9" s="44"/>
      <c r="GRK9" s="44"/>
      <c r="GRL9" s="44"/>
      <c r="GRM9" s="44"/>
      <c r="GRN9" s="44"/>
      <c r="GRO9" s="44"/>
      <c r="GRP9" s="44"/>
      <c r="GRQ9" s="44"/>
      <c r="GRR9" s="44"/>
      <c r="GRS9" s="44"/>
      <c r="GRT9" s="44"/>
      <c r="GRU9" s="44"/>
      <c r="GRV9" s="44"/>
      <c r="GRW9" s="44"/>
      <c r="GRX9" s="44"/>
      <c r="GRY9" s="44"/>
      <c r="GRZ9" s="44"/>
      <c r="GSA9" s="44"/>
      <c r="GSB9" s="44"/>
      <c r="GSC9" s="44"/>
      <c r="GSD9" s="44"/>
      <c r="GSE9" s="44"/>
      <c r="GSF9" s="44"/>
      <c r="GSG9" s="44"/>
      <c r="GSH9" s="44"/>
      <c r="GSI9" s="44"/>
      <c r="GSJ9" s="44"/>
      <c r="GSK9" s="44"/>
      <c r="GSL9" s="44"/>
      <c r="GSM9" s="44"/>
      <c r="GSN9" s="44"/>
      <c r="GSO9" s="44"/>
      <c r="GSP9" s="44"/>
      <c r="GSQ9" s="44"/>
      <c r="GSR9" s="44"/>
      <c r="GSS9" s="44"/>
      <c r="GST9" s="44"/>
      <c r="GSU9" s="44"/>
      <c r="GSV9" s="44"/>
      <c r="GSW9" s="44"/>
      <c r="GSX9" s="44"/>
      <c r="GSY9" s="44"/>
      <c r="GSZ9" s="44"/>
      <c r="GTA9" s="44"/>
      <c r="GTB9" s="44"/>
      <c r="GTC9" s="44"/>
      <c r="GTD9" s="44"/>
      <c r="GTE9" s="44"/>
      <c r="GTF9" s="44"/>
      <c r="GTG9" s="44"/>
      <c r="GTH9" s="44"/>
      <c r="GTI9" s="44"/>
      <c r="GTJ9" s="44"/>
      <c r="GTK9" s="44"/>
      <c r="GTL9" s="44"/>
      <c r="GTM9" s="44"/>
      <c r="GTN9" s="44"/>
      <c r="GTO9" s="44"/>
      <c r="GTP9" s="44"/>
      <c r="GTQ9" s="44"/>
      <c r="GTR9" s="44"/>
      <c r="GTS9" s="44"/>
      <c r="GTT9" s="44"/>
      <c r="GTU9" s="44"/>
      <c r="GTV9" s="44"/>
      <c r="GTW9" s="44"/>
      <c r="GTX9" s="44"/>
      <c r="GTY9" s="44"/>
      <c r="GTZ9" s="44"/>
      <c r="GUA9" s="44"/>
      <c r="GUB9" s="44"/>
      <c r="GUC9" s="44"/>
      <c r="GUD9" s="44"/>
      <c r="GUE9" s="44"/>
      <c r="GUF9" s="44"/>
      <c r="GUG9" s="44"/>
      <c r="GUH9" s="44"/>
      <c r="GUI9" s="44"/>
      <c r="GUJ9" s="44"/>
      <c r="GUK9" s="44"/>
      <c r="GUL9" s="44"/>
      <c r="GUM9" s="44"/>
      <c r="GUN9" s="44"/>
      <c r="GUO9" s="44"/>
      <c r="GUP9" s="44"/>
      <c r="GUQ9" s="44"/>
      <c r="GUR9" s="44"/>
      <c r="GUS9" s="44"/>
      <c r="GUT9" s="44"/>
      <c r="GUU9" s="44"/>
      <c r="GUV9" s="44"/>
      <c r="GUW9" s="44"/>
      <c r="GUX9" s="44"/>
      <c r="GUY9" s="44"/>
      <c r="GUZ9" s="44"/>
      <c r="GVA9" s="44"/>
      <c r="GVB9" s="44"/>
      <c r="GVC9" s="44"/>
      <c r="GVD9" s="44"/>
      <c r="GVE9" s="44"/>
      <c r="GVF9" s="44"/>
      <c r="GVG9" s="44"/>
      <c r="GVH9" s="44"/>
      <c r="GVI9" s="44"/>
      <c r="GVJ9" s="44"/>
      <c r="GVK9" s="44"/>
      <c r="GVL9" s="44"/>
      <c r="GVM9" s="44"/>
      <c r="GVN9" s="44"/>
      <c r="GVO9" s="44"/>
      <c r="GVP9" s="44"/>
      <c r="GVQ9" s="44"/>
      <c r="GVR9" s="44"/>
      <c r="GVS9" s="44"/>
      <c r="GVT9" s="44"/>
      <c r="GVU9" s="44"/>
      <c r="GVV9" s="44"/>
      <c r="GVW9" s="44"/>
      <c r="GVX9" s="44"/>
      <c r="GVY9" s="44"/>
      <c r="GVZ9" s="44"/>
      <c r="GWA9" s="44"/>
      <c r="GWB9" s="44"/>
      <c r="GWC9" s="44"/>
      <c r="GWD9" s="44"/>
      <c r="GWE9" s="44"/>
      <c r="GWF9" s="44"/>
      <c r="GWG9" s="44"/>
      <c r="GWH9" s="44"/>
      <c r="GWI9" s="44"/>
      <c r="GWJ9" s="44"/>
      <c r="GWK9" s="44"/>
      <c r="GWL9" s="44"/>
      <c r="GWM9" s="44"/>
      <c r="GWN9" s="44"/>
      <c r="GWO9" s="44"/>
      <c r="GWP9" s="44"/>
      <c r="GWQ9" s="44"/>
      <c r="GWR9" s="44"/>
      <c r="GWS9" s="44"/>
      <c r="GWT9" s="44"/>
      <c r="GWU9" s="44"/>
      <c r="GWV9" s="44"/>
      <c r="GWW9" s="44"/>
      <c r="GWX9" s="44"/>
      <c r="GWY9" s="44"/>
      <c r="GWZ9" s="44"/>
      <c r="GXA9" s="44"/>
      <c r="GXB9" s="44"/>
      <c r="GXC9" s="44"/>
      <c r="GXD9" s="44"/>
      <c r="GXE9" s="44"/>
      <c r="GXF9" s="44"/>
      <c r="GXG9" s="44"/>
      <c r="GXH9" s="44"/>
      <c r="GXI9" s="44"/>
      <c r="GXJ9" s="44"/>
      <c r="GXK9" s="44"/>
      <c r="GXL9" s="44"/>
      <c r="GXM9" s="44"/>
      <c r="GXN9" s="44"/>
      <c r="GXO9" s="44"/>
      <c r="GXP9" s="44"/>
      <c r="GXQ9" s="44"/>
      <c r="GXR9" s="44"/>
      <c r="GXS9" s="44"/>
      <c r="GXT9" s="44"/>
      <c r="GXU9" s="44"/>
      <c r="GXV9" s="44"/>
      <c r="GXW9" s="44"/>
      <c r="GXX9" s="44"/>
      <c r="GXY9" s="44"/>
      <c r="GXZ9" s="44"/>
      <c r="GYA9" s="44"/>
      <c r="GYB9" s="44"/>
      <c r="GYC9" s="44"/>
      <c r="GYD9" s="44"/>
      <c r="GYE9" s="44"/>
      <c r="GYF9" s="44"/>
      <c r="GYG9" s="44"/>
      <c r="GYH9" s="44"/>
      <c r="GYI9" s="44"/>
      <c r="GYJ9" s="44"/>
      <c r="GYK9" s="44"/>
      <c r="GYL9" s="44"/>
      <c r="GYM9" s="44"/>
      <c r="GYN9" s="44"/>
      <c r="GYO9" s="44"/>
      <c r="GYP9" s="44"/>
      <c r="GYQ9" s="44"/>
      <c r="GYR9" s="44"/>
      <c r="GYS9" s="44"/>
      <c r="GYT9" s="44"/>
      <c r="GYU9" s="44"/>
      <c r="GYV9" s="44"/>
      <c r="GYW9" s="44"/>
      <c r="GYX9" s="44"/>
      <c r="GYY9" s="44"/>
      <c r="GYZ9" s="44"/>
      <c r="GZA9" s="44"/>
      <c r="GZB9" s="44"/>
      <c r="GZC9" s="44"/>
      <c r="GZD9" s="44"/>
      <c r="GZE9" s="44"/>
      <c r="GZF9" s="44"/>
      <c r="GZG9" s="44"/>
      <c r="GZH9" s="44"/>
      <c r="GZI9" s="44"/>
      <c r="GZJ9" s="44"/>
      <c r="GZK9" s="44"/>
      <c r="GZL9" s="44"/>
      <c r="GZM9" s="44"/>
      <c r="GZN9" s="44"/>
      <c r="GZO9" s="44"/>
      <c r="GZP9" s="44"/>
      <c r="GZQ9" s="44"/>
      <c r="GZR9" s="44"/>
      <c r="GZS9" s="44"/>
      <c r="GZT9" s="44"/>
      <c r="GZU9" s="44"/>
      <c r="GZV9" s="44"/>
      <c r="GZW9" s="44"/>
      <c r="GZX9" s="44"/>
      <c r="GZY9" s="44"/>
      <c r="GZZ9" s="44"/>
      <c r="HAA9" s="44"/>
      <c r="HAB9" s="44"/>
      <c r="HAC9" s="44"/>
      <c r="HAD9" s="44"/>
      <c r="HAE9" s="44"/>
      <c r="HAF9" s="44"/>
      <c r="HAG9" s="44"/>
      <c r="HAH9" s="44"/>
      <c r="HAI9" s="44"/>
      <c r="HAJ9" s="44"/>
      <c r="HAK9" s="44"/>
      <c r="HAL9" s="44"/>
      <c r="HAM9" s="44"/>
      <c r="HAN9" s="44"/>
      <c r="HAO9" s="44"/>
      <c r="HAP9" s="44"/>
      <c r="HAQ9" s="44"/>
      <c r="HAR9" s="44"/>
      <c r="HAS9" s="44"/>
      <c r="HAT9" s="44"/>
      <c r="HAU9" s="44"/>
      <c r="HAV9" s="44"/>
      <c r="HAW9" s="44"/>
      <c r="HAX9" s="44"/>
      <c r="HAY9" s="44"/>
      <c r="HAZ9" s="44"/>
      <c r="HBA9" s="44"/>
      <c r="HBB9" s="44"/>
      <c r="HBC9" s="44"/>
      <c r="HBD9" s="44"/>
      <c r="HBE9" s="44"/>
      <c r="HBF9" s="44"/>
      <c r="HBG9" s="44"/>
      <c r="HBH9" s="44"/>
      <c r="HBI9" s="44"/>
      <c r="HBJ9" s="44"/>
      <c r="HBK9" s="44"/>
      <c r="HBL9" s="44"/>
      <c r="HBM9" s="44"/>
      <c r="HBN9" s="44"/>
      <c r="HBO9" s="44"/>
      <c r="HBP9" s="44"/>
      <c r="HBQ9" s="44"/>
      <c r="HBR9" s="44"/>
      <c r="HBS9" s="44"/>
      <c r="HBT9" s="44"/>
      <c r="HBU9" s="44"/>
      <c r="HBV9" s="44"/>
      <c r="HBW9" s="44"/>
      <c r="HBX9" s="44"/>
      <c r="HBY9" s="44"/>
      <c r="HBZ9" s="44"/>
      <c r="HCA9" s="44"/>
      <c r="HCB9" s="44"/>
      <c r="HCC9" s="44"/>
      <c r="HCD9" s="44"/>
      <c r="HCE9" s="44"/>
      <c r="HCF9" s="44"/>
      <c r="HCG9" s="44"/>
      <c r="HCH9" s="44"/>
      <c r="HCI9" s="44"/>
      <c r="HCJ9" s="44"/>
      <c r="HCK9" s="44"/>
      <c r="HCL9" s="44"/>
      <c r="HCM9" s="44"/>
      <c r="HCN9" s="44"/>
      <c r="HCO9" s="44"/>
      <c r="HCP9" s="44"/>
      <c r="HCQ9" s="44"/>
      <c r="HCR9" s="44"/>
      <c r="HCS9" s="44"/>
      <c r="HCT9" s="44"/>
      <c r="HCU9" s="44"/>
      <c r="HCV9" s="44"/>
      <c r="HCW9" s="44"/>
      <c r="HCX9" s="44"/>
      <c r="HCY9" s="44"/>
      <c r="HCZ9" s="44"/>
      <c r="HDA9" s="44"/>
      <c r="HDB9" s="44"/>
      <c r="HDC9" s="44"/>
      <c r="HDD9" s="44"/>
      <c r="HDE9" s="44"/>
      <c r="HDF9" s="44"/>
      <c r="HDG9" s="44"/>
      <c r="HDH9" s="44"/>
      <c r="HDI9" s="44"/>
      <c r="HDJ9" s="44"/>
      <c r="HDK9" s="44"/>
      <c r="HDL9" s="44"/>
      <c r="HDM9" s="44"/>
      <c r="HDN9" s="44"/>
      <c r="HDO9" s="44"/>
      <c r="HDP9" s="44"/>
      <c r="HDQ9" s="44"/>
      <c r="HDR9" s="44"/>
      <c r="HDS9" s="44"/>
      <c r="HDT9" s="44"/>
      <c r="HDU9" s="44"/>
      <c r="HDV9" s="44"/>
      <c r="HDW9" s="44"/>
      <c r="HDX9" s="44"/>
      <c r="HDY9" s="44"/>
      <c r="HDZ9" s="44"/>
      <c r="HEA9" s="44"/>
      <c r="HEB9" s="44"/>
      <c r="HEC9" s="44"/>
      <c r="HED9" s="44"/>
      <c r="HEE9" s="44"/>
      <c r="HEF9" s="44"/>
      <c r="HEG9" s="44"/>
      <c r="HEH9" s="44"/>
      <c r="HEI9" s="44"/>
      <c r="HEJ9" s="44"/>
      <c r="HEK9" s="44"/>
      <c r="HEL9" s="44"/>
      <c r="HEM9" s="44"/>
      <c r="HEN9" s="44"/>
      <c r="HEO9" s="44"/>
      <c r="HEP9" s="44"/>
      <c r="HEQ9" s="44"/>
      <c r="HER9" s="44"/>
      <c r="HES9" s="44"/>
      <c r="HET9" s="44"/>
      <c r="HEU9" s="44"/>
      <c r="HEV9" s="44"/>
      <c r="HEW9" s="44"/>
      <c r="HEX9" s="44"/>
      <c r="HEY9" s="44"/>
      <c r="HEZ9" s="44"/>
      <c r="HFA9" s="44"/>
      <c r="HFB9" s="44"/>
      <c r="HFC9" s="44"/>
      <c r="HFD9" s="44"/>
      <c r="HFE9" s="44"/>
      <c r="HFF9" s="44"/>
      <c r="HFG9" s="44"/>
      <c r="HFH9" s="44"/>
      <c r="HFI9" s="44"/>
      <c r="HFJ9" s="44"/>
      <c r="HFK9" s="44"/>
      <c r="HFL9" s="44"/>
      <c r="HFM9" s="44"/>
      <c r="HFN9" s="44"/>
      <c r="HFO9" s="44"/>
      <c r="HFP9" s="44"/>
      <c r="HFQ9" s="44"/>
      <c r="HFR9" s="44"/>
      <c r="HFS9" s="44"/>
      <c r="HFT9" s="44"/>
      <c r="HFU9" s="44"/>
      <c r="HFV9" s="44"/>
      <c r="HFW9" s="44"/>
      <c r="HFX9" s="44"/>
      <c r="HFY9" s="44"/>
      <c r="HFZ9" s="44"/>
      <c r="HGA9" s="44"/>
      <c r="HGB9" s="44"/>
      <c r="HGC9" s="44"/>
      <c r="HGD9" s="44"/>
      <c r="HGE9" s="44"/>
      <c r="HGF9" s="44"/>
      <c r="HGG9" s="44"/>
      <c r="HGH9" s="44"/>
      <c r="HGI9" s="44"/>
      <c r="HGJ9" s="44"/>
      <c r="HGK9" s="44"/>
      <c r="HGL9" s="44"/>
      <c r="HGM9" s="44"/>
      <c r="HGN9" s="44"/>
      <c r="HGO9" s="44"/>
      <c r="HGP9" s="44"/>
      <c r="HGQ9" s="44"/>
      <c r="HGR9" s="44"/>
      <c r="HGS9" s="44"/>
      <c r="HGT9" s="44"/>
      <c r="HGU9" s="44"/>
      <c r="HGV9" s="44"/>
      <c r="HGW9" s="44"/>
      <c r="HGX9" s="44"/>
      <c r="HGY9" s="44"/>
      <c r="HGZ9" s="44"/>
      <c r="HHA9" s="44"/>
      <c r="HHB9" s="44"/>
      <c r="HHC9" s="44"/>
      <c r="HHD9" s="44"/>
      <c r="HHE9" s="44"/>
      <c r="HHF9" s="44"/>
      <c r="HHG9" s="44"/>
      <c r="HHH9" s="44"/>
      <c r="HHI9" s="44"/>
      <c r="HHJ9" s="44"/>
      <c r="HHK9" s="44"/>
      <c r="HHL9" s="44"/>
      <c r="HHM9" s="44"/>
      <c r="HHN9" s="44"/>
      <c r="HHO9" s="44"/>
      <c r="HHP9" s="44"/>
      <c r="HHQ9" s="44"/>
      <c r="HHR9" s="44"/>
      <c r="HHS9" s="44"/>
      <c r="HHT9" s="44"/>
      <c r="HHU9" s="44"/>
      <c r="HHV9" s="44"/>
      <c r="HHW9" s="44"/>
      <c r="HHX9" s="44"/>
      <c r="HHY9" s="44"/>
      <c r="HHZ9" s="44"/>
      <c r="HIA9" s="44"/>
      <c r="HIB9" s="44"/>
      <c r="HIC9" s="44"/>
      <c r="HID9" s="44"/>
      <c r="HIE9" s="44"/>
      <c r="HIF9" s="44"/>
      <c r="HIG9" s="44"/>
      <c r="HIH9" s="44"/>
      <c r="HII9" s="44"/>
      <c r="HIJ9" s="44"/>
      <c r="HIK9" s="44"/>
      <c r="HIL9" s="44"/>
      <c r="HIM9" s="44"/>
      <c r="HIN9" s="44"/>
      <c r="HIO9" s="44"/>
      <c r="HIP9" s="44"/>
      <c r="HIQ9" s="44"/>
      <c r="HIR9" s="44"/>
      <c r="HIS9" s="44"/>
      <c r="HIT9" s="44"/>
      <c r="HIU9" s="44"/>
      <c r="HIV9" s="44"/>
      <c r="HIW9" s="44"/>
      <c r="HIX9" s="44"/>
      <c r="HIY9" s="44"/>
      <c r="HIZ9" s="44"/>
      <c r="HJA9" s="44"/>
      <c r="HJB9" s="44"/>
      <c r="HJC9" s="44"/>
      <c r="HJD9" s="44"/>
      <c r="HJE9" s="44"/>
      <c r="HJF9" s="44"/>
      <c r="HJG9" s="44"/>
      <c r="HJH9" s="44"/>
      <c r="HJI9" s="44"/>
      <c r="HJJ9" s="44"/>
      <c r="HJK9" s="44"/>
      <c r="HJL9" s="44"/>
      <c r="HJM9" s="44"/>
      <c r="HJN9" s="44"/>
      <c r="HJO9" s="44"/>
      <c r="HJP9" s="44"/>
      <c r="HJQ9" s="44"/>
      <c r="HJR9" s="44"/>
      <c r="HJS9" s="44"/>
      <c r="HJT9" s="44"/>
      <c r="HJU9" s="44"/>
      <c r="HJV9" s="44"/>
      <c r="HJW9" s="44"/>
      <c r="HJX9" s="44"/>
      <c r="HJY9" s="44"/>
      <c r="HJZ9" s="44"/>
      <c r="HKA9" s="44"/>
      <c r="HKB9" s="44"/>
      <c r="HKC9" s="44"/>
      <c r="HKD9" s="44"/>
      <c r="HKE9" s="44"/>
      <c r="HKF9" s="44"/>
      <c r="HKG9" s="44"/>
      <c r="HKH9" s="44"/>
      <c r="HKI9" s="44"/>
      <c r="HKJ9" s="44"/>
      <c r="HKK9" s="44"/>
      <c r="HKL9" s="44"/>
      <c r="HKM9" s="44"/>
      <c r="HKN9" s="44"/>
      <c r="HKO9" s="44"/>
      <c r="HKP9" s="44"/>
      <c r="HKQ9" s="44"/>
      <c r="HKR9" s="44"/>
      <c r="HKS9" s="44"/>
      <c r="HKT9" s="44"/>
      <c r="HKU9" s="44"/>
      <c r="HKV9" s="44"/>
      <c r="HKW9" s="44"/>
      <c r="HKX9" s="44"/>
      <c r="HKY9" s="44"/>
      <c r="HKZ9" s="44"/>
      <c r="HLA9" s="44"/>
      <c r="HLB9" s="44"/>
      <c r="HLC9" s="44"/>
      <c r="HLD9" s="44"/>
      <c r="HLE9" s="44"/>
      <c r="HLF9" s="44"/>
      <c r="HLG9" s="44"/>
      <c r="HLH9" s="44"/>
      <c r="HLI9" s="44"/>
      <c r="HLJ9" s="44"/>
      <c r="HLK9" s="44"/>
      <c r="HLL9" s="44"/>
      <c r="HLM9" s="44"/>
      <c r="HLN9" s="44"/>
      <c r="HLO9" s="44"/>
      <c r="HLP9" s="44"/>
      <c r="HLQ9" s="44"/>
      <c r="HLR9" s="44"/>
      <c r="HLS9" s="44"/>
      <c r="HLT9" s="44"/>
      <c r="HLU9" s="44"/>
      <c r="HLV9" s="44"/>
      <c r="HLW9" s="44"/>
      <c r="HLX9" s="44"/>
      <c r="HLY9" s="44"/>
      <c r="HLZ9" s="44"/>
      <c r="HMA9" s="44"/>
      <c r="HMB9" s="44"/>
      <c r="HMC9" s="44"/>
      <c r="HMD9" s="44"/>
      <c r="HME9" s="44"/>
      <c r="HMF9" s="44"/>
      <c r="HMG9" s="44"/>
      <c r="HMH9" s="44"/>
      <c r="HMI9" s="44"/>
      <c r="HMJ9" s="44"/>
      <c r="HMK9" s="44"/>
      <c r="HML9" s="44"/>
      <c r="HMM9" s="44"/>
      <c r="HMN9" s="44"/>
      <c r="HMO9" s="44"/>
      <c r="HMP9" s="44"/>
      <c r="HMQ9" s="44"/>
      <c r="HMR9" s="44"/>
      <c r="HMS9" s="44"/>
      <c r="HMT9" s="44"/>
      <c r="HMU9" s="44"/>
      <c r="HMV9" s="44"/>
      <c r="HMW9" s="44"/>
      <c r="HMX9" s="44"/>
      <c r="HMY9" s="44"/>
      <c r="HMZ9" s="44"/>
      <c r="HNA9" s="44"/>
      <c r="HNB9" s="44"/>
      <c r="HNC9" s="44"/>
      <c r="HND9" s="44"/>
      <c r="HNE9" s="44"/>
      <c r="HNF9" s="44"/>
      <c r="HNG9" s="44"/>
      <c r="HNH9" s="44"/>
      <c r="HNI9" s="44"/>
      <c r="HNJ9" s="44"/>
      <c r="HNK9" s="44"/>
      <c r="HNL9" s="44"/>
      <c r="HNM9" s="44"/>
      <c r="HNN9" s="44"/>
      <c r="HNO9" s="44"/>
      <c r="HNP9" s="44"/>
      <c r="HNQ9" s="44"/>
      <c r="HNR9" s="44"/>
      <c r="HNS9" s="44"/>
      <c r="HNT9" s="44"/>
      <c r="HNU9" s="44"/>
      <c r="HNV9" s="44"/>
      <c r="HNW9" s="44"/>
      <c r="HNX9" s="44"/>
      <c r="HNY9" s="44"/>
      <c r="HNZ9" s="44"/>
      <c r="HOA9" s="44"/>
      <c r="HOB9" s="44"/>
      <c r="HOC9" s="44"/>
      <c r="HOD9" s="44"/>
      <c r="HOE9" s="44"/>
      <c r="HOF9" s="44"/>
      <c r="HOG9" s="44"/>
      <c r="HOH9" s="44"/>
      <c r="HOI9" s="44"/>
      <c r="HOJ9" s="44"/>
      <c r="HOK9" s="44"/>
      <c r="HOL9" s="44"/>
      <c r="HOM9" s="44"/>
      <c r="HON9" s="44"/>
      <c r="HOO9" s="44"/>
      <c r="HOP9" s="44"/>
      <c r="HOQ9" s="44"/>
      <c r="HOR9" s="44"/>
      <c r="HOS9" s="44"/>
      <c r="HOT9" s="44"/>
      <c r="HOU9" s="44"/>
      <c r="HOV9" s="44"/>
      <c r="HOW9" s="44"/>
      <c r="HOX9" s="44"/>
      <c r="HOY9" s="44"/>
      <c r="HOZ9" s="44"/>
      <c r="HPA9" s="44"/>
      <c r="HPB9" s="44"/>
      <c r="HPC9" s="44"/>
      <c r="HPD9" s="44"/>
      <c r="HPE9" s="44"/>
      <c r="HPF9" s="44"/>
      <c r="HPG9" s="44"/>
      <c r="HPH9" s="44"/>
      <c r="HPI9" s="44"/>
      <c r="HPJ9" s="44"/>
      <c r="HPK9" s="44"/>
      <c r="HPL9" s="44"/>
      <c r="HPM9" s="44"/>
      <c r="HPN9" s="44"/>
      <c r="HPO9" s="44"/>
      <c r="HPP9" s="44"/>
      <c r="HPQ9" s="44"/>
      <c r="HPR9" s="44"/>
      <c r="HPS9" s="44"/>
      <c r="HPT9" s="44"/>
      <c r="HPU9" s="44"/>
      <c r="HPV9" s="44"/>
      <c r="HPW9" s="44"/>
      <c r="HPX9" s="44"/>
      <c r="HPY9" s="44"/>
      <c r="HPZ9" s="44"/>
      <c r="HQA9" s="44"/>
      <c r="HQB9" s="44"/>
      <c r="HQC9" s="44"/>
      <c r="HQD9" s="44"/>
      <c r="HQE9" s="44"/>
      <c r="HQF9" s="44"/>
      <c r="HQG9" s="44"/>
      <c r="HQH9" s="44"/>
      <c r="HQI9" s="44"/>
      <c r="HQJ9" s="44"/>
      <c r="HQK9" s="44"/>
      <c r="HQL9" s="44"/>
      <c r="HQM9" s="44"/>
      <c r="HQN9" s="44"/>
      <c r="HQO9" s="44"/>
      <c r="HQP9" s="44"/>
      <c r="HQQ9" s="44"/>
      <c r="HQR9" s="44"/>
      <c r="HQS9" s="44"/>
      <c r="HQT9" s="44"/>
      <c r="HQU9" s="44"/>
      <c r="HQV9" s="44"/>
      <c r="HQW9" s="44"/>
      <c r="HQX9" s="44"/>
      <c r="HQY9" s="44"/>
      <c r="HQZ9" s="44"/>
      <c r="HRA9" s="44"/>
      <c r="HRB9" s="44"/>
      <c r="HRC9" s="44"/>
      <c r="HRD9" s="44"/>
      <c r="HRE9" s="44"/>
      <c r="HRF9" s="44"/>
      <c r="HRG9" s="44"/>
      <c r="HRH9" s="44"/>
      <c r="HRI9" s="44"/>
      <c r="HRJ9" s="44"/>
      <c r="HRK9" s="44"/>
      <c r="HRL9" s="44"/>
      <c r="HRM9" s="44"/>
      <c r="HRN9" s="44"/>
      <c r="HRO9" s="44"/>
      <c r="HRP9" s="44"/>
      <c r="HRQ9" s="44"/>
      <c r="HRR9" s="44"/>
      <c r="HRS9" s="44"/>
      <c r="HRT9" s="44"/>
      <c r="HRU9" s="44"/>
      <c r="HRV9" s="44"/>
      <c r="HRW9" s="44"/>
      <c r="HRX9" s="44"/>
      <c r="HRY9" s="44"/>
      <c r="HRZ9" s="44"/>
      <c r="HSA9" s="44"/>
      <c r="HSB9" s="44"/>
      <c r="HSC9" s="44"/>
      <c r="HSD9" s="44"/>
      <c r="HSE9" s="44"/>
      <c r="HSF9" s="44"/>
      <c r="HSG9" s="44"/>
      <c r="HSH9" s="44"/>
      <c r="HSI9" s="44"/>
      <c r="HSJ9" s="44"/>
      <c r="HSK9" s="44"/>
      <c r="HSL9" s="44"/>
      <c r="HSM9" s="44"/>
      <c r="HSN9" s="44"/>
      <c r="HSO9" s="44"/>
      <c r="HSP9" s="44"/>
      <c r="HSQ9" s="44"/>
      <c r="HSR9" s="44"/>
      <c r="HSS9" s="44"/>
      <c r="HST9" s="44"/>
      <c r="HSU9" s="44"/>
      <c r="HSV9" s="44"/>
      <c r="HSW9" s="44"/>
      <c r="HSX9" s="44"/>
      <c r="HSY9" s="44"/>
      <c r="HSZ9" s="44"/>
      <c r="HTA9" s="44"/>
      <c r="HTB9" s="44"/>
      <c r="HTC9" s="44"/>
      <c r="HTD9" s="44"/>
      <c r="HTE9" s="44"/>
      <c r="HTF9" s="44"/>
      <c r="HTG9" s="44"/>
      <c r="HTH9" s="44"/>
      <c r="HTI9" s="44"/>
      <c r="HTJ9" s="44"/>
      <c r="HTK9" s="44"/>
      <c r="HTL9" s="44"/>
      <c r="HTM9" s="44"/>
      <c r="HTN9" s="44"/>
      <c r="HTO9" s="44"/>
      <c r="HTP9" s="44"/>
      <c r="HTQ9" s="44"/>
      <c r="HTR9" s="44"/>
      <c r="HTS9" s="44"/>
      <c r="HTT9" s="44"/>
      <c r="HTU9" s="44"/>
      <c r="HTV9" s="44"/>
      <c r="HTW9" s="44"/>
      <c r="HTX9" s="44"/>
      <c r="HTY9" s="44"/>
      <c r="HTZ9" s="44"/>
      <c r="HUA9" s="44"/>
      <c r="HUB9" s="44"/>
      <c r="HUC9" s="44"/>
      <c r="HUD9" s="44"/>
      <c r="HUE9" s="44"/>
      <c r="HUF9" s="44"/>
      <c r="HUG9" s="44"/>
      <c r="HUH9" s="44"/>
      <c r="HUI9" s="44"/>
      <c r="HUJ9" s="44"/>
      <c r="HUK9" s="44"/>
      <c r="HUL9" s="44"/>
      <c r="HUM9" s="44"/>
      <c r="HUN9" s="44"/>
      <c r="HUO9" s="44"/>
      <c r="HUP9" s="44"/>
      <c r="HUQ9" s="44"/>
      <c r="HUR9" s="44"/>
      <c r="HUS9" s="44"/>
      <c r="HUT9" s="44"/>
      <c r="HUU9" s="44"/>
      <c r="HUV9" s="44"/>
      <c r="HUW9" s="44"/>
      <c r="HUX9" s="44"/>
      <c r="HUY9" s="44"/>
      <c r="HUZ9" s="44"/>
      <c r="HVA9" s="44"/>
      <c r="HVB9" s="44"/>
      <c r="HVC9" s="44"/>
      <c r="HVD9" s="44"/>
      <c r="HVE9" s="44"/>
      <c r="HVF9" s="44"/>
      <c r="HVG9" s="44"/>
      <c r="HVH9" s="44"/>
      <c r="HVI9" s="44"/>
      <c r="HVJ9" s="44"/>
      <c r="HVK9" s="44"/>
      <c r="HVL9" s="44"/>
      <c r="HVM9" s="44"/>
      <c r="HVN9" s="44"/>
      <c r="HVO9" s="44"/>
      <c r="HVP9" s="44"/>
      <c r="HVQ9" s="44"/>
      <c r="HVR9" s="44"/>
      <c r="HVS9" s="44"/>
      <c r="HVT9" s="44"/>
      <c r="HVU9" s="44"/>
      <c r="HVV9" s="44"/>
      <c r="HVW9" s="44"/>
      <c r="HVX9" s="44"/>
      <c r="HVY9" s="44"/>
      <c r="HVZ9" s="44"/>
      <c r="HWA9" s="44"/>
      <c r="HWB9" s="44"/>
      <c r="HWC9" s="44"/>
      <c r="HWD9" s="44"/>
      <c r="HWE9" s="44"/>
      <c r="HWF9" s="44"/>
      <c r="HWG9" s="44"/>
      <c r="HWH9" s="44"/>
      <c r="HWI9" s="44"/>
      <c r="HWJ9" s="44"/>
      <c r="HWK9" s="44"/>
      <c r="HWL9" s="44"/>
      <c r="HWM9" s="44"/>
      <c r="HWN9" s="44"/>
      <c r="HWO9" s="44"/>
      <c r="HWP9" s="44"/>
      <c r="HWQ9" s="44"/>
      <c r="HWR9" s="44"/>
      <c r="HWS9" s="44"/>
      <c r="HWT9" s="44"/>
      <c r="HWU9" s="44"/>
      <c r="HWV9" s="44"/>
      <c r="HWW9" s="44"/>
      <c r="HWX9" s="44"/>
      <c r="HWY9" s="44"/>
      <c r="HWZ9" s="44"/>
      <c r="HXA9" s="44"/>
      <c r="HXB9" s="44"/>
      <c r="HXC9" s="44"/>
      <c r="HXD9" s="44"/>
      <c r="HXE9" s="44"/>
      <c r="HXF9" s="44"/>
      <c r="HXG9" s="44"/>
      <c r="HXH9" s="44"/>
      <c r="HXI9" s="44"/>
      <c r="HXJ9" s="44"/>
      <c r="HXK9" s="44"/>
      <c r="HXL9" s="44"/>
      <c r="HXM9" s="44"/>
      <c r="HXN9" s="44"/>
      <c r="HXO9" s="44"/>
      <c r="HXP9" s="44"/>
      <c r="HXQ9" s="44"/>
      <c r="HXR9" s="44"/>
      <c r="HXS9" s="44"/>
      <c r="HXT9" s="44"/>
      <c r="HXU9" s="44"/>
      <c r="HXV9" s="44"/>
      <c r="HXW9" s="44"/>
      <c r="HXX9" s="44"/>
      <c r="HXY9" s="44"/>
      <c r="HXZ9" s="44"/>
      <c r="HYA9" s="44"/>
      <c r="HYB9" s="44"/>
      <c r="HYC9" s="44"/>
      <c r="HYD9" s="44"/>
      <c r="HYE9" s="44"/>
      <c r="HYF9" s="44"/>
      <c r="HYG9" s="44"/>
      <c r="HYH9" s="44"/>
      <c r="HYI9" s="44"/>
      <c r="HYJ9" s="44"/>
      <c r="HYK9" s="44"/>
      <c r="HYL9" s="44"/>
      <c r="HYM9" s="44"/>
      <c r="HYN9" s="44"/>
      <c r="HYO9" s="44"/>
      <c r="HYP9" s="44"/>
      <c r="HYQ9" s="44"/>
      <c r="HYR9" s="44"/>
      <c r="HYS9" s="44"/>
      <c r="HYT9" s="44"/>
      <c r="HYU9" s="44"/>
      <c r="HYV9" s="44"/>
      <c r="HYW9" s="44"/>
      <c r="HYX9" s="44"/>
      <c r="HYY9" s="44"/>
      <c r="HYZ9" s="44"/>
      <c r="HZA9" s="44"/>
      <c r="HZB9" s="44"/>
      <c r="HZC9" s="44"/>
      <c r="HZD9" s="44"/>
      <c r="HZE9" s="44"/>
      <c r="HZF9" s="44"/>
      <c r="HZG9" s="44"/>
      <c r="HZH9" s="44"/>
      <c r="HZI9" s="44"/>
      <c r="HZJ9" s="44"/>
      <c r="HZK9" s="44"/>
      <c r="HZL9" s="44"/>
      <c r="HZM9" s="44"/>
      <c r="HZN9" s="44"/>
      <c r="HZO9" s="44"/>
      <c r="HZP9" s="44"/>
      <c r="HZQ9" s="44"/>
      <c r="HZR9" s="44"/>
      <c r="HZS9" s="44"/>
      <c r="HZT9" s="44"/>
      <c r="HZU9" s="44"/>
      <c r="HZV9" s="44"/>
      <c r="HZW9" s="44"/>
      <c r="HZX9" s="44"/>
      <c r="HZY9" s="44"/>
      <c r="HZZ9" s="44"/>
      <c r="IAA9" s="44"/>
      <c r="IAB9" s="44"/>
      <c r="IAC9" s="44"/>
      <c r="IAD9" s="44"/>
      <c r="IAE9" s="44"/>
      <c r="IAF9" s="44"/>
      <c r="IAG9" s="44"/>
      <c r="IAH9" s="44"/>
      <c r="IAI9" s="44"/>
      <c r="IAJ9" s="44"/>
      <c r="IAK9" s="44"/>
      <c r="IAL9" s="44"/>
      <c r="IAM9" s="44"/>
      <c r="IAN9" s="44"/>
      <c r="IAO9" s="44"/>
      <c r="IAP9" s="44"/>
      <c r="IAQ9" s="44"/>
      <c r="IAR9" s="44"/>
      <c r="IAS9" s="44"/>
      <c r="IAT9" s="44"/>
      <c r="IAU9" s="44"/>
      <c r="IAV9" s="44"/>
      <c r="IAW9" s="44"/>
      <c r="IAX9" s="44"/>
      <c r="IAY9" s="44"/>
      <c r="IAZ9" s="44"/>
      <c r="IBA9" s="44"/>
      <c r="IBB9" s="44"/>
      <c r="IBC9" s="44"/>
      <c r="IBD9" s="44"/>
      <c r="IBE9" s="44"/>
      <c r="IBF9" s="44"/>
      <c r="IBG9" s="44"/>
      <c r="IBH9" s="44"/>
      <c r="IBI9" s="44"/>
      <c r="IBJ9" s="44"/>
      <c r="IBK9" s="44"/>
      <c r="IBL9" s="44"/>
      <c r="IBM9" s="44"/>
      <c r="IBN9" s="44"/>
      <c r="IBO9" s="44"/>
      <c r="IBP9" s="44"/>
      <c r="IBQ9" s="44"/>
      <c r="IBR9" s="44"/>
      <c r="IBS9" s="44"/>
      <c r="IBT9" s="44"/>
      <c r="IBU9" s="44"/>
      <c r="IBV9" s="44"/>
      <c r="IBW9" s="44"/>
      <c r="IBX9" s="44"/>
      <c r="IBY9" s="44"/>
      <c r="IBZ9" s="44"/>
      <c r="ICA9" s="44"/>
      <c r="ICB9" s="44"/>
      <c r="ICC9" s="44"/>
      <c r="ICD9" s="44"/>
      <c r="ICE9" s="44"/>
      <c r="ICF9" s="44"/>
      <c r="ICG9" s="44"/>
      <c r="ICH9" s="44"/>
      <c r="ICI9" s="44"/>
      <c r="ICJ9" s="44"/>
      <c r="ICK9" s="44"/>
      <c r="ICL9" s="44"/>
      <c r="ICM9" s="44"/>
      <c r="ICN9" s="44"/>
      <c r="ICO9" s="44"/>
      <c r="ICP9" s="44"/>
      <c r="ICQ9" s="44"/>
      <c r="ICR9" s="44"/>
      <c r="ICS9" s="44"/>
      <c r="ICT9" s="44"/>
      <c r="ICU9" s="44"/>
      <c r="ICV9" s="44"/>
      <c r="ICW9" s="44"/>
      <c r="ICX9" s="44"/>
      <c r="ICY9" s="44"/>
      <c r="ICZ9" s="44"/>
      <c r="IDA9" s="44"/>
      <c r="IDB9" s="44"/>
      <c r="IDC9" s="44"/>
      <c r="IDD9" s="44"/>
      <c r="IDE9" s="44"/>
      <c r="IDF9" s="44"/>
      <c r="IDG9" s="44"/>
      <c r="IDH9" s="44"/>
      <c r="IDI9" s="44"/>
      <c r="IDJ9" s="44"/>
      <c r="IDK9" s="44"/>
      <c r="IDL9" s="44"/>
      <c r="IDM9" s="44"/>
      <c r="IDN9" s="44"/>
      <c r="IDO9" s="44"/>
      <c r="IDP9" s="44"/>
      <c r="IDQ9" s="44"/>
      <c r="IDR9" s="44"/>
      <c r="IDS9" s="44"/>
      <c r="IDT9" s="44"/>
      <c r="IDU9" s="44"/>
      <c r="IDV9" s="44"/>
      <c r="IDW9" s="44"/>
      <c r="IDX9" s="44"/>
      <c r="IDY9" s="44"/>
      <c r="IDZ9" s="44"/>
      <c r="IEA9" s="44"/>
      <c r="IEB9" s="44"/>
      <c r="IEC9" s="44"/>
      <c r="IED9" s="44"/>
      <c r="IEE9" s="44"/>
      <c r="IEF9" s="44"/>
      <c r="IEG9" s="44"/>
      <c r="IEH9" s="44"/>
      <c r="IEI9" s="44"/>
      <c r="IEJ9" s="44"/>
      <c r="IEK9" s="44"/>
      <c r="IEL9" s="44"/>
      <c r="IEM9" s="44"/>
      <c r="IEN9" s="44"/>
      <c r="IEO9" s="44"/>
      <c r="IEP9" s="44"/>
      <c r="IEQ9" s="44"/>
      <c r="IER9" s="44"/>
      <c r="IES9" s="44"/>
      <c r="IET9" s="44"/>
      <c r="IEU9" s="44"/>
      <c r="IEV9" s="44"/>
      <c r="IEW9" s="44"/>
      <c r="IEX9" s="44"/>
      <c r="IEY9" s="44"/>
      <c r="IEZ9" s="44"/>
      <c r="IFA9" s="44"/>
      <c r="IFB9" s="44"/>
      <c r="IFC9" s="44"/>
      <c r="IFD9" s="44"/>
      <c r="IFE9" s="44"/>
      <c r="IFF9" s="44"/>
      <c r="IFG9" s="44"/>
      <c r="IFH9" s="44"/>
      <c r="IFI9" s="44"/>
      <c r="IFJ9" s="44"/>
      <c r="IFK9" s="44"/>
      <c r="IFL9" s="44"/>
      <c r="IFM9" s="44"/>
      <c r="IFN9" s="44"/>
      <c r="IFO9" s="44"/>
      <c r="IFP9" s="44"/>
      <c r="IFQ9" s="44"/>
      <c r="IFR9" s="44"/>
      <c r="IFS9" s="44"/>
      <c r="IFT9" s="44"/>
      <c r="IFU9" s="44"/>
      <c r="IFV9" s="44"/>
      <c r="IFW9" s="44"/>
      <c r="IFX9" s="44"/>
      <c r="IFY9" s="44"/>
      <c r="IFZ9" s="44"/>
      <c r="IGA9" s="44"/>
      <c r="IGB9" s="44"/>
      <c r="IGC9" s="44"/>
      <c r="IGD9" s="44"/>
      <c r="IGE9" s="44"/>
      <c r="IGF9" s="44"/>
      <c r="IGG9" s="44"/>
      <c r="IGH9" s="44"/>
      <c r="IGI9" s="44"/>
      <c r="IGJ9" s="44"/>
      <c r="IGK9" s="44"/>
      <c r="IGL9" s="44"/>
      <c r="IGM9" s="44"/>
      <c r="IGN9" s="44"/>
      <c r="IGO9" s="44"/>
      <c r="IGP9" s="44"/>
      <c r="IGQ9" s="44"/>
      <c r="IGR9" s="44"/>
      <c r="IGS9" s="44"/>
      <c r="IGT9" s="44"/>
      <c r="IGU9" s="44"/>
      <c r="IGV9" s="44"/>
      <c r="IGW9" s="44"/>
      <c r="IGX9" s="44"/>
      <c r="IGY9" s="44"/>
      <c r="IGZ9" s="44"/>
      <c r="IHA9" s="44"/>
      <c r="IHB9" s="44"/>
      <c r="IHC9" s="44"/>
      <c r="IHD9" s="44"/>
      <c r="IHE9" s="44"/>
      <c r="IHF9" s="44"/>
      <c r="IHG9" s="44"/>
      <c r="IHH9" s="44"/>
      <c r="IHI9" s="44"/>
      <c r="IHJ9" s="44"/>
      <c r="IHK9" s="44"/>
      <c r="IHL9" s="44"/>
      <c r="IHM9" s="44"/>
      <c r="IHN9" s="44"/>
      <c r="IHO9" s="44"/>
      <c r="IHP9" s="44"/>
      <c r="IHQ9" s="44"/>
      <c r="IHR9" s="44"/>
      <c r="IHS9" s="44"/>
      <c r="IHT9" s="44"/>
      <c r="IHU9" s="44"/>
      <c r="IHV9" s="44"/>
      <c r="IHW9" s="44"/>
      <c r="IHX9" s="44"/>
      <c r="IHY9" s="44"/>
      <c r="IHZ9" s="44"/>
      <c r="IIA9" s="44"/>
      <c r="IIB9" s="44"/>
      <c r="IIC9" s="44"/>
      <c r="IID9" s="44"/>
      <c r="IIE9" s="44"/>
      <c r="IIF9" s="44"/>
      <c r="IIG9" s="44"/>
      <c r="IIH9" s="44"/>
      <c r="III9" s="44"/>
      <c r="IIJ9" s="44"/>
      <c r="IIK9" s="44"/>
      <c r="IIL9" s="44"/>
      <c r="IIM9" s="44"/>
      <c r="IIN9" s="44"/>
      <c r="IIO9" s="44"/>
      <c r="IIP9" s="44"/>
      <c r="IIQ9" s="44"/>
      <c r="IIR9" s="44"/>
      <c r="IIS9" s="44"/>
      <c r="IIT9" s="44"/>
      <c r="IIU9" s="44"/>
      <c r="IIV9" s="44"/>
      <c r="IIW9" s="44"/>
      <c r="IIX9" s="44"/>
      <c r="IIY9" s="44"/>
      <c r="IIZ9" s="44"/>
      <c r="IJA9" s="44"/>
      <c r="IJB9" s="44"/>
      <c r="IJC9" s="44"/>
      <c r="IJD9" s="44"/>
      <c r="IJE9" s="44"/>
      <c r="IJF9" s="44"/>
      <c r="IJG9" s="44"/>
      <c r="IJH9" s="44"/>
      <c r="IJI9" s="44"/>
      <c r="IJJ9" s="44"/>
      <c r="IJK9" s="44"/>
      <c r="IJL9" s="44"/>
      <c r="IJM9" s="44"/>
      <c r="IJN9" s="44"/>
      <c r="IJO9" s="44"/>
      <c r="IJP9" s="44"/>
      <c r="IJQ9" s="44"/>
      <c r="IJR9" s="44"/>
      <c r="IJS9" s="44"/>
      <c r="IJT9" s="44"/>
      <c r="IJU9" s="44"/>
      <c r="IJV9" s="44"/>
      <c r="IJW9" s="44"/>
      <c r="IJX9" s="44"/>
      <c r="IJY9" s="44"/>
      <c r="IJZ9" s="44"/>
      <c r="IKA9" s="44"/>
      <c r="IKB9" s="44"/>
      <c r="IKC9" s="44"/>
      <c r="IKD9" s="44"/>
      <c r="IKE9" s="44"/>
      <c r="IKF9" s="44"/>
      <c r="IKG9" s="44"/>
      <c r="IKH9" s="44"/>
      <c r="IKI9" s="44"/>
      <c r="IKJ9" s="44"/>
      <c r="IKK9" s="44"/>
      <c r="IKL9" s="44"/>
      <c r="IKM9" s="44"/>
      <c r="IKN9" s="44"/>
      <c r="IKO9" s="44"/>
      <c r="IKP9" s="44"/>
      <c r="IKQ9" s="44"/>
      <c r="IKR9" s="44"/>
      <c r="IKS9" s="44"/>
      <c r="IKT9" s="44"/>
      <c r="IKU9" s="44"/>
      <c r="IKV9" s="44"/>
      <c r="IKW9" s="44"/>
      <c r="IKX9" s="44"/>
      <c r="IKY9" s="44"/>
      <c r="IKZ9" s="44"/>
      <c r="ILA9" s="44"/>
      <c r="ILB9" s="44"/>
      <c r="ILC9" s="44"/>
      <c r="ILD9" s="44"/>
      <c r="ILE9" s="44"/>
      <c r="ILF9" s="44"/>
      <c r="ILG9" s="44"/>
      <c r="ILH9" s="44"/>
      <c r="ILI9" s="44"/>
      <c r="ILJ9" s="44"/>
      <c r="ILK9" s="44"/>
      <c r="ILL9" s="44"/>
      <c r="ILM9" s="44"/>
      <c r="ILN9" s="44"/>
      <c r="ILO9" s="44"/>
      <c r="ILP9" s="44"/>
      <c r="ILQ9" s="44"/>
      <c r="ILR9" s="44"/>
      <c r="ILS9" s="44"/>
      <c r="ILT9" s="44"/>
      <c r="ILU9" s="44"/>
      <c r="ILV9" s="44"/>
      <c r="ILW9" s="44"/>
      <c r="ILX9" s="44"/>
      <c r="ILY9" s="44"/>
      <c r="ILZ9" s="44"/>
      <c r="IMA9" s="44"/>
      <c r="IMB9" s="44"/>
      <c r="IMC9" s="44"/>
      <c r="IMD9" s="44"/>
      <c r="IME9" s="44"/>
      <c r="IMF9" s="44"/>
      <c r="IMG9" s="44"/>
      <c r="IMH9" s="44"/>
      <c r="IMI9" s="44"/>
      <c r="IMJ9" s="44"/>
      <c r="IMK9" s="44"/>
      <c r="IML9" s="44"/>
      <c r="IMM9" s="44"/>
      <c r="IMN9" s="44"/>
      <c r="IMO9" s="44"/>
      <c r="IMP9" s="44"/>
      <c r="IMQ9" s="44"/>
      <c r="IMR9" s="44"/>
      <c r="IMS9" s="44"/>
      <c r="IMT9" s="44"/>
      <c r="IMU9" s="44"/>
      <c r="IMV9" s="44"/>
      <c r="IMW9" s="44"/>
      <c r="IMX9" s="44"/>
      <c r="IMY9" s="44"/>
      <c r="IMZ9" s="44"/>
      <c r="INA9" s="44"/>
      <c r="INB9" s="44"/>
      <c r="INC9" s="44"/>
      <c r="IND9" s="44"/>
      <c r="INE9" s="44"/>
      <c r="INF9" s="44"/>
      <c r="ING9" s="44"/>
      <c r="INH9" s="44"/>
      <c r="INI9" s="44"/>
      <c r="INJ9" s="44"/>
      <c r="INK9" s="44"/>
      <c r="INL9" s="44"/>
      <c r="INM9" s="44"/>
      <c r="INN9" s="44"/>
      <c r="INO9" s="44"/>
      <c r="INP9" s="44"/>
      <c r="INQ9" s="44"/>
      <c r="INR9" s="44"/>
      <c r="INS9" s="44"/>
      <c r="INT9" s="44"/>
      <c r="INU9" s="44"/>
      <c r="INV9" s="44"/>
      <c r="INW9" s="44"/>
      <c r="INX9" s="44"/>
      <c r="INY9" s="44"/>
      <c r="INZ9" s="44"/>
      <c r="IOA9" s="44"/>
      <c r="IOB9" s="44"/>
      <c r="IOC9" s="44"/>
      <c r="IOD9" s="44"/>
      <c r="IOE9" s="44"/>
      <c r="IOF9" s="44"/>
      <c r="IOG9" s="44"/>
      <c r="IOH9" s="44"/>
      <c r="IOI9" s="44"/>
      <c r="IOJ9" s="44"/>
      <c r="IOK9" s="44"/>
      <c r="IOL9" s="44"/>
      <c r="IOM9" s="44"/>
      <c r="ION9" s="44"/>
      <c r="IOO9" s="44"/>
      <c r="IOP9" s="44"/>
      <c r="IOQ9" s="44"/>
      <c r="IOR9" s="44"/>
      <c r="IOS9" s="44"/>
      <c r="IOT9" s="44"/>
      <c r="IOU9" s="44"/>
      <c r="IOV9" s="44"/>
      <c r="IOW9" s="44"/>
      <c r="IOX9" s="44"/>
      <c r="IOY9" s="44"/>
      <c r="IOZ9" s="44"/>
      <c r="IPA9" s="44"/>
      <c r="IPB9" s="44"/>
      <c r="IPC9" s="44"/>
      <c r="IPD9" s="44"/>
      <c r="IPE9" s="44"/>
      <c r="IPF9" s="44"/>
      <c r="IPG9" s="44"/>
      <c r="IPH9" s="44"/>
      <c r="IPI9" s="44"/>
      <c r="IPJ9" s="44"/>
      <c r="IPK9" s="44"/>
      <c r="IPL9" s="44"/>
      <c r="IPM9" s="44"/>
      <c r="IPN9" s="44"/>
      <c r="IPO9" s="44"/>
      <c r="IPP9" s="44"/>
      <c r="IPQ9" s="44"/>
      <c r="IPR9" s="44"/>
      <c r="IPS9" s="44"/>
      <c r="IPT9" s="44"/>
      <c r="IPU9" s="44"/>
      <c r="IPV9" s="44"/>
      <c r="IPW9" s="44"/>
      <c r="IPX9" s="44"/>
      <c r="IPY9" s="44"/>
      <c r="IPZ9" s="44"/>
      <c r="IQA9" s="44"/>
      <c r="IQB9" s="44"/>
      <c r="IQC9" s="44"/>
      <c r="IQD9" s="44"/>
      <c r="IQE9" s="44"/>
      <c r="IQF9" s="44"/>
      <c r="IQG9" s="44"/>
      <c r="IQH9" s="44"/>
      <c r="IQI9" s="44"/>
      <c r="IQJ9" s="44"/>
      <c r="IQK9" s="44"/>
      <c r="IQL9" s="44"/>
      <c r="IQM9" s="44"/>
      <c r="IQN9" s="44"/>
      <c r="IQO9" s="44"/>
      <c r="IQP9" s="44"/>
      <c r="IQQ9" s="44"/>
      <c r="IQR9" s="44"/>
      <c r="IQS9" s="44"/>
      <c r="IQT9" s="44"/>
      <c r="IQU9" s="44"/>
      <c r="IQV9" s="44"/>
      <c r="IQW9" s="44"/>
      <c r="IQX9" s="44"/>
      <c r="IQY9" s="44"/>
      <c r="IQZ9" s="44"/>
      <c r="IRA9" s="44"/>
      <c r="IRB9" s="44"/>
      <c r="IRC9" s="44"/>
      <c r="IRD9" s="44"/>
      <c r="IRE9" s="44"/>
      <c r="IRF9" s="44"/>
      <c r="IRG9" s="44"/>
      <c r="IRH9" s="44"/>
      <c r="IRI9" s="44"/>
      <c r="IRJ9" s="44"/>
      <c r="IRK9" s="44"/>
      <c r="IRL9" s="44"/>
      <c r="IRM9" s="44"/>
      <c r="IRN9" s="44"/>
      <c r="IRO9" s="44"/>
      <c r="IRP9" s="44"/>
      <c r="IRQ9" s="44"/>
      <c r="IRR9" s="44"/>
      <c r="IRS9" s="44"/>
      <c r="IRT9" s="44"/>
      <c r="IRU9" s="44"/>
      <c r="IRV9" s="44"/>
      <c r="IRW9" s="44"/>
      <c r="IRX9" s="44"/>
      <c r="IRY9" s="44"/>
      <c r="IRZ9" s="44"/>
      <c r="ISA9" s="44"/>
      <c r="ISB9" s="44"/>
      <c r="ISC9" s="44"/>
      <c r="ISD9" s="44"/>
      <c r="ISE9" s="44"/>
      <c r="ISF9" s="44"/>
      <c r="ISG9" s="44"/>
      <c r="ISH9" s="44"/>
      <c r="ISI9" s="44"/>
      <c r="ISJ9" s="44"/>
      <c r="ISK9" s="44"/>
      <c r="ISL9" s="44"/>
      <c r="ISM9" s="44"/>
      <c r="ISN9" s="44"/>
      <c r="ISO9" s="44"/>
      <c r="ISP9" s="44"/>
      <c r="ISQ9" s="44"/>
      <c r="ISR9" s="44"/>
      <c r="ISS9" s="44"/>
      <c r="IST9" s="44"/>
      <c r="ISU9" s="44"/>
      <c r="ISV9" s="44"/>
      <c r="ISW9" s="44"/>
      <c r="ISX9" s="44"/>
      <c r="ISY9" s="44"/>
      <c r="ISZ9" s="44"/>
      <c r="ITA9" s="44"/>
      <c r="ITB9" s="44"/>
      <c r="ITC9" s="44"/>
      <c r="ITD9" s="44"/>
      <c r="ITE9" s="44"/>
      <c r="ITF9" s="44"/>
      <c r="ITG9" s="44"/>
      <c r="ITH9" s="44"/>
      <c r="ITI9" s="44"/>
      <c r="ITJ9" s="44"/>
      <c r="ITK9" s="44"/>
      <c r="ITL9" s="44"/>
      <c r="ITM9" s="44"/>
      <c r="ITN9" s="44"/>
      <c r="ITO9" s="44"/>
      <c r="ITP9" s="44"/>
      <c r="ITQ9" s="44"/>
      <c r="ITR9" s="44"/>
      <c r="ITS9" s="44"/>
      <c r="ITT9" s="44"/>
      <c r="ITU9" s="44"/>
      <c r="ITV9" s="44"/>
      <c r="ITW9" s="44"/>
      <c r="ITX9" s="44"/>
      <c r="ITY9" s="44"/>
      <c r="ITZ9" s="44"/>
      <c r="IUA9" s="44"/>
      <c r="IUB9" s="44"/>
      <c r="IUC9" s="44"/>
      <c r="IUD9" s="44"/>
      <c r="IUE9" s="44"/>
      <c r="IUF9" s="44"/>
      <c r="IUG9" s="44"/>
      <c r="IUH9" s="44"/>
      <c r="IUI9" s="44"/>
      <c r="IUJ9" s="44"/>
      <c r="IUK9" s="44"/>
      <c r="IUL9" s="44"/>
      <c r="IUM9" s="44"/>
      <c r="IUN9" s="44"/>
      <c r="IUO9" s="44"/>
      <c r="IUP9" s="44"/>
      <c r="IUQ9" s="44"/>
      <c r="IUR9" s="44"/>
      <c r="IUS9" s="44"/>
      <c r="IUT9" s="44"/>
      <c r="IUU9" s="44"/>
      <c r="IUV9" s="44"/>
      <c r="IUW9" s="44"/>
      <c r="IUX9" s="44"/>
      <c r="IUY9" s="44"/>
      <c r="IUZ9" s="44"/>
      <c r="IVA9" s="44"/>
      <c r="IVB9" s="44"/>
      <c r="IVC9" s="44"/>
      <c r="IVD9" s="44"/>
      <c r="IVE9" s="44"/>
      <c r="IVF9" s="44"/>
      <c r="IVG9" s="44"/>
      <c r="IVH9" s="44"/>
      <c r="IVI9" s="44"/>
      <c r="IVJ9" s="44"/>
      <c r="IVK9" s="44"/>
      <c r="IVL9" s="44"/>
      <c r="IVM9" s="44"/>
      <c r="IVN9" s="44"/>
      <c r="IVO9" s="44"/>
      <c r="IVP9" s="44"/>
      <c r="IVQ9" s="44"/>
      <c r="IVR9" s="44"/>
      <c r="IVS9" s="44"/>
      <c r="IVT9" s="44"/>
      <c r="IVU9" s="44"/>
      <c r="IVV9" s="44"/>
      <c r="IVW9" s="44"/>
      <c r="IVX9" s="44"/>
      <c r="IVY9" s="44"/>
      <c r="IVZ9" s="44"/>
      <c r="IWA9" s="44"/>
      <c r="IWB9" s="44"/>
      <c r="IWC9" s="44"/>
      <c r="IWD9" s="44"/>
      <c r="IWE9" s="44"/>
      <c r="IWF9" s="44"/>
      <c r="IWG9" s="44"/>
      <c r="IWH9" s="44"/>
      <c r="IWI9" s="44"/>
      <c r="IWJ9" s="44"/>
      <c r="IWK9" s="44"/>
      <c r="IWL9" s="44"/>
      <c r="IWM9" s="44"/>
      <c r="IWN9" s="44"/>
      <c r="IWO9" s="44"/>
      <c r="IWP9" s="44"/>
      <c r="IWQ9" s="44"/>
      <c r="IWR9" s="44"/>
      <c r="IWS9" s="44"/>
      <c r="IWT9" s="44"/>
      <c r="IWU9" s="44"/>
      <c r="IWV9" s="44"/>
      <c r="IWW9" s="44"/>
      <c r="IWX9" s="44"/>
      <c r="IWY9" s="44"/>
      <c r="IWZ9" s="44"/>
      <c r="IXA9" s="44"/>
      <c r="IXB9" s="44"/>
      <c r="IXC9" s="44"/>
      <c r="IXD9" s="44"/>
      <c r="IXE9" s="44"/>
      <c r="IXF9" s="44"/>
      <c r="IXG9" s="44"/>
      <c r="IXH9" s="44"/>
      <c r="IXI9" s="44"/>
      <c r="IXJ9" s="44"/>
      <c r="IXK9" s="44"/>
      <c r="IXL9" s="44"/>
      <c r="IXM9" s="44"/>
      <c r="IXN9" s="44"/>
      <c r="IXO9" s="44"/>
      <c r="IXP9" s="44"/>
      <c r="IXQ9" s="44"/>
      <c r="IXR9" s="44"/>
      <c r="IXS9" s="44"/>
      <c r="IXT9" s="44"/>
      <c r="IXU9" s="44"/>
      <c r="IXV9" s="44"/>
      <c r="IXW9" s="44"/>
      <c r="IXX9" s="44"/>
      <c r="IXY9" s="44"/>
      <c r="IXZ9" s="44"/>
      <c r="IYA9" s="44"/>
      <c r="IYB9" s="44"/>
      <c r="IYC9" s="44"/>
      <c r="IYD9" s="44"/>
      <c r="IYE9" s="44"/>
      <c r="IYF9" s="44"/>
      <c r="IYG9" s="44"/>
      <c r="IYH9" s="44"/>
      <c r="IYI9" s="44"/>
      <c r="IYJ9" s="44"/>
      <c r="IYK9" s="44"/>
      <c r="IYL9" s="44"/>
      <c r="IYM9" s="44"/>
      <c r="IYN9" s="44"/>
      <c r="IYO9" s="44"/>
      <c r="IYP9" s="44"/>
      <c r="IYQ9" s="44"/>
      <c r="IYR9" s="44"/>
      <c r="IYS9" s="44"/>
      <c r="IYT9" s="44"/>
      <c r="IYU9" s="44"/>
      <c r="IYV9" s="44"/>
      <c r="IYW9" s="44"/>
      <c r="IYX9" s="44"/>
      <c r="IYY9" s="44"/>
      <c r="IYZ9" s="44"/>
      <c r="IZA9" s="44"/>
      <c r="IZB9" s="44"/>
      <c r="IZC9" s="44"/>
      <c r="IZD9" s="44"/>
      <c r="IZE9" s="44"/>
      <c r="IZF9" s="44"/>
      <c r="IZG9" s="44"/>
      <c r="IZH9" s="44"/>
      <c r="IZI9" s="44"/>
      <c r="IZJ9" s="44"/>
      <c r="IZK9" s="44"/>
      <c r="IZL9" s="44"/>
      <c r="IZM9" s="44"/>
      <c r="IZN9" s="44"/>
      <c r="IZO9" s="44"/>
      <c r="IZP9" s="44"/>
      <c r="IZQ9" s="44"/>
      <c r="IZR9" s="44"/>
      <c r="IZS9" s="44"/>
      <c r="IZT9" s="44"/>
      <c r="IZU9" s="44"/>
      <c r="IZV9" s="44"/>
      <c r="IZW9" s="44"/>
      <c r="IZX9" s="44"/>
      <c r="IZY9" s="44"/>
      <c r="IZZ9" s="44"/>
      <c r="JAA9" s="44"/>
      <c r="JAB9" s="44"/>
      <c r="JAC9" s="44"/>
      <c r="JAD9" s="44"/>
      <c r="JAE9" s="44"/>
      <c r="JAF9" s="44"/>
      <c r="JAG9" s="44"/>
      <c r="JAH9" s="44"/>
      <c r="JAI9" s="44"/>
      <c r="JAJ9" s="44"/>
      <c r="JAK9" s="44"/>
      <c r="JAL9" s="44"/>
      <c r="JAM9" s="44"/>
      <c r="JAN9" s="44"/>
      <c r="JAO9" s="44"/>
      <c r="JAP9" s="44"/>
      <c r="JAQ9" s="44"/>
      <c r="JAR9" s="44"/>
      <c r="JAS9" s="44"/>
      <c r="JAT9" s="44"/>
      <c r="JAU9" s="44"/>
      <c r="JAV9" s="44"/>
      <c r="JAW9" s="44"/>
      <c r="JAX9" s="44"/>
      <c r="JAY9" s="44"/>
      <c r="JAZ9" s="44"/>
      <c r="JBA9" s="44"/>
      <c r="JBB9" s="44"/>
      <c r="JBC9" s="44"/>
      <c r="JBD9" s="44"/>
      <c r="JBE9" s="44"/>
      <c r="JBF9" s="44"/>
      <c r="JBG9" s="44"/>
      <c r="JBH9" s="44"/>
      <c r="JBI9" s="44"/>
      <c r="JBJ9" s="44"/>
      <c r="JBK9" s="44"/>
      <c r="JBL9" s="44"/>
      <c r="JBM9" s="44"/>
      <c r="JBN9" s="44"/>
      <c r="JBO9" s="44"/>
      <c r="JBP9" s="44"/>
      <c r="JBQ9" s="44"/>
      <c r="JBR9" s="44"/>
      <c r="JBS9" s="44"/>
      <c r="JBT9" s="44"/>
      <c r="JBU9" s="44"/>
      <c r="JBV9" s="44"/>
      <c r="JBW9" s="44"/>
      <c r="JBX9" s="44"/>
      <c r="JBY9" s="44"/>
      <c r="JBZ9" s="44"/>
      <c r="JCA9" s="44"/>
      <c r="JCB9" s="44"/>
      <c r="JCC9" s="44"/>
      <c r="JCD9" s="44"/>
      <c r="JCE9" s="44"/>
      <c r="JCF9" s="44"/>
      <c r="JCG9" s="44"/>
      <c r="JCH9" s="44"/>
      <c r="JCI9" s="44"/>
      <c r="JCJ9" s="44"/>
      <c r="JCK9" s="44"/>
      <c r="JCL9" s="44"/>
      <c r="JCM9" s="44"/>
      <c r="JCN9" s="44"/>
      <c r="JCO9" s="44"/>
      <c r="JCP9" s="44"/>
      <c r="JCQ9" s="44"/>
      <c r="JCR9" s="44"/>
      <c r="JCS9" s="44"/>
      <c r="JCT9" s="44"/>
      <c r="JCU9" s="44"/>
      <c r="JCV9" s="44"/>
      <c r="JCW9" s="44"/>
      <c r="JCX9" s="44"/>
      <c r="JCY9" s="44"/>
      <c r="JCZ9" s="44"/>
      <c r="JDA9" s="44"/>
      <c r="JDB9" s="44"/>
      <c r="JDC9" s="44"/>
      <c r="JDD9" s="44"/>
      <c r="JDE9" s="44"/>
      <c r="JDF9" s="44"/>
      <c r="JDG9" s="44"/>
      <c r="JDH9" s="44"/>
      <c r="JDI9" s="44"/>
      <c r="JDJ9" s="44"/>
      <c r="JDK9" s="44"/>
      <c r="JDL9" s="44"/>
      <c r="JDM9" s="44"/>
      <c r="JDN9" s="44"/>
      <c r="JDO9" s="44"/>
      <c r="JDP9" s="44"/>
      <c r="JDQ9" s="44"/>
      <c r="JDR9" s="44"/>
      <c r="JDS9" s="44"/>
      <c r="JDT9" s="44"/>
      <c r="JDU9" s="44"/>
      <c r="JDV9" s="44"/>
      <c r="JDW9" s="44"/>
      <c r="JDX9" s="44"/>
      <c r="JDY9" s="44"/>
      <c r="JDZ9" s="44"/>
      <c r="JEA9" s="44"/>
      <c r="JEB9" s="44"/>
      <c r="JEC9" s="44"/>
      <c r="JED9" s="44"/>
      <c r="JEE9" s="44"/>
      <c r="JEF9" s="44"/>
      <c r="JEG9" s="44"/>
      <c r="JEH9" s="44"/>
      <c r="JEI9" s="44"/>
      <c r="JEJ9" s="44"/>
      <c r="JEK9" s="44"/>
      <c r="JEL9" s="44"/>
      <c r="JEM9" s="44"/>
      <c r="JEN9" s="44"/>
      <c r="JEO9" s="44"/>
      <c r="JEP9" s="44"/>
      <c r="JEQ9" s="44"/>
      <c r="JER9" s="44"/>
      <c r="JES9" s="44"/>
      <c r="JET9" s="44"/>
      <c r="JEU9" s="44"/>
      <c r="JEV9" s="44"/>
      <c r="JEW9" s="44"/>
      <c r="JEX9" s="44"/>
      <c r="JEY9" s="44"/>
      <c r="JEZ9" s="44"/>
      <c r="JFA9" s="44"/>
      <c r="JFB9" s="44"/>
      <c r="JFC9" s="44"/>
      <c r="JFD9" s="44"/>
      <c r="JFE9" s="44"/>
      <c r="JFF9" s="44"/>
      <c r="JFG9" s="44"/>
      <c r="JFH9" s="44"/>
      <c r="JFI9" s="44"/>
      <c r="JFJ9" s="44"/>
      <c r="JFK9" s="44"/>
      <c r="JFL9" s="44"/>
      <c r="JFM9" s="44"/>
      <c r="JFN9" s="44"/>
      <c r="JFO9" s="44"/>
      <c r="JFP9" s="44"/>
      <c r="JFQ9" s="44"/>
      <c r="JFR9" s="44"/>
      <c r="JFS9" s="44"/>
      <c r="JFT9" s="44"/>
      <c r="JFU9" s="44"/>
      <c r="JFV9" s="44"/>
      <c r="JFW9" s="44"/>
      <c r="JFX9" s="44"/>
      <c r="JFY9" s="44"/>
      <c r="JFZ9" s="44"/>
      <c r="JGA9" s="44"/>
      <c r="JGB9" s="44"/>
      <c r="JGC9" s="44"/>
      <c r="JGD9" s="44"/>
      <c r="JGE9" s="44"/>
      <c r="JGF9" s="44"/>
      <c r="JGG9" s="44"/>
      <c r="JGH9" s="44"/>
      <c r="JGI9" s="44"/>
      <c r="JGJ9" s="44"/>
      <c r="JGK9" s="44"/>
      <c r="JGL9" s="44"/>
      <c r="JGM9" s="44"/>
      <c r="JGN9" s="44"/>
      <c r="JGO9" s="44"/>
      <c r="JGP9" s="44"/>
      <c r="JGQ9" s="44"/>
      <c r="JGR9" s="44"/>
      <c r="JGS9" s="44"/>
      <c r="JGT9" s="44"/>
      <c r="JGU9" s="44"/>
      <c r="JGV9" s="44"/>
      <c r="JGW9" s="44"/>
      <c r="JGX9" s="44"/>
      <c r="JGY9" s="44"/>
      <c r="JGZ9" s="44"/>
      <c r="JHA9" s="44"/>
      <c r="JHB9" s="44"/>
      <c r="JHC9" s="44"/>
      <c r="JHD9" s="44"/>
      <c r="JHE9" s="44"/>
      <c r="JHF9" s="44"/>
      <c r="JHG9" s="44"/>
      <c r="JHH9" s="44"/>
      <c r="JHI9" s="44"/>
      <c r="JHJ9" s="44"/>
      <c r="JHK9" s="44"/>
      <c r="JHL9" s="44"/>
      <c r="JHM9" s="44"/>
      <c r="JHN9" s="44"/>
      <c r="JHO9" s="44"/>
      <c r="JHP9" s="44"/>
      <c r="JHQ9" s="44"/>
      <c r="JHR9" s="44"/>
      <c r="JHS9" s="44"/>
      <c r="JHT9" s="44"/>
      <c r="JHU9" s="44"/>
      <c r="JHV9" s="44"/>
      <c r="JHW9" s="44"/>
      <c r="JHX9" s="44"/>
      <c r="JHY9" s="44"/>
      <c r="JHZ9" s="44"/>
      <c r="JIA9" s="44"/>
      <c r="JIB9" s="44"/>
      <c r="JIC9" s="44"/>
      <c r="JID9" s="44"/>
      <c r="JIE9" s="44"/>
      <c r="JIF9" s="44"/>
      <c r="JIG9" s="44"/>
      <c r="JIH9" s="44"/>
      <c r="JII9" s="44"/>
      <c r="JIJ9" s="44"/>
      <c r="JIK9" s="44"/>
      <c r="JIL9" s="44"/>
      <c r="JIM9" s="44"/>
      <c r="JIN9" s="44"/>
      <c r="JIO9" s="44"/>
      <c r="JIP9" s="44"/>
      <c r="JIQ9" s="44"/>
      <c r="JIR9" s="44"/>
      <c r="JIS9" s="44"/>
      <c r="JIT9" s="44"/>
      <c r="JIU9" s="44"/>
      <c r="JIV9" s="44"/>
      <c r="JIW9" s="44"/>
      <c r="JIX9" s="44"/>
      <c r="JIY9" s="44"/>
      <c r="JIZ9" s="44"/>
      <c r="JJA9" s="44"/>
      <c r="JJB9" s="44"/>
      <c r="JJC9" s="44"/>
      <c r="JJD9" s="44"/>
      <c r="JJE9" s="44"/>
      <c r="JJF9" s="44"/>
      <c r="JJG9" s="44"/>
      <c r="JJH9" s="44"/>
      <c r="JJI9" s="44"/>
      <c r="JJJ9" s="44"/>
      <c r="JJK9" s="44"/>
      <c r="JJL9" s="44"/>
      <c r="JJM9" s="44"/>
      <c r="JJN9" s="44"/>
      <c r="JJO9" s="44"/>
      <c r="JJP9" s="44"/>
      <c r="JJQ9" s="44"/>
      <c r="JJR9" s="44"/>
      <c r="JJS9" s="44"/>
      <c r="JJT9" s="44"/>
      <c r="JJU9" s="44"/>
      <c r="JJV9" s="44"/>
      <c r="JJW9" s="44"/>
      <c r="JJX9" s="44"/>
      <c r="JJY9" s="44"/>
      <c r="JJZ9" s="44"/>
      <c r="JKA9" s="44"/>
      <c r="JKB9" s="44"/>
      <c r="JKC9" s="44"/>
      <c r="JKD9" s="44"/>
      <c r="JKE9" s="44"/>
      <c r="JKF9" s="44"/>
      <c r="JKG9" s="44"/>
      <c r="JKH9" s="44"/>
      <c r="JKI9" s="44"/>
      <c r="JKJ9" s="44"/>
      <c r="JKK9" s="44"/>
      <c r="JKL9" s="44"/>
      <c r="JKM9" s="44"/>
      <c r="JKN9" s="44"/>
      <c r="JKO9" s="44"/>
      <c r="JKP9" s="44"/>
      <c r="JKQ9" s="44"/>
      <c r="JKR9" s="44"/>
      <c r="JKS9" s="44"/>
      <c r="JKT9" s="44"/>
      <c r="JKU9" s="44"/>
      <c r="JKV9" s="44"/>
      <c r="JKW9" s="44"/>
      <c r="JKX9" s="44"/>
      <c r="JKY9" s="44"/>
      <c r="JKZ9" s="44"/>
      <c r="JLA9" s="44"/>
      <c r="JLB9" s="44"/>
      <c r="JLC9" s="44"/>
      <c r="JLD9" s="44"/>
      <c r="JLE9" s="44"/>
      <c r="JLF9" s="44"/>
      <c r="JLG9" s="44"/>
      <c r="JLH9" s="44"/>
      <c r="JLI9" s="44"/>
      <c r="JLJ9" s="44"/>
      <c r="JLK9" s="44"/>
      <c r="JLL9" s="44"/>
      <c r="JLM9" s="44"/>
      <c r="JLN9" s="44"/>
      <c r="JLO9" s="44"/>
      <c r="JLP9" s="44"/>
      <c r="JLQ9" s="44"/>
      <c r="JLR9" s="44"/>
      <c r="JLS9" s="44"/>
      <c r="JLT9" s="44"/>
      <c r="JLU9" s="44"/>
      <c r="JLV9" s="44"/>
      <c r="JLW9" s="44"/>
      <c r="JLX9" s="44"/>
      <c r="JLY9" s="44"/>
      <c r="JLZ9" s="44"/>
      <c r="JMA9" s="44"/>
      <c r="JMB9" s="44"/>
      <c r="JMC9" s="44"/>
      <c r="JMD9" s="44"/>
      <c r="JME9" s="44"/>
      <c r="JMF9" s="44"/>
      <c r="JMG9" s="44"/>
      <c r="JMH9" s="44"/>
      <c r="JMI9" s="44"/>
      <c r="JMJ9" s="44"/>
      <c r="JMK9" s="44"/>
      <c r="JML9" s="44"/>
      <c r="JMM9" s="44"/>
      <c r="JMN9" s="44"/>
      <c r="JMO9" s="44"/>
      <c r="JMP9" s="44"/>
      <c r="JMQ9" s="44"/>
      <c r="JMR9" s="44"/>
      <c r="JMS9" s="44"/>
      <c r="JMT9" s="44"/>
      <c r="JMU9" s="44"/>
      <c r="JMV9" s="44"/>
      <c r="JMW9" s="44"/>
      <c r="JMX9" s="44"/>
      <c r="JMY9" s="44"/>
      <c r="JMZ9" s="44"/>
      <c r="JNA9" s="44"/>
      <c r="JNB9" s="44"/>
      <c r="JNC9" s="44"/>
      <c r="JND9" s="44"/>
      <c r="JNE9" s="44"/>
      <c r="JNF9" s="44"/>
      <c r="JNG9" s="44"/>
      <c r="JNH9" s="44"/>
      <c r="JNI9" s="44"/>
      <c r="JNJ9" s="44"/>
      <c r="JNK9" s="44"/>
      <c r="JNL9" s="44"/>
      <c r="JNM9" s="44"/>
      <c r="JNN9" s="44"/>
      <c r="JNO9" s="44"/>
      <c r="JNP9" s="44"/>
      <c r="JNQ9" s="44"/>
      <c r="JNR9" s="44"/>
      <c r="JNS9" s="44"/>
      <c r="JNT9" s="44"/>
      <c r="JNU9" s="44"/>
      <c r="JNV9" s="44"/>
      <c r="JNW9" s="44"/>
      <c r="JNX9" s="44"/>
      <c r="JNY9" s="44"/>
      <c r="JNZ9" s="44"/>
      <c r="JOA9" s="44"/>
      <c r="JOB9" s="44"/>
      <c r="JOC9" s="44"/>
      <c r="JOD9" s="44"/>
      <c r="JOE9" s="44"/>
      <c r="JOF9" s="44"/>
      <c r="JOG9" s="44"/>
      <c r="JOH9" s="44"/>
      <c r="JOI9" s="44"/>
      <c r="JOJ9" s="44"/>
      <c r="JOK9" s="44"/>
      <c r="JOL9" s="44"/>
      <c r="JOM9" s="44"/>
      <c r="JON9" s="44"/>
      <c r="JOO9" s="44"/>
      <c r="JOP9" s="44"/>
      <c r="JOQ9" s="44"/>
      <c r="JOR9" s="44"/>
      <c r="JOS9" s="44"/>
      <c r="JOT9" s="44"/>
      <c r="JOU9" s="44"/>
      <c r="JOV9" s="44"/>
      <c r="JOW9" s="44"/>
      <c r="JOX9" s="44"/>
      <c r="JOY9" s="44"/>
      <c r="JOZ9" s="44"/>
      <c r="JPA9" s="44"/>
      <c r="JPB9" s="44"/>
      <c r="JPC9" s="44"/>
      <c r="JPD9" s="44"/>
      <c r="JPE9" s="44"/>
      <c r="JPF9" s="44"/>
      <c r="JPG9" s="44"/>
      <c r="JPH9" s="44"/>
      <c r="JPI9" s="44"/>
      <c r="JPJ9" s="44"/>
      <c r="JPK9" s="44"/>
      <c r="JPL9" s="44"/>
      <c r="JPM9" s="44"/>
      <c r="JPN9" s="44"/>
      <c r="JPO9" s="44"/>
      <c r="JPP9" s="44"/>
      <c r="JPQ9" s="44"/>
      <c r="JPR9" s="44"/>
      <c r="JPS9" s="44"/>
      <c r="JPT9" s="44"/>
      <c r="JPU9" s="44"/>
      <c r="JPV9" s="44"/>
      <c r="JPW9" s="44"/>
      <c r="JPX9" s="44"/>
      <c r="JPY9" s="44"/>
      <c r="JPZ9" s="44"/>
      <c r="JQA9" s="44"/>
      <c r="JQB9" s="44"/>
      <c r="JQC9" s="44"/>
      <c r="JQD9" s="44"/>
      <c r="JQE9" s="44"/>
      <c r="JQF9" s="44"/>
      <c r="JQG9" s="44"/>
      <c r="JQH9" s="44"/>
      <c r="JQI9" s="44"/>
      <c r="JQJ9" s="44"/>
      <c r="JQK9" s="44"/>
      <c r="JQL9" s="44"/>
      <c r="JQM9" s="44"/>
      <c r="JQN9" s="44"/>
      <c r="JQO9" s="44"/>
      <c r="JQP9" s="44"/>
      <c r="JQQ9" s="44"/>
      <c r="JQR9" s="44"/>
      <c r="JQS9" s="44"/>
      <c r="JQT9" s="44"/>
      <c r="JQU9" s="44"/>
      <c r="JQV9" s="44"/>
      <c r="JQW9" s="44"/>
      <c r="JQX9" s="44"/>
      <c r="JQY9" s="44"/>
      <c r="JQZ9" s="44"/>
      <c r="JRA9" s="44"/>
      <c r="JRB9" s="44"/>
      <c r="JRC9" s="44"/>
      <c r="JRD9" s="44"/>
      <c r="JRE9" s="44"/>
      <c r="JRF9" s="44"/>
      <c r="JRG9" s="44"/>
      <c r="JRH9" s="44"/>
      <c r="JRI9" s="44"/>
      <c r="JRJ9" s="44"/>
      <c r="JRK9" s="44"/>
      <c r="JRL9" s="44"/>
      <c r="JRM9" s="44"/>
      <c r="JRN9" s="44"/>
      <c r="JRO9" s="44"/>
      <c r="JRP9" s="44"/>
      <c r="JRQ9" s="44"/>
      <c r="JRR9" s="44"/>
      <c r="JRS9" s="44"/>
      <c r="JRT9" s="44"/>
      <c r="JRU9" s="44"/>
      <c r="JRV9" s="44"/>
      <c r="JRW9" s="44"/>
      <c r="JRX9" s="44"/>
      <c r="JRY9" s="44"/>
      <c r="JRZ9" s="44"/>
      <c r="JSA9" s="44"/>
      <c r="JSB9" s="44"/>
      <c r="JSC9" s="44"/>
      <c r="JSD9" s="44"/>
      <c r="JSE9" s="44"/>
      <c r="JSF9" s="44"/>
      <c r="JSG9" s="44"/>
      <c r="JSH9" s="44"/>
      <c r="JSI9" s="44"/>
      <c r="JSJ9" s="44"/>
      <c r="JSK9" s="44"/>
      <c r="JSL9" s="44"/>
      <c r="JSM9" s="44"/>
      <c r="JSN9" s="44"/>
      <c r="JSO9" s="44"/>
      <c r="JSP9" s="44"/>
      <c r="JSQ9" s="44"/>
      <c r="JSR9" s="44"/>
      <c r="JSS9" s="44"/>
      <c r="JST9" s="44"/>
      <c r="JSU9" s="44"/>
      <c r="JSV9" s="44"/>
      <c r="JSW9" s="44"/>
      <c r="JSX9" s="44"/>
      <c r="JSY9" s="44"/>
      <c r="JSZ9" s="44"/>
      <c r="JTA9" s="44"/>
      <c r="JTB9" s="44"/>
      <c r="JTC9" s="44"/>
      <c r="JTD9" s="44"/>
      <c r="JTE9" s="44"/>
      <c r="JTF9" s="44"/>
      <c r="JTG9" s="44"/>
      <c r="JTH9" s="44"/>
      <c r="JTI9" s="44"/>
      <c r="JTJ9" s="44"/>
      <c r="JTK9" s="44"/>
      <c r="JTL9" s="44"/>
      <c r="JTM9" s="44"/>
      <c r="JTN9" s="44"/>
      <c r="JTO9" s="44"/>
      <c r="JTP9" s="44"/>
      <c r="JTQ9" s="44"/>
      <c r="JTR9" s="44"/>
      <c r="JTS9" s="44"/>
      <c r="JTT9" s="44"/>
      <c r="JTU9" s="44"/>
      <c r="JTV9" s="44"/>
      <c r="JTW9" s="44"/>
      <c r="JTX9" s="44"/>
      <c r="JTY9" s="44"/>
      <c r="JTZ9" s="44"/>
      <c r="JUA9" s="44"/>
      <c r="JUB9" s="44"/>
      <c r="JUC9" s="44"/>
      <c r="JUD9" s="44"/>
      <c r="JUE9" s="44"/>
      <c r="JUF9" s="44"/>
      <c r="JUG9" s="44"/>
      <c r="JUH9" s="44"/>
      <c r="JUI9" s="44"/>
      <c r="JUJ9" s="44"/>
      <c r="JUK9" s="44"/>
      <c r="JUL9" s="44"/>
      <c r="JUM9" s="44"/>
      <c r="JUN9" s="44"/>
      <c r="JUO9" s="44"/>
      <c r="JUP9" s="44"/>
      <c r="JUQ9" s="44"/>
      <c r="JUR9" s="44"/>
      <c r="JUS9" s="44"/>
      <c r="JUT9" s="44"/>
      <c r="JUU9" s="44"/>
      <c r="JUV9" s="44"/>
      <c r="JUW9" s="44"/>
      <c r="JUX9" s="44"/>
      <c r="JUY9" s="44"/>
      <c r="JUZ9" s="44"/>
      <c r="JVA9" s="44"/>
      <c r="JVB9" s="44"/>
      <c r="JVC9" s="44"/>
      <c r="JVD9" s="44"/>
      <c r="JVE9" s="44"/>
      <c r="JVF9" s="44"/>
      <c r="JVG9" s="44"/>
      <c r="JVH9" s="44"/>
      <c r="JVI9" s="44"/>
      <c r="JVJ9" s="44"/>
      <c r="JVK9" s="44"/>
      <c r="JVL9" s="44"/>
      <c r="JVM9" s="44"/>
      <c r="JVN9" s="44"/>
      <c r="JVO9" s="44"/>
      <c r="JVP9" s="44"/>
      <c r="JVQ9" s="44"/>
      <c r="JVR9" s="44"/>
      <c r="JVS9" s="44"/>
      <c r="JVT9" s="44"/>
      <c r="JVU9" s="44"/>
      <c r="JVV9" s="44"/>
      <c r="JVW9" s="44"/>
      <c r="JVX9" s="44"/>
      <c r="JVY9" s="44"/>
      <c r="JVZ9" s="44"/>
      <c r="JWA9" s="44"/>
      <c r="JWB9" s="44"/>
      <c r="JWC9" s="44"/>
      <c r="JWD9" s="44"/>
      <c r="JWE9" s="44"/>
      <c r="JWF9" s="44"/>
      <c r="JWG9" s="44"/>
      <c r="JWH9" s="44"/>
      <c r="JWI9" s="44"/>
      <c r="JWJ9" s="44"/>
      <c r="JWK9" s="44"/>
      <c r="JWL9" s="44"/>
      <c r="JWM9" s="44"/>
      <c r="JWN9" s="44"/>
      <c r="JWO9" s="44"/>
      <c r="JWP9" s="44"/>
      <c r="JWQ9" s="44"/>
      <c r="JWR9" s="44"/>
      <c r="JWS9" s="44"/>
      <c r="JWT9" s="44"/>
      <c r="JWU9" s="44"/>
      <c r="JWV9" s="44"/>
      <c r="JWW9" s="44"/>
      <c r="JWX9" s="44"/>
      <c r="JWY9" s="44"/>
      <c r="JWZ9" s="44"/>
      <c r="JXA9" s="44"/>
      <c r="JXB9" s="44"/>
      <c r="JXC9" s="44"/>
      <c r="JXD9" s="44"/>
      <c r="JXE9" s="44"/>
      <c r="JXF9" s="44"/>
      <c r="JXG9" s="44"/>
      <c r="JXH9" s="44"/>
      <c r="JXI9" s="44"/>
      <c r="JXJ9" s="44"/>
      <c r="JXK9" s="44"/>
      <c r="JXL9" s="44"/>
      <c r="JXM9" s="44"/>
      <c r="JXN9" s="44"/>
      <c r="JXO9" s="44"/>
      <c r="JXP9" s="44"/>
      <c r="JXQ9" s="44"/>
      <c r="JXR9" s="44"/>
      <c r="JXS9" s="44"/>
      <c r="JXT9" s="44"/>
      <c r="JXU9" s="44"/>
      <c r="JXV9" s="44"/>
      <c r="JXW9" s="44"/>
      <c r="JXX9" s="44"/>
      <c r="JXY9" s="44"/>
      <c r="JXZ9" s="44"/>
      <c r="JYA9" s="44"/>
      <c r="JYB9" s="44"/>
      <c r="JYC9" s="44"/>
      <c r="JYD9" s="44"/>
      <c r="JYE9" s="44"/>
      <c r="JYF9" s="44"/>
      <c r="JYG9" s="44"/>
      <c r="JYH9" s="44"/>
      <c r="JYI9" s="44"/>
      <c r="JYJ9" s="44"/>
      <c r="JYK9" s="44"/>
      <c r="JYL9" s="44"/>
      <c r="JYM9" s="44"/>
      <c r="JYN9" s="44"/>
      <c r="JYO9" s="44"/>
      <c r="JYP9" s="44"/>
      <c r="JYQ9" s="44"/>
      <c r="JYR9" s="44"/>
      <c r="JYS9" s="44"/>
      <c r="JYT9" s="44"/>
      <c r="JYU9" s="44"/>
      <c r="JYV9" s="44"/>
      <c r="JYW9" s="44"/>
      <c r="JYX9" s="44"/>
      <c r="JYY9" s="44"/>
      <c r="JYZ9" s="44"/>
      <c r="JZA9" s="44"/>
      <c r="JZB9" s="44"/>
      <c r="JZC9" s="44"/>
      <c r="JZD9" s="44"/>
      <c r="JZE9" s="44"/>
      <c r="JZF9" s="44"/>
      <c r="JZG9" s="44"/>
      <c r="JZH9" s="44"/>
      <c r="JZI9" s="44"/>
      <c r="JZJ9" s="44"/>
      <c r="JZK9" s="44"/>
      <c r="JZL9" s="44"/>
      <c r="JZM9" s="44"/>
      <c r="JZN9" s="44"/>
      <c r="JZO9" s="44"/>
      <c r="JZP9" s="44"/>
      <c r="JZQ9" s="44"/>
      <c r="JZR9" s="44"/>
      <c r="JZS9" s="44"/>
      <c r="JZT9" s="44"/>
      <c r="JZU9" s="44"/>
      <c r="JZV9" s="44"/>
      <c r="JZW9" s="44"/>
      <c r="JZX9" s="44"/>
      <c r="JZY9" s="44"/>
      <c r="JZZ9" s="44"/>
      <c r="KAA9" s="44"/>
      <c r="KAB9" s="44"/>
      <c r="KAC9" s="44"/>
      <c r="KAD9" s="44"/>
      <c r="KAE9" s="44"/>
      <c r="KAF9" s="44"/>
      <c r="KAG9" s="44"/>
      <c r="KAH9" s="44"/>
      <c r="KAI9" s="44"/>
      <c r="KAJ9" s="44"/>
      <c r="KAK9" s="44"/>
      <c r="KAL9" s="44"/>
      <c r="KAM9" s="44"/>
      <c r="KAN9" s="44"/>
      <c r="KAO9" s="44"/>
      <c r="KAP9" s="44"/>
      <c r="KAQ9" s="44"/>
      <c r="KAR9" s="44"/>
      <c r="KAS9" s="44"/>
      <c r="KAT9" s="44"/>
      <c r="KAU9" s="44"/>
      <c r="KAV9" s="44"/>
      <c r="KAW9" s="44"/>
      <c r="KAX9" s="44"/>
      <c r="KAY9" s="44"/>
      <c r="KAZ9" s="44"/>
      <c r="KBA9" s="44"/>
      <c r="KBB9" s="44"/>
      <c r="KBC9" s="44"/>
      <c r="KBD9" s="44"/>
      <c r="KBE9" s="44"/>
      <c r="KBF9" s="44"/>
      <c r="KBG9" s="44"/>
      <c r="KBH9" s="44"/>
      <c r="KBI9" s="44"/>
      <c r="KBJ9" s="44"/>
      <c r="KBK9" s="44"/>
      <c r="KBL9" s="44"/>
      <c r="KBM9" s="44"/>
      <c r="KBN9" s="44"/>
      <c r="KBO9" s="44"/>
      <c r="KBP9" s="44"/>
      <c r="KBQ9" s="44"/>
      <c r="KBR9" s="44"/>
      <c r="KBS9" s="44"/>
      <c r="KBT9" s="44"/>
      <c r="KBU9" s="44"/>
      <c r="KBV9" s="44"/>
      <c r="KBW9" s="44"/>
      <c r="KBX9" s="44"/>
      <c r="KBY9" s="44"/>
      <c r="KBZ9" s="44"/>
      <c r="KCA9" s="44"/>
      <c r="KCB9" s="44"/>
      <c r="KCC9" s="44"/>
      <c r="KCD9" s="44"/>
      <c r="KCE9" s="44"/>
      <c r="KCF9" s="44"/>
      <c r="KCG9" s="44"/>
      <c r="KCH9" s="44"/>
      <c r="KCI9" s="44"/>
      <c r="KCJ9" s="44"/>
      <c r="KCK9" s="44"/>
      <c r="KCL9" s="44"/>
      <c r="KCM9" s="44"/>
      <c r="KCN9" s="44"/>
      <c r="KCO9" s="44"/>
      <c r="KCP9" s="44"/>
      <c r="KCQ9" s="44"/>
      <c r="KCR9" s="44"/>
      <c r="KCS9" s="44"/>
      <c r="KCT9" s="44"/>
      <c r="KCU9" s="44"/>
      <c r="KCV9" s="44"/>
      <c r="KCW9" s="44"/>
      <c r="KCX9" s="44"/>
      <c r="KCY9" s="44"/>
      <c r="KCZ9" s="44"/>
      <c r="KDA9" s="44"/>
      <c r="KDB9" s="44"/>
      <c r="KDC9" s="44"/>
      <c r="KDD9" s="44"/>
      <c r="KDE9" s="44"/>
      <c r="KDF9" s="44"/>
      <c r="KDG9" s="44"/>
      <c r="KDH9" s="44"/>
      <c r="KDI9" s="44"/>
      <c r="KDJ9" s="44"/>
      <c r="KDK9" s="44"/>
      <c r="KDL9" s="44"/>
      <c r="KDM9" s="44"/>
      <c r="KDN9" s="44"/>
      <c r="KDO9" s="44"/>
      <c r="KDP9" s="44"/>
      <c r="KDQ9" s="44"/>
      <c r="KDR9" s="44"/>
      <c r="KDS9" s="44"/>
      <c r="KDT9" s="44"/>
      <c r="KDU9" s="44"/>
      <c r="KDV9" s="44"/>
      <c r="KDW9" s="44"/>
      <c r="KDX9" s="44"/>
      <c r="KDY9" s="44"/>
      <c r="KDZ9" s="44"/>
      <c r="KEA9" s="44"/>
      <c r="KEB9" s="44"/>
      <c r="KEC9" s="44"/>
      <c r="KED9" s="44"/>
      <c r="KEE9" s="44"/>
      <c r="KEF9" s="44"/>
      <c r="KEG9" s="44"/>
      <c r="KEH9" s="44"/>
      <c r="KEI9" s="44"/>
      <c r="KEJ9" s="44"/>
      <c r="KEK9" s="44"/>
      <c r="KEL9" s="44"/>
      <c r="KEM9" s="44"/>
      <c r="KEN9" s="44"/>
      <c r="KEO9" s="44"/>
      <c r="KEP9" s="44"/>
      <c r="KEQ9" s="44"/>
      <c r="KER9" s="44"/>
      <c r="KES9" s="44"/>
      <c r="KET9" s="44"/>
      <c r="KEU9" s="44"/>
      <c r="KEV9" s="44"/>
      <c r="KEW9" s="44"/>
      <c r="KEX9" s="44"/>
      <c r="KEY9" s="44"/>
      <c r="KEZ9" s="44"/>
      <c r="KFA9" s="44"/>
      <c r="KFB9" s="44"/>
      <c r="KFC9" s="44"/>
      <c r="KFD9" s="44"/>
      <c r="KFE9" s="44"/>
      <c r="KFF9" s="44"/>
      <c r="KFG9" s="44"/>
      <c r="KFH9" s="44"/>
      <c r="KFI9" s="44"/>
      <c r="KFJ9" s="44"/>
      <c r="KFK9" s="44"/>
      <c r="KFL9" s="44"/>
      <c r="KFM9" s="44"/>
      <c r="KFN9" s="44"/>
      <c r="KFO9" s="44"/>
      <c r="KFP9" s="44"/>
      <c r="KFQ9" s="44"/>
      <c r="KFR9" s="44"/>
      <c r="KFS9" s="44"/>
      <c r="KFT9" s="44"/>
      <c r="KFU9" s="44"/>
      <c r="KFV9" s="44"/>
      <c r="KFW9" s="44"/>
      <c r="KFX9" s="44"/>
      <c r="KFY9" s="44"/>
      <c r="KFZ9" s="44"/>
      <c r="KGA9" s="44"/>
      <c r="KGB9" s="44"/>
      <c r="KGC9" s="44"/>
      <c r="KGD9" s="44"/>
      <c r="KGE9" s="44"/>
      <c r="KGF9" s="44"/>
      <c r="KGG9" s="44"/>
      <c r="KGH9" s="44"/>
      <c r="KGI9" s="44"/>
      <c r="KGJ9" s="44"/>
      <c r="KGK9" s="44"/>
      <c r="KGL9" s="44"/>
      <c r="KGM9" s="44"/>
      <c r="KGN9" s="44"/>
      <c r="KGO9" s="44"/>
      <c r="KGP9" s="44"/>
      <c r="KGQ9" s="44"/>
      <c r="KGR9" s="44"/>
      <c r="KGS9" s="44"/>
      <c r="KGT9" s="44"/>
      <c r="KGU9" s="44"/>
      <c r="KGV9" s="44"/>
      <c r="KGW9" s="44"/>
      <c r="KGX9" s="44"/>
      <c r="KGY9" s="44"/>
      <c r="KGZ9" s="44"/>
      <c r="KHA9" s="44"/>
      <c r="KHB9" s="44"/>
      <c r="KHC9" s="44"/>
      <c r="KHD9" s="44"/>
      <c r="KHE9" s="44"/>
      <c r="KHF9" s="44"/>
      <c r="KHG9" s="44"/>
      <c r="KHH9" s="44"/>
      <c r="KHI9" s="44"/>
      <c r="KHJ9" s="44"/>
      <c r="KHK9" s="44"/>
      <c r="KHL9" s="44"/>
      <c r="KHM9" s="44"/>
      <c r="KHN9" s="44"/>
      <c r="KHO9" s="44"/>
      <c r="KHP9" s="44"/>
      <c r="KHQ9" s="44"/>
      <c r="KHR9" s="44"/>
      <c r="KHS9" s="44"/>
      <c r="KHT9" s="44"/>
      <c r="KHU9" s="44"/>
      <c r="KHV9" s="44"/>
      <c r="KHW9" s="44"/>
      <c r="KHX9" s="44"/>
      <c r="KHY9" s="44"/>
      <c r="KHZ9" s="44"/>
      <c r="KIA9" s="44"/>
      <c r="KIB9" s="44"/>
      <c r="KIC9" s="44"/>
      <c r="KID9" s="44"/>
      <c r="KIE9" s="44"/>
      <c r="KIF9" s="44"/>
      <c r="KIG9" s="44"/>
      <c r="KIH9" s="44"/>
      <c r="KII9" s="44"/>
      <c r="KIJ9" s="44"/>
      <c r="KIK9" s="44"/>
      <c r="KIL9" s="44"/>
      <c r="KIM9" s="44"/>
      <c r="KIN9" s="44"/>
      <c r="KIO9" s="44"/>
      <c r="KIP9" s="44"/>
      <c r="KIQ9" s="44"/>
      <c r="KIR9" s="44"/>
      <c r="KIS9" s="44"/>
      <c r="KIT9" s="44"/>
      <c r="KIU9" s="44"/>
      <c r="KIV9" s="44"/>
      <c r="KIW9" s="44"/>
      <c r="KIX9" s="44"/>
      <c r="KIY9" s="44"/>
      <c r="KIZ9" s="44"/>
      <c r="KJA9" s="44"/>
      <c r="KJB9" s="44"/>
      <c r="KJC9" s="44"/>
      <c r="KJD9" s="44"/>
      <c r="KJE9" s="44"/>
      <c r="KJF9" s="44"/>
      <c r="KJG9" s="44"/>
      <c r="KJH9" s="44"/>
      <c r="KJI9" s="44"/>
      <c r="KJJ9" s="44"/>
      <c r="KJK9" s="44"/>
      <c r="KJL9" s="44"/>
      <c r="KJM9" s="44"/>
      <c r="KJN9" s="44"/>
      <c r="KJO9" s="44"/>
      <c r="KJP9" s="44"/>
      <c r="KJQ9" s="44"/>
      <c r="KJR9" s="44"/>
      <c r="KJS9" s="44"/>
      <c r="KJT9" s="44"/>
      <c r="KJU9" s="44"/>
      <c r="KJV9" s="44"/>
      <c r="KJW9" s="44"/>
      <c r="KJX9" s="44"/>
      <c r="KJY9" s="44"/>
      <c r="KJZ9" s="44"/>
      <c r="KKA9" s="44"/>
      <c r="KKB9" s="44"/>
      <c r="KKC9" s="44"/>
      <c r="KKD9" s="44"/>
      <c r="KKE9" s="44"/>
      <c r="KKF9" s="44"/>
      <c r="KKG9" s="44"/>
      <c r="KKH9" s="44"/>
      <c r="KKI9" s="44"/>
      <c r="KKJ9" s="44"/>
      <c r="KKK9" s="44"/>
      <c r="KKL9" s="44"/>
      <c r="KKM9" s="44"/>
      <c r="KKN9" s="44"/>
      <c r="KKO9" s="44"/>
      <c r="KKP9" s="44"/>
      <c r="KKQ9" s="44"/>
      <c r="KKR9" s="44"/>
      <c r="KKS9" s="44"/>
      <c r="KKT9" s="44"/>
      <c r="KKU9" s="44"/>
      <c r="KKV9" s="44"/>
      <c r="KKW9" s="44"/>
      <c r="KKX9" s="44"/>
      <c r="KKY9" s="44"/>
      <c r="KKZ9" s="44"/>
      <c r="KLA9" s="44"/>
      <c r="KLB9" s="44"/>
      <c r="KLC9" s="44"/>
      <c r="KLD9" s="44"/>
      <c r="KLE9" s="44"/>
      <c r="KLF9" s="44"/>
      <c r="KLG9" s="44"/>
      <c r="KLH9" s="44"/>
      <c r="KLI9" s="44"/>
      <c r="KLJ9" s="44"/>
      <c r="KLK9" s="44"/>
      <c r="KLL9" s="44"/>
      <c r="KLM9" s="44"/>
      <c r="KLN9" s="44"/>
      <c r="KLO9" s="44"/>
      <c r="KLP9" s="44"/>
      <c r="KLQ9" s="44"/>
      <c r="KLR9" s="44"/>
      <c r="KLS9" s="44"/>
      <c r="KLT9" s="44"/>
      <c r="KLU9" s="44"/>
      <c r="KLV9" s="44"/>
      <c r="KLW9" s="44"/>
      <c r="KLX9" s="44"/>
      <c r="KLY9" s="44"/>
      <c r="KLZ9" s="44"/>
      <c r="KMA9" s="44"/>
      <c r="KMB9" s="44"/>
      <c r="KMC9" s="44"/>
      <c r="KMD9" s="44"/>
      <c r="KME9" s="44"/>
      <c r="KMF9" s="44"/>
      <c r="KMG9" s="44"/>
      <c r="KMH9" s="44"/>
      <c r="KMI9" s="44"/>
      <c r="KMJ9" s="44"/>
      <c r="KMK9" s="44"/>
      <c r="KML9" s="44"/>
      <c r="KMM9" s="44"/>
      <c r="KMN9" s="44"/>
      <c r="KMO9" s="44"/>
      <c r="KMP9" s="44"/>
      <c r="KMQ9" s="44"/>
      <c r="KMR9" s="44"/>
      <c r="KMS9" s="44"/>
      <c r="KMT9" s="44"/>
      <c r="KMU9" s="44"/>
      <c r="KMV9" s="44"/>
      <c r="KMW9" s="44"/>
      <c r="KMX9" s="44"/>
      <c r="KMY9" s="44"/>
      <c r="KMZ9" s="44"/>
      <c r="KNA9" s="44"/>
      <c r="KNB9" s="44"/>
      <c r="KNC9" s="44"/>
      <c r="KND9" s="44"/>
      <c r="KNE9" s="44"/>
      <c r="KNF9" s="44"/>
      <c r="KNG9" s="44"/>
      <c r="KNH9" s="44"/>
      <c r="KNI9" s="44"/>
      <c r="KNJ9" s="44"/>
      <c r="KNK9" s="44"/>
      <c r="KNL9" s="44"/>
      <c r="KNM9" s="44"/>
      <c r="KNN9" s="44"/>
      <c r="KNO9" s="44"/>
      <c r="KNP9" s="44"/>
      <c r="KNQ9" s="44"/>
      <c r="KNR9" s="44"/>
      <c r="KNS9" s="44"/>
      <c r="KNT9" s="44"/>
      <c r="KNU9" s="44"/>
      <c r="KNV9" s="44"/>
      <c r="KNW9" s="44"/>
      <c r="KNX9" s="44"/>
      <c r="KNY9" s="44"/>
      <c r="KNZ9" s="44"/>
      <c r="KOA9" s="44"/>
      <c r="KOB9" s="44"/>
      <c r="KOC9" s="44"/>
      <c r="KOD9" s="44"/>
      <c r="KOE9" s="44"/>
      <c r="KOF9" s="44"/>
      <c r="KOG9" s="44"/>
      <c r="KOH9" s="44"/>
      <c r="KOI9" s="44"/>
      <c r="KOJ9" s="44"/>
      <c r="KOK9" s="44"/>
      <c r="KOL9" s="44"/>
      <c r="KOM9" s="44"/>
      <c r="KON9" s="44"/>
      <c r="KOO9" s="44"/>
      <c r="KOP9" s="44"/>
      <c r="KOQ9" s="44"/>
      <c r="KOR9" s="44"/>
      <c r="KOS9" s="44"/>
      <c r="KOT9" s="44"/>
      <c r="KOU9" s="44"/>
      <c r="KOV9" s="44"/>
      <c r="KOW9" s="44"/>
      <c r="KOX9" s="44"/>
      <c r="KOY9" s="44"/>
      <c r="KOZ9" s="44"/>
      <c r="KPA9" s="44"/>
      <c r="KPB9" s="44"/>
      <c r="KPC9" s="44"/>
      <c r="KPD9" s="44"/>
      <c r="KPE9" s="44"/>
      <c r="KPF9" s="44"/>
      <c r="KPG9" s="44"/>
      <c r="KPH9" s="44"/>
      <c r="KPI9" s="44"/>
      <c r="KPJ9" s="44"/>
      <c r="KPK9" s="44"/>
      <c r="KPL9" s="44"/>
      <c r="KPM9" s="44"/>
      <c r="KPN9" s="44"/>
      <c r="KPO9" s="44"/>
      <c r="KPP9" s="44"/>
      <c r="KPQ9" s="44"/>
      <c r="KPR9" s="44"/>
      <c r="KPS9" s="44"/>
      <c r="KPT9" s="44"/>
      <c r="KPU9" s="44"/>
      <c r="KPV9" s="44"/>
      <c r="KPW9" s="44"/>
      <c r="KPX9" s="44"/>
      <c r="KPY9" s="44"/>
      <c r="KPZ9" s="44"/>
      <c r="KQA9" s="44"/>
      <c r="KQB9" s="44"/>
      <c r="KQC9" s="44"/>
      <c r="KQD9" s="44"/>
      <c r="KQE9" s="44"/>
      <c r="KQF9" s="44"/>
      <c r="KQG9" s="44"/>
      <c r="KQH9" s="44"/>
      <c r="KQI9" s="44"/>
      <c r="KQJ9" s="44"/>
      <c r="KQK9" s="44"/>
      <c r="KQL9" s="44"/>
      <c r="KQM9" s="44"/>
      <c r="KQN9" s="44"/>
      <c r="KQO9" s="44"/>
      <c r="KQP9" s="44"/>
      <c r="KQQ9" s="44"/>
      <c r="KQR9" s="44"/>
      <c r="KQS9" s="44"/>
      <c r="KQT9" s="44"/>
      <c r="KQU9" s="44"/>
      <c r="KQV9" s="44"/>
      <c r="KQW9" s="44"/>
      <c r="KQX9" s="44"/>
      <c r="KQY9" s="44"/>
      <c r="KQZ9" s="44"/>
      <c r="KRA9" s="44"/>
      <c r="KRB9" s="44"/>
      <c r="KRC9" s="44"/>
      <c r="KRD9" s="44"/>
      <c r="KRE9" s="44"/>
      <c r="KRF9" s="44"/>
      <c r="KRG9" s="44"/>
      <c r="KRH9" s="44"/>
      <c r="KRI9" s="44"/>
      <c r="KRJ9" s="44"/>
      <c r="KRK9" s="44"/>
      <c r="KRL9" s="44"/>
      <c r="KRM9" s="44"/>
      <c r="KRN9" s="44"/>
      <c r="KRO9" s="44"/>
      <c r="KRP9" s="44"/>
      <c r="KRQ9" s="44"/>
      <c r="KRR9" s="44"/>
      <c r="KRS9" s="44"/>
      <c r="KRT9" s="44"/>
      <c r="KRU9" s="44"/>
      <c r="KRV9" s="44"/>
      <c r="KRW9" s="44"/>
      <c r="KRX9" s="44"/>
      <c r="KRY9" s="44"/>
      <c r="KRZ9" s="44"/>
      <c r="KSA9" s="44"/>
      <c r="KSB9" s="44"/>
      <c r="KSC9" s="44"/>
      <c r="KSD9" s="44"/>
      <c r="KSE9" s="44"/>
      <c r="KSF9" s="44"/>
      <c r="KSG9" s="44"/>
      <c r="KSH9" s="44"/>
      <c r="KSI9" s="44"/>
      <c r="KSJ9" s="44"/>
      <c r="KSK9" s="44"/>
      <c r="KSL9" s="44"/>
      <c r="KSM9" s="44"/>
      <c r="KSN9" s="44"/>
      <c r="KSO9" s="44"/>
      <c r="KSP9" s="44"/>
      <c r="KSQ9" s="44"/>
      <c r="KSR9" s="44"/>
      <c r="KSS9" s="44"/>
      <c r="KST9" s="44"/>
      <c r="KSU9" s="44"/>
      <c r="KSV9" s="44"/>
      <c r="KSW9" s="44"/>
      <c r="KSX9" s="44"/>
      <c r="KSY9" s="44"/>
      <c r="KSZ9" s="44"/>
      <c r="KTA9" s="44"/>
      <c r="KTB9" s="44"/>
      <c r="KTC9" s="44"/>
      <c r="KTD9" s="44"/>
      <c r="KTE9" s="44"/>
      <c r="KTF9" s="44"/>
      <c r="KTG9" s="44"/>
      <c r="KTH9" s="44"/>
      <c r="KTI9" s="44"/>
      <c r="KTJ9" s="44"/>
      <c r="KTK9" s="44"/>
      <c r="KTL9" s="44"/>
      <c r="KTM9" s="44"/>
      <c r="KTN9" s="44"/>
      <c r="KTO9" s="44"/>
      <c r="KTP9" s="44"/>
      <c r="KTQ9" s="44"/>
      <c r="KTR9" s="44"/>
      <c r="KTS9" s="44"/>
      <c r="KTT9" s="44"/>
      <c r="KTU9" s="44"/>
      <c r="KTV9" s="44"/>
      <c r="KTW9" s="44"/>
      <c r="KTX9" s="44"/>
      <c r="KTY9" s="44"/>
      <c r="KTZ9" s="44"/>
      <c r="KUA9" s="44"/>
      <c r="KUB9" s="44"/>
      <c r="KUC9" s="44"/>
      <c r="KUD9" s="44"/>
      <c r="KUE9" s="44"/>
      <c r="KUF9" s="44"/>
      <c r="KUG9" s="44"/>
      <c r="KUH9" s="44"/>
      <c r="KUI9" s="44"/>
      <c r="KUJ9" s="44"/>
      <c r="KUK9" s="44"/>
      <c r="KUL9" s="44"/>
      <c r="KUM9" s="44"/>
      <c r="KUN9" s="44"/>
      <c r="KUO9" s="44"/>
      <c r="KUP9" s="44"/>
      <c r="KUQ9" s="44"/>
      <c r="KUR9" s="44"/>
      <c r="KUS9" s="44"/>
      <c r="KUT9" s="44"/>
      <c r="KUU9" s="44"/>
      <c r="KUV9" s="44"/>
      <c r="KUW9" s="44"/>
      <c r="KUX9" s="44"/>
      <c r="KUY9" s="44"/>
      <c r="KUZ9" s="44"/>
      <c r="KVA9" s="44"/>
      <c r="KVB9" s="44"/>
      <c r="KVC9" s="44"/>
      <c r="KVD9" s="44"/>
      <c r="KVE9" s="44"/>
      <c r="KVF9" s="44"/>
      <c r="KVG9" s="44"/>
      <c r="KVH9" s="44"/>
      <c r="KVI9" s="44"/>
      <c r="KVJ9" s="44"/>
      <c r="KVK9" s="44"/>
      <c r="KVL9" s="44"/>
      <c r="KVM9" s="44"/>
      <c r="KVN9" s="44"/>
      <c r="KVO9" s="44"/>
      <c r="KVP9" s="44"/>
      <c r="KVQ9" s="44"/>
      <c r="KVR9" s="44"/>
      <c r="KVS9" s="44"/>
      <c r="KVT9" s="44"/>
      <c r="KVU9" s="44"/>
      <c r="KVV9" s="44"/>
      <c r="KVW9" s="44"/>
      <c r="KVX9" s="44"/>
      <c r="KVY9" s="44"/>
      <c r="KVZ9" s="44"/>
      <c r="KWA9" s="44"/>
      <c r="KWB9" s="44"/>
      <c r="KWC9" s="44"/>
      <c r="KWD9" s="44"/>
      <c r="KWE9" s="44"/>
      <c r="KWF9" s="44"/>
      <c r="KWG9" s="44"/>
      <c r="KWH9" s="44"/>
      <c r="KWI9" s="44"/>
      <c r="KWJ9" s="44"/>
      <c r="KWK9" s="44"/>
      <c r="KWL9" s="44"/>
      <c r="KWM9" s="44"/>
      <c r="KWN9" s="44"/>
      <c r="KWO9" s="44"/>
      <c r="KWP9" s="44"/>
      <c r="KWQ9" s="44"/>
      <c r="KWR9" s="44"/>
      <c r="KWS9" s="44"/>
      <c r="KWT9" s="44"/>
      <c r="KWU9" s="44"/>
      <c r="KWV9" s="44"/>
      <c r="KWW9" s="44"/>
      <c r="KWX9" s="44"/>
      <c r="KWY9" s="44"/>
      <c r="KWZ9" s="44"/>
      <c r="KXA9" s="44"/>
      <c r="KXB9" s="44"/>
      <c r="KXC9" s="44"/>
      <c r="KXD9" s="44"/>
      <c r="KXE9" s="44"/>
      <c r="KXF9" s="44"/>
      <c r="KXG9" s="44"/>
      <c r="KXH9" s="44"/>
      <c r="KXI9" s="44"/>
      <c r="KXJ9" s="44"/>
      <c r="KXK9" s="44"/>
      <c r="KXL9" s="44"/>
      <c r="KXM9" s="44"/>
      <c r="KXN9" s="44"/>
      <c r="KXO9" s="44"/>
      <c r="KXP9" s="44"/>
      <c r="KXQ9" s="44"/>
      <c r="KXR9" s="44"/>
      <c r="KXS9" s="44"/>
      <c r="KXT9" s="44"/>
      <c r="KXU9" s="44"/>
      <c r="KXV9" s="44"/>
      <c r="KXW9" s="44"/>
      <c r="KXX9" s="44"/>
      <c r="KXY9" s="44"/>
      <c r="KXZ9" s="44"/>
      <c r="KYA9" s="44"/>
      <c r="KYB9" s="44"/>
      <c r="KYC9" s="44"/>
      <c r="KYD9" s="44"/>
      <c r="KYE9" s="44"/>
      <c r="KYF9" s="44"/>
      <c r="KYG9" s="44"/>
      <c r="KYH9" s="44"/>
      <c r="KYI9" s="44"/>
      <c r="KYJ9" s="44"/>
      <c r="KYK9" s="44"/>
      <c r="KYL9" s="44"/>
      <c r="KYM9" s="44"/>
      <c r="KYN9" s="44"/>
      <c r="KYO9" s="44"/>
      <c r="KYP9" s="44"/>
      <c r="KYQ9" s="44"/>
      <c r="KYR9" s="44"/>
      <c r="KYS9" s="44"/>
      <c r="KYT9" s="44"/>
      <c r="KYU9" s="44"/>
      <c r="KYV9" s="44"/>
      <c r="KYW9" s="44"/>
      <c r="KYX9" s="44"/>
      <c r="KYY9" s="44"/>
      <c r="KYZ9" s="44"/>
      <c r="KZA9" s="44"/>
      <c r="KZB9" s="44"/>
      <c r="KZC9" s="44"/>
      <c r="KZD9" s="44"/>
      <c r="KZE9" s="44"/>
      <c r="KZF9" s="44"/>
      <c r="KZG9" s="44"/>
      <c r="KZH9" s="44"/>
      <c r="KZI9" s="44"/>
      <c r="KZJ9" s="44"/>
      <c r="KZK9" s="44"/>
      <c r="KZL9" s="44"/>
      <c r="KZM9" s="44"/>
      <c r="KZN9" s="44"/>
      <c r="KZO9" s="44"/>
      <c r="KZP9" s="44"/>
      <c r="KZQ9" s="44"/>
      <c r="KZR9" s="44"/>
      <c r="KZS9" s="44"/>
      <c r="KZT9" s="44"/>
      <c r="KZU9" s="44"/>
      <c r="KZV9" s="44"/>
      <c r="KZW9" s="44"/>
      <c r="KZX9" s="44"/>
      <c r="KZY9" s="44"/>
      <c r="KZZ9" s="44"/>
      <c r="LAA9" s="44"/>
      <c r="LAB9" s="44"/>
      <c r="LAC9" s="44"/>
      <c r="LAD9" s="44"/>
      <c r="LAE9" s="44"/>
      <c r="LAF9" s="44"/>
      <c r="LAG9" s="44"/>
      <c r="LAH9" s="44"/>
      <c r="LAI9" s="44"/>
      <c r="LAJ9" s="44"/>
      <c r="LAK9" s="44"/>
      <c r="LAL9" s="44"/>
      <c r="LAM9" s="44"/>
      <c r="LAN9" s="44"/>
      <c r="LAO9" s="44"/>
      <c r="LAP9" s="44"/>
      <c r="LAQ9" s="44"/>
      <c r="LAR9" s="44"/>
      <c r="LAS9" s="44"/>
      <c r="LAT9" s="44"/>
      <c r="LAU9" s="44"/>
      <c r="LAV9" s="44"/>
      <c r="LAW9" s="44"/>
      <c r="LAX9" s="44"/>
      <c r="LAY9" s="44"/>
      <c r="LAZ9" s="44"/>
      <c r="LBA9" s="44"/>
      <c r="LBB9" s="44"/>
      <c r="LBC9" s="44"/>
      <c r="LBD9" s="44"/>
      <c r="LBE9" s="44"/>
      <c r="LBF9" s="44"/>
      <c r="LBG9" s="44"/>
      <c r="LBH9" s="44"/>
      <c r="LBI9" s="44"/>
      <c r="LBJ9" s="44"/>
      <c r="LBK9" s="44"/>
      <c r="LBL9" s="44"/>
      <c r="LBM9" s="44"/>
      <c r="LBN9" s="44"/>
      <c r="LBO9" s="44"/>
      <c r="LBP9" s="44"/>
      <c r="LBQ9" s="44"/>
      <c r="LBR9" s="44"/>
      <c r="LBS9" s="44"/>
      <c r="LBT9" s="44"/>
      <c r="LBU9" s="44"/>
      <c r="LBV9" s="44"/>
      <c r="LBW9" s="44"/>
      <c r="LBX9" s="44"/>
      <c r="LBY9" s="44"/>
      <c r="LBZ9" s="44"/>
      <c r="LCA9" s="44"/>
      <c r="LCB9" s="44"/>
      <c r="LCC9" s="44"/>
      <c r="LCD9" s="44"/>
      <c r="LCE9" s="44"/>
      <c r="LCF9" s="44"/>
      <c r="LCG9" s="44"/>
      <c r="LCH9" s="44"/>
      <c r="LCI9" s="44"/>
      <c r="LCJ9" s="44"/>
      <c r="LCK9" s="44"/>
      <c r="LCL9" s="44"/>
      <c r="LCM9" s="44"/>
      <c r="LCN9" s="44"/>
      <c r="LCO9" s="44"/>
      <c r="LCP9" s="44"/>
      <c r="LCQ9" s="44"/>
      <c r="LCR9" s="44"/>
      <c r="LCS9" s="44"/>
      <c r="LCT9" s="44"/>
      <c r="LCU9" s="44"/>
      <c r="LCV9" s="44"/>
      <c r="LCW9" s="44"/>
      <c r="LCX9" s="44"/>
      <c r="LCY9" s="44"/>
      <c r="LCZ9" s="44"/>
      <c r="LDA9" s="44"/>
      <c r="LDB9" s="44"/>
      <c r="LDC9" s="44"/>
      <c r="LDD9" s="44"/>
      <c r="LDE9" s="44"/>
      <c r="LDF9" s="44"/>
      <c r="LDG9" s="44"/>
      <c r="LDH9" s="44"/>
      <c r="LDI9" s="44"/>
      <c r="LDJ9" s="44"/>
      <c r="LDK9" s="44"/>
      <c r="LDL9" s="44"/>
      <c r="LDM9" s="44"/>
      <c r="LDN9" s="44"/>
      <c r="LDO9" s="44"/>
      <c r="LDP9" s="44"/>
      <c r="LDQ9" s="44"/>
      <c r="LDR9" s="44"/>
      <c r="LDS9" s="44"/>
      <c r="LDT9" s="44"/>
      <c r="LDU9" s="44"/>
      <c r="LDV9" s="44"/>
      <c r="LDW9" s="44"/>
      <c r="LDX9" s="44"/>
      <c r="LDY9" s="44"/>
      <c r="LDZ9" s="44"/>
      <c r="LEA9" s="44"/>
      <c r="LEB9" s="44"/>
      <c r="LEC9" s="44"/>
      <c r="LED9" s="44"/>
      <c r="LEE9" s="44"/>
      <c r="LEF9" s="44"/>
      <c r="LEG9" s="44"/>
      <c r="LEH9" s="44"/>
      <c r="LEI9" s="44"/>
      <c r="LEJ9" s="44"/>
      <c r="LEK9" s="44"/>
      <c r="LEL9" s="44"/>
      <c r="LEM9" s="44"/>
      <c r="LEN9" s="44"/>
      <c r="LEO9" s="44"/>
      <c r="LEP9" s="44"/>
      <c r="LEQ9" s="44"/>
      <c r="LER9" s="44"/>
      <c r="LES9" s="44"/>
      <c r="LET9" s="44"/>
      <c r="LEU9" s="44"/>
      <c r="LEV9" s="44"/>
      <c r="LEW9" s="44"/>
      <c r="LEX9" s="44"/>
      <c r="LEY9" s="44"/>
      <c r="LEZ9" s="44"/>
      <c r="LFA9" s="44"/>
      <c r="LFB9" s="44"/>
      <c r="LFC9" s="44"/>
      <c r="LFD9" s="44"/>
      <c r="LFE9" s="44"/>
      <c r="LFF9" s="44"/>
      <c r="LFG9" s="44"/>
      <c r="LFH9" s="44"/>
      <c r="LFI9" s="44"/>
      <c r="LFJ9" s="44"/>
      <c r="LFK9" s="44"/>
      <c r="LFL9" s="44"/>
      <c r="LFM9" s="44"/>
      <c r="LFN9" s="44"/>
      <c r="LFO9" s="44"/>
      <c r="LFP9" s="44"/>
      <c r="LFQ9" s="44"/>
      <c r="LFR9" s="44"/>
      <c r="LFS9" s="44"/>
      <c r="LFT9" s="44"/>
      <c r="LFU9" s="44"/>
      <c r="LFV9" s="44"/>
      <c r="LFW9" s="44"/>
      <c r="LFX9" s="44"/>
      <c r="LFY9" s="44"/>
      <c r="LFZ9" s="44"/>
      <c r="LGA9" s="44"/>
      <c r="LGB9" s="44"/>
      <c r="LGC9" s="44"/>
      <c r="LGD9" s="44"/>
      <c r="LGE9" s="44"/>
      <c r="LGF9" s="44"/>
      <c r="LGG9" s="44"/>
      <c r="LGH9" s="44"/>
      <c r="LGI9" s="44"/>
      <c r="LGJ9" s="44"/>
      <c r="LGK9" s="44"/>
      <c r="LGL9" s="44"/>
      <c r="LGM9" s="44"/>
      <c r="LGN9" s="44"/>
      <c r="LGO9" s="44"/>
      <c r="LGP9" s="44"/>
      <c r="LGQ9" s="44"/>
      <c r="LGR9" s="44"/>
      <c r="LGS9" s="44"/>
      <c r="LGT9" s="44"/>
      <c r="LGU9" s="44"/>
      <c r="LGV9" s="44"/>
      <c r="LGW9" s="44"/>
      <c r="LGX9" s="44"/>
      <c r="LGY9" s="44"/>
      <c r="LGZ9" s="44"/>
      <c r="LHA9" s="44"/>
      <c r="LHB9" s="44"/>
      <c r="LHC9" s="44"/>
      <c r="LHD9" s="44"/>
      <c r="LHE9" s="44"/>
      <c r="LHF9" s="44"/>
      <c r="LHG9" s="44"/>
      <c r="LHH9" s="44"/>
      <c r="LHI9" s="44"/>
      <c r="LHJ9" s="44"/>
      <c r="LHK9" s="44"/>
      <c r="LHL9" s="44"/>
      <c r="LHM9" s="44"/>
      <c r="LHN9" s="44"/>
      <c r="LHO9" s="44"/>
      <c r="LHP9" s="44"/>
      <c r="LHQ9" s="44"/>
      <c r="LHR9" s="44"/>
      <c r="LHS9" s="44"/>
      <c r="LHT9" s="44"/>
      <c r="LHU9" s="44"/>
      <c r="LHV9" s="44"/>
      <c r="LHW9" s="44"/>
      <c r="LHX9" s="44"/>
      <c r="LHY9" s="44"/>
      <c r="LHZ9" s="44"/>
      <c r="LIA9" s="44"/>
      <c r="LIB9" s="44"/>
      <c r="LIC9" s="44"/>
      <c r="LID9" s="44"/>
      <c r="LIE9" s="44"/>
      <c r="LIF9" s="44"/>
      <c r="LIG9" s="44"/>
      <c r="LIH9" s="44"/>
      <c r="LII9" s="44"/>
      <c r="LIJ9" s="44"/>
      <c r="LIK9" s="44"/>
      <c r="LIL9" s="44"/>
      <c r="LIM9" s="44"/>
      <c r="LIN9" s="44"/>
      <c r="LIO9" s="44"/>
      <c r="LIP9" s="44"/>
      <c r="LIQ9" s="44"/>
      <c r="LIR9" s="44"/>
      <c r="LIS9" s="44"/>
      <c r="LIT9" s="44"/>
      <c r="LIU9" s="44"/>
      <c r="LIV9" s="44"/>
      <c r="LIW9" s="44"/>
      <c r="LIX9" s="44"/>
      <c r="LIY9" s="44"/>
      <c r="LIZ9" s="44"/>
      <c r="LJA9" s="44"/>
      <c r="LJB9" s="44"/>
      <c r="LJC9" s="44"/>
      <c r="LJD9" s="44"/>
      <c r="LJE9" s="44"/>
      <c r="LJF9" s="44"/>
      <c r="LJG9" s="44"/>
      <c r="LJH9" s="44"/>
      <c r="LJI9" s="44"/>
      <c r="LJJ9" s="44"/>
      <c r="LJK9" s="44"/>
      <c r="LJL9" s="44"/>
      <c r="LJM9" s="44"/>
      <c r="LJN9" s="44"/>
      <c r="LJO9" s="44"/>
      <c r="LJP9" s="44"/>
      <c r="LJQ9" s="44"/>
      <c r="LJR9" s="44"/>
      <c r="LJS9" s="44"/>
      <c r="LJT9" s="44"/>
      <c r="LJU9" s="44"/>
      <c r="LJV9" s="44"/>
      <c r="LJW9" s="44"/>
      <c r="LJX9" s="44"/>
      <c r="LJY9" s="44"/>
      <c r="LJZ9" s="44"/>
      <c r="LKA9" s="44"/>
      <c r="LKB9" s="44"/>
      <c r="LKC9" s="44"/>
      <c r="LKD9" s="44"/>
      <c r="LKE9" s="44"/>
      <c r="LKF9" s="44"/>
      <c r="LKG9" s="44"/>
      <c r="LKH9" s="44"/>
      <c r="LKI9" s="44"/>
      <c r="LKJ9" s="44"/>
      <c r="LKK9" s="44"/>
      <c r="LKL9" s="44"/>
      <c r="LKM9" s="44"/>
      <c r="LKN9" s="44"/>
      <c r="LKO9" s="44"/>
      <c r="LKP9" s="44"/>
      <c r="LKQ9" s="44"/>
      <c r="LKR9" s="44"/>
      <c r="LKS9" s="44"/>
      <c r="LKT9" s="44"/>
      <c r="LKU9" s="44"/>
      <c r="LKV9" s="44"/>
      <c r="LKW9" s="44"/>
      <c r="LKX9" s="44"/>
      <c r="LKY9" s="44"/>
      <c r="LKZ9" s="44"/>
      <c r="LLA9" s="44"/>
      <c r="LLB9" s="44"/>
      <c r="LLC9" s="44"/>
      <c r="LLD9" s="44"/>
      <c r="LLE9" s="44"/>
      <c r="LLF9" s="44"/>
      <c r="LLG9" s="44"/>
      <c r="LLH9" s="44"/>
      <c r="LLI9" s="44"/>
      <c r="LLJ9" s="44"/>
      <c r="LLK9" s="44"/>
      <c r="LLL9" s="44"/>
      <c r="LLM9" s="44"/>
      <c r="LLN9" s="44"/>
      <c r="LLO9" s="44"/>
      <c r="LLP9" s="44"/>
      <c r="LLQ9" s="44"/>
      <c r="LLR9" s="44"/>
      <c r="LLS9" s="44"/>
      <c r="LLT9" s="44"/>
      <c r="LLU9" s="44"/>
      <c r="LLV9" s="44"/>
      <c r="LLW9" s="44"/>
      <c r="LLX9" s="44"/>
      <c r="LLY9" s="44"/>
      <c r="LLZ9" s="44"/>
      <c r="LMA9" s="44"/>
      <c r="LMB9" s="44"/>
      <c r="LMC9" s="44"/>
      <c r="LMD9" s="44"/>
      <c r="LME9" s="44"/>
      <c r="LMF9" s="44"/>
      <c r="LMG9" s="44"/>
      <c r="LMH9" s="44"/>
      <c r="LMI9" s="44"/>
      <c r="LMJ9" s="44"/>
      <c r="LMK9" s="44"/>
      <c r="LML9" s="44"/>
      <c r="LMM9" s="44"/>
      <c r="LMN9" s="44"/>
      <c r="LMO9" s="44"/>
      <c r="LMP9" s="44"/>
      <c r="LMQ9" s="44"/>
      <c r="LMR9" s="44"/>
      <c r="LMS9" s="44"/>
      <c r="LMT9" s="44"/>
      <c r="LMU9" s="44"/>
      <c r="LMV9" s="44"/>
      <c r="LMW9" s="44"/>
      <c r="LMX9" s="44"/>
      <c r="LMY9" s="44"/>
      <c r="LMZ9" s="44"/>
      <c r="LNA9" s="44"/>
      <c r="LNB9" s="44"/>
      <c r="LNC9" s="44"/>
      <c r="LND9" s="44"/>
      <c r="LNE9" s="44"/>
      <c r="LNF9" s="44"/>
      <c r="LNG9" s="44"/>
      <c r="LNH9" s="44"/>
      <c r="LNI9" s="44"/>
      <c r="LNJ9" s="44"/>
      <c r="LNK9" s="44"/>
      <c r="LNL9" s="44"/>
      <c r="LNM9" s="44"/>
      <c r="LNN9" s="44"/>
      <c r="LNO9" s="44"/>
      <c r="LNP9" s="44"/>
      <c r="LNQ9" s="44"/>
      <c r="LNR9" s="44"/>
      <c r="LNS9" s="44"/>
      <c r="LNT9" s="44"/>
      <c r="LNU9" s="44"/>
      <c r="LNV9" s="44"/>
      <c r="LNW9" s="44"/>
      <c r="LNX9" s="44"/>
      <c r="LNY9" s="44"/>
      <c r="LNZ9" s="44"/>
      <c r="LOA9" s="44"/>
      <c r="LOB9" s="44"/>
      <c r="LOC9" s="44"/>
      <c r="LOD9" s="44"/>
      <c r="LOE9" s="44"/>
      <c r="LOF9" s="44"/>
      <c r="LOG9" s="44"/>
      <c r="LOH9" s="44"/>
      <c r="LOI9" s="44"/>
      <c r="LOJ9" s="44"/>
      <c r="LOK9" s="44"/>
      <c r="LOL9" s="44"/>
      <c r="LOM9" s="44"/>
      <c r="LON9" s="44"/>
      <c r="LOO9" s="44"/>
      <c r="LOP9" s="44"/>
      <c r="LOQ9" s="44"/>
      <c r="LOR9" s="44"/>
      <c r="LOS9" s="44"/>
      <c r="LOT9" s="44"/>
      <c r="LOU9" s="44"/>
      <c r="LOV9" s="44"/>
      <c r="LOW9" s="44"/>
      <c r="LOX9" s="44"/>
      <c r="LOY9" s="44"/>
      <c r="LOZ9" s="44"/>
      <c r="LPA9" s="44"/>
      <c r="LPB9" s="44"/>
      <c r="LPC9" s="44"/>
      <c r="LPD9" s="44"/>
      <c r="LPE9" s="44"/>
      <c r="LPF9" s="44"/>
      <c r="LPG9" s="44"/>
      <c r="LPH9" s="44"/>
      <c r="LPI9" s="44"/>
      <c r="LPJ9" s="44"/>
      <c r="LPK9" s="44"/>
      <c r="LPL9" s="44"/>
      <c r="LPM9" s="44"/>
      <c r="LPN9" s="44"/>
      <c r="LPO9" s="44"/>
      <c r="LPP9" s="44"/>
      <c r="LPQ9" s="44"/>
      <c r="LPR9" s="44"/>
      <c r="LPS9" s="44"/>
      <c r="LPT9" s="44"/>
      <c r="LPU9" s="44"/>
      <c r="LPV9" s="44"/>
      <c r="LPW9" s="44"/>
      <c r="LPX9" s="44"/>
      <c r="LPY9" s="44"/>
      <c r="LPZ9" s="44"/>
      <c r="LQA9" s="44"/>
      <c r="LQB9" s="44"/>
      <c r="LQC9" s="44"/>
      <c r="LQD9" s="44"/>
      <c r="LQE9" s="44"/>
      <c r="LQF9" s="44"/>
      <c r="LQG9" s="44"/>
      <c r="LQH9" s="44"/>
      <c r="LQI9" s="44"/>
      <c r="LQJ9" s="44"/>
      <c r="LQK9" s="44"/>
      <c r="LQL9" s="44"/>
      <c r="LQM9" s="44"/>
      <c r="LQN9" s="44"/>
      <c r="LQO9" s="44"/>
      <c r="LQP9" s="44"/>
      <c r="LQQ9" s="44"/>
      <c r="LQR9" s="44"/>
      <c r="LQS9" s="44"/>
      <c r="LQT9" s="44"/>
      <c r="LQU9" s="44"/>
      <c r="LQV9" s="44"/>
      <c r="LQW9" s="44"/>
      <c r="LQX9" s="44"/>
      <c r="LQY9" s="44"/>
      <c r="LQZ9" s="44"/>
      <c r="LRA9" s="44"/>
      <c r="LRB9" s="44"/>
      <c r="LRC9" s="44"/>
      <c r="LRD9" s="44"/>
      <c r="LRE9" s="44"/>
      <c r="LRF9" s="44"/>
      <c r="LRG9" s="44"/>
      <c r="LRH9" s="44"/>
      <c r="LRI9" s="44"/>
      <c r="LRJ9" s="44"/>
      <c r="LRK9" s="44"/>
      <c r="LRL9" s="44"/>
      <c r="LRM9" s="44"/>
      <c r="LRN9" s="44"/>
      <c r="LRO9" s="44"/>
      <c r="LRP9" s="44"/>
      <c r="LRQ9" s="44"/>
      <c r="LRR9" s="44"/>
      <c r="LRS9" s="44"/>
      <c r="LRT9" s="44"/>
      <c r="LRU9" s="44"/>
      <c r="LRV9" s="44"/>
      <c r="LRW9" s="44"/>
      <c r="LRX9" s="44"/>
      <c r="LRY9" s="44"/>
      <c r="LRZ9" s="44"/>
      <c r="LSA9" s="44"/>
      <c r="LSB9" s="44"/>
      <c r="LSC9" s="44"/>
      <c r="LSD9" s="44"/>
      <c r="LSE9" s="44"/>
      <c r="LSF9" s="44"/>
      <c r="LSG9" s="44"/>
      <c r="LSH9" s="44"/>
      <c r="LSI9" s="44"/>
      <c r="LSJ9" s="44"/>
      <c r="LSK9" s="44"/>
      <c r="LSL9" s="44"/>
      <c r="LSM9" s="44"/>
      <c r="LSN9" s="44"/>
      <c r="LSO9" s="44"/>
      <c r="LSP9" s="44"/>
      <c r="LSQ9" s="44"/>
      <c r="LSR9" s="44"/>
      <c r="LSS9" s="44"/>
      <c r="LST9" s="44"/>
      <c r="LSU9" s="44"/>
      <c r="LSV9" s="44"/>
      <c r="LSW9" s="44"/>
      <c r="LSX9" s="44"/>
      <c r="LSY9" s="44"/>
      <c r="LSZ9" s="44"/>
      <c r="LTA9" s="44"/>
      <c r="LTB9" s="44"/>
      <c r="LTC9" s="44"/>
      <c r="LTD9" s="44"/>
      <c r="LTE9" s="44"/>
      <c r="LTF9" s="44"/>
      <c r="LTG9" s="44"/>
      <c r="LTH9" s="44"/>
      <c r="LTI9" s="44"/>
      <c r="LTJ9" s="44"/>
      <c r="LTK9" s="44"/>
      <c r="LTL9" s="44"/>
      <c r="LTM9" s="44"/>
      <c r="LTN9" s="44"/>
      <c r="LTO9" s="44"/>
      <c r="LTP9" s="44"/>
      <c r="LTQ9" s="44"/>
      <c r="LTR9" s="44"/>
      <c r="LTS9" s="44"/>
      <c r="LTT9" s="44"/>
      <c r="LTU9" s="44"/>
      <c r="LTV9" s="44"/>
      <c r="LTW9" s="44"/>
      <c r="LTX9" s="44"/>
      <c r="LTY9" s="44"/>
      <c r="LTZ9" s="44"/>
      <c r="LUA9" s="44"/>
      <c r="LUB9" s="44"/>
      <c r="LUC9" s="44"/>
      <c r="LUD9" s="44"/>
      <c r="LUE9" s="44"/>
      <c r="LUF9" s="44"/>
      <c r="LUG9" s="44"/>
      <c r="LUH9" s="44"/>
      <c r="LUI9" s="44"/>
      <c r="LUJ9" s="44"/>
      <c r="LUK9" s="44"/>
      <c r="LUL9" s="44"/>
      <c r="LUM9" s="44"/>
      <c r="LUN9" s="44"/>
      <c r="LUO9" s="44"/>
      <c r="LUP9" s="44"/>
      <c r="LUQ9" s="44"/>
      <c r="LUR9" s="44"/>
      <c r="LUS9" s="44"/>
      <c r="LUT9" s="44"/>
      <c r="LUU9" s="44"/>
      <c r="LUV9" s="44"/>
      <c r="LUW9" s="44"/>
      <c r="LUX9" s="44"/>
      <c r="LUY9" s="44"/>
      <c r="LUZ9" s="44"/>
      <c r="LVA9" s="44"/>
      <c r="LVB9" s="44"/>
      <c r="LVC9" s="44"/>
      <c r="LVD9" s="44"/>
      <c r="LVE9" s="44"/>
      <c r="LVF9" s="44"/>
      <c r="LVG9" s="44"/>
      <c r="LVH9" s="44"/>
      <c r="LVI9" s="44"/>
      <c r="LVJ9" s="44"/>
      <c r="LVK9" s="44"/>
      <c r="LVL9" s="44"/>
      <c r="LVM9" s="44"/>
      <c r="LVN9" s="44"/>
      <c r="LVO9" s="44"/>
      <c r="LVP9" s="44"/>
      <c r="LVQ9" s="44"/>
      <c r="LVR9" s="44"/>
      <c r="LVS9" s="44"/>
      <c r="LVT9" s="44"/>
      <c r="LVU9" s="44"/>
      <c r="LVV9" s="44"/>
      <c r="LVW9" s="44"/>
      <c r="LVX9" s="44"/>
      <c r="LVY9" s="44"/>
      <c r="LVZ9" s="44"/>
      <c r="LWA9" s="44"/>
      <c r="LWB9" s="44"/>
      <c r="LWC9" s="44"/>
      <c r="LWD9" s="44"/>
      <c r="LWE9" s="44"/>
      <c r="LWF9" s="44"/>
      <c r="LWG9" s="44"/>
      <c r="LWH9" s="44"/>
      <c r="LWI9" s="44"/>
      <c r="LWJ9" s="44"/>
      <c r="LWK9" s="44"/>
      <c r="LWL9" s="44"/>
      <c r="LWM9" s="44"/>
      <c r="LWN9" s="44"/>
      <c r="LWO9" s="44"/>
      <c r="LWP9" s="44"/>
      <c r="LWQ9" s="44"/>
      <c r="LWR9" s="44"/>
      <c r="LWS9" s="44"/>
      <c r="LWT9" s="44"/>
      <c r="LWU9" s="44"/>
      <c r="LWV9" s="44"/>
      <c r="LWW9" s="44"/>
      <c r="LWX9" s="44"/>
      <c r="LWY9" s="44"/>
      <c r="LWZ9" s="44"/>
      <c r="LXA9" s="44"/>
      <c r="LXB9" s="44"/>
      <c r="LXC9" s="44"/>
      <c r="LXD9" s="44"/>
      <c r="LXE9" s="44"/>
      <c r="LXF9" s="44"/>
      <c r="LXG9" s="44"/>
      <c r="LXH9" s="44"/>
      <c r="LXI9" s="44"/>
      <c r="LXJ9" s="44"/>
      <c r="LXK9" s="44"/>
      <c r="LXL9" s="44"/>
      <c r="LXM9" s="44"/>
      <c r="LXN9" s="44"/>
      <c r="LXO9" s="44"/>
      <c r="LXP9" s="44"/>
      <c r="LXQ9" s="44"/>
      <c r="LXR9" s="44"/>
      <c r="LXS9" s="44"/>
      <c r="LXT9" s="44"/>
      <c r="LXU9" s="44"/>
      <c r="LXV9" s="44"/>
      <c r="LXW9" s="44"/>
      <c r="LXX9" s="44"/>
      <c r="LXY9" s="44"/>
      <c r="LXZ9" s="44"/>
      <c r="LYA9" s="44"/>
      <c r="LYB9" s="44"/>
      <c r="LYC9" s="44"/>
      <c r="LYD9" s="44"/>
      <c r="LYE9" s="44"/>
      <c r="LYF9" s="44"/>
      <c r="LYG9" s="44"/>
      <c r="LYH9" s="44"/>
      <c r="LYI9" s="44"/>
      <c r="LYJ9" s="44"/>
      <c r="LYK9" s="44"/>
      <c r="LYL9" s="44"/>
      <c r="LYM9" s="44"/>
      <c r="LYN9" s="44"/>
      <c r="LYO9" s="44"/>
      <c r="LYP9" s="44"/>
      <c r="LYQ9" s="44"/>
      <c r="LYR9" s="44"/>
      <c r="LYS9" s="44"/>
      <c r="LYT9" s="44"/>
      <c r="LYU9" s="44"/>
      <c r="LYV9" s="44"/>
      <c r="LYW9" s="44"/>
      <c r="LYX9" s="44"/>
      <c r="LYY9" s="44"/>
      <c r="LYZ9" s="44"/>
      <c r="LZA9" s="44"/>
      <c r="LZB9" s="44"/>
      <c r="LZC9" s="44"/>
      <c r="LZD9" s="44"/>
      <c r="LZE9" s="44"/>
      <c r="LZF9" s="44"/>
      <c r="LZG9" s="44"/>
      <c r="LZH9" s="44"/>
      <c r="LZI9" s="44"/>
      <c r="LZJ9" s="44"/>
      <c r="LZK9" s="44"/>
      <c r="LZL9" s="44"/>
      <c r="LZM9" s="44"/>
      <c r="LZN9" s="44"/>
      <c r="LZO9" s="44"/>
      <c r="LZP9" s="44"/>
      <c r="LZQ9" s="44"/>
      <c r="LZR9" s="44"/>
      <c r="LZS9" s="44"/>
      <c r="LZT9" s="44"/>
      <c r="LZU9" s="44"/>
      <c r="LZV9" s="44"/>
      <c r="LZW9" s="44"/>
      <c r="LZX9" s="44"/>
      <c r="LZY9" s="44"/>
      <c r="LZZ9" s="44"/>
      <c r="MAA9" s="44"/>
      <c r="MAB9" s="44"/>
      <c r="MAC9" s="44"/>
      <c r="MAD9" s="44"/>
      <c r="MAE9" s="44"/>
      <c r="MAF9" s="44"/>
      <c r="MAG9" s="44"/>
      <c r="MAH9" s="44"/>
      <c r="MAI9" s="44"/>
      <c r="MAJ9" s="44"/>
      <c r="MAK9" s="44"/>
      <c r="MAL9" s="44"/>
      <c r="MAM9" s="44"/>
      <c r="MAN9" s="44"/>
      <c r="MAO9" s="44"/>
      <c r="MAP9" s="44"/>
      <c r="MAQ9" s="44"/>
      <c r="MAR9" s="44"/>
      <c r="MAS9" s="44"/>
      <c r="MAT9" s="44"/>
      <c r="MAU9" s="44"/>
      <c r="MAV9" s="44"/>
      <c r="MAW9" s="44"/>
      <c r="MAX9" s="44"/>
      <c r="MAY9" s="44"/>
      <c r="MAZ9" s="44"/>
      <c r="MBA9" s="44"/>
      <c r="MBB9" s="44"/>
      <c r="MBC9" s="44"/>
      <c r="MBD9" s="44"/>
      <c r="MBE9" s="44"/>
      <c r="MBF9" s="44"/>
      <c r="MBG9" s="44"/>
      <c r="MBH9" s="44"/>
      <c r="MBI9" s="44"/>
      <c r="MBJ9" s="44"/>
      <c r="MBK9" s="44"/>
      <c r="MBL9" s="44"/>
      <c r="MBM9" s="44"/>
      <c r="MBN9" s="44"/>
      <c r="MBO9" s="44"/>
      <c r="MBP9" s="44"/>
      <c r="MBQ9" s="44"/>
      <c r="MBR9" s="44"/>
      <c r="MBS9" s="44"/>
      <c r="MBT9" s="44"/>
      <c r="MBU9" s="44"/>
      <c r="MBV9" s="44"/>
      <c r="MBW9" s="44"/>
      <c r="MBX9" s="44"/>
      <c r="MBY9" s="44"/>
      <c r="MBZ9" s="44"/>
      <c r="MCA9" s="44"/>
      <c r="MCB9" s="44"/>
      <c r="MCC9" s="44"/>
      <c r="MCD9" s="44"/>
      <c r="MCE9" s="44"/>
      <c r="MCF9" s="44"/>
      <c r="MCG9" s="44"/>
      <c r="MCH9" s="44"/>
      <c r="MCI9" s="44"/>
      <c r="MCJ9" s="44"/>
      <c r="MCK9" s="44"/>
      <c r="MCL9" s="44"/>
      <c r="MCM9" s="44"/>
      <c r="MCN9" s="44"/>
      <c r="MCO9" s="44"/>
      <c r="MCP9" s="44"/>
      <c r="MCQ9" s="44"/>
      <c r="MCR9" s="44"/>
      <c r="MCS9" s="44"/>
      <c r="MCT9" s="44"/>
      <c r="MCU9" s="44"/>
      <c r="MCV9" s="44"/>
      <c r="MCW9" s="44"/>
      <c r="MCX9" s="44"/>
      <c r="MCY9" s="44"/>
      <c r="MCZ9" s="44"/>
      <c r="MDA9" s="44"/>
      <c r="MDB9" s="44"/>
      <c r="MDC9" s="44"/>
      <c r="MDD9" s="44"/>
      <c r="MDE9" s="44"/>
      <c r="MDF9" s="44"/>
      <c r="MDG9" s="44"/>
      <c r="MDH9" s="44"/>
      <c r="MDI9" s="44"/>
      <c r="MDJ9" s="44"/>
      <c r="MDK9" s="44"/>
      <c r="MDL9" s="44"/>
      <c r="MDM9" s="44"/>
      <c r="MDN9" s="44"/>
      <c r="MDO9" s="44"/>
      <c r="MDP9" s="44"/>
      <c r="MDQ9" s="44"/>
      <c r="MDR9" s="44"/>
      <c r="MDS9" s="44"/>
      <c r="MDT9" s="44"/>
      <c r="MDU9" s="44"/>
      <c r="MDV9" s="44"/>
      <c r="MDW9" s="44"/>
      <c r="MDX9" s="44"/>
      <c r="MDY9" s="44"/>
      <c r="MDZ9" s="44"/>
      <c r="MEA9" s="44"/>
      <c r="MEB9" s="44"/>
      <c r="MEC9" s="44"/>
      <c r="MED9" s="44"/>
      <c r="MEE9" s="44"/>
      <c r="MEF9" s="44"/>
      <c r="MEG9" s="44"/>
      <c r="MEH9" s="44"/>
      <c r="MEI9" s="44"/>
      <c r="MEJ9" s="44"/>
      <c r="MEK9" s="44"/>
      <c r="MEL9" s="44"/>
      <c r="MEM9" s="44"/>
      <c r="MEN9" s="44"/>
      <c r="MEO9" s="44"/>
      <c r="MEP9" s="44"/>
      <c r="MEQ9" s="44"/>
      <c r="MER9" s="44"/>
      <c r="MES9" s="44"/>
      <c r="MET9" s="44"/>
      <c r="MEU9" s="44"/>
      <c r="MEV9" s="44"/>
      <c r="MEW9" s="44"/>
      <c r="MEX9" s="44"/>
      <c r="MEY9" s="44"/>
      <c r="MEZ9" s="44"/>
      <c r="MFA9" s="44"/>
      <c r="MFB9" s="44"/>
      <c r="MFC9" s="44"/>
      <c r="MFD9" s="44"/>
      <c r="MFE9" s="44"/>
      <c r="MFF9" s="44"/>
      <c r="MFG9" s="44"/>
      <c r="MFH9" s="44"/>
      <c r="MFI9" s="44"/>
      <c r="MFJ9" s="44"/>
      <c r="MFK9" s="44"/>
      <c r="MFL9" s="44"/>
      <c r="MFM9" s="44"/>
      <c r="MFN9" s="44"/>
      <c r="MFO9" s="44"/>
      <c r="MFP9" s="44"/>
      <c r="MFQ9" s="44"/>
      <c r="MFR9" s="44"/>
      <c r="MFS9" s="44"/>
      <c r="MFT9" s="44"/>
      <c r="MFU9" s="44"/>
      <c r="MFV9" s="44"/>
      <c r="MFW9" s="44"/>
      <c r="MFX9" s="44"/>
      <c r="MFY9" s="44"/>
      <c r="MFZ9" s="44"/>
      <c r="MGA9" s="44"/>
      <c r="MGB9" s="44"/>
      <c r="MGC9" s="44"/>
      <c r="MGD9" s="44"/>
      <c r="MGE9" s="44"/>
      <c r="MGF9" s="44"/>
      <c r="MGG9" s="44"/>
      <c r="MGH9" s="44"/>
      <c r="MGI9" s="44"/>
      <c r="MGJ9" s="44"/>
      <c r="MGK9" s="44"/>
      <c r="MGL9" s="44"/>
      <c r="MGM9" s="44"/>
      <c r="MGN9" s="44"/>
      <c r="MGO9" s="44"/>
      <c r="MGP9" s="44"/>
      <c r="MGQ9" s="44"/>
      <c r="MGR9" s="44"/>
      <c r="MGS9" s="44"/>
      <c r="MGT9" s="44"/>
      <c r="MGU9" s="44"/>
      <c r="MGV9" s="44"/>
      <c r="MGW9" s="44"/>
      <c r="MGX9" s="44"/>
      <c r="MGY9" s="44"/>
      <c r="MGZ9" s="44"/>
      <c r="MHA9" s="44"/>
      <c r="MHB9" s="44"/>
      <c r="MHC9" s="44"/>
      <c r="MHD9" s="44"/>
      <c r="MHE9" s="44"/>
      <c r="MHF9" s="44"/>
      <c r="MHG9" s="44"/>
      <c r="MHH9" s="44"/>
      <c r="MHI9" s="44"/>
      <c r="MHJ9" s="44"/>
      <c r="MHK9" s="44"/>
      <c r="MHL9" s="44"/>
      <c r="MHM9" s="44"/>
      <c r="MHN9" s="44"/>
      <c r="MHO9" s="44"/>
      <c r="MHP9" s="44"/>
      <c r="MHQ9" s="44"/>
      <c r="MHR9" s="44"/>
      <c r="MHS9" s="44"/>
      <c r="MHT9" s="44"/>
      <c r="MHU9" s="44"/>
      <c r="MHV9" s="44"/>
      <c r="MHW9" s="44"/>
      <c r="MHX9" s="44"/>
      <c r="MHY9" s="44"/>
      <c r="MHZ9" s="44"/>
      <c r="MIA9" s="44"/>
      <c r="MIB9" s="44"/>
      <c r="MIC9" s="44"/>
      <c r="MID9" s="44"/>
      <c r="MIE9" s="44"/>
      <c r="MIF9" s="44"/>
      <c r="MIG9" s="44"/>
      <c r="MIH9" s="44"/>
      <c r="MII9" s="44"/>
      <c r="MIJ9" s="44"/>
      <c r="MIK9" s="44"/>
      <c r="MIL9" s="44"/>
      <c r="MIM9" s="44"/>
      <c r="MIN9" s="44"/>
      <c r="MIO9" s="44"/>
      <c r="MIP9" s="44"/>
      <c r="MIQ9" s="44"/>
      <c r="MIR9" s="44"/>
      <c r="MIS9" s="44"/>
      <c r="MIT9" s="44"/>
      <c r="MIU9" s="44"/>
      <c r="MIV9" s="44"/>
      <c r="MIW9" s="44"/>
      <c r="MIX9" s="44"/>
      <c r="MIY9" s="44"/>
      <c r="MIZ9" s="44"/>
      <c r="MJA9" s="44"/>
      <c r="MJB9" s="44"/>
      <c r="MJC9" s="44"/>
      <c r="MJD9" s="44"/>
      <c r="MJE9" s="44"/>
      <c r="MJF9" s="44"/>
      <c r="MJG9" s="44"/>
      <c r="MJH9" s="44"/>
      <c r="MJI9" s="44"/>
      <c r="MJJ9" s="44"/>
      <c r="MJK9" s="44"/>
      <c r="MJL9" s="44"/>
      <c r="MJM9" s="44"/>
      <c r="MJN9" s="44"/>
      <c r="MJO9" s="44"/>
      <c r="MJP9" s="44"/>
      <c r="MJQ9" s="44"/>
      <c r="MJR9" s="44"/>
      <c r="MJS9" s="44"/>
      <c r="MJT9" s="44"/>
      <c r="MJU9" s="44"/>
      <c r="MJV9" s="44"/>
      <c r="MJW9" s="44"/>
      <c r="MJX9" s="44"/>
      <c r="MJY9" s="44"/>
      <c r="MJZ9" s="44"/>
      <c r="MKA9" s="44"/>
      <c r="MKB9" s="44"/>
      <c r="MKC9" s="44"/>
      <c r="MKD9" s="44"/>
      <c r="MKE9" s="44"/>
      <c r="MKF9" s="44"/>
      <c r="MKG9" s="44"/>
      <c r="MKH9" s="44"/>
      <c r="MKI9" s="44"/>
      <c r="MKJ9" s="44"/>
      <c r="MKK9" s="44"/>
      <c r="MKL9" s="44"/>
      <c r="MKM9" s="44"/>
      <c r="MKN9" s="44"/>
      <c r="MKO9" s="44"/>
      <c r="MKP9" s="44"/>
      <c r="MKQ9" s="44"/>
      <c r="MKR9" s="44"/>
      <c r="MKS9" s="44"/>
      <c r="MKT9" s="44"/>
      <c r="MKU9" s="44"/>
      <c r="MKV9" s="44"/>
      <c r="MKW9" s="44"/>
      <c r="MKX9" s="44"/>
      <c r="MKY9" s="44"/>
      <c r="MKZ9" s="44"/>
      <c r="MLA9" s="44"/>
      <c r="MLB9" s="44"/>
      <c r="MLC9" s="44"/>
      <c r="MLD9" s="44"/>
      <c r="MLE9" s="44"/>
      <c r="MLF9" s="44"/>
      <c r="MLG9" s="44"/>
      <c r="MLH9" s="44"/>
      <c r="MLI9" s="44"/>
      <c r="MLJ9" s="44"/>
      <c r="MLK9" s="44"/>
      <c r="MLL9" s="44"/>
      <c r="MLM9" s="44"/>
      <c r="MLN9" s="44"/>
      <c r="MLO9" s="44"/>
      <c r="MLP9" s="44"/>
      <c r="MLQ9" s="44"/>
      <c r="MLR9" s="44"/>
      <c r="MLS9" s="44"/>
      <c r="MLT9" s="44"/>
      <c r="MLU9" s="44"/>
      <c r="MLV9" s="44"/>
      <c r="MLW9" s="44"/>
      <c r="MLX9" s="44"/>
      <c r="MLY9" s="44"/>
      <c r="MLZ9" s="44"/>
      <c r="MMA9" s="44"/>
      <c r="MMB9" s="44"/>
      <c r="MMC9" s="44"/>
      <c r="MMD9" s="44"/>
      <c r="MME9" s="44"/>
      <c r="MMF9" s="44"/>
      <c r="MMG9" s="44"/>
      <c r="MMH9" s="44"/>
      <c r="MMI9" s="44"/>
      <c r="MMJ9" s="44"/>
      <c r="MMK9" s="44"/>
      <c r="MML9" s="44"/>
      <c r="MMM9" s="44"/>
      <c r="MMN9" s="44"/>
      <c r="MMO9" s="44"/>
      <c r="MMP9" s="44"/>
      <c r="MMQ9" s="44"/>
      <c r="MMR9" s="44"/>
      <c r="MMS9" s="44"/>
      <c r="MMT9" s="44"/>
      <c r="MMU9" s="44"/>
      <c r="MMV9" s="44"/>
      <c r="MMW9" s="44"/>
      <c r="MMX9" s="44"/>
      <c r="MMY9" s="44"/>
      <c r="MMZ9" s="44"/>
      <c r="MNA9" s="44"/>
      <c r="MNB9" s="44"/>
      <c r="MNC9" s="44"/>
      <c r="MND9" s="44"/>
      <c r="MNE9" s="44"/>
      <c r="MNF9" s="44"/>
      <c r="MNG9" s="44"/>
      <c r="MNH9" s="44"/>
      <c r="MNI9" s="44"/>
      <c r="MNJ9" s="44"/>
      <c r="MNK9" s="44"/>
      <c r="MNL9" s="44"/>
      <c r="MNM9" s="44"/>
      <c r="MNN9" s="44"/>
      <c r="MNO9" s="44"/>
      <c r="MNP9" s="44"/>
      <c r="MNQ9" s="44"/>
      <c r="MNR9" s="44"/>
      <c r="MNS9" s="44"/>
      <c r="MNT9" s="44"/>
      <c r="MNU9" s="44"/>
      <c r="MNV9" s="44"/>
      <c r="MNW9" s="44"/>
      <c r="MNX9" s="44"/>
      <c r="MNY9" s="44"/>
      <c r="MNZ9" s="44"/>
      <c r="MOA9" s="44"/>
      <c r="MOB9" s="44"/>
      <c r="MOC9" s="44"/>
      <c r="MOD9" s="44"/>
      <c r="MOE9" s="44"/>
      <c r="MOF9" s="44"/>
      <c r="MOG9" s="44"/>
      <c r="MOH9" s="44"/>
      <c r="MOI9" s="44"/>
      <c r="MOJ9" s="44"/>
      <c r="MOK9" s="44"/>
      <c r="MOL9" s="44"/>
      <c r="MOM9" s="44"/>
      <c r="MON9" s="44"/>
      <c r="MOO9" s="44"/>
      <c r="MOP9" s="44"/>
      <c r="MOQ9" s="44"/>
      <c r="MOR9" s="44"/>
      <c r="MOS9" s="44"/>
      <c r="MOT9" s="44"/>
      <c r="MOU9" s="44"/>
      <c r="MOV9" s="44"/>
      <c r="MOW9" s="44"/>
      <c r="MOX9" s="44"/>
      <c r="MOY9" s="44"/>
      <c r="MOZ9" s="44"/>
      <c r="MPA9" s="44"/>
      <c r="MPB9" s="44"/>
      <c r="MPC9" s="44"/>
      <c r="MPD9" s="44"/>
      <c r="MPE9" s="44"/>
      <c r="MPF9" s="44"/>
      <c r="MPG9" s="44"/>
      <c r="MPH9" s="44"/>
      <c r="MPI9" s="44"/>
      <c r="MPJ9" s="44"/>
      <c r="MPK9" s="44"/>
      <c r="MPL9" s="44"/>
      <c r="MPM9" s="44"/>
      <c r="MPN9" s="44"/>
      <c r="MPO9" s="44"/>
      <c r="MPP9" s="44"/>
      <c r="MPQ9" s="44"/>
      <c r="MPR9" s="44"/>
      <c r="MPS9" s="44"/>
      <c r="MPT9" s="44"/>
      <c r="MPU9" s="44"/>
      <c r="MPV9" s="44"/>
      <c r="MPW9" s="44"/>
      <c r="MPX9" s="44"/>
      <c r="MPY9" s="44"/>
      <c r="MPZ9" s="44"/>
      <c r="MQA9" s="44"/>
      <c r="MQB9" s="44"/>
      <c r="MQC9" s="44"/>
      <c r="MQD9" s="44"/>
      <c r="MQE9" s="44"/>
      <c r="MQF9" s="44"/>
      <c r="MQG9" s="44"/>
      <c r="MQH9" s="44"/>
      <c r="MQI9" s="44"/>
      <c r="MQJ9" s="44"/>
      <c r="MQK9" s="44"/>
      <c r="MQL9" s="44"/>
      <c r="MQM9" s="44"/>
      <c r="MQN9" s="44"/>
      <c r="MQO9" s="44"/>
      <c r="MQP9" s="44"/>
      <c r="MQQ9" s="44"/>
      <c r="MQR9" s="44"/>
      <c r="MQS9" s="44"/>
      <c r="MQT9" s="44"/>
      <c r="MQU9" s="44"/>
      <c r="MQV9" s="44"/>
      <c r="MQW9" s="44"/>
      <c r="MQX9" s="44"/>
      <c r="MQY9" s="44"/>
      <c r="MQZ9" s="44"/>
      <c r="MRA9" s="44"/>
      <c r="MRB9" s="44"/>
      <c r="MRC9" s="44"/>
      <c r="MRD9" s="44"/>
      <c r="MRE9" s="44"/>
      <c r="MRF9" s="44"/>
      <c r="MRG9" s="44"/>
      <c r="MRH9" s="44"/>
      <c r="MRI9" s="44"/>
      <c r="MRJ9" s="44"/>
      <c r="MRK9" s="44"/>
      <c r="MRL9" s="44"/>
      <c r="MRM9" s="44"/>
      <c r="MRN9" s="44"/>
      <c r="MRO9" s="44"/>
      <c r="MRP9" s="44"/>
      <c r="MRQ9" s="44"/>
      <c r="MRR9" s="44"/>
      <c r="MRS9" s="44"/>
      <c r="MRT9" s="44"/>
      <c r="MRU9" s="44"/>
      <c r="MRV9" s="44"/>
      <c r="MRW9" s="44"/>
      <c r="MRX9" s="44"/>
      <c r="MRY9" s="44"/>
      <c r="MRZ9" s="44"/>
      <c r="MSA9" s="44"/>
      <c r="MSB9" s="44"/>
      <c r="MSC9" s="44"/>
      <c r="MSD9" s="44"/>
      <c r="MSE9" s="44"/>
      <c r="MSF9" s="44"/>
      <c r="MSG9" s="44"/>
      <c r="MSH9" s="44"/>
      <c r="MSI9" s="44"/>
      <c r="MSJ9" s="44"/>
      <c r="MSK9" s="44"/>
      <c r="MSL9" s="44"/>
      <c r="MSM9" s="44"/>
      <c r="MSN9" s="44"/>
      <c r="MSO9" s="44"/>
      <c r="MSP9" s="44"/>
      <c r="MSQ9" s="44"/>
      <c r="MSR9" s="44"/>
      <c r="MSS9" s="44"/>
      <c r="MST9" s="44"/>
      <c r="MSU9" s="44"/>
      <c r="MSV9" s="44"/>
      <c r="MSW9" s="44"/>
      <c r="MSX9" s="44"/>
      <c r="MSY9" s="44"/>
      <c r="MSZ9" s="44"/>
      <c r="MTA9" s="44"/>
      <c r="MTB9" s="44"/>
      <c r="MTC9" s="44"/>
      <c r="MTD9" s="44"/>
      <c r="MTE9" s="44"/>
      <c r="MTF9" s="44"/>
      <c r="MTG9" s="44"/>
      <c r="MTH9" s="44"/>
      <c r="MTI9" s="44"/>
      <c r="MTJ9" s="44"/>
      <c r="MTK9" s="44"/>
      <c r="MTL9" s="44"/>
      <c r="MTM9" s="44"/>
      <c r="MTN9" s="44"/>
      <c r="MTO9" s="44"/>
      <c r="MTP9" s="44"/>
      <c r="MTQ9" s="44"/>
      <c r="MTR9" s="44"/>
      <c r="MTS9" s="44"/>
      <c r="MTT9" s="44"/>
      <c r="MTU9" s="44"/>
      <c r="MTV9" s="44"/>
      <c r="MTW9" s="44"/>
      <c r="MTX9" s="44"/>
      <c r="MTY9" s="44"/>
      <c r="MTZ9" s="44"/>
      <c r="MUA9" s="44"/>
      <c r="MUB9" s="44"/>
      <c r="MUC9" s="44"/>
      <c r="MUD9" s="44"/>
      <c r="MUE9" s="44"/>
      <c r="MUF9" s="44"/>
      <c r="MUG9" s="44"/>
      <c r="MUH9" s="44"/>
      <c r="MUI9" s="44"/>
      <c r="MUJ9" s="44"/>
      <c r="MUK9" s="44"/>
      <c r="MUL9" s="44"/>
      <c r="MUM9" s="44"/>
      <c r="MUN9" s="44"/>
      <c r="MUO9" s="44"/>
      <c r="MUP9" s="44"/>
      <c r="MUQ9" s="44"/>
      <c r="MUR9" s="44"/>
      <c r="MUS9" s="44"/>
      <c r="MUT9" s="44"/>
      <c r="MUU9" s="44"/>
      <c r="MUV9" s="44"/>
      <c r="MUW9" s="44"/>
      <c r="MUX9" s="44"/>
      <c r="MUY9" s="44"/>
      <c r="MUZ9" s="44"/>
      <c r="MVA9" s="44"/>
      <c r="MVB9" s="44"/>
      <c r="MVC9" s="44"/>
      <c r="MVD9" s="44"/>
      <c r="MVE9" s="44"/>
      <c r="MVF9" s="44"/>
      <c r="MVG9" s="44"/>
      <c r="MVH9" s="44"/>
      <c r="MVI9" s="44"/>
      <c r="MVJ9" s="44"/>
      <c r="MVK9" s="44"/>
      <c r="MVL9" s="44"/>
      <c r="MVM9" s="44"/>
      <c r="MVN9" s="44"/>
      <c r="MVO9" s="44"/>
      <c r="MVP9" s="44"/>
      <c r="MVQ9" s="44"/>
      <c r="MVR9" s="44"/>
      <c r="MVS9" s="44"/>
      <c r="MVT9" s="44"/>
      <c r="MVU9" s="44"/>
      <c r="MVV9" s="44"/>
      <c r="MVW9" s="44"/>
      <c r="MVX9" s="44"/>
      <c r="MVY9" s="44"/>
      <c r="MVZ9" s="44"/>
      <c r="MWA9" s="44"/>
      <c r="MWB9" s="44"/>
      <c r="MWC9" s="44"/>
      <c r="MWD9" s="44"/>
      <c r="MWE9" s="44"/>
      <c r="MWF9" s="44"/>
      <c r="MWG9" s="44"/>
      <c r="MWH9" s="44"/>
      <c r="MWI9" s="44"/>
      <c r="MWJ9" s="44"/>
      <c r="MWK9" s="44"/>
      <c r="MWL9" s="44"/>
      <c r="MWM9" s="44"/>
      <c r="MWN9" s="44"/>
      <c r="MWO9" s="44"/>
      <c r="MWP9" s="44"/>
      <c r="MWQ9" s="44"/>
      <c r="MWR9" s="44"/>
      <c r="MWS9" s="44"/>
      <c r="MWT9" s="44"/>
      <c r="MWU9" s="44"/>
      <c r="MWV9" s="44"/>
      <c r="MWW9" s="44"/>
      <c r="MWX9" s="44"/>
      <c r="MWY9" s="44"/>
      <c r="MWZ9" s="44"/>
      <c r="MXA9" s="44"/>
      <c r="MXB9" s="44"/>
      <c r="MXC9" s="44"/>
      <c r="MXD9" s="44"/>
      <c r="MXE9" s="44"/>
      <c r="MXF9" s="44"/>
      <c r="MXG9" s="44"/>
      <c r="MXH9" s="44"/>
      <c r="MXI9" s="44"/>
      <c r="MXJ9" s="44"/>
      <c r="MXK9" s="44"/>
      <c r="MXL9" s="44"/>
      <c r="MXM9" s="44"/>
      <c r="MXN9" s="44"/>
      <c r="MXO9" s="44"/>
      <c r="MXP9" s="44"/>
      <c r="MXQ9" s="44"/>
      <c r="MXR9" s="44"/>
      <c r="MXS9" s="44"/>
      <c r="MXT9" s="44"/>
      <c r="MXU9" s="44"/>
      <c r="MXV9" s="44"/>
      <c r="MXW9" s="44"/>
      <c r="MXX9" s="44"/>
      <c r="MXY9" s="44"/>
      <c r="MXZ9" s="44"/>
      <c r="MYA9" s="44"/>
      <c r="MYB9" s="44"/>
      <c r="MYC9" s="44"/>
      <c r="MYD9" s="44"/>
      <c r="MYE9" s="44"/>
      <c r="MYF9" s="44"/>
      <c r="MYG9" s="44"/>
      <c r="MYH9" s="44"/>
      <c r="MYI9" s="44"/>
      <c r="MYJ9" s="44"/>
      <c r="MYK9" s="44"/>
      <c r="MYL9" s="44"/>
      <c r="MYM9" s="44"/>
      <c r="MYN9" s="44"/>
      <c r="MYO9" s="44"/>
      <c r="MYP9" s="44"/>
      <c r="MYQ9" s="44"/>
      <c r="MYR9" s="44"/>
      <c r="MYS9" s="44"/>
      <c r="MYT9" s="44"/>
      <c r="MYU9" s="44"/>
      <c r="MYV9" s="44"/>
      <c r="MYW9" s="44"/>
      <c r="MYX9" s="44"/>
      <c r="MYY9" s="44"/>
      <c r="MYZ9" s="44"/>
      <c r="MZA9" s="44"/>
      <c r="MZB9" s="44"/>
      <c r="MZC9" s="44"/>
      <c r="MZD9" s="44"/>
      <c r="MZE9" s="44"/>
      <c r="MZF9" s="44"/>
      <c r="MZG9" s="44"/>
      <c r="MZH9" s="44"/>
      <c r="MZI9" s="44"/>
      <c r="MZJ9" s="44"/>
      <c r="MZK9" s="44"/>
      <c r="MZL9" s="44"/>
      <c r="MZM9" s="44"/>
      <c r="MZN9" s="44"/>
      <c r="MZO9" s="44"/>
      <c r="MZP9" s="44"/>
      <c r="MZQ9" s="44"/>
      <c r="MZR9" s="44"/>
      <c r="MZS9" s="44"/>
      <c r="MZT9" s="44"/>
      <c r="MZU9" s="44"/>
      <c r="MZV9" s="44"/>
      <c r="MZW9" s="44"/>
      <c r="MZX9" s="44"/>
      <c r="MZY9" s="44"/>
      <c r="MZZ9" s="44"/>
      <c r="NAA9" s="44"/>
      <c r="NAB9" s="44"/>
      <c r="NAC9" s="44"/>
      <c r="NAD9" s="44"/>
      <c r="NAE9" s="44"/>
      <c r="NAF9" s="44"/>
      <c r="NAG9" s="44"/>
      <c r="NAH9" s="44"/>
      <c r="NAI9" s="44"/>
      <c r="NAJ9" s="44"/>
      <c r="NAK9" s="44"/>
      <c r="NAL9" s="44"/>
      <c r="NAM9" s="44"/>
      <c r="NAN9" s="44"/>
      <c r="NAO9" s="44"/>
      <c r="NAP9" s="44"/>
      <c r="NAQ9" s="44"/>
      <c r="NAR9" s="44"/>
      <c r="NAS9" s="44"/>
      <c r="NAT9" s="44"/>
      <c r="NAU9" s="44"/>
      <c r="NAV9" s="44"/>
      <c r="NAW9" s="44"/>
      <c r="NAX9" s="44"/>
      <c r="NAY9" s="44"/>
      <c r="NAZ9" s="44"/>
      <c r="NBA9" s="44"/>
      <c r="NBB9" s="44"/>
      <c r="NBC9" s="44"/>
      <c r="NBD9" s="44"/>
      <c r="NBE9" s="44"/>
      <c r="NBF9" s="44"/>
      <c r="NBG9" s="44"/>
      <c r="NBH9" s="44"/>
      <c r="NBI9" s="44"/>
      <c r="NBJ9" s="44"/>
      <c r="NBK9" s="44"/>
      <c r="NBL9" s="44"/>
      <c r="NBM9" s="44"/>
      <c r="NBN9" s="44"/>
      <c r="NBO9" s="44"/>
      <c r="NBP9" s="44"/>
      <c r="NBQ9" s="44"/>
      <c r="NBR9" s="44"/>
      <c r="NBS9" s="44"/>
      <c r="NBT9" s="44"/>
      <c r="NBU9" s="44"/>
      <c r="NBV9" s="44"/>
      <c r="NBW9" s="44"/>
      <c r="NBX9" s="44"/>
      <c r="NBY9" s="44"/>
      <c r="NBZ9" s="44"/>
      <c r="NCA9" s="44"/>
      <c r="NCB9" s="44"/>
      <c r="NCC9" s="44"/>
      <c r="NCD9" s="44"/>
      <c r="NCE9" s="44"/>
      <c r="NCF9" s="44"/>
      <c r="NCG9" s="44"/>
      <c r="NCH9" s="44"/>
      <c r="NCI9" s="44"/>
      <c r="NCJ9" s="44"/>
      <c r="NCK9" s="44"/>
      <c r="NCL9" s="44"/>
      <c r="NCM9" s="44"/>
      <c r="NCN9" s="44"/>
      <c r="NCO9" s="44"/>
      <c r="NCP9" s="44"/>
      <c r="NCQ9" s="44"/>
      <c r="NCR9" s="44"/>
      <c r="NCS9" s="44"/>
      <c r="NCT9" s="44"/>
      <c r="NCU9" s="44"/>
      <c r="NCV9" s="44"/>
      <c r="NCW9" s="44"/>
      <c r="NCX9" s="44"/>
      <c r="NCY9" s="44"/>
      <c r="NCZ9" s="44"/>
      <c r="NDA9" s="44"/>
      <c r="NDB9" s="44"/>
      <c r="NDC9" s="44"/>
      <c r="NDD9" s="44"/>
      <c r="NDE9" s="44"/>
      <c r="NDF9" s="44"/>
      <c r="NDG9" s="44"/>
      <c r="NDH9" s="44"/>
      <c r="NDI9" s="44"/>
      <c r="NDJ9" s="44"/>
      <c r="NDK9" s="44"/>
      <c r="NDL9" s="44"/>
      <c r="NDM9" s="44"/>
      <c r="NDN9" s="44"/>
      <c r="NDO9" s="44"/>
      <c r="NDP9" s="44"/>
      <c r="NDQ9" s="44"/>
      <c r="NDR9" s="44"/>
      <c r="NDS9" s="44"/>
      <c r="NDT9" s="44"/>
      <c r="NDU9" s="44"/>
      <c r="NDV9" s="44"/>
      <c r="NDW9" s="44"/>
      <c r="NDX9" s="44"/>
      <c r="NDY9" s="44"/>
      <c r="NDZ9" s="44"/>
      <c r="NEA9" s="44"/>
      <c r="NEB9" s="44"/>
      <c r="NEC9" s="44"/>
      <c r="NED9" s="44"/>
      <c r="NEE9" s="44"/>
      <c r="NEF9" s="44"/>
      <c r="NEG9" s="44"/>
      <c r="NEH9" s="44"/>
      <c r="NEI9" s="44"/>
      <c r="NEJ9" s="44"/>
      <c r="NEK9" s="44"/>
      <c r="NEL9" s="44"/>
      <c r="NEM9" s="44"/>
      <c r="NEN9" s="44"/>
      <c r="NEO9" s="44"/>
      <c r="NEP9" s="44"/>
      <c r="NEQ9" s="44"/>
      <c r="NER9" s="44"/>
      <c r="NES9" s="44"/>
      <c r="NET9" s="44"/>
      <c r="NEU9" s="44"/>
      <c r="NEV9" s="44"/>
      <c r="NEW9" s="44"/>
      <c r="NEX9" s="44"/>
      <c r="NEY9" s="44"/>
      <c r="NEZ9" s="44"/>
      <c r="NFA9" s="44"/>
      <c r="NFB9" s="44"/>
      <c r="NFC9" s="44"/>
      <c r="NFD9" s="44"/>
      <c r="NFE9" s="44"/>
      <c r="NFF9" s="44"/>
      <c r="NFG9" s="44"/>
      <c r="NFH9" s="44"/>
      <c r="NFI9" s="44"/>
      <c r="NFJ9" s="44"/>
      <c r="NFK9" s="44"/>
      <c r="NFL9" s="44"/>
      <c r="NFM9" s="44"/>
      <c r="NFN9" s="44"/>
      <c r="NFO9" s="44"/>
      <c r="NFP9" s="44"/>
      <c r="NFQ9" s="44"/>
      <c r="NFR9" s="44"/>
      <c r="NFS9" s="44"/>
      <c r="NFT9" s="44"/>
      <c r="NFU9" s="44"/>
      <c r="NFV9" s="44"/>
      <c r="NFW9" s="44"/>
      <c r="NFX9" s="44"/>
      <c r="NFY9" s="44"/>
      <c r="NFZ9" s="44"/>
      <c r="NGA9" s="44"/>
      <c r="NGB9" s="44"/>
      <c r="NGC9" s="44"/>
      <c r="NGD9" s="44"/>
      <c r="NGE9" s="44"/>
      <c r="NGF9" s="44"/>
      <c r="NGG9" s="44"/>
      <c r="NGH9" s="44"/>
      <c r="NGI9" s="44"/>
      <c r="NGJ9" s="44"/>
      <c r="NGK9" s="44"/>
      <c r="NGL9" s="44"/>
      <c r="NGM9" s="44"/>
      <c r="NGN9" s="44"/>
      <c r="NGO9" s="44"/>
      <c r="NGP9" s="44"/>
      <c r="NGQ9" s="44"/>
      <c r="NGR9" s="44"/>
      <c r="NGS9" s="44"/>
      <c r="NGT9" s="44"/>
      <c r="NGU9" s="44"/>
      <c r="NGV9" s="44"/>
      <c r="NGW9" s="44"/>
      <c r="NGX9" s="44"/>
      <c r="NGY9" s="44"/>
      <c r="NGZ9" s="44"/>
      <c r="NHA9" s="44"/>
      <c r="NHB9" s="44"/>
      <c r="NHC9" s="44"/>
      <c r="NHD9" s="44"/>
      <c r="NHE9" s="44"/>
      <c r="NHF9" s="44"/>
      <c r="NHG9" s="44"/>
      <c r="NHH9" s="44"/>
      <c r="NHI9" s="44"/>
      <c r="NHJ9" s="44"/>
      <c r="NHK9" s="44"/>
      <c r="NHL9" s="44"/>
      <c r="NHM9" s="44"/>
      <c r="NHN9" s="44"/>
      <c r="NHO9" s="44"/>
      <c r="NHP9" s="44"/>
      <c r="NHQ9" s="44"/>
      <c r="NHR9" s="44"/>
      <c r="NHS9" s="44"/>
      <c r="NHT9" s="44"/>
      <c r="NHU9" s="44"/>
      <c r="NHV9" s="44"/>
      <c r="NHW9" s="44"/>
      <c r="NHX9" s="44"/>
      <c r="NHY9" s="44"/>
      <c r="NHZ9" s="44"/>
      <c r="NIA9" s="44"/>
      <c r="NIB9" s="44"/>
      <c r="NIC9" s="44"/>
      <c r="NID9" s="44"/>
      <c r="NIE9" s="44"/>
      <c r="NIF9" s="44"/>
      <c r="NIG9" s="44"/>
      <c r="NIH9" s="44"/>
      <c r="NII9" s="44"/>
      <c r="NIJ9" s="44"/>
      <c r="NIK9" s="44"/>
      <c r="NIL9" s="44"/>
      <c r="NIM9" s="44"/>
      <c r="NIN9" s="44"/>
      <c r="NIO9" s="44"/>
      <c r="NIP9" s="44"/>
      <c r="NIQ9" s="44"/>
      <c r="NIR9" s="44"/>
      <c r="NIS9" s="44"/>
      <c r="NIT9" s="44"/>
      <c r="NIU9" s="44"/>
      <c r="NIV9" s="44"/>
      <c r="NIW9" s="44"/>
      <c r="NIX9" s="44"/>
      <c r="NIY9" s="44"/>
      <c r="NIZ9" s="44"/>
      <c r="NJA9" s="44"/>
      <c r="NJB9" s="44"/>
      <c r="NJC9" s="44"/>
      <c r="NJD9" s="44"/>
      <c r="NJE9" s="44"/>
      <c r="NJF9" s="44"/>
      <c r="NJG9" s="44"/>
      <c r="NJH9" s="44"/>
      <c r="NJI9" s="44"/>
      <c r="NJJ9" s="44"/>
      <c r="NJK9" s="44"/>
      <c r="NJL9" s="44"/>
      <c r="NJM9" s="44"/>
      <c r="NJN9" s="44"/>
      <c r="NJO9" s="44"/>
      <c r="NJP9" s="44"/>
      <c r="NJQ9" s="44"/>
      <c r="NJR9" s="44"/>
      <c r="NJS9" s="44"/>
      <c r="NJT9" s="44"/>
      <c r="NJU9" s="44"/>
      <c r="NJV9" s="44"/>
      <c r="NJW9" s="44"/>
      <c r="NJX9" s="44"/>
      <c r="NJY9" s="44"/>
      <c r="NJZ9" s="44"/>
      <c r="NKA9" s="44"/>
      <c r="NKB9" s="44"/>
      <c r="NKC9" s="44"/>
      <c r="NKD9" s="44"/>
      <c r="NKE9" s="44"/>
      <c r="NKF9" s="44"/>
      <c r="NKG9" s="44"/>
      <c r="NKH9" s="44"/>
      <c r="NKI9" s="44"/>
      <c r="NKJ9" s="44"/>
      <c r="NKK9" s="44"/>
      <c r="NKL9" s="44"/>
      <c r="NKM9" s="44"/>
      <c r="NKN9" s="44"/>
      <c r="NKO9" s="44"/>
      <c r="NKP9" s="44"/>
      <c r="NKQ9" s="44"/>
      <c r="NKR9" s="44"/>
      <c r="NKS9" s="44"/>
      <c r="NKT9" s="44"/>
      <c r="NKU9" s="44"/>
      <c r="NKV9" s="44"/>
      <c r="NKW9" s="44"/>
      <c r="NKX9" s="44"/>
      <c r="NKY9" s="44"/>
      <c r="NKZ9" s="44"/>
      <c r="NLA9" s="44"/>
      <c r="NLB9" s="44"/>
      <c r="NLC9" s="44"/>
      <c r="NLD9" s="44"/>
      <c r="NLE9" s="44"/>
      <c r="NLF9" s="44"/>
      <c r="NLG9" s="44"/>
      <c r="NLH9" s="44"/>
      <c r="NLI9" s="44"/>
      <c r="NLJ9" s="44"/>
      <c r="NLK9" s="44"/>
      <c r="NLL9" s="44"/>
      <c r="NLM9" s="44"/>
      <c r="NLN9" s="44"/>
      <c r="NLO9" s="44"/>
      <c r="NLP9" s="44"/>
      <c r="NLQ9" s="44"/>
      <c r="NLR9" s="44"/>
      <c r="NLS9" s="44"/>
      <c r="NLT9" s="44"/>
      <c r="NLU9" s="44"/>
      <c r="NLV9" s="44"/>
      <c r="NLW9" s="44"/>
      <c r="NLX9" s="44"/>
      <c r="NLY9" s="44"/>
      <c r="NLZ9" s="44"/>
      <c r="NMA9" s="44"/>
      <c r="NMB9" s="44"/>
      <c r="NMC9" s="44"/>
      <c r="NMD9" s="44"/>
      <c r="NME9" s="44"/>
      <c r="NMF9" s="44"/>
      <c r="NMG9" s="44"/>
      <c r="NMH9" s="44"/>
      <c r="NMI9" s="44"/>
      <c r="NMJ9" s="44"/>
      <c r="NMK9" s="44"/>
      <c r="NML9" s="44"/>
      <c r="NMM9" s="44"/>
      <c r="NMN9" s="44"/>
      <c r="NMO9" s="44"/>
      <c r="NMP9" s="44"/>
      <c r="NMQ9" s="44"/>
      <c r="NMR9" s="44"/>
      <c r="NMS9" s="44"/>
      <c r="NMT9" s="44"/>
      <c r="NMU9" s="44"/>
      <c r="NMV9" s="44"/>
      <c r="NMW9" s="44"/>
      <c r="NMX9" s="44"/>
      <c r="NMY9" s="44"/>
      <c r="NMZ9" s="44"/>
      <c r="NNA9" s="44"/>
      <c r="NNB9" s="44"/>
      <c r="NNC9" s="44"/>
      <c r="NND9" s="44"/>
      <c r="NNE9" s="44"/>
      <c r="NNF9" s="44"/>
      <c r="NNG9" s="44"/>
      <c r="NNH9" s="44"/>
      <c r="NNI9" s="44"/>
      <c r="NNJ9" s="44"/>
      <c r="NNK9" s="44"/>
      <c r="NNL9" s="44"/>
      <c r="NNM9" s="44"/>
      <c r="NNN9" s="44"/>
      <c r="NNO9" s="44"/>
      <c r="NNP9" s="44"/>
      <c r="NNQ9" s="44"/>
      <c r="NNR9" s="44"/>
      <c r="NNS9" s="44"/>
      <c r="NNT9" s="44"/>
      <c r="NNU9" s="44"/>
      <c r="NNV9" s="44"/>
      <c r="NNW9" s="44"/>
      <c r="NNX9" s="44"/>
      <c r="NNY9" s="44"/>
      <c r="NNZ9" s="44"/>
      <c r="NOA9" s="44"/>
      <c r="NOB9" s="44"/>
      <c r="NOC9" s="44"/>
      <c r="NOD9" s="44"/>
      <c r="NOE9" s="44"/>
      <c r="NOF9" s="44"/>
      <c r="NOG9" s="44"/>
      <c r="NOH9" s="44"/>
      <c r="NOI9" s="44"/>
      <c r="NOJ9" s="44"/>
      <c r="NOK9" s="44"/>
      <c r="NOL9" s="44"/>
      <c r="NOM9" s="44"/>
      <c r="NON9" s="44"/>
      <c r="NOO9" s="44"/>
      <c r="NOP9" s="44"/>
      <c r="NOQ9" s="44"/>
      <c r="NOR9" s="44"/>
      <c r="NOS9" s="44"/>
      <c r="NOT9" s="44"/>
      <c r="NOU9" s="44"/>
      <c r="NOV9" s="44"/>
      <c r="NOW9" s="44"/>
      <c r="NOX9" s="44"/>
      <c r="NOY9" s="44"/>
      <c r="NOZ9" s="44"/>
      <c r="NPA9" s="44"/>
      <c r="NPB9" s="44"/>
      <c r="NPC9" s="44"/>
      <c r="NPD9" s="44"/>
      <c r="NPE9" s="44"/>
      <c r="NPF9" s="44"/>
      <c r="NPG9" s="44"/>
      <c r="NPH9" s="44"/>
      <c r="NPI9" s="44"/>
      <c r="NPJ9" s="44"/>
      <c r="NPK9" s="44"/>
      <c r="NPL9" s="44"/>
      <c r="NPM9" s="44"/>
      <c r="NPN9" s="44"/>
      <c r="NPO9" s="44"/>
      <c r="NPP9" s="44"/>
      <c r="NPQ9" s="44"/>
      <c r="NPR9" s="44"/>
      <c r="NPS9" s="44"/>
      <c r="NPT9" s="44"/>
      <c r="NPU9" s="44"/>
      <c r="NPV9" s="44"/>
      <c r="NPW9" s="44"/>
      <c r="NPX9" s="44"/>
      <c r="NPY9" s="44"/>
      <c r="NPZ9" s="44"/>
      <c r="NQA9" s="44"/>
      <c r="NQB9" s="44"/>
      <c r="NQC9" s="44"/>
      <c r="NQD9" s="44"/>
      <c r="NQE9" s="44"/>
      <c r="NQF9" s="44"/>
      <c r="NQG9" s="44"/>
      <c r="NQH9" s="44"/>
      <c r="NQI9" s="44"/>
      <c r="NQJ9" s="44"/>
      <c r="NQK9" s="44"/>
      <c r="NQL9" s="44"/>
      <c r="NQM9" s="44"/>
      <c r="NQN9" s="44"/>
      <c r="NQO9" s="44"/>
      <c r="NQP9" s="44"/>
      <c r="NQQ9" s="44"/>
      <c r="NQR9" s="44"/>
      <c r="NQS9" s="44"/>
      <c r="NQT9" s="44"/>
      <c r="NQU9" s="44"/>
      <c r="NQV9" s="44"/>
      <c r="NQW9" s="44"/>
      <c r="NQX9" s="44"/>
      <c r="NQY9" s="44"/>
      <c r="NQZ9" s="44"/>
      <c r="NRA9" s="44"/>
      <c r="NRB9" s="44"/>
      <c r="NRC9" s="44"/>
      <c r="NRD9" s="44"/>
      <c r="NRE9" s="44"/>
      <c r="NRF9" s="44"/>
      <c r="NRG9" s="44"/>
      <c r="NRH9" s="44"/>
      <c r="NRI9" s="44"/>
      <c r="NRJ9" s="44"/>
      <c r="NRK9" s="44"/>
      <c r="NRL9" s="44"/>
      <c r="NRM9" s="44"/>
      <c r="NRN9" s="44"/>
      <c r="NRO9" s="44"/>
      <c r="NRP9" s="44"/>
      <c r="NRQ9" s="44"/>
      <c r="NRR9" s="44"/>
      <c r="NRS9" s="44"/>
      <c r="NRT9" s="44"/>
      <c r="NRU9" s="44"/>
      <c r="NRV9" s="44"/>
      <c r="NRW9" s="44"/>
      <c r="NRX9" s="44"/>
      <c r="NRY9" s="44"/>
      <c r="NRZ9" s="44"/>
      <c r="NSA9" s="44"/>
      <c r="NSB9" s="44"/>
      <c r="NSC9" s="44"/>
      <c r="NSD9" s="44"/>
      <c r="NSE9" s="44"/>
      <c r="NSF9" s="44"/>
      <c r="NSG9" s="44"/>
      <c r="NSH9" s="44"/>
      <c r="NSI9" s="44"/>
      <c r="NSJ9" s="44"/>
      <c r="NSK9" s="44"/>
      <c r="NSL9" s="44"/>
      <c r="NSM9" s="44"/>
      <c r="NSN9" s="44"/>
      <c r="NSO9" s="44"/>
      <c r="NSP9" s="44"/>
      <c r="NSQ9" s="44"/>
      <c r="NSR9" s="44"/>
      <c r="NSS9" s="44"/>
      <c r="NST9" s="44"/>
      <c r="NSU9" s="44"/>
      <c r="NSV9" s="44"/>
      <c r="NSW9" s="44"/>
      <c r="NSX9" s="44"/>
      <c r="NSY9" s="44"/>
      <c r="NSZ9" s="44"/>
      <c r="NTA9" s="44"/>
      <c r="NTB9" s="44"/>
      <c r="NTC9" s="44"/>
      <c r="NTD9" s="44"/>
      <c r="NTE9" s="44"/>
      <c r="NTF9" s="44"/>
      <c r="NTG9" s="44"/>
      <c r="NTH9" s="44"/>
      <c r="NTI9" s="44"/>
      <c r="NTJ9" s="44"/>
      <c r="NTK9" s="44"/>
      <c r="NTL9" s="44"/>
      <c r="NTM9" s="44"/>
      <c r="NTN9" s="44"/>
      <c r="NTO9" s="44"/>
      <c r="NTP9" s="44"/>
      <c r="NTQ9" s="44"/>
      <c r="NTR9" s="44"/>
      <c r="NTS9" s="44"/>
      <c r="NTT9" s="44"/>
      <c r="NTU9" s="44"/>
      <c r="NTV9" s="44"/>
      <c r="NTW9" s="44"/>
      <c r="NTX9" s="44"/>
      <c r="NTY9" s="44"/>
      <c r="NTZ9" s="44"/>
      <c r="NUA9" s="44"/>
      <c r="NUB9" s="44"/>
      <c r="NUC9" s="44"/>
      <c r="NUD9" s="44"/>
      <c r="NUE9" s="44"/>
      <c r="NUF9" s="44"/>
      <c r="NUG9" s="44"/>
      <c r="NUH9" s="44"/>
      <c r="NUI9" s="44"/>
      <c r="NUJ9" s="44"/>
      <c r="NUK9" s="44"/>
      <c r="NUL9" s="44"/>
      <c r="NUM9" s="44"/>
      <c r="NUN9" s="44"/>
      <c r="NUO9" s="44"/>
      <c r="NUP9" s="44"/>
      <c r="NUQ9" s="44"/>
      <c r="NUR9" s="44"/>
      <c r="NUS9" s="44"/>
      <c r="NUT9" s="44"/>
      <c r="NUU9" s="44"/>
      <c r="NUV9" s="44"/>
      <c r="NUW9" s="44"/>
      <c r="NUX9" s="44"/>
      <c r="NUY9" s="44"/>
      <c r="NUZ9" s="44"/>
      <c r="NVA9" s="44"/>
      <c r="NVB9" s="44"/>
      <c r="NVC9" s="44"/>
      <c r="NVD9" s="44"/>
      <c r="NVE9" s="44"/>
      <c r="NVF9" s="44"/>
      <c r="NVG9" s="44"/>
      <c r="NVH9" s="44"/>
      <c r="NVI9" s="44"/>
      <c r="NVJ9" s="44"/>
      <c r="NVK9" s="44"/>
      <c r="NVL9" s="44"/>
      <c r="NVM9" s="44"/>
      <c r="NVN9" s="44"/>
      <c r="NVO9" s="44"/>
      <c r="NVP9" s="44"/>
      <c r="NVQ9" s="44"/>
      <c r="NVR9" s="44"/>
      <c r="NVS9" s="44"/>
      <c r="NVT9" s="44"/>
      <c r="NVU9" s="44"/>
      <c r="NVV9" s="44"/>
      <c r="NVW9" s="44"/>
      <c r="NVX9" s="44"/>
      <c r="NVY9" s="44"/>
      <c r="NVZ9" s="44"/>
      <c r="NWA9" s="44"/>
      <c r="NWB9" s="44"/>
      <c r="NWC9" s="44"/>
      <c r="NWD9" s="44"/>
      <c r="NWE9" s="44"/>
      <c r="NWF9" s="44"/>
      <c r="NWG9" s="44"/>
      <c r="NWH9" s="44"/>
      <c r="NWI9" s="44"/>
      <c r="NWJ9" s="44"/>
      <c r="NWK9" s="44"/>
      <c r="NWL9" s="44"/>
      <c r="NWM9" s="44"/>
      <c r="NWN9" s="44"/>
      <c r="NWO9" s="44"/>
      <c r="NWP9" s="44"/>
      <c r="NWQ9" s="44"/>
      <c r="NWR9" s="44"/>
      <c r="NWS9" s="44"/>
      <c r="NWT9" s="44"/>
      <c r="NWU9" s="44"/>
      <c r="NWV9" s="44"/>
      <c r="NWW9" s="44"/>
      <c r="NWX9" s="44"/>
      <c r="NWY9" s="44"/>
      <c r="NWZ9" s="44"/>
      <c r="NXA9" s="44"/>
      <c r="NXB9" s="44"/>
      <c r="NXC9" s="44"/>
      <c r="NXD9" s="44"/>
      <c r="NXE9" s="44"/>
      <c r="NXF9" s="44"/>
      <c r="NXG9" s="44"/>
      <c r="NXH9" s="44"/>
      <c r="NXI9" s="44"/>
      <c r="NXJ9" s="44"/>
      <c r="NXK9" s="44"/>
      <c r="NXL9" s="44"/>
      <c r="NXM9" s="44"/>
      <c r="NXN9" s="44"/>
      <c r="NXO9" s="44"/>
      <c r="NXP9" s="44"/>
      <c r="NXQ9" s="44"/>
      <c r="NXR9" s="44"/>
      <c r="NXS9" s="44"/>
      <c r="NXT9" s="44"/>
      <c r="NXU9" s="44"/>
      <c r="NXV9" s="44"/>
      <c r="NXW9" s="44"/>
      <c r="NXX9" s="44"/>
      <c r="NXY9" s="44"/>
      <c r="NXZ9" s="44"/>
      <c r="NYA9" s="44"/>
      <c r="NYB9" s="44"/>
      <c r="NYC9" s="44"/>
      <c r="NYD9" s="44"/>
      <c r="NYE9" s="44"/>
      <c r="NYF9" s="44"/>
      <c r="NYG9" s="44"/>
      <c r="NYH9" s="44"/>
      <c r="NYI9" s="44"/>
      <c r="NYJ9" s="44"/>
      <c r="NYK9" s="44"/>
      <c r="NYL9" s="44"/>
      <c r="NYM9" s="44"/>
      <c r="NYN9" s="44"/>
      <c r="NYO9" s="44"/>
      <c r="NYP9" s="44"/>
      <c r="NYQ9" s="44"/>
      <c r="NYR9" s="44"/>
      <c r="NYS9" s="44"/>
      <c r="NYT9" s="44"/>
      <c r="NYU9" s="44"/>
      <c r="NYV9" s="44"/>
      <c r="NYW9" s="44"/>
      <c r="NYX9" s="44"/>
      <c r="NYY9" s="44"/>
      <c r="NYZ9" s="44"/>
      <c r="NZA9" s="44"/>
      <c r="NZB9" s="44"/>
      <c r="NZC9" s="44"/>
      <c r="NZD9" s="44"/>
      <c r="NZE9" s="44"/>
      <c r="NZF9" s="44"/>
      <c r="NZG9" s="44"/>
      <c r="NZH9" s="44"/>
      <c r="NZI9" s="44"/>
      <c r="NZJ9" s="44"/>
      <c r="NZK9" s="44"/>
      <c r="NZL9" s="44"/>
      <c r="NZM9" s="44"/>
      <c r="NZN9" s="44"/>
      <c r="NZO9" s="44"/>
      <c r="NZP9" s="44"/>
      <c r="NZQ9" s="44"/>
      <c r="NZR9" s="44"/>
      <c r="NZS9" s="44"/>
      <c r="NZT9" s="44"/>
      <c r="NZU9" s="44"/>
      <c r="NZV9" s="44"/>
      <c r="NZW9" s="44"/>
      <c r="NZX9" s="44"/>
      <c r="NZY9" s="44"/>
      <c r="NZZ9" s="44"/>
      <c r="OAA9" s="44"/>
      <c r="OAB9" s="44"/>
      <c r="OAC9" s="44"/>
      <c r="OAD9" s="44"/>
      <c r="OAE9" s="44"/>
      <c r="OAF9" s="44"/>
      <c r="OAG9" s="44"/>
      <c r="OAH9" s="44"/>
      <c r="OAI9" s="44"/>
      <c r="OAJ9" s="44"/>
      <c r="OAK9" s="44"/>
      <c r="OAL9" s="44"/>
      <c r="OAM9" s="44"/>
      <c r="OAN9" s="44"/>
      <c r="OAO9" s="44"/>
      <c r="OAP9" s="44"/>
      <c r="OAQ9" s="44"/>
      <c r="OAR9" s="44"/>
      <c r="OAS9" s="44"/>
      <c r="OAT9" s="44"/>
      <c r="OAU9" s="44"/>
      <c r="OAV9" s="44"/>
      <c r="OAW9" s="44"/>
      <c r="OAX9" s="44"/>
      <c r="OAY9" s="44"/>
      <c r="OAZ9" s="44"/>
      <c r="OBA9" s="44"/>
      <c r="OBB9" s="44"/>
      <c r="OBC9" s="44"/>
      <c r="OBD9" s="44"/>
      <c r="OBE9" s="44"/>
      <c r="OBF9" s="44"/>
      <c r="OBG9" s="44"/>
      <c r="OBH9" s="44"/>
      <c r="OBI9" s="44"/>
      <c r="OBJ9" s="44"/>
      <c r="OBK9" s="44"/>
      <c r="OBL9" s="44"/>
      <c r="OBM9" s="44"/>
      <c r="OBN9" s="44"/>
      <c r="OBO9" s="44"/>
      <c r="OBP9" s="44"/>
      <c r="OBQ9" s="44"/>
      <c r="OBR9" s="44"/>
      <c r="OBS9" s="44"/>
      <c r="OBT9" s="44"/>
      <c r="OBU9" s="44"/>
      <c r="OBV9" s="44"/>
      <c r="OBW9" s="44"/>
      <c r="OBX9" s="44"/>
      <c r="OBY9" s="44"/>
      <c r="OBZ9" s="44"/>
      <c r="OCA9" s="44"/>
      <c r="OCB9" s="44"/>
      <c r="OCC9" s="44"/>
      <c r="OCD9" s="44"/>
      <c r="OCE9" s="44"/>
      <c r="OCF9" s="44"/>
      <c r="OCG9" s="44"/>
      <c r="OCH9" s="44"/>
      <c r="OCI9" s="44"/>
      <c r="OCJ9" s="44"/>
      <c r="OCK9" s="44"/>
      <c r="OCL9" s="44"/>
      <c r="OCM9" s="44"/>
      <c r="OCN9" s="44"/>
      <c r="OCO9" s="44"/>
      <c r="OCP9" s="44"/>
      <c r="OCQ9" s="44"/>
      <c r="OCR9" s="44"/>
      <c r="OCS9" s="44"/>
      <c r="OCT9" s="44"/>
      <c r="OCU9" s="44"/>
      <c r="OCV9" s="44"/>
      <c r="OCW9" s="44"/>
      <c r="OCX9" s="44"/>
      <c r="OCY9" s="44"/>
      <c r="OCZ9" s="44"/>
      <c r="ODA9" s="44"/>
      <c r="ODB9" s="44"/>
      <c r="ODC9" s="44"/>
      <c r="ODD9" s="44"/>
      <c r="ODE9" s="44"/>
      <c r="ODF9" s="44"/>
      <c r="ODG9" s="44"/>
      <c r="ODH9" s="44"/>
      <c r="ODI9" s="44"/>
      <c r="ODJ9" s="44"/>
      <c r="ODK9" s="44"/>
      <c r="ODL9" s="44"/>
      <c r="ODM9" s="44"/>
      <c r="ODN9" s="44"/>
      <c r="ODO9" s="44"/>
      <c r="ODP9" s="44"/>
      <c r="ODQ9" s="44"/>
      <c r="ODR9" s="44"/>
      <c r="ODS9" s="44"/>
      <c r="ODT9" s="44"/>
      <c r="ODU9" s="44"/>
      <c r="ODV9" s="44"/>
      <c r="ODW9" s="44"/>
      <c r="ODX9" s="44"/>
      <c r="ODY9" s="44"/>
      <c r="ODZ9" s="44"/>
      <c r="OEA9" s="44"/>
      <c r="OEB9" s="44"/>
      <c r="OEC9" s="44"/>
      <c r="OED9" s="44"/>
      <c r="OEE9" s="44"/>
      <c r="OEF9" s="44"/>
      <c r="OEG9" s="44"/>
      <c r="OEH9" s="44"/>
      <c r="OEI9" s="44"/>
      <c r="OEJ9" s="44"/>
      <c r="OEK9" s="44"/>
      <c r="OEL9" s="44"/>
      <c r="OEM9" s="44"/>
      <c r="OEN9" s="44"/>
      <c r="OEO9" s="44"/>
      <c r="OEP9" s="44"/>
      <c r="OEQ9" s="44"/>
      <c r="OER9" s="44"/>
      <c r="OES9" s="44"/>
      <c r="OET9" s="44"/>
      <c r="OEU9" s="44"/>
      <c r="OEV9" s="44"/>
      <c r="OEW9" s="44"/>
      <c r="OEX9" s="44"/>
      <c r="OEY9" s="44"/>
      <c r="OEZ9" s="44"/>
      <c r="OFA9" s="44"/>
      <c r="OFB9" s="44"/>
      <c r="OFC9" s="44"/>
      <c r="OFD9" s="44"/>
      <c r="OFE9" s="44"/>
      <c r="OFF9" s="44"/>
      <c r="OFG9" s="44"/>
      <c r="OFH9" s="44"/>
      <c r="OFI9" s="44"/>
      <c r="OFJ9" s="44"/>
      <c r="OFK9" s="44"/>
      <c r="OFL9" s="44"/>
      <c r="OFM9" s="44"/>
      <c r="OFN9" s="44"/>
      <c r="OFO9" s="44"/>
      <c r="OFP9" s="44"/>
      <c r="OFQ9" s="44"/>
      <c r="OFR9" s="44"/>
      <c r="OFS9" s="44"/>
      <c r="OFT9" s="44"/>
      <c r="OFU9" s="44"/>
      <c r="OFV9" s="44"/>
      <c r="OFW9" s="44"/>
      <c r="OFX9" s="44"/>
      <c r="OFY9" s="44"/>
      <c r="OFZ9" s="44"/>
      <c r="OGA9" s="44"/>
      <c r="OGB9" s="44"/>
      <c r="OGC9" s="44"/>
      <c r="OGD9" s="44"/>
      <c r="OGE9" s="44"/>
      <c r="OGF9" s="44"/>
      <c r="OGG9" s="44"/>
      <c r="OGH9" s="44"/>
      <c r="OGI9" s="44"/>
      <c r="OGJ9" s="44"/>
      <c r="OGK9" s="44"/>
      <c r="OGL9" s="44"/>
      <c r="OGM9" s="44"/>
      <c r="OGN9" s="44"/>
      <c r="OGO9" s="44"/>
      <c r="OGP9" s="44"/>
      <c r="OGQ9" s="44"/>
      <c r="OGR9" s="44"/>
      <c r="OGS9" s="44"/>
      <c r="OGT9" s="44"/>
      <c r="OGU9" s="44"/>
      <c r="OGV9" s="44"/>
      <c r="OGW9" s="44"/>
      <c r="OGX9" s="44"/>
      <c r="OGY9" s="44"/>
      <c r="OGZ9" s="44"/>
      <c r="OHA9" s="44"/>
      <c r="OHB9" s="44"/>
      <c r="OHC9" s="44"/>
      <c r="OHD9" s="44"/>
      <c r="OHE9" s="44"/>
      <c r="OHF9" s="44"/>
      <c r="OHG9" s="44"/>
      <c r="OHH9" s="44"/>
      <c r="OHI9" s="44"/>
      <c r="OHJ9" s="44"/>
      <c r="OHK9" s="44"/>
      <c r="OHL9" s="44"/>
      <c r="OHM9" s="44"/>
      <c r="OHN9" s="44"/>
      <c r="OHO9" s="44"/>
      <c r="OHP9" s="44"/>
      <c r="OHQ9" s="44"/>
      <c r="OHR9" s="44"/>
      <c r="OHS9" s="44"/>
      <c r="OHT9" s="44"/>
      <c r="OHU9" s="44"/>
      <c r="OHV9" s="44"/>
      <c r="OHW9" s="44"/>
      <c r="OHX9" s="44"/>
      <c r="OHY9" s="44"/>
      <c r="OHZ9" s="44"/>
      <c r="OIA9" s="44"/>
      <c r="OIB9" s="44"/>
      <c r="OIC9" s="44"/>
      <c r="OID9" s="44"/>
      <c r="OIE9" s="44"/>
      <c r="OIF9" s="44"/>
      <c r="OIG9" s="44"/>
      <c r="OIH9" s="44"/>
      <c r="OII9" s="44"/>
      <c r="OIJ9" s="44"/>
      <c r="OIK9" s="44"/>
      <c r="OIL9" s="44"/>
      <c r="OIM9" s="44"/>
      <c r="OIN9" s="44"/>
      <c r="OIO9" s="44"/>
      <c r="OIP9" s="44"/>
      <c r="OIQ9" s="44"/>
      <c r="OIR9" s="44"/>
      <c r="OIS9" s="44"/>
      <c r="OIT9" s="44"/>
      <c r="OIU9" s="44"/>
      <c r="OIV9" s="44"/>
      <c r="OIW9" s="44"/>
      <c r="OIX9" s="44"/>
      <c r="OIY9" s="44"/>
      <c r="OIZ9" s="44"/>
      <c r="OJA9" s="44"/>
      <c r="OJB9" s="44"/>
      <c r="OJC9" s="44"/>
      <c r="OJD9" s="44"/>
      <c r="OJE9" s="44"/>
      <c r="OJF9" s="44"/>
      <c r="OJG9" s="44"/>
      <c r="OJH9" s="44"/>
      <c r="OJI9" s="44"/>
      <c r="OJJ9" s="44"/>
      <c r="OJK9" s="44"/>
      <c r="OJL9" s="44"/>
      <c r="OJM9" s="44"/>
      <c r="OJN9" s="44"/>
      <c r="OJO9" s="44"/>
      <c r="OJP9" s="44"/>
      <c r="OJQ9" s="44"/>
      <c r="OJR9" s="44"/>
      <c r="OJS9" s="44"/>
      <c r="OJT9" s="44"/>
      <c r="OJU9" s="44"/>
      <c r="OJV9" s="44"/>
      <c r="OJW9" s="44"/>
      <c r="OJX9" s="44"/>
      <c r="OJY9" s="44"/>
      <c r="OJZ9" s="44"/>
      <c r="OKA9" s="44"/>
      <c r="OKB9" s="44"/>
      <c r="OKC9" s="44"/>
      <c r="OKD9" s="44"/>
      <c r="OKE9" s="44"/>
      <c r="OKF9" s="44"/>
      <c r="OKG9" s="44"/>
      <c r="OKH9" s="44"/>
      <c r="OKI9" s="44"/>
      <c r="OKJ9" s="44"/>
      <c r="OKK9" s="44"/>
      <c r="OKL9" s="44"/>
      <c r="OKM9" s="44"/>
      <c r="OKN9" s="44"/>
      <c r="OKO9" s="44"/>
      <c r="OKP9" s="44"/>
      <c r="OKQ9" s="44"/>
      <c r="OKR9" s="44"/>
      <c r="OKS9" s="44"/>
      <c r="OKT9" s="44"/>
      <c r="OKU9" s="44"/>
      <c r="OKV9" s="44"/>
      <c r="OKW9" s="44"/>
      <c r="OKX9" s="44"/>
      <c r="OKY9" s="44"/>
      <c r="OKZ9" s="44"/>
      <c r="OLA9" s="44"/>
      <c r="OLB9" s="44"/>
      <c r="OLC9" s="44"/>
      <c r="OLD9" s="44"/>
      <c r="OLE9" s="44"/>
      <c r="OLF9" s="44"/>
      <c r="OLG9" s="44"/>
      <c r="OLH9" s="44"/>
      <c r="OLI9" s="44"/>
      <c r="OLJ9" s="44"/>
      <c r="OLK9" s="44"/>
      <c r="OLL9" s="44"/>
      <c r="OLM9" s="44"/>
      <c r="OLN9" s="44"/>
      <c r="OLO9" s="44"/>
      <c r="OLP9" s="44"/>
      <c r="OLQ9" s="44"/>
      <c r="OLR9" s="44"/>
      <c r="OLS9" s="44"/>
      <c r="OLT9" s="44"/>
      <c r="OLU9" s="44"/>
      <c r="OLV9" s="44"/>
      <c r="OLW9" s="44"/>
      <c r="OLX9" s="44"/>
      <c r="OLY9" s="44"/>
      <c r="OLZ9" s="44"/>
      <c r="OMA9" s="44"/>
      <c r="OMB9" s="44"/>
      <c r="OMC9" s="44"/>
      <c r="OMD9" s="44"/>
      <c r="OME9" s="44"/>
      <c r="OMF9" s="44"/>
      <c r="OMG9" s="44"/>
      <c r="OMH9" s="44"/>
      <c r="OMI9" s="44"/>
      <c r="OMJ9" s="44"/>
      <c r="OMK9" s="44"/>
      <c r="OML9" s="44"/>
      <c r="OMM9" s="44"/>
      <c r="OMN9" s="44"/>
      <c r="OMO9" s="44"/>
      <c r="OMP9" s="44"/>
      <c r="OMQ9" s="44"/>
      <c r="OMR9" s="44"/>
      <c r="OMS9" s="44"/>
      <c r="OMT9" s="44"/>
      <c r="OMU9" s="44"/>
      <c r="OMV9" s="44"/>
      <c r="OMW9" s="44"/>
      <c r="OMX9" s="44"/>
      <c r="OMY9" s="44"/>
      <c r="OMZ9" s="44"/>
      <c r="ONA9" s="44"/>
      <c r="ONB9" s="44"/>
      <c r="ONC9" s="44"/>
      <c r="OND9" s="44"/>
      <c r="ONE9" s="44"/>
      <c r="ONF9" s="44"/>
      <c r="ONG9" s="44"/>
      <c r="ONH9" s="44"/>
      <c r="ONI9" s="44"/>
      <c r="ONJ9" s="44"/>
      <c r="ONK9" s="44"/>
      <c r="ONL9" s="44"/>
      <c r="ONM9" s="44"/>
      <c r="ONN9" s="44"/>
      <c r="ONO9" s="44"/>
      <c r="ONP9" s="44"/>
      <c r="ONQ9" s="44"/>
      <c r="ONR9" s="44"/>
      <c r="ONS9" s="44"/>
      <c r="ONT9" s="44"/>
      <c r="ONU9" s="44"/>
      <c r="ONV9" s="44"/>
      <c r="ONW9" s="44"/>
      <c r="ONX9" s="44"/>
      <c r="ONY9" s="44"/>
      <c r="ONZ9" s="44"/>
      <c r="OOA9" s="44"/>
      <c r="OOB9" s="44"/>
      <c r="OOC9" s="44"/>
      <c r="OOD9" s="44"/>
      <c r="OOE9" s="44"/>
      <c r="OOF9" s="44"/>
      <c r="OOG9" s="44"/>
      <c r="OOH9" s="44"/>
      <c r="OOI9" s="44"/>
      <c r="OOJ9" s="44"/>
      <c r="OOK9" s="44"/>
      <c r="OOL9" s="44"/>
      <c r="OOM9" s="44"/>
      <c r="OON9" s="44"/>
      <c r="OOO9" s="44"/>
      <c r="OOP9" s="44"/>
      <c r="OOQ9" s="44"/>
      <c r="OOR9" s="44"/>
      <c r="OOS9" s="44"/>
      <c r="OOT9" s="44"/>
      <c r="OOU9" s="44"/>
      <c r="OOV9" s="44"/>
      <c r="OOW9" s="44"/>
      <c r="OOX9" s="44"/>
      <c r="OOY9" s="44"/>
      <c r="OOZ9" s="44"/>
      <c r="OPA9" s="44"/>
      <c r="OPB9" s="44"/>
      <c r="OPC9" s="44"/>
      <c r="OPD9" s="44"/>
      <c r="OPE9" s="44"/>
      <c r="OPF9" s="44"/>
      <c r="OPG9" s="44"/>
      <c r="OPH9" s="44"/>
      <c r="OPI9" s="44"/>
      <c r="OPJ9" s="44"/>
      <c r="OPK9" s="44"/>
      <c r="OPL9" s="44"/>
      <c r="OPM9" s="44"/>
      <c r="OPN9" s="44"/>
      <c r="OPO9" s="44"/>
      <c r="OPP9" s="44"/>
      <c r="OPQ9" s="44"/>
      <c r="OPR9" s="44"/>
      <c r="OPS9" s="44"/>
      <c r="OPT9" s="44"/>
      <c r="OPU9" s="44"/>
      <c r="OPV9" s="44"/>
      <c r="OPW9" s="44"/>
      <c r="OPX9" s="44"/>
      <c r="OPY9" s="44"/>
      <c r="OPZ9" s="44"/>
      <c r="OQA9" s="44"/>
      <c r="OQB9" s="44"/>
      <c r="OQC9" s="44"/>
      <c r="OQD9" s="44"/>
      <c r="OQE9" s="44"/>
      <c r="OQF9" s="44"/>
      <c r="OQG9" s="44"/>
      <c r="OQH9" s="44"/>
      <c r="OQI9" s="44"/>
      <c r="OQJ9" s="44"/>
      <c r="OQK9" s="44"/>
      <c r="OQL9" s="44"/>
      <c r="OQM9" s="44"/>
      <c r="OQN9" s="44"/>
      <c r="OQO9" s="44"/>
      <c r="OQP9" s="44"/>
      <c r="OQQ9" s="44"/>
      <c r="OQR9" s="44"/>
      <c r="OQS9" s="44"/>
      <c r="OQT9" s="44"/>
      <c r="OQU9" s="44"/>
      <c r="OQV9" s="44"/>
      <c r="OQW9" s="44"/>
      <c r="OQX9" s="44"/>
      <c r="OQY9" s="44"/>
      <c r="OQZ9" s="44"/>
      <c r="ORA9" s="44"/>
      <c r="ORB9" s="44"/>
      <c r="ORC9" s="44"/>
      <c r="ORD9" s="44"/>
      <c r="ORE9" s="44"/>
      <c r="ORF9" s="44"/>
      <c r="ORG9" s="44"/>
      <c r="ORH9" s="44"/>
      <c r="ORI9" s="44"/>
      <c r="ORJ9" s="44"/>
      <c r="ORK9" s="44"/>
      <c r="ORL9" s="44"/>
      <c r="ORM9" s="44"/>
      <c r="ORN9" s="44"/>
      <c r="ORO9" s="44"/>
      <c r="ORP9" s="44"/>
      <c r="ORQ9" s="44"/>
      <c r="ORR9" s="44"/>
      <c r="ORS9" s="44"/>
      <c r="ORT9" s="44"/>
      <c r="ORU9" s="44"/>
      <c r="ORV9" s="44"/>
      <c r="ORW9" s="44"/>
      <c r="ORX9" s="44"/>
      <c r="ORY9" s="44"/>
      <c r="ORZ9" s="44"/>
      <c r="OSA9" s="44"/>
      <c r="OSB9" s="44"/>
      <c r="OSC9" s="44"/>
      <c r="OSD9" s="44"/>
      <c r="OSE9" s="44"/>
      <c r="OSF9" s="44"/>
      <c r="OSG9" s="44"/>
      <c r="OSH9" s="44"/>
      <c r="OSI9" s="44"/>
      <c r="OSJ9" s="44"/>
      <c r="OSK9" s="44"/>
      <c r="OSL9" s="44"/>
      <c r="OSM9" s="44"/>
      <c r="OSN9" s="44"/>
      <c r="OSO9" s="44"/>
      <c r="OSP9" s="44"/>
      <c r="OSQ9" s="44"/>
      <c r="OSR9" s="44"/>
      <c r="OSS9" s="44"/>
      <c r="OST9" s="44"/>
      <c r="OSU9" s="44"/>
      <c r="OSV9" s="44"/>
      <c r="OSW9" s="44"/>
      <c r="OSX9" s="44"/>
      <c r="OSY9" s="44"/>
      <c r="OSZ9" s="44"/>
      <c r="OTA9" s="44"/>
      <c r="OTB9" s="44"/>
      <c r="OTC9" s="44"/>
      <c r="OTD9" s="44"/>
      <c r="OTE9" s="44"/>
      <c r="OTF9" s="44"/>
      <c r="OTG9" s="44"/>
      <c r="OTH9" s="44"/>
      <c r="OTI9" s="44"/>
      <c r="OTJ9" s="44"/>
      <c r="OTK9" s="44"/>
      <c r="OTL9" s="44"/>
      <c r="OTM9" s="44"/>
      <c r="OTN9" s="44"/>
      <c r="OTO9" s="44"/>
      <c r="OTP9" s="44"/>
      <c r="OTQ9" s="44"/>
      <c r="OTR9" s="44"/>
      <c r="OTS9" s="44"/>
      <c r="OTT9" s="44"/>
      <c r="OTU9" s="44"/>
      <c r="OTV9" s="44"/>
      <c r="OTW9" s="44"/>
      <c r="OTX9" s="44"/>
      <c r="OTY9" s="44"/>
      <c r="OTZ9" s="44"/>
      <c r="OUA9" s="44"/>
      <c r="OUB9" s="44"/>
      <c r="OUC9" s="44"/>
      <c r="OUD9" s="44"/>
      <c r="OUE9" s="44"/>
      <c r="OUF9" s="44"/>
      <c r="OUG9" s="44"/>
      <c r="OUH9" s="44"/>
      <c r="OUI9" s="44"/>
      <c r="OUJ9" s="44"/>
      <c r="OUK9" s="44"/>
      <c r="OUL9" s="44"/>
      <c r="OUM9" s="44"/>
      <c r="OUN9" s="44"/>
      <c r="OUO9" s="44"/>
      <c r="OUP9" s="44"/>
      <c r="OUQ9" s="44"/>
      <c r="OUR9" s="44"/>
      <c r="OUS9" s="44"/>
      <c r="OUT9" s="44"/>
      <c r="OUU9" s="44"/>
      <c r="OUV9" s="44"/>
      <c r="OUW9" s="44"/>
      <c r="OUX9" s="44"/>
      <c r="OUY9" s="44"/>
      <c r="OUZ9" s="44"/>
      <c r="OVA9" s="44"/>
      <c r="OVB9" s="44"/>
      <c r="OVC9" s="44"/>
      <c r="OVD9" s="44"/>
      <c r="OVE9" s="44"/>
      <c r="OVF9" s="44"/>
      <c r="OVG9" s="44"/>
      <c r="OVH9" s="44"/>
      <c r="OVI9" s="44"/>
      <c r="OVJ9" s="44"/>
      <c r="OVK9" s="44"/>
      <c r="OVL9" s="44"/>
      <c r="OVM9" s="44"/>
      <c r="OVN9" s="44"/>
      <c r="OVO9" s="44"/>
      <c r="OVP9" s="44"/>
      <c r="OVQ9" s="44"/>
      <c r="OVR9" s="44"/>
      <c r="OVS9" s="44"/>
      <c r="OVT9" s="44"/>
      <c r="OVU9" s="44"/>
      <c r="OVV9" s="44"/>
      <c r="OVW9" s="44"/>
      <c r="OVX9" s="44"/>
      <c r="OVY9" s="44"/>
      <c r="OVZ9" s="44"/>
      <c r="OWA9" s="44"/>
      <c r="OWB9" s="44"/>
      <c r="OWC9" s="44"/>
      <c r="OWD9" s="44"/>
      <c r="OWE9" s="44"/>
      <c r="OWF9" s="44"/>
      <c r="OWG9" s="44"/>
      <c r="OWH9" s="44"/>
      <c r="OWI9" s="44"/>
      <c r="OWJ9" s="44"/>
      <c r="OWK9" s="44"/>
      <c r="OWL9" s="44"/>
      <c r="OWM9" s="44"/>
      <c r="OWN9" s="44"/>
      <c r="OWO9" s="44"/>
      <c r="OWP9" s="44"/>
      <c r="OWQ9" s="44"/>
      <c r="OWR9" s="44"/>
      <c r="OWS9" s="44"/>
      <c r="OWT9" s="44"/>
      <c r="OWU9" s="44"/>
      <c r="OWV9" s="44"/>
      <c r="OWW9" s="44"/>
      <c r="OWX9" s="44"/>
      <c r="OWY9" s="44"/>
      <c r="OWZ9" s="44"/>
      <c r="OXA9" s="44"/>
      <c r="OXB9" s="44"/>
      <c r="OXC9" s="44"/>
      <c r="OXD9" s="44"/>
      <c r="OXE9" s="44"/>
      <c r="OXF9" s="44"/>
      <c r="OXG9" s="44"/>
      <c r="OXH9" s="44"/>
      <c r="OXI9" s="44"/>
      <c r="OXJ9" s="44"/>
      <c r="OXK9" s="44"/>
      <c r="OXL9" s="44"/>
      <c r="OXM9" s="44"/>
      <c r="OXN9" s="44"/>
      <c r="OXO9" s="44"/>
      <c r="OXP9" s="44"/>
      <c r="OXQ9" s="44"/>
      <c r="OXR9" s="44"/>
      <c r="OXS9" s="44"/>
      <c r="OXT9" s="44"/>
      <c r="OXU9" s="44"/>
      <c r="OXV9" s="44"/>
      <c r="OXW9" s="44"/>
      <c r="OXX9" s="44"/>
      <c r="OXY9" s="44"/>
      <c r="OXZ9" s="44"/>
      <c r="OYA9" s="44"/>
      <c r="OYB9" s="44"/>
      <c r="OYC9" s="44"/>
      <c r="OYD9" s="44"/>
      <c r="OYE9" s="44"/>
      <c r="OYF9" s="44"/>
      <c r="OYG9" s="44"/>
      <c r="OYH9" s="44"/>
      <c r="OYI9" s="44"/>
      <c r="OYJ9" s="44"/>
      <c r="OYK9" s="44"/>
      <c r="OYL9" s="44"/>
      <c r="OYM9" s="44"/>
      <c r="OYN9" s="44"/>
      <c r="OYO9" s="44"/>
      <c r="OYP9" s="44"/>
      <c r="OYQ9" s="44"/>
      <c r="OYR9" s="44"/>
      <c r="OYS9" s="44"/>
      <c r="OYT9" s="44"/>
      <c r="OYU9" s="44"/>
      <c r="OYV9" s="44"/>
      <c r="OYW9" s="44"/>
      <c r="OYX9" s="44"/>
      <c r="OYY9" s="44"/>
      <c r="OYZ9" s="44"/>
      <c r="OZA9" s="44"/>
      <c r="OZB9" s="44"/>
      <c r="OZC9" s="44"/>
      <c r="OZD9" s="44"/>
      <c r="OZE9" s="44"/>
      <c r="OZF9" s="44"/>
      <c r="OZG9" s="44"/>
      <c r="OZH9" s="44"/>
      <c r="OZI9" s="44"/>
      <c r="OZJ9" s="44"/>
      <c r="OZK9" s="44"/>
      <c r="OZL9" s="44"/>
      <c r="OZM9" s="44"/>
      <c r="OZN9" s="44"/>
      <c r="OZO9" s="44"/>
      <c r="OZP9" s="44"/>
      <c r="OZQ9" s="44"/>
      <c r="OZR9" s="44"/>
      <c r="OZS9" s="44"/>
      <c r="OZT9" s="44"/>
      <c r="OZU9" s="44"/>
      <c r="OZV9" s="44"/>
      <c r="OZW9" s="44"/>
      <c r="OZX9" s="44"/>
      <c r="OZY9" s="44"/>
      <c r="OZZ9" s="44"/>
      <c r="PAA9" s="44"/>
      <c r="PAB9" s="44"/>
      <c r="PAC9" s="44"/>
      <c r="PAD9" s="44"/>
      <c r="PAE9" s="44"/>
      <c r="PAF9" s="44"/>
      <c r="PAG9" s="44"/>
      <c r="PAH9" s="44"/>
      <c r="PAI9" s="44"/>
      <c r="PAJ9" s="44"/>
      <c r="PAK9" s="44"/>
      <c r="PAL9" s="44"/>
      <c r="PAM9" s="44"/>
      <c r="PAN9" s="44"/>
      <c r="PAO9" s="44"/>
      <c r="PAP9" s="44"/>
      <c r="PAQ9" s="44"/>
      <c r="PAR9" s="44"/>
      <c r="PAS9" s="44"/>
      <c r="PAT9" s="44"/>
      <c r="PAU9" s="44"/>
      <c r="PAV9" s="44"/>
      <c r="PAW9" s="44"/>
      <c r="PAX9" s="44"/>
      <c r="PAY9" s="44"/>
      <c r="PAZ9" s="44"/>
      <c r="PBA9" s="44"/>
      <c r="PBB9" s="44"/>
      <c r="PBC9" s="44"/>
      <c r="PBD9" s="44"/>
      <c r="PBE9" s="44"/>
      <c r="PBF9" s="44"/>
      <c r="PBG9" s="44"/>
      <c r="PBH9" s="44"/>
      <c r="PBI9" s="44"/>
      <c r="PBJ9" s="44"/>
      <c r="PBK9" s="44"/>
      <c r="PBL9" s="44"/>
      <c r="PBM9" s="44"/>
      <c r="PBN9" s="44"/>
      <c r="PBO9" s="44"/>
      <c r="PBP9" s="44"/>
      <c r="PBQ9" s="44"/>
      <c r="PBR9" s="44"/>
      <c r="PBS9" s="44"/>
      <c r="PBT9" s="44"/>
      <c r="PBU9" s="44"/>
      <c r="PBV9" s="44"/>
      <c r="PBW9" s="44"/>
      <c r="PBX9" s="44"/>
      <c r="PBY9" s="44"/>
      <c r="PBZ9" s="44"/>
      <c r="PCA9" s="44"/>
      <c r="PCB9" s="44"/>
      <c r="PCC9" s="44"/>
      <c r="PCD9" s="44"/>
      <c r="PCE9" s="44"/>
      <c r="PCF9" s="44"/>
      <c r="PCG9" s="44"/>
      <c r="PCH9" s="44"/>
      <c r="PCI9" s="44"/>
      <c r="PCJ9" s="44"/>
      <c r="PCK9" s="44"/>
      <c r="PCL9" s="44"/>
      <c r="PCM9" s="44"/>
      <c r="PCN9" s="44"/>
      <c r="PCO9" s="44"/>
      <c r="PCP9" s="44"/>
      <c r="PCQ9" s="44"/>
      <c r="PCR9" s="44"/>
      <c r="PCS9" s="44"/>
      <c r="PCT9" s="44"/>
      <c r="PCU9" s="44"/>
      <c r="PCV9" s="44"/>
      <c r="PCW9" s="44"/>
      <c r="PCX9" s="44"/>
      <c r="PCY9" s="44"/>
      <c r="PCZ9" s="44"/>
      <c r="PDA9" s="44"/>
      <c r="PDB9" s="44"/>
      <c r="PDC9" s="44"/>
      <c r="PDD9" s="44"/>
      <c r="PDE9" s="44"/>
      <c r="PDF9" s="44"/>
      <c r="PDG9" s="44"/>
      <c r="PDH9" s="44"/>
      <c r="PDI9" s="44"/>
      <c r="PDJ9" s="44"/>
      <c r="PDK9" s="44"/>
      <c r="PDL9" s="44"/>
      <c r="PDM9" s="44"/>
      <c r="PDN9" s="44"/>
      <c r="PDO9" s="44"/>
      <c r="PDP9" s="44"/>
      <c r="PDQ9" s="44"/>
      <c r="PDR9" s="44"/>
      <c r="PDS9" s="44"/>
      <c r="PDT9" s="44"/>
      <c r="PDU9" s="44"/>
      <c r="PDV9" s="44"/>
      <c r="PDW9" s="44"/>
      <c r="PDX9" s="44"/>
      <c r="PDY9" s="44"/>
      <c r="PDZ9" s="44"/>
      <c r="PEA9" s="44"/>
      <c r="PEB9" s="44"/>
      <c r="PEC9" s="44"/>
      <c r="PED9" s="44"/>
      <c r="PEE9" s="44"/>
      <c r="PEF9" s="44"/>
      <c r="PEG9" s="44"/>
      <c r="PEH9" s="44"/>
      <c r="PEI9" s="44"/>
      <c r="PEJ9" s="44"/>
      <c r="PEK9" s="44"/>
      <c r="PEL9" s="44"/>
      <c r="PEM9" s="44"/>
      <c r="PEN9" s="44"/>
      <c r="PEO9" s="44"/>
      <c r="PEP9" s="44"/>
      <c r="PEQ9" s="44"/>
      <c r="PER9" s="44"/>
      <c r="PES9" s="44"/>
      <c r="PET9" s="44"/>
      <c r="PEU9" s="44"/>
      <c r="PEV9" s="44"/>
      <c r="PEW9" s="44"/>
      <c r="PEX9" s="44"/>
      <c r="PEY9" s="44"/>
      <c r="PEZ9" s="44"/>
      <c r="PFA9" s="44"/>
      <c r="PFB9" s="44"/>
      <c r="PFC9" s="44"/>
      <c r="PFD9" s="44"/>
      <c r="PFE9" s="44"/>
      <c r="PFF9" s="44"/>
      <c r="PFG9" s="44"/>
      <c r="PFH9" s="44"/>
      <c r="PFI9" s="44"/>
      <c r="PFJ9" s="44"/>
      <c r="PFK9" s="44"/>
      <c r="PFL9" s="44"/>
      <c r="PFM9" s="44"/>
      <c r="PFN9" s="44"/>
      <c r="PFO9" s="44"/>
      <c r="PFP9" s="44"/>
      <c r="PFQ9" s="44"/>
      <c r="PFR9" s="44"/>
      <c r="PFS9" s="44"/>
      <c r="PFT9" s="44"/>
      <c r="PFU9" s="44"/>
      <c r="PFV9" s="44"/>
      <c r="PFW9" s="44"/>
      <c r="PFX9" s="44"/>
      <c r="PFY9" s="44"/>
      <c r="PFZ9" s="44"/>
      <c r="PGA9" s="44"/>
      <c r="PGB9" s="44"/>
      <c r="PGC9" s="44"/>
      <c r="PGD9" s="44"/>
      <c r="PGE9" s="44"/>
      <c r="PGF9" s="44"/>
      <c r="PGG9" s="44"/>
      <c r="PGH9" s="44"/>
      <c r="PGI9" s="44"/>
      <c r="PGJ9" s="44"/>
      <c r="PGK9" s="44"/>
      <c r="PGL9" s="44"/>
      <c r="PGM9" s="44"/>
      <c r="PGN9" s="44"/>
      <c r="PGO9" s="44"/>
      <c r="PGP9" s="44"/>
      <c r="PGQ9" s="44"/>
      <c r="PGR9" s="44"/>
      <c r="PGS9" s="44"/>
      <c r="PGT9" s="44"/>
      <c r="PGU9" s="44"/>
      <c r="PGV9" s="44"/>
      <c r="PGW9" s="44"/>
      <c r="PGX9" s="44"/>
      <c r="PGY9" s="44"/>
      <c r="PGZ9" s="44"/>
      <c r="PHA9" s="44"/>
      <c r="PHB9" s="44"/>
      <c r="PHC9" s="44"/>
      <c r="PHD9" s="44"/>
      <c r="PHE9" s="44"/>
      <c r="PHF9" s="44"/>
      <c r="PHG9" s="44"/>
      <c r="PHH9" s="44"/>
      <c r="PHI9" s="44"/>
      <c r="PHJ9" s="44"/>
      <c r="PHK9" s="44"/>
      <c r="PHL9" s="44"/>
      <c r="PHM9" s="44"/>
      <c r="PHN9" s="44"/>
      <c r="PHO9" s="44"/>
      <c r="PHP9" s="44"/>
      <c r="PHQ9" s="44"/>
      <c r="PHR9" s="44"/>
      <c r="PHS9" s="44"/>
      <c r="PHT9" s="44"/>
      <c r="PHU9" s="44"/>
      <c r="PHV9" s="44"/>
      <c r="PHW9" s="44"/>
      <c r="PHX9" s="44"/>
      <c r="PHY9" s="44"/>
      <c r="PHZ9" s="44"/>
      <c r="PIA9" s="44"/>
      <c r="PIB9" s="44"/>
      <c r="PIC9" s="44"/>
      <c r="PID9" s="44"/>
      <c r="PIE9" s="44"/>
      <c r="PIF9" s="44"/>
      <c r="PIG9" s="44"/>
      <c r="PIH9" s="44"/>
      <c r="PII9" s="44"/>
      <c r="PIJ9" s="44"/>
      <c r="PIK9" s="44"/>
      <c r="PIL9" s="44"/>
      <c r="PIM9" s="44"/>
      <c r="PIN9" s="44"/>
      <c r="PIO9" s="44"/>
      <c r="PIP9" s="44"/>
      <c r="PIQ9" s="44"/>
      <c r="PIR9" s="44"/>
      <c r="PIS9" s="44"/>
      <c r="PIT9" s="44"/>
      <c r="PIU9" s="44"/>
      <c r="PIV9" s="44"/>
      <c r="PIW9" s="44"/>
      <c r="PIX9" s="44"/>
      <c r="PIY9" s="44"/>
      <c r="PIZ9" s="44"/>
      <c r="PJA9" s="44"/>
      <c r="PJB9" s="44"/>
      <c r="PJC9" s="44"/>
      <c r="PJD9" s="44"/>
      <c r="PJE9" s="44"/>
      <c r="PJF9" s="44"/>
      <c r="PJG9" s="44"/>
      <c r="PJH9" s="44"/>
      <c r="PJI9" s="44"/>
      <c r="PJJ9" s="44"/>
      <c r="PJK9" s="44"/>
      <c r="PJL9" s="44"/>
      <c r="PJM9" s="44"/>
      <c r="PJN9" s="44"/>
      <c r="PJO9" s="44"/>
      <c r="PJP9" s="44"/>
      <c r="PJQ9" s="44"/>
      <c r="PJR9" s="44"/>
      <c r="PJS9" s="44"/>
      <c r="PJT9" s="44"/>
      <c r="PJU9" s="44"/>
      <c r="PJV9" s="44"/>
      <c r="PJW9" s="44"/>
      <c r="PJX9" s="44"/>
      <c r="PJY9" s="44"/>
      <c r="PJZ9" s="44"/>
      <c r="PKA9" s="44"/>
      <c r="PKB9" s="44"/>
      <c r="PKC9" s="44"/>
      <c r="PKD9" s="44"/>
      <c r="PKE9" s="44"/>
      <c r="PKF9" s="44"/>
      <c r="PKG9" s="44"/>
      <c r="PKH9" s="44"/>
      <c r="PKI9" s="44"/>
      <c r="PKJ9" s="44"/>
      <c r="PKK9" s="44"/>
      <c r="PKL9" s="44"/>
      <c r="PKM9" s="44"/>
      <c r="PKN9" s="44"/>
      <c r="PKO9" s="44"/>
      <c r="PKP9" s="44"/>
      <c r="PKQ9" s="44"/>
      <c r="PKR9" s="44"/>
      <c r="PKS9" s="44"/>
      <c r="PKT9" s="44"/>
      <c r="PKU9" s="44"/>
      <c r="PKV9" s="44"/>
      <c r="PKW9" s="44"/>
      <c r="PKX9" s="44"/>
      <c r="PKY9" s="44"/>
      <c r="PKZ9" s="44"/>
      <c r="PLA9" s="44"/>
      <c r="PLB9" s="44"/>
      <c r="PLC9" s="44"/>
      <c r="PLD9" s="44"/>
      <c r="PLE9" s="44"/>
      <c r="PLF9" s="44"/>
      <c r="PLG9" s="44"/>
      <c r="PLH9" s="44"/>
      <c r="PLI9" s="44"/>
      <c r="PLJ9" s="44"/>
      <c r="PLK9" s="44"/>
      <c r="PLL9" s="44"/>
      <c r="PLM9" s="44"/>
      <c r="PLN9" s="44"/>
      <c r="PLO9" s="44"/>
      <c r="PLP9" s="44"/>
      <c r="PLQ9" s="44"/>
      <c r="PLR9" s="44"/>
      <c r="PLS9" s="44"/>
      <c r="PLT9" s="44"/>
      <c r="PLU9" s="44"/>
      <c r="PLV9" s="44"/>
      <c r="PLW9" s="44"/>
      <c r="PLX9" s="44"/>
      <c r="PLY9" s="44"/>
      <c r="PLZ9" s="44"/>
      <c r="PMA9" s="44"/>
      <c r="PMB9" s="44"/>
      <c r="PMC9" s="44"/>
      <c r="PMD9" s="44"/>
      <c r="PME9" s="44"/>
      <c r="PMF9" s="44"/>
      <c r="PMG9" s="44"/>
      <c r="PMH9" s="44"/>
      <c r="PMI9" s="44"/>
      <c r="PMJ9" s="44"/>
      <c r="PMK9" s="44"/>
      <c r="PML9" s="44"/>
      <c r="PMM9" s="44"/>
      <c r="PMN9" s="44"/>
      <c r="PMO9" s="44"/>
      <c r="PMP9" s="44"/>
      <c r="PMQ9" s="44"/>
      <c r="PMR9" s="44"/>
      <c r="PMS9" s="44"/>
      <c r="PMT9" s="44"/>
      <c r="PMU9" s="44"/>
      <c r="PMV9" s="44"/>
      <c r="PMW9" s="44"/>
      <c r="PMX9" s="44"/>
      <c r="PMY9" s="44"/>
      <c r="PMZ9" s="44"/>
      <c r="PNA9" s="44"/>
      <c r="PNB9" s="44"/>
      <c r="PNC9" s="44"/>
      <c r="PND9" s="44"/>
      <c r="PNE9" s="44"/>
      <c r="PNF9" s="44"/>
      <c r="PNG9" s="44"/>
      <c r="PNH9" s="44"/>
      <c r="PNI9" s="44"/>
      <c r="PNJ9" s="44"/>
      <c r="PNK9" s="44"/>
      <c r="PNL9" s="44"/>
      <c r="PNM9" s="44"/>
      <c r="PNN9" s="44"/>
      <c r="PNO9" s="44"/>
      <c r="PNP9" s="44"/>
      <c r="PNQ9" s="44"/>
      <c r="PNR9" s="44"/>
      <c r="PNS9" s="44"/>
      <c r="PNT9" s="44"/>
      <c r="PNU9" s="44"/>
      <c r="PNV9" s="44"/>
      <c r="PNW9" s="44"/>
      <c r="PNX9" s="44"/>
      <c r="PNY9" s="44"/>
      <c r="PNZ9" s="44"/>
      <c r="POA9" s="44"/>
      <c r="POB9" s="44"/>
      <c r="POC9" s="44"/>
      <c r="POD9" s="44"/>
      <c r="POE9" s="44"/>
      <c r="POF9" s="44"/>
      <c r="POG9" s="44"/>
      <c r="POH9" s="44"/>
      <c r="POI9" s="44"/>
      <c r="POJ9" s="44"/>
      <c r="POK9" s="44"/>
      <c r="POL9" s="44"/>
      <c r="POM9" s="44"/>
      <c r="PON9" s="44"/>
      <c r="POO9" s="44"/>
      <c r="POP9" s="44"/>
      <c r="POQ9" s="44"/>
      <c r="POR9" s="44"/>
      <c r="POS9" s="44"/>
      <c r="POT9" s="44"/>
      <c r="POU9" s="44"/>
      <c r="POV9" s="44"/>
      <c r="POW9" s="44"/>
      <c r="POX9" s="44"/>
      <c r="POY9" s="44"/>
      <c r="POZ9" s="44"/>
      <c r="PPA9" s="44"/>
      <c r="PPB9" s="44"/>
      <c r="PPC9" s="44"/>
      <c r="PPD9" s="44"/>
      <c r="PPE9" s="44"/>
      <c r="PPF9" s="44"/>
      <c r="PPG9" s="44"/>
      <c r="PPH9" s="44"/>
      <c r="PPI9" s="44"/>
      <c r="PPJ9" s="44"/>
      <c r="PPK9" s="44"/>
      <c r="PPL9" s="44"/>
      <c r="PPM9" s="44"/>
      <c r="PPN9" s="44"/>
      <c r="PPO9" s="44"/>
      <c r="PPP9" s="44"/>
      <c r="PPQ9" s="44"/>
      <c r="PPR9" s="44"/>
      <c r="PPS9" s="44"/>
      <c r="PPT9" s="44"/>
      <c r="PPU9" s="44"/>
      <c r="PPV9" s="44"/>
      <c r="PPW9" s="44"/>
      <c r="PPX9" s="44"/>
      <c r="PPY9" s="44"/>
      <c r="PPZ9" s="44"/>
      <c r="PQA9" s="44"/>
      <c r="PQB9" s="44"/>
      <c r="PQC9" s="44"/>
      <c r="PQD9" s="44"/>
      <c r="PQE9" s="44"/>
      <c r="PQF9" s="44"/>
      <c r="PQG9" s="44"/>
      <c r="PQH9" s="44"/>
      <c r="PQI9" s="44"/>
      <c r="PQJ9" s="44"/>
      <c r="PQK9" s="44"/>
      <c r="PQL9" s="44"/>
      <c r="PQM9" s="44"/>
      <c r="PQN9" s="44"/>
      <c r="PQO9" s="44"/>
      <c r="PQP9" s="44"/>
      <c r="PQQ9" s="44"/>
      <c r="PQR9" s="44"/>
      <c r="PQS9" s="44"/>
      <c r="PQT9" s="44"/>
      <c r="PQU9" s="44"/>
      <c r="PQV9" s="44"/>
      <c r="PQW9" s="44"/>
      <c r="PQX9" s="44"/>
      <c r="PQY9" s="44"/>
      <c r="PQZ9" s="44"/>
      <c r="PRA9" s="44"/>
      <c r="PRB9" s="44"/>
      <c r="PRC9" s="44"/>
      <c r="PRD9" s="44"/>
      <c r="PRE9" s="44"/>
      <c r="PRF9" s="44"/>
      <c r="PRG9" s="44"/>
      <c r="PRH9" s="44"/>
      <c r="PRI9" s="44"/>
      <c r="PRJ9" s="44"/>
      <c r="PRK9" s="44"/>
      <c r="PRL9" s="44"/>
      <c r="PRM9" s="44"/>
      <c r="PRN9" s="44"/>
      <c r="PRO9" s="44"/>
      <c r="PRP9" s="44"/>
      <c r="PRQ9" s="44"/>
      <c r="PRR9" s="44"/>
      <c r="PRS9" s="44"/>
      <c r="PRT9" s="44"/>
      <c r="PRU9" s="44"/>
      <c r="PRV9" s="44"/>
      <c r="PRW9" s="44"/>
      <c r="PRX9" s="44"/>
      <c r="PRY9" s="44"/>
      <c r="PRZ9" s="44"/>
      <c r="PSA9" s="44"/>
      <c r="PSB9" s="44"/>
      <c r="PSC9" s="44"/>
      <c r="PSD9" s="44"/>
      <c r="PSE9" s="44"/>
      <c r="PSF9" s="44"/>
      <c r="PSG9" s="44"/>
      <c r="PSH9" s="44"/>
      <c r="PSI9" s="44"/>
      <c r="PSJ9" s="44"/>
      <c r="PSK9" s="44"/>
      <c r="PSL9" s="44"/>
      <c r="PSM9" s="44"/>
      <c r="PSN9" s="44"/>
      <c r="PSO9" s="44"/>
      <c r="PSP9" s="44"/>
      <c r="PSQ9" s="44"/>
      <c r="PSR9" s="44"/>
      <c r="PSS9" s="44"/>
      <c r="PST9" s="44"/>
      <c r="PSU9" s="44"/>
      <c r="PSV9" s="44"/>
      <c r="PSW9" s="44"/>
      <c r="PSX9" s="44"/>
      <c r="PSY9" s="44"/>
      <c r="PSZ9" s="44"/>
      <c r="PTA9" s="44"/>
      <c r="PTB9" s="44"/>
      <c r="PTC9" s="44"/>
      <c r="PTD9" s="44"/>
      <c r="PTE9" s="44"/>
      <c r="PTF9" s="44"/>
      <c r="PTG9" s="44"/>
      <c r="PTH9" s="44"/>
      <c r="PTI9" s="44"/>
      <c r="PTJ9" s="44"/>
      <c r="PTK9" s="44"/>
      <c r="PTL9" s="44"/>
      <c r="PTM9" s="44"/>
      <c r="PTN9" s="44"/>
      <c r="PTO9" s="44"/>
      <c r="PTP9" s="44"/>
      <c r="PTQ9" s="44"/>
      <c r="PTR9" s="44"/>
      <c r="PTS9" s="44"/>
      <c r="PTT9" s="44"/>
      <c r="PTU9" s="44"/>
      <c r="PTV9" s="44"/>
      <c r="PTW9" s="44"/>
      <c r="PTX9" s="44"/>
      <c r="PTY9" s="44"/>
      <c r="PTZ9" s="44"/>
      <c r="PUA9" s="44"/>
      <c r="PUB9" s="44"/>
      <c r="PUC9" s="44"/>
      <c r="PUD9" s="44"/>
      <c r="PUE9" s="44"/>
      <c r="PUF9" s="44"/>
      <c r="PUG9" s="44"/>
      <c r="PUH9" s="44"/>
      <c r="PUI9" s="44"/>
      <c r="PUJ9" s="44"/>
      <c r="PUK9" s="44"/>
      <c r="PUL9" s="44"/>
      <c r="PUM9" s="44"/>
      <c r="PUN9" s="44"/>
      <c r="PUO9" s="44"/>
      <c r="PUP9" s="44"/>
      <c r="PUQ9" s="44"/>
      <c r="PUR9" s="44"/>
      <c r="PUS9" s="44"/>
      <c r="PUT9" s="44"/>
      <c r="PUU9" s="44"/>
      <c r="PUV9" s="44"/>
      <c r="PUW9" s="44"/>
      <c r="PUX9" s="44"/>
      <c r="PUY9" s="44"/>
      <c r="PUZ9" s="44"/>
      <c r="PVA9" s="44"/>
      <c r="PVB9" s="44"/>
      <c r="PVC9" s="44"/>
      <c r="PVD9" s="44"/>
      <c r="PVE9" s="44"/>
      <c r="PVF9" s="44"/>
      <c r="PVG9" s="44"/>
      <c r="PVH9" s="44"/>
      <c r="PVI9" s="44"/>
      <c r="PVJ9" s="44"/>
      <c r="PVK9" s="44"/>
      <c r="PVL9" s="44"/>
      <c r="PVM9" s="44"/>
      <c r="PVN9" s="44"/>
      <c r="PVO9" s="44"/>
      <c r="PVP9" s="44"/>
      <c r="PVQ9" s="44"/>
      <c r="PVR9" s="44"/>
      <c r="PVS9" s="44"/>
      <c r="PVT9" s="44"/>
      <c r="PVU9" s="44"/>
      <c r="PVV9" s="44"/>
      <c r="PVW9" s="44"/>
      <c r="PVX9" s="44"/>
      <c r="PVY9" s="44"/>
      <c r="PVZ9" s="44"/>
      <c r="PWA9" s="44"/>
      <c r="PWB9" s="44"/>
      <c r="PWC9" s="44"/>
      <c r="PWD9" s="44"/>
      <c r="PWE9" s="44"/>
      <c r="PWF9" s="44"/>
      <c r="PWG9" s="44"/>
      <c r="PWH9" s="44"/>
      <c r="PWI9" s="44"/>
      <c r="PWJ9" s="44"/>
      <c r="PWK9" s="44"/>
      <c r="PWL9" s="44"/>
      <c r="PWM9" s="44"/>
      <c r="PWN9" s="44"/>
      <c r="PWO9" s="44"/>
      <c r="PWP9" s="44"/>
      <c r="PWQ9" s="44"/>
      <c r="PWR9" s="44"/>
      <c r="PWS9" s="44"/>
      <c r="PWT9" s="44"/>
      <c r="PWU9" s="44"/>
      <c r="PWV9" s="44"/>
      <c r="PWW9" s="44"/>
      <c r="PWX9" s="44"/>
      <c r="PWY9" s="44"/>
      <c r="PWZ9" s="44"/>
      <c r="PXA9" s="44"/>
      <c r="PXB9" s="44"/>
      <c r="PXC9" s="44"/>
      <c r="PXD9" s="44"/>
      <c r="PXE9" s="44"/>
      <c r="PXF9" s="44"/>
      <c r="PXG9" s="44"/>
      <c r="PXH9" s="44"/>
      <c r="PXI9" s="44"/>
      <c r="PXJ9" s="44"/>
      <c r="PXK9" s="44"/>
      <c r="PXL9" s="44"/>
      <c r="PXM9" s="44"/>
      <c r="PXN9" s="44"/>
      <c r="PXO9" s="44"/>
      <c r="PXP9" s="44"/>
      <c r="PXQ9" s="44"/>
      <c r="PXR9" s="44"/>
      <c r="PXS9" s="44"/>
      <c r="PXT9" s="44"/>
      <c r="PXU9" s="44"/>
      <c r="PXV9" s="44"/>
      <c r="PXW9" s="44"/>
      <c r="PXX9" s="44"/>
      <c r="PXY9" s="44"/>
      <c r="PXZ9" s="44"/>
      <c r="PYA9" s="44"/>
      <c r="PYB9" s="44"/>
      <c r="PYC9" s="44"/>
      <c r="PYD9" s="44"/>
      <c r="PYE9" s="44"/>
      <c r="PYF9" s="44"/>
      <c r="PYG9" s="44"/>
      <c r="PYH9" s="44"/>
      <c r="PYI9" s="44"/>
      <c r="PYJ9" s="44"/>
      <c r="PYK9" s="44"/>
      <c r="PYL9" s="44"/>
      <c r="PYM9" s="44"/>
      <c r="PYN9" s="44"/>
      <c r="PYO9" s="44"/>
      <c r="PYP9" s="44"/>
      <c r="PYQ9" s="44"/>
      <c r="PYR9" s="44"/>
      <c r="PYS9" s="44"/>
      <c r="PYT9" s="44"/>
      <c r="PYU9" s="44"/>
      <c r="PYV9" s="44"/>
      <c r="PYW9" s="44"/>
      <c r="PYX9" s="44"/>
      <c r="PYY9" s="44"/>
      <c r="PYZ9" s="44"/>
      <c r="PZA9" s="44"/>
      <c r="PZB9" s="44"/>
      <c r="PZC9" s="44"/>
      <c r="PZD9" s="44"/>
      <c r="PZE9" s="44"/>
      <c r="PZF9" s="44"/>
      <c r="PZG9" s="44"/>
      <c r="PZH9" s="44"/>
      <c r="PZI9" s="44"/>
      <c r="PZJ9" s="44"/>
      <c r="PZK9" s="44"/>
      <c r="PZL9" s="44"/>
      <c r="PZM9" s="44"/>
      <c r="PZN9" s="44"/>
      <c r="PZO9" s="44"/>
      <c r="PZP9" s="44"/>
      <c r="PZQ9" s="44"/>
      <c r="PZR9" s="44"/>
      <c r="PZS9" s="44"/>
      <c r="PZT9" s="44"/>
      <c r="PZU9" s="44"/>
      <c r="PZV9" s="44"/>
      <c r="PZW9" s="44"/>
      <c r="PZX9" s="44"/>
      <c r="PZY9" s="44"/>
      <c r="PZZ9" s="44"/>
      <c r="QAA9" s="44"/>
      <c r="QAB9" s="44"/>
      <c r="QAC9" s="44"/>
      <c r="QAD9" s="44"/>
      <c r="QAE9" s="44"/>
      <c r="QAF9" s="44"/>
      <c r="QAG9" s="44"/>
      <c r="QAH9" s="44"/>
      <c r="QAI9" s="44"/>
      <c r="QAJ9" s="44"/>
      <c r="QAK9" s="44"/>
      <c r="QAL9" s="44"/>
      <c r="QAM9" s="44"/>
      <c r="QAN9" s="44"/>
      <c r="QAO9" s="44"/>
      <c r="QAP9" s="44"/>
      <c r="QAQ9" s="44"/>
      <c r="QAR9" s="44"/>
      <c r="QAS9" s="44"/>
      <c r="QAT9" s="44"/>
      <c r="QAU9" s="44"/>
      <c r="QAV9" s="44"/>
      <c r="QAW9" s="44"/>
      <c r="QAX9" s="44"/>
      <c r="QAY9" s="44"/>
      <c r="QAZ9" s="44"/>
      <c r="QBA9" s="44"/>
      <c r="QBB9" s="44"/>
      <c r="QBC9" s="44"/>
      <c r="QBD9" s="44"/>
      <c r="QBE9" s="44"/>
      <c r="QBF9" s="44"/>
      <c r="QBG9" s="44"/>
      <c r="QBH9" s="44"/>
      <c r="QBI9" s="44"/>
      <c r="QBJ9" s="44"/>
      <c r="QBK9" s="44"/>
      <c r="QBL9" s="44"/>
      <c r="QBM9" s="44"/>
      <c r="QBN9" s="44"/>
      <c r="QBO9" s="44"/>
      <c r="QBP9" s="44"/>
      <c r="QBQ9" s="44"/>
      <c r="QBR9" s="44"/>
      <c r="QBS9" s="44"/>
      <c r="QBT9" s="44"/>
      <c r="QBU9" s="44"/>
      <c r="QBV9" s="44"/>
      <c r="QBW9" s="44"/>
      <c r="QBX9" s="44"/>
      <c r="QBY9" s="44"/>
      <c r="QBZ9" s="44"/>
      <c r="QCA9" s="44"/>
      <c r="QCB9" s="44"/>
      <c r="QCC9" s="44"/>
      <c r="QCD9" s="44"/>
      <c r="QCE9" s="44"/>
      <c r="QCF9" s="44"/>
      <c r="QCG9" s="44"/>
      <c r="QCH9" s="44"/>
      <c r="QCI9" s="44"/>
      <c r="QCJ9" s="44"/>
      <c r="QCK9" s="44"/>
      <c r="QCL9" s="44"/>
      <c r="QCM9" s="44"/>
      <c r="QCN9" s="44"/>
      <c r="QCO9" s="44"/>
      <c r="QCP9" s="44"/>
      <c r="QCQ9" s="44"/>
      <c r="QCR9" s="44"/>
      <c r="QCS9" s="44"/>
      <c r="QCT9" s="44"/>
      <c r="QCU9" s="44"/>
      <c r="QCV9" s="44"/>
      <c r="QCW9" s="44"/>
      <c r="QCX9" s="44"/>
      <c r="QCY9" s="44"/>
      <c r="QCZ9" s="44"/>
      <c r="QDA9" s="44"/>
      <c r="QDB9" s="44"/>
      <c r="QDC9" s="44"/>
      <c r="QDD9" s="44"/>
      <c r="QDE9" s="44"/>
      <c r="QDF9" s="44"/>
      <c r="QDG9" s="44"/>
      <c r="QDH9" s="44"/>
      <c r="QDI9" s="44"/>
      <c r="QDJ9" s="44"/>
      <c r="QDK9" s="44"/>
      <c r="QDL9" s="44"/>
      <c r="QDM9" s="44"/>
      <c r="QDN9" s="44"/>
      <c r="QDO9" s="44"/>
      <c r="QDP9" s="44"/>
      <c r="QDQ9" s="44"/>
      <c r="QDR9" s="44"/>
      <c r="QDS9" s="44"/>
      <c r="QDT9" s="44"/>
      <c r="QDU9" s="44"/>
      <c r="QDV9" s="44"/>
      <c r="QDW9" s="44"/>
      <c r="QDX9" s="44"/>
      <c r="QDY9" s="44"/>
      <c r="QDZ9" s="44"/>
      <c r="QEA9" s="44"/>
      <c r="QEB9" s="44"/>
      <c r="QEC9" s="44"/>
      <c r="QED9" s="44"/>
      <c r="QEE9" s="44"/>
      <c r="QEF9" s="44"/>
      <c r="QEG9" s="44"/>
      <c r="QEH9" s="44"/>
      <c r="QEI9" s="44"/>
      <c r="QEJ9" s="44"/>
      <c r="QEK9" s="44"/>
      <c r="QEL9" s="44"/>
      <c r="QEM9" s="44"/>
      <c r="QEN9" s="44"/>
      <c r="QEO9" s="44"/>
      <c r="QEP9" s="44"/>
      <c r="QEQ9" s="44"/>
      <c r="QER9" s="44"/>
      <c r="QES9" s="44"/>
      <c r="QET9" s="44"/>
      <c r="QEU9" s="44"/>
      <c r="QEV9" s="44"/>
      <c r="QEW9" s="44"/>
      <c r="QEX9" s="44"/>
      <c r="QEY9" s="44"/>
      <c r="QEZ9" s="44"/>
      <c r="QFA9" s="44"/>
      <c r="QFB9" s="44"/>
      <c r="QFC9" s="44"/>
      <c r="QFD9" s="44"/>
      <c r="QFE9" s="44"/>
      <c r="QFF9" s="44"/>
      <c r="QFG9" s="44"/>
      <c r="QFH9" s="44"/>
      <c r="QFI9" s="44"/>
      <c r="QFJ9" s="44"/>
      <c r="QFK9" s="44"/>
      <c r="QFL9" s="44"/>
      <c r="QFM9" s="44"/>
      <c r="QFN9" s="44"/>
      <c r="QFO9" s="44"/>
      <c r="QFP9" s="44"/>
      <c r="QFQ9" s="44"/>
      <c r="QFR9" s="44"/>
      <c r="QFS9" s="44"/>
      <c r="QFT9" s="44"/>
      <c r="QFU9" s="44"/>
      <c r="QFV9" s="44"/>
      <c r="QFW9" s="44"/>
      <c r="QFX9" s="44"/>
      <c r="QFY9" s="44"/>
      <c r="QFZ9" s="44"/>
      <c r="QGA9" s="44"/>
      <c r="QGB9" s="44"/>
      <c r="QGC9" s="44"/>
      <c r="QGD9" s="44"/>
      <c r="QGE9" s="44"/>
      <c r="QGF9" s="44"/>
      <c r="QGG9" s="44"/>
      <c r="QGH9" s="44"/>
      <c r="QGI9" s="44"/>
      <c r="QGJ9" s="44"/>
      <c r="QGK9" s="44"/>
      <c r="QGL9" s="44"/>
      <c r="QGM9" s="44"/>
      <c r="QGN9" s="44"/>
      <c r="QGO9" s="44"/>
      <c r="QGP9" s="44"/>
      <c r="QGQ9" s="44"/>
      <c r="QGR9" s="44"/>
      <c r="QGS9" s="44"/>
      <c r="QGT9" s="44"/>
      <c r="QGU9" s="44"/>
      <c r="QGV9" s="44"/>
      <c r="QGW9" s="44"/>
      <c r="QGX9" s="44"/>
      <c r="QGY9" s="44"/>
      <c r="QGZ9" s="44"/>
      <c r="QHA9" s="44"/>
      <c r="QHB9" s="44"/>
      <c r="QHC9" s="44"/>
      <c r="QHD9" s="44"/>
      <c r="QHE9" s="44"/>
      <c r="QHF9" s="44"/>
      <c r="QHG9" s="44"/>
      <c r="QHH9" s="44"/>
      <c r="QHI9" s="44"/>
      <c r="QHJ9" s="44"/>
      <c r="QHK9" s="44"/>
      <c r="QHL9" s="44"/>
      <c r="QHM9" s="44"/>
      <c r="QHN9" s="44"/>
      <c r="QHO9" s="44"/>
      <c r="QHP9" s="44"/>
      <c r="QHQ9" s="44"/>
      <c r="QHR9" s="44"/>
      <c r="QHS9" s="44"/>
      <c r="QHT9" s="44"/>
      <c r="QHU9" s="44"/>
      <c r="QHV9" s="44"/>
      <c r="QHW9" s="44"/>
      <c r="QHX9" s="44"/>
      <c r="QHY9" s="44"/>
      <c r="QHZ9" s="44"/>
      <c r="QIA9" s="44"/>
      <c r="QIB9" s="44"/>
      <c r="QIC9" s="44"/>
      <c r="QID9" s="44"/>
      <c r="QIE9" s="44"/>
      <c r="QIF9" s="44"/>
      <c r="QIG9" s="44"/>
      <c r="QIH9" s="44"/>
      <c r="QII9" s="44"/>
      <c r="QIJ9" s="44"/>
      <c r="QIK9" s="44"/>
      <c r="QIL9" s="44"/>
      <c r="QIM9" s="44"/>
      <c r="QIN9" s="44"/>
      <c r="QIO9" s="44"/>
      <c r="QIP9" s="44"/>
      <c r="QIQ9" s="44"/>
      <c r="QIR9" s="44"/>
      <c r="QIS9" s="44"/>
      <c r="QIT9" s="44"/>
      <c r="QIU9" s="44"/>
      <c r="QIV9" s="44"/>
      <c r="QIW9" s="44"/>
      <c r="QIX9" s="44"/>
      <c r="QIY9" s="44"/>
      <c r="QIZ9" s="44"/>
      <c r="QJA9" s="44"/>
      <c r="QJB9" s="44"/>
      <c r="QJC9" s="44"/>
      <c r="QJD9" s="44"/>
      <c r="QJE9" s="44"/>
      <c r="QJF9" s="44"/>
      <c r="QJG9" s="44"/>
      <c r="QJH9" s="44"/>
      <c r="QJI9" s="44"/>
      <c r="QJJ9" s="44"/>
      <c r="QJK9" s="44"/>
      <c r="QJL9" s="44"/>
      <c r="QJM9" s="44"/>
      <c r="QJN9" s="44"/>
      <c r="QJO9" s="44"/>
      <c r="QJP9" s="44"/>
      <c r="QJQ9" s="44"/>
      <c r="QJR9" s="44"/>
      <c r="QJS9" s="44"/>
      <c r="QJT9" s="44"/>
      <c r="QJU9" s="44"/>
      <c r="QJV9" s="44"/>
      <c r="QJW9" s="44"/>
      <c r="QJX9" s="44"/>
      <c r="QJY9" s="44"/>
      <c r="QJZ9" s="44"/>
      <c r="QKA9" s="44"/>
      <c r="QKB9" s="44"/>
      <c r="QKC9" s="44"/>
      <c r="QKD9" s="44"/>
      <c r="QKE9" s="44"/>
      <c r="QKF9" s="44"/>
      <c r="QKG9" s="44"/>
      <c r="QKH9" s="44"/>
      <c r="QKI9" s="44"/>
      <c r="QKJ9" s="44"/>
      <c r="QKK9" s="44"/>
      <c r="QKL9" s="44"/>
      <c r="QKM9" s="44"/>
      <c r="QKN9" s="44"/>
      <c r="QKO9" s="44"/>
      <c r="QKP9" s="44"/>
      <c r="QKQ9" s="44"/>
      <c r="QKR9" s="44"/>
      <c r="QKS9" s="44"/>
      <c r="QKT9" s="44"/>
      <c r="QKU9" s="44"/>
      <c r="QKV9" s="44"/>
      <c r="QKW9" s="44"/>
      <c r="QKX9" s="44"/>
      <c r="QKY9" s="44"/>
      <c r="QKZ9" s="44"/>
      <c r="QLA9" s="44"/>
      <c r="QLB9" s="44"/>
      <c r="QLC9" s="44"/>
      <c r="QLD9" s="44"/>
      <c r="QLE9" s="44"/>
      <c r="QLF9" s="44"/>
      <c r="QLG9" s="44"/>
      <c r="QLH9" s="44"/>
      <c r="QLI9" s="44"/>
      <c r="QLJ9" s="44"/>
      <c r="QLK9" s="44"/>
      <c r="QLL9" s="44"/>
      <c r="QLM9" s="44"/>
      <c r="QLN9" s="44"/>
      <c r="QLO9" s="44"/>
      <c r="QLP9" s="44"/>
      <c r="QLQ9" s="44"/>
      <c r="QLR9" s="44"/>
      <c r="QLS9" s="44"/>
      <c r="QLT9" s="44"/>
      <c r="QLU9" s="44"/>
      <c r="QLV9" s="44"/>
      <c r="QLW9" s="44"/>
      <c r="QLX9" s="44"/>
      <c r="QLY9" s="44"/>
      <c r="QLZ9" s="44"/>
      <c r="QMA9" s="44"/>
      <c r="QMB9" s="44"/>
      <c r="QMC9" s="44"/>
      <c r="QMD9" s="44"/>
      <c r="QME9" s="44"/>
      <c r="QMF9" s="44"/>
      <c r="QMG9" s="44"/>
      <c r="QMH9" s="44"/>
      <c r="QMI9" s="44"/>
      <c r="QMJ9" s="44"/>
      <c r="QMK9" s="44"/>
      <c r="QML9" s="44"/>
      <c r="QMM9" s="44"/>
      <c r="QMN9" s="44"/>
      <c r="QMO9" s="44"/>
      <c r="QMP9" s="44"/>
      <c r="QMQ9" s="44"/>
      <c r="QMR9" s="44"/>
      <c r="QMS9" s="44"/>
      <c r="QMT9" s="44"/>
      <c r="QMU9" s="44"/>
      <c r="QMV9" s="44"/>
      <c r="QMW9" s="44"/>
      <c r="QMX9" s="44"/>
      <c r="QMY9" s="44"/>
      <c r="QMZ9" s="44"/>
      <c r="QNA9" s="44"/>
      <c r="QNB9" s="44"/>
      <c r="QNC9" s="44"/>
      <c r="QND9" s="44"/>
      <c r="QNE9" s="44"/>
      <c r="QNF9" s="44"/>
      <c r="QNG9" s="44"/>
      <c r="QNH9" s="44"/>
      <c r="QNI9" s="44"/>
      <c r="QNJ9" s="44"/>
      <c r="QNK9" s="44"/>
      <c r="QNL9" s="44"/>
      <c r="QNM9" s="44"/>
      <c r="QNN9" s="44"/>
      <c r="QNO9" s="44"/>
      <c r="QNP9" s="44"/>
      <c r="QNQ9" s="44"/>
      <c r="QNR9" s="44"/>
      <c r="QNS9" s="44"/>
      <c r="QNT9" s="44"/>
      <c r="QNU9" s="44"/>
      <c r="QNV9" s="44"/>
      <c r="QNW9" s="44"/>
      <c r="QNX9" s="44"/>
      <c r="QNY9" s="44"/>
      <c r="QNZ9" s="44"/>
      <c r="QOA9" s="44"/>
      <c r="QOB9" s="44"/>
      <c r="QOC9" s="44"/>
      <c r="QOD9" s="44"/>
      <c r="QOE9" s="44"/>
      <c r="QOF9" s="44"/>
      <c r="QOG9" s="44"/>
      <c r="QOH9" s="44"/>
      <c r="QOI9" s="44"/>
      <c r="QOJ9" s="44"/>
      <c r="QOK9" s="44"/>
      <c r="QOL9" s="44"/>
      <c r="QOM9" s="44"/>
      <c r="QON9" s="44"/>
      <c r="QOO9" s="44"/>
      <c r="QOP9" s="44"/>
      <c r="QOQ9" s="44"/>
      <c r="QOR9" s="44"/>
      <c r="QOS9" s="44"/>
      <c r="QOT9" s="44"/>
      <c r="QOU9" s="44"/>
      <c r="QOV9" s="44"/>
      <c r="QOW9" s="44"/>
      <c r="QOX9" s="44"/>
      <c r="QOY9" s="44"/>
      <c r="QOZ9" s="44"/>
      <c r="QPA9" s="44"/>
      <c r="QPB9" s="44"/>
      <c r="QPC9" s="44"/>
      <c r="QPD9" s="44"/>
      <c r="QPE9" s="44"/>
      <c r="QPF9" s="44"/>
      <c r="QPG9" s="44"/>
      <c r="QPH9" s="44"/>
      <c r="QPI9" s="44"/>
      <c r="QPJ9" s="44"/>
      <c r="QPK9" s="44"/>
      <c r="QPL9" s="44"/>
      <c r="QPM9" s="44"/>
      <c r="QPN9" s="44"/>
      <c r="QPO9" s="44"/>
      <c r="QPP9" s="44"/>
      <c r="QPQ9" s="44"/>
      <c r="QPR9" s="44"/>
      <c r="QPS9" s="44"/>
      <c r="QPT9" s="44"/>
      <c r="QPU9" s="44"/>
      <c r="QPV9" s="44"/>
      <c r="QPW9" s="44"/>
      <c r="QPX9" s="44"/>
      <c r="QPY9" s="44"/>
      <c r="QPZ9" s="44"/>
      <c r="QQA9" s="44"/>
      <c r="QQB9" s="44"/>
      <c r="QQC9" s="44"/>
      <c r="QQD9" s="44"/>
      <c r="QQE9" s="44"/>
      <c r="QQF9" s="44"/>
      <c r="QQG9" s="44"/>
      <c r="QQH9" s="44"/>
      <c r="QQI9" s="44"/>
      <c r="QQJ9" s="44"/>
      <c r="QQK9" s="44"/>
      <c r="QQL9" s="44"/>
      <c r="QQM9" s="44"/>
      <c r="QQN9" s="44"/>
      <c r="QQO9" s="44"/>
      <c r="QQP9" s="44"/>
      <c r="QQQ9" s="44"/>
      <c r="QQR9" s="44"/>
      <c r="QQS9" s="44"/>
      <c r="QQT9" s="44"/>
      <c r="QQU9" s="44"/>
      <c r="QQV9" s="44"/>
      <c r="QQW9" s="44"/>
      <c r="QQX9" s="44"/>
      <c r="QQY9" s="44"/>
      <c r="QQZ9" s="44"/>
      <c r="QRA9" s="44"/>
      <c r="QRB9" s="44"/>
      <c r="QRC9" s="44"/>
      <c r="QRD9" s="44"/>
      <c r="QRE9" s="44"/>
      <c r="QRF9" s="44"/>
      <c r="QRG9" s="44"/>
      <c r="QRH9" s="44"/>
      <c r="QRI9" s="44"/>
      <c r="QRJ9" s="44"/>
      <c r="QRK9" s="44"/>
      <c r="QRL9" s="44"/>
      <c r="QRM9" s="44"/>
      <c r="QRN9" s="44"/>
      <c r="QRO9" s="44"/>
      <c r="QRP9" s="44"/>
      <c r="QRQ9" s="44"/>
      <c r="QRR9" s="44"/>
      <c r="QRS9" s="44"/>
      <c r="QRT9" s="44"/>
      <c r="QRU9" s="44"/>
      <c r="QRV9" s="44"/>
      <c r="QRW9" s="44"/>
      <c r="QRX9" s="44"/>
      <c r="QRY9" s="44"/>
      <c r="QRZ9" s="44"/>
      <c r="QSA9" s="44"/>
      <c r="QSB9" s="44"/>
      <c r="QSC9" s="44"/>
      <c r="QSD9" s="44"/>
      <c r="QSE9" s="44"/>
      <c r="QSF9" s="44"/>
      <c r="QSG9" s="44"/>
      <c r="QSH9" s="44"/>
      <c r="QSI9" s="44"/>
      <c r="QSJ9" s="44"/>
      <c r="QSK9" s="44"/>
      <c r="QSL9" s="44"/>
      <c r="QSM9" s="44"/>
      <c r="QSN9" s="44"/>
      <c r="QSO9" s="44"/>
      <c r="QSP9" s="44"/>
      <c r="QSQ9" s="44"/>
      <c r="QSR9" s="44"/>
      <c r="QSS9" s="44"/>
      <c r="QST9" s="44"/>
      <c r="QSU9" s="44"/>
      <c r="QSV9" s="44"/>
      <c r="QSW9" s="44"/>
      <c r="QSX9" s="44"/>
      <c r="QSY9" s="44"/>
      <c r="QSZ9" s="44"/>
      <c r="QTA9" s="44"/>
      <c r="QTB9" s="44"/>
      <c r="QTC9" s="44"/>
      <c r="QTD9" s="44"/>
      <c r="QTE9" s="44"/>
      <c r="QTF9" s="44"/>
      <c r="QTG9" s="44"/>
      <c r="QTH9" s="44"/>
      <c r="QTI9" s="44"/>
      <c r="QTJ9" s="44"/>
      <c r="QTK9" s="44"/>
      <c r="QTL9" s="44"/>
      <c r="QTM9" s="44"/>
      <c r="QTN9" s="44"/>
      <c r="QTO9" s="44"/>
      <c r="QTP9" s="44"/>
      <c r="QTQ9" s="44"/>
      <c r="QTR9" s="44"/>
      <c r="QTS9" s="44"/>
      <c r="QTT9" s="44"/>
      <c r="QTU9" s="44"/>
      <c r="QTV9" s="44"/>
      <c r="QTW9" s="44"/>
      <c r="QTX9" s="44"/>
      <c r="QTY9" s="44"/>
      <c r="QTZ9" s="44"/>
      <c r="QUA9" s="44"/>
      <c r="QUB9" s="44"/>
      <c r="QUC9" s="44"/>
      <c r="QUD9" s="44"/>
      <c r="QUE9" s="44"/>
      <c r="QUF9" s="44"/>
      <c r="QUG9" s="44"/>
      <c r="QUH9" s="44"/>
      <c r="QUI9" s="44"/>
      <c r="QUJ9" s="44"/>
      <c r="QUK9" s="44"/>
      <c r="QUL9" s="44"/>
      <c r="QUM9" s="44"/>
      <c r="QUN9" s="44"/>
      <c r="QUO9" s="44"/>
      <c r="QUP9" s="44"/>
      <c r="QUQ9" s="44"/>
      <c r="QUR9" s="44"/>
      <c r="QUS9" s="44"/>
      <c r="QUT9" s="44"/>
      <c r="QUU9" s="44"/>
      <c r="QUV9" s="44"/>
      <c r="QUW9" s="44"/>
      <c r="QUX9" s="44"/>
      <c r="QUY9" s="44"/>
      <c r="QUZ9" s="44"/>
      <c r="QVA9" s="44"/>
      <c r="QVB9" s="44"/>
      <c r="QVC9" s="44"/>
      <c r="QVD9" s="44"/>
      <c r="QVE9" s="44"/>
      <c r="QVF9" s="44"/>
      <c r="QVG9" s="44"/>
      <c r="QVH9" s="44"/>
      <c r="QVI9" s="44"/>
      <c r="QVJ9" s="44"/>
      <c r="QVK9" s="44"/>
      <c r="QVL9" s="44"/>
      <c r="QVM9" s="44"/>
      <c r="QVN9" s="44"/>
      <c r="QVO9" s="44"/>
      <c r="QVP9" s="44"/>
      <c r="QVQ9" s="44"/>
      <c r="QVR9" s="44"/>
      <c r="QVS9" s="44"/>
      <c r="QVT9" s="44"/>
      <c r="QVU9" s="44"/>
      <c r="QVV9" s="44"/>
      <c r="QVW9" s="44"/>
      <c r="QVX9" s="44"/>
      <c r="QVY9" s="44"/>
      <c r="QVZ9" s="44"/>
      <c r="QWA9" s="44"/>
      <c r="QWB9" s="44"/>
      <c r="QWC9" s="44"/>
      <c r="QWD9" s="44"/>
      <c r="QWE9" s="44"/>
      <c r="QWF9" s="44"/>
      <c r="QWG9" s="44"/>
      <c r="QWH9" s="44"/>
      <c r="QWI9" s="44"/>
      <c r="QWJ9" s="44"/>
      <c r="QWK9" s="44"/>
      <c r="QWL9" s="44"/>
      <c r="QWM9" s="44"/>
      <c r="QWN9" s="44"/>
      <c r="QWO9" s="44"/>
      <c r="QWP9" s="44"/>
      <c r="QWQ9" s="44"/>
      <c r="QWR9" s="44"/>
      <c r="QWS9" s="44"/>
      <c r="QWT9" s="44"/>
      <c r="QWU9" s="44"/>
      <c r="QWV9" s="44"/>
      <c r="QWW9" s="44"/>
      <c r="QWX9" s="44"/>
      <c r="QWY9" s="44"/>
      <c r="QWZ9" s="44"/>
      <c r="QXA9" s="44"/>
      <c r="QXB9" s="44"/>
      <c r="QXC9" s="44"/>
      <c r="QXD9" s="44"/>
      <c r="QXE9" s="44"/>
      <c r="QXF9" s="44"/>
      <c r="QXG9" s="44"/>
      <c r="QXH9" s="44"/>
      <c r="QXI9" s="44"/>
      <c r="QXJ9" s="44"/>
      <c r="QXK9" s="44"/>
      <c r="QXL9" s="44"/>
      <c r="QXM9" s="44"/>
      <c r="QXN9" s="44"/>
      <c r="QXO9" s="44"/>
      <c r="QXP9" s="44"/>
      <c r="QXQ9" s="44"/>
      <c r="QXR9" s="44"/>
      <c r="QXS9" s="44"/>
      <c r="QXT9" s="44"/>
      <c r="QXU9" s="44"/>
      <c r="QXV9" s="44"/>
      <c r="QXW9" s="44"/>
      <c r="QXX9" s="44"/>
      <c r="QXY9" s="44"/>
      <c r="QXZ9" s="44"/>
      <c r="QYA9" s="44"/>
      <c r="QYB9" s="44"/>
      <c r="QYC9" s="44"/>
      <c r="QYD9" s="44"/>
      <c r="QYE9" s="44"/>
      <c r="QYF9" s="44"/>
      <c r="QYG9" s="44"/>
      <c r="QYH9" s="44"/>
      <c r="QYI9" s="44"/>
      <c r="QYJ9" s="44"/>
      <c r="QYK9" s="44"/>
      <c r="QYL9" s="44"/>
      <c r="QYM9" s="44"/>
      <c r="QYN9" s="44"/>
      <c r="QYO9" s="44"/>
      <c r="QYP9" s="44"/>
      <c r="QYQ9" s="44"/>
      <c r="QYR9" s="44"/>
      <c r="QYS9" s="44"/>
      <c r="QYT9" s="44"/>
      <c r="QYU9" s="44"/>
      <c r="QYV9" s="44"/>
      <c r="QYW9" s="44"/>
      <c r="QYX9" s="44"/>
      <c r="QYY9" s="44"/>
      <c r="QYZ9" s="44"/>
      <c r="QZA9" s="44"/>
      <c r="QZB9" s="44"/>
      <c r="QZC9" s="44"/>
      <c r="QZD9" s="44"/>
      <c r="QZE9" s="44"/>
      <c r="QZF9" s="44"/>
      <c r="QZG9" s="44"/>
      <c r="QZH9" s="44"/>
      <c r="QZI9" s="44"/>
      <c r="QZJ9" s="44"/>
      <c r="QZK9" s="44"/>
      <c r="QZL9" s="44"/>
      <c r="QZM9" s="44"/>
      <c r="QZN9" s="44"/>
      <c r="QZO9" s="44"/>
      <c r="QZP9" s="44"/>
      <c r="QZQ9" s="44"/>
      <c r="QZR9" s="44"/>
      <c r="QZS9" s="44"/>
      <c r="QZT9" s="44"/>
      <c r="QZU9" s="44"/>
      <c r="QZV9" s="44"/>
      <c r="QZW9" s="44"/>
      <c r="QZX9" s="44"/>
      <c r="QZY9" s="44"/>
      <c r="QZZ9" s="44"/>
      <c r="RAA9" s="44"/>
      <c r="RAB9" s="44"/>
      <c r="RAC9" s="44"/>
      <c r="RAD9" s="44"/>
      <c r="RAE9" s="44"/>
      <c r="RAF9" s="44"/>
      <c r="RAG9" s="44"/>
      <c r="RAH9" s="44"/>
      <c r="RAI9" s="44"/>
      <c r="RAJ9" s="44"/>
      <c r="RAK9" s="44"/>
      <c r="RAL9" s="44"/>
      <c r="RAM9" s="44"/>
      <c r="RAN9" s="44"/>
      <c r="RAO9" s="44"/>
      <c r="RAP9" s="44"/>
      <c r="RAQ9" s="44"/>
      <c r="RAR9" s="44"/>
      <c r="RAS9" s="44"/>
      <c r="RAT9" s="44"/>
      <c r="RAU9" s="44"/>
      <c r="RAV9" s="44"/>
      <c r="RAW9" s="44"/>
      <c r="RAX9" s="44"/>
      <c r="RAY9" s="44"/>
      <c r="RAZ9" s="44"/>
      <c r="RBA9" s="44"/>
      <c r="RBB9" s="44"/>
      <c r="RBC9" s="44"/>
      <c r="RBD9" s="44"/>
      <c r="RBE9" s="44"/>
      <c r="RBF9" s="44"/>
      <c r="RBG9" s="44"/>
      <c r="RBH9" s="44"/>
      <c r="RBI9" s="44"/>
      <c r="RBJ9" s="44"/>
      <c r="RBK9" s="44"/>
      <c r="RBL9" s="44"/>
      <c r="RBM9" s="44"/>
      <c r="RBN9" s="44"/>
      <c r="RBO9" s="44"/>
      <c r="RBP9" s="44"/>
      <c r="RBQ9" s="44"/>
      <c r="RBR9" s="44"/>
      <c r="RBS9" s="44"/>
      <c r="RBT9" s="44"/>
      <c r="RBU9" s="44"/>
      <c r="RBV9" s="44"/>
      <c r="RBW9" s="44"/>
      <c r="RBX9" s="44"/>
      <c r="RBY9" s="44"/>
      <c r="RBZ9" s="44"/>
      <c r="RCA9" s="44"/>
      <c r="RCB9" s="44"/>
      <c r="RCC9" s="44"/>
      <c r="RCD9" s="44"/>
      <c r="RCE9" s="44"/>
      <c r="RCF9" s="44"/>
      <c r="RCG9" s="44"/>
      <c r="RCH9" s="44"/>
      <c r="RCI9" s="44"/>
      <c r="RCJ9" s="44"/>
      <c r="RCK9" s="44"/>
      <c r="RCL9" s="44"/>
      <c r="RCM9" s="44"/>
      <c r="RCN9" s="44"/>
      <c r="RCO9" s="44"/>
      <c r="RCP9" s="44"/>
      <c r="RCQ9" s="44"/>
      <c r="RCR9" s="44"/>
      <c r="RCS9" s="44"/>
      <c r="RCT9" s="44"/>
      <c r="RCU9" s="44"/>
      <c r="RCV9" s="44"/>
      <c r="RCW9" s="44"/>
      <c r="RCX9" s="44"/>
      <c r="RCY9" s="44"/>
      <c r="RCZ9" s="44"/>
      <c r="RDA9" s="44"/>
      <c r="RDB9" s="44"/>
      <c r="RDC9" s="44"/>
      <c r="RDD9" s="44"/>
      <c r="RDE9" s="44"/>
      <c r="RDF9" s="44"/>
      <c r="RDG9" s="44"/>
      <c r="RDH9" s="44"/>
      <c r="RDI9" s="44"/>
      <c r="RDJ9" s="44"/>
      <c r="RDK9" s="44"/>
      <c r="RDL9" s="44"/>
      <c r="RDM9" s="44"/>
      <c r="RDN9" s="44"/>
      <c r="RDO9" s="44"/>
      <c r="RDP9" s="44"/>
      <c r="RDQ9" s="44"/>
      <c r="RDR9" s="44"/>
      <c r="RDS9" s="44"/>
      <c r="RDT9" s="44"/>
      <c r="RDU9" s="44"/>
      <c r="RDV9" s="44"/>
      <c r="RDW9" s="44"/>
      <c r="RDX9" s="44"/>
      <c r="RDY9" s="44"/>
      <c r="RDZ9" s="44"/>
      <c r="REA9" s="44"/>
      <c r="REB9" s="44"/>
      <c r="REC9" s="44"/>
      <c r="RED9" s="44"/>
      <c r="REE9" s="44"/>
      <c r="REF9" s="44"/>
      <c r="REG9" s="44"/>
      <c r="REH9" s="44"/>
      <c r="REI9" s="44"/>
      <c r="REJ9" s="44"/>
      <c r="REK9" s="44"/>
      <c r="REL9" s="44"/>
      <c r="REM9" s="44"/>
      <c r="REN9" s="44"/>
      <c r="REO9" s="44"/>
      <c r="REP9" s="44"/>
      <c r="REQ9" s="44"/>
      <c r="RER9" s="44"/>
      <c r="RES9" s="44"/>
      <c r="RET9" s="44"/>
      <c r="REU9" s="44"/>
      <c r="REV9" s="44"/>
      <c r="REW9" s="44"/>
      <c r="REX9" s="44"/>
      <c r="REY9" s="44"/>
      <c r="REZ9" s="44"/>
      <c r="RFA9" s="44"/>
      <c r="RFB9" s="44"/>
      <c r="RFC9" s="44"/>
      <c r="RFD9" s="44"/>
      <c r="RFE9" s="44"/>
      <c r="RFF9" s="44"/>
      <c r="RFG9" s="44"/>
      <c r="RFH9" s="44"/>
      <c r="RFI9" s="44"/>
      <c r="RFJ9" s="44"/>
      <c r="RFK9" s="44"/>
      <c r="RFL9" s="44"/>
      <c r="RFM9" s="44"/>
      <c r="RFN9" s="44"/>
      <c r="RFO9" s="44"/>
      <c r="RFP9" s="44"/>
      <c r="RFQ9" s="44"/>
      <c r="RFR9" s="44"/>
      <c r="RFS9" s="44"/>
      <c r="RFT9" s="44"/>
      <c r="RFU9" s="44"/>
      <c r="RFV9" s="44"/>
      <c r="RFW9" s="44"/>
      <c r="RFX9" s="44"/>
      <c r="RFY9" s="44"/>
      <c r="RFZ9" s="44"/>
      <c r="RGA9" s="44"/>
      <c r="RGB9" s="44"/>
      <c r="RGC9" s="44"/>
      <c r="RGD9" s="44"/>
      <c r="RGE9" s="44"/>
      <c r="RGF9" s="44"/>
      <c r="RGG9" s="44"/>
      <c r="RGH9" s="44"/>
      <c r="RGI9" s="44"/>
      <c r="RGJ9" s="44"/>
      <c r="RGK9" s="44"/>
      <c r="RGL9" s="44"/>
      <c r="RGM9" s="44"/>
      <c r="RGN9" s="44"/>
      <c r="RGO9" s="44"/>
      <c r="RGP9" s="44"/>
      <c r="RGQ9" s="44"/>
      <c r="RGR9" s="44"/>
      <c r="RGS9" s="44"/>
      <c r="RGT9" s="44"/>
      <c r="RGU9" s="44"/>
      <c r="RGV9" s="44"/>
      <c r="RGW9" s="44"/>
      <c r="RGX9" s="44"/>
      <c r="RGY9" s="44"/>
      <c r="RGZ9" s="44"/>
      <c r="RHA9" s="44"/>
      <c r="RHB9" s="44"/>
      <c r="RHC9" s="44"/>
      <c r="RHD9" s="44"/>
      <c r="RHE9" s="44"/>
      <c r="RHF9" s="44"/>
      <c r="RHG9" s="44"/>
      <c r="RHH9" s="44"/>
      <c r="RHI9" s="44"/>
      <c r="RHJ9" s="44"/>
      <c r="RHK9" s="44"/>
      <c r="RHL9" s="44"/>
      <c r="RHM9" s="44"/>
      <c r="RHN9" s="44"/>
      <c r="RHO9" s="44"/>
      <c r="RHP9" s="44"/>
      <c r="RHQ9" s="44"/>
      <c r="RHR9" s="44"/>
      <c r="RHS9" s="44"/>
      <c r="RHT9" s="44"/>
      <c r="RHU9" s="44"/>
      <c r="RHV9" s="44"/>
      <c r="RHW9" s="44"/>
      <c r="RHX9" s="44"/>
      <c r="RHY9" s="44"/>
      <c r="RHZ9" s="44"/>
      <c r="RIA9" s="44"/>
      <c r="RIB9" s="44"/>
      <c r="RIC9" s="44"/>
      <c r="RID9" s="44"/>
      <c r="RIE9" s="44"/>
      <c r="RIF9" s="44"/>
      <c r="RIG9" s="44"/>
      <c r="RIH9" s="44"/>
      <c r="RII9" s="44"/>
      <c r="RIJ9" s="44"/>
      <c r="RIK9" s="44"/>
      <c r="RIL9" s="44"/>
      <c r="RIM9" s="44"/>
      <c r="RIN9" s="44"/>
      <c r="RIO9" s="44"/>
      <c r="RIP9" s="44"/>
      <c r="RIQ9" s="44"/>
      <c r="RIR9" s="44"/>
      <c r="RIS9" s="44"/>
      <c r="RIT9" s="44"/>
      <c r="RIU9" s="44"/>
      <c r="RIV9" s="44"/>
      <c r="RIW9" s="44"/>
      <c r="RIX9" s="44"/>
      <c r="RIY9" s="44"/>
      <c r="RIZ9" s="44"/>
      <c r="RJA9" s="44"/>
      <c r="RJB9" s="44"/>
      <c r="RJC9" s="44"/>
      <c r="RJD9" s="44"/>
      <c r="RJE9" s="44"/>
      <c r="RJF9" s="44"/>
      <c r="RJG9" s="44"/>
      <c r="RJH9" s="44"/>
      <c r="RJI9" s="44"/>
      <c r="RJJ9" s="44"/>
      <c r="RJK9" s="44"/>
      <c r="RJL9" s="44"/>
      <c r="RJM9" s="44"/>
      <c r="RJN9" s="44"/>
      <c r="RJO9" s="44"/>
      <c r="RJP9" s="44"/>
      <c r="RJQ9" s="44"/>
      <c r="RJR9" s="44"/>
      <c r="RJS9" s="44"/>
      <c r="RJT9" s="44"/>
      <c r="RJU9" s="44"/>
      <c r="RJV9" s="44"/>
      <c r="RJW9" s="44"/>
      <c r="RJX9" s="44"/>
      <c r="RJY9" s="44"/>
      <c r="RJZ9" s="44"/>
      <c r="RKA9" s="44"/>
      <c r="RKB9" s="44"/>
      <c r="RKC9" s="44"/>
      <c r="RKD9" s="44"/>
      <c r="RKE9" s="44"/>
      <c r="RKF9" s="44"/>
      <c r="RKG9" s="44"/>
      <c r="RKH9" s="44"/>
      <c r="RKI9" s="44"/>
      <c r="RKJ9" s="44"/>
      <c r="RKK9" s="44"/>
      <c r="RKL9" s="44"/>
      <c r="RKM9" s="44"/>
      <c r="RKN9" s="44"/>
      <c r="RKO9" s="44"/>
      <c r="RKP9" s="44"/>
      <c r="RKQ9" s="44"/>
      <c r="RKR9" s="44"/>
      <c r="RKS9" s="44"/>
      <c r="RKT9" s="44"/>
      <c r="RKU9" s="44"/>
      <c r="RKV9" s="44"/>
      <c r="RKW9" s="44"/>
      <c r="RKX9" s="44"/>
      <c r="RKY9" s="44"/>
      <c r="RKZ9" s="44"/>
      <c r="RLA9" s="44"/>
      <c r="RLB9" s="44"/>
      <c r="RLC9" s="44"/>
      <c r="RLD9" s="44"/>
      <c r="RLE9" s="44"/>
      <c r="RLF9" s="44"/>
      <c r="RLG9" s="44"/>
      <c r="RLH9" s="44"/>
      <c r="RLI9" s="44"/>
      <c r="RLJ9" s="44"/>
      <c r="RLK9" s="44"/>
      <c r="RLL9" s="44"/>
      <c r="RLM9" s="44"/>
      <c r="RLN9" s="44"/>
      <c r="RLO9" s="44"/>
      <c r="RLP9" s="44"/>
      <c r="RLQ9" s="44"/>
      <c r="RLR9" s="44"/>
      <c r="RLS9" s="44"/>
      <c r="RLT9" s="44"/>
      <c r="RLU9" s="44"/>
      <c r="RLV9" s="44"/>
      <c r="RLW9" s="44"/>
      <c r="RLX9" s="44"/>
      <c r="RLY9" s="44"/>
      <c r="RLZ9" s="44"/>
      <c r="RMA9" s="44"/>
      <c r="RMB9" s="44"/>
      <c r="RMC9" s="44"/>
      <c r="RMD9" s="44"/>
      <c r="RME9" s="44"/>
      <c r="RMF9" s="44"/>
      <c r="RMG9" s="44"/>
      <c r="RMH9" s="44"/>
      <c r="RMI9" s="44"/>
      <c r="RMJ9" s="44"/>
      <c r="RMK9" s="44"/>
      <c r="RML9" s="44"/>
      <c r="RMM9" s="44"/>
      <c r="RMN9" s="44"/>
      <c r="RMO9" s="44"/>
      <c r="RMP9" s="44"/>
      <c r="RMQ9" s="44"/>
      <c r="RMR9" s="44"/>
      <c r="RMS9" s="44"/>
      <c r="RMT9" s="44"/>
      <c r="RMU9" s="44"/>
      <c r="RMV9" s="44"/>
      <c r="RMW9" s="44"/>
      <c r="RMX9" s="44"/>
      <c r="RMY9" s="44"/>
      <c r="RMZ9" s="44"/>
      <c r="RNA9" s="44"/>
      <c r="RNB9" s="44"/>
      <c r="RNC9" s="44"/>
      <c r="RND9" s="44"/>
      <c r="RNE9" s="44"/>
      <c r="RNF9" s="44"/>
      <c r="RNG9" s="44"/>
      <c r="RNH9" s="44"/>
      <c r="RNI9" s="44"/>
      <c r="RNJ9" s="44"/>
      <c r="RNK9" s="44"/>
      <c r="RNL9" s="44"/>
      <c r="RNM9" s="44"/>
      <c r="RNN9" s="44"/>
      <c r="RNO9" s="44"/>
      <c r="RNP9" s="44"/>
      <c r="RNQ9" s="44"/>
      <c r="RNR9" s="44"/>
      <c r="RNS9" s="44"/>
      <c r="RNT9" s="44"/>
      <c r="RNU9" s="44"/>
      <c r="RNV9" s="44"/>
      <c r="RNW9" s="44"/>
      <c r="RNX9" s="44"/>
      <c r="RNY9" s="44"/>
      <c r="RNZ9" s="44"/>
      <c r="ROA9" s="44"/>
      <c r="ROB9" s="44"/>
      <c r="ROC9" s="44"/>
      <c r="ROD9" s="44"/>
      <c r="ROE9" s="44"/>
      <c r="ROF9" s="44"/>
      <c r="ROG9" s="44"/>
      <c r="ROH9" s="44"/>
      <c r="ROI9" s="44"/>
      <c r="ROJ9" s="44"/>
      <c r="ROK9" s="44"/>
      <c r="ROL9" s="44"/>
      <c r="ROM9" s="44"/>
      <c r="RON9" s="44"/>
      <c r="ROO9" s="44"/>
      <c r="ROP9" s="44"/>
      <c r="ROQ9" s="44"/>
      <c r="ROR9" s="44"/>
      <c r="ROS9" s="44"/>
      <c r="ROT9" s="44"/>
      <c r="ROU9" s="44"/>
      <c r="ROV9" s="44"/>
      <c r="ROW9" s="44"/>
      <c r="ROX9" s="44"/>
      <c r="ROY9" s="44"/>
      <c r="ROZ9" s="44"/>
      <c r="RPA9" s="44"/>
      <c r="RPB9" s="44"/>
      <c r="RPC9" s="44"/>
      <c r="RPD9" s="44"/>
      <c r="RPE9" s="44"/>
      <c r="RPF9" s="44"/>
      <c r="RPG9" s="44"/>
      <c r="RPH9" s="44"/>
      <c r="RPI9" s="44"/>
      <c r="RPJ9" s="44"/>
      <c r="RPK9" s="44"/>
      <c r="RPL9" s="44"/>
      <c r="RPM9" s="44"/>
      <c r="RPN9" s="44"/>
      <c r="RPO9" s="44"/>
      <c r="RPP9" s="44"/>
      <c r="RPQ9" s="44"/>
      <c r="RPR9" s="44"/>
      <c r="RPS9" s="44"/>
      <c r="RPT9" s="44"/>
      <c r="RPU9" s="44"/>
      <c r="RPV9" s="44"/>
      <c r="RPW9" s="44"/>
      <c r="RPX9" s="44"/>
      <c r="RPY9" s="44"/>
      <c r="RPZ9" s="44"/>
      <c r="RQA9" s="44"/>
      <c r="RQB9" s="44"/>
      <c r="RQC9" s="44"/>
      <c r="RQD9" s="44"/>
      <c r="RQE9" s="44"/>
      <c r="RQF9" s="44"/>
      <c r="RQG9" s="44"/>
      <c r="RQH9" s="44"/>
      <c r="RQI9" s="44"/>
      <c r="RQJ9" s="44"/>
      <c r="RQK9" s="44"/>
      <c r="RQL9" s="44"/>
      <c r="RQM9" s="44"/>
      <c r="RQN9" s="44"/>
      <c r="RQO9" s="44"/>
      <c r="RQP9" s="44"/>
      <c r="RQQ9" s="44"/>
      <c r="RQR9" s="44"/>
      <c r="RQS9" s="44"/>
      <c r="RQT9" s="44"/>
      <c r="RQU9" s="44"/>
      <c r="RQV9" s="44"/>
      <c r="RQW9" s="44"/>
      <c r="RQX9" s="44"/>
      <c r="RQY9" s="44"/>
      <c r="RQZ9" s="44"/>
      <c r="RRA9" s="44"/>
      <c r="RRB9" s="44"/>
      <c r="RRC9" s="44"/>
      <c r="RRD9" s="44"/>
      <c r="RRE9" s="44"/>
      <c r="RRF9" s="44"/>
      <c r="RRG9" s="44"/>
      <c r="RRH9" s="44"/>
      <c r="RRI9" s="44"/>
      <c r="RRJ9" s="44"/>
      <c r="RRK9" s="44"/>
      <c r="RRL9" s="44"/>
      <c r="RRM9" s="44"/>
      <c r="RRN9" s="44"/>
      <c r="RRO9" s="44"/>
      <c r="RRP9" s="44"/>
      <c r="RRQ9" s="44"/>
      <c r="RRR9" s="44"/>
      <c r="RRS9" s="44"/>
      <c r="RRT9" s="44"/>
      <c r="RRU9" s="44"/>
      <c r="RRV9" s="44"/>
      <c r="RRW9" s="44"/>
      <c r="RRX9" s="44"/>
      <c r="RRY9" s="44"/>
      <c r="RRZ9" s="44"/>
      <c r="RSA9" s="44"/>
      <c r="RSB9" s="44"/>
      <c r="RSC9" s="44"/>
      <c r="RSD9" s="44"/>
      <c r="RSE9" s="44"/>
      <c r="RSF9" s="44"/>
      <c r="RSG9" s="44"/>
      <c r="RSH9" s="44"/>
      <c r="RSI9" s="44"/>
      <c r="RSJ9" s="44"/>
      <c r="RSK9" s="44"/>
      <c r="RSL9" s="44"/>
      <c r="RSM9" s="44"/>
      <c r="RSN9" s="44"/>
      <c r="RSO9" s="44"/>
      <c r="RSP9" s="44"/>
      <c r="RSQ9" s="44"/>
      <c r="RSR9" s="44"/>
      <c r="RSS9" s="44"/>
      <c r="RST9" s="44"/>
      <c r="RSU9" s="44"/>
      <c r="RSV9" s="44"/>
      <c r="RSW9" s="44"/>
      <c r="RSX9" s="44"/>
      <c r="RSY9" s="44"/>
      <c r="RSZ9" s="44"/>
      <c r="RTA9" s="44"/>
      <c r="RTB9" s="44"/>
      <c r="RTC9" s="44"/>
      <c r="RTD9" s="44"/>
      <c r="RTE9" s="44"/>
      <c r="RTF9" s="44"/>
      <c r="RTG9" s="44"/>
      <c r="RTH9" s="44"/>
      <c r="RTI9" s="44"/>
      <c r="RTJ9" s="44"/>
      <c r="RTK9" s="44"/>
      <c r="RTL9" s="44"/>
      <c r="RTM9" s="44"/>
      <c r="RTN9" s="44"/>
      <c r="RTO9" s="44"/>
      <c r="RTP9" s="44"/>
      <c r="RTQ9" s="44"/>
      <c r="RTR9" s="44"/>
      <c r="RTS9" s="44"/>
      <c r="RTT9" s="44"/>
      <c r="RTU9" s="44"/>
      <c r="RTV9" s="44"/>
      <c r="RTW9" s="44"/>
      <c r="RTX9" s="44"/>
      <c r="RTY9" s="44"/>
      <c r="RTZ9" s="44"/>
      <c r="RUA9" s="44"/>
      <c r="RUB9" s="44"/>
      <c r="RUC9" s="44"/>
      <c r="RUD9" s="44"/>
      <c r="RUE9" s="44"/>
      <c r="RUF9" s="44"/>
      <c r="RUG9" s="44"/>
      <c r="RUH9" s="44"/>
      <c r="RUI9" s="44"/>
      <c r="RUJ9" s="44"/>
      <c r="RUK9" s="44"/>
      <c r="RUL9" s="44"/>
      <c r="RUM9" s="44"/>
      <c r="RUN9" s="44"/>
      <c r="RUO9" s="44"/>
      <c r="RUP9" s="44"/>
      <c r="RUQ9" s="44"/>
      <c r="RUR9" s="44"/>
      <c r="RUS9" s="44"/>
      <c r="RUT9" s="44"/>
      <c r="RUU9" s="44"/>
      <c r="RUV9" s="44"/>
      <c r="RUW9" s="44"/>
      <c r="RUX9" s="44"/>
      <c r="RUY9" s="44"/>
      <c r="RUZ9" s="44"/>
      <c r="RVA9" s="44"/>
      <c r="RVB9" s="44"/>
      <c r="RVC9" s="44"/>
      <c r="RVD9" s="44"/>
      <c r="RVE9" s="44"/>
      <c r="RVF9" s="44"/>
      <c r="RVG9" s="44"/>
      <c r="RVH9" s="44"/>
      <c r="RVI9" s="44"/>
      <c r="RVJ9" s="44"/>
      <c r="RVK9" s="44"/>
      <c r="RVL9" s="44"/>
      <c r="RVM9" s="44"/>
      <c r="RVN9" s="44"/>
      <c r="RVO9" s="44"/>
      <c r="RVP9" s="44"/>
      <c r="RVQ9" s="44"/>
      <c r="RVR9" s="44"/>
      <c r="RVS9" s="44"/>
      <c r="RVT9" s="44"/>
      <c r="RVU9" s="44"/>
      <c r="RVV9" s="44"/>
      <c r="RVW9" s="44"/>
      <c r="RVX9" s="44"/>
      <c r="RVY9" s="44"/>
      <c r="RVZ9" s="44"/>
      <c r="RWA9" s="44"/>
      <c r="RWB9" s="44"/>
      <c r="RWC9" s="44"/>
      <c r="RWD9" s="44"/>
      <c r="RWE9" s="44"/>
      <c r="RWF9" s="44"/>
      <c r="RWG9" s="44"/>
      <c r="RWH9" s="44"/>
      <c r="RWI9" s="44"/>
      <c r="RWJ9" s="44"/>
      <c r="RWK9" s="44"/>
      <c r="RWL9" s="44"/>
      <c r="RWM9" s="44"/>
      <c r="RWN9" s="44"/>
      <c r="RWO9" s="44"/>
      <c r="RWP9" s="44"/>
      <c r="RWQ9" s="44"/>
      <c r="RWR9" s="44"/>
      <c r="RWS9" s="44"/>
      <c r="RWT9" s="44"/>
      <c r="RWU9" s="44"/>
      <c r="RWV9" s="44"/>
      <c r="RWW9" s="44"/>
      <c r="RWX9" s="44"/>
      <c r="RWY9" s="44"/>
      <c r="RWZ9" s="44"/>
      <c r="RXA9" s="44"/>
      <c r="RXB9" s="44"/>
      <c r="RXC9" s="44"/>
      <c r="RXD9" s="44"/>
      <c r="RXE9" s="44"/>
      <c r="RXF9" s="44"/>
      <c r="RXG9" s="44"/>
      <c r="RXH9" s="44"/>
      <c r="RXI9" s="44"/>
      <c r="RXJ9" s="44"/>
      <c r="RXK9" s="44"/>
      <c r="RXL9" s="44"/>
      <c r="RXM9" s="44"/>
      <c r="RXN9" s="44"/>
      <c r="RXO9" s="44"/>
      <c r="RXP9" s="44"/>
      <c r="RXQ9" s="44"/>
      <c r="RXR9" s="44"/>
      <c r="RXS9" s="44"/>
      <c r="RXT9" s="44"/>
      <c r="RXU9" s="44"/>
      <c r="RXV9" s="44"/>
      <c r="RXW9" s="44"/>
      <c r="RXX9" s="44"/>
      <c r="RXY9" s="44"/>
      <c r="RXZ9" s="44"/>
      <c r="RYA9" s="44"/>
      <c r="RYB9" s="44"/>
      <c r="RYC9" s="44"/>
      <c r="RYD9" s="44"/>
      <c r="RYE9" s="44"/>
      <c r="RYF9" s="44"/>
      <c r="RYG9" s="44"/>
      <c r="RYH9" s="44"/>
      <c r="RYI9" s="44"/>
      <c r="RYJ9" s="44"/>
      <c r="RYK9" s="44"/>
      <c r="RYL9" s="44"/>
      <c r="RYM9" s="44"/>
      <c r="RYN9" s="44"/>
      <c r="RYO9" s="44"/>
      <c r="RYP9" s="44"/>
      <c r="RYQ9" s="44"/>
      <c r="RYR9" s="44"/>
      <c r="RYS9" s="44"/>
      <c r="RYT9" s="44"/>
      <c r="RYU9" s="44"/>
      <c r="RYV9" s="44"/>
      <c r="RYW9" s="44"/>
      <c r="RYX9" s="44"/>
      <c r="RYY9" s="44"/>
      <c r="RYZ9" s="44"/>
      <c r="RZA9" s="44"/>
      <c r="RZB9" s="44"/>
      <c r="RZC9" s="44"/>
      <c r="RZD9" s="44"/>
      <c r="RZE9" s="44"/>
      <c r="RZF9" s="44"/>
      <c r="RZG9" s="44"/>
      <c r="RZH9" s="44"/>
      <c r="RZI9" s="44"/>
      <c r="RZJ9" s="44"/>
      <c r="RZK9" s="44"/>
      <c r="RZL9" s="44"/>
      <c r="RZM9" s="44"/>
      <c r="RZN9" s="44"/>
      <c r="RZO9" s="44"/>
      <c r="RZP9" s="44"/>
      <c r="RZQ9" s="44"/>
      <c r="RZR9" s="44"/>
      <c r="RZS9" s="44"/>
      <c r="RZT9" s="44"/>
      <c r="RZU9" s="44"/>
      <c r="RZV9" s="44"/>
      <c r="RZW9" s="44"/>
      <c r="RZX9" s="44"/>
      <c r="RZY9" s="44"/>
      <c r="RZZ9" s="44"/>
      <c r="SAA9" s="44"/>
      <c r="SAB9" s="44"/>
      <c r="SAC9" s="44"/>
      <c r="SAD9" s="44"/>
      <c r="SAE9" s="44"/>
      <c r="SAF9" s="44"/>
      <c r="SAG9" s="44"/>
      <c r="SAH9" s="44"/>
      <c r="SAI9" s="44"/>
      <c r="SAJ9" s="44"/>
      <c r="SAK9" s="44"/>
      <c r="SAL9" s="44"/>
      <c r="SAM9" s="44"/>
      <c r="SAN9" s="44"/>
      <c r="SAO9" s="44"/>
      <c r="SAP9" s="44"/>
      <c r="SAQ9" s="44"/>
      <c r="SAR9" s="44"/>
      <c r="SAS9" s="44"/>
      <c r="SAT9" s="44"/>
      <c r="SAU9" s="44"/>
      <c r="SAV9" s="44"/>
      <c r="SAW9" s="44"/>
      <c r="SAX9" s="44"/>
      <c r="SAY9" s="44"/>
      <c r="SAZ9" s="44"/>
      <c r="SBA9" s="44"/>
      <c r="SBB9" s="44"/>
      <c r="SBC9" s="44"/>
      <c r="SBD9" s="44"/>
      <c r="SBE9" s="44"/>
      <c r="SBF9" s="44"/>
      <c r="SBG9" s="44"/>
      <c r="SBH9" s="44"/>
      <c r="SBI9" s="44"/>
      <c r="SBJ9" s="44"/>
      <c r="SBK9" s="44"/>
      <c r="SBL9" s="44"/>
      <c r="SBM9" s="44"/>
      <c r="SBN9" s="44"/>
      <c r="SBO9" s="44"/>
      <c r="SBP9" s="44"/>
      <c r="SBQ9" s="44"/>
      <c r="SBR9" s="44"/>
      <c r="SBS9" s="44"/>
      <c r="SBT9" s="44"/>
      <c r="SBU9" s="44"/>
      <c r="SBV9" s="44"/>
      <c r="SBW9" s="44"/>
      <c r="SBX9" s="44"/>
      <c r="SBY9" s="44"/>
      <c r="SBZ9" s="44"/>
      <c r="SCA9" s="44"/>
      <c r="SCB9" s="44"/>
      <c r="SCC9" s="44"/>
      <c r="SCD9" s="44"/>
      <c r="SCE9" s="44"/>
      <c r="SCF9" s="44"/>
      <c r="SCG9" s="44"/>
      <c r="SCH9" s="44"/>
      <c r="SCI9" s="44"/>
      <c r="SCJ9" s="44"/>
      <c r="SCK9" s="44"/>
      <c r="SCL9" s="44"/>
      <c r="SCM9" s="44"/>
      <c r="SCN9" s="44"/>
      <c r="SCO9" s="44"/>
      <c r="SCP9" s="44"/>
      <c r="SCQ9" s="44"/>
      <c r="SCR9" s="44"/>
      <c r="SCS9" s="44"/>
      <c r="SCT9" s="44"/>
      <c r="SCU9" s="44"/>
      <c r="SCV9" s="44"/>
      <c r="SCW9" s="44"/>
      <c r="SCX9" s="44"/>
      <c r="SCY9" s="44"/>
      <c r="SCZ9" s="44"/>
      <c r="SDA9" s="44"/>
      <c r="SDB9" s="44"/>
      <c r="SDC9" s="44"/>
      <c r="SDD9" s="44"/>
      <c r="SDE9" s="44"/>
      <c r="SDF9" s="44"/>
      <c r="SDG9" s="44"/>
      <c r="SDH9" s="44"/>
      <c r="SDI9" s="44"/>
      <c r="SDJ9" s="44"/>
      <c r="SDK9" s="44"/>
      <c r="SDL9" s="44"/>
      <c r="SDM9" s="44"/>
      <c r="SDN9" s="44"/>
      <c r="SDO9" s="44"/>
      <c r="SDP9" s="44"/>
      <c r="SDQ9" s="44"/>
      <c r="SDR9" s="44"/>
      <c r="SDS9" s="44"/>
      <c r="SDT9" s="44"/>
      <c r="SDU9" s="44"/>
      <c r="SDV9" s="44"/>
      <c r="SDW9" s="44"/>
      <c r="SDX9" s="44"/>
      <c r="SDY9" s="44"/>
      <c r="SDZ9" s="44"/>
      <c r="SEA9" s="44"/>
      <c r="SEB9" s="44"/>
      <c r="SEC9" s="44"/>
      <c r="SED9" s="44"/>
      <c r="SEE9" s="44"/>
      <c r="SEF9" s="44"/>
      <c r="SEG9" s="44"/>
      <c r="SEH9" s="44"/>
      <c r="SEI9" s="44"/>
      <c r="SEJ9" s="44"/>
      <c r="SEK9" s="44"/>
      <c r="SEL9" s="44"/>
      <c r="SEM9" s="44"/>
      <c r="SEN9" s="44"/>
      <c r="SEO9" s="44"/>
      <c r="SEP9" s="44"/>
      <c r="SEQ9" s="44"/>
      <c r="SER9" s="44"/>
      <c r="SES9" s="44"/>
      <c r="SET9" s="44"/>
      <c r="SEU9" s="44"/>
      <c r="SEV9" s="44"/>
      <c r="SEW9" s="44"/>
      <c r="SEX9" s="44"/>
      <c r="SEY9" s="44"/>
      <c r="SEZ9" s="44"/>
      <c r="SFA9" s="44"/>
      <c r="SFB9" s="44"/>
      <c r="SFC9" s="44"/>
      <c r="SFD9" s="44"/>
      <c r="SFE9" s="44"/>
      <c r="SFF9" s="44"/>
      <c r="SFG9" s="44"/>
      <c r="SFH9" s="44"/>
      <c r="SFI9" s="44"/>
      <c r="SFJ9" s="44"/>
      <c r="SFK9" s="44"/>
      <c r="SFL9" s="44"/>
      <c r="SFM9" s="44"/>
      <c r="SFN9" s="44"/>
      <c r="SFO9" s="44"/>
      <c r="SFP9" s="44"/>
      <c r="SFQ9" s="44"/>
      <c r="SFR9" s="44"/>
      <c r="SFS9" s="44"/>
      <c r="SFT9" s="44"/>
      <c r="SFU9" s="44"/>
      <c r="SFV9" s="44"/>
      <c r="SFW9" s="44"/>
      <c r="SFX9" s="44"/>
      <c r="SFY9" s="44"/>
      <c r="SFZ9" s="44"/>
      <c r="SGA9" s="44"/>
      <c r="SGB9" s="44"/>
      <c r="SGC9" s="44"/>
      <c r="SGD9" s="44"/>
      <c r="SGE9" s="44"/>
      <c r="SGF9" s="44"/>
      <c r="SGG9" s="44"/>
      <c r="SGH9" s="44"/>
      <c r="SGI9" s="44"/>
      <c r="SGJ9" s="44"/>
      <c r="SGK9" s="44"/>
      <c r="SGL9" s="44"/>
      <c r="SGM9" s="44"/>
      <c r="SGN9" s="44"/>
      <c r="SGO9" s="44"/>
      <c r="SGP9" s="44"/>
      <c r="SGQ9" s="44"/>
      <c r="SGR9" s="44"/>
      <c r="SGS9" s="44"/>
      <c r="SGT9" s="44"/>
      <c r="SGU9" s="44"/>
      <c r="SGV9" s="44"/>
      <c r="SGW9" s="44"/>
      <c r="SGX9" s="44"/>
      <c r="SGY9" s="44"/>
      <c r="SGZ9" s="44"/>
      <c r="SHA9" s="44"/>
      <c r="SHB9" s="44"/>
      <c r="SHC9" s="44"/>
      <c r="SHD9" s="44"/>
      <c r="SHE9" s="44"/>
      <c r="SHF9" s="44"/>
      <c r="SHG9" s="44"/>
      <c r="SHH9" s="44"/>
      <c r="SHI9" s="44"/>
      <c r="SHJ9" s="44"/>
      <c r="SHK9" s="44"/>
      <c r="SHL9" s="44"/>
      <c r="SHM9" s="44"/>
      <c r="SHN9" s="44"/>
      <c r="SHO9" s="44"/>
      <c r="SHP9" s="44"/>
      <c r="SHQ9" s="44"/>
      <c r="SHR9" s="44"/>
      <c r="SHS9" s="44"/>
      <c r="SHT9" s="44"/>
      <c r="SHU9" s="44"/>
      <c r="SHV9" s="44"/>
      <c r="SHW9" s="44"/>
      <c r="SHX9" s="44"/>
      <c r="SHY9" s="44"/>
      <c r="SHZ9" s="44"/>
      <c r="SIA9" s="44"/>
      <c r="SIB9" s="44"/>
      <c r="SIC9" s="44"/>
      <c r="SID9" s="44"/>
      <c r="SIE9" s="44"/>
      <c r="SIF9" s="44"/>
      <c r="SIG9" s="44"/>
      <c r="SIH9" s="44"/>
      <c r="SII9" s="44"/>
      <c r="SIJ9" s="44"/>
      <c r="SIK9" s="44"/>
      <c r="SIL9" s="44"/>
      <c r="SIM9" s="44"/>
      <c r="SIN9" s="44"/>
      <c r="SIO9" s="44"/>
      <c r="SIP9" s="44"/>
      <c r="SIQ9" s="44"/>
      <c r="SIR9" s="44"/>
      <c r="SIS9" s="44"/>
      <c r="SIT9" s="44"/>
      <c r="SIU9" s="44"/>
      <c r="SIV9" s="44"/>
      <c r="SIW9" s="44"/>
      <c r="SIX9" s="44"/>
      <c r="SIY9" s="44"/>
      <c r="SIZ9" s="44"/>
      <c r="SJA9" s="44"/>
      <c r="SJB9" s="44"/>
      <c r="SJC9" s="44"/>
      <c r="SJD9" s="44"/>
      <c r="SJE9" s="44"/>
      <c r="SJF9" s="44"/>
      <c r="SJG9" s="44"/>
      <c r="SJH9" s="44"/>
      <c r="SJI9" s="44"/>
      <c r="SJJ9" s="44"/>
      <c r="SJK9" s="44"/>
      <c r="SJL9" s="44"/>
      <c r="SJM9" s="44"/>
      <c r="SJN9" s="44"/>
      <c r="SJO9" s="44"/>
      <c r="SJP9" s="44"/>
      <c r="SJQ9" s="44"/>
      <c r="SJR9" s="44"/>
      <c r="SJS9" s="44"/>
      <c r="SJT9" s="44"/>
      <c r="SJU9" s="44"/>
      <c r="SJV9" s="44"/>
      <c r="SJW9" s="44"/>
      <c r="SJX9" s="44"/>
      <c r="SJY9" s="44"/>
      <c r="SJZ9" s="44"/>
      <c r="SKA9" s="44"/>
      <c r="SKB9" s="44"/>
      <c r="SKC9" s="44"/>
      <c r="SKD9" s="44"/>
      <c r="SKE9" s="44"/>
      <c r="SKF9" s="44"/>
      <c r="SKG9" s="44"/>
      <c r="SKH9" s="44"/>
      <c r="SKI9" s="44"/>
      <c r="SKJ9" s="44"/>
      <c r="SKK9" s="44"/>
      <c r="SKL9" s="44"/>
      <c r="SKM9" s="44"/>
      <c r="SKN9" s="44"/>
      <c r="SKO9" s="44"/>
      <c r="SKP9" s="44"/>
      <c r="SKQ9" s="44"/>
      <c r="SKR9" s="44"/>
      <c r="SKS9" s="44"/>
      <c r="SKT9" s="44"/>
      <c r="SKU9" s="44"/>
      <c r="SKV9" s="44"/>
      <c r="SKW9" s="44"/>
      <c r="SKX9" s="44"/>
      <c r="SKY9" s="44"/>
      <c r="SKZ9" s="44"/>
      <c r="SLA9" s="44"/>
      <c r="SLB9" s="44"/>
      <c r="SLC9" s="44"/>
      <c r="SLD9" s="44"/>
      <c r="SLE9" s="44"/>
      <c r="SLF9" s="44"/>
      <c r="SLG9" s="44"/>
      <c r="SLH9" s="44"/>
      <c r="SLI9" s="44"/>
      <c r="SLJ9" s="44"/>
      <c r="SLK9" s="44"/>
      <c r="SLL9" s="44"/>
      <c r="SLM9" s="44"/>
      <c r="SLN9" s="44"/>
      <c r="SLO9" s="44"/>
      <c r="SLP9" s="44"/>
      <c r="SLQ9" s="44"/>
      <c r="SLR9" s="44"/>
      <c r="SLS9" s="44"/>
      <c r="SLT9" s="44"/>
      <c r="SLU9" s="44"/>
      <c r="SLV9" s="44"/>
      <c r="SLW9" s="44"/>
      <c r="SLX9" s="44"/>
      <c r="SLY9" s="44"/>
      <c r="SLZ9" s="44"/>
      <c r="SMA9" s="44"/>
      <c r="SMB9" s="44"/>
      <c r="SMC9" s="44"/>
      <c r="SMD9" s="44"/>
      <c r="SME9" s="44"/>
      <c r="SMF9" s="44"/>
      <c r="SMG9" s="44"/>
      <c r="SMH9" s="44"/>
      <c r="SMI9" s="44"/>
      <c r="SMJ9" s="44"/>
      <c r="SMK9" s="44"/>
      <c r="SML9" s="44"/>
      <c r="SMM9" s="44"/>
      <c r="SMN9" s="44"/>
      <c r="SMO9" s="44"/>
      <c r="SMP9" s="44"/>
      <c r="SMQ9" s="44"/>
      <c r="SMR9" s="44"/>
      <c r="SMS9" s="44"/>
      <c r="SMT9" s="44"/>
      <c r="SMU9" s="44"/>
      <c r="SMV9" s="44"/>
      <c r="SMW9" s="44"/>
      <c r="SMX9" s="44"/>
      <c r="SMY9" s="44"/>
      <c r="SMZ9" s="44"/>
      <c r="SNA9" s="44"/>
      <c r="SNB9" s="44"/>
      <c r="SNC9" s="44"/>
      <c r="SND9" s="44"/>
      <c r="SNE9" s="44"/>
      <c r="SNF9" s="44"/>
      <c r="SNG9" s="44"/>
      <c r="SNH9" s="44"/>
      <c r="SNI9" s="44"/>
      <c r="SNJ9" s="44"/>
      <c r="SNK9" s="44"/>
      <c r="SNL9" s="44"/>
      <c r="SNM9" s="44"/>
      <c r="SNN9" s="44"/>
      <c r="SNO9" s="44"/>
      <c r="SNP9" s="44"/>
      <c r="SNQ9" s="44"/>
      <c r="SNR9" s="44"/>
      <c r="SNS9" s="44"/>
      <c r="SNT9" s="44"/>
      <c r="SNU9" s="44"/>
      <c r="SNV9" s="44"/>
      <c r="SNW9" s="44"/>
      <c r="SNX9" s="44"/>
      <c r="SNY9" s="44"/>
      <c r="SNZ9" s="44"/>
      <c r="SOA9" s="44"/>
      <c r="SOB9" s="44"/>
      <c r="SOC9" s="44"/>
      <c r="SOD9" s="44"/>
      <c r="SOE9" s="44"/>
      <c r="SOF9" s="44"/>
      <c r="SOG9" s="44"/>
      <c r="SOH9" s="44"/>
      <c r="SOI9" s="44"/>
      <c r="SOJ9" s="44"/>
      <c r="SOK9" s="44"/>
      <c r="SOL9" s="44"/>
      <c r="SOM9" s="44"/>
      <c r="SON9" s="44"/>
      <c r="SOO9" s="44"/>
      <c r="SOP9" s="44"/>
      <c r="SOQ9" s="44"/>
      <c r="SOR9" s="44"/>
      <c r="SOS9" s="44"/>
      <c r="SOT9" s="44"/>
      <c r="SOU9" s="44"/>
      <c r="SOV9" s="44"/>
      <c r="SOW9" s="44"/>
      <c r="SOX9" s="44"/>
      <c r="SOY9" s="44"/>
      <c r="SOZ9" s="44"/>
      <c r="SPA9" s="44"/>
      <c r="SPB9" s="44"/>
      <c r="SPC9" s="44"/>
      <c r="SPD9" s="44"/>
      <c r="SPE9" s="44"/>
      <c r="SPF9" s="44"/>
      <c r="SPG9" s="44"/>
      <c r="SPH9" s="44"/>
      <c r="SPI9" s="44"/>
      <c r="SPJ9" s="44"/>
      <c r="SPK9" s="44"/>
      <c r="SPL9" s="44"/>
      <c r="SPM9" s="44"/>
      <c r="SPN9" s="44"/>
      <c r="SPO9" s="44"/>
      <c r="SPP9" s="44"/>
      <c r="SPQ9" s="44"/>
      <c r="SPR9" s="44"/>
      <c r="SPS9" s="44"/>
      <c r="SPT9" s="44"/>
      <c r="SPU9" s="44"/>
      <c r="SPV9" s="44"/>
      <c r="SPW9" s="44"/>
      <c r="SPX9" s="44"/>
      <c r="SPY9" s="44"/>
      <c r="SPZ9" s="44"/>
      <c r="SQA9" s="44"/>
      <c r="SQB9" s="44"/>
      <c r="SQC9" s="44"/>
      <c r="SQD9" s="44"/>
      <c r="SQE9" s="44"/>
      <c r="SQF9" s="44"/>
      <c r="SQG9" s="44"/>
      <c r="SQH9" s="44"/>
      <c r="SQI9" s="44"/>
      <c r="SQJ9" s="44"/>
      <c r="SQK9" s="44"/>
      <c r="SQL9" s="44"/>
      <c r="SQM9" s="44"/>
      <c r="SQN9" s="44"/>
      <c r="SQO9" s="44"/>
      <c r="SQP9" s="44"/>
      <c r="SQQ9" s="44"/>
      <c r="SQR9" s="44"/>
      <c r="SQS9" s="44"/>
      <c r="SQT9" s="44"/>
      <c r="SQU9" s="44"/>
      <c r="SQV9" s="44"/>
      <c r="SQW9" s="44"/>
      <c r="SQX9" s="44"/>
      <c r="SQY9" s="44"/>
      <c r="SQZ9" s="44"/>
      <c r="SRA9" s="44"/>
      <c r="SRB9" s="44"/>
      <c r="SRC9" s="44"/>
      <c r="SRD9" s="44"/>
      <c r="SRE9" s="44"/>
      <c r="SRF9" s="44"/>
      <c r="SRG9" s="44"/>
      <c r="SRH9" s="44"/>
      <c r="SRI9" s="44"/>
      <c r="SRJ9" s="44"/>
      <c r="SRK9" s="44"/>
      <c r="SRL9" s="44"/>
      <c r="SRM9" s="44"/>
      <c r="SRN9" s="44"/>
      <c r="SRO9" s="44"/>
      <c r="SRP9" s="44"/>
      <c r="SRQ9" s="44"/>
      <c r="SRR9" s="44"/>
      <c r="SRS9" s="44"/>
      <c r="SRT9" s="44"/>
      <c r="SRU9" s="44"/>
      <c r="SRV9" s="44"/>
      <c r="SRW9" s="44"/>
      <c r="SRX9" s="44"/>
      <c r="SRY9" s="44"/>
      <c r="SRZ9" s="44"/>
      <c r="SSA9" s="44"/>
      <c r="SSB9" s="44"/>
      <c r="SSC9" s="44"/>
      <c r="SSD9" s="44"/>
      <c r="SSE9" s="44"/>
      <c r="SSF9" s="44"/>
      <c r="SSG9" s="44"/>
      <c r="SSH9" s="44"/>
      <c r="SSI9" s="44"/>
      <c r="SSJ9" s="44"/>
      <c r="SSK9" s="44"/>
      <c r="SSL9" s="44"/>
      <c r="SSM9" s="44"/>
      <c r="SSN9" s="44"/>
      <c r="SSO9" s="44"/>
      <c r="SSP9" s="44"/>
      <c r="SSQ9" s="44"/>
      <c r="SSR9" s="44"/>
      <c r="SSS9" s="44"/>
      <c r="SST9" s="44"/>
      <c r="SSU9" s="44"/>
      <c r="SSV9" s="44"/>
      <c r="SSW9" s="44"/>
      <c r="SSX9" s="44"/>
      <c r="SSY9" s="44"/>
      <c r="SSZ9" s="44"/>
      <c r="STA9" s="44"/>
      <c r="STB9" s="44"/>
      <c r="STC9" s="44"/>
      <c r="STD9" s="44"/>
      <c r="STE9" s="44"/>
      <c r="STF9" s="44"/>
      <c r="STG9" s="44"/>
      <c r="STH9" s="44"/>
      <c r="STI9" s="44"/>
      <c r="STJ9" s="44"/>
      <c r="STK9" s="44"/>
      <c r="STL9" s="44"/>
      <c r="STM9" s="44"/>
      <c r="STN9" s="44"/>
      <c r="STO9" s="44"/>
      <c r="STP9" s="44"/>
      <c r="STQ9" s="44"/>
      <c r="STR9" s="44"/>
      <c r="STS9" s="44"/>
      <c r="STT9" s="44"/>
      <c r="STU9" s="44"/>
      <c r="STV9" s="44"/>
      <c r="STW9" s="44"/>
      <c r="STX9" s="44"/>
      <c r="STY9" s="44"/>
      <c r="STZ9" s="44"/>
      <c r="SUA9" s="44"/>
      <c r="SUB9" s="44"/>
      <c r="SUC9" s="44"/>
      <c r="SUD9" s="44"/>
      <c r="SUE9" s="44"/>
      <c r="SUF9" s="44"/>
      <c r="SUG9" s="44"/>
      <c r="SUH9" s="44"/>
      <c r="SUI9" s="44"/>
      <c r="SUJ9" s="44"/>
      <c r="SUK9" s="44"/>
      <c r="SUL9" s="44"/>
      <c r="SUM9" s="44"/>
      <c r="SUN9" s="44"/>
      <c r="SUO9" s="44"/>
      <c r="SUP9" s="44"/>
      <c r="SUQ9" s="44"/>
      <c r="SUR9" s="44"/>
      <c r="SUS9" s="44"/>
      <c r="SUT9" s="44"/>
      <c r="SUU9" s="44"/>
      <c r="SUV9" s="44"/>
      <c r="SUW9" s="44"/>
      <c r="SUX9" s="44"/>
      <c r="SUY9" s="44"/>
      <c r="SUZ9" s="44"/>
      <c r="SVA9" s="44"/>
      <c r="SVB9" s="44"/>
      <c r="SVC9" s="44"/>
      <c r="SVD9" s="44"/>
      <c r="SVE9" s="44"/>
      <c r="SVF9" s="44"/>
      <c r="SVG9" s="44"/>
      <c r="SVH9" s="44"/>
      <c r="SVI9" s="44"/>
      <c r="SVJ9" s="44"/>
      <c r="SVK9" s="44"/>
      <c r="SVL9" s="44"/>
      <c r="SVM9" s="44"/>
      <c r="SVN9" s="44"/>
      <c r="SVO9" s="44"/>
      <c r="SVP9" s="44"/>
      <c r="SVQ9" s="44"/>
      <c r="SVR9" s="44"/>
      <c r="SVS9" s="44"/>
      <c r="SVT9" s="44"/>
      <c r="SVU9" s="44"/>
      <c r="SVV9" s="44"/>
      <c r="SVW9" s="44"/>
      <c r="SVX9" s="44"/>
      <c r="SVY9" s="44"/>
      <c r="SVZ9" s="44"/>
      <c r="SWA9" s="44"/>
      <c r="SWB9" s="44"/>
      <c r="SWC9" s="44"/>
      <c r="SWD9" s="44"/>
      <c r="SWE9" s="44"/>
      <c r="SWF9" s="44"/>
      <c r="SWG9" s="44"/>
      <c r="SWH9" s="44"/>
      <c r="SWI9" s="44"/>
      <c r="SWJ9" s="44"/>
      <c r="SWK9" s="44"/>
      <c r="SWL9" s="44"/>
      <c r="SWM9" s="44"/>
      <c r="SWN9" s="44"/>
      <c r="SWO9" s="44"/>
      <c r="SWP9" s="44"/>
      <c r="SWQ9" s="44"/>
      <c r="SWR9" s="44"/>
      <c r="SWS9" s="44"/>
      <c r="SWT9" s="44"/>
      <c r="SWU9" s="44"/>
      <c r="SWV9" s="44"/>
      <c r="SWW9" s="44"/>
      <c r="SWX9" s="44"/>
      <c r="SWY9" s="44"/>
      <c r="SWZ9" s="44"/>
      <c r="SXA9" s="44"/>
      <c r="SXB9" s="44"/>
      <c r="SXC9" s="44"/>
      <c r="SXD9" s="44"/>
      <c r="SXE9" s="44"/>
      <c r="SXF9" s="44"/>
      <c r="SXG9" s="44"/>
      <c r="SXH9" s="44"/>
      <c r="SXI9" s="44"/>
      <c r="SXJ9" s="44"/>
      <c r="SXK9" s="44"/>
      <c r="SXL9" s="44"/>
      <c r="SXM9" s="44"/>
      <c r="SXN9" s="44"/>
      <c r="SXO9" s="44"/>
      <c r="SXP9" s="44"/>
      <c r="SXQ9" s="44"/>
      <c r="SXR9" s="44"/>
      <c r="SXS9" s="44"/>
      <c r="SXT9" s="44"/>
      <c r="SXU9" s="44"/>
      <c r="SXV9" s="44"/>
      <c r="SXW9" s="44"/>
      <c r="SXX9" s="44"/>
      <c r="SXY9" s="44"/>
      <c r="SXZ9" s="44"/>
      <c r="SYA9" s="44"/>
      <c r="SYB9" s="44"/>
      <c r="SYC9" s="44"/>
      <c r="SYD9" s="44"/>
      <c r="SYE9" s="44"/>
      <c r="SYF9" s="44"/>
      <c r="SYG9" s="44"/>
      <c r="SYH9" s="44"/>
      <c r="SYI9" s="44"/>
      <c r="SYJ9" s="44"/>
      <c r="SYK9" s="44"/>
      <c r="SYL9" s="44"/>
      <c r="SYM9" s="44"/>
      <c r="SYN9" s="44"/>
      <c r="SYO9" s="44"/>
      <c r="SYP9" s="44"/>
      <c r="SYQ9" s="44"/>
      <c r="SYR9" s="44"/>
      <c r="SYS9" s="44"/>
      <c r="SYT9" s="44"/>
      <c r="SYU9" s="44"/>
      <c r="SYV9" s="44"/>
      <c r="SYW9" s="44"/>
      <c r="SYX9" s="44"/>
      <c r="SYY9" s="44"/>
      <c r="SYZ9" s="44"/>
      <c r="SZA9" s="44"/>
      <c r="SZB9" s="44"/>
      <c r="SZC9" s="44"/>
      <c r="SZD9" s="44"/>
      <c r="SZE9" s="44"/>
      <c r="SZF9" s="44"/>
      <c r="SZG9" s="44"/>
      <c r="SZH9" s="44"/>
      <c r="SZI9" s="44"/>
      <c r="SZJ9" s="44"/>
      <c r="SZK9" s="44"/>
      <c r="SZL9" s="44"/>
      <c r="SZM9" s="44"/>
      <c r="SZN9" s="44"/>
      <c r="SZO9" s="44"/>
      <c r="SZP9" s="44"/>
      <c r="SZQ9" s="44"/>
      <c r="SZR9" s="44"/>
      <c r="SZS9" s="44"/>
      <c r="SZT9" s="44"/>
      <c r="SZU9" s="44"/>
      <c r="SZV9" s="44"/>
      <c r="SZW9" s="44"/>
      <c r="SZX9" s="44"/>
      <c r="SZY9" s="44"/>
      <c r="SZZ9" s="44"/>
      <c r="TAA9" s="44"/>
      <c r="TAB9" s="44"/>
      <c r="TAC9" s="44"/>
      <c r="TAD9" s="44"/>
      <c r="TAE9" s="44"/>
      <c r="TAF9" s="44"/>
      <c r="TAG9" s="44"/>
      <c r="TAH9" s="44"/>
      <c r="TAI9" s="44"/>
      <c r="TAJ9" s="44"/>
      <c r="TAK9" s="44"/>
      <c r="TAL9" s="44"/>
      <c r="TAM9" s="44"/>
      <c r="TAN9" s="44"/>
      <c r="TAO9" s="44"/>
      <c r="TAP9" s="44"/>
      <c r="TAQ9" s="44"/>
      <c r="TAR9" s="44"/>
      <c r="TAS9" s="44"/>
      <c r="TAT9" s="44"/>
      <c r="TAU9" s="44"/>
      <c r="TAV9" s="44"/>
      <c r="TAW9" s="44"/>
      <c r="TAX9" s="44"/>
      <c r="TAY9" s="44"/>
      <c r="TAZ9" s="44"/>
      <c r="TBA9" s="44"/>
      <c r="TBB9" s="44"/>
      <c r="TBC9" s="44"/>
      <c r="TBD9" s="44"/>
      <c r="TBE9" s="44"/>
      <c r="TBF9" s="44"/>
      <c r="TBG9" s="44"/>
      <c r="TBH9" s="44"/>
      <c r="TBI9" s="44"/>
      <c r="TBJ9" s="44"/>
      <c r="TBK9" s="44"/>
      <c r="TBL9" s="44"/>
      <c r="TBM9" s="44"/>
      <c r="TBN9" s="44"/>
      <c r="TBO9" s="44"/>
      <c r="TBP9" s="44"/>
      <c r="TBQ9" s="44"/>
      <c r="TBR9" s="44"/>
      <c r="TBS9" s="44"/>
      <c r="TBT9" s="44"/>
      <c r="TBU9" s="44"/>
      <c r="TBV9" s="44"/>
      <c r="TBW9" s="44"/>
      <c r="TBX9" s="44"/>
      <c r="TBY9" s="44"/>
      <c r="TBZ9" s="44"/>
      <c r="TCA9" s="44"/>
      <c r="TCB9" s="44"/>
      <c r="TCC9" s="44"/>
      <c r="TCD9" s="44"/>
      <c r="TCE9" s="44"/>
      <c r="TCF9" s="44"/>
      <c r="TCG9" s="44"/>
      <c r="TCH9" s="44"/>
      <c r="TCI9" s="44"/>
      <c r="TCJ9" s="44"/>
      <c r="TCK9" s="44"/>
      <c r="TCL9" s="44"/>
      <c r="TCM9" s="44"/>
      <c r="TCN9" s="44"/>
      <c r="TCO9" s="44"/>
      <c r="TCP9" s="44"/>
      <c r="TCQ9" s="44"/>
      <c r="TCR9" s="44"/>
      <c r="TCS9" s="44"/>
      <c r="TCT9" s="44"/>
      <c r="TCU9" s="44"/>
      <c r="TCV9" s="44"/>
      <c r="TCW9" s="44"/>
      <c r="TCX9" s="44"/>
      <c r="TCY9" s="44"/>
      <c r="TCZ9" s="44"/>
      <c r="TDA9" s="44"/>
      <c r="TDB9" s="44"/>
      <c r="TDC9" s="44"/>
      <c r="TDD9" s="44"/>
      <c r="TDE9" s="44"/>
      <c r="TDF9" s="44"/>
      <c r="TDG9" s="44"/>
      <c r="TDH9" s="44"/>
      <c r="TDI9" s="44"/>
      <c r="TDJ9" s="44"/>
      <c r="TDK9" s="44"/>
      <c r="TDL9" s="44"/>
      <c r="TDM9" s="44"/>
      <c r="TDN9" s="44"/>
      <c r="TDO9" s="44"/>
      <c r="TDP9" s="44"/>
      <c r="TDQ9" s="44"/>
      <c r="TDR9" s="44"/>
      <c r="TDS9" s="44"/>
      <c r="TDT9" s="44"/>
      <c r="TDU9" s="44"/>
      <c r="TDV9" s="44"/>
      <c r="TDW9" s="44"/>
      <c r="TDX9" s="44"/>
      <c r="TDY9" s="44"/>
      <c r="TDZ9" s="44"/>
      <c r="TEA9" s="44"/>
      <c r="TEB9" s="44"/>
      <c r="TEC9" s="44"/>
      <c r="TED9" s="44"/>
      <c r="TEE9" s="44"/>
      <c r="TEF9" s="44"/>
      <c r="TEG9" s="44"/>
      <c r="TEH9" s="44"/>
      <c r="TEI9" s="44"/>
      <c r="TEJ9" s="44"/>
      <c r="TEK9" s="44"/>
      <c r="TEL9" s="44"/>
      <c r="TEM9" s="44"/>
      <c r="TEN9" s="44"/>
      <c r="TEO9" s="44"/>
      <c r="TEP9" s="44"/>
      <c r="TEQ9" s="44"/>
      <c r="TER9" s="44"/>
      <c r="TES9" s="44"/>
      <c r="TET9" s="44"/>
      <c r="TEU9" s="44"/>
      <c r="TEV9" s="44"/>
      <c r="TEW9" s="44"/>
      <c r="TEX9" s="44"/>
      <c r="TEY9" s="44"/>
      <c r="TEZ9" s="44"/>
      <c r="TFA9" s="44"/>
      <c r="TFB9" s="44"/>
      <c r="TFC9" s="44"/>
      <c r="TFD9" s="44"/>
      <c r="TFE9" s="44"/>
      <c r="TFF9" s="44"/>
      <c r="TFG9" s="44"/>
      <c r="TFH9" s="44"/>
      <c r="TFI9" s="44"/>
      <c r="TFJ9" s="44"/>
      <c r="TFK9" s="44"/>
      <c r="TFL9" s="44"/>
      <c r="TFM9" s="44"/>
      <c r="TFN9" s="44"/>
      <c r="TFO9" s="44"/>
      <c r="TFP9" s="44"/>
      <c r="TFQ9" s="44"/>
      <c r="TFR9" s="44"/>
      <c r="TFS9" s="44"/>
      <c r="TFT9" s="44"/>
      <c r="TFU9" s="44"/>
      <c r="TFV9" s="44"/>
      <c r="TFW9" s="44"/>
      <c r="TFX9" s="44"/>
      <c r="TFY9" s="44"/>
      <c r="TFZ9" s="44"/>
      <c r="TGA9" s="44"/>
      <c r="TGB9" s="44"/>
      <c r="TGC9" s="44"/>
      <c r="TGD9" s="44"/>
      <c r="TGE9" s="44"/>
      <c r="TGF9" s="44"/>
      <c r="TGG9" s="44"/>
      <c r="TGH9" s="44"/>
      <c r="TGI9" s="44"/>
      <c r="TGJ9" s="44"/>
      <c r="TGK9" s="44"/>
      <c r="TGL9" s="44"/>
      <c r="TGM9" s="44"/>
      <c r="TGN9" s="44"/>
      <c r="TGO9" s="44"/>
      <c r="TGP9" s="44"/>
      <c r="TGQ9" s="44"/>
      <c r="TGR9" s="44"/>
      <c r="TGS9" s="44"/>
      <c r="TGT9" s="44"/>
      <c r="TGU9" s="44"/>
      <c r="TGV9" s="44"/>
      <c r="TGW9" s="44"/>
      <c r="TGX9" s="44"/>
      <c r="TGY9" s="44"/>
      <c r="TGZ9" s="44"/>
      <c r="THA9" s="44"/>
      <c r="THB9" s="44"/>
      <c r="THC9" s="44"/>
      <c r="THD9" s="44"/>
      <c r="THE9" s="44"/>
      <c r="THF9" s="44"/>
      <c r="THG9" s="44"/>
      <c r="THH9" s="44"/>
      <c r="THI9" s="44"/>
      <c r="THJ9" s="44"/>
      <c r="THK9" s="44"/>
      <c r="THL9" s="44"/>
      <c r="THM9" s="44"/>
      <c r="THN9" s="44"/>
      <c r="THO9" s="44"/>
      <c r="THP9" s="44"/>
      <c r="THQ9" s="44"/>
      <c r="THR9" s="44"/>
      <c r="THS9" s="44"/>
      <c r="THT9" s="44"/>
      <c r="THU9" s="44"/>
      <c r="THV9" s="44"/>
      <c r="THW9" s="44"/>
      <c r="THX9" s="44"/>
      <c r="THY9" s="44"/>
      <c r="THZ9" s="44"/>
      <c r="TIA9" s="44"/>
      <c r="TIB9" s="44"/>
      <c r="TIC9" s="44"/>
      <c r="TID9" s="44"/>
      <c r="TIE9" s="44"/>
      <c r="TIF9" s="44"/>
      <c r="TIG9" s="44"/>
      <c r="TIH9" s="44"/>
      <c r="TII9" s="44"/>
      <c r="TIJ9" s="44"/>
      <c r="TIK9" s="44"/>
      <c r="TIL9" s="44"/>
      <c r="TIM9" s="44"/>
      <c r="TIN9" s="44"/>
      <c r="TIO9" s="44"/>
      <c r="TIP9" s="44"/>
      <c r="TIQ9" s="44"/>
      <c r="TIR9" s="44"/>
      <c r="TIS9" s="44"/>
      <c r="TIT9" s="44"/>
      <c r="TIU9" s="44"/>
      <c r="TIV9" s="44"/>
      <c r="TIW9" s="44"/>
      <c r="TIX9" s="44"/>
      <c r="TIY9" s="44"/>
      <c r="TIZ9" s="44"/>
      <c r="TJA9" s="44"/>
      <c r="TJB9" s="44"/>
      <c r="TJC9" s="44"/>
      <c r="TJD9" s="44"/>
      <c r="TJE9" s="44"/>
      <c r="TJF9" s="44"/>
      <c r="TJG9" s="44"/>
      <c r="TJH9" s="44"/>
      <c r="TJI9" s="44"/>
      <c r="TJJ9" s="44"/>
      <c r="TJK9" s="44"/>
      <c r="TJL9" s="44"/>
      <c r="TJM9" s="44"/>
      <c r="TJN9" s="44"/>
      <c r="TJO9" s="44"/>
      <c r="TJP9" s="44"/>
      <c r="TJQ9" s="44"/>
      <c r="TJR9" s="44"/>
      <c r="TJS9" s="44"/>
      <c r="TJT9" s="44"/>
      <c r="TJU9" s="44"/>
      <c r="TJV9" s="44"/>
      <c r="TJW9" s="44"/>
      <c r="TJX9" s="44"/>
      <c r="TJY9" s="44"/>
      <c r="TJZ9" s="44"/>
      <c r="TKA9" s="44"/>
      <c r="TKB9" s="44"/>
      <c r="TKC9" s="44"/>
      <c r="TKD9" s="44"/>
      <c r="TKE9" s="44"/>
      <c r="TKF9" s="44"/>
      <c r="TKG9" s="44"/>
      <c r="TKH9" s="44"/>
      <c r="TKI9" s="44"/>
      <c r="TKJ9" s="44"/>
      <c r="TKK9" s="44"/>
      <c r="TKL9" s="44"/>
      <c r="TKM9" s="44"/>
      <c r="TKN9" s="44"/>
      <c r="TKO9" s="44"/>
      <c r="TKP9" s="44"/>
      <c r="TKQ9" s="44"/>
      <c r="TKR9" s="44"/>
      <c r="TKS9" s="44"/>
      <c r="TKT9" s="44"/>
      <c r="TKU9" s="44"/>
      <c r="TKV9" s="44"/>
      <c r="TKW9" s="44"/>
      <c r="TKX9" s="44"/>
      <c r="TKY9" s="44"/>
      <c r="TKZ9" s="44"/>
      <c r="TLA9" s="44"/>
      <c r="TLB9" s="44"/>
      <c r="TLC9" s="44"/>
      <c r="TLD9" s="44"/>
      <c r="TLE9" s="44"/>
      <c r="TLF9" s="44"/>
      <c r="TLG9" s="44"/>
      <c r="TLH9" s="44"/>
      <c r="TLI9" s="44"/>
      <c r="TLJ9" s="44"/>
      <c r="TLK9" s="44"/>
      <c r="TLL9" s="44"/>
      <c r="TLM9" s="44"/>
      <c r="TLN9" s="44"/>
      <c r="TLO9" s="44"/>
      <c r="TLP9" s="44"/>
      <c r="TLQ9" s="44"/>
      <c r="TLR9" s="44"/>
      <c r="TLS9" s="44"/>
      <c r="TLT9" s="44"/>
      <c r="TLU9" s="44"/>
      <c r="TLV9" s="44"/>
      <c r="TLW9" s="44"/>
      <c r="TLX9" s="44"/>
      <c r="TLY9" s="44"/>
      <c r="TLZ9" s="44"/>
      <c r="TMA9" s="44"/>
      <c r="TMB9" s="44"/>
      <c r="TMC9" s="44"/>
      <c r="TMD9" s="44"/>
      <c r="TME9" s="44"/>
      <c r="TMF9" s="44"/>
      <c r="TMG9" s="44"/>
      <c r="TMH9" s="44"/>
      <c r="TMI9" s="44"/>
      <c r="TMJ9" s="44"/>
      <c r="TMK9" s="44"/>
      <c r="TML9" s="44"/>
      <c r="TMM9" s="44"/>
      <c r="TMN9" s="44"/>
      <c r="TMO9" s="44"/>
      <c r="TMP9" s="44"/>
      <c r="TMQ9" s="44"/>
      <c r="TMR9" s="44"/>
      <c r="TMS9" s="44"/>
      <c r="TMT9" s="44"/>
      <c r="TMU9" s="44"/>
      <c r="TMV9" s="44"/>
      <c r="TMW9" s="44"/>
      <c r="TMX9" s="44"/>
      <c r="TMY9" s="44"/>
      <c r="TMZ9" s="44"/>
      <c r="TNA9" s="44"/>
      <c r="TNB9" s="44"/>
      <c r="TNC9" s="44"/>
      <c r="TND9" s="44"/>
      <c r="TNE9" s="44"/>
      <c r="TNF9" s="44"/>
      <c r="TNG9" s="44"/>
      <c r="TNH9" s="44"/>
      <c r="TNI9" s="44"/>
      <c r="TNJ9" s="44"/>
      <c r="TNK9" s="44"/>
      <c r="TNL9" s="44"/>
      <c r="TNM9" s="44"/>
      <c r="TNN9" s="44"/>
      <c r="TNO9" s="44"/>
      <c r="TNP9" s="44"/>
      <c r="TNQ9" s="44"/>
      <c r="TNR9" s="44"/>
      <c r="TNS9" s="44"/>
      <c r="TNT9" s="44"/>
      <c r="TNU9" s="44"/>
      <c r="TNV9" s="44"/>
      <c r="TNW9" s="44"/>
      <c r="TNX9" s="44"/>
      <c r="TNY9" s="44"/>
      <c r="TNZ9" s="44"/>
      <c r="TOA9" s="44"/>
      <c r="TOB9" s="44"/>
      <c r="TOC9" s="44"/>
      <c r="TOD9" s="44"/>
      <c r="TOE9" s="44"/>
      <c r="TOF9" s="44"/>
      <c r="TOG9" s="44"/>
      <c r="TOH9" s="44"/>
      <c r="TOI9" s="44"/>
      <c r="TOJ9" s="44"/>
      <c r="TOK9" s="44"/>
      <c r="TOL9" s="44"/>
      <c r="TOM9" s="44"/>
      <c r="TON9" s="44"/>
      <c r="TOO9" s="44"/>
      <c r="TOP9" s="44"/>
      <c r="TOQ9" s="44"/>
      <c r="TOR9" s="44"/>
      <c r="TOS9" s="44"/>
      <c r="TOT9" s="44"/>
      <c r="TOU9" s="44"/>
      <c r="TOV9" s="44"/>
      <c r="TOW9" s="44"/>
      <c r="TOX9" s="44"/>
      <c r="TOY9" s="44"/>
      <c r="TOZ9" s="44"/>
      <c r="TPA9" s="44"/>
      <c r="TPB9" s="44"/>
      <c r="TPC9" s="44"/>
      <c r="TPD9" s="44"/>
      <c r="TPE9" s="44"/>
      <c r="TPF9" s="44"/>
      <c r="TPG9" s="44"/>
      <c r="TPH9" s="44"/>
      <c r="TPI9" s="44"/>
      <c r="TPJ9" s="44"/>
      <c r="TPK9" s="44"/>
      <c r="TPL9" s="44"/>
      <c r="TPM9" s="44"/>
      <c r="TPN9" s="44"/>
      <c r="TPO9" s="44"/>
      <c r="TPP9" s="44"/>
      <c r="TPQ9" s="44"/>
      <c r="TPR9" s="44"/>
      <c r="TPS9" s="44"/>
      <c r="TPT9" s="44"/>
      <c r="TPU9" s="44"/>
      <c r="TPV9" s="44"/>
      <c r="TPW9" s="44"/>
      <c r="TPX9" s="44"/>
      <c r="TPY9" s="44"/>
      <c r="TPZ9" s="44"/>
      <c r="TQA9" s="44"/>
      <c r="TQB9" s="44"/>
      <c r="TQC9" s="44"/>
      <c r="TQD9" s="44"/>
      <c r="TQE9" s="44"/>
      <c r="TQF9" s="44"/>
      <c r="TQG9" s="44"/>
      <c r="TQH9" s="44"/>
      <c r="TQI9" s="44"/>
      <c r="TQJ9" s="44"/>
      <c r="TQK9" s="44"/>
      <c r="TQL9" s="44"/>
      <c r="TQM9" s="44"/>
      <c r="TQN9" s="44"/>
      <c r="TQO9" s="44"/>
      <c r="TQP9" s="44"/>
      <c r="TQQ9" s="44"/>
      <c r="TQR9" s="44"/>
      <c r="TQS9" s="44"/>
      <c r="TQT9" s="44"/>
      <c r="TQU9" s="44"/>
      <c r="TQV9" s="44"/>
      <c r="TQW9" s="44"/>
      <c r="TQX9" s="44"/>
      <c r="TQY9" s="44"/>
      <c r="TQZ9" s="44"/>
      <c r="TRA9" s="44"/>
      <c r="TRB9" s="44"/>
      <c r="TRC9" s="44"/>
      <c r="TRD9" s="44"/>
      <c r="TRE9" s="44"/>
      <c r="TRF9" s="44"/>
      <c r="TRG9" s="44"/>
      <c r="TRH9" s="44"/>
      <c r="TRI9" s="44"/>
      <c r="TRJ9" s="44"/>
      <c r="TRK9" s="44"/>
      <c r="TRL9" s="44"/>
      <c r="TRM9" s="44"/>
      <c r="TRN9" s="44"/>
      <c r="TRO9" s="44"/>
      <c r="TRP9" s="44"/>
      <c r="TRQ9" s="44"/>
      <c r="TRR9" s="44"/>
      <c r="TRS9" s="44"/>
      <c r="TRT9" s="44"/>
      <c r="TRU9" s="44"/>
      <c r="TRV9" s="44"/>
      <c r="TRW9" s="44"/>
      <c r="TRX9" s="44"/>
      <c r="TRY9" s="44"/>
      <c r="TRZ9" s="44"/>
      <c r="TSA9" s="44"/>
      <c r="TSB9" s="44"/>
      <c r="TSC9" s="44"/>
      <c r="TSD9" s="44"/>
      <c r="TSE9" s="44"/>
      <c r="TSF9" s="44"/>
      <c r="TSG9" s="44"/>
      <c r="TSH9" s="44"/>
      <c r="TSI9" s="44"/>
      <c r="TSJ9" s="44"/>
      <c r="TSK9" s="44"/>
      <c r="TSL9" s="44"/>
      <c r="TSM9" s="44"/>
      <c r="TSN9" s="44"/>
      <c r="TSO9" s="44"/>
      <c r="TSP9" s="44"/>
      <c r="TSQ9" s="44"/>
      <c r="TSR9" s="44"/>
      <c r="TSS9" s="44"/>
      <c r="TST9" s="44"/>
      <c r="TSU9" s="44"/>
      <c r="TSV9" s="44"/>
      <c r="TSW9" s="44"/>
      <c r="TSX9" s="44"/>
      <c r="TSY9" s="44"/>
      <c r="TSZ9" s="44"/>
      <c r="TTA9" s="44"/>
      <c r="TTB9" s="44"/>
      <c r="TTC9" s="44"/>
      <c r="TTD9" s="44"/>
      <c r="TTE9" s="44"/>
      <c r="TTF9" s="44"/>
      <c r="TTG9" s="44"/>
      <c r="TTH9" s="44"/>
      <c r="TTI9" s="44"/>
      <c r="TTJ9" s="44"/>
      <c r="TTK9" s="44"/>
      <c r="TTL9" s="44"/>
      <c r="TTM9" s="44"/>
      <c r="TTN9" s="44"/>
      <c r="TTO9" s="44"/>
      <c r="TTP9" s="44"/>
      <c r="TTQ9" s="44"/>
      <c r="TTR9" s="44"/>
      <c r="TTS9" s="44"/>
      <c r="TTT9" s="44"/>
      <c r="TTU9" s="44"/>
      <c r="TTV9" s="44"/>
      <c r="TTW9" s="44"/>
      <c r="TTX9" s="44"/>
      <c r="TTY9" s="44"/>
      <c r="TTZ9" s="44"/>
      <c r="TUA9" s="44"/>
      <c r="TUB9" s="44"/>
      <c r="TUC9" s="44"/>
      <c r="TUD9" s="44"/>
      <c r="TUE9" s="44"/>
      <c r="TUF9" s="44"/>
      <c r="TUG9" s="44"/>
      <c r="TUH9" s="44"/>
      <c r="TUI9" s="44"/>
      <c r="TUJ9" s="44"/>
      <c r="TUK9" s="44"/>
      <c r="TUL9" s="44"/>
      <c r="TUM9" s="44"/>
      <c r="TUN9" s="44"/>
      <c r="TUO9" s="44"/>
      <c r="TUP9" s="44"/>
      <c r="TUQ9" s="44"/>
      <c r="TUR9" s="44"/>
      <c r="TUS9" s="44"/>
      <c r="TUT9" s="44"/>
      <c r="TUU9" s="44"/>
      <c r="TUV9" s="44"/>
      <c r="TUW9" s="44"/>
      <c r="TUX9" s="44"/>
      <c r="TUY9" s="44"/>
      <c r="TUZ9" s="44"/>
      <c r="TVA9" s="44"/>
      <c r="TVB9" s="44"/>
      <c r="TVC9" s="44"/>
      <c r="TVD9" s="44"/>
      <c r="TVE9" s="44"/>
      <c r="TVF9" s="44"/>
      <c r="TVG9" s="44"/>
      <c r="TVH9" s="44"/>
      <c r="TVI9" s="44"/>
      <c r="TVJ9" s="44"/>
      <c r="TVK9" s="44"/>
      <c r="TVL9" s="44"/>
      <c r="TVM9" s="44"/>
      <c r="TVN9" s="44"/>
      <c r="TVO9" s="44"/>
      <c r="TVP9" s="44"/>
      <c r="TVQ9" s="44"/>
      <c r="TVR9" s="44"/>
      <c r="TVS9" s="44"/>
      <c r="TVT9" s="44"/>
      <c r="TVU9" s="44"/>
      <c r="TVV9" s="44"/>
      <c r="TVW9" s="44"/>
      <c r="TVX9" s="44"/>
      <c r="TVY9" s="44"/>
      <c r="TVZ9" s="44"/>
      <c r="TWA9" s="44"/>
      <c r="TWB9" s="44"/>
      <c r="TWC9" s="44"/>
      <c r="TWD9" s="44"/>
      <c r="TWE9" s="44"/>
      <c r="TWF9" s="44"/>
      <c r="TWG9" s="44"/>
      <c r="TWH9" s="44"/>
      <c r="TWI9" s="44"/>
      <c r="TWJ9" s="44"/>
      <c r="TWK9" s="44"/>
      <c r="TWL9" s="44"/>
      <c r="TWM9" s="44"/>
      <c r="TWN9" s="44"/>
      <c r="TWO9" s="44"/>
      <c r="TWP9" s="44"/>
      <c r="TWQ9" s="44"/>
      <c r="TWR9" s="44"/>
      <c r="TWS9" s="44"/>
      <c r="TWT9" s="44"/>
      <c r="TWU9" s="44"/>
      <c r="TWV9" s="44"/>
      <c r="TWW9" s="44"/>
      <c r="TWX9" s="44"/>
      <c r="TWY9" s="44"/>
      <c r="TWZ9" s="44"/>
      <c r="TXA9" s="44"/>
      <c r="TXB9" s="44"/>
      <c r="TXC9" s="44"/>
      <c r="TXD9" s="44"/>
      <c r="TXE9" s="44"/>
      <c r="TXF9" s="44"/>
      <c r="TXG9" s="44"/>
      <c r="TXH9" s="44"/>
      <c r="TXI9" s="44"/>
      <c r="TXJ9" s="44"/>
      <c r="TXK9" s="44"/>
      <c r="TXL9" s="44"/>
      <c r="TXM9" s="44"/>
      <c r="TXN9" s="44"/>
      <c r="TXO9" s="44"/>
      <c r="TXP9" s="44"/>
      <c r="TXQ9" s="44"/>
      <c r="TXR9" s="44"/>
      <c r="TXS9" s="44"/>
      <c r="TXT9" s="44"/>
      <c r="TXU9" s="44"/>
      <c r="TXV9" s="44"/>
      <c r="TXW9" s="44"/>
      <c r="TXX9" s="44"/>
      <c r="TXY9" s="44"/>
      <c r="TXZ9" s="44"/>
      <c r="TYA9" s="44"/>
      <c r="TYB9" s="44"/>
      <c r="TYC9" s="44"/>
      <c r="TYD9" s="44"/>
      <c r="TYE9" s="44"/>
      <c r="TYF9" s="44"/>
      <c r="TYG9" s="44"/>
      <c r="TYH9" s="44"/>
      <c r="TYI9" s="44"/>
      <c r="TYJ9" s="44"/>
      <c r="TYK9" s="44"/>
      <c r="TYL9" s="44"/>
      <c r="TYM9" s="44"/>
      <c r="TYN9" s="44"/>
      <c r="TYO9" s="44"/>
      <c r="TYP9" s="44"/>
      <c r="TYQ9" s="44"/>
      <c r="TYR9" s="44"/>
      <c r="TYS9" s="44"/>
      <c r="TYT9" s="44"/>
      <c r="TYU9" s="44"/>
      <c r="TYV9" s="44"/>
      <c r="TYW9" s="44"/>
      <c r="TYX9" s="44"/>
      <c r="TYY9" s="44"/>
      <c r="TYZ9" s="44"/>
      <c r="TZA9" s="44"/>
      <c r="TZB9" s="44"/>
      <c r="TZC9" s="44"/>
      <c r="TZD9" s="44"/>
      <c r="TZE9" s="44"/>
      <c r="TZF9" s="44"/>
      <c r="TZG9" s="44"/>
      <c r="TZH9" s="44"/>
      <c r="TZI9" s="44"/>
      <c r="TZJ9" s="44"/>
      <c r="TZK9" s="44"/>
      <c r="TZL9" s="44"/>
      <c r="TZM9" s="44"/>
      <c r="TZN9" s="44"/>
      <c r="TZO9" s="44"/>
      <c r="TZP9" s="44"/>
      <c r="TZQ9" s="44"/>
      <c r="TZR9" s="44"/>
      <c r="TZS9" s="44"/>
      <c r="TZT9" s="44"/>
      <c r="TZU9" s="44"/>
      <c r="TZV9" s="44"/>
      <c r="TZW9" s="44"/>
      <c r="TZX9" s="44"/>
      <c r="TZY9" s="44"/>
      <c r="TZZ9" s="44"/>
      <c r="UAA9" s="44"/>
      <c r="UAB9" s="44"/>
      <c r="UAC9" s="44"/>
      <c r="UAD9" s="44"/>
      <c r="UAE9" s="44"/>
      <c r="UAF9" s="44"/>
      <c r="UAG9" s="44"/>
      <c r="UAH9" s="44"/>
      <c r="UAI9" s="44"/>
      <c r="UAJ9" s="44"/>
      <c r="UAK9" s="44"/>
      <c r="UAL9" s="44"/>
      <c r="UAM9" s="44"/>
      <c r="UAN9" s="44"/>
      <c r="UAO9" s="44"/>
      <c r="UAP9" s="44"/>
      <c r="UAQ9" s="44"/>
      <c r="UAR9" s="44"/>
      <c r="UAS9" s="44"/>
      <c r="UAT9" s="44"/>
      <c r="UAU9" s="44"/>
      <c r="UAV9" s="44"/>
      <c r="UAW9" s="44"/>
      <c r="UAX9" s="44"/>
      <c r="UAY9" s="44"/>
      <c r="UAZ9" s="44"/>
      <c r="UBA9" s="44"/>
      <c r="UBB9" s="44"/>
      <c r="UBC9" s="44"/>
      <c r="UBD9" s="44"/>
      <c r="UBE9" s="44"/>
      <c r="UBF9" s="44"/>
      <c r="UBG9" s="44"/>
      <c r="UBH9" s="44"/>
      <c r="UBI9" s="44"/>
      <c r="UBJ9" s="44"/>
      <c r="UBK9" s="44"/>
      <c r="UBL9" s="44"/>
      <c r="UBM9" s="44"/>
      <c r="UBN9" s="44"/>
      <c r="UBO9" s="44"/>
      <c r="UBP9" s="44"/>
      <c r="UBQ9" s="44"/>
      <c r="UBR9" s="44"/>
      <c r="UBS9" s="44"/>
      <c r="UBT9" s="44"/>
      <c r="UBU9" s="44"/>
      <c r="UBV9" s="44"/>
      <c r="UBW9" s="44"/>
      <c r="UBX9" s="44"/>
      <c r="UBY9" s="44"/>
      <c r="UBZ9" s="44"/>
      <c r="UCA9" s="44"/>
      <c r="UCB9" s="44"/>
      <c r="UCC9" s="44"/>
      <c r="UCD9" s="44"/>
      <c r="UCE9" s="44"/>
      <c r="UCF9" s="44"/>
      <c r="UCG9" s="44"/>
      <c r="UCH9" s="44"/>
      <c r="UCI9" s="44"/>
      <c r="UCJ9" s="44"/>
      <c r="UCK9" s="44"/>
      <c r="UCL9" s="44"/>
      <c r="UCM9" s="44"/>
      <c r="UCN9" s="44"/>
      <c r="UCO9" s="44"/>
      <c r="UCP9" s="44"/>
      <c r="UCQ9" s="44"/>
      <c r="UCR9" s="44"/>
      <c r="UCS9" s="44"/>
      <c r="UCT9" s="44"/>
      <c r="UCU9" s="44"/>
      <c r="UCV9" s="44"/>
      <c r="UCW9" s="44"/>
      <c r="UCX9" s="44"/>
      <c r="UCY9" s="44"/>
      <c r="UCZ9" s="44"/>
      <c r="UDA9" s="44"/>
      <c r="UDB9" s="44"/>
      <c r="UDC9" s="44"/>
      <c r="UDD9" s="44"/>
      <c r="UDE9" s="44"/>
      <c r="UDF9" s="44"/>
      <c r="UDG9" s="44"/>
      <c r="UDH9" s="44"/>
      <c r="UDI9" s="44"/>
      <c r="UDJ9" s="44"/>
      <c r="UDK9" s="44"/>
      <c r="UDL9" s="44"/>
      <c r="UDM9" s="44"/>
      <c r="UDN9" s="44"/>
      <c r="UDO9" s="44"/>
      <c r="UDP9" s="44"/>
      <c r="UDQ9" s="44"/>
      <c r="UDR9" s="44"/>
      <c r="UDS9" s="44"/>
      <c r="UDT9" s="44"/>
      <c r="UDU9" s="44"/>
      <c r="UDV9" s="44"/>
      <c r="UDW9" s="44"/>
      <c r="UDX9" s="44"/>
      <c r="UDY9" s="44"/>
      <c r="UDZ9" s="44"/>
      <c r="UEA9" s="44"/>
      <c r="UEB9" s="44"/>
      <c r="UEC9" s="44"/>
      <c r="UED9" s="44"/>
      <c r="UEE9" s="44"/>
      <c r="UEF9" s="44"/>
      <c r="UEG9" s="44"/>
      <c r="UEH9" s="44"/>
      <c r="UEI9" s="44"/>
      <c r="UEJ9" s="44"/>
      <c r="UEK9" s="44"/>
      <c r="UEL9" s="44"/>
      <c r="UEM9" s="44"/>
      <c r="UEN9" s="44"/>
      <c r="UEO9" s="44"/>
      <c r="UEP9" s="44"/>
      <c r="UEQ9" s="44"/>
      <c r="UER9" s="44"/>
      <c r="UES9" s="44"/>
      <c r="UET9" s="44"/>
      <c r="UEU9" s="44"/>
      <c r="UEV9" s="44"/>
      <c r="UEW9" s="44"/>
      <c r="UEX9" s="44"/>
      <c r="UEY9" s="44"/>
      <c r="UEZ9" s="44"/>
      <c r="UFA9" s="44"/>
      <c r="UFB9" s="44"/>
      <c r="UFC9" s="44"/>
      <c r="UFD9" s="44"/>
      <c r="UFE9" s="44"/>
      <c r="UFF9" s="44"/>
      <c r="UFG9" s="44"/>
      <c r="UFH9" s="44"/>
      <c r="UFI9" s="44"/>
      <c r="UFJ9" s="44"/>
      <c r="UFK9" s="44"/>
      <c r="UFL9" s="44"/>
      <c r="UFM9" s="44"/>
      <c r="UFN9" s="44"/>
      <c r="UFO9" s="44"/>
      <c r="UFP9" s="44"/>
      <c r="UFQ9" s="44"/>
      <c r="UFR9" s="44"/>
      <c r="UFS9" s="44"/>
      <c r="UFT9" s="44"/>
      <c r="UFU9" s="44"/>
      <c r="UFV9" s="44"/>
      <c r="UFW9" s="44"/>
      <c r="UFX9" s="44"/>
      <c r="UFY9" s="44"/>
      <c r="UFZ9" s="44"/>
      <c r="UGA9" s="44"/>
      <c r="UGB9" s="44"/>
      <c r="UGC9" s="44"/>
      <c r="UGD9" s="44"/>
      <c r="UGE9" s="44"/>
      <c r="UGF9" s="44"/>
      <c r="UGG9" s="44"/>
      <c r="UGH9" s="44"/>
      <c r="UGI9" s="44"/>
      <c r="UGJ9" s="44"/>
      <c r="UGK9" s="44"/>
      <c r="UGL9" s="44"/>
      <c r="UGM9" s="44"/>
      <c r="UGN9" s="44"/>
      <c r="UGO9" s="44"/>
      <c r="UGP9" s="44"/>
      <c r="UGQ9" s="44"/>
      <c r="UGR9" s="44"/>
      <c r="UGS9" s="44"/>
      <c r="UGT9" s="44"/>
      <c r="UGU9" s="44"/>
      <c r="UGV9" s="44"/>
      <c r="UGW9" s="44"/>
      <c r="UGX9" s="44"/>
      <c r="UGY9" s="44"/>
      <c r="UGZ9" s="44"/>
      <c r="UHA9" s="44"/>
      <c r="UHB9" s="44"/>
      <c r="UHC9" s="44"/>
      <c r="UHD9" s="44"/>
      <c r="UHE9" s="44"/>
      <c r="UHF9" s="44"/>
      <c r="UHG9" s="44"/>
      <c r="UHH9" s="44"/>
      <c r="UHI9" s="44"/>
      <c r="UHJ9" s="44"/>
      <c r="UHK9" s="44"/>
      <c r="UHL9" s="44"/>
      <c r="UHM9" s="44"/>
      <c r="UHN9" s="44"/>
      <c r="UHO9" s="44"/>
      <c r="UHP9" s="44"/>
      <c r="UHQ9" s="44"/>
      <c r="UHR9" s="44"/>
      <c r="UHS9" s="44"/>
      <c r="UHT9" s="44"/>
      <c r="UHU9" s="44"/>
      <c r="UHV9" s="44"/>
      <c r="UHW9" s="44"/>
      <c r="UHX9" s="44"/>
      <c r="UHY9" s="44"/>
      <c r="UHZ9" s="44"/>
      <c r="UIA9" s="44"/>
      <c r="UIB9" s="44"/>
      <c r="UIC9" s="44"/>
      <c r="UID9" s="44"/>
      <c r="UIE9" s="44"/>
      <c r="UIF9" s="44"/>
      <c r="UIG9" s="44"/>
      <c r="UIH9" s="44"/>
      <c r="UII9" s="44"/>
      <c r="UIJ9" s="44"/>
      <c r="UIK9" s="44"/>
      <c r="UIL9" s="44"/>
      <c r="UIM9" s="44"/>
      <c r="UIN9" s="44"/>
      <c r="UIO9" s="44"/>
      <c r="UIP9" s="44"/>
      <c r="UIQ9" s="44"/>
      <c r="UIR9" s="44"/>
      <c r="UIS9" s="44"/>
      <c r="UIT9" s="44"/>
      <c r="UIU9" s="44"/>
      <c r="UIV9" s="44"/>
      <c r="UIW9" s="44"/>
      <c r="UIX9" s="44"/>
      <c r="UIY9" s="44"/>
      <c r="UIZ9" s="44"/>
      <c r="UJA9" s="44"/>
      <c r="UJB9" s="44"/>
      <c r="UJC9" s="44"/>
      <c r="UJD9" s="44"/>
      <c r="UJE9" s="44"/>
      <c r="UJF9" s="44"/>
      <c r="UJG9" s="44"/>
      <c r="UJH9" s="44"/>
      <c r="UJI9" s="44"/>
      <c r="UJJ9" s="44"/>
      <c r="UJK9" s="44"/>
      <c r="UJL9" s="44"/>
      <c r="UJM9" s="44"/>
      <c r="UJN9" s="44"/>
      <c r="UJO9" s="44"/>
      <c r="UJP9" s="44"/>
      <c r="UJQ9" s="44"/>
      <c r="UJR9" s="44"/>
      <c r="UJS9" s="44"/>
      <c r="UJT9" s="44"/>
      <c r="UJU9" s="44"/>
      <c r="UJV9" s="44"/>
      <c r="UJW9" s="44"/>
      <c r="UJX9" s="44"/>
      <c r="UJY9" s="44"/>
      <c r="UJZ9" s="44"/>
      <c r="UKA9" s="44"/>
      <c r="UKB9" s="44"/>
      <c r="UKC9" s="44"/>
      <c r="UKD9" s="44"/>
      <c r="UKE9" s="44"/>
      <c r="UKF9" s="44"/>
      <c r="UKG9" s="44"/>
      <c r="UKH9" s="44"/>
      <c r="UKI9" s="44"/>
      <c r="UKJ9" s="44"/>
      <c r="UKK9" s="44"/>
      <c r="UKL9" s="44"/>
      <c r="UKM9" s="44"/>
      <c r="UKN9" s="44"/>
      <c r="UKO9" s="44"/>
      <c r="UKP9" s="44"/>
      <c r="UKQ9" s="44"/>
      <c r="UKR9" s="44"/>
      <c r="UKS9" s="44"/>
      <c r="UKT9" s="44"/>
      <c r="UKU9" s="44"/>
      <c r="UKV9" s="44"/>
      <c r="UKW9" s="44"/>
      <c r="UKX9" s="44"/>
      <c r="UKY9" s="44"/>
      <c r="UKZ9" s="44"/>
      <c r="ULA9" s="44"/>
      <c r="ULB9" s="44"/>
      <c r="ULC9" s="44"/>
      <c r="ULD9" s="44"/>
      <c r="ULE9" s="44"/>
      <c r="ULF9" s="44"/>
      <c r="ULG9" s="44"/>
      <c r="ULH9" s="44"/>
      <c r="ULI9" s="44"/>
      <c r="ULJ9" s="44"/>
      <c r="ULK9" s="44"/>
      <c r="ULL9" s="44"/>
      <c r="ULM9" s="44"/>
      <c r="ULN9" s="44"/>
      <c r="ULO9" s="44"/>
      <c r="ULP9" s="44"/>
      <c r="ULQ9" s="44"/>
      <c r="ULR9" s="44"/>
      <c r="ULS9" s="44"/>
      <c r="ULT9" s="44"/>
      <c r="ULU9" s="44"/>
      <c r="ULV9" s="44"/>
      <c r="ULW9" s="44"/>
      <c r="ULX9" s="44"/>
      <c r="ULY9" s="44"/>
      <c r="ULZ9" s="44"/>
      <c r="UMA9" s="44"/>
      <c r="UMB9" s="44"/>
      <c r="UMC9" s="44"/>
      <c r="UMD9" s="44"/>
      <c r="UME9" s="44"/>
      <c r="UMF9" s="44"/>
      <c r="UMG9" s="44"/>
      <c r="UMH9" s="44"/>
      <c r="UMI9" s="44"/>
      <c r="UMJ9" s="44"/>
      <c r="UMK9" s="44"/>
      <c r="UML9" s="44"/>
      <c r="UMM9" s="44"/>
      <c r="UMN9" s="44"/>
      <c r="UMO9" s="44"/>
      <c r="UMP9" s="44"/>
      <c r="UMQ9" s="44"/>
      <c r="UMR9" s="44"/>
      <c r="UMS9" s="44"/>
      <c r="UMT9" s="44"/>
      <c r="UMU9" s="44"/>
      <c r="UMV9" s="44"/>
      <c r="UMW9" s="44"/>
      <c r="UMX9" s="44"/>
      <c r="UMY9" s="44"/>
      <c r="UMZ9" s="44"/>
      <c r="UNA9" s="44"/>
      <c r="UNB9" s="44"/>
      <c r="UNC9" s="44"/>
      <c r="UND9" s="44"/>
      <c r="UNE9" s="44"/>
      <c r="UNF9" s="44"/>
      <c r="UNG9" s="44"/>
      <c r="UNH9" s="44"/>
      <c r="UNI9" s="44"/>
      <c r="UNJ9" s="44"/>
      <c r="UNK9" s="44"/>
      <c r="UNL9" s="44"/>
      <c r="UNM9" s="44"/>
      <c r="UNN9" s="44"/>
      <c r="UNO9" s="44"/>
      <c r="UNP9" s="44"/>
      <c r="UNQ9" s="44"/>
      <c r="UNR9" s="44"/>
      <c r="UNS9" s="44"/>
      <c r="UNT9" s="44"/>
      <c r="UNU9" s="44"/>
      <c r="UNV9" s="44"/>
      <c r="UNW9" s="44"/>
      <c r="UNX9" s="44"/>
      <c r="UNY9" s="44"/>
      <c r="UNZ9" s="44"/>
      <c r="UOA9" s="44"/>
      <c r="UOB9" s="44"/>
      <c r="UOC9" s="44"/>
      <c r="UOD9" s="44"/>
      <c r="UOE9" s="44"/>
      <c r="UOF9" s="44"/>
      <c r="UOG9" s="44"/>
      <c r="UOH9" s="44"/>
      <c r="UOI9" s="44"/>
      <c r="UOJ9" s="44"/>
      <c r="UOK9" s="44"/>
      <c r="UOL9" s="44"/>
      <c r="UOM9" s="44"/>
      <c r="UON9" s="44"/>
      <c r="UOO9" s="44"/>
      <c r="UOP9" s="44"/>
      <c r="UOQ9" s="44"/>
      <c r="UOR9" s="44"/>
      <c r="UOS9" s="44"/>
      <c r="UOT9" s="44"/>
      <c r="UOU9" s="44"/>
      <c r="UOV9" s="44"/>
      <c r="UOW9" s="44"/>
      <c r="UOX9" s="44"/>
      <c r="UOY9" s="44"/>
      <c r="UOZ9" s="44"/>
      <c r="UPA9" s="44"/>
      <c r="UPB9" s="44"/>
      <c r="UPC9" s="44"/>
      <c r="UPD9" s="44"/>
      <c r="UPE9" s="44"/>
      <c r="UPF9" s="44"/>
      <c r="UPG9" s="44"/>
      <c r="UPH9" s="44"/>
      <c r="UPI9" s="44"/>
      <c r="UPJ9" s="44"/>
      <c r="UPK9" s="44"/>
      <c r="UPL9" s="44"/>
      <c r="UPM9" s="44"/>
      <c r="UPN9" s="44"/>
      <c r="UPO9" s="44"/>
      <c r="UPP9" s="44"/>
      <c r="UPQ9" s="44"/>
      <c r="UPR9" s="44"/>
      <c r="UPS9" s="44"/>
      <c r="UPT9" s="44"/>
      <c r="UPU9" s="44"/>
      <c r="UPV9" s="44"/>
      <c r="UPW9" s="44"/>
      <c r="UPX9" s="44"/>
      <c r="UPY9" s="44"/>
      <c r="UPZ9" s="44"/>
      <c r="UQA9" s="44"/>
      <c r="UQB9" s="44"/>
      <c r="UQC9" s="44"/>
      <c r="UQD9" s="44"/>
      <c r="UQE9" s="44"/>
      <c r="UQF9" s="44"/>
      <c r="UQG9" s="44"/>
      <c r="UQH9" s="44"/>
      <c r="UQI9" s="44"/>
      <c r="UQJ9" s="44"/>
      <c r="UQK9" s="44"/>
      <c r="UQL9" s="44"/>
      <c r="UQM9" s="44"/>
      <c r="UQN9" s="44"/>
      <c r="UQO9" s="44"/>
      <c r="UQP9" s="44"/>
      <c r="UQQ9" s="44"/>
      <c r="UQR9" s="44"/>
      <c r="UQS9" s="44"/>
      <c r="UQT9" s="44"/>
      <c r="UQU9" s="44"/>
      <c r="UQV9" s="44"/>
      <c r="UQW9" s="44"/>
      <c r="UQX9" s="44"/>
      <c r="UQY9" s="44"/>
      <c r="UQZ9" s="44"/>
      <c r="URA9" s="44"/>
      <c r="URB9" s="44"/>
      <c r="URC9" s="44"/>
      <c r="URD9" s="44"/>
      <c r="URE9" s="44"/>
      <c r="URF9" s="44"/>
      <c r="URG9" s="44"/>
      <c r="URH9" s="44"/>
      <c r="URI9" s="44"/>
      <c r="URJ9" s="44"/>
      <c r="URK9" s="44"/>
      <c r="URL9" s="44"/>
      <c r="URM9" s="44"/>
      <c r="URN9" s="44"/>
      <c r="URO9" s="44"/>
      <c r="URP9" s="44"/>
      <c r="URQ9" s="44"/>
      <c r="URR9" s="44"/>
      <c r="URS9" s="44"/>
      <c r="URT9" s="44"/>
      <c r="URU9" s="44"/>
      <c r="URV9" s="44"/>
      <c r="URW9" s="44"/>
      <c r="URX9" s="44"/>
      <c r="URY9" s="44"/>
      <c r="URZ9" s="44"/>
      <c r="USA9" s="44"/>
      <c r="USB9" s="44"/>
      <c r="USC9" s="44"/>
      <c r="USD9" s="44"/>
      <c r="USE9" s="44"/>
      <c r="USF9" s="44"/>
      <c r="USG9" s="44"/>
      <c r="USH9" s="44"/>
      <c r="USI9" s="44"/>
      <c r="USJ9" s="44"/>
      <c r="USK9" s="44"/>
      <c r="USL9" s="44"/>
      <c r="USM9" s="44"/>
      <c r="USN9" s="44"/>
      <c r="USO9" s="44"/>
      <c r="USP9" s="44"/>
      <c r="USQ9" s="44"/>
      <c r="USR9" s="44"/>
      <c r="USS9" s="44"/>
      <c r="UST9" s="44"/>
      <c r="USU9" s="44"/>
      <c r="USV9" s="44"/>
      <c r="USW9" s="44"/>
      <c r="USX9" s="44"/>
      <c r="USY9" s="44"/>
      <c r="USZ9" s="44"/>
      <c r="UTA9" s="44"/>
      <c r="UTB9" s="44"/>
      <c r="UTC9" s="44"/>
      <c r="UTD9" s="44"/>
      <c r="UTE9" s="44"/>
      <c r="UTF9" s="44"/>
      <c r="UTG9" s="44"/>
      <c r="UTH9" s="44"/>
      <c r="UTI9" s="44"/>
      <c r="UTJ9" s="44"/>
      <c r="UTK9" s="44"/>
      <c r="UTL9" s="44"/>
      <c r="UTM9" s="44"/>
      <c r="UTN9" s="44"/>
      <c r="UTO9" s="44"/>
      <c r="UTP9" s="44"/>
      <c r="UTQ9" s="44"/>
      <c r="UTR9" s="44"/>
      <c r="UTS9" s="44"/>
      <c r="UTT9" s="44"/>
      <c r="UTU9" s="44"/>
      <c r="UTV9" s="44"/>
      <c r="UTW9" s="44"/>
      <c r="UTX9" s="44"/>
      <c r="UTY9" s="44"/>
      <c r="UTZ9" s="44"/>
      <c r="UUA9" s="44"/>
      <c r="UUB9" s="44"/>
      <c r="UUC9" s="44"/>
      <c r="UUD9" s="44"/>
      <c r="UUE9" s="44"/>
      <c r="UUF9" s="44"/>
      <c r="UUG9" s="44"/>
      <c r="UUH9" s="44"/>
      <c r="UUI9" s="44"/>
      <c r="UUJ9" s="44"/>
      <c r="UUK9" s="44"/>
      <c r="UUL9" s="44"/>
      <c r="UUM9" s="44"/>
      <c r="UUN9" s="44"/>
      <c r="UUO9" s="44"/>
      <c r="UUP9" s="44"/>
      <c r="UUQ9" s="44"/>
      <c r="UUR9" s="44"/>
      <c r="UUS9" s="44"/>
      <c r="UUT9" s="44"/>
      <c r="UUU9" s="44"/>
      <c r="UUV9" s="44"/>
      <c r="UUW9" s="44"/>
      <c r="UUX9" s="44"/>
      <c r="UUY9" s="44"/>
      <c r="UUZ9" s="44"/>
      <c r="UVA9" s="44"/>
      <c r="UVB9" s="44"/>
      <c r="UVC9" s="44"/>
      <c r="UVD9" s="44"/>
      <c r="UVE9" s="44"/>
      <c r="UVF9" s="44"/>
      <c r="UVG9" s="44"/>
      <c r="UVH9" s="44"/>
      <c r="UVI9" s="44"/>
      <c r="UVJ9" s="44"/>
      <c r="UVK9" s="44"/>
      <c r="UVL9" s="44"/>
      <c r="UVM9" s="44"/>
      <c r="UVN9" s="44"/>
      <c r="UVO9" s="44"/>
      <c r="UVP9" s="44"/>
      <c r="UVQ9" s="44"/>
      <c r="UVR9" s="44"/>
      <c r="UVS9" s="44"/>
      <c r="UVT9" s="44"/>
      <c r="UVU9" s="44"/>
      <c r="UVV9" s="44"/>
      <c r="UVW9" s="44"/>
      <c r="UVX9" s="44"/>
      <c r="UVY9" s="44"/>
      <c r="UVZ9" s="44"/>
      <c r="UWA9" s="44"/>
      <c r="UWB9" s="44"/>
      <c r="UWC9" s="44"/>
      <c r="UWD9" s="44"/>
      <c r="UWE9" s="44"/>
      <c r="UWF9" s="44"/>
      <c r="UWG9" s="44"/>
      <c r="UWH9" s="44"/>
      <c r="UWI9" s="44"/>
      <c r="UWJ9" s="44"/>
      <c r="UWK9" s="44"/>
      <c r="UWL9" s="44"/>
      <c r="UWM9" s="44"/>
      <c r="UWN9" s="44"/>
      <c r="UWO9" s="44"/>
      <c r="UWP9" s="44"/>
      <c r="UWQ9" s="44"/>
      <c r="UWR9" s="44"/>
      <c r="UWS9" s="44"/>
      <c r="UWT9" s="44"/>
      <c r="UWU9" s="44"/>
      <c r="UWV9" s="44"/>
      <c r="UWW9" s="44"/>
      <c r="UWX9" s="44"/>
      <c r="UWY9" s="44"/>
      <c r="UWZ9" s="44"/>
      <c r="UXA9" s="44"/>
      <c r="UXB9" s="44"/>
      <c r="UXC9" s="44"/>
      <c r="UXD9" s="44"/>
      <c r="UXE9" s="44"/>
      <c r="UXF9" s="44"/>
      <c r="UXG9" s="44"/>
      <c r="UXH9" s="44"/>
      <c r="UXI9" s="44"/>
      <c r="UXJ9" s="44"/>
      <c r="UXK9" s="44"/>
      <c r="UXL9" s="44"/>
      <c r="UXM9" s="44"/>
      <c r="UXN9" s="44"/>
      <c r="UXO9" s="44"/>
      <c r="UXP9" s="44"/>
      <c r="UXQ9" s="44"/>
      <c r="UXR9" s="44"/>
      <c r="UXS9" s="44"/>
      <c r="UXT9" s="44"/>
      <c r="UXU9" s="44"/>
      <c r="UXV9" s="44"/>
      <c r="UXW9" s="44"/>
      <c r="UXX9" s="44"/>
      <c r="UXY9" s="44"/>
      <c r="UXZ9" s="44"/>
      <c r="UYA9" s="44"/>
      <c r="UYB9" s="44"/>
      <c r="UYC9" s="44"/>
      <c r="UYD9" s="44"/>
      <c r="UYE9" s="44"/>
      <c r="UYF9" s="44"/>
      <c r="UYG9" s="44"/>
      <c r="UYH9" s="44"/>
      <c r="UYI9" s="44"/>
      <c r="UYJ9" s="44"/>
      <c r="UYK9" s="44"/>
      <c r="UYL9" s="44"/>
      <c r="UYM9" s="44"/>
      <c r="UYN9" s="44"/>
      <c r="UYO9" s="44"/>
      <c r="UYP9" s="44"/>
      <c r="UYQ9" s="44"/>
      <c r="UYR9" s="44"/>
      <c r="UYS9" s="44"/>
      <c r="UYT9" s="44"/>
      <c r="UYU9" s="44"/>
      <c r="UYV9" s="44"/>
      <c r="UYW9" s="44"/>
      <c r="UYX9" s="44"/>
      <c r="UYY9" s="44"/>
      <c r="UYZ9" s="44"/>
      <c r="UZA9" s="44"/>
      <c r="UZB9" s="44"/>
      <c r="UZC9" s="44"/>
      <c r="UZD9" s="44"/>
      <c r="UZE9" s="44"/>
      <c r="UZF9" s="44"/>
      <c r="UZG9" s="44"/>
      <c r="UZH9" s="44"/>
      <c r="UZI9" s="44"/>
      <c r="UZJ9" s="44"/>
      <c r="UZK9" s="44"/>
      <c r="UZL9" s="44"/>
      <c r="UZM9" s="44"/>
      <c r="UZN9" s="44"/>
      <c r="UZO9" s="44"/>
      <c r="UZP9" s="44"/>
      <c r="UZQ9" s="44"/>
      <c r="UZR9" s="44"/>
      <c r="UZS9" s="44"/>
      <c r="UZT9" s="44"/>
      <c r="UZU9" s="44"/>
      <c r="UZV9" s="44"/>
      <c r="UZW9" s="44"/>
      <c r="UZX9" s="44"/>
      <c r="UZY9" s="44"/>
      <c r="UZZ9" s="44"/>
      <c r="VAA9" s="44"/>
      <c r="VAB9" s="44"/>
      <c r="VAC9" s="44"/>
      <c r="VAD9" s="44"/>
      <c r="VAE9" s="44"/>
      <c r="VAF9" s="44"/>
      <c r="VAG9" s="44"/>
      <c r="VAH9" s="44"/>
      <c r="VAI9" s="44"/>
      <c r="VAJ9" s="44"/>
      <c r="VAK9" s="44"/>
      <c r="VAL9" s="44"/>
      <c r="VAM9" s="44"/>
      <c r="VAN9" s="44"/>
      <c r="VAO9" s="44"/>
      <c r="VAP9" s="44"/>
      <c r="VAQ9" s="44"/>
      <c r="VAR9" s="44"/>
      <c r="VAS9" s="44"/>
      <c r="VAT9" s="44"/>
      <c r="VAU9" s="44"/>
      <c r="VAV9" s="44"/>
      <c r="VAW9" s="44"/>
      <c r="VAX9" s="44"/>
      <c r="VAY9" s="44"/>
      <c r="VAZ9" s="44"/>
      <c r="VBA9" s="44"/>
      <c r="VBB9" s="44"/>
      <c r="VBC9" s="44"/>
      <c r="VBD9" s="44"/>
      <c r="VBE9" s="44"/>
      <c r="VBF9" s="44"/>
      <c r="VBG9" s="44"/>
      <c r="VBH9" s="44"/>
      <c r="VBI9" s="44"/>
      <c r="VBJ9" s="44"/>
      <c r="VBK9" s="44"/>
      <c r="VBL9" s="44"/>
      <c r="VBM9" s="44"/>
      <c r="VBN9" s="44"/>
      <c r="VBO9" s="44"/>
      <c r="VBP9" s="44"/>
      <c r="VBQ9" s="44"/>
      <c r="VBR9" s="44"/>
      <c r="VBS9" s="44"/>
      <c r="VBT9" s="44"/>
      <c r="VBU9" s="44"/>
      <c r="VBV9" s="44"/>
      <c r="VBW9" s="44"/>
      <c r="VBX9" s="44"/>
      <c r="VBY9" s="44"/>
      <c r="VBZ9" s="44"/>
      <c r="VCA9" s="44"/>
      <c r="VCB9" s="44"/>
      <c r="VCC9" s="44"/>
      <c r="VCD9" s="44"/>
      <c r="VCE9" s="44"/>
      <c r="VCF9" s="44"/>
      <c r="VCG9" s="44"/>
      <c r="VCH9" s="44"/>
      <c r="VCI9" s="44"/>
      <c r="VCJ9" s="44"/>
      <c r="VCK9" s="44"/>
      <c r="VCL9" s="44"/>
      <c r="VCM9" s="44"/>
      <c r="VCN9" s="44"/>
      <c r="VCO9" s="44"/>
      <c r="VCP9" s="44"/>
      <c r="VCQ9" s="44"/>
      <c r="VCR9" s="44"/>
      <c r="VCS9" s="44"/>
      <c r="VCT9" s="44"/>
      <c r="VCU9" s="44"/>
      <c r="VCV9" s="44"/>
      <c r="VCW9" s="44"/>
      <c r="VCX9" s="44"/>
      <c r="VCY9" s="44"/>
      <c r="VCZ9" s="44"/>
      <c r="VDA9" s="44"/>
      <c r="VDB9" s="44"/>
      <c r="VDC9" s="44"/>
      <c r="VDD9" s="44"/>
      <c r="VDE9" s="44"/>
      <c r="VDF9" s="44"/>
      <c r="VDG9" s="44"/>
      <c r="VDH9" s="44"/>
      <c r="VDI9" s="44"/>
      <c r="VDJ9" s="44"/>
      <c r="VDK9" s="44"/>
      <c r="VDL9" s="44"/>
      <c r="VDM9" s="44"/>
      <c r="VDN9" s="44"/>
      <c r="VDO9" s="44"/>
      <c r="VDP9" s="44"/>
      <c r="VDQ9" s="44"/>
      <c r="VDR9" s="44"/>
      <c r="VDS9" s="44"/>
      <c r="VDT9" s="44"/>
      <c r="VDU9" s="44"/>
      <c r="VDV9" s="44"/>
      <c r="VDW9" s="44"/>
      <c r="VDX9" s="44"/>
      <c r="VDY9" s="44"/>
      <c r="VDZ9" s="44"/>
      <c r="VEA9" s="44"/>
      <c r="VEB9" s="44"/>
      <c r="VEC9" s="44"/>
      <c r="VED9" s="44"/>
      <c r="VEE9" s="44"/>
      <c r="VEF9" s="44"/>
      <c r="VEG9" s="44"/>
      <c r="VEH9" s="44"/>
      <c r="VEI9" s="44"/>
      <c r="VEJ9" s="44"/>
      <c r="VEK9" s="44"/>
      <c r="VEL9" s="44"/>
      <c r="VEM9" s="44"/>
      <c r="VEN9" s="44"/>
      <c r="VEO9" s="44"/>
      <c r="VEP9" s="44"/>
      <c r="VEQ9" s="44"/>
      <c r="VER9" s="44"/>
      <c r="VES9" s="44"/>
      <c r="VET9" s="44"/>
      <c r="VEU9" s="44"/>
      <c r="VEV9" s="44"/>
      <c r="VEW9" s="44"/>
      <c r="VEX9" s="44"/>
      <c r="VEY9" s="44"/>
      <c r="VEZ9" s="44"/>
      <c r="VFA9" s="44"/>
      <c r="VFB9" s="44"/>
      <c r="VFC9" s="44"/>
      <c r="VFD9" s="44"/>
      <c r="VFE9" s="44"/>
      <c r="VFF9" s="44"/>
      <c r="VFG9" s="44"/>
      <c r="VFH9" s="44"/>
      <c r="VFI9" s="44"/>
      <c r="VFJ9" s="44"/>
      <c r="VFK9" s="44"/>
      <c r="VFL9" s="44"/>
      <c r="VFM9" s="44"/>
      <c r="VFN9" s="44"/>
      <c r="VFO9" s="44"/>
      <c r="VFP9" s="44"/>
      <c r="VFQ9" s="44"/>
      <c r="VFR9" s="44"/>
      <c r="VFS9" s="44"/>
      <c r="VFT9" s="44"/>
      <c r="VFU9" s="44"/>
      <c r="VFV9" s="44"/>
      <c r="VFW9" s="44"/>
      <c r="VFX9" s="44"/>
      <c r="VFY9" s="44"/>
      <c r="VFZ9" s="44"/>
      <c r="VGA9" s="44"/>
      <c r="VGB9" s="44"/>
      <c r="VGC9" s="44"/>
      <c r="VGD9" s="44"/>
      <c r="VGE9" s="44"/>
      <c r="VGF9" s="44"/>
      <c r="VGG9" s="44"/>
      <c r="VGH9" s="44"/>
      <c r="VGI9" s="44"/>
      <c r="VGJ9" s="44"/>
      <c r="VGK9" s="44"/>
      <c r="VGL9" s="44"/>
      <c r="VGM9" s="44"/>
      <c r="VGN9" s="44"/>
      <c r="VGO9" s="44"/>
      <c r="VGP9" s="44"/>
      <c r="VGQ9" s="44"/>
      <c r="VGR9" s="44"/>
      <c r="VGS9" s="44"/>
      <c r="VGT9" s="44"/>
      <c r="VGU9" s="44"/>
      <c r="VGV9" s="44"/>
      <c r="VGW9" s="44"/>
      <c r="VGX9" s="44"/>
      <c r="VGY9" s="44"/>
      <c r="VGZ9" s="44"/>
      <c r="VHA9" s="44"/>
      <c r="VHB9" s="44"/>
      <c r="VHC9" s="44"/>
      <c r="VHD9" s="44"/>
      <c r="VHE9" s="44"/>
      <c r="VHF9" s="44"/>
      <c r="VHG9" s="44"/>
      <c r="VHH9" s="44"/>
      <c r="VHI9" s="44"/>
      <c r="VHJ9" s="44"/>
      <c r="VHK9" s="44"/>
      <c r="VHL9" s="44"/>
      <c r="VHM9" s="44"/>
      <c r="VHN9" s="44"/>
      <c r="VHO9" s="44"/>
      <c r="VHP9" s="44"/>
      <c r="VHQ9" s="44"/>
      <c r="VHR9" s="44"/>
      <c r="VHS9" s="44"/>
      <c r="VHT9" s="44"/>
      <c r="VHU9" s="44"/>
      <c r="VHV9" s="44"/>
      <c r="VHW9" s="44"/>
      <c r="VHX9" s="44"/>
      <c r="VHY9" s="44"/>
      <c r="VHZ9" s="44"/>
      <c r="VIA9" s="44"/>
      <c r="VIB9" s="44"/>
      <c r="VIC9" s="44"/>
      <c r="VID9" s="44"/>
      <c r="VIE9" s="44"/>
      <c r="VIF9" s="44"/>
      <c r="VIG9" s="44"/>
      <c r="VIH9" s="44"/>
      <c r="VII9" s="44"/>
      <c r="VIJ9" s="44"/>
      <c r="VIK9" s="44"/>
      <c r="VIL9" s="44"/>
      <c r="VIM9" s="44"/>
      <c r="VIN9" s="44"/>
      <c r="VIO9" s="44"/>
      <c r="VIP9" s="44"/>
      <c r="VIQ9" s="44"/>
      <c r="VIR9" s="44"/>
      <c r="VIS9" s="44"/>
      <c r="VIT9" s="44"/>
      <c r="VIU9" s="44"/>
      <c r="VIV9" s="44"/>
      <c r="VIW9" s="44"/>
      <c r="VIX9" s="44"/>
      <c r="VIY9" s="44"/>
      <c r="VIZ9" s="44"/>
      <c r="VJA9" s="44"/>
      <c r="VJB9" s="44"/>
      <c r="VJC9" s="44"/>
      <c r="VJD9" s="44"/>
      <c r="VJE9" s="44"/>
      <c r="VJF9" s="44"/>
      <c r="VJG9" s="44"/>
      <c r="VJH9" s="44"/>
      <c r="VJI9" s="44"/>
      <c r="VJJ9" s="44"/>
      <c r="VJK9" s="44"/>
      <c r="VJL9" s="44"/>
      <c r="VJM9" s="44"/>
      <c r="VJN9" s="44"/>
      <c r="VJO9" s="44"/>
      <c r="VJP9" s="44"/>
      <c r="VJQ9" s="44"/>
      <c r="VJR9" s="44"/>
      <c r="VJS9" s="44"/>
      <c r="VJT9" s="44"/>
      <c r="VJU9" s="44"/>
      <c r="VJV9" s="44"/>
      <c r="VJW9" s="44"/>
      <c r="VJX9" s="44"/>
      <c r="VJY9" s="44"/>
      <c r="VJZ9" s="44"/>
      <c r="VKA9" s="44"/>
      <c r="VKB9" s="44"/>
      <c r="VKC9" s="44"/>
      <c r="VKD9" s="44"/>
      <c r="VKE9" s="44"/>
      <c r="VKF9" s="44"/>
      <c r="VKG9" s="44"/>
      <c r="VKH9" s="44"/>
      <c r="VKI9" s="44"/>
      <c r="VKJ9" s="44"/>
      <c r="VKK9" s="44"/>
      <c r="VKL9" s="44"/>
      <c r="VKM9" s="44"/>
      <c r="VKN9" s="44"/>
      <c r="VKO9" s="44"/>
      <c r="VKP9" s="44"/>
      <c r="VKQ9" s="44"/>
      <c r="VKR9" s="44"/>
      <c r="VKS9" s="44"/>
      <c r="VKT9" s="44"/>
      <c r="VKU9" s="44"/>
      <c r="VKV9" s="44"/>
      <c r="VKW9" s="44"/>
      <c r="VKX9" s="44"/>
      <c r="VKY9" s="44"/>
      <c r="VKZ9" s="44"/>
      <c r="VLA9" s="44"/>
      <c r="VLB9" s="44"/>
      <c r="VLC9" s="44"/>
      <c r="VLD9" s="44"/>
      <c r="VLE9" s="44"/>
      <c r="VLF9" s="44"/>
      <c r="VLG9" s="44"/>
      <c r="VLH9" s="44"/>
      <c r="VLI9" s="44"/>
      <c r="VLJ9" s="44"/>
      <c r="VLK9" s="44"/>
      <c r="VLL9" s="44"/>
      <c r="VLM9" s="44"/>
      <c r="VLN9" s="44"/>
      <c r="VLO9" s="44"/>
      <c r="VLP9" s="44"/>
      <c r="VLQ9" s="44"/>
      <c r="VLR9" s="44"/>
      <c r="VLS9" s="44"/>
      <c r="VLT9" s="44"/>
      <c r="VLU9" s="44"/>
      <c r="VLV9" s="44"/>
      <c r="VLW9" s="44"/>
      <c r="VLX9" s="44"/>
      <c r="VLY9" s="44"/>
      <c r="VLZ9" s="44"/>
      <c r="VMA9" s="44"/>
      <c r="VMB9" s="44"/>
      <c r="VMC9" s="44"/>
      <c r="VMD9" s="44"/>
      <c r="VME9" s="44"/>
      <c r="VMF9" s="44"/>
      <c r="VMG9" s="44"/>
      <c r="VMH9" s="44"/>
      <c r="VMI9" s="44"/>
      <c r="VMJ9" s="44"/>
      <c r="VMK9" s="44"/>
      <c r="VML9" s="44"/>
      <c r="VMM9" s="44"/>
      <c r="VMN9" s="44"/>
      <c r="VMO9" s="44"/>
      <c r="VMP9" s="44"/>
      <c r="VMQ9" s="44"/>
      <c r="VMR9" s="44"/>
      <c r="VMS9" s="44"/>
      <c r="VMT9" s="44"/>
      <c r="VMU9" s="44"/>
      <c r="VMV9" s="44"/>
      <c r="VMW9" s="44"/>
      <c r="VMX9" s="44"/>
      <c r="VMY9" s="44"/>
      <c r="VMZ9" s="44"/>
      <c r="VNA9" s="44"/>
      <c r="VNB9" s="44"/>
      <c r="VNC9" s="44"/>
      <c r="VND9" s="44"/>
      <c r="VNE9" s="44"/>
      <c r="VNF9" s="44"/>
      <c r="VNG9" s="44"/>
      <c r="VNH9" s="44"/>
      <c r="VNI9" s="44"/>
      <c r="VNJ9" s="44"/>
      <c r="VNK9" s="44"/>
      <c r="VNL9" s="44"/>
      <c r="VNM9" s="44"/>
      <c r="VNN9" s="44"/>
      <c r="VNO9" s="44"/>
      <c r="VNP9" s="44"/>
      <c r="VNQ9" s="44"/>
      <c r="VNR9" s="44"/>
      <c r="VNS9" s="44"/>
      <c r="VNT9" s="44"/>
      <c r="VNU9" s="44"/>
      <c r="VNV9" s="44"/>
      <c r="VNW9" s="44"/>
      <c r="VNX9" s="44"/>
      <c r="VNY9" s="44"/>
      <c r="VNZ9" s="44"/>
      <c r="VOA9" s="44"/>
      <c r="VOB9" s="44"/>
      <c r="VOC9" s="44"/>
      <c r="VOD9" s="44"/>
      <c r="VOE9" s="44"/>
      <c r="VOF9" s="44"/>
      <c r="VOG9" s="44"/>
      <c r="VOH9" s="44"/>
      <c r="VOI9" s="44"/>
      <c r="VOJ9" s="44"/>
      <c r="VOK9" s="44"/>
      <c r="VOL9" s="44"/>
      <c r="VOM9" s="44"/>
      <c r="VON9" s="44"/>
      <c r="VOO9" s="44"/>
      <c r="VOP9" s="44"/>
      <c r="VOQ9" s="44"/>
      <c r="VOR9" s="44"/>
      <c r="VOS9" s="44"/>
      <c r="VOT9" s="44"/>
      <c r="VOU9" s="44"/>
      <c r="VOV9" s="44"/>
      <c r="VOW9" s="44"/>
      <c r="VOX9" s="44"/>
      <c r="VOY9" s="44"/>
      <c r="VOZ9" s="44"/>
      <c r="VPA9" s="44"/>
      <c r="VPB9" s="44"/>
      <c r="VPC9" s="44"/>
      <c r="VPD9" s="44"/>
      <c r="VPE9" s="44"/>
      <c r="VPF9" s="44"/>
      <c r="VPG9" s="44"/>
      <c r="VPH9" s="44"/>
      <c r="VPI9" s="44"/>
      <c r="VPJ9" s="44"/>
      <c r="VPK9" s="44"/>
      <c r="VPL9" s="44"/>
      <c r="VPM9" s="44"/>
      <c r="VPN9" s="44"/>
      <c r="VPO9" s="44"/>
      <c r="VPP9" s="44"/>
      <c r="VPQ9" s="44"/>
      <c r="VPR9" s="44"/>
      <c r="VPS9" s="44"/>
      <c r="VPT9" s="44"/>
      <c r="VPU9" s="44"/>
      <c r="VPV9" s="44"/>
      <c r="VPW9" s="44"/>
      <c r="VPX9" s="44"/>
      <c r="VPY9" s="44"/>
      <c r="VPZ9" s="44"/>
      <c r="VQA9" s="44"/>
      <c r="VQB9" s="44"/>
      <c r="VQC9" s="44"/>
      <c r="VQD9" s="44"/>
      <c r="VQE9" s="44"/>
      <c r="VQF9" s="44"/>
      <c r="VQG9" s="44"/>
      <c r="VQH9" s="44"/>
      <c r="VQI9" s="44"/>
      <c r="VQJ9" s="44"/>
      <c r="VQK9" s="44"/>
      <c r="VQL9" s="44"/>
      <c r="VQM9" s="44"/>
      <c r="VQN9" s="44"/>
      <c r="VQO9" s="44"/>
      <c r="VQP9" s="44"/>
      <c r="VQQ9" s="44"/>
      <c r="VQR9" s="44"/>
      <c r="VQS9" s="44"/>
      <c r="VQT9" s="44"/>
      <c r="VQU9" s="44"/>
      <c r="VQV9" s="44"/>
      <c r="VQW9" s="44"/>
      <c r="VQX9" s="44"/>
      <c r="VQY9" s="44"/>
      <c r="VQZ9" s="44"/>
      <c r="VRA9" s="44"/>
      <c r="VRB9" s="44"/>
      <c r="VRC9" s="44"/>
      <c r="VRD9" s="44"/>
      <c r="VRE9" s="44"/>
      <c r="VRF9" s="44"/>
      <c r="VRG9" s="44"/>
      <c r="VRH9" s="44"/>
      <c r="VRI9" s="44"/>
      <c r="VRJ9" s="44"/>
      <c r="VRK9" s="44"/>
      <c r="VRL9" s="44"/>
      <c r="VRM9" s="44"/>
      <c r="VRN9" s="44"/>
      <c r="VRO9" s="44"/>
      <c r="VRP9" s="44"/>
      <c r="VRQ9" s="44"/>
      <c r="VRR9" s="44"/>
      <c r="VRS9" s="44"/>
      <c r="VRT9" s="44"/>
      <c r="VRU9" s="44"/>
      <c r="VRV9" s="44"/>
      <c r="VRW9" s="44"/>
      <c r="VRX9" s="44"/>
      <c r="VRY9" s="44"/>
      <c r="VRZ9" s="44"/>
      <c r="VSA9" s="44"/>
      <c r="VSB9" s="44"/>
      <c r="VSC9" s="44"/>
      <c r="VSD9" s="44"/>
      <c r="VSE9" s="44"/>
      <c r="VSF9" s="44"/>
      <c r="VSG9" s="44"/>
      <c r="VSH9" s="44"/>
      <c r="VSI9" s="44"/>
      <c r="VSJ9" s="44"/>
      <c r="VSK9" s="44"/>
      <c r="VSL9" s="44"/>
      <c r="VSM9" s="44"/>
      <c r="VSN9" s="44"/>
      <c r="VSO9" s="44"/>
      <c r="VSP9" s="44"/>
      <c r="VSQ9" s="44"/>
      <c r="VSR9" s="44"/>
      <c r="VSS9" s="44"/>
      <c r="VST9" s="44"/>
      <c r="VSU9" s="44"/>
      <c r="VSV9" s="44"/>
      <c r="VSW9" s="44"/>
      <c r="VSX9" s="44"/>
      <c r="VSY9" s="44"/>
      <c r="VSZ9" s="44"/>
      <c r="VTA9" s="44"/>
      <c r="VTB9" s="44"/>
      <c r="VTC9" s="44"/>
      <c r="VTD9" s="44"/>
      <c r="VTE9" s="44"/>
      <c r="VTF9" s="44"/>
      <c r="VTG9" s="44"/>
      <c r="VTH9" s="44"/>
      <c r="VTI9" s="44"/>
      <c r="VTJ9" s="44"/>
      <c r="VTK9" s="44"/>
      <c r="VTL9" s="44"/>
      <c r="VTM9" s="44"/>
      <c r="VTN9" s="44"/>
      <c r="VTO9" s="44"/>
      <c r="VTP9" s="44"/>
      <c r="VTQ9" s="44"/>
      <c r="VTR9" s="44"/>
      <c r="VTS9" s="44"/>
      <c r="VTT9" s="44"/>
      <c r="VTU9" s="44"/>
      <c r="VTV9" s="44"/>
      <c r="VTW9" s="44"/>
      <c r="VTX9" s="44"/>
      <c r="VTY9" s="44"/>
      <c r="VTZ9" s="44"/>
      <c r="VUA9" s="44"/>
      <c r="VUB9" s="44"/>
      <c r="VUC9" s="44"/>
      <c r="VUD9" s="44"/>
      <c r="VUE9" s="44"/>
      <c r="VUF9" s="44"/>
      <c r="VUG9" s="44"/>
      <c r="VUH9" s="44"/>
      <c r="VUI9" s="44"/>
      <c r="VUJ9" s="44"/>
      <c r="VUK9" s="44"/>
      <c r="VUL9" s="44"/>
      <c r="VUM9" s="44"/>
      <c r="VUN9" s="44"/>
      <c r="VUO9" s="44"/>
      <c r="VUP9" s="44"/>
      <c r="VUQ9" s="44"/>
      <c r="VUR9" s="44"/>
      <c r="VUS9" s="44"/>
      <c r="VUT9" s="44"/>
      <c r="VUU9" s="44"/>
      <c r="VUV9" s="44"/>
      <c r="VUW9" s="44"/>
      <c r="VUX9" s="44"/>
      <c r="VUY9" s="44"/>
      <c r="VUZ9" s="44"/>
      <c r="VVA9" s="44"/>
      <c r="VVB9" s="44"/>
      <c r="VVC9" s="44"/>
      <c r="VVD9" s="44"/>
      <c r="VVE9" s="44"/>
      <c r="VVF9" s="44"/>
      <c r="VVG9" s="44"/>
      <c r="VVH9" s="44"/>
      <c r="VVI9" s="44"/>
      <c r="VVJ9" s="44"/>
      <c r="VVK9" s="44"/>
      <c r="VVL9" s="44"/>
      <c r="VVM9" s="44"/>
      <c r="VVN9" s="44"/>
      <c r="VVO9" s="44"/>
      <c r="VVP9" s="44"/>
      <c r="VVQ9" s="44"/>
      <c r="VVR9" s="44"/>
      <c r="VVS9" s="44"/>
      <c r="VVT9" s="44"/>
      <c r="VVU9" s="44"/>
      <c r="VVV9" s="44"/>
      <c r="VVW9" s="44"/>
      <c r="VVX9" s="44"/>
      <c r="VVY9" s="44"/>
      <c r="VVZ9" s="44"/>
      <c r="VWA9" s="44"/>
      <c r="VWB9" s="44"/>
      <c r="VWC9" s="44"/>
      <c r="VWD9" s="44"/>
      <c r="VWE9" s="44"/>
      <c r="VWF9" s="44"/>
      <c r="VWG9" s="44"/>
      <c r="VWH9" s="44"/>
      <c r="VWI9" s="44"/>
      <c r="VWJ9" s="44"/>
      <c r="VWK9" s="44"/>
      <c r="VWL9" s="44"/>
      <c r="VWM9" s="44"/>
      <c r="VWN9" s="44"/>
      <c r="VWO9" s="44"/>
      <c r="VWP9" s="44"/>
      <c r="VWQ9" s="44"/>
      <c r="VWR9" s="44"/>
      <c r="VWS9" s="44"/>
      <c r="VWT9" s="44"/>
      <c r="VWU9" s="44"/>
      <c r="VWV9" s="44"/>
      <c r="VWW9" s="44"/>
      <c r="VWX9" s="44"/>
      <c r="VWY9" s="44"/>
      <c r="VWZ9" s="44"/>
      <c r="VXA9" s="44"/>
      <c r="VXB9" s="44"/>
      <c r="VXC9" s="44"/>
      <c r="VXD9" s="44"/>
      <c r="VXE9" s="44"/>
      <c r="VXF9" s="44"/>
      <c r="VXG9" s="44"/>
      <c r="VXH9" s="44"/>
      <c r="VXI9" s="44"/>
      <c r="VXJ9" s="44"/>
      <c r="VXK9" s="44"/>
      <c r="VXL9" s="44"/>
      <c r="VXM9" s="44"/>
      <c r="VXN9" s="44"/>
      <c r="VXO9" s="44"/>
      <c r="VXP9" s="44"/>
      <c r="VXQ9" s="44"/>
      <c r="VXR9" s="44"/>
      <c r="VXS9" s="44"/>
      <c r="VXT9" s="44"/>
      <c r="VXU9" s="44"/>
      <c r="VXV9" s="44"/>
      <c r="VXW9" s="44"/>
      <c r="VXX9" s="44"/>
      <c r="VXY9" s="44"/>
      <c r="VXZ9" s="44"/>
      <c r="VYA9" s="44"/>
      <c r="VYB9" s="44"/>
      <c r="VYC9" s="44"/>
      <c r="VYD9" s="44"/>
      <c r="VYE9" s="44"/>
      <c r="VYF9" s="44"/>
      <c r="VYG9" s="44"/>
      <c r="VYH9" s="44"/>
      <c r="VYI9" s="44"/>
      <c r="VYJ9" s="44"/>
      <c r="VYK9" s="44"/>
      <c r="VYL9" s="44"/>
      <c r="VYM9" s="44"/>
      <c r="VYN9" s="44"/>
      <c r="VYO9" s="44"/>
      <c r="VYP9" s="44"/>
      <c r="VYQ9" s="44"/>
      <c r="VYR9" s="44"/>
      <c r="VYS9" s="44"/>
      <c r="VYT9" s="44"/>
      <c r="VYU9" s="44"/>
      <c r="VYV9" s="44"/>
      <c r="VYW9" s="44"/>
      <c r="VYX9" s="44"/>
      <c r="VYY9" s="44"/>
      <c r="VYZ9" s="44"/>
      <c r="VZA9" s="44"/>
      <c r="VZB9" s="44"/>
      <c r="VZC9" s="44"/>
      <c r="VZD9" s="44"/>
      <c r="VZE9" s="44"/>
      <c r="VZF9" s="44"/>
      <c r="VZG9" s="44"/>
      <c r="VZH9" s="44"/>
      <c r="VZI9" s="44"/>
      <c r="VZJ9" s="44"/>
      <c r="VZK9" s="44"/>
      <c r="VZL9" s="44"/>
      <c r="VZM9" s="44"/>
      <c r="VZN9" s="44"/>
      <c r="VZO9" s="44"/>
      <c r="VZP9" s="44"/>
      <c r="VZQ9" s="44"/>
      <c r="VZR9" s="44"/>
      <c r="VZS9" s="44"/>
      <c r="VZT9" s="44"/>
      <c r="VZU9" s="44"/>
      <c r="VZV9" s="44"/>
      <c r="VZW9" s="44"/>
      <c r="VZX9" s="44"/>
      <c r="VZY9" s="44"/>
      <c r="VZZ9" s="44"/>
      <c r="WAA9" s="44"/>
      <c r="WAB9" s="44"/>
      <c r="WAC9" s="44"/>
      <c r="WAD9" s="44"/>
      <c r="WAE9" s="44"/>
      <c r="WAF9" s="44"/>
      <c r="WAG9" s="44"/>
      <c r="WAH9" s="44"/>
      <c r="WAI9" s="44"/>
      <c r="WAJ9" s="44"/>
      <c r="WAK9" s="44"/>
      <c r="WAL9" s="44"/>
      <c r="WAM9" s="44"/>
      <c r="WAN9" s="44"/>
      <c r="WAO9" s="44"/>
      <c r="WAP9" s="44"/>
      <c r="WAQ9" s="44"/>
      <c r="WAR9" s="44"/>
      <c r="WAS9" s="44"/>
      <c r="WAT9" s="44"/>
      <c r="WAU9" s="44"/>
      <c r="WAV9" s="44"/>
      <c r="WAW9" s="44"/>
      <c r="WAX9" s="44"/>
      <c r="WAY9" s="44"/>
      <c r="WAZ9" s="44"/>
      <c r="WBA9" s="44"/>
      <c r="WBB9" s="44"/>
      <c r="WBC9" s="44"/>
      <c r="WBD9" s="44"/>
      <c r="WBE9" s="44"/>
      <c r="WBF9" s="44"/>
      <c r="WBG9" s="44"/>
      <c r="WBH9" s="44"/>
      <c r="WBI9" s="44"/>
      <c r="WBJ9" s="44"/>
      <c r="WBK9" s="44"/>
      <c r="WBL9" s="44"/>
      <c r="WBM9" s="44"/>
      <c r="WBN9" s="44"/>
      <c r="WBO9" s="44"/>
      <c r="WBP9" s="44"/>
      <c r="WBQ9" s="44"/>
      <c r="WBR9" s="44"/>
      <c r="WBS9" s="44"/>
      <c r="WBT9" s="44"/>
      <c r="WBU9" s="44"/>
      <c r="WBV9" s="44"/>
      <c r="WBW9" s="44"/>
      <c r="WBX9" s="44"/>
      <c r="WBY9" s="44"/>
      <c r="WBZ9" s="44"/>
      <c r="WCA9" s="44"/>
      <c r="WCB9" s="44"/>
      <c r="WCC9" s="44"/>
      <c r="WCD9" s="44"/>
      <c r="WCE9" s="44"/>
      <c r="WCF9" s="44"/>
      <c r="WCG9" s="44"/>
      <c r="WCH9" s="44"/>
      <c r="WCI9" s="44"/>
      <c r="WCJ9" s="44"/>
      <c r="WCK9" s="44"/>
      <c r="WCL9" s="44"/>
      <c r="WCM9" s="44"/>
      <c r="WCN9" s="44"/>
      <c r="WCO9" s="44"/>
      <c r="WCP9" s="44"/>
      <c r="WCQ9" s="44"/>
      <c r="WCR9" s="44"/>
      <c r="WCS9" s="44"/>
      <c r="WCT9" s="44"/>
      <c r="WCU9" s="44"/>
      <c r="WCV9" s="44"/>
      <c r="WCW9" s="44"/>
      <c r="WCX9" s="44"/>
      <c r="WCY9" s="44"/>
      <c r="WCZ9" s="44"/>
      <c r="WDA9" s="44"/>
      <c r="WDB9" s="44"/>
      <c r="WDC9" s="44"/>
      <c r="WDD9" s="44"/>
      <c r="WDE9" s="44"/>
      <c r="WDF9" s="44"/>
      <c r="WDG9" s="44"/>
      <c r="WDH9" s="44"/>
      <c r="WDI9" s="44"/>
      <c r="WDJ9" s="44"/>
      <c r="WDK9" s="44"/>
      <c r="WDL9" s="44"/>
      <c r="WDM9" s="44"/>
      <c r="WDN9" s="44"/>
      <c r="WDO9" s="44"/>
      <c r="WDP9" s="44"/>
      <c r="WDQ9" s="44"/>
      <c r="WDR9" s="44"/>
      <c r="WDS9" s="44"/>
      <c r="WDT9" s="44"/>
      <c r="WDU9" s="44"/>
      <c r="WDV9" s="44"/>
      <c r="WDW9" s="44"/>
      <c r="WDX9" s="44"/>
      <c r="WDY9" s="44"/>
      <c r="WDZ9" s="44"/>
      <c r="WEA9" s="44"/>
      <c r="WEB9" s="44"/>
      <c r="WEC9" s="44"/>
      <c r="WED9" s="44"/>
      <c r="WEE9" s="44"/>
      <c r="WEF9" s="44"/>
      <c r="WEG9" s="44"/>
      <c r="WEH9" s="44"/>
      <c r="WEI9" s="44"/>
      <c r="WEJ9" s="44"/>
      <c r="WEK9" s="44"/>
      <c r="WEL9" s="44"/>
      <c r="WEM9" s="44"/>
      <c r="WEN9" s="44"/>
      <c r="WEO9" s="44"/>
      <c r="WEP9" s="44"/>
      <c r="WEQ9" s="44"/>
      <c r="WER9" s="44"/>
      <c r="WES9" s="44"/>
      <c r="WET9" s="44"/>
      <c r="WEU9" s="44"/>
      <c r="WEV9" s="44"/>
      <c r="WEW9" s="44"/>
      <c r="WEX9" s="44"/>
      <c r="WEY9" s="44"/>
      <c r="WEZ9" s="44"/>
      <c r="WFA9" s="44"/>
      <c r="WFB9" s="44"/>
      <c r="WFC9" s="44"/>
      <c r="WFD9" s="44"/>
      <c r="WFE9" s="44"/>
      <c r="WFF9" s="44"/>
      <c r="WFG9" s="44"/>
      <c r="WFH9" s="44"/>
      <c r="WFI9" s="44"/>
      <c r="WFJ9" s="44"/>
      <c r="WFK9" s="44"/>
      <c r="WFL9" s="44"/>
      <c r="WFM9" s="44"/>
      <c r="WFN9" s="44"/>
      <c r="WFO9" s="44"/>
      <c r="WFP9" s="44"/>
      <c r="WFQ9" s="44"/>
      <c r="WFR9" s="44"/>
      <c r="WFS9" s="44"/>
      <c r="WFT9" s="44"/>
      <c r="WFU9" s="44"/>
      <c r="WFV9" s="44"/>
      <c r="WFW9" s="44"/>
      <c r="WFX9" s="44"/>
      <c r="WFY9" s="44"/>
      <c r="WFZ9" s="44"/>
      <c r="WGA9" s="44"/>
      <c r="WGB9" s="44"/>
      <c r="WGC9" s="44"/>
      <c r="WGD9" s="44"/>
      <c r="WGE9" s="44"/>
      <c r="WGF9" s="44"/>
      <c r="WGG9" s="44"/>
      <c r="WGH9" s="44"/>
      <c r="WGI9" s="44"/>
      <c r="WGJ9" s="44"/>
      <c r="WGK9" s="44"/>
      <c r="WGL9" s="44"/>
      <c r="WGM9" s="44"/>
      <c r="WGN9" s="44"/>
      <c r="WGO9" s="44"/>
      <c r="WGP9" s="44"/>
      <c r="WGQ9" s="44"/>
      <c r="WGR9" s="44"/>
      <c r="WGS9" s="44"/>
      <c r="WGT9" s="44"/>
      <c r="WGU9" s="44"/>
      <c r="WGV9" s="44"/>
      <c r="WGW9" s="44"/>
      <c r="WGX9" s="44"/>
      <c r="WGY9" s="44"/>
      <c r="WGZ9" s="44"/>
      <c r="WHA9" s="44"/>
      <c r="WHB9" s="44"/>
      <c r="WHC9" s="44"/>
      <c r="WHD9" s="44"/>
      <c r="WHE9" s="44"/>
      <c r="WHF9" s="44"/>
      <c r="WHG9" s="44"/>
      <c r="WHH9" s="44"/>
      <c r="WHI9" s="44"/>
      <c r="WHJ9" s="44"/>
      <c r="WHK9" s="44"/>
      <c r="WHL9" s="44"/>
      <c r="WHM9" s="44"/>
      <c r="WHN9" s="44"/>
      <c r="WHO9" s="44"/>
      <c r="WHP9" s="44"/>
      <c r="WHQ9" s="44"/>
      <c r="WHR9" s="44"/>
      <c r="WHS9" s="44"/>
      <c r="WHT9" s="44"/>
      <c r="WHU9" s="44"/>
      <c r="WHV9" s="44"/>
      <c r="WHW9" s="44"/>
      <c r="WHX9" s="44"/>
      <c r="WHY9" s="44"/>
      <c r="WHZ9" s="44"/>
      <c r="WIA9" s="44"/>
      <c r="WIB9" s="44"/>
      <c r="WIC9" s="44"/>
      <c r="WID9" s="44"/>
      <c r="WIE9" s="44"/>
      <c r="WIF9" s="44"/>
      <c r="WIG9" s="44"/>
      <c r="WIH9" s="44"/>
      <c r="WII9" s="44"/>
      <c r="WIJ9" s="44"/>
      <c r="WIK9" s="44"/>
      <c r="WIL9" s="44"/>
      <c r="WIM9" s="44"/>
      <c r="WIN9" s="44"/>
      <c r="WIO9" s="44"/>
      <c r="WIP9" s="44"/>
      <c r="WIQ9" s="44"/>
      <c r="WIR9" s="44"/>
      <c r="WIS9" s="44"/>
      <c r="WIT9" s="44"/>
      <c r="WIU9" s="44"/>
      <c r="WIV9" s="44"/>
      <c r="WIW9" s="44"/>
      <c r="WIX9" s="44"/>
      <c r="WIY9" s="44"/>
      <c r="WIZ9" s="44"/>
      <c r="WJA9" s="44"/>
      <c r="WJB9" s="44"/>
      <c r="WJC9" s="44"/>
      <c r="WJD9" s="44"/>
      <c r="WJE9" s="44"/>
      <c r="WJF9" s="44"/>
      <c r="WJG9" s="44"/>
      <c r="WJH9" s="44"/>
      <c r="WJI9" s="44"/>
      <c r="WJJ9" s="44"/>
      <c r="WJK9" s="44"/>
      <c r="WJL9" s="44"/>
      <c r="WJM9" s="44"/>
      <c r="WJN9" s="44"/>
      <c r="WJO9" s="44"/>
      <c r="WJP9" s="44"/>
      <c r="WJQ9" s="44"/>
      <c r="WJR9" s="44"/>
      <c r="WJS9" s="44"/>
      <c r="WJT9" s="44"/>
      <c r="WJU9" s="44"/>
      <c r="WJV9" s="44"/>
      <c r="WJW9" s="44"/>
      <c r="WJX9" s="44"/>
      <c r="WJY9" s="44"/>
      <c r="WJZ9" s="44"/>
      <c r="WKA9" s="44"/>
      <c r="WKB9" s="44"/>
      <c r="WKC9" s="44"/>
      <c r="WKD9" s="44"/>
      <c r="WKE9" s="44"/>
      <c r="WKF9" s="44"/>
      <c r="WKG9" s="44"/>
      <c r="WKH9" s="44"/>
      <c r="WKI9" s="44"/>
      <c r="WKJ9" s="44"/>
      <c r="WKK9" s="44"/>
      <c r="WKL9" s="44"/>
      <c r="WKM9" s="44"/>
      <c r="WKN9" s="44"/>
      <c r="WKO9" s="44"/>
      <c r="WKP9" s="44"/>
      <c r="WKQ9" s="44"/>
      <c r="WKR9" s="44"/>
      <c r="WKS9" s="44"/>
      <c r="WKT9" s="44"/>
      <c r="WKU9" s="44"/>
      <c r="WKV9" s="44"/>
      <c r="WKW9" s="44"/>
      <c r="WKX9" s="44"/>
      <c r="WKY9" s="44"/>
      <c r="WKZ9" s="44"/>
      <c r="WLA9" s="44"/>
      <c r="WLB9" s="44"/>
      <c r="WLC9" s="44"/>
      <c r="WLD9" s="44"/>
      <c r="WLE9" s="44"/>
      <c r="WLF9" s="44"/>
      <c r="WLG9" s="44"/>
      <c r="WLH9" s="44"/>
      <c r="WLI9" s="44"/>
      <c r="WLJ9" s="44"/>
      <c r="WLK9" s="44"/>
      <c r="WLL9" s="44"/>
      <c r="WLM9" s="44"/>
      <c r="WLN9" s="44"/>
      <c r="WLO9" s="44"/>
      <c r="WLP9" s="44"/>
      <c r="WLQ9" s="44"/>
      <c r="WLR9" s="44"/>
      <c r="WLS9" s="44"/>
      <c r="WLT9" s="44"/>
      <c r="WLU9" s="44"/>
      <c r="WLV9" s="44"/>
      <c r="WLW9" s="44"/>
      <c r="WLX9" s="44"/>
      <c r="WLY9" s="44"/>
      <c r="WLZ9" s="44"/>
      <c r="WMA9" s="44"/>
      <c r="WMB9" s="44"/>
      <c r="WMC9" s="44"/>
      <c r="WMD9" s="44"/>
      <c r="WME9" s="44"/>
      <c r="WMF9" s="44"/>
      <c r="WMG9" s="44"/>
      <c r="WMH9" s="44"/>
      <c r="WMI9" s="44"/>
      <c r="WMJ9" s="44"/>
      <c r="WMK9" s="44"/>
      <c r="WML9" s="44"/>
      <c r="WMM9" s="44"/>
      <c r="WMN9" s="44"/>
      <c r="WMO9" s="44"/>
      <c r="WMP9" s="44"/>
      <c r="WMQ9" s="44"/>
      <c r="WMR9" s="44"/>
      <c r="WMS9" s="44"/>
      <c r="WMT9" s="44"/>
      <c r="WMU9" s="44"/>
      <c r="WMV9" s="44"/>
      <c r="WMW9" s="44"/>
      <c r="WMX9" s="44"/>
      <c r="WMY9" s="44"/>
      <c r="WMZ9" s="44"/>
      <c r="WNA9" s="44"/>
      <c r="WNB9" s="44"/>
      <c r="WNC9" s="44"/>
      <c r="WND9" s="44"/>
      <c r="WNE9" s="44"/>
      <c r="WNF9" s="44"/>
      <c r="WNG9" s="44"/>
      <c r="WNH9" s="44"/>
      <c r="WNI9" s="44"/>
      <c r="WNJ9" s="44"/>
      <c r="WNK9" s="44"/>
      <c r="WNL9" s="44"/>
      <c r="WNM9" s="44"/>
      <c r="WNN9" s="44"/>
      <c r="WNO9" s="44"/>
      <c r="WNP9" s="44"/>
      <c r="WNQ9" s="44"/>
      <c r="WNR9" s="44"/>
      <c r="WNS9" s="44"/>
      <c r="WNT9" s="44"/>
      <c r="WNU9" s="44"/>
      <c r="WNV9" s="44"/>
      <c r="WNW9" s="44"/>
      <c r="WNX9" s="44"/>
      <c r="WNY9" s="44"/>
      <c r="WNZ9" s="44"/>
      <c r="WOA9" s="44"/>
      <c r="WOB9" s="44"/>
      <c r="WOC9" s="44"/>
      <c r="WOD9" s="44"/>
      <c r="WOE9" s="44"/>
      <c r="WOF9" s="44"/>
      <c r="WOG9" s="44"/>
      <c r="WOH9" s="44"/>
      <c r="WOI9" s="44"/>
      <c r="WOJ9" s="44"/>
      <c r="WOK9" s="44"/>
      <c r="WOL9" s="44"/>
      <c r="WOM9" s="44"/>
      <c r="WON9" s="44"/>
      <c r="WOO9" s="44"/>
      <c r="WOP9" s="44"/>
      <c r="WOQ9" s="44"/>
      <c r="WOR9" s="44"/>
      <c r="WOS9" s="44"/>
      <c r="WOT9" s="44"/>
      <c r="WOU9" s="44"/>
      <c r="WOV9" s="44"/>
      <c r="WOW9" s="44"/>
      <c r="WOX9" s="44"/>
      <c r="WOY9" s="44"/>
      <c r="WOZ9" s="44"/>
      <c r="WPA9" s="44"/>
      <c r="WPB9" s="44"/>
      <c r="WPC9" s="44"/>
      <c r="WPD9" s="44"/>
      <c r="WPE9" s="44"/>
      <c r="WPF9" s="44"/>
      <c r="WPG9" s="44"/>
      <c r="WPH9" s="44"/>
      <c r="WPI9" s="44"/>
      <c r="WPJ9" s="44"/>
      <c r="WPK9" s="44"/>
      <c r="WPL9" s="44"/>
      <c r="WPM9" s="44"/>
      <c r="WPN9" s="44"/>
      <c r="WPO9" s="44"/>
      <c r="WPP9" s="44"/>
      <c r="WPQ9" s="44"/>
      <c r="WPR9" s="44"/>
      <c r="WPS9" s="44"/>
      <c r="WPT9" s="44"/>
      <c r="WPU9" s="44"/>
      <c r="WPV9" s="44"/>
      <c r="WPW9" s="44"/>
      <c r="WPX9" s="44"/>
      <c r="WPY9" s="44"/>
      <c r="WPZ9" s="44"/>
      <c r="WQA9" s="44"/>
      <c r="WQB9" s="44"/>
      <c r="WQC9" s="44"/>
      <c r="WQD9" s="44"/>
      <c r="WQE9" s="44"/>
      <c r="WQF9" s="44"/>
      <c r="WQG9" s="44"/>
      <c r="WQH9" s="44"/>
      <c r="WQI9" s="44"/>
      <c r="WQJ9" s="44"/>
      <c r="WQK9" s="44"/>
      <c r="WQL9" s="44"/>
      <c r="WQM9" s="44"/>
      <c r="WQN9" s="44"/>
      <c r="WQO9" s="44"/>
      <c r="WQP9" s="44"/>
      <c r="WQQ9" s="44"/>
      <c r="WQR9" s="44"/>
      <c r="WQS9" s="44"/>
      <c r="WQT9" s="44"/>
      <c r="WQU9" s="44"/>
      <c r="WQV9" s="44"/>
      <c r="WQW9" s="44"/>
      <c r="WQX9" s="44"/>
      <c r="WQY9" s="44"/>
      <c r="WQZ9" s="44"/>
      <c r="WRA9" s="44"/>
      <c r="WRB9" s="44"/>
      <c r="WRC9" s="44"/>
      <c r="WRD9" s="44"/>
      <c r="WRE9" s="44"/>
      <c r="WRF9" s="44"/>
      <c r="WRG9" s="44"/>
      <c r="WRH9" s="44"/>
      <c r="WRI9" s="44"/>
      <c r="WRJ9" s="44"/>
      <c r="WRK9" s="44"/>
      <c r="WRL9" s="44"/>
      <c r="WRM9" s="44"/>
      <c r="WRN9" s="44"/>
      <c r="WRO9" s="44"/>
      <c r="WRP9" s="44"/>
      <c r="WRQ9" s="44"/>
      <c r="WRR9" s="44"/>
      <c r="WRS9" s="44"/>
      <c r="WRT9" s="44"/>
      <c r="WRU9" s="44"/>
      <c r="WRV9" s="44"/>
      <c r="WRW9" s="44"/>
      <c r="WRX9" s="44"/>
      <c r="WRY9" s="44"/>
      <c r="WRZ9" s="44"/>
      <c r="WSA9" s="44"/>
      <c r="WSB9" s="44"/>
      <c r="WSC9" s="44"/>
      <c r="WSD9" s="44"/>
      <c r="WSE9" s="44"/>
      <c r="WSF9" s="44"/>
      <c r="WSG9" s="44"/>
      <c r="WSH9" s="44"/>
      <c r="WSI9" s="44"/>
      <c r="WSJ9" s="44"/>
      <c r="WSK9" s="44"/>
      <c r="WSL9" s="44"/>
      <c r="WSM9" s="44"/>
      <c r="WSN9" s="44"/>
      <c r="WSO9" s="44"/>
      <c r="WSP9" s="44"/>
      <c r="WSQ9" s="44"/>
      <c r="WSR9" s="44"/>
      <c r="WSS9" s="44"/>
      <c r="WST9" s="44"/>
      <c r="WSU9" s="44"/>
      <c r="WSV9" s="44"/>
      <c r="WSW9" s="44"/>
      <c r="WSX9" s="44"/>
      <c r="WSY9" s="44"/>
      <c r="WSZ9" s="44"/>
      <c r="WTA9" s="44"/>
      <c r="WTB9" s="44"/>
      <c r="WTC9" s="44"/>
      <c r="WTD9" s="44"/>
      <c r="WTE9" s="44"/>
      <c r="WTF9" s="44"/>
      <c r="WTG9" s="44"/>
      <c r="WTH9" s="44"/>
      <c r="WTI9" s="44"/>
      <c r="WTJ9" s="44"/>
      <c r="WTK9" s="44"/>
      <c r="WTL9" s="44"/>
      <c r="WTM9" s="44"/>
      <c r="WTN9" s="44"/>
      <c r="WTO9" s="44"/>
      <c r="WTP9" s="44"/>
      <c r="WTQ9" s="44"/>
      <c r="WTR9" s="44"/>
      <c r="WTS9" s="44"/>
      <c r="WTT9" s="44"/>
      <c r="WTU9" s="44"/>
      <c r="WTV9" s="44"/>
      <c r="WTW9" s="44"/>
      <c r="WTX9" s="44"/>
      <c r="WTY9" s="44"/>
      <c r="WTZ9" s="44"/>
      <c r="WUA9" s="44"/>
      <c r="WUB9" s="44"/>
      <c r="WUC9" s="44"/>
      <c r="WUD9" s="44"/>
      <c r="WUE9" s="44"/>
      <c r="WUF9" s="44"/>
      <c r="WUG9" s="44"/>
      <c r="WUH9" s="44"/>
      <c r="WUI9" s="44"/>
      <c r="WUJ9" s="44"/>
      <c r="WUK9" s="44"/>
      <c r="WUL9" s="44"/>
      <c r="WUM9" s="44"/>
      <c r="WUN9" s="44"/>
      <c r="WUO9" s="44"/>
      <c r="WUP9" s="44"/>
      <c r="WUQ9" s="44"/>
      <c r="WUR9" s="44"/>
      <c r="WUS9" s="44"/>
      <c r="WUT9" s="44"/>
      <c r="WUU9" s="44"/>
      <c r="WUV9" s="44"/>
      <c r="WUW9" s="44"/>
      <c r="WUX9" s="44"/>
      <c r="WUY9" s="44"/>
      <c r="WUZ9" s="44"/>
      <c r="WVA9" s="44"/>
      <c r="WVB9" s="44"/>
      <c r="WVC9" s="44"/>
      <c r="WVD9" s="44"/>
      <c r="WVE9" s="44"/>
      <c r="WVF9" s="44"/>
      <c r="WVG9" s="44"/>
      <c r="WVH9" s="44"/>
      <c r="WVI9" s="44"/>
      <c r="WVJ9" s="44"/>
      <c r="WVK9" s="44"/>
      <c r="WVL9" s="44"/>
      <c r="WVM9" s="44"/>
      <c r="WVN9" s="44"/>
      <c r="WVO9" s="44"/>
      <c r="WVP9" s="44"/>
      <c r="WVQ9" s="44"/>
      <c r="WVR9" s="44"/>
      <c r="WVS9" s="44"/>
      <c r="WVT9" s="44"/>
      <c r="WVU9" s="44"/>
      <c r="WVV9" s="44"/>
      <c r="WVW9" s="44"/>
      <c r="WVX9" s="44"/>
      <c r="WVY9" s="44"/>
      <c r="WVZ9" s="44"/>
      <c r="WWA9" s="44"/>
      <c r="WWB9" s="44"/>
      <c r="WWC9" s="44"/>
      <c r="WWD9" s="44"/>
      <c r="WWE9" s="44"/>
      <c r="WWF9" s="44"/>
      <c r="WWG9" s="44"/>
      <c r="WWH9" s="44"/>
      <c r="WWI9" s="44"/>
      <c r="WWJ9" s="44"/>
      <c r="WWK9" s="44"/>
      <c r="WWL9" s="44"/>
      <c r="WWM9" s="44"/>
      <c r="WWN9" s="44"/>
      <c r="WWO9" s="44"/>
      <c r="WWP9" s="44"/>
      <c r="WWQ9" s="44"/>
      <c r="WWR9" s="44"/>
      <c r="WWS9" s="44"/>
      <c r="WWT9" s="44"/>
      <c r="WWU9" s="44"/>
      <c r="WWV9" s="44"/>
      <c r="WWW9" s="44"/>
      <c r="WWX9" s="44"/>
      <c r="WWY9" s="44"/>
      <c r="WWZ9" s="44"/>
      <c r="WXA9" s="44"/>
      <c r="WXB9" s="44"/>
      <c r="WXC9" s="44"/>
      <c r="WXD9" s="44"/>
      <c r="WXE9" s="44"/>
      <c r="WXF9" s="44"/>
      <c r="WXG9" s="44"/>
      <c r="WXH9" s="44"/>
      <c r="WXI9" s="44"/>
      <c r="WXJ9" s="44"/>
      <c r="WXK9" s="44"/>
      <c r="WXL9" s="44"/>
      <c r="WXM9" s="44"/>
      <c r="WXN9" s="44"/>
      <c r="WXO9" s="44"/>
      <c r="WXP9" s="44"/>
      <c r="WXQ9" s="44"/>
      <c r="WXR9" s="44"/>
      <c r="WXS9" s="44"/>
      <c r="WXT9" s="44"/>
      <c r="WXU9" s="44"/>
      <c r="WXV9" s="44"/>
      <c r="WXW9" s="44"/>
      <c r="WXX9" s="44"/>
      <c r="WXY9" s="44"/>
      <c r="WXZ9" s="44"/>
      <c r="WYA9" s="44"/>
      <c r="WYB9" s="44"/>
      <c r="WYC9" s="44"/>
      <c r="WYD9" s="44"/>
      <c r="WYE9" s="44"/>
      <c r="WYF9" s="44"/>
      <c r="WYG9" s="44"/>
      <c r="WYH9" s="44"/>
      <c r="WYI9" s="44"/>
      <c r="WYJ9" s="44"/>
      <c r="WYK9" s="44"/>
      <c r="WYL9" s="44"/>
      <c r="WYM9" s="44"/>
      <c r="WYN9" s="44"/>
      <c r="WYO9" s="44"/>
      <c r="WYP9" s="44"/>
      <c r="WYQ9" s="44"/>
      <c r="WYR9" s="44"/>
      <c r="WYS9" s="44"/>
      <c r="WYT9" s="44"/>
      <c r="WYU9" s="44"/>
      <c r="WYV9" s="44"/>
      <c r="WYW9" s="44"/>
      <c r="WYX9" s="44"/>
      <c r="WYY9" s="44"/>
      <c r="WYZ9" s="44"/>
      <c r="WZA9" s="44"/>
      <c r="WZB9" s="44"/>
      <c r="WZC9" s="44"/>
      <c r="WZD9" s="44"/>
      <c r="WZE9" s="44"/>
      <c r="WZF9" s="44"/>
      <c r="WZG9" s="44"/>
      <c r="WZH9" s="44"/>
      <c r="WZI9" s="44"/>
      <c r="WZJ9" s="44"/>
      <c r="WZK9" s="44"/>
      <c r="WZL9" s="44"/>
      <c r="WZM9" s="44"/>
      <c r="WZN9" s="44"/>
      <c r="WZO9" s="44"/>
      <c r="WZP9" s="44"/>
      <c r="WZQ9" s="44"/>
      <c r="WZR9" s="44"/>
      <c r="WZS9" s="44"/>
      <c r="WZT9" s="44"/>
      <c r="WZU9" s="44"/>
      <c r="WZV9" s="44"/>
      <c r="WZW9" s="44"/>
      <c r="WZX9" s="44"/>
      <c r="WZY9" s="44"/>
      <c r="WZZ9" s="44"/>
      <c r="XAA9" s="44"/>
      <c r="XAB9" s="44"/>
      <c r="XAC9" s="44"/>
      <c r="XAD9" s="44"/>
      <c r="XAE9" s="44"/>
      <c r="XAF9" s="44"/>
      <c r="XAG9" s="44"/>
      <c r="XAH9" s="44"/>
      <c r="XAI9" s="44"/>
      <c r="XAJ9" s="44"/>
      <c r="XAK9" s="44"/>
      <c r="XAL9" s="44"/>
      <c r="XAM9" s="44"/>
      <c r="XAN9" s="44"/>
      <c r="XAO9" s="44"/>
      <c r="XAP9" s="44"/>
      <c r="XAQ9" s="44"/>
      <c r="XAR9" s="44"/>
      <c r="XAS9" s="44"/>
      <c r="XAT9" s="44"/>
      <c r="XAU9" s="44"/>
      <c r="XAV9" s="44"/>
      <c r="XAW9" s="44"/>
      <c r="XAX9" s="44"/>
      <c r="XAY9" s="44"/>
      <c r="XAZ9" s="44"/>
      <c r="XBA9" s="44"/>
      <c r="XBB9" s="44"/>
      <c r="XBC9" s="44"/>
      <c r="XBD9" s="44"/>
      <c r="XBE9" s="44"/>
      <c r="XBF9" s="44"/>
      <c r="XBG9" s="44"/>
      <c r="XBH9" s="44"/>
      <c r="XBI9" s="44"/>
      <c r="XBJ9" s="44"/>
      <c r="XBK9" s="44"/>
      <c r="XBL9" s="44"/>
      <c r="XBM9" s="44"/>
      <c r="XBN9" s="44"/>
      <c r="XBO9" s="44"/>
      <c r="XBP9" s="44"/>
      <c r="XBQ9" s="44"/>
      <c r="XBR9" s="44"/>
      <c r="XBS9" s="44"/>
      <c r="XBT9" s="44"/>
      <c r="XBU9" s="44"/>
      <c r="XBV9" s="44"/>
      <c r="XBW9" s="44"/>
      <c r="XBX9" s="44"/>
      <c r="XBY9" s="44"/>
      <c r="XBZ9" s="44"/>
      <c r="XCA9" s="44"/>
      <c r="XCB9" s="44"/>
      <c r="XCC9" s="44"/>
      <c r="XCD9" s="44"/>
      <c r="XCE9" s="44"/>
      <c r="XCF9" s="44"/>
      <c r="XCG9" s="44"/>
      <c r="XCH9" s="44"/>
      <c r="XCI9" s="44"/>
      <c r="XCJ9" s="44"/>
      <c r="XCK9" s="44"/>
      <c r="XCL9" s="44"/>
      <c r="XCM9" s="44"/>
      <c r="XCN9" s="44"/>
      <c r="XCO9" s="44"/>
      <c r="XCP9" s="44"/>
      <c r="XCQ9" s="44"/>
      <c r="XCR9" s="44"/>
      <c r="XCS9" s="44"/>
      <c r="XCT9" s="44"/>
      <c r="XCU9" s="44"/>
      <c r="XCV9" s="44"/>
      <c r="XCW9" s="44"/>
      <c r="XCX9" s="44"/>
      <c r="XCY9" s="44"/>
      <c r="XCZ9" s="44"/>
      <c r="XDA9" s="44"/>
      <c r="XDB9" s="44"/>
      <c r="XDC9" s="44"/>
      <c r="XDD9" s="44"/>
      <c r="XDE9" s="44"/>
      <c r="XDF9" s="44"/>
      <c r="XDG9" s="44"/>
      <c r="XDH9" s="44"/>
      <c r="XDI9" s="44"/>
      <c r="XDJ9" s="44"/>
      <c r="XDK9" s="44"/>
      <c r="XDL9" s="44"/>
      <c r="XDM9" s="44"/>
      <c r="XDN9" s="44"/>
      <c r="XDO9" s="44"/>
      <c r="XDP9" s="44"/>
      <c r="XDQ9" s="44"/>
      <c r="XDR9" s="44"/>
      <c r="XDS9" s="44"/>
      <c r="XDT9" s="44"/>
      <c r="XDU9" s="44"/>
      <c r="XDV9" s="44"/>
      <c r="XDW9" s="44"/>
      <c r="XDX9" s="44"/>
      <c r="XDY9" s="44"/>
      <c r="XDZ9" s="44"/>
      <c r="XEA9" s="44"/>
      <c r="XEB9" s="44"/>
      <c r="XEC9" s="44"/>
      <c r="XED9" s="44"/>
      <c r="XEE9" s="44"/>
      <c r="XEF9" s="44"/>
      <c r="XEG9" s="44"/>
      <c r="XEH9" s="44"/>
      <c r="XEI9" s="44"/>
      <c r="XEJ9" s="44"/>
      <c r="XEK9" s="44"/>
      <c r="XEL9" s="44"/>
      <c r="XEM9" s="44"/>
      <c r="XEN9" s="44"/>
      <c r="XEO9" s="44"/>
      <c r="XEP9" s="44"/>
      <c r="XEQ9" s="44"/>
      <c r="XER9" s="44"/>
      <c r="XES9" s="44"/>
      <c r="XET9" s="44"/>
      <c r="XEU9" s="44"/>
      <c r="XEV9" s="44"/>
      <c r="XEW9" s="44"/>
    </row>
    <row r="12" spans="1:16377" hidden="1"/>
    <row r="13" spans="1:16377" hidden="1"/>
    <row r="14" spans="1:16377" hidden="1"/>
    <row r="15" spans="1:16377" hidden="1"/>
    <row r="16" spans="1:16377" s="764" customFormat="1" ht="11.25" hidden="1">
      <c r="B16" s="1059"/>
      <c r="C16" s="1060"/>
      <c r="D16" s="1060"/>
      <c r="E16" s="1061" t="s">
        <v>30</v>
      </c>
      <c r="F16" s="1848" t="s">
        <v>1289</v>
      </c>
      <c r="G16" s="1849"/>
      <c r="H16" s="1062"/>
      <c r="I16" s="1062"/>
      <c r="J16" s="1060"/>
      <c r="K16" s="1060"/>
      <c r="L16" s="1060"/>
      <c r="M16" s="1060"/>
      <c r="N16" s="1060"/>
      <c r="O16" s="1060"/>
      <c r="P16" s="1060"/>
      <c r="Q16" s="1060"/>
      <c r="R16" s="1060"/>
      <c r="S16" s="1063"/>
      <c r="T16" s="1062">
        <f ca="1">TODAY()</f>
        <v>46120</v>
      </c>
      <c r="U16" s="1060"/>
      <c r="V16" s="1060"/>
      <c r="W16" s="1060"/>
      <c r="X16" s="1060"/>
      <c r="Y16" s="1060"/>
      <c r="Z16" s="1064"/>
    </row>
    <row r="17" spans="2:26" s="773" customFormat="1" ht="23.25" hidden="1" thickBot="1">
      <c r="B17" s="1036" t="s">
        <v>352</v>
      </c>
      <c r="C17" s="1037" t="s">
        <v>353</v>
      </c>
      <c r="D17" s="1037" t="s">
        <v>1</v>
      </c>
      <c r="E17" s="1037" t="s">
        <v>354</v>
      </c>
      <c r="F17" s="1037" t="s">
        <v>355</v>
      </c>
      <c r="G17" s="1037" t="s">
        <v>356</v>
      </c>
      <c r="H17" s="1037" t="s">
        <v>357</v>
      </c>
      <c r="I17" s="1038" t="s">
        <v>358</v>
      </c>
      <c r="J17" s="1037" t="s">
        <v>359</v>
      </c>
      <c r="K17" s="1037" t="s">
        <v>360</v>
      </c>
      <c r="L17" s="1037" t="s">
        <v>361</v>
      </c>
      <c r="M17" s="1037" t="s">
        <v>362</v>
      </c>
      <c r="N17" s="1037" t="s">
        <v>363</v>
      </c>
      <c r="O17" s="1037" t="s">
        <v>364</v>
      </c>
      <c r="P17" s="1037" t="s">
        <v>365</v>
      </c>
      <c r="Q17" s="1037" t="s">
        <v>366</v>
      </c>
      <c r="R17" s="1037" t="s">
        <v>367</v>
      </c>
      <c r="S17" s="1037" t="s">
        <v>1290</v>
      </c>
      <c r="T17" s="1037" t="s">
        <v>370</v>
      </c>
      <c r="U17" s="1037" t="s">
        <v>371</v>
      </c>
      <c r="V17" s="1037" t="s">
        <v>372</v>
      </c>
      <c r="W17" s="1037" t="s">
        <v>373</v>
      </c>
      <c r="X17" s="1037" t="s">
        <v>1259</v>
      </c>
      <c r="Y17" s="1037" t="s">
        <v>375</v>
      </c>
      <c r="Z17" s="1039" t="s">
        <v>376</v>
      </c>
    </row>
    <row r="18" spans="2:26" s="1066" customFormat="1" ht="11.25" hidden="1">
      <c r="B18" s="927"/>
      <c r="C18" s="928" t="s">
        <v>125</v>
      </c>
      <c r="D18" s="928">
        <v>10</v>
      </c>
      <c r="E18" s="928" t="s">
        <v>273</v>
      </c>
      <c r="F18" s="928" t="s">
        <v>25</v>
      </c>
      <c r="G18" s="928">
        <v>4702054149</v>
      </c>
      <c r="H18" s="928" t="s">
        <v>274</v>
      </c>
      <c r="I18" s="928" t="s">
        <v>275</v>
      </c>
      <c r="J18" s="928">
        <v>836</v>
      </c>
      <c r="K18" s="928"/>
      <c r="L18" s="928"/>
      <c r="M18" s="928"/>
      <c r="N18" s="928"/>
      <c r="O18" s="928"/>
      <c r="P18" s="928">
        <v>836</v>
      </c>
      <c r="Q18" s="928">
        <v>38</v>
      </c>
      <c r="R18" s="1065" t="s">
        <v>263</v>
      </c>
      <c r="S18" s="928"/>
      <c r="T18" s="928"/>
      <c r="U18" s="928" t="s">
        <v>28</v>
      </c>
      <c r="V18" s="928" t="s">
        <v>342</v>
      </c>
      <c r="W18" s="928" t="s">
        <v>342</v>
      </c>
      <c r="X18" s="928" t="s">
        <v>342</v>
      </c>
      <c r="Y18" s="1838" t="s">
        <v>278</v>
      </c>
      <c r="Z18" s="1841" t="s">
        <v>1302</v>
      </c>
    </row>
    <row r="19" spans="2:26" s="35" customFormat="1" ht="11.25" hidden="1">
      <c r="B19" s="927"/>
      <c r="C19" s="928" t="s">
        <v>125</v>
      </c>
      <c r="D19" s="928">
        <v>10</v>
      </c>
      <c r="E19" s="928" t="s">
        <v>273</v>
      </c>
      <c r="F19" s="928" t="s">
        <v>25</v>
      </c>
      <c r="G19" s="928">
        <v>4702054150</v>
      </c>
      <c r="H19" s="928" t="s">
        <v>274</v>
      </c>
      <c r="I19" s="928" t="s">
        <v>275</v>
      </c>
      <c r="J19" s="928">
        <v>374</v>
      </c>
      <c r="K19" s="928"/>
      <c r="L19" s="928"/>
      <c r="M19" s="928"/>
      <c r="N19" s="928"/>
      <c r="O19" s="928"/>
      <c r="P19" s="928">
        <v>374</v>
      </c>
      <c r="Q19" s="928">
        <v>17</v>
      </c>
      <c r="R19" s="1065" t="s">
        <v>263</v>
      </c>
      <c r="S19" s="928"/>
      <c r="T19" s="928"/>
      <c r="U19" s="928" t="s">
        <v>28</v>
      </c>
      <c r="V19" s="928" t="s">
        <v>342</v>
      </c>
      <c r="W19" s="928" t="s">
        <v>342</v>
      </c>
      <c r="X19" s="928" t="s">
        <v>342</v>
      </c>
      <c r="Y19" s="1839"/>
      <c r="Z19" s="1842"/>
    </row>
    <row r="20" spans="2:26" s="36" customFormat="1" ht="11.25" hidden="1">
      <c r="B20" s="927"/>
      <c r="C20" s="928" t="s">
        <v>125</v>
      </c>
      <c r="D20" s="928">
        <v>20</v>
      </c>
      <c r="E20" s="928" t="s">
        <v>280</v>
      </c>
      <c r="F20" s="928" t="s">
        <v>25</v>
      </c>
      <c r="G20" s="928">
        <v>4702054301</v>
      </c>
      <c r="H20" s="928" t="s">
        <v>111</v>
      </c>
      <c r="I20" s="928">
        <v>710966294019</v>
      </c>
      <c r="J20" s="928">
        <v>638</v>
      </c>
      <c r="K20" s="928"/>
      <c r="L20" s="928"/>
      <c r="M20" s="928"/>
      <c r="N20" s="928"/>
      <c r="O20" s="928"/>
      <c r="P20" s="928">
        <v>594</v>
      </c>
      <c r="Q20" s="928">
        <v>27</v>
      </c>
      <c r="R20" s="1065" t="s">
        <v>263</v>
      </c>
      <c r="S20" s="928"/>
      <c r="T20" s="928"/>
      <c r="U20" s="928" t="s">
        <v>28</v>
      </c>
      <c r="V20" s="928" t="s">
        <v>342</v>
      </c>
      <c r="W20" s="928" t="s">
        <v>342</v>
      </c>
      <c r="X20" s="928" t="s">
        <v>342</v>
      </c>
      <c r="Y20" s="1839"/>
      <c r="Z20" s="1842"/>
    </row>
    <row r="21" spans="2:26" s="35" customFormat="1" ht="11.25" hidden="1">
      <c r="B21" s="927"/>
      <c r="C21" s="928" t="s">
        <v>125</v>
      </c>
      <c r="D21" s="928">
        <v>20</v>
      </c>
      <c r="E21" s="928" t="s">
        <v>280</v>
      </c>
      <c r="F21" s="928" t="s">
        <v>25</v>
      </c>
      <c r="G21" s="928">
        <v>4702054302</v>
      </c>
      <c r="H21" s="928" t="s">
        <v>111</v>
      </c>
      <c r="I21" s="928">
        <v>710966294019</v>
      </c>
      <c r="J21" s="928">
        <v>308</v>
      </c>
      <c r="K21" s="928"/>
      <c r="L21" s="928"/>
      <c r="M21" s="928"/>
      <c r="N21" s="928"/>
      <c r="O21" s="928"/>
      <c r="P21" s="928">
        <v>308</v>
      </c>
      <c r="Q21" s="928">
        <v>14</v>
      </c>
      <c r="R21" s="1065" t="s">
        <v>263</v>
      </c>
      <c r="S21" s="928"/>
      <c r="T21" s="928"/>
      <c r="U21" s="928" t="s">
        <v>28</v>
      </c>
      <c r="V21" s="928" t="s">
        <v>342</v>
      </c>
      <c r="W21" s="928" t="s">
        <v>342</v>
      </c>
      <c r="X21" s="928" t="s">
        <v>342</v>
      </c>
      <c r="Y21" s="1840"/>
      <c r="Z21" s="1843"/>
    </row>
    <row r="22" spans="2:26" s="44" customFormat="1" ht="12" hidden="1">
      <c r="B22" s="1052"/>
      <c r="C22" s="41"/>
      <c r="D22" s="41"/>
      <c r="E22" s="41"/>
      <c r="F22" s="41" t="s">
        <v>379</v>
      </c>
      <c r="G22" s="41"/>
      <c r="H22" s="41"/>
      <c r="I22" s="41"/>
      <c r="J22" s="41">
        <f t="shared" ref="J22:Q22" si="3">SUM(J18:J21)</f>
        <v>2156</v>
      </c>
      <c r="K22" s="41">
        <f t="shared" si="3"/>
        <v>0</v>
      </c>
      <c r="L22" s="41">
        <f t="shared" si="3"/>
        <v>0</v>
      </c>
      <c r="M22" s="41">
        <f t="shared" si="3"/>
        <v>0</v>
      </c>
      <c r="N22" s="41">
        <f t="shared" si="3"/>
        <v>0</v>
      </c>
      <c r="O22" s="41">
        <f t="shared" si="3"/>
        <v>0</v>
      </c>
      <c r="P22" s="41">
        <f t="shared" si="3"/>
        <v>2112</v>
      </c>
      <c r="Q22" s="41">
        <f t="shared" si="3"/>
        <v>96</v>
      </c>
      <c r="R22" s="42"/>
      <c r="S22" s="42"/>
      <c r="T22" s="42"/>
      <c r="U22" s="42"/>
      <c r="V22" s="42"/>
      <c r="W22" s="42"/>
      <c r="X22" s="42"/>
      <c r="Y22" s="42"/>
      <c r="Z22" s="1053"/>
    </row>
    <row r="23" spans="2:26" s="1070" customFormat="1" ht="12" hidden="1">
      <c r="B23" s="1067"/>
      <c r="C23" s="1068"/>
      <c r="D23" s="1068"/>
      <c r="E23" s="1068"/>
      <c r="F23" s="1068"/>
      <c r="G23" s="1068"/>
      <c r="H23" s="1068"/>
      <c r="I23" s="1068"/>
      <c r="J23" s="1068"/>
      <c r="K23" s="1068"/>
      <c r="L23" s="1068"/>
      <c r="M23" s="1068"/>
      <c r="N23" s="1068"/>
      <c r="O23" s="1068"/>
      <c r="P23" s="1068"/>
      <c r="Q23" s="1068"/>
      <c r="R23" s="1069"/>
      <c r="S23" s="1069"/>
      <c r="T23" s="1069"/>
      <c r="U23" s="1069"/>
      <c r="V23" s="1069"/>
      <c r="W23" s="1069"/>
      <c r="X23" s="1069"/>
      <c r="Y23" s="1027"/>
      <c r="Z23" s="1028"/>
    </row>
    <row r="24" spans="2:26" s="35" customFormat="1" ht="11.25" hidden="1">
      <c r="B24" s="927"/>
      <c r="C24" s="928" t="s">
        <v>68</v>
      </c>
      <c r="D24" s="1071">
        <v>10</v>
      </c>
      <c r="E24" s="928" t="s">
        <v>233</v>
      </c>
      <c r="F24" s="928" t="s">
        <v>281</v>
      </c>
      <c r="G24" s="928">
        <v>4702049219</v>
      </c>
      <c r="H24" s="928" t="s">
        <v>135</v>
      </c>
      <c r="I24" s="928" t="s">
        <v>234</v>
      </c>
      <c r="J24" s="928">
        <v>720</v>
      </c>
      <c r="K24" s="928"/>
      <c r="L24" s="928"/>
      <c r="M24" s="928"/>
      <c r="N24" s="928"/>
      <c r="O24" s="928"/>
      <c r="P24" s="1065">
        <v>541</v>
      </c>
      <c r="Q24" s="1065">
        <v>33</v>
      </c>
      <c r="R24" s="1065" t="s">
        <v>263</v>
      </c>
      <c r="S24" s="928"/>
      <c r="T24" s="928"/>
      <c r="U24" s="928" t="s">
        <v>28</v>
      </c>
      <c r="V24" s="928" t="s">
        <v>342</v>
      </c>
      <c r="W24" s="928" t="s">
        <v>342</v>
      </c>
      <c r="X24" s="928" t="s">
        <v>342</v>
      </c>
      <c r="Y24" s="1838" t="s">
        <v>282</v>
      </c>
      <c r="Z24" s="1841" t="s">
        <v>1303</v>
      </c>
    </row>
    <row r="25" spans="2:26" s="1066" customFormat="1" ht="11.25" hidden="1">
      <c r="B25" s="927"/>
      <c r="C25" s="928" t="s">
        <v>68</v>
      </c>
      <c r="D25" s="1071">
        <v>20</v>
      </c>
      <c r="E25" s="928" t="s">
        <v>230</v>
      </c>
      <c r="F25" s="928" t="s">
        <v>281</v>
      </c>
      <c r="G25" s="928">
        <v>4702049219</v>
      </c>
      <c r="H25" s="928" t="s">
        <v>231</v>
      </c>
      <c r="I25" s="928" t="s">
        <v>232</v>
      </c>
      <c r="J25" s="928">
        <v>225</v>
      </c>
      <c r="K25" s="928"/>
      <c r="L25" s="928"/>
      <c r="M25" s="928"/>
      <c r="N25" s="928"/>
      <c r="O25" s="928"/>
      <c r="P25" s="1065">
        <v>225</v>
      </c>
      <c r="Q25" s="1065">
        <v>13</v>
      </c>
      <c r="R25" s="1065" t="s">
        <v>263</v>
      </c>
      <c r="S25" s="928"/>
      <c r="T25" s="928"/>
      <c r="U25" s="928" t="s">
        <v>28</v>
      </c>
      <c r="V25" s="928" t="s">
        <v>342</v>
      </c>
      <c r="W25" s="928" t="s">
        <v>342</v>
      </c>
      <c r="X25" s="928" t="s">
        <v>342</v>
      </c>
      <c r="Y25" s="1839"/>
      <c r="Z25" s="1842"/>
    </row>
    <row r="26" spans="2:26" s="35" customFormat="1" ht="11.25" hidden="1">
      <c r="B26" s="927"/>
      <c r="C26" s="928" t="s">
        <v>68</v>
      </c>
      <c r="D26" s="1071">
        <v>10</v>
      </c>
      <c r="E26" s="928" t="s">
        <v>233</v>
      </c>
      <c r="F26" s="928" t="s">
        <v>281</v>
      </c>
      <c r="G26" s="928">
        <v>4702049220</v>
      </c>
      <c r="H26" s="928" t="s">
        <v>135</v>
      </c>
      <c r="I26" s="928" t="s">
        <v>234</v>
      </c>
      <c r="J26" s="928">
        <v>690</v>
      </c>
      <c r="K26" s="928"/>
      <c r="L26" s="928"/>
      <c r="M26" s="928"/>
      <c r="N26" s="928"/>
      <c r="O26" s="928"/>
      <c r="P26" s="1065">
        <v>538</v>
      </c>
      <c r="Q26" s="1065">
        <v>32</v>
      </c>
      <c r="R26" s="1065" t="s">
        <v>263</v>
      </c>
      <c r="S26" s="928"/>
      <c r="T26" s="928"/>
      <c r="U26" s="928" t="s">
        <v>28</v>
      </c>
      <c r="V26" s="928" t="s">
        <v>342</v>
      </c>
      <c r="W26" s="928" t="s">
        <v>342</v>
      </c>
      <c r="X26" s="928" t="s">
        <v>342</v>
      </c>
      <c r="Y26" s="1839"/>
      <c r="Z26" s="1842"/>
    </row>
    <row r="27" spans="2:26" s="36" customFormat="1" ht="11.25" hidden="1">
      <c r="B27" s="927"/>
      <c r="C27" s="928" t="s">
        <v>68</v>
      </c>
      <c r="D27" s="1071">
        <v>20</v>
      </c>
      <c r="E27" s="928" t="s">
        <v>230</v>
      </c>
      <c r="F27" s="928" t="s">
        <v>281</v>
      </c>
      <c r="G27" s="928">
        <v>4702049220</v>
      </c>
      <c r="H27" s="928" t="s">
        <v>231</v>
      </c>
      <c r="I27" s="928" t="s">
        <v>232</v>
      </c>
      <c r="J27" s="928">
        <v>687</v>
      </c>
      <c r="K27" s="928"/>
      <c r="L27" s="928"/>
      <c r="M27" s="928"/>
      <c r="N27" s="928"/>
      <c r="O27" s="928"/>
      <c r="P27" s="1065">
        <v>704</v>
      </c>
      <c r="Q27" s="1065">
        <v>41</v>
      </c>
      <c r="R27" s="1065" t="s">
        <v>263</v>
      </c>
      <c r="S27" s="928"/>
      <c r="T27" s="928"/>
      <c r="U27" s="928" t="s">
        <v>28</v>
      </c>
      <c r="V27" s="928" t="s">
        <v>342</v>
      </c>
      <c r="W27" s="928" t="s">
        <v>342</v>
      </c>
      <c r="X27" s="928" t="s">
        <v>342</v>
      </c>
      <c r="Y27" s="1839"/>
      <c r="Z27" s="1842"/>
    </row>
    <row r="28" spans="2:26" s="35" customFormat="1" ht="11.25" hidden="1">
      <c r="B28" s="927"/>
      <c r="C28" s="928" t="s">
        <v>68</v>
      </c>
      <c r="D28" s="1071">
        <v>20</v>
      </c>
      <c r="E28" s="928" t="s">
        <v>230</v>
      </c>
      <c r="F28" s="928" t="s">
        <v>281</v>
      </c>
      <c r="G28" s="928">
        <v>4702049221</v>
      </c>
      <c r="H28" s="928" t="s">
        <v>231</v>
      </c>
      <c r="I28" s="928" t="s">
        <v>232</v>
      </c>
      <c r="J28" s="928">
        <v>40</v>
      </c>
      <c r="K28" s="928"/>
      <c r="L28" s="928"/>
      <c r="M28" s="928"/>
      <c r="N28" s="928"/>
      <c r="O28" s="928"/>
      <c r="P28" s="1065">
        <v>40</v>
      </c>
      <c r="Q28" s="1065">
        <v>3</v>
      </c>
      <c r="R28" s="1065" t="s">
        <v>263</v>
      </c>
      <c r="S28" s="928"/>
      <c r="T28" s="928"/>
      <c r="U28" s="928" t="s">
        <v>28</v>
      </c>
      <c r="V28" s="928" t="s">
        <v>342</v>
      </c>
      <c r="W28" s="928" t="s">
        <v>342</v>
      </c>
      <c r="X28" s="928" t="s">
        <v>342</v>
      </c>
      <c r="Y28" s="1839"/>
      <c r="Z28" s="1842"/>
    </row>
    <row r="29" spans="2:26" s="35" customFormat="1" ht="11.25" hidden="1">
      <c r="B29" s="927"/>
      <c r="C29" s="928" t="s">
        <v>68</v>
      </c>
      <c r="D29" s="1071">
        <v>10</v>
      </c>
      <c r="E29" s="928" t="s">
        <v>233</v>
      </c>
      <c r="F29" s="928" t="s">
        <v>281</v>
      </c>
      <c r="G29" s="928">
        <v>4702049221</v>
      </c>
      <c r="H29" s="928" t="s">
        <v>135</v>
      </c>
      <c r="I29" s="928" t="s">
        <v>234</v>
      </c>
      <c r="J29" s="928">
        <v>40</v>
      </c>
      <c r="K29" s="928"/>
      <c r="L29" s="928"/>
      <c r="M29" s="928"/>
      <c r="N29" s="928"/>
      <c r="O29" s="928"/>
      <c r="P29" s="1065">
        <v>40</v>
      </c>
      <c r="Q29" s="1065">
        <v>3</v>
      </c>
      <c r="R29" s="1065" t="s">
        <v>263</v>
      </c>
      <c r="S29" s="928"/>
      <c r="T29" s="928"/>
      <c r="U29" s="928" t="s">
        <v>28</v>
      </c>
      <c r="V29" s="928" t="s">
        <v>342</v>
      </c>
      <c r="W29" s="928" t="s">
        <v>342</v>
      </c>
      <c r="X29" s="928" t="s">
        <v>342</v>
      </c>
      <c r="Y29" s="1839"/>
      <c r="Z29" s="1842"/>
    </row>
    <row r="30" spans="2:26" s="35" customFormat="1" ht="11.25" hidden="1">
      <c r="B30" s="927"/>
      <c r="C30" s="928" t="s">
        <v>68</v>
      </c>
      <c r="D30" s="1071">
        <v>10</v>
      </c>
      <c r="E30" s="928" t="s">
        <v>235</v>
      </c>
      <c r="F30" s="928" t="s">
        <v>281</v>
      </c>
      <c r="G30" s="928">
        <v>4702053668</v>
      </c>
      <c r="H30" s="928" t="s">
        <v>236</v>
      </c>
      <c r="I30" s="928">
        <v>710967669004</v>
      </c>
      <c r="J30" s="928">
        <v>410</v>
      </c>
      <c r="K30" s="928"/>
      <c r="L30" s="928"/>
      <c r="M30" s="928"/>
      <c r="N30" s="928"/>
      <c r="O30" s="928"/>
      <c r="P30" s="1065">
        <v>419</v>
      </c>
      <c r="Q30" s="1065">
        <v>26</v>
      </c>
      <c r="R30" s="1065" t="s">
        <v>263</v>
      </c>
      <c r="S30" s="928"/>
      <c r="T30" s="928"/>
      <c r="U30" s="928" t="s">
        <v>28</v>
      </c>
      <c r="V30" s="928" t="s">
        <v>342</v>
      </c>
      <c r="W30" s="928" t="s">
        <v>342</v>
      </c>
      <c r="X30" s="928" t="s">
        <v>342</v>
      </c>
      <c r="Y30" s="1839"/>
      <c r="Z30" s="1842"/>
    </row>
    <row r="31" spans="2:26" s="35" customFormat="1" ht="11.25" hidden="1">
      <c r="B31" s="927"/>
      <c r="C31" s="928" t="s">
        <v>68</v>
      </c>
      <c r="D31" s="1071">
        <v>10</v>
      </c>
      <c r="E31" s="928" t="s">
        <v>235</v>
      </c>
      <c r="F31" s="928" t="s">
        <v>281</v>
      </c>
      <c r="G31" s="928">
        <v>4702053669</v>
      </c>
      <c r="H31" s="928" t="s">
        <v>236</v>
      </c>
      <c r="I31" s="928">
        <v>710967669004</v>
      </c>
      <c r="J31" s="928">
        <v>861</v>
      </c>
      <c r="K31" s="928"/>
      <c r="L31" s="928"/>
      <c r="M31" s="928"/>
      <c r="N31" s="928"/>
      <c r="O31" s="928"/>
      <c r="P31" s="1065">
        <v>882</v>
      </c>
      <c r="Q31" s="1065">
        <v>51</v>
      </c>
      <c r="R31" s="1065" t="s">
        <v>263</v>
      </c>
      <c r="S31" s="928"/>
      <c r="T31" s="928"/>
      <c r="U31" s="928" t="s">
        <v>28</v>
      </c>
      <c r="V31" s="928" t="s">
        <v>342</v>
      </c>
      <c r="W31" s="928" t="s">
        <v>342</v>
      </c>
      <c r="X31" s="928" t="s">
        <v>342</v>
      </c>
      <c r="Y31" s="1839"/>
      <c r="Z31" s="1842"/>
    </row>
    <row r="32" spans="2:26" s="35" customFormat="1" ht="11.25" hidden="1">
      <c r="B32" s="927"/>
      <c r="C32" s="928" t="s">
        <v>68</v>
      </c>
      <c r="D32" s="928">
        <v>10</v>
      </c>
      <c r="E32" s="928" t="s">
        <v>235</v>
      </c>
      <c r="F32" s="928" t="s">
        <v>281</v>
      </c>
      <c r="G32" s="928">
        <v>4702053670</v>
      </c>
      <c r="H32" s="928" t="s">
        <v>236</v>
      </c>
      <c r="I32" s="928">
        <v>710967669004</v>
      </c>
      <c r="J32" s="928">
        <v>32</v>
      </c>
      <c r="K32" s="928"/>
      <c r="L32" s="928"/>
      <c r="M32" s="928"/>
      <c r="N32" s="928"/>
      <c r="O32" s="928"/>
      <c r="P32" s="928">
        <v>32</v>
      </c>
      <c r="Q32" s="928">
        <v>3</v>
      </c>
      <c r="R32" s="1065" t="s">
        <v>263</v>
      </c>
      <c r="S32" s="928"/>
      <c r="T32" s="928"/>
      <c r="U32" s="928" t="s">
        <v>28</v>
      </c>
      <c r="V32" s="928" t="s">
        <v>342</v>
      </c>
      <c r="W32" s="928" t="s">
        <v>342</v>
      </c>
      <c r="X32" s="928" t="s">
        <v>342</v>
      </c>
      <c r="Y32" s="1840"/>
      <c r="Z32" s="1843"/>
    </row>
    <row r="33" spans="2:26" s="44" customFormat="1" ht="12" hidden="1">
      <c r="B33" s="1052"/>
      <c r="C33" s="41"/>
      <c r="D33" s="41"/>
      <c r="E33" s="41"/>
      <c r="F33" s="41" t="s">
        <v>379</v>
      </c>
      <c r="G33" s="41"/>
      <c r="H33" s="41"/>
      <c r="I33" s="41"/>
      <c r="J33" s="41">
        <f>SUM(J24:J32)</f>
        <v>3705</v>
      </c>
      <c r="K33" s="41">
        <f t="shared" ref="K33:Q33" si="4">SUM(K24:K32)</f>
        <v>0</v>
      </c>
      <c r="L33" s="41">
        <f t="shared" si="4"/>
        <v>0</v>
      </c>
      <c r="M33" s="41">
        <f t="shared" si="4"/>
        <v>0</v>
      </c>
      <c r="N33" s="41">
        <f t="shared" si="4"/>
        <v>0</v>
      </c>
      <c r="O33" s="41">
        <f t="shared" si="4"/>
        <v>0</v>
      </c>
      <c r="P33" s="41">
        <f t="shared" si="4"/>
        <v>3421</v>
      </c>
      <c r="Q33" s="41">
        <f t="shared" si="4"/>
        <v>205</v>
      </c>
      <c r="R33" s="42"/>
      <c r="S33" s="42"/>
      <c r="T33" s="42"/>
      <c r="U33" s="42"/>
      <c r="V33" s="42"/>
      <c r="W33" s="42"/>
      <c r="X33" s="42"/>
      <c r="Y33" s="42"/>
      <c r="Z33" s="1053"/>
    </row>
    <row r="34" spans="2:26" s="1070" customFormat="1" ht="12" hidden="1">
      <c r="B34" s="1067"/>
      <c r="C34" s="1068"/>
      <c r="D34" s="1068"/>
      <c r="E34" s="1068"/>
      <c r="F34" s="1068"/>
      <c r="G34" s="1068"/>
      <c r="H34" s="1068"/>
      <c r="I34" s="1068"/>
      <c r="J34" s="1068"/>
      <c r="K34" s="1068"/>
      <c r="L34" s="1068"/>
      <c r="M34" s="1068"/>
      <c r="N34" s="1068"/>
      <c r="O34" s="1068"/>
      <c r="P34" s="1068"/>
      <c r="Q34" s="1068"/>
      <c r="R34" s="1069"/>
      <c r="S34" s="1069"/>
      <c r="T34" s="1069"/>
      <c r="U34" s="1069"/>
      <c r="V34" s="1069"/>
      <c r="W34" s="1069"/>
      <c r="X34" s="1069"/>
      <c r="Y34" s="1027"/>
      <c r="Z34" s="1028"/>
    </row>
    <row r="35" spans="2:26" s="35" customFormat="1" ht="11.25" hidden="1">
      <c r="B35" s="927"/>
      <c r="C35" s="928" t="s">
        <v>237</v>
      </c>
      <c r="D35" s="928">
        <v>10</v>
      </c>
      <c r="E35" s="928" t="s">
        <v>227</v>
      </c>
      <c r="F35" s="928" t="s">
        <v>238</v>
      </c>
      <c r="G35" s="928">
        <v>4702049212</v>
      </c>
      <c r="H35" s="928" t="s">
        <v>228</v>
      </c>
      <c r="I35" s="928" t="s">
        <v>229</v>
      </c>
      <c r="J35" s="928">
        <v>1680</v>
      </c>
      <c r="K35" s="928"/>
      <c r="L35" s="928"/>
      <c r="M35" s="928"/>
      <c r="N35" s="928"/>
      <c r="O35" s="928"/>
      <c r="P35" s="928">
        <v>1728</v>
      </c>
      <c r="Q35" s="928">
        <v>98</v>
      </c>
      <c r="R35" s="1065" t="s">
        <v>263</v>
      </c>
      <c r="S35" s="928"/>
      <c r="T35" s="928"/>
      <c r="U35" s="928" t="s">
        <v>28</v>
      </c>
      <c r="V35" s="928" t="s">
        <v>342</v>
      </c>
      <c r="W35" s="928" t="s">
        <v>342</v>
      </c>
      <c r="X35" s="928" t="s">
        <v>342</v>
      </c>
      <c r="Y35" s="1838" t="s">
        <v>294</v>
      </c>
      <c r="Z35" s="1841" t="s">
        <v>1304</v>
      </c>
    </row>
    <row r="36" spans="2:26" s="35" customFormat="1" ht="11.25" hidden="1">
      <c r="B36" s="927"/>
      <c r="C36" s="928" t="s">
        <v>237</v>
      </c>
      <c r="D36" s="1071">
        <v>20</v>
      </c>
      <c r="E36" s="928" t="s">
        <v>230</v>
      </c>
      <c r="F36" s="928" t="s">
        <v>238</v>
      </c>
      <c r="G36" s="928">
        <v>4702049222</v>
      </c>
      <c r="H36" s="928" t="s">
        <v>231</v>
      </c>
      <c r="I36" s="928" t="s">
        <v>232</v>
      </c>
      <c r="J36" s="928">
        <v>640</v>
      </c>
      <c r="K36" s="928"/>
      <c r="L36" s="928"/>
      <c r="M36" s="928"/>
      <c r="N36" s="928"/>
      <c r="O36" s="928"/>
      <c r="P36" s="1065">
        <v>656</v>
      </c>
      <c r="Q36" s="1065">
        <v>38</v>
      </c>
      <c r="R36" s="1065" t="s">
        <v>263</v>
      </c>
      <c r="S36" s="928"/>
      <c r="T36" s="928"/>
      <c r="U36" s="928" t="s">
        <v>28</v>
      </c>
      <c r="V36" s="928" t="s">
        <v>342</v>
      </c>
      <c r="W36" s="928" t="s">
        <v>342</v>
      </c>
      <c r="X36" s="928" t="s">
        <v>342</v>
      </c>
      <c r="Y36" s="1839"/>
      <c r="Z36" s="1842"/>
    </row>
    <row r="37" spans="2:26" s="35" customFormat="1" ht="11.25" hidden="1">
      <c r="B37" s="927"/>
      <c r="C37" s="928" t="s">
        <v>237</v>
      </c>
      <c r="D37" s="1071">
        <v>10</v>
      </c>
      <c r="E37" s="928" t="s">
        <v>233</v>
      </c>
      <c r="F37" s="928" t="s">
        <v>238</v>
      </c>
      <c r="G37" s="928">
        <v>4702049222</v>
      </c>
      <c r="H37" s="928" t="s">
        <v>135</v>
      </c>
      <c r="I37" s="928" t="s">
        <v>234</v>
      </c>
      <c r="J37" s="928">
        <v>370</v>
      </c>
      <c r="K37" s="928"/>
      <c r="L37" s="928"/>
      <c r="M37" s="928"/>
      <c r="N37" s="928"/>
      <c r="O37" s="928"/>
      <c r="P37" s="1065">
        <v>378</v>
      </c>
      <c r="Q37" s="1065">
        <v>22</v>
      </c>
      <c r="R37" s="1065" t="s">
        <v>263</v>
      </c>
      <c r="S37" s="928"/>
      <c r="T37" s="928"/>
      <c r="U37" s="928" t="s">
        <v>28</v>
      </c>
      <c r="V37" s="928" t="s">
        <v>342</v>
      </c>
      <c r="W37" s="928" t="s">
        <v>342</v>
      </c>
      <c r="X37" s="928" t="s">
        <v>342</v>
      </c>
      <c r="Y37" s="1839"/>
      <c r="Z37" s="1842"/>
    </row>
    <row r="38" spans="2:26" s="35" customFormat="1" ht="11.25" hidden="1">
      <c r="B38" s="927"/>
      <c r="C38" s="928" t="s">
        <v>237</v>
      </c>
      <c r="D38" s="1071">
        <v>10</v>
      </c>
      <c r="E38" s="928" t="s">
        <v>235</v>
      </c>
      <c r="F38" s="928" t="s">
        <v>238</v>
      </c>
      <c r="G38" s="928">
        <v>4702053671</v>
      </c>
      <c r="H38" s="928" t="s">
        <v>236</v>
      </c>
      <c r="I38" s="928">
        <v>710967669004</v>
      </c>
      <c r="J38" s="928">
        <v>410</v>
      </c>
      <c r="K38" s="928"/>
      <c r="L38" s="928"/>
      <c r="M38" s="928"/>
      <c r="N38" s="928"/>
      <c r="O38" s="928"/>
      <c r="P38" s="1065">
        <v>419</v>
      </c>
      <c r="Q38" s="1065">
        <v>25</v>
      </c>
      <c r="R38" s="1065" t="s">
        <v>263</v>
      </c>
      <c r="S38" s="928"/>
      <c r="T38" s="928"/>
      <c r="U38" s="928" t="s">
        <v>28</v>
      </c>
      <c r="V38" s="928" t="s">
        <v>342</v>
      </c>
      <c r="W38" s="928" t="s">
        <v>342</v>
      </c>
      <c r="X38" s="928" t="s">
        <v>342</v>
      </c>
      <c r="Y38" s="1840"/>
      <c r="Z38" s="1843"/>
    </row>
    <row r="39" spans="2:26" s="44" customFormat="1" ht="12" hidden="1">
      <c r="B39" s="1052"/>
      <c r="C39" s="41"/>
      <c r="D39" s="41"/>
      <c r="E39" s="41"/>
      <c r="F39" s="41" t="s">
        <v>379</v>
      </c>
      <c r="G39" s="41"/>
      <c r="H39" s="41"/>
      <c r="I39" s="41"/>
      <c r="J39" s="41">
        <f>SUM(J35:J38)</f>
        <v>3100</v>
      </c>
      <c r="K39" s="41">
        <f t="shared" ref="K39:Q39" si="5">SUM(K35:K38)</f>
        <v>0</v>
      </c>
      <c r="L39" s="41">
        <f t="shared" si="5"/>
        <v>0</v>
      </c>
      <c r="M39" s="41">
        <f t="shared" si="5"/>
        <v>0</v>
      </c>
      <c r="N39" s="41">
        <f t="shared" si="5"/>
        <v>0</v>
      </c>
      <c r="O39" s="41">
        <f t="shared" si="5"/>
        <v>0</v>
      </c>
      <c r="P39" s="41">
        <f t="shared" si="5"/>
        <v>3181</v>
      </c>
      <c r="Q39" s="41">
        <f t="shared" si="5"/>
        <v>183</v>
      </c>
      <c r="R39" s="42"/>
      <c r="S39" s="42"/>
      <c r="T39" s="42"/>
      <c r="U39" s="42"/>
      <c r="V39" s="42"/>
      <c r="W39" s="42"/>
      <c r="X39" s="42"/>
      <c r="Y39" s="42"/>
      <c r="Z39" s="1053"/>
    </row>
    <row r="40" spans="2:26" s="1070" customFormat="1" ht="12" hidden="1">
      <c r="B40" s="1067"/>
      <c r="C40" s="1068"/>
      <c r="D40" s="1068"/>
      <c r="E40" s="1068"/>
      <c r="F40" s="1068"/>
      <c r="G40" s="1068"/>
      <c r="H40" s="1068"/>
      <c r="I40" s="1068"/>
      <c r="J40" s="1068"/>
      <c r="K40" s="1068"/>
      <c r="L40" s="1068"/>
      <c r="M40" s="1068"/>
      <c r="N40" s="1068"/>
      <c r="O40" s="1068"/>
      <c r="P40" s="1068"/>
      <c r="Q40" s="1068"/>
      <c r="R40" s="1069"/>
      <c r="S40" s="1069"/>
      <c r="T40" s="1069"/>
      <c r="U40" s="1069"/>
      <c r="V40" s="1069"/>
      <c r="W40" s="1069"/>
      <c r="X40" s="1069"/>
      <c r="Y40" s="1069"/>
      <c r="Z40" s="1072"/>
    </row>
    <row r="41" spans="2:26" s="1066" customFormat="1" ht="22.5" hidden="1">
      <c r="B41" s="927"/>
      <c r="C41" s="928" t="s">
        <v>237</v>
      </c>
      <c r="D41" s="1071">
        <v>10</v>
      </c>
      <c r="E41" s="928" t="s">
        <v>289</v>
      </c>
      <c r="F41" s="928" t="s">
        <v>238</v>
      </c>
      <c r="G41" s="928">
        <v>4702053666</v>
      </c>
      <c r="H41" s="928" t="s">
        <v>242</v>
      </c>
      <c r="I41" s="928">
        <v>710967632004</v>
      </c>
      <c r="J41" s="928">
        <v>1340</v>
      </c>
      <c r="K41" s="928">
        <v>1375</v>
      </c>
      <c r="L41" s="928"/>
      <c r="M41" s="928">
        <v>1879</v>
      </c>
      <c r="N41" s="928"/>
      <c r="O41" s="928"/>
      <c r="P41" s="1065">
        <v>1340</v>
      </c>
      <c r="Q41" s="1065">
        <v>79</v>
      </c>
      <c r="R41" s="1065" t="s">
        <v>263</v>
      </c>
      <c r="S41" s="928"/>
      <c r="T41" s="928"/>
      <c r="U41" s="928" t="s">
        <v>28</v>
      </c>
      <c r="V41" s="1065" t="s">
        <v>342</v>
      </c>
      <c r="W41" s="1065" t="s">
        <v>342</v>
      </c>
      <c r="X41" s="1065" t="s">
        <v>342</v>
      </c>
      <c r="Y41" s="1073" t="s">
        <v>296</v>
      </c>
      <c r="Z41" s="1074" t="s">
        <v>1305</v>
      </c>
    </row>
    <row r="42" spans="2:26" s="44" customFormat="1" ht="12.75" hidden="1" thickBot="1">
      <c r="B42" s="1075"/>
      <c r="C42" s="1076"/>
      <c r="D42" s="1076"/>
      <c r="E42" s="1076"/>
      <c r="F42" s="1076" t="s">
        <v>379</v>
      </c>
      <c r="G42" s="1076"/>
      <c r="H42" s="1076"/>
      <c r="I42" s="1076"/>
      <c r="J42" s="1076">
        <f>SUM(J41)</f>
        <v>1340</v>
      </c>
      <c r="K42" s="1076">
        <f t="shared" ref="K42:Q42" si="6">SUM(K41)</f>
        <v>1375</v>
      </c>
      <c r="L42" s="1076">
        <f t="shared" si="6"/>
        <v>0</v>
      </c>
      <c r="M42" s="1076">
        <f t="shared" si="6"/>
        <v>1879</v>
      </c>
      <c r="N42" s="1076">
        <f t="shared" si="6"/>
        <v>0</v>
      </c>
      <c r="O42" s="1076">
        <f t="shared" si="6"/>
        <v>0</v>
      </c>
      <c r="P42" s="1076">
        <f t="shared" si="6"/>
        <v>1340</v>
      </c>
      <c r="Q42" s="1076">
        <f t="shared" si="6"/>
        <v>79</v>
      </c>
      <c r="R42" s="1077"/>
      <c r="S42" s="1077"/>
      <c r="T42" s="1077"/>
      <c r="U42" s="1077"/>
      <c r="V42" s="1077"/>
      <c r="W42" s="1077"/>
      <c r="X42" s="1077"/>
      <c r="Y42" s="1077"/>
      <c r="Z42" s="1078"/>
    </row>
    <row r="43" spans="2:26" s="1070" customFormat="1" ht="12.75" hidden="1" thickBot="1">
      <c r="B43" s="1079"/>
      <c r="C43" s="1080"/>
      <c r="D43" s="1080"/>
      <c r="E43" s="1080"/>
      <c r="F43" s="1080"/>
      <c r="G43" s="1080"/>
      <c r="H43" s="1080"/>
      <c r="I43" s="1080"/>
      <c r="J43" s="1080"/>
      <c r="K43" s="1080"/>
      <c r="L43" s="1080"/>
      <c r="M43" s="1080"/>
      <c r="N43" s="1080"/>
      <c r="O43" s="1080"/>
      <c r="P43" s="1080"/>
      <c r="Q43" s="1080"/>
      <c r="R43" s="1081"/>
      <c r="S43" s="1081"/>
      <c r="T43" s="1081"/>
      <c r="U43" s="1081"/>
      <c r="V43" s="1081"/>
      <c r="W43" s="1081"/>
      <c r="X43" s="1081"/>
      <c r="Y43" s="1081"/>
      <c r="Z43" s="1082"/>
    </row>
    <row r="44" spans="2:26" s="773" customFormat="1" ht="22.5" hidden="1" customHeight="1" thickBot="1">
      <c r="B44" s="1036" t="s">
        <v>352</v>
      </c>
      <c r="C44" s="1037" t="s">
        <v>353</v>
      </c>
      <c r="D44" s="1037" t="s">
        <v>1</v>
      </c>
      <c r="E44" s="1037" t="s">
        <v>354</v>
      </c>
      <c r="F44" s="1037" t="s">
        <v>355</v>
      </c>
      <c r="G44" s="1037" t="s">
        <v>356</v>
      </c>
      <c r="H44" s="1037" t="s">
        <v>357</v>
      </c>
      <c r="I44" s="1038" t="s">
        <v>358</v>
      </c>
      <c r="J44" s="1037" t="s">
        <v>359</v>
      </c>
      <c r="K44" s="1037" t="s">
        <v>360</v>
      </c>
      <c r="L44" s="1037" t="s">
        <v>361</v>
      </c>
      <c r="M44" s="1037" t="s">
        <v>362</v>
      </c>
      <c r="N44" s="1037" t="s">
        <v>363</v>
      </c>
      <c r="O44" s="1037" t="s">
        <v>364</v>
      </c>
      <c r="P44" s="1037" t="s">
        <v>365</v>
      </c>
      <c r="Q44" s="1037" t="s">
        <v>366</v>
      </c>
      <c r="R44" s="1037" t="s">
        <v>367</v>
      </c>
      <c r="S44" s="1037" t="s">
        <v>1290</v>
      </c>
      <c r="T44" s="1037" t="s">
        <v>370</v>
      </c>
      <c r="U44" s="1037" t="s">
        <v>371</v>
      </c>
      <c r="V44" s="1037" t="s">
        <v>372</v>
      </c>
      <c r="W44" s="1037" t="s">
        <v>373</v>
      </c>
      <c r="X44" s="1037" t="s">
        <v>1259</v>
      </c>
      <c r="Y44" s="1037" t="s">
        <v>375</v>
      </c>
      <c r="Z44" s="1039" t="s">
        <v>376</v>
      </c>
    </row>
    <row r="45" spans="2:26" s="35" customFormat="1" ht="9.75" hidden="1" customHeight="1">
      <c r="B45" s="927"/>
      <c r="C45" s="928" t="s">
        <v>68</v>
      </c>
      <c r="D45" s="1071">
        <v>10</v>
      </c>
      <c r="E45" s="928" t="s">
        <v>289</v>
      </c>
      <c r="F45" s="928" t="s">
        <v>281</v>
      </c>
      <c r="G45" s="928">
        <v>4702053663</v>
      </c>
      <c r="H45" s="928" t="s">
        <v>242</v>
      </c>
      <c r="I45" s="928">
        <v>710967632004</v>
      </c>
      <c r="J45" s="928">
        <v>1070</v>
      </c>
      <c r="K45" s="928">
        <v>1101</v>
      </c>
      <c r="L45" s="928">
        <v>1101</v>
      </c>
      <c r="M45" s="928"/>
      <c r="N45" s="928">
        <v>373</v>
      </c>
      <c r="O45" s="928">
        <v>728</v>
      </c>
      <c r="P45" s="1065">
        <v>1074</v>
      </c>
      <c r="Q45" s="1065">
        <v>61</v>
      </c>
      <c r="R45" s="1065" t="s">
        <v>263</v>
      </c>
      <c r="S45" s="928"/>
      <c r="T45" s="928"/>
      <c r="U45" s="928" t="s">
        <v>342</v>
      </c>
      <c r="V45" s="928" t="s">
        <v>342</v>
      </c>
      <c r="W45" s="928" t="s">
        <v>342</v>
      </c>
      <c r="X45" s="928" t="s">
        <v>342</v>
      </c>
      <c r="Y45" s="1838" t="s">
        <v>290</v>
      </c>
      <c r="Z45" s="1844" t="s">
        <v>1302</v>
      </c>
    </row>
    <row r="46" spans="2:26" s="35" customFormat="1" ht="9.75" hidden="1" customHeight="1">
      <c r="B46" s="927"/>
      <c r="C46" s="928" t="s">
        <v>68</v>
      </c>
      <c r="D46" s="1071">
        <v>10</v>
      </c>
      <c r="E46" s="928" t="s">
        <v>289</v>
      </c>
      <c r="F46" s="928" t="s">
        <v>281</v>
      </c>
      <c r="G46" s="928">
        <v>4702053664</v>
      </c>
      <c r="H46" s="928" t="s">
        <v>242</v>
      </c>
      <c r="I46" s="928">
        <v>710967632004</v>
      </c>
      <c r="J46" s="928">
        <v>1068</v>
      </c>
      <c r="K46" s="928">
        <v>1089</v>
      </c>
      <c r="L46" s="928">
        <v>585</v>
      </c>
      <c r="M46" s="928"/>
      <c r="N46" s="928">
        <v>585</v>
      </c>
      <c r="O46" s="928"/>
      <c r="P46" s="1065">
        <v>1068</v>
      </c>
      <c r="Q46" s="1065">
        <v>62</v>
      </c>
      <c r="R46" s="1065" t="s">
        <v>263</v>
      </c>
      <c r="S46" s="928"/>
      <c r="T46" s="928"/>
      <c r="U46" s="928" t="s">
        <v>342</v>
      </c>
      <c r="V46" s="928" t="s">
        <v>342</v>
      </c>
      <c r="W46" s="928" t="s">
        <v>342</v>
      </c>
      <c r="X46" s="928" t="s">
        <v>342</v>
      </c>
      <c r="Y46" s="1839"/>
      <c r="Z46" s="1844"/>
    </row>
    <row r="47" spans="2:26" s="35" customFormat="1" ht="9.75" hidden="1" customHeight="1">
      <c r="B47" s="927"/>
      <c r="C47" s="928" t="s">
        <v>68</v>
      </c>
      <c r="D47" s="1071">
        <v>10</v>
      </c>
      <c r="E47" s="928" t="s">
        <v>241</v>
      </c>
      <c r="F47" s="928" t="s">
        <v>281</v>
      </c>
      <c r="G47" s="928">
        <v>4702053665</v>
      </c>
      <c r="H47" s="928" t="s">
        <v>242</v>
      </c>
      <c r="I47" s="928">
        <v>710967632004</v>
      </c>
      <c r="J47" s="928">
        <v>40</v>
      </c>
      <c r="K47" s="928"/>
      <c r="L47" s="928"/>
      <c r="M47" s="928"/>
      <c r="N47" s="928"/>
      <c r="O47" s="928"/>
      <c r="P47" s="1065">
        <v>40</v>
      </c>
      <c r="Q47" s="1065">
        <v>3</v>
      </c>
      <c r="R47" s="1065" t="s">
        <v>263</v>
      </c>
      <c r="S47" s="928"/>
      <c r="T47" s="928"/>
      <c r="U47" s="928" t="s">
        <v>342</v>
      </c>
      <c r="V47" s="928" t="s">
        <v>342</v>
      </c>
      <c r="W47" s="928" t="s">
        <v>342</v>
      </c>
      <c r="X47" s="928" t="s">
        <v>342</v>
      </c>
      <c r="Y47" s="1840"/>
      <c r="Z47" s="1844"/>
    </row>
    <row r="48" spans="2:26" s="44" customFormat="1" ht="10.5" hidden="1" customHeight="1">
      <c r="B48" s="1052"/>
      <c r="C48" s="41"/>
      <c r="D48" s="41"/>
      <c r="E48" s="41"/>
      <c r="F48" s="41" t="s">
        <v>379</v>
      </c>
      <c r="G48" s="41"/>
      <c r="H48" s="41"/>
      <c r="I48" s="41"/>
      <c r="J48" s="41">
        <f>SUM(J45:J47)</f>
        <v>2178</v>
      </c>
      <c r="K48" s="41">
        <f t="shared" ref="K48:Q48" si="7">SUM(K45:K47)</f>
        <v>2190</v>
      </c>
      <c r="L48" s="41">
        <f t="shared" si="7"/>
        <v>1686</v>
      </c>
      <c r="M48" s="41">
        <f t="shared" si="7"/>
        <v>0</v>
      </c>
      <c r="N48" s="41">
        <f t="shared" si="7"/>
        <v>958</v>
      </c>
      <c r="O48" s="41">
        <f t="shared" si="7"/>
        <v>728</v>
      </c>
      <c r="P48" s="41">
        <f t="shared" si="7"/>
        <v>2182</v>
      </c>
      <c r="Q48" s="41">
        <f t="shared" si="7"/>
        <v>126</v>
      </c>
      <c r="R48" s="41"/>
      <c r="S48" s="42"/>
      <c r="T48" s="42"/>
      <c r="U48" s="42"/>
      <c r="V48" s="42"/>
      <c r="W48" s="42"/>
      <c r="X48" s="42"/>
      <c r="Y48" s="42"/>
      <c r="Z48" s="1053"/>
    </row>
    <row r="49" spans="2:26" s="1070" customFormat="1" ht="10.5" hidden="1" customHeight="1">
      <c r="B49" s="1067"/>
      <c r="C49" s="1068"/>
      <c r="D49" s="1068"/>
      <c r="E49" s="1068"/>
      <c r="F49" s="1068"/>
      <c r="G49" s="1068"/>
      <c r="H49" s="1068"/>
      <c r="I49" s="1068"/>
      <c r="J49" s="1068"/>
      <c r="K49" s="1068"/>
      <c r="L49" s="1068"/>
      <c r="M49" s="1068"/>
      <c r="N49" s="1068"/>
      <c r="O49" s="1068"/>
      <c r="P49" s="1068"/>
      <c r="Q49" s="1068"/>
      <c r="R49" s="1069"/>
      <c r="S49" s="1069"/>
      <c r="T49" s="1069"/>
      <c r="U49" s="1069"/>
      <c r="V49" s="1069"/>
      <c r="W49" s="1069"/>
      <c r="X49" s="1069"/>
      <c r="Y49" s="1027"/>
      <c r="Z49" s="1028"/>
    </row>
    <row r="50" spans="2:26" s="35" customFormat="1" ht="9.75" hidden="1" customHeight="1">
      <c r="B50" s="927"/>
      <c r="C50" s="928" t="s">
        <v>68</v>
      </c>
      <c r="D50" s="1071">
        <v>10</v>
      </c>
      <c r="E50" s="928" t="s">
        <v>65</v>
      </c>
      <c r="F50" s="928" t="s">
        <v>281</v>
      </c>
      <c r="G50" s="928">
        <v>4702043049</v>
      </c>
      <c r="H50" s="928" t="s">
        <v>66</v>
      </c>
      <c r="I50" s="928" t="s">
        <v>67</v>
      </c>
      <c r="J50" s="928">
        <v>35</v>
      </c>
      <c r="K50" s="928"/>
      <c r="L50" s="928"/>
      <c r="M50" s="928"/>
      <c r="N50" s="928"/>
      <c r="O50" s="928"/>
      <c r="P50" s="1065">
        <v>35</v>
      </c>
      <c r="Q50" s="1065">
        <v>3</v>
      </c>
      <c r="R50" s="1065" t="s">
        <v>263</v>
      </c>
      <c r="S50" s="928"/>
      <c r="T50" s="928"/>
      <c r="U50" s="928" t="s">
        <v>342</v>
      </c>
      <c r="V50" s="928" t="s">
        <v>342</v>
      </c>
      <c r="W50" s="928" t="s">
        <v>342</v>
      </c>
      <c r="X50" s="928" t="s">
        <v>342</v>
      </c>
      <c r="Y50" s="1838" t="s">
        <v>292</v>
      </c>
      <c r="Z50" s="1841" t="s">
        <v>1306</v>
      </c>
    </row>
    <row r="51" spans="2:26" s="36" customFormat="1" ht="9.75" hidden="1" customHeight="1">
      <c r="B51" s="927"/>
      <c r="C51" s="928" t="s">
        <v>68</v>
      </c>
      <c r="D51" s="1071">
        <v>10</v>
      </c>
      <c r="E51" s="928" t="s">
        <v>286</v>
      </c>
      <c r="F51" s="928" t="s">
        <v>281</v>
      </c>
      <c r="G51" s="928">
        <v>4702056497</v>
      </c>
      <c r="H51" s="928" t="s">
        <v>70</v>
      </c>
      <c r="I51" s="928">
        <v>710968912501</v>
      </c>
      <c r="J51" s="928">
        <v>476</v>
      </c>
      <c r="K51" s="928"/>
      <c r="L51" s="928"/>
      <c r="M51" s="928"/>
      <c r="N51" s="928"/>
      <c r="O51" s="928"/>
      <c r="P51" s="1065">
        <v>479</v>
      </c>
      <c r="Q51" s="1065">
        <v>23</v>
      </c>
      <c r="R51" s="1065" t="s">
        <v>263</v>
      </c>
      <c r="S51" s="928"/>
      <c r="T51" s="928"/>
      <c r="U51" s="928" t="s">
        <v>342</v>
      </c>
      <c r="V51" s="928" t="s">
        <v>342</v>
      </c>
      <c r="W51" s="928" t="s">
        <v>342</v>
      </c>
      <c r="X51" s="928" t="s">
        <v>342</v>
      </c>
      <c r="Y51" s="1839"/>
      <c r="Z51" s="1842"/>
    </row>
    <row r="52" spans="2:26" s="35" customFormat="1" ht="9.75" hidden="1" customHeight="1">
      <c r="B52" s="927"/>
      <c r="C52" s="928" t="s">
        <v>68</v>
      </c>
      <c r="D52" s="1071">
        <v>20</v>
      </c>
      <c r="E52" s="928" t="s">
        <v>224</v>
      </c>
      <c r="F52" s="928" t="s">
        <v>281</v>
      </c>
      <c r="G52" s="928">
        <v>4702056493</v>
      </c>
      <c r="H52" s="928" t="s">
        <v>70</v>
      </c>
      <c r="I52" s="928">
        <v>710966294509</v>
      </c>
      <c r="J52" s="928">
        <v>429</v>
      </c>
      <c r="K52" s="928"/>
      <c r="L52" s="928"/>
      <c r="M52" s="928"/>
      <c r="N52" s="928"/>
      <c r="O52" s="928"/>
      <c r="P52" s="1065">
        <v>401</v>
      </c>
      <c r="Q52" s="1065">
        <v>24</v>
      </c>
      <c r="R52" s="1065" t="s">
        <v>263</v>
      </c>
      <c r="S52" s="928"/>
      <c r="T52" s="928"/>
      <c r="U52" s="928" t="s">
        <v>342</v>
      </c>
      <c r="V52" s="928" t="s">
        <v>342</v>
      </c>
      <c r="W52" s="928" t="s">
        <v>342</v>
      </c>
      <c r="X52" s="928" t="s">
        <v>342</v>
      </c>
      <c r="Y52" s="1839"/>
      <c r="Z52" s="1842"/>
    </row>
    <row r="53" spans="2:26" s="35" customFormat="1" ht="9.75" hidden="1" customHeight="1">
      <c r="B53" s="927"/>
      <c r="C53" s="928" t="s">
        <v>68</v>
      </c>
      <c r="D53" s="1071">
        <v>30</v>
      </c>
      <c r="E53" s="928" t="s">
        <v>39</v>
      </c>
      <c r="F53" s="928" t="s">
        <v>281</v>
      </c>
      <c r="G53" s="928">
        <v>4702043043</v>
      </c>
      <c r="H53" s="928" t="s">
        <v>37</v>
      </c>
      <c r="I53" s="928" t="s">
        <v>38</v>
      </c>
      <c r="J53" s="928">
        <v>477</v>
      </c>
      <c r="K53" s="928"/>
      <c r="L53" s="928"/>
      <c r="M53" s="928"/>
      <c r="N53" s="928"/>
      <c r="O53" s="928"/>
      <c r="P53" s="1065">
        <v>488</v>
      </c>
      <c r="Q53" s="1065">
        <v>28</v>
      </c>
      <c r="R53" s="1065" t="s">
        <v>263</v>
      </c>
      <c r="S53" s="928"/>
      <c r="T53" s="928"/>
      <c r="U53" s="928" t="s">
        <v>342</v>
      </c>
      <c r="V53" s="928" t="s">
        <v>342</v>
      </c>
      <c r="W53" s="928" t="s">
        <v>342</v>
      </c>
      <c r="X53" s="928" t="s">
        <v>342</v>
      </c>
      <c r="Y53" s="1839"/>
      <c r="Z53" s="1842"/>
    </row>
    <row r="54" spans="2:26" s="1066" customFormat="1" ht="9.75" hidden="1" customHeight="1">
      <c r="B54" s="927"/>
      <c r="C54" s="928" t="s">
        <v>68</v>
      </c>
      <c r="D54" s="1071">
        <v>20</v>
      </c>
      <c r="E54" s="928" t="s">
        <v>63</v>
      </c>
      <c r="F54" s="928" t="s">
        <v>281</v>
      </c>
      <c r="G54" s="928">
        <v>4702043043</v>
      </c>
      <c r="H54" s="928" t="s">
        <v>48</v>
      </c>
      <c r="I54" s="928" t="s">
        <v>64</v>
      </c>
      <c r="J54" s="928">
        <v>744</v>
      </c>
      <c r="K54" s="928"/>
      <c r="L54" s="928"/>
      <c r="M54" s="928"/>
      <c r="N54" s="928"/>
      <c r="O54" s="928"/>
      <c r="P54" s="1065">
        <v>762</v>
      </c>
      <c r="Q54" s="1065">
        <v>46</v>
      </c>
      <c r="R54" s="1065" t="s">
        <v>263</v>
      </c>
      <c r="S54" s="928"/>
      <c r="T54" s="928"/>
      <c r="U54" s="928" t="s">
        <v>342</v>
      </c>
      <c r="V54" s="928" t="s">
        <v>342</v>
      </c>
      <c r="W54" s="928" t="s">
        <v>342</v>
      </c>
      <c r="X54" s="928" t="s">
        <v>342</v>
      </c>
      <c r="Y54" s="1839"/>
      <c r="Z54" s="1842"/>
    </row>
    <row r="55" spans="2:26" s="35" customFormat="1" ht="9.75" hidden="1" customHeight="1">
      <c r="B55" s="927"/>
      <c r="C55" s="928" t="s">
        <v>68</v>
      </c>
      <c r="D55" s="1071">
        <v>10</v>
      </c>
      <c r="E55" s="928" t="s">
        <v>60</v>
      </c>
      <c r="F55" s="928" t="s">
        <v>281</v>
      </c>
      <c r="G55" s="928">
        <v>4702043043</v>
      </c>
      <c r="H55" s="928" t="s">
        <v>34</v>
      </c>
      <c r="I55" s="928" t="s">
        <v>35</v>
      </c>
      <c r="J55" s="928">
        <v>435</v>
      </c>
      <c r="K55" s="928"/>
      <c r="L55" s="928"/>
      <c r="M55" s="928"/>
      <c r="N55" s="928"/>
      <c r="O55" s="928"/>
      <c r="P55" s="1065">
        <v>446</v>
      </c>
      <c r="Q55" s="1065">
        <v>26</v>
      </c>
      <c r="R55" s="1065" t="s">
        <v>263</v>
      </c>
      <c r="S55" s="928"/>
      <c r="T55" s="928"/>
      <c r="U55" s="928" t="s">
        <v>342</v>
      </c>
      <c r="V55" s="928" t="s">
        <v>342</v>
      </c>
      <c r="W55" s="928" t="s">
        <v>342</v>
      </c>
      <c r="X55" s="928" t="s">
        <v>342</v>
      </c>
      <c r="Y55" s="1839"/>
      <c r="Z55" s="1842"/>
    </row>
    <row r="56" spans="2:26" s="36" customFormat="1" ht="9.75" hidden="1" customHeight="1">
      <c r="B56" s="927"/>
      <c r="C56" s="928" t="s">
        <v>68</v>
      </c>
      <c r="D56" s="1071">
        <v>10</v>
      </c>
      <c r="E56" s="928" t="s">
        <v>227</v>
      </c>
      <c r="F56" s="928" t="s">
        <v>281</v>
      </c>
      <c r="G56" s="928">
        <v>4702049209</v>
      </c>
      <c r="H56" s="928" t="s">
        <v>228</v>
      </c>
      <c r="I56" s="928" t="s">
        <v>229</v>
      </c>
      <c r="J56" s="928">
        <v>390</v>
      </c>
      <c r="K56" s="928"/>
      <c r="L56" s="928"/>
      <c r="M56" s="928"/>
      <c r="N56" s="928"/>
      <c r="O56" s="928"/>
      <c r="P56" s="1065">
        <v>399</v>
      </c>
      <c r="Q56" s="1065">
        <v>23</v>
      </c>
      <c r="R56" s="1065" t="s">
        <v>263</v>
      </c>
      <c r="S56" s="928"/>
      <c r="T56" s="928"/>
      <c r="U56" s="928" t="s">
        <v>342</v>
      </c>
      <c r="V56" s="928" t="s">
        <v>342</v>
      </c>
      <c r="W56" s="928" t="s">
        <v>342</v>
      </c>
      <c r="X56" s="928" t="s">
        <v>342</v>
      </c>
      <c r="Y56" s="1839"/>
      <c r="Z56" s="1842"/>
    </row>
    <row r="57" spans="2:26" s="35" customFormat="1" ht="9.75" hidden="1" customHeight="1">
      <c r="B57" s="927"/>
      <c r="C57" s="928" t="s">
        <v>68</v>
      </c>
      <c r="D57" s="1071">
        <v>10</v>
      </c>
      <c r="E57" s="928" t="s">
        <v>227</v>
      </c>
      <c r="F57" s="928" t="s">
        <v>281</v>
      </c>
      <c r="G57" s="928">
        <v>4702049210</v>
      </c>
      <c r="H57" s="928" t="s">
        <v>228</v>
      </c>
      <c r="I57" s="928" t="s">
        <v>229</v>
      </c>
      <c r="J57" s="928">
        <v>1593</v>
      </c>
      <c r="K57" s="928"/>
      <c r="L57" s="928"/>
      <c r="M57" s="928"/>
      <c r="N57" s="928"/>
      <c r="O57" s="928"/>
      <c r="P57" s="1065">
        <v>1635</v>
      </c>
      <c r="Q57" s="1065">
        <v>94</v>
      </c>
      <c r="R57" s="1065" t="s">
        <v>263</v>
      </c>
      <c r="S57" s="928"/>
      <c r="T57" s="928"/>
      <c r="U57" s="928" t="s">
        <v>342</v>
      </c>
      <c r="V57" s="928" t="s">
        <v>342</v>
      </c>
      <c r="W57" s="928" t="s">
        <v>342</v>
      </c>
      <c r="X57" s="928" t="s">
        <v>342</v>
      </c>
      <c r="Y57" s="1839"/>
      <c r="Z57" s="1842"/>
    </row>
    <row r="58" spans="2:26" s="1066" customFormat="1" ht="9.75" hidden="1" customHeight="1">
      <c r="B58" s="927"/>
      <c r="C58" s="928" t="s">
        <v>68</v>
      </c>
      <c r="D58" s="1071">
        <v>10</v>
      </c>
      <c r="E58" s="928" t="s">
        <v>227</v>
      </c>
      <c r="F58" s="928" t="s">
        <v>281</v>
      </c>
      <c r="G58" s="928">
        <v>4702049211</v>
      </c>
      <c r="H58" s="928" t="s">
        <v>228</v>
      </c>
      <c r="I58" s="928" t="s">
        <v>229</v>
      </c>
      <c r="J58" s="928">
        <v>60</v>
      </c>
      <c r="K58" s="928"/>
      <c r="L58" s="928"/>
      <c r="M58" s="928"/>
      <c r="N58" s="928"/>
      <c r="O58" s="928"/>
      <c r="P58" s="1065">
        <v>60</v>
      </c>
      <c r="Q58" s="1065">
        <v>4</v>
      </c>
      <c r="R58" s="1065" t="s">
        <v>263</v>
      </c>
      <c r="S58" s="928"/>
      <c r="T58" s="928"/>
      <c r="U58" s="928" t="s">
        <v>342</v>
      </c>
      <c r="V58" s="928" t="s">
        <v>342</v>
      </c>
      <c r="W58" s="928" t="s">
        <v>342</v>
      </c>
      <c r="X58" s="928" t="s">
        <v>342</v>
      </c>
      <c r="Y58" s="1840"/>
      <c r="Z58" s="1843"/>
    </row>
    <row r="59" spans="2:26" s="44" customFormat="1" ht="10.5" hidden="1" customHeight="1">
      <c r="B59" s="1052"/>
      <c r="C59" s="41"/>
      <c r="D59" s="41"/>
      <c r="E59" s="41"/>
      <c r="F59" s="41" t="s">
        <v>379</v>
      </c>
      <c r="G59" s="41"/>
      <c r="H59" s="41"/>
      <c r="I59" s="41"/>
      <c r="J59" s="41">
        <f>SUM(J50:J58)</f>
        <v>4639</v>
      </c>
      <c r="K59" s="41">
        <f t="shared" ref="K59:Q59" si="8">SUM(K50:K58)</f>
        <v>0</v>
      </c>
      <c r="L59" s="41">
        <f t="shared" si="8"/>
        <v>0</v>
      </c>
      <c r="M59" s="41">
        <f t="shared" si="8"/>
        <v>0</v>
      </c>
      <c r="N59" s="41">
        <f t="shared" si="8"/>
        <v>0</v>
      </c>
      <c r="O59" s="41">
        <f t="shared" si="8"/>
        <v>0</v>
      </c>
      <c r="P59" s="41">
        <f t="shared" si="8"/>
        <v>4705</v>
      </c>
      <c r="Q59" s="41">
        <f t="shared" si="8"/>
        <v>271</v>
      </c>
      <c r="R59" s="42"/>
      <c r="S59" s="42"/>
      <c r="T59" s="42"/>
      <c r="U59" s="42"/>
      <c r="V59" s="42"/>
      <c r="W59" s="42"/>
      <c r="X59" s="42"/>
      <c r="Y59" s="42"/>
      <c r="Z59" s="1053"/>
    </row>
    <row r="60" spans="2:26" hidden="1"/>
  </sheetData>
  <mergeCells count="12">
    <mergeCell ref="B9:H9"/>
    <mergeCell ref="F16:G16"/>
    <mergeCell ref="Y18:Y21"/>
    <mergeCell ref="Z18:Z21"/>
    <mergeCell ref="Y24:Y32"/>
    <mergeCell ref="Z24:Z32"/>
    <mergeCell ref="Y35:Y38"/>
    <mergeCell ref="Z35:Z38"/>
    <mergeCell ref="Y45:Y47"/>
    <mergeCell ref="Z45:Z47"/>
    <mergeCell ref="Y50:Y58"/>
    <mergeCell ref="Z50:Z58"/>
  </mergeCells>
  <printOptions horizontalCentered="1"/>
  <pageMargins left="0.25" right="0.25" top="0.75" bottom="0.75" header="0.3" footer="0.3"/>
  <pageSetup paperSize="9" scale="5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92D050"/>
    <pageSetUpPr fitToPage="1"/>
  </sheetPr>
  <dimension ref="A1:XEW53"/>
  <sheetViews>
    <sheetView topLeftCell="A187" zoomScaleNormal="100" zoomScaleSheetLayoutView="66" workbookViewId="0">
      <selection activeCell="I287" sqref="I287"/>
    </sheetView>
  </sheetViews>
  <sheetFormatPr defaultColWidth="9.140625" defaultRowHeight="15"/>
  <cols>
    <col min="1" max="1" width="4.5703125" style="780" customWidth="1"/>
    <col min="2" max="2" width="10.140625" style="780" bestFit="1" customWidth="1"/>
    <col min="3" max="3" width="15.42578125" style="780" customWidth="1"/>
    <col min="4" max="4" width="12" style="780" customWidth="1"/>
    <col min="5" max="5" width="14.85546875" style="780" bestFit="1" customWidth="1"/>
    <col min="6" max="6" width="16" style="780" bestFit="1" customWidth="1"/>
    <col min="7" max="7" width="12.42578125" style="780" bestFit="1" customWidth="1"/>
    <col min="8" max="8" width="27" style="822" customWidth="1"/>
    <col min="9" max="9" width="19" style="780" bestFit="1" customWidth="1"/>
    <col min="10" max="10" width="8.7109375" style="780" bestFit="1" customWidth="1"/>
    <col min="11" max="11" width="12.140625" style="256" hidden="1" customWidth="1"/>
    <col min="12" max="12" width="21.140625" style="256" hidden="1" customWidth="1"/>
    <col min="13" max="13" width="18" style="256" hidden="1" customWidth="1"/>
    <col min="14" max="14" width="22.28515625" style="256" hidden="1" customWidth="1"/>
    <col min="15" max="15" width="19.85546875" style="256" hidden="1" customWidth="1"/>
    <col min="16" max="16" width="17.7109375" style="780" bestFit="1" customWidth="1"/>
    <col min="17" max="17" width="9.5703125" style="780" bestFit="1" customWidth="1"/>
    <col min="18" max="18" width="11.28515625" style="780" bestFit="1" customWidth="1"/>
    <col min="19" max="19" width="15.85546875" style="780" customWidth="1"/>
    <col min="20" max="20" width="18.28515625" style="780" customWidth="1"/>
    <col min="21" max="21" width="8.85546875" style="780" customWidth="1"/>
    <col min="22" max="22" width="11.7109375" style="780" customWidth="1"/>
    <col min="23" max="23" width="9.140625" style="780" customWidth="1"/>
    <col min="24" max="24" width="8.85546875" style="780" customWidth="1"/>
    <col min="25" max="25" width="16.5703125" style="780" customWidth="1"/>
    <col min="26" max="26" width="6" style="780" customWidth="1"/>
    <col min="27" max="16384" width="9.140625" style="780"/>
  </cols>
  <sheetData>
    <row r="1" spans="2:26" ht="15.75" thickBot="1"/>
    <row r="2" spans="2:26" s="117" customFormat="1" ht="12.75">
      <c r="G2" s="752"/>
      <c r="H2" s="753">
        <f ca="1">NOW()-TRUNC(NOW())</f>
        <v>0.61871759259520331</v>
      </c>
      <c r="I2" s="754" t="s">
        <v>350</v>
      </c>
      <c r="J2" s="755">
        <f>SUBTOTAL(9,J5:J7,J11:J15,J19:J20,J24,J28,J32:J41,J46:J48)</f>
        <v>12792</v>
      </c>
      <c r="K2" s="755">
        <f t="shared" ref="K2:R2" si="0">SUBTOTAL(9,K5:K7,K11:K15,K19:K20,K24,K28,K32:K41)</f>
        <v>21395</v>
      </c>
      <c r="L2" s="755">
        <f t="shared" si="0"/>
        <v>18382</v>
      </c>
      <c r="M2" s="755">
        <f t="shared" si="0"/>
        <v>3013</v>
      </c>
      <c r="N2" s="755">
        <f t="shared" si="0"/>
        <v>18382</v>
      </c>
      <c r="O2" s="755">
        <f t="shared" si="0"/>
        <v>0</v>
      </c>
      <c r="P2" s="755">
        <f>SUBTOTAL(9,P5:P7,P11:P15,P19:P20,P24,P28,P32:P41,P46:P48)</f>
        <v>12975</v>
      </c>
      <c r="Q2" s="755">
        <f>SUBTOTAL(9,Q5:Q7,Q11:Q15,Q19:Q20,Q24,Q28,Q32:Q41,Q46:Q48)</f>
        <v>954</v>
      </c>
      <c r="R2" s="755">
        <f t="shared" si="0"/>
        <v>0</v>
      </c>
      <c r="S2" s="974"/>
      <c r="T2" s="758"/>
      <c r="U2" s="758"/>
      <c r="V2" s="758"/>
      <c r="W2" s="758"/>
    </row>
    <row r="3" spans="2:26" s="764" customFormat="1" ht="11.25">
      <c r="B3" s="598"/>
      <c r="C3" s="598"/>
      <c r="D3" s="598"/>
      <c r="E3" s="598" t="s">
        <v>30</v>
      </c>
      <c r="F3" s="1858" t="s">
        <v>1289</v>
      </c>
      <c r="G3" s="1858"/>
      <c r="H3" s="674"/>
      <c r="I3" s="674"/>
      <c r="J3" s="598"/>
      <c r="K3" s="598"/>
      <c r="L3" s="598"/>
      <c r="M3" s="598"/>
      <c r="N3" s="598"/>
      <c r="O3" s="598"/>
      <c r="P3" s="598"/>
      <c r="Q3" s="598"/>
      <c r="R3" s="598"/>
      <c r="S3" s="598"/>
      <c r="T3" s="674">
        <f ca="1">TODAY()</f>
        <v>46120</v>
      </c>
      <c r="U3" s="598"/>
      <c r="V3" s="598"/>
      <c r="W3" s="598"/>
      <c r="X3" s="598"/>
      <c r="Y3" s="598"/>
      <c r="Z3" s="598"/>
    </row>
    <row r="4" spans="2:26" s="773" customFormat="1" ht="12.75">
      <c r="B4" s="911" t="s">
        <v>352</v>
      </c>
      <c r="C4" s="911" t="s">
        <v>353</v>
      </c>
      <c r="D4" s="911" t="s">
        <v>1</v>
      </c>
      <c r="E4" s="911" t="s">
        <v>354</v>
      </c>
      <c r="F4" s="911" t="s">
        <v>355</v>
      </c>
      <c r="G4" s="911" t="s">
        <v>356</v>
      </c>
      <c r="H4" s="911" t="s">
        <v>357</v>
      </c>
      <c r="I4" s="975" t="s">
        <v>358</v>
      </c>
      <c r="J4" s="911" t="s">
        <v>359</v>
      </c>
      <c r="K4" s="911" t="s">
        <v>360</v>
      </c>
      <c r="L4" s="911" t="s">
        <v>361</v>
      </c>
      <c r="M4" s="911" t="s">
        <v>362</v>
      </c>
      <c r="N4" s="911" t="s">
        <v>363</v>
      </c>
      <c r="O4" s="911" t="s">
        <v>364</v>
      </c>
      <c r="P4" s="911" t="s">
        <v>365</v>
      </c>
      <c r="Q4" s="911" t="s">
        <v>366</v>
      </c>
      <c r="R4" s="911" t="s">
        <v>367</v>
      </c>
      <c r="S4" s="911" t="s">
        <v>1290</v>
      </c>
      <c r="T4" s="911" t="s">
        <v>370</v>
      </c>
      <c r="U4" s="911" t="s">
        <v>371</v>
      </c>
      <c r="V4" s="911" t="s">
        <v>372</v>
      </c>
      <c r="W4" s="911" t="s">
        <v>373</v>
      </c>
      <c r="X4" s="911" t="s">
        <v>1259</v>
      </c>
      <c r="Y4" s="911" t="s">
        <v>375</v>
      </c>
      <c r="Z4" s="911" t="s">
        <v>1270</v>
      </c>
    </row>
    <row r="5" spans="2:26" s="117" customFormat="1" ht="11.25">
      <c r="B5" s="976" t="s">
        <v>1291</v>
      </c>
      <c r="C5" s="928" t="s">
        <v>21</v>
      </c>
      <c r="D5" s="928">
        <v>10</v>
      </c>
      <c r="E5" s="928" t="s">
        <v>219</v>
      </c>
      <c r="F5" s="928" t="s">
        <v>25</v>
      </c>
      <c r="G5" s="928">
        <v>4702056498</v>
      </c>
      <c r="H5" s="928" t="s">
        <v>70</v>
      </c>
      <c r="I5" s="928">
        <v>710968915504</v>
      </c>
      <c r="J5" s="928">
        <v>1000</v>
      </c>
      <c r="K5" s="928">
        <v>1036</v>
      </c>
      <c r="L5" s="928">
        <v>0</v>
      </c>
      <c r="M5" s="928">
        <v>1036</v>
      </c>
      <c r="N5" s="928">
        <v>0</v>
      </c>
      <c r="O5" s="928">
        <v>0</v>
      </c>
      <c r="P5" s="928">
        <v>1015</v>
      </c>
      <c r="Q5" s="928">
        <v>59</v>
      </c>
      <c r="R5" s="928" t="s">
        <v>1250</v>
      </c>
      <c r="S5" s="928" t="s">
        <v>1292</v>
      </c>
      <c r="T5" s="928"/>
      <c r="U5" s="928" t="s">
        <v>28</v>
      </c>
      <c r="V5" s="928" t="s">
        <v>28</v>
      </c>
      <c r="W5" s="928" t="s">
        <v>28</v>
      </c>
      <c r="X5" s="928" t="s">
        <v>28</v>
      </c>
      <c r="Y5" s="1859" t="s">
        <v>221</v>
      </c>
      <c r="Z5" s="17"/>
    </row>
    <row r="6" spans="2:26" s="117" customFormat="1" ht="11.25">
      <c r="B6" s="977" t="s">
        <v>1291</v>
      </c>
      <c r="C6" s="928" t="s">
        <v>21</v>
      </c>
      <c r="D6" s="928">
        <v>10</v>
      </c>
      <c r="E6" s="928" t="s">
        <v>223</v>
      </c>
      <c r="F6" s="928" t="s">
        <v>25</v>
      </c>
      <c r="G6" s="928">
        <v>4702056499</v>
      </c>
      <c r="H6" s="928" t="s">
        <v>70</v>
      </c>
      <c r="I6" s="928">
        <v>711966292505</v>
      </c>
      <c r="J6" s="928">
        <v>400</v>
      </c>
      <c r="K6" s="928">
        <v>416</v>
      </c>
      <c r="L6" s="928">
        <v>413</v>
      </c>
      <c r="M6" s="928">
        <v>3</v>
      </c>
      <c r="N6" s="928">
        <v>413</v>
      </c>
      <c r="O6" s="928">
        <v>0</v>
      </c>
      <c r="P6" s="928">
        <v>400</v>
      </c>
      <c r="Q6" s="928">
        <v>28</v>
      </c>
      <c r="R6" s="928" t="s">
        <v>1250</v>
      </c>
      <c r="S6" s="928" t="s">
        <v>1293</v>
      </c>
      <c r="T6" s="928"/>
      <c r="U6" s="928" t="s">
        <v>28</v>
      </c>
      <c r="V6" s="928" t="s">
        <v>28</v>
      </c>
      <c r="W6" s="928" t="s">
        <v>28</v>
      </c>
      <c r="X6" s="928" t="s">
        <v>28</v>
      </c>
      <c r="Y6" s="1859"/>
      <c r="Z6" s="17"/>
    </row>
    <row r="7" spans="2:26" s="117" customFormat="1" ht="11.25">
      <c r="B7" s="978" t="s">
        <v>1294</v>
      </c>
      <c r="C7" s="928" t="s">
        <v>21</v>
      </c>
      <c r="D7" s="928">
        <v>30</v>
      </c>
      <c r="E7" s="928" t="s">
        <v>224</v>
      </c>
      <c r="F7" s="928" t="s">
        <v>25</v>
      </c>
      <c r="G7" s="928">
        <v>4702056492</v>
      </c>
      <c r="H7" s="928" t="s">
        <v>70</v>
      </c>
      <c r="I7" s="928">
        <v>710966294509</v>
      </c>
      <c r="J7" s="928">
        <v>2230</v>
      </c>
      <c r="K7" s="928">
        <v>2779</v>
      </c>
      <c r="L7" s="928">
        <v>2779</v>
      </c>
      <c r="M7" s="928">
        <v>0</v>
      </c>
      <c r="N7" s="928">
        <v>2779</v>
      </c>
      <c r="O7" s="928">
        <v>0</v>
      </c>
      <c r="P7" s="928">
        <v>2292</v>
      </c>
      <c r="Q7" s="928">
        <v>133</v>
      </c>
      <c r="R7" s="928" t="s">
        <v>1250</v>
      </c>
      <c r="S7" s="928" t="s">
        <v>1295</v>
      </c>
      <c r="T7" s="928"/>
      <c r="U7" s="928" t="s">
        <v>28</v>
      </c>
      <c r="V7" s="928" t="s">
        <v>28</v>
      </c>
      <c r="W7" s="928" t="s">
        <v>28</v>
      </c>
      <c r="X7" s="928" t="s">
        <v>28</v>
      </c>
      <c r="Y7" s="1859"/>
      <c r="Z7" s="17" t="s">
        <v>28</v>
      </c>
    </row>
    <row r="8" spans="2:26" s="44" customFormat="1" ht="12">
      <c r="B8" s="937"/>
      <c r="C8" s="937"/>
      <c r="D8" s="937"/>
      <c r="E8" s="937"/>
      <c r="F8" s="979" t="s">
        <v>379</v>
      </c>
      <c r="G8" s="979"/>
      <c r="H8" s="979"/>
      <c r="I8" s="979"/>
      <c r="J8" s="980">
        <f>SUM(J5:J7)</f>
        <v>3630</v>
      </c>
      <c r="K8" s="980">
        <f t="shared" ref="K8:Q8" si="1">SUM(K5:K7)</f>
        <v>4231</v>
      </c>
      <c r="L8" s="980">
        <f t="shared" si="1"/>
        <v>3192</v>
      </c>
      <c r="M8" s="980">
        <f t="shared" si="1"/>
        <v>1039</v>
      </c>
      <c r="N8" s="980">
        <f t="shared" si="1"/>
        <v>3192</v>
      </c>
      <c r="O8" s="980">
        <f t="shared" si="1"/>
        <v>0</v>
      </c>
      <c r="P8" s="980">
        <f t="shared" si="1"/>
        <v>3707</v>
      </c>
      <c r="Q8" s="980">
        <f t="shared" si="1"/>
        <v>220</v>
      </c>
      <c r="R8" s="979"/>
      <c r="S8" s="979"/>
      <c r="T8" s="979"/>
      <c r="U8" s="979"/>
      <c r="V8" s="979"/>
      <c r="W8" s="979"/>
      <c r="X8" s="979"/>
      <c r="Y8" s="979"/>
      <c r="Z8" s="981"/>
    </row>
    <row r="9" spans="2:26">
      <c r="B9" s="39"/>
      <c r="C9" s="39"/>
      <c r="D9" s="39"/>
      <c r="E9" s="39"/>
      <c r="F9" s="39"/>
      <c r="G9" s="39"/>
      <c r="H9" s="982"/>
      <c r="I9" s="39"/>
      <c r="J9" s="983"/>
      <c r="K9" s="984"/>
      <c r="L9" s="984"/>
      <c r="M9" s="984"/>
      <c r="N9" s="984"/>
      <c r="O9" s="984"/>
      <c r="P9" s="983"/>
      <c r="Q9" s="983"/>
      <c r="R9" s="39"/>
      <c r="S9" s="39"/>
      <c r="T9" s="39"/>
      <c r="U9" s="39"/>
      <c r="V9" s="39"/>
      <c r="W9" s="39"/>
      <c r="X9" s="39"/>
      <c r="Y9" s="39"/>
      <c r="Z9" s="39"/>
    </row>
    <row r="10" spans="2:26" s="773" customFormat="1" ht="12.75">
      <c r="B10" s="985" t="s">
        <v>352</v>
      </c>
      <c r="C10" s="985" t="s">
        <v>353</v>
      </c>
      <c r="D10" s="985" t="s">
        <v>1</v>
      </c>
      <c r="E10" s="985" t="s">
        <v>354</v>
      </c>
      <c r="F10" s="985" t="s">
        <v>355</v>
      </c>
      <c r="G10" s="985" t="s">
        <v>356</v>
      </c>
      <c r="H10" s="985" t="s">
        <v>357</v>
      </c>
      <c r="I10" s="986" t="s">
        <v>358</v>
      </c>
      <c r="J10" s="985" t="s">
        <v>359</v>
      </c>
      <c r="K10" s="985" t="s">
        <v>360</v>
      </c>
      <c r="L10" s="985" t="s">
        <v>361</v>
      </c>
      <c r="M10" s="985" t="s">
        <v>362</v>
      </c>
      <c r="N10" s="985" t="s">
        <v>363</v>
      </c>
      <c r="O10" s="985" t="s">
        <v>364</v>
      </c>
      <c r="P10" s="985" t="s">
        <v>365</v>
      </c>
      <c r="Q10" s="985" t="s">
        <v>366</v>
      </c>
      <c r="R10" s="985" t="s">
        <v>367</v>
      </c>
      <c r="S10" s="985"/>
      <c r="T10" s="985" t="s">
        <v>370</v>
      </c>
      <c r="U10" s="985" t="s">
        <v>371</v>
      </c>
      <c r="V10" s="985" t="s">
        <v>372</v>
      </c>
      <c r="W10" s="985" t="s">
        <v>373</v>
      </c>
      <c r="X10" s="985" t="s">
        <v>1259</v>
      </c>
      <c r="Y10" s="985" t="s">
        <v>375</v>
      </c>
      <c r="Z10" s="985" t="s">
        <v>1270</v>
      </c>
    </row>
    <row r="11" spans="2:26" s="117" customFormat="1" ht="11.25">
      <c r="B11" s="928" t="s">
        <v>1294</v>
      </c>
      <c r="C11" s="928" t="s">
        <v>186</v>
      </c>
      <c r="D11" s="928">
        <v>10</v>
      </c>
      <c r="E11" s="928" t="s">
        <v>224</v>
      </c>
      <c r="F11" s="928" t="s">
        <v>187</v>
      </c>
      <c r="G11" s="928">
        <v>4702056495</v>
      </c>
      <c r="H11" s="928" t="s">
        <v>70</v>
      </c>
      <c r="I11" s="928">
        <v>710966294509</v>
      </c>
      <c r="J11" s="928">
        <v>20</v>
      </c>
      <c r="K11" s="928">
        <v>20</v>
      </c>
      <c r="L11" s="928">
        <v>20</v>
      </c>
      <c r="M11" s="928">
        <v>0</v>
      </c>
      <c r="N11" s="928">
        <v>20</v>
      </c>
      <c r="O11" s="928">
        <v>0</v>
      </c>
      <c r="P11" s="928">
        <v>20</v>
      </c>
      <c r="Q11" s="928">
        <v>1</v>
      </c>
      <c r="R11" s="928" t="s">
        <v>263</v>
      </c>
      <c r="S11" s="928" t="s">
        <v>1293</v>
      </c>
      <c r="T11" s="928"/>
      <c r="U11" s="928" t="s">
        <v>28</v>
      </c>
      <c r="V11" s="928" t="s">
        <v>342</v>
      </c>
      <c r="W11" s="928" t="s">
        <v>342</v>
      </c>
      <c r="X11" s="928" t="s">
        <v>342</v>
      </c>
      <c r="Y11" s="1859" t="s">
        <v>225</v>
      </c>
      <c r="Z11" s="17" t="s">
        <v>28</v>
      </c>
    </row>
    <row r="12" spans="2:26" s="117" customFormat="1" ht="11.25">
      <c r="B12" s="928" t="s">
        <v>1296</v>
      </c>
      <c r="C12" s="928" t="s">
        <v>186</v>
      </c>
      <c r="D12" s="928">
        <v>10</v>
      </c>
      <c r="E12" s="928" t="s">
        <v>227</v>
      </c>
      <c r="F12" s="928" t="s">
        <v>187</v>
      </c>
      <c r="G12" s="928">
        <v>4702049213</v>
      </c>
      <c r="H12" s="928" t="s">
        <v>228</v>
      </c>
      <c r="I12" s="928" t="s">
        <v>229</v>
      </c>
      <c r="J12" s="928">
        <v>890</v>
      </c>
      <c r="K12" s="928">
        <v>4842</v>
      </c>
      <c r="L12" s="928">
        <v>4832</v>
      </c>
      <c r="M12" s="928">
        <v>10</v>
      </c>
      <c r="N12" s="928">
        <v>4832</v>
      </c>
      <c r="O12" s="928">
        <v>0</v>
      </c>
      <c r="P12" s="928">
        <v>913</v>
      </c>
      <c r="Q12" s="928">
        <v>52</v>
      </c>
      <c r="R12" s="928" t="s">
        <v>263</v>
      </c>
      <c r="S12" s="928" t="s">
        <v>1293</v>
      </c>
      <c r="T12" s="928"/>
      <c r="U12" s="928" t="s">
        <v>28</v>
      </c>
      <c r="V12" s="928" t="s">
        <v>342</v>
      </c>
      <c r="W12" s="928" t="s">
        <v>342</v>
      </c>
      <c r="X12" s="928" t="s">
        <v>342</v>
      </c>
      <c r="Y12" s="1859"/>
      <c r="Z12" s="17" t="s">
        <v>28</v>
      </c>
    </row>
    <row r="13" spans="2:26" s="117" customFormat="1" ht="11.25">
      <c r="B13" s="928" t="s">
        <v>1296</v>
      </c>
      <c r="C13" s="928" t="s">
        <v>186</v>
      </c>
      <c r="D13" s="928">
        <v>20</v>
      </c>
      <c r="E13" s="928" t="s">
        <v>230</v>
      </c>
      <c r="F13" s="928" t="s">
        <v>187</v>
      </c>
      <c r="G13" s="928">
        <v>4702049223</v>
      </c>
      <c r="H13" s="928" t="s">
        <v>231</v>
      </c>
      <c r="I13" s="928" t="s">
        <v>232</v>
      </c>
      <c r="J13" s="928">
        <v>760</v>
      </c>
      <c r="K13" s="928">
        <v>2468</v>
      </c>
      <c r="L13" s="928">
        <v>2025</v>
      </c>
      <c r="M13" s="928">
        <v>443</v>
      </c>
      <c r="N13" s="928">
        <v>2025</v>
      </c>
      <c r="O13" s="928">
        <v>0</v>
      </c>
      <c r="P13" s="928">
        <v>781</v>
      </c>
      <c r="Q13" s="928">
        <v>45</v>
      </c>
      <c r="R13" s="928" t="s">
        <v>263</v>
      </c>
      <c r="S13" s="928" t="s">
        <v>1297</v>
      </c>
      <c r="T13" s="928"/>
      <c r="U13" s="928" t="s">
        <v>28</v>
      </c>
      <c r="V13" s="928" t="s">
        <v>342</v>
      </c>
      <c r="W13" s="928" t="s">
        <v>342</v>
      </c>
      <c r="X13" s="928" t="s">
        <v>342</v>
      </c>
      <c r="Y13" s="1859"/>
      <c r="Z13" s="17"/>
    </row>
    <row r="14" spans="2:26" s="117" customFormat="1" ht="11.25">
      <c r="B14" s="928" t="s">
        <v>1296</v>
      </c>
      <c r="C14" s="928" t="s">
        <v>186</v>
      </c>
      <c r="D14" s="928">
        <v>10</v>
      </c>
      <c r="E14" s="928" t="s">
        <v>233</v>
      </c>
      <c r="F14" s="928" t="s">
        <v>187</v>
      </c>
      <c r="G14" s="928">
        <v>4702049223</v>
      </c>
      <c r="H14" s="928" t="s">
        <v>135</v>
      </c>
      <c r="I14" s="928" t="s">
        <v>234</v>
      </c>
      <c r="J14" s="928">
        <v>790</v>
      </c>
      <c r="K14" s="928">
        <v>2314</v>
      </c>
      <c r="L14" s="928">
        <v>2311</v>
      </c>
      <c r="M14" s="928">
        <v>3</v>
      </c>
      <c r="N14" s="928">
        <v>2311</v>
      </c>
      <c r="O14" s="928">
        <v>0</v>
      </c>
      <c r="P14" s="928">
        <v>792</v>
      </c>
      <c r="Q14" s="928">
        <v>45</v>
      </c>
      <c r="R14" s="928" t="s">
        <v>263</v>
      </c>
      <c r="S14" s="928" t="s">
        <v>1298</v>
      </c>
      <c r="T14" s="928"/>
      <c r="U14" s="928" t="s">
        <v>28</v>
      </c>
      <c r="V14" s="928" t="s">
        <v>342</v>
      </c>
      <c r="W14" s="928" t="s">
        <v>342</v>
      </c>
      <c r="X14" s="928" t="s">
        <v>342</v>
      </c>
      <c r="Y14" s="1859"/>
      <c r="Z14" s="17" t="s">
        <v>28</v>
      </c>
    </row>
    <row r="15" spans="2:26" s="117" customFormat="1" ht="11.25">
      <c r="B15" s="928" t="s">
        <v>1296</v>
      </c>
      <c r="C15" s="928" t="s">
        <v>186</v>
      </c>
      <c r="D15" s="928">
        <v>10</v>
      </c>
      <c r="E15" s="928" t="s">
        <v>235</v>
      </c>
      <c r="F15" s="928" t="s">
        <v>187</v>
      </c>
      <c r="G15" s="928">
        <v>4702053672</v>
      </c>
      <c r="H15" s="928" t="s">
        <v>236</v>
      </c>
      <c r="I15" s="928">
        <v>710967669004</v>
      </c>
      <c r="J15" s="928">
        <v>630</v>
      </c>
      <c r="K15" s="928">
        <v>2502</v>
      </c>
      <c r="L15" s="928">
        <v>1217</v>
      </c>
      <c r="M15" s="928">
        <v>1285</v>
      </c>
      <c r="N15" s="928">
        <v>1217</v>
      </c>
      <c r="O15" s="928">
        <v>0</v>
      </c>
      <c r="P15" s="928">
        <v>644</v>
      </c>
      <c r="Q15" s="928">
        <v>38</v>
      </c>
      <c r="R15" s="928" t="s">
        <v>263</v>
      </c>
      <c r="S15" s="959" t="s">
        <v>1295</v>
      </c>
      <c r="T15" s="928"/>
      <c r="U15" s="928" t="s">
        <v>28</v>
      </c>
      <c r="V15" s="928" t="s">
        <v>342</v>
      </c>
      <c r="W15" s="928" t="s">
        <v>342</v>
      </c>
      <c r="X15" s="928" t="s">
        <v>342</v>
      </c>
      <c r="Y15" s="1859"/>
      <c r="Z15" s="17"/>
    </row>
    <row r="16" spans="2:26" s="44" customFormat="1" ht="12">
      <c r="B16" s="937"/>
      <c r="C16" s="937"/>
      <c r="D16" s="937"/>
      <c r="E16" s="937"/>
      <c r="F16" s="979" t="s">
        <v>379</v>
      </c>
      <c r="G16" s="979"/>
      <c r="H16" s="979"/>
      <c r="I16" s="979"/>
      <c r="J16" s="980">
        <f>SUM(J11:J15)</f>
        <v>3090</v>
      </c>
      <c r="K16" s="980">
        <f t="shared" ref="K16:Q16" si="2">SUM(K11:K15)</f>
        <v>12146</v>
      </c>
      <c r="L16" s="980">
        <f t="shared" si="2"/>
        <v>10405</v>
      </c>
      <c r="M16" s="980">
        <f t="shared" si="2"/>
        <v>1741</v>
      </c>
      <c r="N16" s="980">
        <f t="shared" si="2"/>
        <v>10405</v>
      </c>
      <c r="O16" s="980">
        <f t="shared" si="2"/>
        <v>0</v>
      </c>
      <c r="P16" s="980">
        <f t="shared" si="2"/>
        <v>3150</v>
      </c>
      <c r="Q16" s="980">
        <f t="shared" si="2"/>
        <v>181</v>
      </c>
      <c r="R16" s="979"/>
      <c r="S16" s="979"/>
      <c r="T16" s="979"/>
      <c r="U16" s="979"/>
      <c r="V16" s="979"/>
      <c r="W16" s="979"/>
      <c r="X16" s="979"/>
      <c r="Y16" s="979"/>
      <c r="Z16" s="981"/>
    </row>
    <row r="17" spans="2:26">
      <c r="B17" s="39"/>
      <c r="C17" s="39"/>
      <c r="D17" s="39"/>
      <c r="E17" s="39"/>
      <c r="F17" s="39"/>
      <c r="G17" s="39"/>
      <c r="H17" s="982"/>
      <c r="I17" s="39"/>
      <c r="J17" s="983"/>
      <c r="K17" s="984"/>
      <c r="L17" s="984"/>
      <c r="M17" s="984"/>
      <c r="N17" s="984"/>
      <c r="O17" s="984"/>
      <c r="P17" s="983"/>
      <c r="Q17" s="983"/>
      <c r="R17" s="39"/>
      <c r="S17" s="39"/>
      <c r="T17" s="39"/>
      <c r="U17" s="39"/>
      <c r="V17" s="39"/>
      <c r="W17" s="39"/>
      <c r="X17" s="39"/>
      <c r="Y17" s="39"/>
      <c r="Z17" s="39"/>
    </row>
    <row r="18" spans="2:26" s="773" customFormat="1" ht="12.75">
      <c r="B18" s="985" t="s">
        <v>352</v>
      </c>
      <c r="C18" s="985" t="s">
        <v>353</v>
      </c>
      <c r="D18" s="985" t="s">
        <v>1</v>
      </c>
      <c r="E18" s="985" t="s">
        <v>354</v>
      </c>
      <c r="F18" s="985" t="s">
        <v>355</v>
      </c>
      <c r="G18" s="985" t="s">
        <v>356</v>
      </c>
      <c r="H18" s="985" t="s">
        <v>357</v>
      </c>
      <c r="I18" s="986" t="s">
        <v>358</v>
      </c>
      <c r="J18" s="985" t="s">
        <v>359</v>
      </c>
      <c r="K18" s="985" t="s">
        <v>360</v>
      </c>
      <c r="L18" s="985" t="s">
        <v>361</v>
      </c>
      <c r="M18" s="985" t="s">
        <v>362</v>
      </c>
      <c r="N18" s="985" t="s">
        <v>363</v>
      </c>
      <c r="O18" s="985" t="s">
        <v>364</v>
      </c>
      <c r="P18" s="985" t="s">
        <v>365</v>
      </c>
      <c r="Q18" s="985" t="s">
        <v>366</v>
      </c>
      <c r="R18" s="985" t="s">
        <v>367</v>
      </c>
      <c r="S18" s="985"/>
      <c r="T18" s="985" t="s">
        <v>370</v>
      </c>
      <c r="U18" s="985" t="s">
        <v>371</v>
      </c>
      <c r="V18" s="985" t="s">
        <v>372</v>
      </c>
      <c r="W18" s="985" t="s">
        <v>373</v>
      </c>
      <c r="X18" s="985" t="s">
        <v>1259</v>
      </c>
      <c r="Y18" s="985" t="s">
        <v>375</v>
      </c>
      <c r="Z18" s="985" t="s">
        <v>1270</v>
      </c>
    </row>
    <row r="19" spans="2:26" s="117" customFormat="1" ht="11.25">
      <c r="B19" s="928" t="s">
        <v>1294</v>
      </c>
      <c r="C19" s="928" t="s">
        <v>237</v>
      </c>
      <c r="D19" s="928">
        <v>10</v>
      </c>
      <c r="E19" s="928" t="s">
        <v>209</v>
      </c>
      <c r="F19" s="928" t="s">
        <v>238</v>
      </c>
      <c r="G19" s="928">
        <v>4702056494</v>
      </c>
      <c r="H19" s="928" t="s">
        <v>111</v>
      </c>
      <c r="I19" s="928">
        <v>710966294019</v>
      </c>
      <c r="J19" s="928">
        <v>29</v>
      </c>
      <c r="K19" s="928">
        <v>29</v>
      </c>
      <c r="L19" s="928">
        <v>29</v>
      </c>
      <c r="M19" s="928">
        <v>0</v>
      </c>
      <c r="N19" s="928">
        <v>29</v>
      </c>
      <c r="O19" s="928">
        <v>0</v>
      </c>
      <c r="P19" s="928">
        <v>29</v>
      </c>
      <c r="Q19" s="928">
        <v>2</v>
      </c>
      <c r="R19" s="928" t="s">
        <v>263</v>
      </c>
      <c r="S19" s="959" t="s">
        <v>1293</v>
      </c>
      <c r="T19" s="928"/>
      <c r="U19" s="928" t="s">
        <v>28</v>
      </c>
      <c r="V19" s="928" t="s">
        <v>342</v>
      </c>
      <c r="W19" s="928" t="s">
        <v>342</v>
      </c>
      <c r="X19" s="928" t="s">
        <v>342</v>
      </c>
      <c r="Y19" s="1859" t="s">
        <v>239</v>
      </c>
      <c r="Z19" s="17" t="s">
        <v>28</v>
      </c>
    </row>
    <row r="20" spans="2:26" s="117" customFormat="1" ht="11.25">
      <c r="B20" s="928" t="s">
        <v>1294</v>
      </c>
      <c r="C20" s="928" t="s">
        <v>237</v>
      </c>
      <c r="D20" s="928">
        <v>20</v>
      </c>
      <c r="E20" s="928" t="s">
        <v>224</v>
      </c>
      <c r="F20" s="928" t="s">
        <v>238</v>
      </c>
      <c r="G20" s="928">
        <v>4702056494</v>
      </c>
      <c r="H20" s="928" t="s">
        <v>70</v>
      </c>
      <c r="I20" s="928">
        <v>710966294509</v>
      </c>
      <c r="J20" s="928">
        <v>259</v>
      </c>
      <c r="K20" s="928">
        <v>275</v>
      </c>
      <c r="L20" s="928">
        <v>275</v>
      </c>
      <c r="M20" s="928">
        <v>0</v>
      </c>
      <c r="N20" s="928">
        <v>275</v>
      </c>
      <c r="O20" s="928">
        <v>0</v>
      </c>
      <c r="P20" s="928">
        <v>259</v>
      </c>
      <c r="Q20" s="928">
        <v>15</v>
      </c>
      <c r="R20" s="928" t="s">
        <v>263</v>
      </c>
      <c r="S20" s="959" t="s">
        <v>1293</v>
      </c>
      <c r="T20" s="928"/>
      <c r="U20" s="928" t="s">
        <v>28</v>
      </c>
      <c r="V20" s="928" t="s">
        <v>342</v>
      </c>
      <c r="W20" s="928" t="s">
        <v>342</v>
      </c>
      <c r="X20" s="928" t="s">
        <v>342</v>
      </c>
      <c r="Y20" s="1859"/>
      <c r="Z20" s="17" t="s">
        <v>28</v>
      </c>
    </row>
    <row r="21" spans="2:26" s="44" customFormat="1" ht="12">
      <c r="B21" s="937"/>
      <c r="C21" s="937"/>
      <c r="D21" s="937"/>
      <c r="E21" s="937"/>
      <c r="F21" s="979" t="s">
        <v>379</v>
      </c>
      <c r="G21" s="979"/>
      <c r="H21" s="979"/>
      <c r="I21" s="979"/>
      <c r="J21" s="980">
        <f>SUM(J19:J20)</f>
        <v>288</v>
      </c>
      <c r="K21" s="980">
        <f t="shared" ref="K21:Q21" si="3">SUM(K19:K20)</f>
        <v>304</v>
      </c>
      <c r="L21" s="980">
        <f t="shared" si="3"/>
        <v>304</v>
      </c>
      <c r="M21" s="980">
        <f t="shared" si="3"/>
        <v>0</v>
      </c>
      <c r="N21" s="980">
        <f t="shared" si="3"/>
        <v>304</v>
      </c>
      <c r="O21" s="980">
        <f t="shared" si="3"/>
        <v>0</v>
      </c>
      <c r="P21" s="980">
        <f t="shared" si="3"/>
        <v>288</v>
      </c>
      <c r="Q21" s="980">
        <f t="shared" si="3"/>
        <v>17</v>
      </c>
      <c r="R21" s="979"/>
      <c r="S21" s="979"/>
      <c r="T21" s="979"/>
      <c r="U21" s="979"/>
      <c r="V21" s="979"/>
      <c r="W21" s="979"/>
      <c r="X21" s="979"/>
      <c r="Y21" s="979"/>
      <c r="Z21" s="981"/>
    </row>
    <row r="22" spans="2:26">
      <c r="B22" s="39"/>
      <c r="C22" s="39"/>
      <c r="D22" s="39"/>
      <c r="E22" s="39"/>
      <c r="F22" s="39"/>
      <c r="G22" s="39"/>
      <c r="H22" s="982"/>
      <c r="I22" s="39"/>
      <c r="J22" s="983"/>
      <c r="K22" s="984"/>
      <c r="L22" s="984"/>
      <c r="M22" s="984"/>
      <c r="N22" s="984"/>
      <c r="O22" s="984"/>
      <c r="P22" s="983"/>
      <c r="Q22" s="983"/>
      <c r="R22" s="39"/>
      <c r="S22" s="39"/>
      <c r="T22" s="39"/>
      <c r="U22" s="39"/>
      <c r="V22" s="39"/>
      <c r="W22" s="39"/>
      <c r="X22" s="39"/>
      <c r="Y22" s="39"/>
      <c r="Z22" s="39"/>
    </row>
    <row r="23" spans="2:26" s="773" customFormat="1" ht="12.75">
      <c r="B23" s="985" t="s">
        <v>352</v>
      </c>
      <c r="C23" s="985" t="s">
        <v>353</v>
      </c>
      <c r="D23" s="985" t="s">
        <v>1</v>
      </c>
      <c r="E23" s="985" t="s">
        <v>354</v>
      </c>
      <c r="F23" s="985" t="s">
        <v>355</v>
      </c>
      <c r="G23" s="985" t="s">
        <v>356</v>
      </c>
      <c r="H23" s="985" t="s">
        <v>357</v>
      </c>
      <c r="I23" s="986" t="s">
        <v>358</v>
      </c>
      <c r="J23" s="985" t="s">
        <v>359</v>
      </c>
      <c r="K23" s="985" t="s">
        <v>360</v>
      </c>
      <c r="L23" s="985" t="s">
        <v>361</v>
      </c>
      <c r="M23" s="985" t="s">
        <v>362</v>
      </c>
      <c r="N23" s="985" t="s">
        <v>363</v>
      </c>
      <c r="O23" s="985" t="s">
        <v>364</v>
      </c>
      <c r="P23" s="985" t="s">
        <v>365</v>
      </c>
      <c r="Q23" s="985" t="s">
        <v>366</v>
      </c>
      <c r="R23" s="985" t="s">
        <v>367</v>
      </c>
      <c r="S23" s="985"/>
      <c r="T23" s="985" t="s">
        <v>370</v>
      </c>
      <c r="U23" s="985" t="s">
        <v>371</v>
      </c>
      <c r="V23" s="985" t="s">
        <v>372</v>
      </c>
      <c r="W23" s="985" t="s">
        <v>373</v>
      </c>
      <c r="X23" s="985" t="s">
        <v>1259</v>
      </c>
      <c r="Y23" s="985" t="s">
        <v>375</v>
      </c>
      <c r="Z23" s="985" t="s">
        <v>1270</v>
      </c>
    </row>
    <row r="24" spans="2:26" s="117" customFormat="1">
      <c r="B24" s="928" t="s">
        <v>1291</v>
      </c>
      <c r="C24" s="928" t="s">
        <v>186</v>
      </c>
      <c r="D24" s="928">
        <v>10</v>
      </c>
      <c r="E24" s="928" t="s">
        <v>241</v>
      </c>
      <c r="F24" s="928" t="s">
        <v>187</v>
      </c>
      <c r="G24" s="928">
        <v>4702053667</v>
      </c>
      <c r="H24" s="928" t="s">
        <v>242</v>
      </c>
      <c r="I24" s="928">
        <v>710967632004</v>
      </c>
      <c r="J24" s="928">
        <v>940</v>
      </c>
      <c r="K24" s="928">
        <v>1024</v>
      </c>
      <c r="L24" s="928">
        <v>1021</v>
      </c>
      <c r="M24" s="928">
        <v>3</v>
      </c>
      <c r="N24" s="928">
        <v>1021</v>
      </c>
      <c r="O24" s="928">
        <v>0</v>
      </c>
      <c r="P24" s="928">
        <v>951</v>
      </c>
      <c r="Q24" s="928">
        <v>55</v>
      </c>
      <c r="R24" s="928" t="s">
        <v>263</v>
      </c>
      <c r="S24" s="959" t="s">
        <v>1298</v>
      </c>
      <c r="T24" s="928"/>
      <c r="U24" s="928" t="s">
        <v>28</v>
      </c>
      <c r="V24" s="959" t="s">
        <v>342</v>
      </c>
      <c r="W24" s="959" t="s">
        <v>342</v>
      </c>
      <c r="X24" s="959" t="s">
        <v>342</v>
      </c>
      <c r="Y24" s="987" t="s">
        <v>243</v>
      </c>
      <c r="Z24" s="17"/>
    </row>
    <row r="25" spans="2:26" s="44" customFormat="1" ht="12">
      <c r="B25" s="937"/>
      <c r="C25" s="937"/>
      <c r="D25" s="937"/>
      <c r="E25" s="937"/>
      <c r="F25" s="979" t="s">
        <v>379</v>
      </c>
      <c r="G25" s="979"/>
      <c r="H25" s="979"/>
      <c r="I25" s="979"/>
      <c r="J25" s="980">
        <f>SUM(J24)</f>
        <v>940</v>
      </c>
      <c r="K25" s="980">
        <f t="shared" ref="K25:Q25" si="4">SUM(K24)</f>
        <v>1024</v>
      </c>
      <c r="L25" s="980">
        <f t="shared" si="4"/>
        <v>1021</v>
      </c>
      <c r="M25" s="980">
        <f t="shared" si="4"/>
        <v>3</v>
      </c>
      <c r="N25" s="980">
        <f t="shared" si="4"/>
        <v>1021</v>
      </c>
      <c r="O25" s="980">
        <f t="shared" si="4"/>
        <v>0</v>
      </c>
      <c r="P25" s="980">
        <f t="shared" si="4"/>
        <v>951</v>
      </c>
      <c r="Q25" s="980">
        <f t="shared" si="4"/>
        <v>55</v>
      </c>
      <c r="R25" s="979"/>
      <c r="S25" s="979"/>
      <c r="T25" s="979"/>
      <c r="U25" s="979"/>
      <c r="V25" s="979"/>
      <c r="W25" s="979"/>
      <c r="X25" s="979"/>
      <c r="Y25" s="979"/>
      <c r="Z25" s="981"/>
    </row>
    <row r="26" spans="2:26" s="44" customFormat="1">
      <c r="B26" s="39"/>
      <c r="C26" s="39"/>
      <c r="D26" s="39"/>
      <c r="E26" s="39"/>
      <c r="F26" s="39"/>
      <c r="G26" s="39"/>
      <c r="H26" s="39"/>
      <c r="I26" s="39"/>
      <c r="J26" s="39"/>
      <c r="K26" s="39"/>
      <c r="L26" s="39"/>
      <c r="M26" s="39"/>
      <c r="N26" s="39"/>
      <c r="O26" s="39"/>
      <c r="P26" s="39"/>
      <c r="Q26" s="39"/>
      <c r="R26" s="39"/>
      <c r="S26" s="39"/>
      <c r="T26" s="39"/>
      <c r="U26" s="39"/>
      <c r="V26" s="39"/>
      <c r="W26" s="39"/>
      <c r="X26" s="39"/>
      <c r="Y26" s="39"/>
      <c r="Z26" s="981"/>
    </row>
    <row r="27" spans="2:26" s="773" customFormat="1" ht="12.75">
      <c r="B27" s="985" t="s">
        <v>352</v>
      </c>
      <c r="C27" s="985" t="s">
        <v>353</v>
      </c>
      <c r="D27" s="985" t="s">
        <v>1</v>
      </c>
      <c r="E27" s="985" t="s">
        <v>354</v>
      </c>
      <c r="F27" s="985" t="s">
        <v>355</v>
      </c>
      <c r="G27" s="985" t="s">
        <v>356</v>
      </c>
      <c r="H27" s="985" t="s">
        <v>357</v>
      </c>
      <c r="I27" s="986" t="s">
        <v>358</v>
      </c>
      <c r="J27" s="985" t="s">
        <v>359</v>
      </c>
      <c r="K27" s="985" t="s">
        <v>360</v>
      </c>
      <c r="L27" s="985" t="s">
        <v>361</v>
      </c>
      <c r="M27" s="985" t="s">
        <v>362</v>
      </c>
      <c r="N27" s="985" t="s">
        <v>363</v>
      </c>
      <c r="O27" s="985" t="s">
        <v>364</v>
      </c>
      <c r="P27" s="985" t="s">
        <v>365</v>
      </c>
      <c r="Q27" s="985" t="s">
        <v>366</v>
      </c>
      <c r="R27" s="985" t="s">
        <v>367</v>
      </c>
      <c r="S27" s="985"/>
      <c r="T27" s="985" t="s">
        <v>370</v>
      </c>
      <c r="U27" s="985" t="s">
        <v>371</v>
      </c>
      <c r="V27" s="985" t="s">
        <v>372</v>
      </c>
      <c r="W27" s="985" t="s">
        <v>373</v>
      </c>
      <c r="X27" s="985" t="s">
        <v>1259</v>
      </c>
      <c r="Y27" s="985" t="s">
        <v>375</v>
      </c>
      <c r="Z27" s="985" t="s">
        <v>1270</v>
      </c>
    </row>
    <row r="28" spans="2:26" s="117" customFormat="1">
      <c r="B28" s="928" t="s">
        <v>1294</v>
      </c>
      <c r="C28" s="928" t="s">
        <v>91</v>
      </c>
      <c r="D28" s="928">
        <v>30</v>
      </c>
      <c r="E28" s="928" t="s">
        <v>245</v>
      </c>
      <c r="F28" s="928" t="s">
        <v>102</v>
      </c>
      <c r="G28" s="928">
        <v>4702056488</v>
      </c>
      <c r="H28" s="928" t="s">
        <v>70</v>
      </c>
      <c r="I28" s="928">
        <v>710966292032</v>
      </c>
      <c r="J28" s="928">
        <v>1209</v>
      </c>
      <c r="K28" s="928">
        <v>1450</v>
      </c>
      <c r="L28" s="928">
        <f>1450-230</f>
        <v>1220</v>
      </c>
      <c r="M28" s="928">
        <v>230</v>
      </c>
      <c r="N28" s="928">
        <v>1220</v>
      </c>
      <c r="O28" s="928">
        <v>0</v>
      </c>
      <c r="P28" s="928">
        <v>1219</v>
      </c>
      <c r="Q28" s="928">
        <v>73</v>
      </c>
      <c r="R28" s="928" t="s">
        <v>263</v>
      </c>
      <c r="S28" s="959" t="s">
        <v>1295</v>
      </c>
      <c r="T28" s="928"/>
      <c r="U28" s="928" t="s">
        <v>28</v>
      </c>
      <c r="V28" s="959" t="s">
        <v>342</v>
      </c>
      <c r="W28" s="959" t="s">
        <v>342</v>
      </c>
      <c r="X28" s="959" t="s">
        <v>342</v>
      </c>
      <c r="Y28" s="987" t="s">
        <v>246</v>
      </c>
      <c r="Z28" s="17"/>
    </row>
    <row r="29" spans="2:26" s="44" customFormat="1" ht="12">
      <c r="B29" s="980"/>
      <c r="C29" s="980"/>
      <c r="D29" s="980"/>
      <c r="E29" s="980"/>
      <c r="F29" s="980" t="s">
        <v>379</v>
      </c>
      <c r="G29" s="980"/>
      <c r="H29" s="980"/>
      <c r="I29" s="980"/>
      <c r="J29" s="980">
        <f>SUM(J28)</f>
        <v>1209</v>
      </c>
      <c r="K29" s="980">
        <f t="shared" ref="K29:Q29" si="5">SUM(K28)</f>
        <v>1450</v>
      </c>
      <c r="L29" s="980">
        <f t="shared" si="5"/>
        <v>1220</v>
      </c>
      <c r="M29" s="980">
        <f t="shared" si="5"/>
        <v>230</v>
      </c>
      <c r="N29" s="980">
        <f t="shared" si="5"/>
        <v>1220</v>
      </c>
      <c r="O29" s="980">
        <f t="shared" si="5"/>
        <v>0</v>
      </c>
      <c r="P29" s="980">
        <f t="shared" si="5"/>
        <v>1219</v>
      </c>
      <c r="Q29" s="980">
        <f t="shared" si="5"/>
        <v>73</v>
      </c>
      <c r="R29" s="979"/>
      <c r="S29" s="979"/>
      <c r="T29" s="979"/>
      <c r="U29" s="979"/>
      <c r="V29" s="979"/>
      <c r="W29" s="979"/>
      <c r="X29" s="979"/>
      <c r="Y29" s="979"/>
      <c r="Z29" s="981"/>
    </row>
    <row r="30" spans="2:26">
      <c r="B30" s="39"/>
      <c r="C30" s="39"/>
      <c r="D30" s="39"/>
      <c r="E30" s="39"/>
      <c r="F30" s="39"/>
      <c r="G30" s="39"/>
      <c r="H30" s="982"/>
      <c r="I30" s="39"/>
      <c r="J30" s="983"/>
      <c r="K30" s="984"/>
      <c r="L30" s="984"/>
      <c r="M30" s="984"/>
      <c r="N30" s="984"/>
      <c r="O30" s="984"/>
      <c r="P30" s="983"/>
      <c r="Q30" s="983"/>
      <c r="R30" s="39"/>
      <c r="S30" s="39"/>
      <c r="T30" s="39"/>
      <c r="U30" s="39"/>
      <c r="V30" s="39"/>
      <c r="W30" s="39"/>
      <c r="X30" s="39"/>
      <c r="Y30" s="39"/>
      <c r="Z30" s="39"/>
    </row>
    <row r="31" spans="2:26" s="773" customFormat="1" ht="12.75">
      <c r="B31" s="985" t="s">
        <v>352</v>
      </c>
      <c r="C31" s="985" t="s">
        <v>353</v>
      </c>
      <c r="D31" s="985" t="s">
        <v>1</v>
      </c>
      <c r="E31" s="985" t="s">
        <v>354</v>
      </c>
      <c r="F31" s="985" t="s">
        <v>355</v>
      </c>
      <c r="G31" s="985" t="s">
        <v>356</v>
      </c>
      <c r="H31" s="985" t="s">
        <v>357</v>
      </c>
      <c r="I31" s="986" t="s">
        <v>358</v>
      </c>
      <c r="J31" s="985" t="s">
        <v>359</v>
      </c>
      <c r="K31" s="985" t="s">
        <v>360</v>
      </c>
      <c r="L31" s="985" t="s">
        <v>361</v>
      </c>
      <c r="M31" s="985" t="s">
        <v>362</v>
      </c>
      <c r="N31" s="985" t="s">
        <v>363</v>
      </c>
      <c r="O31" s="985" t="s">
        <v>364</v>
      </c>
      <c r="P31" s="985" t="s">
        <v>365</v>
      </c>
      <c r="Q31" s="985" t="s">
        <v>366</v>
      </c>
      <c r="R31" s="985" t="s">
        <v>367</v>
      </c>
      <c r="S31" s="985"/>
      <c r="T31" s="985" t="s">
        <v>370</v>
      </c>
      <c r="U31" s="985" t="s">
        <v>371</v>
      </c>
      <c r="V31" s="985" t="s">
        <v>372</v>
      </c>
      <c r="W31" s="985" t="s">
        <v>373</v>
      </c>
      <c r="X31" s="985" t="s">
        <v>1259</v>
      </c>
      <c r="Y31" s="985" t="s">
        <v>375</v>
      </c>
      <c r="Z31" s="985" t="s">
        <v>1270</v>
      </c>
    </row>
    <row r="32" spans="2:26" s="117" customFormat="1" ht="11.25">
      <c r="B32" s="928" t="s">
        <v>1294</v>
      </c>
      <c r="C32" s="928" t="s">
        <v>109</v>
      </c>
      <c r="D32" s="928">
        <v>30</v>
      </c>
      <c r="E32" s="928" t="s">
        <v>245</v>
      </c>
      <c r="F32" s="928" t="s">
        <v>102</v>
      </c>
      <c r="G32" s="928">
        <v>4702055747</v>
      </c>
      <c r="H32" s="928" t="s">
        <v>70</v>
      </c>
      <c r="I32" s="928" t="s">
        <v>248</v>
      </c>
      <c r="J32" s="928">
        <v>36</v>
      </c>
      <c r="K32" s="928">
        <v>36</v>
      </c>
      <c r="L32" s="928">
        <v>36</v>
      </c>
      <c r="M32" s="928">
        <v>0</v>
      </c>
      <c r="N32" s="928">
        <v>36</v>
      </c>
      <c r="O32" s="928">
        <v>0</v>
      </c>
      <c r="P32" s="928">
        <v>36</v>
      </c>
      <c r="Q32" s="928">
        <v>3</v>
      </c>
      <c r="R32" s="928" t="s">
        <v>263</v>
      </c>
      <c r="S32" s="928" t="s">
        <v>1295</v>
      </c>
      <c r="T32" s="928"/>
      <c r="U32" s="928" t="s">
        <v>28</v>
      </c>
      <c r="V32" s="928" t="s">
        <v>342</v>
      </c>
      <c r="W32" s="928" t="s">
        <v>342</v>
      </c>
      <c r="X32" s="928" t="s">
        <v>342</v>
      </c>
      <c r="Y32" s="1859" t="s">
        <v>249</v>
      </c>
      <c r="Z32" s="17" t="s">
        <v>28</v>
      </c>
    </row>
    <row r="33" spans="2:26" s="117" customFormat="1" ht="11.25">
      <c r="B33" s="928" t="s">
        <v>1294</v>
      </c>
      <c r="C33" s="928" t="s">
        <v>109</v>
      </c>
      <c r="D33" s="928">
        <v>30</v>
      </c>
      <c r="E33" s="928" t="s">
        <v>245</v>
      </c>
      <c r="F33" s="928" t="s">
        <v>102</v>
      </c>
      <c r="G33" s="928">
        <v>4702055741</v>
      </c>
      <c r="H33" s="928" t="s">
        <v>70</v>
      </c>
      <c r="I33" s="928" t="s">
        <v>251</v>
      </c>
      <c r="J33" s="928">
        <v>64</v>
      </c>
      <c r="K33" s="928">
        <v>64</v>
      </c>
      <c r="L33" s="928">
        <v>64</v>
      </c>
      <c r="M33" s="928">
        <v>0</v>
      </c>
      <c r="N33" s="928">
        <v>64</v>
      </c>
      <c r="O33" s="928">
        <v>0</v>
      </c>
      <c r="P33" s="928">
        <v>64</v>
      </c>
      <c r="Q33" s="928">
        <v>8</v>
      </c>
      <c r="R33" s="928" t="s">
        <v>263</v>
      </c>
      <c r="S33" s="928" t="s">
        <v>1295</v>
      </c>
      <c r="T33" s="928"/>
      <c r="U33" s="928" t="s">
        <v>28</v>
      </c>
      <c r="V33" s="928" t="s">
        <v>342</v>
      </c>
      <c r="W33" s="928" t="s">
        <v>342</v>
      </c>
      <c r="X33" s="928" t="s">
        <v>342</v>
      </c>
      <c r="Y33" s="1859"/>
      <c r="Z33" s="17" t="s">
        <v>28</v>
      </c>
    </row>
    <row r="34" spans="2:26" s="117" customFormat="1" ht="11.25">
      <c r="B34" s="928" t="s">
        <v>1294</v>
      </c>
      <c r="C34" s="928" t="s">
        <v>109</v>
      </c>
      <c r="D34" s="928">
        <v>30</v>
      </c>
      <c r="E34" s="928" t="s">
        <v>245</v>
      </c>
      <c r="F34" s="928" t="s">
        <v>102</v>
      </c>
      <c r="G34" s="928">
        <v>4702055748</v>
      </c>
      <c r="H34" s="928" t="s">
        <v>70</v>
      </c>
      <c r="I34" s="928" t="s">
        <v>252</v>
      </c>
      <c r="J34" s="928">
        <v>48</v>
      </c>
      <c r="K34" s="928">
        <v>48</v>
      </c>
      <c r="L34" s="928">
        <v>48</v>
      </c>
      <c r="M34" s="928">
        <v>0</v>
      </c>
      <c r="N34" s="928">
        <v>48</v>
      </c>
      <c r="O34" s="928">
        <v>0</v>
      </c>
      <c r="P34" s="928">
        <v>48</v>
      </c>
      <c r="Q34" s="928">
        <v>4</v>
      </c>
      <c r="R34" s="928" t="s">
        <v>263</v>
      </c>
      <c r="S34" s="928" t="s">
        <v>1295</v>
      </c>
      <c r="T34" s="928"/>
      <c r="U34" s="928" t="s">
        <v>28</v>
      </c>
      <c r="V34" s="928" t="s">
        <v>342</v>
      </c>
      <c r="W34" s="928" t="s">
        <v>342</v>
      </c>
      <c r="X34" s="928" t="s">
        <v>342</v>
      </c>
      <c r="Y34" s="1859"/>
      <c r="Z34" s="17" t="s">
        <v>28</v>
      </c>
    </row>
    <row r="35" spans="2:26" s="117" customFormat="1" ht="11.25">
      <c r="B35" s="928" t="s">
        <v>1294</v>
      </c>
      <c r="C35" s="928" t="s">
        <v>109</v>
      </c>
      <c r="D35" s="928">
        <v>30</v>
      </c>
      <c r="E35" s="928" t="s">
        <v>245</v>
      </c>
      <c r="F35" s="928" t="s">
        <v>102</v>
      </c>
      <c r="G35" s="928">
        <v>4702055743</v>
      </c>
      <c r="H35" s="928" t="s">
        <v>70</v>
      </c>
      <c r="I35" s="928" t="s">
        <v>253</v>
      </c>
      <c r="J35" s="928">
        <v>488</v>
      </c>
      <c r="K35" s="928">
        <v>488</v>
      </c>
      <c r="L35" s="928">
        <v>488</v>
      </c>
      <c r="M35" s="928">
        <v>0</v>
      </c>
      <c r="N35" s="928">
        <v>488</v>
      </c>
      <c r="O35" s="928">
        <v>0</v>
      </c>
      <c r="P35" s="928">
        <v>488</v>
      </c>
      <c r="Q35" s="928">
        <v>61</v>
      </c>
      <c r="R35" s="928" t="s">
        <v>263</v>
      </c>
      <c r="S35" s="928" t="s">
        <v>1295</v>
      </c>
      <c r="T35" s="928"/>
      <c r="U35" s="928" t="s">
        <v>28</v>
      </c>
      <c r="V35" s="928" t="s">
        <v>342</v>
      </c>
      <c r="W35" s="928" t="s">
        <v>342</v>
      </c>
      <c r="X35" s="928" t="s">
        <v>342</v>
      </c>
      <c r="Y35" s="1859"/>
      <c r="Z35" s="17" t="s">
        <v>28</v>
      </c>
    </row>
    <row r="36" spans="2:26" s="117" customFormat="1" ht="11.25">
      <c r="B36" s="928" t="s">
        <v>1294</v>
      </c>
      <c r="C36" s="928" t="s">
        <v>109</v>
      </c>
      <c r="D36" s="928">
        <v>30</v>
      </c>
      <c r="E36" s="928" t="s">
        <v>245</v>
      </c>
      <c r="F36" s="928" t="s">
        <v>102</v>
      </c>
      <c r="G36" s="928">
        <v>4702055749</v>
      </c>
      <c r="H36" s="928" t="s">
        <v>70</v>
      </c>
      <c r="I36" s="928" t="s">
        <v>254</v>
      </c>
      <c r="J36" s="928">
        <v>36</v>
      </c>
      <c r="K36" s="928">
        <v>36</v>
      </c>
      <c r="L36" s="928">
        <v>36</v>
      </c>
      <c r="M36" s="928">
        <v>0</v>
      </c>
      <c r="N36" s="928">
        <v>36</v>
      </c>
      <c r="O36" s="928">
        <v>0</v>
      </c>
      <c r="P36" s="928">
        <v>36</v>
      </c>
      <c r="Q36" s="928">
        <v>3</v>
      </c>
      <c r="R36" s="928" t="s">
        <v>263</v>
      </c>
      <c r="S36" s="928" t="s">
        <v>1295</v>
      </c>
      <c r="T36" s="928"/>
      <c r="U36" s="928" t="s">
        <v>28</v>
      </c>
      <c r="V36" s="928" t="s">
        <v>342</v>
      </c>
      <c r="W36" s="928" t="s">
        <v>342</v>
      </c>
      <c r="X36" s="928" t="s">
        <v>342</v>
      </c>
      <c r="Y36" s="1859"/>
      <c r="Z36" s="17" t="s">
        <v>28</v>
      </c>
    </row>
    <row r="37" spans="2:26" s="117" customFormat="1" ht="11.25">
      <c r="B37" s="928" t="s">
        <v>1294</v>
      </c>
      <c r="C37" s="928" t="s">
        <v>109</v>
      </c>
      <c r="D37" s="928">
        <v>30</v>
      </c>
      <c r="E37" s="928" t="s">
        <v>245</v>
      </c>
      <c r="F37" s="928" t="s">
        <v>102</v>
      </c>
      <c r="G37" s="928">
        <v>4702055742</v>
      </c>
      <c r="H37" s="928" t="s">
        <v>70</v>
      </c>
      <c r="I37" s="928" t="s">
        <v>255</v>
      </c>
      <c r="J37" s="928">
        <v>936</v>
      </c>
      <c r="K37" s="928">
        <v>988</v>
      </c>
      <c r="L37" s="928">
        <v>988</v>
      </c>
      <c r="M37" s="928">
        <v>0</v>
      </c>
      <c r="N37" s="928">
        <v>988</v>
      </c>
      <c r="O37" s="928">
        <v>0</v>
      </c>
      <c r="P37" s="928">
        <v>936</v>
      </c>
      <c r="Q37" s="928">
        <v>156</v>
      </c>
      <c r="R37" s="928" t="s">
        <v>263</v>
      </c>
      <c r="S37" s="928" t="s">
        <v>1295</v>
      </c>
      <c r="T37" s="928"/>
      <c r="U37" s="928" t="s">
        <v>28</v>
      </c>
      <c r="V37" s="928" t="s">
        <v>342</v>
      </c>
      <c r="W37" s="928" t="s">
        <v>342</v>
      </c>
      <c r="X37" s="928" t="s">
        <v>342</v>
      </c>
      <c r="Y37" s="1859"/>
      <c r="Z37" s="17" t="s">
        <v>28</v>
      </c>
    </row>
    <row r="38" spans="2:26" s="117" customFormat="1" ht="11.25">
      <c r="B38" s="928" t="s">
        <v>1294</v>
      </c>
      <c r="C38" s="928" t="s">
        <v>109</v>
      </c>
      <c r="D38" s="928">
        <v>30</v>
      </c>
      <c r="E38" s="928" t="s">
        <v>245</v>
      </c>
      <c r="F38" s="928" t="s">
        <v>102</v>
      </c>
      <c r="G38" s="928">
        <v>4702055750</v>
      </c>
      <c r="H38" s="928" t="s">
        <v>70</v>
      </c>
      <c r="I38" s="928" t="s">
        <v>256</v>
      </c>
      <c r="J38" s="928">
        <v>12</v>
      </c>
      <c r="K38" s="928">
        <v>12</v>
      </c>
      <c r="L38" s="928">
        <v>12</v>
      </c>
      <c r="M38" s="928">
        <v>0</v>
      </c>
      <c r="N38" s="928">
        <v>12</v>
      </c>
      <c r="O38" s="928">
        <v>0</v>
      </c>
      <c r="P38" s="928">
        <v>12</v>
      </c>
      <c r="Q38" s="928">
        <v>1</v>
      </c>
      <c r="R38" s="928" t="s">
        <v>263</v>
      </c>
      <c r="S38" s="928" t="s">
        <v>1295</v>
      </c>
      <c r="T38" s="928"/>
      <c r="U38" s="928" t="s">
        <v>28</v>
      </c>
      <c r="V38" s="928" t="s">
        <v>342</v>
      </c>
      <c r="W38" s="928" t="s">
        <v>342</v>
      </c>
      <c r="X38" s="928" t="s">
        <v>342</v>
      </c>
      <c r="Y38" s="1859"/>
      <c r="Z38" s="17" t="s">
        <v>28</v>
      </c>
    </row>
    <row r="39" spans="2:26" s="117" customFormat="1" ht="11.25">
      <c r="B39" s="928" t="s">
        <v>1294</v>
      </c>
      <c r="C39" s="928" t="s">
        <v>109</v>
      </c>
      <c r="D39" s="928">
        <v>30</v>
      </c>
      <c r="E39" s="928" t="s">
        <v>245</v>
      </c>
      <c r="F39" s="928" t="s">
        <v>102</v>
      </c>
      <c r="G39" s="928">
        <v>4702055745</v>
      </c>
      <c r="H39" s="928" t="s">
        <v>70</v>
      </c>
      <c r="I39" s="928" t="s">
        <v>257</v>
      </c>
      <c r="J39" s="928">
        <v>150</v>
      </c>
      <c r="K39" s="928">
        <v>155</v>
      </c>
      <c r="L39" s="928">
        <v>155</v>
      </c>
      <c r="M39" s="928">
        <v>0</v>
      </c>
      <c r="N39" s="928">
        <v>155</v>
      </c>
      <c r="O39" s="928">
        <v>0</v>
      </c>
      <c r="P39" s="928">
        <v>150</v>
      </c>
      <c r="Q39" s="928">
        <v>25</v>
      </c>
      <c r="R39" s="928" t="s">
        <v>263</v>
      </c>
      <c r="S39" s="928" t="s">
        <v>1295</v>
      </c>
      <c r="T39" s="928"/>
      <c r="U39" s="928" t="s">
        <v>28</v>
      </c>
      <c r="V39" s="928" t="s">
        <v>342</v>
      </c>
      <c r="W39" s="928" t="s">
        <v>342</v>
      </c>
      <c r="X39" s="928" t="s">
        <v>342</v>
      </c>
      <c r="Y39" s="1859"/>
      <c r="Z39" s="17" t="s">
        <v>28</v>
      </c>
    </row>
    <row r="40" spans="2:26" s="117" customFormat="1" ht="11.25">
      <c r="B40" s="928" t="s">
        <v>1294</v>
      </c>
      <c r="C40" s="928" t="s">
        <v>109</v>
      </c>
      <c r="D40" s="928">
        <v>30</v>
      </c>
      <c r="E40" s="928" t="s">
        <v>245</v>
      </c>
      <c r="F40" s="928" t="s">
        <v>102</v>
      </c>
      <c r="G40" s="928">
        <v>4702055744</v>
      </c>
      <c r="H40" s="928" t="s">
        <v>70</v>
      </c>
      <c r="I40" s="928" t="s">
        <v>258</v>
      </c>
      <c r="J40" s="928">
        <v>360</v>
      </c>
      <c r="K40" s="928">
        <f>380+21</f>
        <v>401</v>
      </c>
      <c r="L40" s="928">
        <v>401</v>
      </c>
      <c r="M40" s="928">
        <v>0</v>
      </c>
      <c r="N40" s="928">
        <v>401</v>
      </c>
      <c r="O40" s="928">
        <v>0</v>
      </c>
      <c r="P40" s="928">
        <v>360</v>
      </c>
      <c r="Q40" s="928">
        <v>60</v>
      </c>
      <c r="R40" s="928" t="s">
        <v>263</v>
      </c>
      <c r="S40" s="928" t="s">
        <v>1295</v>
      </c>
      <c r="T40" s="928"/>
      <c r="U40" s="928" t="s">
        <v>28</v>
      </c>
      <c r="V40" s="928" t="s">
        <v>342</v>
      </c>
      <c r="W40" s="928" t="s">
        <v>342</v>
      </c>
      <c r="X40" s="928" t="s">
        <v>342</v>
      </c>
      <c r="Y40" s="1859"/>
      <c r="Z40" s="17" t="s">
        <v>28</v>
      </c>
    </row>
    <row r="41" spans="2:26" s="117" customFormat="1" ht="11.25">
      <c r="B41" s="928" t="s">
        <v>1294</v>
      </c>
      <c r="C41" s="928" t="s">
        <v>109</v>
      </c>
      <c r="D41" s="928">
        <v>30</v>
      </c>
      <c r="E41" s="928" t="s">
        <v>245</v>
      </c>
      <c r="F41" s="928" t="s">
        <v>102</v>
      </c>
      <c r="G41" s="928">
        <v>4702055746</v>
      </c>
      <c r="H41" s="928" t="s">
        <v>70</v>
      </c>
      <c r="I41" s="928" t="s">
        <v>259</v>
      </c>
      <c r="J41" s="928">
        <v>12</v>
      </c>
      <c r="K41" s="928">
        <v>12</v>
      </c>
      <c r="L41" s="928">
        <v>12</v>
      </c>
      <c r="M41" s="928">
        <v>0</v>
      </c>
      <c r="N41" s="928">
        <v>12</v>
      </c>
      <c r="O41" s="928">
        <v>0</v>
      </c>
      <c r="P41" s="928">
        <v>12</v>
      </c>
      <c r="Q41" s="928">
        <v>1</v>
      </c>
      <c r="R41" s="928" t="s">
        <v>263</v>
      </c>
      <c r="S41" s="928" t="s">
        <v>1295</v>
      </c>
      <c r="T41" s="928"/>
      <c r="U41" s="928" t="s">
        <v>28</v>
      </c>
      <c r="V41" s="928" t="s">
        <v>342</v>
      </c>
      <c r="W41" s="928" t="s">
        <v>342</v>
      </c>
      <c r="X41" s="928" t="s">
        <v>342</v>
      </c>
      <c r="Y41" s="1859"/>
      <c r="Z41" s="17"/>
    </row>
    <row r="42" spans="2:26" s="44" customFormat="1" ht="12">
      <c r="B42" s="937"/>
      <c r="C42" s="937"/>
      <c r="D42" s="937"/>
      <c r="E42" s="937"/>
      <c r="F42" s="979" t="s">
        <v>379</v>
      </c>
      <c r="G42" s="979"/>
      <c r="H42" s="979"/>
      <c r="I42" s="979"/>
      <c r="J42" s="980">
        <f>SUM(J32:J41)</f>
        <v>2142</v>
      </c>
      <c r="K42" s="980">
        <f t="shared" ref="K42:Q42" si="6">SUM(K32:K41)</f>
        <v>2240</v>
      </c>
      <c r="L42" s="980">
        <f t="shared" si="6"/>
        <v>2240</v>
      </c>
      <c r="M42" s="980">
        <f t="shared" si="6"/>
        <v>0</v>
      </c>
      <c r="N42" s="980">
        <f t="shared" si="6"/>
        <v>2240</v>
      </c>
      <c r="O42" s="980">
        <f t="shared" si="6"/>
        <v>0</v>
      </c>
      <c r="P42" s="980">
        <f t="shared" si="6"/>
        <v>2142</v>
      </c>
      <c r="Q42" s="980">
        <f t="shared" si="6"/>
        <v>322</v>
      </c>
      <c r="R42" s="979"/>
      <c r="S42" s="979"/>
      <c r="T42" s="979"/>
      <c r="U42" s="979"/>
      <c r="V42" s="979"/>
      <c r="W42" s="979"/>
      <c r="X42" s="979"/>
      <c r="Y42" s="979"/>
      <c r="Z42" s="981"/>
    </row>
    <row r="43" spans="2:26" s="44" customFormat="1" ht="12" thickBot="1">
      <c r="B43" s="1860"/>
      <c r="C43" s="1861"/>
      <c r="D43" s="1861"/>
      <c r="E43" s="1861"/>
      <c r="F43" s="1861"/>
      <c r="G43" s="1861"/>
      <c r="H43" s="1861"/>
      <c r="I43" s="1861"/>
      <c r="J43" s="1861"/>
      <c r="K43" s="1861"/>
      <c r="L43" s="1861"/>
      <c r="M43" s="1861"/>
      <c r="N43" s="1861"/>
      <c r="O43" s="1861"/>
      <c r="P43" s="1861"/>
      <c r="Q43" s="1861"/>
      <c r="R43" s="1861"/>
      <c r="S43" s="1861"/>
      <c r="T43" s="1861"/>
      <c r="U43" s="1861"/>
      <c r="V43" s="1861"/>
      <c r="W43" s="1861"/>
      <c r="X43" s="1861"/>
      <c r="Y43" s="1861"/>
      <c r="Z43" s="1862"/>
    </row>
    <row r="44" spans="2:26" s="44" customFormat="1" ht="11.25">
      <c r="B44" s="1850" t="s">
        <v>1281</v>
      </c>
      <c r="C44" s="1851"/>
      <c r="D44" s="1851"/>
      <c r="E44" s="1851"/>
      <c r="F44" s="1851"/>
      <c r="G44" s="988"/>
      <c r="H44" s="988"/>
      <c r="I44" s="988"/>
      <c r="J44" s="988"/>
      <c r="K44" s="988"/>
      <c r="L44" s="988"/>
      <c r="M44" s="988"/>
      <c r="N44" s="988"/>
      <c r="O44" s="988"/>
      <c r="P44" s="988"/>
      <c r="Q44" s="988"/>
      <c r="R44" s="988"/>
      <c r="S44" s="988"/>
      <c r="T44" s="988"/>
      <c r="U44" s="988"/>
      <c r="V44" s="988"/>
      <c r="W44" s="988"/>
      <c r="X44" s="988"/>
      <c r="Y44" s="988"/>
      <c r="Z44" s="989"/>
    </row>
    <row r="45" spans="2:26" s="773" customFormat="1" ht="13.5" thickBot="1">
      <c r="B45" s="990" t="s">
        <v>352</v>
      </c>
      <c r="C45" s="991" t="s">
        <v>353</v>
      </c>
      <c r="D45" s="991" t="s">
        <v>1</v>
      </c>
      <c r="E45" s="991" t="s">
        <v>354</v>
      </c>
      <c r="F45" s="991" t="s">
        <v>355</v>
      </c>
      <c r="G45" s="991" t="s">
        <v>356</v>
      </c>
      <c r="H45" s="991" t="s">
        <v>357</v>
      </c>
      <c r="I45" s="992" t="s">
        <v>358</v>
      </c>
      <c r="J45" s="991" t="s">
        <v>359</v>
      </c>
      <c r="K45" s="991" t="s">
        <v>360</v>
      </c>
      <c r="L45" s="991" t="s">
        <v>361</v>
      </c>
      <c r="M45" s="991" t="s">
        <v>362</v>
      </c>
      <c r="N45" s="991" t="s">
        <v>363</v>
      </c>
      <c r="O45" s="991" t="s">
        <v>364</v>
      </c>
      <c r="P45" s="991" t="s">
        <v>365</v>
      </c>
      <c r="Q45" s="991" t="s">
        <v>366</v>
      </c>
      <c r="R45" s="991" t="s">
        <v>367</v>
      </c>
      <c r="S45" s="991"/>
      <c r="T45" s="991" t="s">
        <v>370</v>
      </c>
      <c r="U45" s="991" t="s">
        <v>371</v>
      </c>
      <c r="V45" s="991" t="s">
        <v>372</v>
      </c>
      <c r="W45" s="991" t="s">
        <v>373</v>
      </c>
      <c r="X45" s="991" t="s">
        <v>1259</v>
      </c>
      <c r="Y45" s="991" t="s">
        <v>375</v>
      </c>
      <c r="Z45" s="993" t="s">
        <v>1270</v>
      </c>
    </row>
    <row r="46" spans="2:26" s="44" customFormat="1" ht="13.5" thickBot="1">
      <c r="B46" s="994" t="s">
        <v>1294</v>
      </c>
      <c r="C46" s="995" t="s">
        <v>260</v>
      </c>
      <c r="D46" s="995">
        <v>30</v>
      </c>
      <c r="E46" s="995" t="s">
        <v>245</v>
      </c>
      <c r="F46" s="995" t="s">
        <v>43</v>
      </c>
      <c r="G46" s="995">
        <v>4702056489</v>
      </c>
      <c r="H46" s="995" t="s">
        <v>70</v>
      </c>
      <c r="I46" s="995">
        <v>710966292032</v>
      </c>
      <c r="J46" s="995">
        <v>207</v>
      </c>
      <c r="K46" s="996"/>
      <c r="L46" s="996"/>
      <c r="M46" s="996"/>
      <c r="N46" s="996"/>
      <c r="O46" s="996"/>
      <c r="P46" s="995">
        <v>207</v>
      </c>
      <c r="Q46" s="995">
        <v>14</v>
      </c>
      <c r="R46" s="995" t="s">
        <v>26</v>
      </c>
      <c r="S46" s="997" t="s">
        <v>1295</v>
      </c>
      <c r="T46" s="998"/>
      <c r="U46" s="998" t="s">
        <v>28</v>
      </c>
      <c r="V46" s="998" t="s">
        <v>342</v>
      </c>
      <c r="W46" s="998" t="s">
        <v>342</v>
      </c>
      <c r="X46" s="998" t="s">
        <v>342</v>
      </c>
      <c r="Y46" s="999" t="s">
        <v>284</v>
      </c>
      <c r="Z46" s="1000"/>
    </row>
    <row r="47" spans="2:26" s="44" customFormat="1" ht="12" thickBot="1">
      <c r="B47" s="1001" t="s">
        <v>1291</v>
      </c>
      <c r="C47" s="1002" t="s">
        <v>21</v>
      </c>
      <c r="D47" s="1002">
        <v>10</v>
      </c>
      <c r="E47" s="1002" t="s">
        <v>286</v>
      </c>
      <c r="F47" s="1002" t="s">
        <v>25</v>
      </c>
      <c r="G47" s="1002">
        <v>4702056496</v>
      </c>
      <c r="H47" s="1002" t="s">
        <v>70</v>
      </c>
      <c r="I47" s="1002">
        <v>710968912501</v>
      </c>
      <c r="J47" s="1002">
        <v>524</v>
      </c>
      <c r="K47" s="1002"/>
      <c r="L47" s="1002"/>
      <c r="M47" s="1002"/>
      <c r="N47" s="1002"/>
      <c r="O47" s="1002"/>
      <c r="P47" s="1002">
        <v>534</v>
      </c>
      <c r="Q47" s="1002">
        <v>26</v>
      </c>
      <c r="R47" s="995" t="s">
        <v>26</v>
      </c>
      <c r="S47" s="1003" t="s">
        <v>1299</v>
      </c>
      <c r="T47" s="1004"/>
      <c r="U47" s="998" t="s">
        <v>28</v>
      </c>
      <c r="V47" s="1004" t="s">
        <v>342</v>
      </c>
      <c r="W47" s="1004" t="s">
        <v>342</v>
      </c>
      <c r="X47" s="1004" t="s">
        <v>342</v>
      </c>
      <c r="Y47" s="1852" t="s">
        <v>287</v>
      </c>
      <c r="Z47" s="1005"/>
    </row>
    <row r="48" spans="2:26" s="44" customFormat="1" ht="12.75" thickBot="1">
      <c r="B48" s="1006" t="s">
        <v>1294</v>
      </c>
      <c r="C48" s="1007" t="s">
        <v>21</v>
      </c>
      <c r="D48" s="1007">
        <v>40</v>
      </c>
      <c r="E48" s="1007" t="s">
        <v>224</v>
      </c>
      <c r="F48" s="1007" t="s">
        <v>25</v>
      </c>
      <c r="G48" s="1007">
        <v>4702056492</v>
      </c>
      <c r="H48" s="1007" t="s">
        <v>70</v>
      </c>
      <c r="I48" s="1007">
        <v>710966294509</v>
      </c>
      <c r="J48" s="1007">
        <v>762</v>
      </c>
      <c r="K48" s="1008">
        <v>780</v>
      </c>
      <c r="L48" s="1008">
        <v>760</v>
      </c>
      <c r="M48" s="1008">
        <v>20</v>
      </c>
      <c r="N48" s="1008">
        <v>760</v>
      </c>
      <c r="O48" s="1008"/>
      <c r="P48" s="1007">
        <v>777</v>
      </c>
      <c r="Q48" s="1007">
        <v>46</v>
      </c>
      <c r="R48" s="995" t="s">
        <v>26</v>
      </c>
      <c r="S48" s="1009" t="s">
        <v>1295</v>
      </c>
      <c r="T48" s="1010"/>
      <c r="U48" s="998" t="s">
        <v>28</v>
      </c>
      <c r="V48" s="1010" t="s">
        <v>342</v>
      </c>
      <c r="W48" s="1010" t="s">
        <v>342</v>
      </c>
      <c r="X48" s="1010" t="s">
        <v>342</v>
      </c>
      <c r="Y48" s="1853"/>
      <c r="Z48" s="1011"/>
    </row>
    <row r="49" spans="1:16377" s="44" customFormat="1" ht="15.75" thickBot="1">
      <c r="B49" s="1012"/>
      <c r="C49" s="1013"/>
      <c r="D49" s="1013"/>
      <c r="E49" s="1013"/>
      <c r="F49" s="1014" t="s">
        <v>379</v>
      </c>
      <c r="G49" s="1014"/>
      <c r="H49" s="1014"/>
      <c r="I49" s="1014"/>
      <c r="J49" s="1014">
        <f>SUM(J46:J48)</f>
        <v>1493</v>
      </c>
      <c r="K49" s="1014">
        <f>SUM(K48)</f>
        <v>780</v>
      </c>
      <c r="L49" s="1014">
        <f>SUM(L48)</f>
        <v>760</v>
      </c>
      <c r="M49" s="1014">
        <f>SUM(M48)</f>
        <v>20</v>
      </c>
      <c r="N49" s="1014">
        <f>SUM(N48)</f>
        <v>760</v>
      </c>
      <c r="O49" s="1014">
        <f>SUM(O48)</f>
        <v>0</v>
      </c>
      <c r="P49" s="1014">
        <f>SUM(P46:P48)</f>
        <v>1518</v>
      </c>
      <c r="Q49" s="1014">
        <f>SUM(Q46:Q48)</f>
        <v>86</v>
      </c>
      <c r="R49" s="1015"/>
      <c r="S49" s="1015"/>
      <c r="T49" s="1015"/>
      <c r="U49" s="1015"/>
      <c r="V49" s="1015"/>
      <c r="W49" s="1015"/>
      <c r="X49" s="1015"/>
      <c r="Y49" s="1015"/>
      <c r="Z49" s="1016"/>
    </row>
    <row r="50" spans="1:16377">
      <c r="B50" s="1017"/>
      <c r="C50" s="1017"/>
      <c r="D50" s="1017"/>
      <c r="E50" s="1854"/>
      <c r="F50" s="1854"/>
      <c r="G50" s="1854"/>
      <c r="H50" s="1854"/>
      <c r="I50" s="1854"/>
      <c r="J50" s="1854"/>
      <c r="K50" s="1854"/>
      <c r="L50" s="1854"/>
      <c r="M50" s="1854"/>
      <c r="N50" s="1854"/>
      <c r="O50" s="1854"/>
      <c r="P50" s="1854"/>
      <c r="Q50" s="1854"/>
      <c r="R50" s="1854"/>
      <c r="S50" s="1854"/>
      <c r="T50" s="1854"/>
      <c r="U50" s="1854"/>
      <c r="V50" s="1854"/>
      <c r="W50" s="1854"/>
      <c r="X50" s="1854"/>
      <c r="Y50" s="1854"/>
      <c r="Z50" s="1017"/>
    </row>
    <row r="51" spans="1:16377" ht="15.75" thickBot="1">
      <c r="A51" s="44"/>
      <c r="B51" s="1855" t="s">
        <v>1267</v>
      </c>
      <c r="C51" s="1856"/>
      <c r="D51" s="1856"/>
      <c r="E51" s="1856"/>
      <c r="F51" s="1856"/>
      <c r="G51" s="1856"/>
      <c r="H51" s="1857"/>
      <c r="I51" s="1018"/>
      <c r="J51" s="1019">
        <f>+J8+J16+J21+J25+J29+J42+J49</f>
        <v>12792</v>
      </c>
      <c r="K51" s="1019">
        <f>K8+K16+K21+K25+K29+K42</f>
        <v>21395</v>
      </c>
      <c r="L51" s="1019">
        <f>L8+L16+L21+L25+L29+L42</f>
        <v>18382</v>
      </c>
      <c r="M51" s="1019">
        <f>M8+M16+M21+M25+M29+M42</f>
        <v>3013</v>
      </c>
      <c r="N51" s="1019">
        <f>N8+N16+N21+N25+N29+N42</f>
        <v>18382</v>
      </c>
      <c r="O51" s="1019">
        <f>O8+O16+O21+O25+O29+O42</f>
        <v>0</v>
      </c>
      <c r="P51" s="1019">
        <f>+P8+P16+P21+P25+P29+P42+P49</f>
        <v>12975</v>
      </c>
      <c r="Q51" s="1019">
        <f>+Q8+Q16+Q21+Q25+Q29+Q42+Q49</f>
        <v>954</v>
      </c>
      <c r="R51" s="1020"/>
      <c r="S51" s="1020"/>
      <c r="T51" s="1020"/>
      <c r="U51" s="1021"/>
      <c r="V51" s="1021"/>
      <c r="W51" s="1021"/>
      <c r="X51" s="1021"/>
      <c r="Y51" s="1021"/>
      <c r="Z51" s="1021"/>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c r="GV51" s="44"/>
      <c r="GW51" s="44"/>
      <c r="GX51" s="44"/>
      <c r="GY51" s="44"/>
      <c r="GZ51" s="44"/>
      <c r="HA51" s="44"/>
      <c r="HB51" s="44"/>
      <c r="HC51" s="44"/>
      <c r="HD51" s="44"/>
      <c r="HE51" s="44"/>
      <c r="HF51" s="44"/>
      <c r="HG51" s="44"/>
      <c r="HH51" s="44"/>
      <c r="HI51" s="44"/>
      <c r="HJ51" s="44"/>
      <c r="HK51" s="44"/>
      <c r="HL51" s="44"/>
      <c r="HM51" s="44"/>
      <c r="HN51" s="44"/>
      <c r="HO51" s="44"/>
      <c r="HP51" s="44"/>
      <c r="HQ51" s="44"/>
      <c r="HR51" s="44"/>
      <c r="HS51" s="44"/>
      <c r="HT51" s="44"/>
      <c r="HU51" s="44"/>
      <c r="HV51" s="44"/>
      <c r="HW51" s="44"/>
      <c r="HX51" s="44"/>
      <c r="HY51" s="44"/>
      <c r="HZ51" s="44"/>
      <c r="IA51" s="44"/>
      <c r="IB51" s="44"/>
      <c r="IC51" s="44"/>
      <c r="ID51" s="44"/>
      <c r="IE51" s="44"/>
      <c r="IF51" s="44"/>
      <c r="IG51" s="44"/>
      <c r="IH51" s="44"/>
      <c r="II51" s="44"/>
      <c r="IJ51" s="44"/>
      <c r="IK51" s="44"/>
      <c r="IL51" s="44"/>
      <c r="IM51" s="44"/>
      <c r="IN51" s="44"/>
      <c r="IO51" s="44"/>
      <c r="IP51" s="44"/>
      <c r="IQ51" s="44"/>
      <c r="IR51" s="44"/>
      <c r="IS51" s="44"/>
      <c r="IT51" s="44"/>
      <c r="IU51" s="44"/>
      <c r="IV51" s="44"/>
      <c r="IW51" s="44"/>
      <c r="IX51" s="44"/>
      <c r="IY51" s="44"/>
      <c r="IZ51" s="44"/>
      <c r="JA51" s="44"/>
      <c r="JB51" s="44"/>
      <c r="JC51" s="44"/>
      <c r="JD51" s="44"/>
      <c r="JE51" s="44"/>
      <c r="JF51" s="44"/>
      <c r="JG51" s="44"/>
      <c r="JH51" s="44"/>
      <c r="JI51" s="44"/>
      <c r="JJ51" s="44"/>
      <c r="JK51" s="44"/>
      <c r="JL51" s="44"/>
      <c r="JM51" s="44"/>
      <c r="JN51" s="44"/>
      <c r="JO51" s="44"/>
      <c r="JP51" s="44"/>
      <c r="JQ51" s="44"/>
      <c r="JR51" s="44"/>
      <c r="JS51" s="44"/>
      <c r="JT51" s="44"/>
      <c r="JU51" s="44"/>
      <c r="JV51" s="44"/>
      <c r="JW51" s="44"/>
      <c r="JX51" s="44"/>
      <c r="JY51" s="44"/>
      <c r="JZ51" s="44"/>
      <c r="KA51" s="44"/>
      <c r="KB51" s="44"/>
      <c r="KC51" s="44"/>
      <c r="KD51" s="44"/>
      <c r="KE51" s="44"/>
      <c r="KF51" s="44"/>
      <c r="KG51" s="44"/>
      <c r="KH51" s="44"/>
      <c r="KI51" s="44"/>
      <c r="KJ51" s="44"/>
      <c r="KK51" s="44"/>
      <c r="KL51" s="44"/>
      <c r="KM51" s="44"/>
      <c r="KN51" s="44"/>
      <c r="KO51" s="44"/>
      <c r="KP51" s="44"/>
      <c r="KQ51" s="44"/>
      <c r="KR51" s="44"/>
      <c r="KS51" s="44"/>
      <c r="KT51" s="44"/>
      <c r="KU51" s="44"/>
      <c r="KV51" s="44"/>
      <c r="KW51" s="44"/>
      <c r="KX51" s="44"/>
      <c r="KY51" s="44"/>
      <c r="KZ51" s="44"/>
      <c r="LA51" s="44"/>
      <c r="LB51" s="44"/>
      <c r="LC51" s="44"/>
      <c r="LD51" s="44"/>
      <c r="LE51" s="44"/>
      <c r="LF51" s="44"/>
      <c r="LG51" s="44"/>
      <c r="LH51" s="44"/>
      <c r="LI51" s="44"/>
      <c r="LJ51" s="44"/>
      <c r="LK51" s="44"/>
      <c r="LL51" s="44"/>
      <c r="LM51" s="44"/>
      <c r="LN51" s="44"/>
      <c r="LO51" s="44"/>
      <c r="LP51" s="44"/>
      <c r="LQ51" s="44"/>
      <c r="LR51" s="44"/>
      <c r="LS51" s="44"/>
      <c r="LT51" s="44"/>
      <c r="LU51" s="44"/>
      <c r="LV51" s="44"/>
      <c r="LW51" s="44"/>
      <c r="LX51" s="44"/>
      <c r="LY51" s="44"/>
      <c r="LZ51" s="44"/>
      <c r="MA51" s="44"/>
      <c r="MB51" s="44"/>
      <c r="MC51" s="44"/>
      <c r="MD51" s="44"/>
      <c r="ME51" s="44"/>
      <c r="MF51" s="44"/>
      <c r="MG51" s="44"/>
      <c r="MH51" s="44"/>
      <c r="MI51" s="44"/>
      <c r="MJ51" s="44"/>
      <c r="MK51" s="44"/>
      <c r="ML51" s="44"/>
      <c r="MM51" s="44"/>
      <c r="MN51" s="44"/>
      <c r="MO51" s="44"/>
      <c r="MP51" s="44"/>
      <c r="MQ51" s="44"/>
      <c r="MR51" s="44"/>
      <c r="MS51" s="44"/>
      <c r="MT51" s="44"/>
      <c r="MU51" s="44"/>
      <c r="MV51" s="44"/>
      <c r="MW51" s="44"/>
      <c r="MX51" s="44"/>
      <c r="MY51" s="44"/>
      <c r="MZ51" s="44"/>
      <c r="NA51" s="44"/>
      <c r="NB51" s="44"/>
      <c r="NC51" s="44"/>
      <c r="ND51" s="44"/>
      <c r="NE51" s="44"/>
      <c r="NF51" s="44"/>
      <c r="NG51" s="44"/>
      <c r="NH51" s="44"/>
      <c r="NI51" s="44"/>
      <c r="NJ51" s="44"/>
      <c r="NK51" s="44"/>
      <c r="NL51" s="44"/>
      <c r="NM51" s="44"/>
      <c r="NN51" s="44"/>
      <c r="NO51" s="44"/>
      <c r="NP51" s="44"/>
      <c r="NQ51" s="44"/>
      <c r="NR51" s="44"/>
      <c r="NS51" s="44"/>
      <c r="NT51" s="44"/>
      <c r="NU51" s="44"/>
      <c r="NV51" s="44"/>
      <c r="NW51" s="44"/>
      <c r="NX51" s="44"/>
      <c r="NY51" s="44"/>
      <c r="NZ51" s="44"/>
      <c r="OA51" s="44"/>
      <c r="OB51" s="44"/>
      <c r="OC51" s="44"/>
      <c r="OD51" s="44"/>
      <c r="OE51" s="44"/>
      <c r="OF51" s="44"/>
      <c r="OG51" s="44"/>
      <c r="OH51" s="44"/>
      <c r="OI51" s="44"/>
      <c r="OJ51" s="44"/>
      <c r="OK51" s="44"/>
      <c r="OL51" s="44"/>
      <c r="OM51" s="44"/>
      <c r="ON51" s="44"/>
      <c r="OO51" s="44"/>
      <c r="OP51" s="44"/>
      <c r="OQ51" s="44"/>
      <c r="OR51" s="44"/>
      <c r="OS51" s="44"/>
      <c r="OT51" s="44"/>
      <c r="OU51" s="44"/>
      <c r="OV51" s="44"/>
      <c r="OW51" s="44"/>
      <c r="OX51" s="44"/>
      <c r="OY51" s="44"/>
      <c r="OZ51" s="44"/>
      <c r="PA51" s="44"/>
      <c r="PB51" s="44"/>
      <c r="PC51" s="44"/>
      <c r="PD51" s="44"/>
      <c r="PE51" s="44"/>
      <c r="PF51" s="44"/>
      <c r="PG51" s="44"/>
      <c r="PH51" s="44"/>
      <c r="PI51" s="44"/>
      <c r="PJ51" s="44"/>
      <c r="PK51" s="44"/>
      <c r="PL51" s="44"/>
      <c r="PM51" s="44"/>
      <c r="PN51" s="44"/>
      <c r="PO51" s="44"/>
      <c r="PP51" s="44"/>
      <c r="PQ51" s="44"/>
      <c r="PR51" s="44"/>
      <c r="PS51" s="44"/>
      <c r="PT51" s="44"/>
      <c r="PU51" s="44"/>
      <c r="PV51" s="44"/>
      <c r="PW51" s="44"/>
      <c r="PX51" s="44"/>
      <c r="PY51" s="44"/>
      <c r="PZ51" s="44"/>
      <c r="QA51" s="44"/>
      <c r="QB51" s="44"/>
      <c r="QC51" s="44"/>
      <c r="QD51" s="44"/>
      <c r="QE51" s="44"/>
      <c r="QF51" s="44"/>
      <c r="QG51" s="44"/>
      <c r="QH51" s="44"/>
      <c r="QI51" s="44"/>
      <c r="QJ51" s="44"/>
      <c r="QK51" s="44"/>
      <c r="QL51" s="44"/>
      <c r="QM51" s="44"/>
      <c r="QN51" s="44"/>
      <c r="QO51" s="44"/>
      <c r="QP51" s="44"/>
      <c r="QQ51" s="44"/>
      <c r="QR51" s="44"/>
      <c r="QS51" s="44"/>
      <c r="QT51" s="44"/>
      <c r="QU51" s="44"/>
      <c r="QV51" s="44"/>
      <c r="QW51" s="44"/>
      <c r="QX51" s="44"/>
      <c r="QY51" s="44"/>
      <c r="QZ51" s="44"/>
      <c r="RA51" s="44"/>
      <c r="RB51" s="44"/>
      <c r="RC51" s="44"/>
      <c r="RD51" s="44"/>
      <c r="RE51" s="44"/>
      <c r="RF51" s="44"/>
      <c r="RG51" s="44"/>
      <c r="RH51" s="44"/>
      <c r="RI51" s="44"/>
      <c r="RJ51" s="44"/>
      <c r="RK51" s="44"/>
      <c r="RL51" s="44"/>
      <c r="RM51" s="44"/>
      <c r="RN51" s="44"/>
      <c r="RO51" s="44"/>
      <c r="RP51" s="44"/>
      <c r="RQ51" s="44"/>
      <c r="RR51" s="44"/>
      <c r="RS51" s="44"/>
      <c r="RT51" s="44"/>
      <c r="RU51" s="44"/>
      <c r="RV51" s="44"/>
      <c r="RW51" s="44"/>
      <c r="RX51" s="44"/>
      <c r="RY51" s="44"/>
      <c r="RZ51" s="44"/>
      <c r="SA51" s="44"/>
      <c r="SB51" s="44"/>
      <c r="SC51" s="44"/>
      <c r="SD51" s="44"/>
      <c r="SE51" s="44"/>
      <c r="SF51" s="44"/>
      <c r="SG51" s="44"/>
      <c r="SH51" s="44"/>
      <c r="SI51" s="44"/>
      <c r="SJ51" s="44"/>
      <c r="SK51" s="44"/>
      <c r="SL51" s="44"/>
      <c r="SM51" s="44"/>
      <c r="SN51" s="44"/>
      <c r="SO51" s="44"/>
      <c r="SP51" s="44"/>
      <c r="SQ51" s="44"/>
      <c r="SR51" s="44"/>
      <c r="SS51" s="44"/>
      <c r="ST51" s="44"/>
      <c r="SU51" s="44"/>
      <c r="SV51" s="44"/>
      <c r="SW51" s="44"/>
      <c r="SX51" s="44"/>
      <c r="SY51" s="44"/>
      <c r="SZ51" s="44"/>
      <c r="TA51" s="44"/>
      <c r="TB51" s="44"/>
      <c r="TC51" s="44"/>
      <c r="TD51" s="44"/>
      <c r="TE51" s="44"/>
      <c r="TF51" s="44"/>
      <c r="TG51" s="44"/>
      <c r="TH51" s="44"/>
      <c r="TI51" s="44"/>
      <c r="TJ51" s="44"/>
      <c r="TK51" s="44"/>
      <c r="TL51" s="44"/>
      <c r="TM51" s="44"/>
      <c r="TN51" s="44"/>
      <c r="TO51" s="44"/>
      <c r="TP51" s="44"/>
      <c r="TQ51" s="44"/>
      <c r="TR51" s="44"/>
      <c r="TS51" s="44"/>
      <c r="TT51" s="44"/>
      <c r="TU51" s="44"/>
      <c r="TV51" s="44"/>
      <c r="TW51" s="44"/>
      <c r="TX51" s="44"/>
      <c r="TY51" s="44"/>
      <c r="TZ51" s="44"/>
      <c r="UA51" s="44"/>
      <c r="UB51" s="44"/>
      <c r="UC51" s="44"/>
      <c r="UD51" s="44"/>
      <c r="UE51" s="44"/>
      <c r="UF51" s="44"/>
      <c r="UG51" s="44"/>
      <c r="UH51" s="44"/>
      <c r="UI51" s="44"/>
      <c r="UJ51" s="44"/>
      <c r="UK51" s="44"/>
      <c r="UL51" s="44"/>
      <c r="UM51" s="44"/>
      <c r="UN51" s="44"/>
      <c r="UO51" s="44"/>
      <c r="UP51" s="44"/>
      <c r="UQ51" s="44"/>
      <c r="UR51" s="44"/>
      <c r="US51" s="44"/>
      <c r="UT51" s="44"/>
      <c r="UU51" s="44"/>
      <c r="UV51" s="44"/>
      <c r="UW51" s="44"/>
      <c r="UX51" s="44"/>
      <c r="UY51" s="44"/>
      <c r="UZ51" s="44"/>
      <c r="VA51" s="44"/>
      <c r="VB51" s="44"/>
      <c r="VC51" s="44"/>
      <c r="VD51" s="44"/>
      <c r="VE51" s="44"/>
      <c r="VF51" s="44"/>
      <c r="VG51" s="44"/>
      <c r="VH51" s="44"/>
      <c r="VI51" s="44"/>
      <c r="VJ51" s="44"/>
      <c r="VK51" s="44"/>
      <c r="VL51" s="44"/>
      <c r="VM51" s="44"/>
      <c r="VN51" s="44"/>
      <c r="VO51" s="44"/>
      <c r="VP51" s="44"/>
      <c r="VQ51" s="44"/>
      <c r="VR51" s="44"/>
      <c r="VS51" s="44"/>
      <c r="VT51" s="44"/>
      <c r="VU51" s="44"/>
      <c r="VV51" s="44"/>
      <c r="VW51" s="44"/>
      <c r="VX51" s="44"/>
      <c r="VY51" s="44"/>
      <c r="VZ51" s="44"/>
      <c r="WA51" s="44"/>
      <c r="WB51" s="44"/>
      <c r="WC51" s="44"/>
      <c r="WD51" s="44"/>
      <c r="WE51" s="44"/>
      <c r="WF51" s="44"/>
      <c r="WG51" s="44"/>
      <c r="WH51" s="44"/>
      <c r="WI51" s="44"/>
      <c r="WJ51" s="44"/>
      <c r="WK51" s="44"/>
      <c r="WL51" s="44"/>
      <c r="WM51" s="44"/>
      <c r="WN51" s="44"/>
      <c r="WO51" s="44"/>
      <c r="WP51" s="44"/>
      <c r="WQ51" s="44"/>
      <c r="WR51" s="44"/>
      <c r="WS51" s="44"/>
      <c r="WT51" s="44"/>
      <c r="WU51" s="44"/>
      <c r="WV51" s="44"/>
      <c r="WW51" s="44"/>
      <c r="WX51" s="44"/>
      <c r="WY51" s="44"/>
      <c r="WZ51" s="44"/>
      <c r="XA51" s="44"/>
      <c r="XB51" s="44"/>
      <c r="XC51" s="44"/>
      <c r="XD51" s="44"/>
      <c r="XE51" s="44"/>
      <c r="XF51" s="44"/>
      <c r="XG51" s="44"/>
      <c r="XH51" s="44"/>
      <c r="XI51" s="44"/>
      <c r="XJ51" s="44"/>
      <c r="XK51" s="44"/>
      <c r="XL51" s="44"/>
      <c r="XM51" s="44"/>
      <c r="XN51" s="44"/>
      <c r="XO51" s="44"/>
      <c r="XP51" s="44"/>
      <c r="XQ51" s="44"/>
      <c r="XR51" s="44"/>
      <c r="XS51" s="44"/>
      <c r="XT51" s="44"/>
      <c r="XU51" s="44"/>
      <c r="XV51" s="44"/>
      <c r="XW51" s="44"/>
      <c r="XX51" s="44"/>
      <c r="XY51" s="44"/>
      <c r="XZ51" s="44"/>
      <c r="YA51" s="44"/>
      <c r="YB51" s="44"/>
      <c r="YC51" s="44"/>
      <c r="YD51" s="44"/>
      <c r="YE51" s="44"/>
      <c r="YF51" s="44"/>
      <c r="YG51" s="44"/>
      <c r="YH51" s="44"/>
      <c r="YI51" s="44"/>
      <c r="YJ51" s="44"/>
      <c r="YK51" s="44"/>
      <c r="YL51" s="44"/>
      <c r="YM51" s="44"/>
      <c r="YN51" s="44"/>
      <c r="YO51" s="44"/>
      <c r="YP51" s="44"/>
      <c r="YQ51" s="44"/>
      <c r="YR51" s="44"/>
      <c r="YS51" s="44"/>
      <c r="YT51" s="44"/>
      <c r="YU51" s="44"/>
      <c r="YV51" s="44"/>
      <c r="YW51" s="44"/>
      <c r="YX51" s="44"/>
      <c r="YY51" s="44"/>
      <c r="YZ51" s="44"/>
      <c r="ZA51" s="44"/>
      <c r="ZB51" s="44"/>
      <c r="ZC51" s="44"/>
      <c r="ZD51" s="44"/>
      <c r="ZE51" s="44"/>
      <c r="ZF51" s="44"/>
      <c r="ZG51" s="44"/>
      <c r="ZH51" s="44"/>
      <c r="ZI51" s="44"/>
      <c r="ZJ51" s="44"/>
      <c r="ZK51" s="44"/>
      <c r="ZL51" s="44"/>
      <c r="ZM51" s="44"/>
      <c r="ZN51" s="44"/>
      <c r="ZO51" s="44"/>
      <c r="ZP51" s="44"/>
      <c r="ZQ51" s="44"/>
      <c r="ZR51" s="44"/>
      <c r="ZS51" s="44"/>
      <c r="ZT51" s="44"/>
      <c r="ZU51" s="44"/>
      <c r="ZV51" s="44"/>
      <c r="ZW51" s="44"/>
      <c r="ZX51" s="44"/>
      <c r="ZY51" s="44"/>
      <c r="ZZ51" s="44"/>
      <c r="AAA51" s="44"/>
      <c r="AAB51" s="44"/>
      <c r="AAC51" s="44"/>
      <c r="AAD51" s="44"/>
      <c r="AAE51" s="44"/>
      <c r="AAF51" s="44"/>
      <c r="AAG51" s="44"/>
      <c r="AAH51" s="44"/>
      <c r="AAI51" s="44"/>
      <c r="AAJ51" s="44"/>
      <c r="AAK51" s="44"/>
      <c r="AAL51" s="44"/>
      <c r="AAM51" s="44"/>
      <c r="AAN51" s="44"/>
      <c r="AAO51" s="44"/>
      <c r="AAP51" s="44"/>
      <c r="AAQ51" s="44"/>
      <c r="AAR51" s="44"/>
      <c r="AAS51" s="44"/>
      <c r="AAT51" s="44"/>
      <c r="AAU51" s="44"/>
      <c r="AAV51" s="44"/>
      <c r="AAW51" s="44"/>
      <c r="AAX51" s="44"/>
      <c r="AAY51" s="44"/>
      <c r="AAZ51" s="44"/>
      <c r="ABA51" s="44"/>
      <c r="ABB51" s="44"/>
      <c r="ABC51" s="44"/>
      <c r="ABD51" s="44"/>
      <c r="ABE51" s="44"/>
      <c r="ABF51" s="44"/>
      <c r="ABG51" s="44"/>
      <c r="ABH51" s="44"/>
      <c r="ABI51" s="44"/>
      <c r="ABJ51" s="44"/>
      <c r="ABK51" s="44"/>
      <c r="ABL51" s="44"/>
      <c r="ABM51" s="44"/>
      <c r="ABN51" s="44"/>
      <c r="ABO51" s="44"/>
      <c r="ABP51" s="44"/>
      <c r="ABQ51" s="44"/>
      <c r="ABR51" s="44"/>
      <c r="ABS51" s="44"/>
      <c r="ABT51" s="44"/>
      <c r="ABU51" s="44"/>
      <c r="ABV51" s="44"/>
      <c r="ABW51" s="44"/>
      <c r="ABX51" s="44"/>
      <c r="ABY51" s="44"/>
      <c r="ABZ51" s="44"/>
      <c r="ACA51" s="44"/>
      <c r="ACB51" s="44"/>
      <c r="ACC51" s="44"/>
      <c r="ACD51" s="44"/>
      <c r="ACE51" s="44"/>
      <c r="ACF51" s="44"/>
      <c r="ACG51" s="44"/>
      <c r="ACH51" s="44"/>
      <c r="ACI51" s="44"/>
      <c r="ACJ51" s="44"/>
      <c r="ACK51" s="44"/>
      <c r="ACL51" s="44"/>
      <c r="ACM51" s="44"/>
      <c r="ACN51" s="44"/>
      <c r="ACO51" s="44"/>
      <c r="ACP51" s="44"/>
      <c r="ACQ51" s="44"/>
      <c r="ACR51" s="44"/>
      <c r="ACS51" s="44"/>
      <c r="ACT51" s="44"/>
      <c r="ACU51" s="44"/>
      <c r="ACV51" s="44"/>
      <c r="ACW51" s="44"/>
      <c r="ACX51" s="44"/>
      <c r="ACY51" s="44"/>
      <c r="ACZ51" s="44"/>
      <c r="ADA51" s="44"/>
      <c r="ADB51" s="44"/>
      <c r="ADC51" s="44"/>
      <c r="ADD51" s="44"/>
      <c r="ADE51" s="44"/>
      <c r="ADF51" s="44"/>
      <c r="ADG51" s="44"/>
      <c r="ADH51" s="44"/>
      <c r="ADI51" s="44"/>
      <c r="ADJ51" s="44"/>
      <c r="ADK51" s="44"/>
      <c r="ADL51" s="44"/>
      <c r="ADM51" s="44"/>
      <c r="ADN51" s="44"/>
      <c r="ADO51" s="44"/>
      <c r="ADP51" s="44"/>
      <c r="ADQ51" s="44"/>
      <c r="ADR51" s="44"/>
      <c r="ADS51" s="44"/>
      <c r="ADT51" s="44"/>
      <c r="ADU51" s="44"/>
      <c r="ADV51" s="44"/>
      <c r="ADW51" s="44"/>
      <c r="ADX51" s="44"/>
      <c r="ADY51" s="44"/>
      <c r="ADZ51" s="44"/>
      <c r="AEA51" s="44"/>
      <c r="AEB51" s="44"/>
      <c r="AEC51" s="44"/>
      <c r="AED51" s="44"/>
      <c r="AEE51" s="44"/>
      <c r="AEF51" s="44"/>
      <c r="AEG51" s="44"/>
      <c r="AEH51" s="44"/>
      <c r="AEI51" s="44"/>
      <c r="AEJ51" s="44"/>
      <c r="AEK51" s="44"/>
      <c r="AEL51" s="44"/>
      <c r="AEM51" s="44"/>
      <c r="AEN51" s="44"/>
      <c r="AEO51" s="44"/>
      <c r="AEP51" s="44"/>
      <c r="AEQ51" s="44"/>
      <c r="AER51" s="44"/>
      <c r="AES51" s="44"/>
      <c r="AET51" s="44"/>
      <c r="AEU51" s="44"/>
      <c r="AEV51" s="44"/>
      <c r="AEW51" s="44"/>
      <c r="AEX51" s="44"/>
      <c r="AEY51" s="44"/>
      <c r="AEZ51" s="44"/>
      <c r="AFA51" s="44"/>
      <c r="AFB51" s="44"/>
      <c r="AFC51" s="44"/>
      <c r="AFD51" s="44"/>
      <c r="AFE51" s="44"/>
      <c r="AFF51" s="44"/>
      <c r="AFG51" s="44"/>
      <c r="AFH51" s="44"/>
      <c r="AFI51" s="44"/>
      <c r="AFJ51" s="44"/>
      <c r="AFK51" s="44"/>
      <c r="AFL51" s="44"/>
      <c r="AFM51" s="44"/>
      <c r="AFN51" s="44"/>
      <c r="AFO51" s="44"/>
      <c r="AFP51" s="44"/>
      <c r="AFQ51" s="44"/>
      <c r="AFR51" s="44"/>
      <c r="AFS51" s="44"/>
      <c r="AFT51" s="44"/>
      <c r="AFU51" s="44"/>
      <c r="AFV51" s="44"/>
      <c r="AFW51" s="44"/>
      <c r="AFX51" s="44"/>
      <c r="AFY51" s="44"/>
      <c r="AFZ51" s="44"/>
      <c r="AGA51" s="44"/>
      <c r="AGB51" s="44"/>
      <c r="AGC51" s="44"/>
      <c r="AGD51" s="44"/>
      <c r="AGE51" s="44"/>
      <c r="AGF51" s="44"/>
      <c r="AGG51" s="44"/>
      <c r="AGH51" s="44"/>
      <c r="AGI51" s="44"/>
      <c r="AGJ51" s="44"/>
      <c r="AGK51" s="44"/>
      <c r="AGL51" s="44"/>
      <c r="AGM51" s="44"/>
      <c r="AGN51" s="44"/>
      <c r="AGO51" s="44"/>
      <c r="AGP51" s="44"/>
      <c r="AGQ51" s="44"/>
      <c r="AGR51" s="44"/>
      <c r="AGS51" s="44"/>
      <c r="AGT51" s="44"/>
      <c r="AGU51" s="44"/>
      <c r="AGV51" s="44"/>
      <c r="AGW51" s="44"/>
      <c r="AGX51" s="44"/>
      <c r="AGY51" s="44"/>
      <c r="AGZ51" s="44"/>
      <c r="AHA51" s="44"/>
      <c r="AHB51" s="44"/>
      <c r="AHC51" s="44"/>
      <c r="AHD51" s="44"/>
      <c r="AHE51" s="44"/>
      <c r="AHF51" s="44"/>
      <c r="AHG51" s="44"/>
      <c r="AHH51" s="44"/>
      <c r="AHI51" s="44"/>
      <c r="AHJ51" s="44"/>
      <c r="AHK51" s="44"/>
      <c r="AHL51" s="44"/>
      <c r="AHM51" s="44"/>
      <c r="AHN51" s="44"/>
      <c r="AHO51" s="44"/>
      <c r="AHP51" s="44"/>
      <c r="AHQ51" s="44"/>
      <c r="AHR51" s="44"/>
      <c r="AHS51" s="44"/>
      <c r="AHT51" s="44"/>
      <c r="AHU51" s="44"/>
      <c r="AHV51" s="44"/>
      <c r="AHW51" s="44"/>
      <c r="AHX51" s="44"/>
      <c r="AHY51" s="44"/>
      <c r="AHZ51" s="44"/>
      <c r="AIA51" s="44"/>
      <c r="AIB51" s="44"/>
      <c r="AIC51" s="44"/>
      <c r="AID51" s="44"/>
      <c r="AIE51" s="44"/>
      <c r="AIF51" s="44"/>
      <c r="AIG51" s="44"/>
      <c r="AIH51" s="44"/>
      <c r="AII51" s="44"/>
      <c r="AIJ51" s="44"/>
      <c r="AIK51" s="44"/>
      <c r="AIL51" s="44"/>
      <c r="AIM51" s="44"/>
      <c r="AIN51" s="44"/>
      <c r="AIO51" s="44"/>
      <c r="AIP51" s="44"/>
      <c r="AIQ51" s="44"/>
      <c r="AIR51" s="44"/>
      <c r="AIS51" s="44"/>
      <c r="AIT51" s="44"/>
      <c r="AIU51" s="44"/>
      <c r="AIV51" s="44"/>
      <c r="AIW51" s="44"/>
      <c r="AIX51" s="44"/>
      <c r="AIY51" s="44"/>
      <c r="AIZ51" s="44"/>
      <c r="AJA51" s="44"/>
      <c r="AJB51" s="44"/>
      <c r="AJC51" s="44"/>
      <c r="AJD51" s="44"/>
      <c r="AJE51" s="44"/>
      <c r="AJF51" s="44"/>
      <c r="AJG51" s="44"/>
      <c r="AJH51" s="44"/>
      <c r="AJI51" s="44"/>
      <c r="AJJ51" s="44"/>
      <c r="AJK51" s="44"/>
      <c r="AJL51" s="44"/>
      <c r="AJM51" s="44"/>
      <c r="AJN51" s="44"/>
      <c r="AJO51" s="44"/>
      <c r="AJP51" s="44"/>
      <c r="AJQ51" s="44"/>
      <c r="AJR51" s="44"/>
      <c r="AJS51" s="44"/>
      <c r="AJT51" s="44"/>
      <c r="AJU51" s="44"/>
      <c r="AJV51" s="44"/>
      <c r="AJW51" s="44"/>
      <c r="AJX51" s="44"/>
      <c r="AJY51" s="44"/>
      <c r="AJZ51" s="44"/>
      <c r="AKA51" s="44"/>
      <c r="AKB51" s="44"/>
      <c r="AKC51" s="44"/>
      <c r="AKD51" s="44"/>
      <c r="AKE51" s="44"/>
      <c r="AKF51" s="44"/>
      <c r="AKG51" s="44"/>
      <c r="AKH51" s="44"/>
      <c r="AKI51" s="44"/>
      <c r="AKJ51" s="44"/>
      <c r="AKK51" s="44"/>
      <c r="AKL51" s="44"/>
      <c r="AKM51" s="44"/>
      <c r="AKN51" s="44"/>
      <c r="AKO51" s="44"/>
      <c r="AKP51" s="44"/>
      <c r="AKQ51" s="44"/>
      <c r="AKR51" s="44"/>
      <c r="AKS51" s="44"/>
      <c r="AKT51" s="44"/>
      <c r="AKU51" s="44"/>
      <c r="AKV51" s="44"/>
      <c r="AKW51" s="44"/>
      <c r="AKX51" s="44"/>
      <c r="AKY51" s="44"/>
      <c r="AKZ51" s="44"/>
      <c r="ALA51" s="44"/>
      <c r="ALB51" s="44"/>
      <c r="ALC51" s="44"/>
      <c r="ALD51" s="44"/>
      <c r="ALE51" s="44"/>
      <c r="ALF51" s="44"/>
      <c r="ALG51" s="44"/>
      <c r="ALH51" s="44"/>
      <c r="ALI51" s="44"/>
      <c r="ALJ51" s="44"/>
      <c r="ALK51" s="44"/>
      <c r="ALL51" s="44"/>
      <c r="ALM51" s="44"/>
      <c r="ALN51" s="44"/>
      <c r="ALO51" s="44"/>
      <c r="ALP51" s="44"/>
      <c r="ALQ51" s="44"/>
      <c r="ALR51" s="44"/>
      <c r="ALS51" s="44"/>
      <c r="ALT51" s="44"/>
      <c r="ALU51" s="44"/>
      <c r="ALV51" s="44"/>
      <c r="ALW51" s="44"/>
      <c r="ALX51" s="44"/>
      <c r="ALY51" s="44"/>
      <c r="ALZ51" s="44"/>
      <c r="AMA51" s="44"/>
      <c r="AMB51" s="44"/>
      <c r="AMC51" s="44"/>
      <c r="AMD51" s="44"/>
      <c r="AME51" s="44"/>
      <c r="AMF51" s="44"/>
      <c r="AMG51" s="44"/>
      <c r="AMH51" s="44"/>
      <c r="AMI51" s="44"/>
      <c r="AMJ51" s="44"/>
      <c r="AMK51" s="44"/>
      <c r="AML51" s="44"/>
      <c r="AMM51" s="44"/>
      <c r="AMN51" s="44"/>
      <c r="AMO51" s="44"/>
      <c r="AMP51" s="44"/>
      <c r="AMQ51" s="44"/>
      <c r="AMR51" s="44"/>
      <c r="AMS51" s="44"/>
      <c r="AMT51" s="44"/>
      <c r="AMU51" s="44"/>
      <c r="AMV51" s="44"/>
      <c r="AMW51" s="44"/>
      <c r="AMX51" s="44"/>
      <c r="AMY51" s="44"/>
      <c r="AMZ51" s="44"/>
      <c r="ANA51" s="44"/>
      <c r="ANB51" s="44"/>
      <c r="ANC51" s="44"/>
      <c r="AND51" s="44"/>
      <c r="ANE51" s="44"/>
      <c r="ANF51" s="44"/>
      <c r="ANG51" s="44"/>
      <c r="ANH51" s="44"/>
      <c r="ANI51" s="44"/>
      <c r="ANJ51" s="44"/>
      <c r="ANK51" s="44"/>
      <c r="ANL51" s="44"/>
      <c r="ANM51" s="44"/>
      <c r="ANN51" s="44"/>
      <c r="ANO51" s="44"/>
      <c r="ANP51" s="44"/>
      <c r="ANQ51" s="44"/>
      <c r="ANR51" s="44"/>
      <c r="ANS51" s="44"/>
      <c r="ANT51" s="44"/>
      <c r="ANU51" s="44"/>
      <c r="ANV51" s="44"/>
      <c r="ANW51" s="44"/>
      <c r="ANX51" s="44"/>
      <c r="ANY51" s="44"/>
      <c r="ANZ51" s="44"/>
      <c r="AOA51" s="44"/>
      <c r="AOB51" s="44"/>
      <c r="AOC51" s="44"/>
      <c r="AOD51" s="44"/>
      <c r="AOE51" s="44"/>
      <c r="AOF51" s="44"/>
      <c r="AOG51" s="44"/>
      <c r="AOH51" s="44"/>
      <c r="AOI51" s="44"/>
      <c r="AOJ51" s="44"/>
      <c r="AOK51" s="44"/>
      <c r="AOL51" s="44"/>
      <c r="AOM51" s="44"/>
      <c r="AON51" s="44"/>
      <c r="AOO51" s="44"/>
      <c r="AOP51" s="44"/>
      <c r="AOQ51" s="44"/>
      <c r="AOR51" s="44"/>
      <c r="AOS51" s="44"/>
      <c r="AOT51" s="44"/>
      <c r="AOU51" s="44"/>
      <c r="AOV51" s="44"/>
      <c r="AOW51" s="44"/>
      <c r="AOX51" s="44"/>
      <c r="AOY51" s="44"/>
      <c r="AOZ51" s="44"/>
      <c r="APA51" s="44"/>
      <c r="APB51" s="44"/>
      <c r="APC51" s="44"/>
      <c r="APD51" s="44"/>
      <c r="APE51" s="44"/>
      <c r="APF51" s="44"/>
      <c r="APG51" s="44"/>
      <c r="APH51" s="44"/>
      <c r="API51" s="44"/>
      <c r="APJ51" s="44"/>
      <c r="APK51" s="44"/>
      <c r="APL51" s="44"/>
      <c r="APM51" s="44"/>
      <c r="APN51" s="44"/>
      <c r="APO51" s="44"/>
      <c r="APP51" s="44"/>
      <c r="APQ51" s="44"/>
      <c r="APR51" s="44"/>
      <c r="APS51" s="44"/>
      <c r="APT51" s="44"/>
      <c r="APU51" s="44"/>
      <c r="APV51" s="44"/>
      <c r="APW51" s="44"/>
      <c r="APX51" s="44"/>
      <c r="APY51" s="44"/>
      <c r="APZ51" s="44"/>
      <c r="AQA51" s="44"/>
      <c r="AQB51" s="44"/>
      <c r="AQC51" s="44"/>
      <c r="AQD51" s="44"/>
      <c r="AQE51" s="44"/>
      <c r="AQF51" s="44"/>
      <c r="AQG51" s="44"/>
      <c r="AQH51" s="44"/>
      <c r="AQI51" s="44"/>
      <c r="AQJ51" s="44"/>
      <c r="AQK51" s="44"/>
      <c r="AQL51" s="44"/>
      <c r="AQM51" s="44"/>
      <c r="AQN51" s="44"/>
      <c r="AQO51" s="44"/>
      <c r="AQP51" s="44"/>
      <c r="AQQ51" s="44"/>
      <c r="AQR51" s="44"/>
      <c r="AQS51" s="44"/>
      <c r="AQT51" s="44"/>
      <c r="AQU51" s="44"/>
      <c r="AQV51" s="44"/>
      <c r="AQW51" s="44"/>
      <c r="AQX51" s="44"/>
      <c r="AQY51" s="44"/>
      <c r="AQZ51" s="44"/>
      <c r="ARA51" s="44"/>
      <c r="ARB51" s="44"/>
      <c r="ARC51" s="44"/>
      <c r="ARD51" s="44"/>
      <c r="ARE51" s="44"/>
      <c r="ARF51" s="44"/>
      <c r="ARG51" s="44"/>
      <c r="ARH51" s="44"/>
      <c r="ARI51" s="44"/>
      <c r="ARJ51" s="44"/>
      <c r="ARK51" s="44"/>
      <c r="ARL51" s="44"/>
      <c r="ARM51" s="44"/>
      <c r="ARN51" s="44"/>
      <c r="ARO51" s="44"/>
      <c r="ARP51" s="44"/>
      <c r="ARQ51" s="44"/>
      <c r="ARR51" s="44"/>
      <c r="ARS51" s="44"/>
      <c r="ART51" s="44"/>
      <c r="ARU51" s="44"/>
      <c r="ARV51" s="44"/>
      <c r="ARW51" s="44"/>
      <c r="ARX51" s="44"/>
      <c r="ARY51" s="44"/>
      <c r="ARZ51" s="44"/>
      <c r="ASA51" s="44"/>
      <c r="ASB51" s="44"/>
      <c r="ASC51" s="44"/>
      <c r="ASD51" s="44"/>
      <c r="ASE51" s="44"/>
      <c r="ASF51" s="44"/>
      <c r="ASG51" s="44"/>
      <c r="ASH51" s="44"/>
      <c r="ASI51" s="44"/>
      <c r="ASJ51" s="44"/>
      <c r="ASK51" s="44"/>
      <c r="ASL51" s="44"/>
      <c r="ASM51" s="44"/>
      <c r="ASN51" s="44"/>
      <c r="ASO51" s="44"/>
      <c r="ASP51" s="44"/>
      <c r="ASQ51" s="44"/>
      <c r="ASR51" s="44"/>
      <c r="ASS51" s="44"/>
      <c r="AST51" s="44"/>
      <c r="ASU51" s="44"/>
      <c r="ASV51" s="44"/>
      <c r="ASW51" s="44"/>
      <c r="ASX51" s="44"/>
      <c r="ASY51" s="44"/>
      <c r="ASZ51" s="44"/>
      <c r="ATA51" s="44"/>
      <c r="ATB51" s="44"/>
      <c r="ATC51" s="44"/>
      <c r="ATD51" s="44"/>
      <c r="ATE51" s="44"/>
      <c r="ATF51" s="44"/>
      <c r="ATG51" s="44"/>
      <c r="ATH51" s="44"/>
      <c r="ATI51" s="44"/>
      <c r="ATJ51" s="44"/>
      <c r="ATK51" s="44"/>
      <c r="ATL51" s="44"/>
      <c r="ATM51" s="44"/>
      <c r="ATN51" s="44"/>
      <c r="ATO51" s="44"/>
      <c r="ATP51" s="44"/>
      <c r="ATQ51" s="44"/>
      <c r="ATR51" s="44"/>
      <c r="ATS51" s="44"/>
      <c r="ATT51" s="44"/>
      <c r="ATU51" s="44"/>
      <c r="ATV51" s="44"/>
      <c r="ATW51" s="44"/>
      <c r="ATX51" s="44"/>
      <c r="ATY51" s="44"/>
      <c r="ATZ51" s="44"/>
      <c r="AUA51" s="44"/>
      <c r="AUB51" s="44"/>
      <c r="AUC51" s="44"/>
      <c r="AUD51" s="44"/>
      <c r="AUE51" s="44"/>
      <c r="AUF51" s="44"/>
      <c r="AUG51" s="44"/>
      <c r="AUH51" s="44"/>
      <c r="AUI51" s="44"/>
      <c r="AUJ51" s="44"/>
      <c r="AUK51" s="44"/>
      <c r="AUL51" s="44"/>
      <c r="AUM51" s="44"/>
      <c r="AUN51" s="44"/>
      <c r="AUO51" s="44"/>
      <c r="AUP51" s="44"/>
      <c r="AUQ51" s="44"/>
      <c r="AUR51" s="44"/>
      <c r="AUS51" s="44"/>
      <c r="AUT51" s="44"/>
      <c r="AUU51" s="44"/>
      <c r="AUV51" s="44"/>
      <c r="AUW51" s="44"/>
      <c r="AUX51" s="44"/>
      <c r="AUY51" s="44"/>
      <c r="AUZ51" s="44"/>
      <c r="AVA51" s="44"/>
      <c r="AVB51" s="44"/>
      <c r="AVC51" s="44"/>
      <c r="AVD51" s="44"/>
      <c r="AVE51" s="44"/>
      <c r="AVF51" s="44"/>
      <c r="AVG51" s="44"/>
      <c r="AVH51" s="44"/>
      <c r="AVI51" s="44"/>
      <c r="AVJ51" s="44"/>
      <c r="AVK51" s="44"/>
      <c r="AVL51" s="44"/>
      <c r="AVM51" s="44"/>
      <c r="AVN51" s="44"/>
      <c r="AVO51" s="44"/>
      <c r="AVP51" s="44"/>
      <c r="AVQ51" s="44"/>
      <c r="AVR51" s="44"/>
      <c r="AVS51" s="44"/>
      <c r="AVT51" s="44"/>
      <c r="AVU51" s="44"/>
      <c r="AVV51" s="44"/>
      <c r="AVW51" s="44"/>
      <c r="AVX51" s="44"/>
      <c r="AVY51" s="44"/>
      <c r="AVZ51" s="44"/>
      <c r="AWA51" s="44"/>
      <c r="AWB51" s="44"/>
      <c r="AWC51" s="44"/>
      <c r="AWD51" s="44"/>
      <c r="AWE51" s="44"/>
      <c r="AWF51" s="44"/>
      <c r="AWG51" s="44"/>
      <c r="AWH51" s="44"/>
      <c r="AWI51" s="44"/>
      <c r="AWJ51" s="44"/>
      <c r="AWK51" s="44"/>
      <c r="AWL51" s="44"/>
      <c r="AWM51" s="44"/>
      <c r="AWN51" s="44"/>
      <c r="AWO51" s="44"/>
      <c r="AWP51" s="44"/>
      <c r="AWQ51" s="44"/>
      <c r="AWR51" s="44"/>
      <c r="AWS51" s="44"/>
      <c r="AWT51" s="44"/>
      <c r="AWU51" s="44"/>
      <c r="AWV51" s="44"/>
      <c r="AWW51" s="44"/>
      <c r="AWX51" s="44"/>
      <c r="AWY51" s="44"/>
      <c r="AWZ51" s="44"/>
      <c r="AXA51" s="44"/>
      <c r="AXB51" s="44"/>
      <c r="AXC51" s="44"/>
      <c r="AXD51" s="44"/>
      <c r="AXE51" s="44"/>
      <c r="AXF51" s="44"/>
      <c r="AXG51" s="44"/>
      <c r="AXH51" s="44"/>
      <c r="AXI51" s="44"/>
      <c r="AXJ51" s="44"/>
      <c r="AXK51" s="44"/>
      <c r="AXL51" s="44"/>
      <c r="AXM51" s="44"/>
      <c r="AXN51" s="44"/>
      <c r="AXO51" s="44"/>
      <c r="AXP51" s="44"/>
      <c r="AXQ51" s="44"/>
      <c r="AXR51" s="44"/>
      <c r="AXS51" s="44"/>
      <c r="AXT51" s="44"/>
      <c r="AXU51" s="44"/>
      <c r="AXV51" s="44"/>
      <c r="AXW51" s="44"/>
      <c r="AXX51" s="44"/>
      <c r="AXY51" s="44"/>
      <c r="AXZ51" s="44"/>
      <c r="AYA51" s="44"/>
      <c r="AYB51" s="44"/>
      <c r="AYC51" s="44"/>
      <c r="AYD51" s="44"/>
      <c r="AYE51" s="44"/>
      <c r="AYF51" s="44"/>
      <c r="AYG51" s="44"/>
      <c r="AYH51" s="44"/>
      <c r="AYI51" s="44"/>
      <c r="AYJ51" s="44"/>
      <c r="AYK51" s="44"/>
      <c r="AYL51" s="44"/>
      <c r="AYM51" s="44"/>
      <c r="AYN51" s="44"/>
      <c r="AYO51" s="44"/>
      <c r="AYP51" s="44"/>
      <c r="AYQ51" s="44"/>
      <c r="AYR51" s="44"/>
      <c r="AYS51" s="44"/>
      <c r="AYT51" s="44"/>
      <c r="AYU51" s="44"/>
      <c r="AYV51" s="44"/>
      <c r="AYW51" s="44"/>
      <c r="AYX51" s="44"/>
      <c r="AYY51" s="44"/>
      <c r="AYZ51" s="44"/>
      <c r="AZA51" s="44"/>
      <c r="AZB51" s="44"/>
      <c r="AZC51" s="44"/>
      <c r="AZD51" s="44"/>
      <c r="AZE51" s="44"/>
      <c r="AZF51" s="44"/>
      <c r="AZG51" s="44"/>
      <c r="AZH51" s="44"/>
      <c r="AZI51" s="44"/>
      <c r="AZJ51" s="44"/>
      <c r="AZK51" s="44"/>
      <c r="AZL51" s="44"/>
      <c r="AZM51" s="44"/>
      <c r="AZN51" s="44"/>
      <c r="AZO51" s="44"/>
      <c r="AZP51" s="44"/>
      <c r="AZQ51" s="44"/>
      <c r="AZR51" s="44"/>
      <c r="AZS51" s="44"/>
      <c r="AZT51" s="44"/>
      <c r="AZU51" s="44"/>
      <c r="AZV51" s="44"/>
      <c r="AZW51" s="44"/>
      <c r="AZX51" s="44"/>
      <c r="AZY51" s="44"/>
      <c r="AZZ51" s="44"/>
      <c r="BAA51" s="44"/>
      <c r="BAB51" s="44"/>
      <c r="BAC51" s="44"/>
      <c r="BAD51" s="44"/>
      <c r="BAE51" s="44"/>
      <c r="BAF51" s="44"/>
      <c r="BAG51" s="44"/>
      <c r="BAH51" s="44"/>
      <c r="BAI51" s="44"/>
      <c r="BAJ51" s="44"/>
      <c r="BAK51" s="44"/>
      <c r="BAL51" s="44"/>
      <c r="BAM51" s="44"/>
      <c r="BAN51" s="44"/>
      <c r="BAO51" s="44"/>
      <c r="BAP51" s="44"/>
      <c r="BAQ51" s="44"/>
      <c r="BAR51" s="44"/>
      <c r="BAS51" s="44"/>
      <c r="BAT51" s="44"/>
      <c r="BAU51" s="44"/>
      <c r="BAV51" s="44"/>
      <c r="BAW51" s="44"/>
      <c r="BAX51" s="44"/>
      <c r="BAY51" s="44"/>
      <c r="BAZ51" s="44"/>
      <c r="BBA51" s="44"/>
      <c r="BBB51" s="44"/>
      <c r="BBC51" s="44"/>
      <c r="BBD51" s="44"/>
      <c r="BBE51" s="44"/>
      <c r="BBF51" s="44"/>
      <c r="BBG51" s="44"/>
      <c r="BBH51" s="44"/>
      <c r="BBI51" s="44"/>
      <c r="BBJ51" s="44"/>
      <c r="BBK51" s="44"/>
      <c r="BBL51" s="44"/>
      <c r="BBM51" s="44"/>
      <c r="BBN51" s="44"/>
      <c r="BBO51" s="44"/>
      <c r="BBP51" s="44"/>
      <c r="BBQ51" s="44"/>
      <c r="BBR51" s="44"/>
      <c r="BBS51" s="44"/>
      <c r="BBT51" s="44"/>
      <c r="BBU51" s="44"/>
      <c r="BBV51" s="44"/>
      <c r="BBW51" s="44"/>
      <c r="BBX51" s="44"/>
      <c r="BBY51" s="44"/>
      <c r="BBZ51" s="44"/>
      <c r="BCA51" s="44"/>
      <c r="BCB51" s="44"/>
      <c r="BCC51" s="44"/>
      <c r="BCD51" s="44"/>
      <c r="BCE51" s="44"/>
      <c r="BCF51" s="44"/>
      <c r="BCG51" s="44"/>
      <c r="BCH51" s="44"/>
      <c r="BCI51" s="44"/>
      <c r="BCJ51" s="44"/>
      <c r="BCK51" s="44"/>
      <c r="BCL51" s="44"/>
      <c r="BCM51" s="44"/>
      <c r="BCN51" s="44"/>
      <c r="BCO51" s="44"/>
      <c r="BCP51" s="44"/>
      <c r="BCQ51" s="44"/>
      <c r="BCR51" s="44"/>
      <c r="BCS51" s="44"/>
      <c r="BCT51" s="44"/>
      <c r="BCU51" s="44"/>
      <c r="BCV51" s="44"/>
      <c r="BCW51" s="44"/>
      <c r="BCX51" s="44"/>
      <c r="BCY51" s="44"/>
      <c r="BCZ51" s="44"/>
      <c r="BDA51" s="44"/>
      <c r="BDB51" s="44"/>
      <c r="BDC51" s="44"/>
      <c r="BDD51" s="44"/>
      <c r="BDE51" s="44"/>
      <c r="BDF51" s="44"/>
      <c r="BDG51" s="44"/>
      <c r="BDH51" s="44"/>
      <c r="BDI51" s="44"/>
      <c r="BDJ51" s="44"/>
      <c r="BDK51" s="44"/>
      <c r="BDL51" s="44"/>
      <c r="BDM51" s="44"/>
      <c r="BDN51" s="44"/>
      <c r="BDO51" s="44"/>
      <c r="BDP51" s="44"/>
      <c r="BDQ51" s="44"/>
      <c r="BDR51" s="44"/>
      <c r="BDS51" s="44"/>
      <c r="BDT51" s="44"/>
      <c r="BDU51" s="44"/>
      <c r="BDV51" s="44"/>
      <c r="BDW51" s="44"/>
      <c r="BDX51" s="44"/>
      <c r="BDY51" s="44"/>
      <c r="BDZ51" s="44"/>
      <c r="BEA51" s="44"/>
      <c r="BEB51" s="44"/>
      <c r="BEC51" s="44"/>
      <c r="BED51" s="44"/>
      <c r="BEE51" s="44"/>
      <c r="BEF51" s="44"/>
      <c r="BEG51" s="44"/>
      <c r="BEH51" s="44"/>
      <c r="BEI51" s="44"/>
      <c r="BEJ51" s="44"/>
      <c r="BEK51" s="44"/>
      <c r="BEL51" s="44"/>
      <c r="BEM51" s="44"/>
      <c r="BEN51" s="44"/>
      <c r="BEO51" s="44"/>
      <c r="BEP51" s="44"/>
      <c r="BEQ51" s="44"/>
      <c r="BER51" s="44"/>
      <c r="BES51" s="44"/>
      <c r="BET51" s="44"/>
      <c r="BEU51" s="44"/>
      <c r="BEV51" s="44"/>
      <c r="BEW51" s="44"/>
      <c r="BEX51" s="44"/>
      <c r="BEY51" s="44"/>
      <c r="BEZ51" s="44"/>
      <c r="BFA51" s="44"/>
      <c r="BFB51" s="44"/>
      <c r="BFC51" s="44"/>
      <c r="BFD51" s="44"/>
      <c r="BFE51" s="44"/>
      <c r="BFF51" s="44"/>
      <c r="BFG51" s="44"/>
      <c r="BFH51" s="44"/>
      <c r="BFI51" s="44"/>
      <c r="BFJ51" s="44"/>
      <c r="BFK51" s="44"/>
      <c r="BFL51" s="44"/>
      <c r="BFM51" s="44"/>
      <c r="BFN51" s="44"/>
      <c r="BFO51" s="44"/>
      <c r="BFP51" s="44"/>
      <c r="BFQ51" s="44"/>
      <c r="BFR51" s="44"/>
      <c r="BFS51" s="44"/>
      <c r="BFT51" s="44"/>
      <c r="BFU51" s="44"/>
      <c r="BFV51" s="44"/>
      <c r="BFW51" s="44"/>
      <c r="BFX51" s="44"/>
      <c r="BFY51" s="44"/>
      <c r="BFZ51" s="44"/>
      <c r="BGA51" s="44"/>
      <c r="BGB51" s="44"/>
      <c r="BGC51" s="44"/>
      <c r="BGD51" s="44"/>
      <c r="BGE51" s="44"/>
      <c r="BGF51" s="44"/>
      <c r="BGG51" s="44"/>
      <c r="BGH51" s="44"/>
      <c r="BGI51" s="44"/>
      <c r="BGJ51" s="44"/>
      <c r="BGK51" s="44"/>
      <c r="BGL51" s="44"/>
      <c r="BGM51" s="44"/>
      <c r="BGN51" s="44"/>
      <c r="BGO51" s="44"/>
      <c r="BGP51" s="44"/>
      <c r="BGQ51" s="44"/>
      <c r="BGR51" s="44"/>
      <c r="BGS51" s="44"/>
      <c r="BGT51" s="44"/>
      <c r="BGU51" s="44"/>
      <c r="BGV51" s="44"/>
      <c r="BGW51" s="44"/>
      <c r="BGX51" s="44"/>
      <c r="BGY51" s="44"/>
      <c r="BGZ51" s="44"/>
      <c r="BHA51" s="44"/>
      <c r="BHB51" s="44"/>
      <c r="BHC51" s="44"/>
      <c r="BHD51" s="44"/>
      <c r="BHE51" s="44"/>
      <c r="BHF51" s="44"/>
      <c r="BHG51" s="44"/>
      <c r="BHH51" s="44"/>
      <c r="BHI51" s="44"/>
      <c r="BHJ51" s="44"/>
      <c r="BHK51" s="44"/>
      <c r="BHL51" s="44"/>
      <c r="BHM51" s="44"/>
      <c r="BHN51" s="44"/>
      <c r="BHO51" s="44"/>
      <c r="BHP51" s="44"/>
      <c r="BHQ51" s="44"/>
      <c r="BHR51" s="44"/>
      <c r="BHS51" s="44"/>
      <c r="BHT51" s="44"/>
      <c r="BHU51" s="44"/>
      <c r="BHV51" s="44"/>
      <c r="BHW51" s="44"/>
      <c r="BHX51" s="44"/>
      <c r="BHY51" s="44"/>
      <c r="BHZ51" s="44"/>
      <c r="BIA51" s="44"/>
      <c r="BIB51" s="44"/>
      <c r="BIC51" s="44"/>
      <c r="BID51" s="44"/>
      <c r="BIE51" s="44"/>
      <c r="BIF51" s="44"/>
      <c r="BIG51" s="44"/>
      <c r="BIH51" s="44"/>
      <c r="BII51" s="44"/>
      <c r="BIJ51" s="44"/>
      <c r="BIK51" s="44"/>
      <c r="BIL51" s="44"/>
      <c r="BIM51" s="44"/>
      <c r="BIN51" s="44"/>
      <c r="BIO51" s="44"/>
      <c r="BIP51" s="44"/>
      <c r="BIQ51" s="44"/>
      <c r="BIR51" s="44"/>
      <c r="BIS51" s="44"/>
      <c r="BIT51" s="44"/>
      <c r="BIU51" s="44"/>
      <c r="BIV51" s="44"/>
      <c r="BIW51" s="44"/>
      <c r="BIX51" s="44"/>
      <c r="BIY51" s="44"/>
      <c r="BIZ51" s="44"/>
      <c r="BJA51" s="44"/>
      <c r="BJB51" s="44"/>
      <c r="BJC51" s="44"/>
      <c r="BJD51" s="44"/>
      <c r="BJE51" s="44"/>
      <c r="BJF51" s="44"/>
      <c r="BJG51" s="44"/>
      <c r="BJH51" s="44"/>
      <c r="BJI51" s="44"/>
      <c r="BJJ51" s="44"/>
      <c r="BJK51" s="44"/>
      <c r="BJL51" s="44"/>
      <c r="BJM51" s="44"/>
      <c r="BJN51" s="44"/>
      <c r="BJO51" s="44"/>
      <c r="BJP51" s="44"/>
      <c r="BJQ51" s="44"/>
      <c r="BJR51" s="44"/>
      <c r="BJS51" s="44"/>
      <c r="BJT51" s="44"/>
      <c r="BJU51" s="44"/>
      <c r="BJV51" s="44"/>
      <c r="BJW51" s="44"/>
      <c r="BJX51" s="44"/>
      <c r="BJY51" s="44"/>
      <c r="BJZ51" s="44"/>
      <c r="BKA51" s="44"/>
      <c r="BKB51" s="44"/>
      <c r="BKC51" s="44"/>
      <c r="BKD51" s="44"/>
      <c r="BKE51" s="44"/>
      <c r="BKF51" s="44"/>
      <c r="BKG51" s="44"/>
      <c r="BKH51" s="44"/>
      <c r="BKI51" s="44"/>
      <c r="BKJ51" s="44"/>
      <c r="BKK51" s="44"/>
      <c r="BKL51" s="44"/>
      <c r="BKM51" s="44"/>
      <c r="BKN51" s="44"/>
      <c r="BKO51" s="44"/>
      <c r="BKP51" s="44"/>
      <c r="BKQ51" s="44"/>
      <c r="BKR51" s="44"/>
      <c r="BKS51" s="44"/>
      <c r="BKT51" s="44"/>
      <c r="BKU51" s="44"/>
      <c r="BKV51" s="44"/>
      <c r="BKW51" s="44"/>
      <c r="BKX51" s="44"/>
      <c r="BKY51" s="44"/>
      <c r="BKZ51" s="44"/>
      <c r="BLA51" s="44"/>
      <c r="BLB51" s="44"/>
      <c r="BLC51" s="44"/>
      <c r="BLD51" s="44"/>
      <c r="BLE51" s="44"/>
      <c r="BLF51" s="44"/>
      <c r="BLG51" s="44"/>
      <c r="BLH51" s="44"/>
      <c r="BLI51" s="44"/>
      <c r="BLJ51" s="44"/>
      <c r="BLK51" s="44"/>
      <c r="BLL51" s="44"/>
      <c r="BLM51" s="44"/>
      <c r="BLN51" s="44"/>
      <c r="BLO51" s="44"/>
      <c r="BLP51" s="44"/>
      <c r="BLQ51" s="44"/>
      <c r="BLR51" s="44"/>
      <c r="BLS51" s="44"/>
      <c r="BLT51" s="44"/>
      <c r="BLU51" s="44"/>
      <c r="BLV51" s="44"/>
      <c r="BLW51" s="44"/>
      <c r="BLX51" s="44"/>
      <c r="BLY51" s="44"/>
      <c r="BLZ51" s="44"/>
      <c r="BMA51" s="44"/>
      <c r="BMB51" s="44"/>
      <c r="BMC51" s="44"/>
      <c r="BMD51" s="44"/>
      <c r="BME51" s="44"/>
      <c r="BMF51" s="44"/>
      <c r="BMG51" s="44"/>
      <c r="BMH51" s="44"/>
      <c r="BMI51" s="44"/>
      <c r="BMJ51" s="44"/>
      <c r="BMK51" s="44"/>
      <c r="BML51" s="44"/>
      <c r="BMM51" s="44"/>
      <c r="BMN51" s="44"/>
      <c r="BMO51" s="44"/>
      <c r="BMP51" s="44"/>
      <c r="BMQ51" s="44"/>
      <c r="BMR51" s="44"/>
      <c r="BMS51" s="44"/>
      <c r="BMT51" s="44"/>
      <c r="BMU51" s="44"/>
      <c r="BMV51" s="44"/>
      <c r="BMW51" s="44"/>
      <c r="BMX51" s="44"/>
      <c r="BMY51" s="44"/>
      <c r="BMZ51" s="44"/>
      <c r="BNA51" s="44"/>
      <c r="BNB51" s="44"/>
      <c r="BNC51" s="44"/>
      <c r="BND51" s="44"/>
      <c r="BNE51" s="44"/>
      <c r="BNF51" s="44"/>
      <c r="BNG51" s="44"/>
      <c r="BNH51" s="44"/>
      <c r="BNI51" s="44"/>
      <c r="BNJ51" s="44"/>
      <c r="BNK51" s="44"/>
      <c r="BNL51" s="44"/>
      <c r="BNM51" s="44"/>
      <c r="BNN51" s="44"/>
      <c r="BNO51" s="44"/>
      <c r="BNP51" s="44"/>
      <c r="BNQ51" s="44"/>
      <c r="BNR51" s="44"/>
      <c r="BNS51" s="44"/>
      <c r="BNT51" s="44"/>
      <c r="BNU51" s="44"/>
      <c r="BNV51" s="44"/>
      <c r="BNW51" s="44"/>
      <c r="BNX51" s="44"/>
      <c r="BNY51" s="44"/>
      <c r="BNZ51" s="44"/>
      <c r="BOA51" s="44"/>
      <c r="BOB51" s="44"/>
      <c r="BOC51" s="44"/>
      <c r="BOD51" s="44"/>
      <c r="BOE51" s="44"/>
      <c r="BOF51" s="44"/>
      <c r="BOG51" s="44"/>
      <c r="BOH51" s="44"/>
      <c r="BOI51" s="44"/>
      <c r="BOJ51" s="44"/>
      <c r="BOK51" s="44"/>
      <c r="BOL51" s="44"/>
      <c r="BOM51" s="44"/>
      <c r="BON51" s="44"/>
      <c r="BOO51" s="44"/>
      <c r="BOP51" s="44"/>
      <c r="BOQ51" s="44"/>
      <c r="BOR51" s="44"/>
      <c r="BOS51" s="44"/>
      <c r="BOT51" s="44"/>
      <c r="BOU51" s="44"/>
      <c r="BOV51" s="44"/>
      <c r="BOW51" s="44"/>
      <c r="BOX51" s="44"/>
      <c r="BOY51" s="44"/>
      <c r="BOZ51" s="44"/>
      <c r="BPA51" s="44"/>
      <c r="BPB51" s="44"/>
      <c r="BPC51" s="44"/>
      <c r="BPD51" s="44"/>
      <c r="BPE51" s="44"/>
      <c r="BPF51" s="44"/>
      <c r="BPG51" s="44"/>
      <c r="BPH51" s="44"/>
      <c r="BPI51" s="44"/>
      <c r="BPJ51" s="44"/>
      <c r="BPK51" s="44"/>
      <c r="BPL51" s="44"/>
      <c r="BPM51" s="44"/>
      <c r="BPN51" s="44"/>
      <c r="BPO51" s="44"/>
      <c r="BPP51" s="44"/>
      <c r="BPQ51" s="44"/>
      <c r="BPR51" s="44"/>
      <c r="BPS51" s="44"/>
      <c r="BPT51" s="44"/>
      <c r="BPU51" s="44"/>
      <c r="BPV51" s="44"/>
      <c r="BPW51" s="44"/>
      <c r="BPX51" s="44"/>
      <c r="BPY51" s="44"/>
      <c r="BPZ51" s="44"/>
      <c r="BQA51" s="44"/>
      <c r="BQB51" s="44"/>
      <c r="BQC51" s="44"/>
      <c r="BQD51" s="44"/>
      <c r="BQE51" s="44"/>
      <c r="BQF51" s="44"/>
      <c r="BQG51" s="44"/>
      <c r="BQH51" s="44"/>
      <c r="BQI51" s="44"/>
      <c r="BQJ51" s="44"/>
      <c r="BQK51" s="44"/>
      <c r="BQL51" s="44"/>
      <c r="BQM51" s="44"/>
      <c r="BQN51" s="44"/>
      <c r="BQO51" s="44"/>
      <c r="BQP51" s="44"/>
      <c r="BQQ51" s="44"/>
      <c r="BQR51" s="44"/>
      <c r="BQS51" s="44"/>
      <c r="BQT51" s="44"/>
      <c r="BQU51" s="44"/>
      <c r="BQV51" s="44"/>
      <c r="BQW51" s="44"/>
      <c r="BQX51" s="44"/>
      <c r="BQY51" s="44"/>
      <c r="BQZ51" s="44"/>
      <c r="BRA51" s="44"/>
      <c r="BRB51" s="44"/>
      <c r="BRC51" s="44"/>
      <c r="BRD51" s="44"/>
      <c r="BRE51" s="44"/>
      <c r="BRF51" s="44"/>
      <c r="BRG51" s="44"/>
      <c r="BRH51" s="44"/>
      <c r="BRI51" s="44"/>
      <c r="BRJ51" s="44"/>
      <c r="BRK51" s="44"/>
      <c r="BRL51" s="44"/>
      <c r="BRM51" s="44"/>
      <c r="BRN51" s="44"/>
      <c r="BRO51" s="44"/>
      <c r="BRP51" s="44"/>
      <c r="BRQ51" s="44"/>
      <c r="BRR51" s="44"/>
      <c r="BRS51" s="44"/>
      <c r="BRT51" s="44"/>
      <c r="BRU51" s="44"/>
      <c r="BRV51" s="44"/>
      <c r="BRW51" s="44"/>
      <c r="BRX51" s="44"/>
      <c r="BRY51" s="44"/>
      <c r="BRZ51" s="44"/>
      <c r="BSA51" s="44"/>
      <c r="BSB51" s="44"/>
      <c r="BSC51" s="44"/>
      <c r="BSD51" s="44"/>
      <c r="BSE51" s="44"/>
      <c r="BSF51" s="44"/>
      <c r="BSG51" s="44"/>
      <c r="BSH51" s="44"/>
      <c r="BSI51" s="44"/>
      <c r="BSJ51" s="44"/>
      <c r="BSK51" s="44"/>
      <c r="BSL51" s="44"/>
      <c r="BSM51" s="44"/>
      <c r="BSN51" s="44"/>
      <c r="BSO51" s="44"/>
      <c r="BSP51" s="44"/>
      <c r="BSQ51" s="44"/>
      <c r="BSR51" s="44"/>
      <c r="BSS51" s="44"/>
      <c r="BST51" s="44"/>
      <c r="BSU51" s="44"/>
      <c r="BSV51" s="44"/>
      <c r="BSW51" s="44"/>
      <c r="BSX51" s="44"/>
      <c r="BSY51" s="44"/>
      <c r="BSZ51" s="44"/>
      <c r="BTA51" s="44"/>
      <c r="BTB51" s="44"/>
      <c r="BTC51" s="44"/>
      <c r="BTD51" s="44"/>
      <c r="BTE51" s="44"/>
      <c r="BTF51" s="44"/>
      <c r="BTG51" s="44"/>
      <c r="BTH51" s="44"/>
      <c r="BTI51" s="44"/>
      <c r="BTJ51" s="44"/>
      <c r="BTK51" s="44"/>
      <c r="BTL51" s="44"/>
      <c r="BTM51" s="44"/>
      <c r="BTN51" s="44"/>
      <c r="BTO51" s="44"/>
      <c r="BTP51" s="44"/>
      <c r="BTQ51" s="44"/>
      <c r="BTR51" s="44"/>
      <c r="BTS51" s="44"/>
      <c r="BTT51" s="44"/>
      <c r="BTU51" s="44"/>
      <c r="BTV51" s="44"/>
      <c r="BTW51" s="44"/>
      <c r="BTX51" s="44"/>
      <c r="BTY51" s="44"/>
      <c r="BTZ51" s="44"/>
      <c r="BUA51" s="44"/>
      <c r="BUB51" s="44"/>
      <c r="BUC51" s="44"/>
      <c r="BUD51" s="44"/>
      <c r="BUE51" s="44"/>
      <c r="BUF51" s="44"/>
      <c r="BUG51" s="44"/>
      <c r="BUH51" s="44"/>
      <c r="BUI51" s="44"/>
      <c r="BUJ51" s="44"/>
      <c r="BUK51" s="44"/>
      <c r="BUL51" s="44"/>
      <c r="BUM51" s="44"/>
      <c r="BUN51" s="44"/>
      <c r="BUO51" s="44"/>
      <c r="BUP51" s="44"/>
      <c r="BUQ51" s="44"/>
      <c r="BUR51" s="44"/>
      <c r="BUS51" s="44"/>
      <c r="BUT51" s="44"/>
      <c r="BUU51" s="44"/>
      <c r="BUV51" s="44"/>
      <c r="BUW51" s="44"/>
      <c r="BUX51" s="44"/>
      <c r="BUY51" s="44"/>
      <c r="BUZ51" s="44"/>
      <c r="BVA51" s="44"/>
      <c r="BVB51" s="44"/>
      <c r="BVC51" s="44"/>
      <c r="BVD51" s="44"/>
      <c r="BVE51" s="44"/>
      <c r="BVF51" s="44"/>
      <c r="BVG51" s="44"/>
      <c r="BVH51" s="44"/>
      <c r="BVI51" s="44"/>
      <c r="BVJ51" s="44"/>
      <c r="BVK51" s="44"/>
      <c r="BVL51" s="44"/>
      <c r="BVM51" s="44"/>
      <c r="BVN51" s="44"/>
      <c r="BVO51" s="44"/>
      <c r="BVP51" s="44"/>
      <c r="BVQ51" s="44"/>
      <c r="BVR51" s="44"/>
      <c r="BVS51" s="44"/>
      <c r="BVT51" s="44"/>
      <c r="BVU51" s="44"/>
      <c r="BVV51" s="44"/>
      <c r="BVW51" s="44"/>
      <c r="BVX51" s="44"/>
      <c r="BVY51" s="44"/>
      <c r="BVZ51" s="44"/>
      <c r="BWA51" s="44"/>
      <c r="BWB51" s="44"/>
      <c r="BWC51" s="44"/>
      <c r="BWD51" s="44"/>
      <c r="BWE51" s="44"/>
      <c r="BWF51" s="44"/>
      <c r="BWG51" s="44"/>
      <c r="BWH51" s="44"/>
      <c r="BWI51" s="44"/>
      <c r="BWJ51" s="44"/>
      <c r="BWK51" s="44"/>
      <c r="BWL51" s="44"/>
      <c r="BWM51" s="44"/>
      <c r="BWN51" s="44"/>
      <c r="BWO51" s="44"/>
      <c r="BWP51" s="44"/>
      <c r="BWQ51" s="44"/>
      <c r="BWR51" s="44"/>
      <c r="BWS51" s="44"/>
      <c r="BWT51" s="44"/>
      <c r="BWU51" s="44"/>
      <c r="BWV51" s="44"/>
      <c r="BWW51" s="44"/>
      <c r="BWX51" s="44"/>
      <c r="BWY51" s="44"/>
      <c r="BWZ51" s="44"/>
      <c r="BXA51" s="44"/>
      <c r="BXB51" s="44"/>
      <c r="BXC51" s="44"/>
      <c r="BXD51" s="44"/>
      <c r="BXE51" s="44"/>
      <c r="BXF51" s="44"/>
      <c r="BXG51" s="44"/>
      <c r="BXH51" s="44"/>
      <c r="BXI51" s="44"/>
      <c r="BXJ51" s="44"/>
      <c r="BXK51" s="44"/>
      <c r="BXL51" s="44"/>
      <c r="BXM51" s="44"/>
      <c r="BXN51" s="44"/>
      <c r="BXO51" s="44"/>
      <c r="BXP51" s="44"/>
      <c r="BXQ51" s="44"/>
      <c r="BXR51" s="44"/>
      <c r="BXS51" s="44"/>
      <c r="BXT51" s="44"/>
      <c r="BXU51" s="44"/>
      <c r="BXV51" s="44"/>
      <c r="BXW51" s="44"/>
      <c r="BXX51" s="44"/>
      <c r="BXY51" s="44"/>
      <c r="BXZ51" s="44"/>
      <c r="BYA51" s="44"/>
      <c r="BYB51" s="44"/>
      <c r="BYC51" s="44"/>
      <c r="BYD51" s="44"/>
      <c r="BYE51" s="44"/>
      <c r="BYF51" s="44"/>
      <c r="BYG51" s="44"/>
      <c r="BYH51" s="44"/>
      <c r="BYI51" s="44"/>
      <c r="BYJ51" s="44"/>
      <c r="BYK51" s="44"/>
      <c r="BYL51" s="44"/>
      <c r="BYM51" s="44"/>
      <c r="BYN51" s="44"/>
      <c r="BYO51" s="44"/>
      <c r="BYP51" s="44"/>
      <c r="BYQ51" s="44"/>
      <c r="BYR51" s="44"/>
      <c r="BYS51" s="44"/>
      <c r="BYT51" s="44"/>
      <c r="BYU51" s="44"/>
      <c r="BYV51" s="44"/>
      <c r="BYW51" s="44"/>
      <c r="BYX51" s="44"/>
      <c r="BYY51" s="44"/>
      <c r="BYZ51" s="44"/>
      <c r="BZA51" s="44"/>
      <c r="BZB51" s="44"/>
      <c r="BZC51" s="44"/>
      <c r="BZD51" s="44"/>
      <c r="BZE51" s="44"/>
      <c r="BZF51" s="44"/>
      <c r="BZG51" s="44"/>
      <c r="BZH51" s="44"/>
      <c r="BZI51" s="44"/>
      <c r="BZJ51" s="44"/>
      <c r="BZK51" s="44"/>
      <c r="BZL51" s="44"/>
      <c r="BZM51" s="44"/>
      <c r="BZN51" s="44"/>
      <c r="BZO51" s="44"/>
      <c r="BZP51" s="44"/>
      <c r="BZQ51" s="44"/>
      <c r="BZR51" s="44"/>
      <c r="BZS51" s="44"/>
      <c r="BZT51" s="44"/>
      <c r="BZU51" s="44"/>
      <c r="BZV51" s="44"/>
      <c r="BZW51" s="44"/>
      <c r="BZX51" s="44"/>
      <c r="BZY51" s="44"/>
      <c r="BZZ51" s="44"/>
      <c r="CAA51" s="44"/>
      <c r="CAB51" s="44"/>
      <c r="CAC51" s="44"/>
      <c r="CAD51" s="44"/>
      <c r="CAE51" s="44"/>
      <c r="CAF51" s="44"/>
      <c r="CAG51" s="44"/>
      <c r="CAH51" s="44"/>
      <c r="CAI51" s="44"/>
      <c r="CAJ51" s="44"/>
      <c r="CAK51" s="44"/>
      <c r="CAL51" s="44"/>
      <c r="CAM51" s="44"/>
      <c r="CAN51" s="44"/>
      <c r="CAO51" s="44"/>
      <c r="CAP51" s="44"/>
      <c r="CAQ51" s="44"/>
      <c r="CAR51" s="44"/>
      <c r="CAS51" s="44"/>
      <c r="CAT51" s="44"/>
      <c r="CAU51" s="44"/>
      <c r="CAV51" s="44"/>
      <c r="CAW51" s="44"/>
      <c r="CAX51" s="44"/>
      <c r="CAY51" s="44"/>
      <c r="CAZ51" s="44"/>
      <c r="CBA51" s="44"/>
      <c r="CBB51" s="44"/>
      <c r="CBC51" s="44"/>
      <c r="CBD51" s="44"/>
      <c r="CBE51" s="44"/>
      <c r="CBF51" s="44"/>
      <c r="CBG51" s="44"/>
      <c r="CBH51" s="44"/>
      <c r="CBI51" s="44"/>
      <c r="CBJ51" s="44"/>
      <c r="CBK51" s="44"/>
      <c r="CBL51" s="44"/>
      <c r="CBM51" s="44"/>
      <c r="CBN51" s="44"/>
      <c r="CBO51" s="44"/>
      <c r="CBP51" s="44"/>
      <c r="CBQ51" s="44"/>
      <c r="CBR51" s="44"/>
      <c r="CBS51" s="44"/>
      <c r="CBT51" s="44"/>
      <c r="CBU51" s="44"/>
      <c r="CBV51" s="44"/>
      <c r="CBW51" s="44"/>
      <c r="CBX51" s="44"/>
      <c r="CBY51" s="44"/>
      <c r="CBZ51" s="44"/>
      <c r="CCA51" s="44"/>
      <c r="CCB51" s="44"/>
      <c r="CCC51" s="44"/>
      <c r="CCD51" s="44"/>
      <c r="CCE51" s="44"/>
      <c r="CCF51" s="44"/>
      <c r="CCG51" s="44"/>
      <c r="CCH51" s="44"/>
      <c r="CCI51" s="44"/>
      <c r="CCJ51" s="44"/>
      <c r="CCK51" s="44"/>
      <c r="CCL51" s="44"/>
      <c r="CCM51" s="44"/>
      <c r="CCN51" s="44"/>
      <c r="CCO51" s="44"/>
      <c r="CCP51" s="44"/>
      <c r="CCQ51" s="44"/>
      <c r="CCR51" s="44"/>
      <c r="CCS51" s="44"/>
      <c r="CCT51" s="44"/>
      <c r="CCU51" s="44"/>
      <c r="CCV51" s="44"/>
      <c r="CCW51" s="44"/>
      <c r="CCX51" s="44"/>
      <c r="CCY51" s="44"/>
      <c r="CCZ51" s="44"/>
      <c r="CDA51" s="44"/>
      <c r="CDB51" s="44"/>
      <c r="CDC51" s="44"/>
      <c r="CDD51" s="44"/>
      <c r="CDE51" s="44"/>
      <c r="CDF51" s="44"/>
      <c r="CDG51" s="44"/>
      <c r="CDH51" s="44"/>
      <c r="CDI51" s="44"/>
      <c r="CDJ51" s="44"/>
      <c r="CDK51" s="44"/>
      <c r="CDL51" s="44"/>
      <c r="CDM51" s="44"/>
      <c r="CDN51" s="44"/>
      <c r="CDO51" s="44"/>
      <c r="CDP51" s="44"/>
      <c r="CDQ51" s="44"/>
      <c r="CDR51" s="44"/>
      <c r="CDS51" s="44"/>
      <c r="CDT51" s="44"/>
      <c r="CDU51" s="44"/>
      <c r="CDV51" s="44"/>
      <c r="CDW51" s="44"/>
      <c r="CDX51" s="44"/>
      <c r="CDY51" s="44"/>
      <c r="CDZ51" s="44"/>
      <c r="CEA51" s="44"/>
      <c r="CEB51" s="44"/>
      <c r="CEC51" s="44"/>
      <c r="CED51" s="44"/>
      <c r="CEE51" s="44"/>
      <c r="CEF51" s="44"/>
      <c r="CEG51" s="44"/>
      <c r="CEH51" s="44"/>
      <c r="CEI51" s="44"/>
      <c r="CEJ51" s="44"/>
      <c r="CEK51" s="44"/>
      <c r="CEL51" s="44"/>
      <c r="CEM51" s="44"/>
      <c r="CEN51" s="44"/>
      <c r="CEO51" s="44"/>
      <c r="CEP51" s="44"/>
      <c r="CEQ51" s="44"/>
      <c r="CER51" s="44"/>
      <c r="CES51" s="44"/>
      <c r="CET51" s="44"/>
      <c r="CEU51" s="44"/>
      <c r="CEV51" s="44"/>
      <c r="CEW51" s="44"/>
      <c r="CEX51" s="44"/>
      <c r="CEY51" s="44"/>
      <c r="CEZ51" s="44"/>
      <c r="CFA51" s="44"/>
      <c r="CFB51" s="44"/>
      <c r="CFC51" s="44"/>
      <c r="CFD51" s="44"/>
      <c r="CFE51" s="44"/>
      <c r="CFF51" s="44"/>
      <c r="CFG51" s="44"/>
      <c r="CFH51" s="44"/>
      <c r="CFI51" s="44"/>
      <c r="CFJ51" s="44"/>
      <c r="CFK51" s="44"/>
      <c r="CFL51" s="44"/>
      <c r="CFM51" s="44"/>
      <c r="CFN51" s="44"/>
      <c r="CFO51" s="44"/>
      <c r="CFP51" s="44"/>
      <c r="CFQ51" s="44"/>
      <c r="CFR51" s="44"/>
      <c r="CFS51" s="44"/>
      <c r="CFT51" s="44"/>
      <c r="CFU51" s="44"/>
      <c r="CFV51" s="44"/>
      <c r="CFW51" s="44"/>
      <c r="CFX51" s="44"/>
      <c r="CFY51" s="44"/>
      <c r="CFZ51" s="44"/>
      <c r="CGA51" s="44"/>
      <c r="CGB51" s="44"/>
      <c r="CGC51" s="44"/>
      <c r="CGD51" s="44"/>
      <c r="CGE51" s="44"/>
      <c r="CGF51" s="44"/>
      <c r="CGG51" s="44"/>
      <c r="CGH51" s="44"/>
      <c r="CGI51" s="44"/>
      <c r="CGJ51" s="44"/>
      <c r="CGK51" s="44"/>
      <c r="CGL51" s="44"/>
      <c r="CGM51" s="44"/>
      <c r="CGN51" s="44"/>
      <c r="CGO51" s="44"/>
      <c r="CGP51" s="44"/>
      <c r="CGQ51" s="44"/>
      <c r="CGR51" s="44"/>
      <c r="CGS51" s="44"/>
      <c r="CGT51" s="44"/>
      <c r="CGU51" s="44"/>
      <c r="CGV51" s="44"/>
      <c r="CGW51" s="44"/>
      <c r="CGX51" s="44"/>
      <c r="CGY51" s="44"/>
      <c r="CGZ51" s="44"/>
      <c r="CHA51" s="44"/>
      <c r="CHB51" s="44"/>
      <c r="CHC51" s="44"/>
      <c r="CHD51" s="44"/>
      <c r="CHE51" s="44"/>
      <c r="CHF51" s="44"/>
      <c r="CHG51" s="44"/>
      <c r="CHH51" s="44"/>
      <c r="CHI51" s="44"/>
      <c r="CHJ51" s="44"/>
      <c r="CHK51" s="44"/>
      <c r="CHL51" s="44"/>
      <c r="CHM51" s="44"/>
      <c r="CHN51" s="44"/>
      <c r="CHO51" s="44"/>
      <c r="CHP51" s="44"/>
      <c r="CHQ51" s="44"/>
      <c r="CHR51" s="44"/>
      <c r="CHS51" s="44"/>
      <c r="CHT51" s="44"/>
      <c r="CHU51" s="44"/>
      <c r="CHV51" s="44"/>
      <c r="CHW51" s="44"/>
      <c r="CHX51" s="44"/>
      <c r="CHY51" s="44"/>
      <c r="CHZ51" s="44"/>
      <c r="CIA51" s="44"/>
      <c r="CIB51" s="44"/>
      <c r="CIC51" s="44"/>
      <c r="CID51" s="44"/>
      <c r="CIE51" s="44"/>
      <c r="CIF51" s="44"/>
      <c r="CIG51" s="44"/>
      <c r="CIH51" s="44"/>
      <c r="CII51" s="44"/>
      <c r="CIJ51" s="44"/>
      <c r="CIK51" s="44"/>
      <c r="CIL51" s="44"/>
      <c r="CIM51" s="44"/>
      <c r="CIN51" s="44"/>
      <c r="CIO51" s="44"/>
      <c r="CIP51" s="44"/>
      <c r="CIQ51" s="44"/>
      <c r="CIR51" s="44"/>
      <c r="CIS51" s="44"/>
      <c r="CIT51" s="44"/>
      <c r="CIU51" s="44"/>
      <c r="CIV51" s="44"/>
      <c r="CIW51" s="44"/>
      <c r="CIX51" s="44"/>
      <c r="CIY51" s="44"/>
      <c r="CIZ51" s="44"/>
      <c r="CJA51" s="44"/>
      <c r="CJB51" s="44"/>
      <c r="CJC51" s="44"/>
      <c r="CJD51" s="44"/>
      <c r="CJE51" s="44"/>
      <c r="CJF51" s="44"/>
      <c r="CJG51" s="44"/>
      <c r="CJH51" s="44"/>
      <c r="CJI51" s="44"/>
      <c r="CJJ51" s="44"/>
      <c r="CJK51" s="44"/>
      <c r="CJL51" s="44"/>
      <c r="CJM51" s="44"/>
      <c r="CJN51" s="44"/>
      <c r="CJO51" s="44"/>
      <c r="CJP51" s="44"/>
      <c r="CJQ51" s="44"/>
      <c r="CJR51" s="44"/>
      <c r="CJS51" s="44"/>
      <c r="CJT51" s="44"/>
      <c r="CJU51" s="44"/>
      <c r="CJV51" s="44"/>
      <c r="CJW51" s="44"/>
      <c r="CJX51" s="44"/>
      <c r="CJY51" s="44"/>
      <c r="CJZ51" s="44"/>
      <c r="CKA51" s="44"/>
      <c r="CKB51" s="44"/>
      <c r="CKC51" s="44"/>
      <c r="CKD51" s="44"/>
      <c r="CKE51" s="44"/>
      <c r="CKF51" s="44"/>
      <c r="CKG51" s="44"/>
      <c r="CKH51" s="44"/>
      <c r="CKI51" s="44"/>
      <c r="CKJ51" s="44"/>
      <c r="CKK51" s="44"/>
      <c r="CKL51" s="44"/>
      <c r="CKM51" s="44"/>
      <c r="CKN51" s="44"/>
      <c r="CKO51" s="44"/>
      <c r="CKP51" s="44"/>
      <c r="CKQ51" s="44"/>
      <c r="CKR51" s="44"/>
      <c r="CKS51" s="44"/>
      <c r="CKT51" s="44"/>
      <c r="CKU51" s="44"/>
      <c r="CKV51" s="44"/>
      <c r="CKW51" s="44"/>
      <c r="CKX51" s="44"/>
      <c r="CKY51" s="44"/>
      <c r="CKZ51" s="44"/>
      <c r="CLA51" s="44"/>
      <c r="CLB51" s="44"/>
      <c r="CLC51" s="44"/>
      <c r="CLD51" s="44"/>
      <c r="CLE51" s="44"/>
      <c r="CLF51" s="44"/>
      <c r="CLG51" s="44"/>
      <c r="CLH51" s="44"/>
      <c r="CLI51" s="44"/>
      <c r="CLJ51" s="44"/>
      <c r="CLK51" s="44"/>
      <c r="CLL51" s="44"/>
      <c r="CLM51" s="44"/>
      <c r="CLN51" s="44"/>
      <c r="CLO51" s="44"/>
      <c r="CLP51" s="44"/>
      <c r="CLQ51" s="44"/>
      <c r="CLR51" s="44"/>
      <c r="CLS51" s="44"/>
      <c r="CLT51" s="44"/>
      <c r="CLU51" s="44"/>
      <c r="CLV51" s="44"/>
      <c r="CLW51" s="44"/>
      <c r="CLX51" s="44"/>
      <c r="CLY51" s="44"/>
      <c r="CLZ51" s="44"/>
      <c r="CMA51" s="44"/>
      <c r="CMB51" s="44"/>
      <c r="CMC51" s="44"/>
      <c r="CMD51" s="44"/>
      <c r="CME51" s="44"/>
      <c r="CMF51" s="44"/>
      <c r="CMG51" s="44"/>
      <c r="CMH51" s="44"/>
      <c r="CMI51" s="44"/>
      <c r="CMJ51" s="44"/>
      <c r="CMK51" s="44"/>
      <c r="CML51" s="44"/>
      <c r="CMM51" s="44"/>
      <c r="CMN51" s="44"/>
      <c r="CMO51" s="44"/>
      <c r="CMP51" s="44"/>
      <c r="CMQ51" s="44"/>
      <c r="CMR51" s="44"/>
      <c r="CMS51" s="44"/>
      <c r="CMT51" s="44"/>
      <c r="CMU51" s="44"/>
      <c r="CMV51" s="44"/>
      <c r="CMW51" s="44"/>
      <c r="CMX51" s="44"/>
      <c r="CMY51" s="44"/>
      <c r="CMZ51" s="44"/>
      <c r="CNA51" s="44"/>
      <c r="CNB51" s="44"/>
      <c r="CNC51" s="44"/>
      <c r="CND51" s="44"/>
      <c r="CNE51" s="44"/>
      <c r="CNF51" s="44"/>
      <c r="CNG51" s="44"/>
      <c r="CNH51" s="44"/>
      <c r="CNI51" s="44"/>
      <c r="CNJ51" s="44"/>
      <c r="CNK51" s="44"/>
      <c r="CNL51" s="44"/>
      <c r="CNM51" s="44"/>
      <c r="CNN51" s="44"/>
      <c r="CNO51" s="44"/>
      <c r="CNP51" s="44"/>
      <c r="CNQ51" s="44"/>
      <c r="CNR51" s="44"/>
      <c r="CNS51" s="44"/>
      <c r="CNT51" s="44"/>
      <c r="CNU51" s="44"/>
      <c r="CNV51" s="44"/>
      <c r="CNW51" s="44"/>
      <c r="CNX51" s="44"/>
      <c r="CNY51" s="44"/>
      <c r="CNZ51" s="44"/>
      <c r="COA51" s="44"/>
      <c r="COB51" s="44"/>
      <c r="COC51" s="44"/>
      <c r="COD51" s="44"/>
      <c r="COE51" s="44"/>
      <c r="COF51" s="44"/>
      <c r="COG51" s="44"/>
      <c r="COH51" s="44"/>
      <c r="COI51" s="44"/>
      <c r="COJ51" s="44"/>
      <c r="COK51" s="44"/>
      <c r="COL51" s="44"/>
      <c r="COM51" s="44"/>
      <c r="CON51" s="44"/>
      <c r="COO51" s="44"/>
      <c r="COP51" s="44"/>
      <c r="COQ51" s="44"/>
      <c r="COR51" s="44"/>
      <c r="COS51" s="44"/>
      <c r="COT51" s="44"/>
      <c r="COU51" s="44"/>
      <c r="COV51" s="44"/>
      <c r="COW51" s="44"/>
      <c r="COX51" s="44"/>
      <c r="COY51" s="44"/>
      <c r="COZ51" s="44"/>
      <c r="CPA51" s="44"/>
      <c r="CPB51" s="44"/>
      <c r="CPC51" s="44"/>
      <c r="CPD51" s="44"/>
      <c r="CPE51" s="44"/>
      <c r="CPF51" s="44"/>
      <c r="CPG51" s="44"/>
      <c r="CPH51" s="44"/>
      <c r="CPI51" s="44"/>
      <c r="CPJ51" s="44"/>
      <c r="CPK51" s="44"/>
      <c r="CPL51" s="44"/>
      <c r="CPM51" s="44"/>
      <c r="CPN51" s="44"/>
      <c r="CPO51" s="44"/>
      <c r="CPP51" s="44"/>
      <c r="CPQ51" s="44"/>
      <c r="CPR51" s="44"/>
      <c r="CPS51" s="44"/>
      <c r="CPT51" s="44"/>
      <c r="CPU51" s="44"/>
      <c r="CPV51" s="44"/>
      <c r="CPW51" s="44"/>
      <c r="CPX51" s="44"/>
      <c r="CPY51" s="44"/>
      <c r="CPZ51" s="44"/>
      <c r="CQA51" s="44"/>
      <c r="CQB51" s="44"/>
      <c r="CQC51" s="44"/>
      <c r="CQD51" s="44"/>
      <c r="CQE51" s="44"/>
      <c r="CQF51" s="44"/>
      <c r="CQG51" s="44"/>
      <c r="CQH51" s="44"/>
      <c r="CQI51" s="44"/>
      <c r="CQJ51" s="44"/>
      <c r="CQK51" s="44"/>
      <c r="CQL51" s="44"/>
      <c r="CQM51" s="44"/>
      <c r="CQN51" s="44"/>
      <c r="CQO51" s="44"/>
      <c r="CQP51" s="44"/>
      <c r="CQQ51" s="44"/>
      <c r="CQR51" s="44"/>
      <c r="CQS51" s="44"/>
      <c r="CQT51" s="44"/>
      <c r="CQU51" s="44"/>
      <c r="CQV51" s="44"/>
      <c r="CQW51" s="44"/>
      <c r="CQX51" s="44"/>
      <c r="CQY51" s="44"/>
      <c r="CQZ51" s="44"/>
      <c r="CRA51" s="44"/>
      <c r="CRB51" s="44"/>
      <c r="CRC51" s="44"/>
      <c r="CRD51" s="44"/>
      <c r="CRE51" s="44"/>
      <c r="CRF51" s="44"/>
      <c r="CRG51" s="44"/>
      <c r="CRH51" s="44"/>
      <c r="CRI51" s="44"/>
      <c r="CRJ51" s="44"/>
      <c r="CRK51" s="44"/>
      <c r="CRL51" s="44"/>
      <c r="CRM51" s="44"/>
      <c r="CRN51" s="44"/>
      <c r="CRO51" s="44"/>
      <c r="CRP51" s="44"/>
      <c r="CRQ51" s="44"/>
      <c r="CRR51" s="44"/>
      <c r="CRS51" s="44"/>
      <c r="CRT51" s="44"/>
      <c r="CRU51" s="44"/>
      <c r="CRV51" s="44"/>
      <c r="CRW51" s="44"/>
      <c r="CRX51" s="44"/>
      <c r="CRY51" s="44"/>
      <c r="CRZ51" s="44"/>
      <c r="CSA51" s="44"/>
      <c r="CSB51" s="44"/>
      <c r="CSC51" s="44"/>
      <c r="CSD51" s="44"/>
      <c r="CSE51" s="44"/>
      <c r="CSF51" s="44"/>
      <c r="CSG51" s="44"/>
      <c r="CSH51" s="44"/>
      <c r="CSI51" s="44"/>
      <c r="CSJ51" s="44"/>
      <c r="CSK51" s="44"/>
      <c r="CSL51" s="44"/>
      <c r="CSM51" s="44"/>
      <c r="CSN51" s="44"/>
      <c r="CSO51" s="44"/>
      <c r="CSP51" s="44"/>
      <c r="CSQ51" s="44"/>
      <c r="CSR51" s="44"/>
      <c r="CSS51" s="44"/>
      <c r="CST51" s="44"/>
      <c r="CSU51" s="44"/>
      <c r="CSV51" s="44"/>
      <c r="CSW51" s="44"/>
      <c r="CSX51" s="44"/>
      <c r="CSY51" s="44"/>
      <c r="CSZ51" s="44"/>
      <c r="CTA51" s="44"/>
      <c r="CTB51" s="44"/>
      <c r="CTC51" s="44"/>
      <c r="CTD51" s="44"/>
      <c r="CTE51" s="44"/>
      <c r="CTF51" s="44"/>
      <c r="CTG51" s="44"/>
      <c r="CTH51" s="44"/>
      <c r="CTI51" s="44"/>
      <c r="CTJ51" s="44"/>
      <c r="CTK51" s="44"/>
      <c r="CTL51" s="44"/>
      <c r="CTM51" s="44"/>
      <c r="CTN51" s="44"/>
      <c r="CTO51" s="44"/>
      <c r="CTP51" s="44"/>
      <c r="CTQ51" s="44"/>
      <c r="CTR51" s="44"/>
      <c r="CTS51" s="44"/>
      <c r="CTT51" s="44"/>
      <c r="CTU51" s="44"/>
      <c r="CTV51" s="44"/>
      <c r="CTW51" s="44"/>
      <c r="CTX51" s="44"/>
      <c r="CTY51" s="44"/>
      <c r="CTZ51" s="44"/>
      <c r="CUA51" s="44"/>
      <c r="CUB51" s="44"/>
      <c r="CUC51" s="44"/>
      <c r="CUD51" s="44"/>
      <c r="CUE51" s="44"/>
      <c r="CUF51" s="44"/>
      <c r="CUG51" s="44"/>
      <c r="CUH51" s="44"/>
      <c r="CUI51" s="44"/>
      <c r="CUJ51" s="44"/>
      <c r="CUK51" s="44"/>
      <c r="CUL51" s="44"/>
      <c r="CUM51" s="44"/>
      <c r="CUN51" s="44"/>
      <c r="CUO51" s="44"/>
      <c r="CUP51" s="44"/>
      <c r="CUQ51" s="44"/>
      <c r="CUR51" s="44"/>
      <c r="CUS51" s="44"/>
      <c r="CUT51" s="44"/>
      <c r="CUU51" s="44"/>
      <c r="CUV51" s="44"/>
      <c r="CUW51" s="44"/>
      <c r="CUX51" s="44"/>
      <c r="CUY51" s="44"/>
      <c r="CUZ51" s="44"/>
      <c r="CVA51" s="44"/>
      <c r="CVB51" s="44"/>
      <c r="CVC51" s="44"/>
      <c r="CVD51" s="44"/>
      <c r="CVE51" s="44"/>
      <c r="CVF51" s="44"/>
      <c r="CVG51" s="44"/>
      <c r="CVH51" s="44"/>
      <c r="CVI51" s="44"/>
      <c r="CVJ51" s="44"/>
      <c r="CVK51" s="44"/>
      <c r="CVL51" s="44"/>
      <c r="CVM51" s="44"/>
      <c r="CVN51" s="44"/>
      <c r="CVO51" s="44"/>
      <c r="CVP51" s="44"/>
      <c r="CVQ51" s="44"/>
      <c r="CVR51" s="44"/>
      <c r="CVS51" s="44"/>
      <c r="CVT51" s="44"/>
      <c r="CVU51" s="44"/>
      <c r="CVV51" s="44"/>
      <c r="CVW51" s="44"/>
      <c r="CVX51" s="44"/>
      <c r="CVY51" s="44"/>
      <c r="CVZ51" s="44"/>
      <c r="CWA51" s="44"/>
      <c r="CWB51" s="44"/>
      <c r="CWC51" s="44"/>
      <c r="CWD51" s="44"/>
      <c r="CWE51" s="44"/>
      <c r="CWF51" s="44"/>
      <c r="CWG51" s="44"/>
      <c r="CWH51" s="44"/>
      <c r="CWI51" s="44"/>
      <c r="CWJ51" s="44"/>
      <c r="CWK51" s="44"/>
      <c r="CWL51" s="44"/>
      <c r="CWM51" s="44"/>
      <c r="CWN51" s="44"/>
      <c r="CWO51" s="44"/>
      <c r="CWP51" s="44"/>
      <c r="CWQ51" s="44"/>
      <c r="CWR51" s="44"/>
      <c r="CWS51" s="44"/>
      <c r="CWT51" s="44"/>
      <c r="CWU51" s="44"/>
      <c r="CWV51" s="44"/>
      <c r="CWW51" s="44"/>
      <c r="CWX51" s="44"/>
      <c r="CWY51" s="44"/>
      <c r="CWZ51" s="44"/>
      <c r="CXA51" s="44"/>
      <c r="CXB51" s="44"/>
      <c r="CXC51" s="44"/>
      <c r="CXD51" s="44"/>
      <c r="CXE51" s="44"/>
      <c r="CXF51" s="44"/>
      <c r="CXG51" s="44"/>
      <c r="CXH51" s="44"/>
      <c r="CXI51" s="44"/>
      <c r="CXJ51" s="44"/>
      <c r="CXK51" s="44"/>
      <c r="CXL51" s="44"/>
      <c r="CXM51" s="44"/>
      <c r="CXN51" s="44"/>
      <c r="CXO51" s="44"/>
      <c r="CXP51" s="44"/>
      <c r="CXQ51" s="44"/>
      <c r="CXR51" s="44"/>
      <c r="CXS51" s="44"/>
      <c r="CXT51" s="44"/>
      <c r="CXU51" s="44"/>
      <c r="CXV51" s="44"/>
      <c r="CXW51" s="44"/>
      <c r="CXX51" s="44"/>
      <c r="CXY51" s="44"/>
      <c r="CXZ51" s="44"/>
      <c r="CYA51" s="44"/>
      <c r="CYB51" s="44"/>
      <c r="CYC51" s="44"/>
      <c r="CYD51" s="44"/>
      <c r="CYE51" s="44"/>
      <c r="CYF51" s="44"/>
      <c r="CYG51" s="44"/>
      <c r="CYH51" s="44"/>
      <c r="CYI51" s="44"/>
      <c r="CYJ51" s="44"/>
      <c r="CYK51" s="44"/>
      <c r="CYL51" s="44"/>
      <c r="CYM51" s="44"/>
      <c r="CYN51" s="44"/>
      <c r="CYO51" s="44"/>
      <c r="CYP51" s="44"/>
      <c r="CYQ51" s="44"/>
      <c r="CYR51" s="44"/>
      <c r="CYS51" s="44"/>
      <c r="CYT51" s="44"/>
      <c r="CYU51" s="44"/>
      <c r="CYV51" s="44"/>
      <c r="CYW51" s="44"/>
      <c r="CYX51" s="44"/>
      <c r="CYY51" s="44"/>
      <c r="CYZ51" s="44"/>
      <c r="CZA51" s="44"/>
      <c r="CZB51" s="44"/>
      <c r="CZC51" s="44"/>
      <c r="CZD51" s="44"/>
      <c r="CZE51" s="44"/>
      <c r="CZF51" s="44"/>
      <c r="CZG51" s="44"/>
      <c r="CZH51" s="44"/>
      <c r="CZI51" s="44"/>
      <c r="CZJ51" s="44"/>
      <c r="CZK51" s="44"/>
      <c r="CZL51" s="44"/>
      <c r="CZM51" s="44"/>
      <c r="CZN51" s="44"/>
      <c r="CZO51" s="44"/>
      <c r="CZP51" s="44"/>
      <c r="CZQ51" s="44"/>
      <c r="CZR51" s="44"/>
      <c r="CZS51" s="44"/>
      <c r="CZT51" s="44"/>
      <c r="CZU51" s="44"/>
      <c r="CZV51" s="44"/>
      <c r="CZW51" s="44"/>
      <c r="CZX51" s="44"/>
      <c r="CZY51" s="44"/>
      <c r="CZZ51" s="44"/>
      <c r="DAA51" s="44"/>
      <c r="DAB51" s="44"/>
      <c r="DAC51" s="44"/>
      <c r="DAD51" s="44"/>
      <c r="DAE51" s="44"/>
      <c r="DAF51" s="44"/>
      <c r="DAG51" s="44"/>
      <c r="DAH51" s="44"/>
      <c r="DAI51" s="44"/>
      <c r="DAJ51" s="44"/>
      <c r="DAK51" s="44"/>
      <c r="DAL51" s="44"/>
      <c r="DAM51" s="44"/>
      <c r="DAN51" s="44"/>
      <c r="DAO51" s="44"/>
      <c r="DAP51" s="44"/>
      <c r="DAQ51" s="44"/>
      <c r="DAR51" s="44"/>
      <c r="DAS51" s="44"/>
      <c r="DAT51" s="44"/>
      <c r="DAU51" s="44"/>
      <c r="DAV51" s="44"/>
      <c r="DAW51" s="44"/>
      <c r="DAX51" s="44"/>
      <c r="DAY51" s="44"/>
      <c r="DAZ51" s="44"/>
      <c r="DBA51" s="44"/>
      <c r="DBB51" s="44"/>
      <c r="DBC51" s="44"/>
      <c r="DBD51" s="44"/>
      <c r="DBE51" s="44"/>
      <c r="DBF51" s="44"/>
      <c r="DBG51" s="44"/>
      <c r="DBH51" s="44"/>
      <c r="DBI51" s="44"/>
      <c r="DBJ51" s="44"/>
      <c r="DBK51" s="44"/>
      <c r="DBL51" s="44"/>
      <c r="DBM51" s="44"/>
      <c r="DBN51" s="44"/>
      <c r="DBO51" s="44"/>
      <c r="DBP51" s="44"/>
      <c r="DBQ51" s="44"/>
      <c r="DBR51" s="44"/>
      <c r="DBS51" s="44"/>
      <c r="DBT51" s="44"/>
      <c r="DBU51" s="44"/>
      <c r="DBV51" s="44"/>
      <c r="DBW51" s="44"/>
      <c r="DBX51" s="44"/>
      <c r="DBY51" s="44"/>
      <c r="DBZ51" s="44"/>
      <c r="DCA51" s="44"/>
      <c r="DCB51" s="44"/>
      <c r="DCC51" s="44"/>
      <c r="DCD51" s="44"/>
      <c r="DCE51" s="44"/>
      <c r="DCF51" s="44"/>
      <c r="DCG51" s="44"/>
      <c r="DCH51" s="44"/>
      <c r="DCI51" s="44"/>
      <c r="DCJ51" s="44"/>
      <c r="DCK51" s="44"/>
      <c r="DCL51" s="44"/>
      <c r="DCM51" s="44"/>
      <c r="DCN51" s="44"/>
      <c r="DCO51" s="44"/>
      <c r="DCP51" s="44"/>
      <c r="DCQ51" s="44"/>
      <c r="DCR51" s="44"/>
      <c r="DCS51" s="44"/>
      <c r="DCT51" s="44"/>
      <c r="DCU51" s="44"/>
      <c r="DCV51" s="44"/>
      <c r="DCW51" s="44"/>
      <c r="DCX51" s="44"/>
      <c r="DCY51" s="44"/>
      <c r="DCZ51" s="44"/>
      <c r="DDA51" s="44"/>
      <c r="DDB51" s="44"/>
      <c r="DDC51" s="44"/>
      <c r="DDD51" s="44"/>
      <c r="DDE51" s="44"/>
      <c r="DDF51" s="44"/>
      <c r="DDG51" s="44"/>
      <c r="DDH51" s="44"/>
      <c r="DDI51" s="44"/>
      <c r="DDJ51" s="44"/>
      <c r="DDK51" s="44"/>
      <c r="DDL51" s="44"/>
      <c r="DDM51" s="44"/>
      <c r="DDN51" s="44"/>
      <c r="DDO51" s="44"/>
      <c r="DDP51" s="44"/>
      <c r="DDQ51" s="44"/>
      <c r="DDR51" s="44"/>
      <c r="DDS51" s="44"/>
      <c r="DDT51" s="44"/>
      <c r="DDU51" s="44"/>
      <c r="DDV51" s="44"/>
      <c r="DDW51" s="44"/>
      <c r="DDX51" s="44"/>
      <c r="DDY51" s="44"/>
      <c r="DDZ51" s="44"/>
      <c r="DEA51" s="44"/>
      <c r="DEB51" s="44"/>
      <c r="DEC51" s="44"/>
      <c r="DED51" s="44"/>
      <c r="DEE51" s="44"/>
      <c r="DEF51" s="44"/>
      <c r="DEG51" s="44"/>
      <c r="DEH51" s="44"/>
      <c r="DEI51" s="44"/>
      <c r="DEJ51" s="44"/>
      <c r="DEK51" s="44"/>
      <c r="DEL51" s="44"/>
      <c r="DEM51" s="44"/>
      <c r="DEN51" s="44"/>
      <c r="DEO51" s="44"/>
      <c r="DEP51" s="44"/>
      <c r="DEQ51" s="44"/>
      <c r="DER51" s="44"/>
      <c r="DES51" s="44"/>
      <c r="DET51" s="44"/>
      <c r="DEU51" s="44"/>
      <c r="DEV51" s="44"/>
      <c r="DEW51" s="44"/>
      <c r="DEX51" s="44"/>
      <c r="DEY51" s="44"/>
      <c r="DEZ51" s="44"/>
      <c r="DFA51" s="44"/>
      <c r="DFB51" s="44"/>
      <c r="DFC51" s="44"/>
      <c r="DFD51" s="44"/>
      <c r="DFE51" s="44"/>
      <c r="DFF51" s="44"/>
      <c r="DFG51" s="44"/>
      <c r="DFH51" s="44"/>
      <c r="DFI51" s="44"/>
      <c r="DFJ51" s="44"/>
      <c r="DFK51" s="44"/>
      <c r="DFL51" s="44"/>
      <c r="DFM51" s="44"/>
      <c r="DFN51" s="44"/>
      <c r="DFO51" s="44"/>
      <c r="DFP51" s="44"/>
      <c r="DFQ51" s="44"/>
      <c r="DFR51" s="44"/>
      <c r="DFS51" s="44"/>
      <c r="DFT51" s="44"/>
      <c r="DFU51" s="44"/>
      <c r="DFV51" s="44"/>
      <c r="DFW51" s="44"/>
      <c r="DFX51" s="44"/>
      <c r="DFY51" s="44"/>
      <c r="DFZ51" s="44"/>
      <c r="DGA51" s="44"/>
      <c r="DGB51" s="44"/>
      <c r="DGC51" s="44"/>
      <c r="DGD51" s="44"/>
      <c r="DGE51" s="44"/>
      <c r="DGF51" s="44"/>
      <c r="DGG51" s="44"/>
      <c r="DGH51" s="44"/>
      <c r="DGI51" s="44"/>
      <c r="DGJ51" s="44"/>
      <c r="DGK51" s="44"/>
      <c r="DGL51" s="44"/>
      <c r="DGM51" s="44"/>
      <c r="DGN51" s="44"/>
      <c r="DGO51" s="44"/>
      <c r="DGP51" s="44"/>
      <c r="DGQ51" s="44"/>
      <c r="DGR51" s="44"/>
      <c r="DGS51" s="44"/>
      <c r="DGT51" s="44"/>
      <c r="DGU51" s="44"/>
      <c r="DGV51" s="44"/>
      <c r="DGW51" s="44"/>
      <c r="DGX51" s="44"/>
      <c r="DGY51" s="44"/>
      <c r="DGZ51" s="44"/>
      <c r="DHA51" s="44"/>
      <c r="DHB51" s="44"/>
      <c r="DHC51" s="44"/>
      <c r="DHD51" s="44"/>
      <c r="DHE51" s="44"/>
      <c r="DHF51" s="44"/>
      <c r="DHG51" s="44"/>
      <c r="DHH51" s="44"/>
      <c r="DHI51" s="44"/>
      <c r="DHJ51" s="44"/>
      <c r="DHK51" s="44"/>
      <c r="DHL51" s="44"/>
      <c r="DHM51" s="44"/>
      <c r="DHN51" s="44"/>
      <c r="DHO51" s="44"/>
      <c r="DHP51" s="44"/>
      <c r="DHQ51" s="44"/>
      <c r="DHR51" s="44"/>
      <c r="DHS51" s="44"/>
      <c r="DHT51" s="44"/>
      <c r="DHU51" s="44"/>
      <c r="DHV51" s="44"/>
      <c r="DHW51" s="44"/>
      <c r="DHX51" s="44"/>
      <c r="DHY51" s="44"/>
      <c r="DHZ51" s="44"/>
      <c r="DIA51" s="44"/>
      <c r="DIB51" s="44"/>
      <c r="DIC51" s="44"/>
      <c r="DID51" s="44"/>
      <c r="DIE51" s="44"/>
      <c r="DIF51" s="44"/>
      <c r="DIG51" s="44"/>
      <c r="DIH51" s="44"/>
      <c r="DII51" s="44"/>
      <c r="DIJ51" s="44"/>
      <c r="DIK51" s="44"/>
      <c r="DIL51" s="44"/>
      <c r="DIM51" s="44"/>
      <c r="DIN51" s="44"/>
      <c r="DIO51" s="44"/>
      <c r="DIP51" s="44"/>
      <c r="DIQ51" s="44"/>
      <c r="DIR51" s="44"/>
      <c r="DIS51" s="44"/>
      <c r="DIT51" s="44"/>
      <c r="DIU51" s="44"/>
      <c r="DIV51" s="44"/>
      <c r="DIW51" s="44"/>
      <c r="DIX51" s="44"/>
      <c r="DIY51" s="44"/>
      <c r="DIZ51" s="44"/>
      <c r="DJA51" s="44"/>
      <c r="DJB51" s="44"/>
      <c r="DJC51" s="44"/>
      <c r="DJD51" s="44"/>
      <c r="DJE51" s="44"/>
      <c r="DJF51" s="44"/>
      <c r="DJG51" s="44"/>
      <c r="DJH51" s="44"/>
      <c r="DJI51" s="44"/>
      <c r="DJJ51" s="44"/>
      <c r="DJK51" s="44"/>
      <c r="DJL51" s="44"/>
      <c r="DJM51" s="44"/>
      <c r="DJN51" s="44"/>
      <c r="DJO51" s="44"/>
      <c r="DJP51" s="44"/>
      <c r="DJQ51" s="44"/>
      <c r="DJR51" s="44"/>
      <c r="DJS51" s="44"/>
      <c r="DJT51" s="44"/>
      <c r="DJU51" s="44"/>
      <c r="DJV51" s="44"/>
      <c r="DJW51" s="44"/>
      <c r="DJX51" s="44"/>
      <c r="DJY51" s="44"/>
      <c r="DJZ51" s="44"/>
      <c r="DKA51" s="44"/>
      <c r="DKB51" s="44"/>
      <c r="DKC51" s="44"/>
      <c r="DKD51" s="44"/>
      <c r="DKE51" s="44"/>
      <c r="DKF51" s="44"/>
      <c r="DKG51" s="44"/>
      <c r="DKH51" s="44"/>
      <c r="DKI51" s="44"/>
      <c r="DKJ51" s="44"/>
      <c r="DKK51" s="44"/>
      <c r="DKL51" s="44"/>
      <c r="DKM51" s="44"/>
      <c r="DKN51" s="44"/>
      <c r="DKO51" s="44"/>
      <c r="DKP51" s="44"/>
      <c r="DKQ51" s="44"/>
      <c r="DKR51" s="44"/>
      <c r="DKS51" s="44"/>
      <c r="DKT51" s="44"/>
      <c r="DKU51" s="44"/>
      <c r="DKV51" s="44"/>
      <c r="DKW51" s="44"/>
      <c r="DKX51" s="44"/>
      <c r="DKY51" s="44"/>
      <c r="DKZ51" s="44"/>
      <c r="DLA51" s="44"/>
      <c r="DLB51" s="44"/>
      <c r="DLC51" s="44"/>
      <c r="DLD51" s="44"/>
      <c r="DLE51" s="44"/>
      <c r="DLF51" s="44"/>
      <c r="DLG51" s="44"/>
      <c r="DLH51" s="44"/>
      <c r="DLI51" s="44"/>
      <c r="DLJ51" s="44"/>
      <c r="DLK51" s="44"/>
      <c r="DLL51" s="44"/>
      <c r="DLM51" s="44"/>
      <c r="DLN51" s="44"/>
      <c r="DLO51" s="44"/>
      <c r="DLP51" s="44"/>
      <c r="DLQ51" s="44"/>
      <c r="DLR51" s="44"/>
      <c r="DLS51" s="44"/>
      <c r="DLT51" s="44"/>
      <c r="DLU51" s="44"/>
      <c r="DLV51" s="44"/>
      <c r="DLW51" s="44"/>
      <c r="DLX51" s="44"/>
      <c r="DLY51" s="44"/>
      <c r="DLZ51" s="44"/>
      <c r="DMA51" s="44"/>
      <c r="DMB51" s="44"/>
      <c r="DMC51" s="44"/>
      <c r="DMD51" s="44"/>
      <c r="DME51" s="44"/>
      <c r="DMF51" s="44"/>
      <c r="DMG51" s="44"/>
      <c r="DMH51" s="44"/>
      <c r="DMI51" s="44"/>
      <c r="DMJ51" s="44"/>
      <c r="DMK51" s="44"/>
      <c r="DML51" s="44"/>
      <c r="DMM51" s="44"/>
      <c r="DMN51" s="44"/>
      <c r="DMO51" s="44"/>
      <c r="DMP51" s="44"/>
      <c r="DMQ51" s="44"/>
      <c r="DMR51" s="44"/>
      <c r="DMS51" s="44"/>
      <c r="DMT51" s="44"/>
      <c r="DMU51" s="44"/>
      <c r="DMV51" s="44"/>
      <c r="DMW51" s="44"/>
      <c r="DMX51" s="44"/>
      <c r="DMY51" s="44"/>
      <c r="DMZ51" s="44"/>
      <c r="DNA51" s="44"/>
      <c r="DNB51" s="44"/>
      <c r="DNC51" s="44"/>
      <c r="DND51" s="44"/>
      <c r="DNE51" s="44"/>
      <c r="DNF51" s="44"/>
      <c r="DNG51" s="44"/>
      <c r="DNH51" s="44"/>
      <c r="DNI51" s="44"/>
      <c r="DNJ51" s="44"/>
      <c r="DNK51" s="44"/>
      <c r="DNL51" s="44"/>
      <c r="DNM51" s="44"/>
      <c r="DNN51" s="44"/>
      <c r="DNO51" s="44"/>
      <c r="DNP51" s="44"/>
      <c r="DNQ51" s="44"/>
      <c r="DNR51" s="44"/>
      <c r="DNS51" s="44"/>
      <c r="DNT51" s="44"/>
      <c r="DNU51" s="44"/>
      <c r="DNV51" s="44"/>
      <c r="DNW51" s="44"/>
      <c r="DNX51" s="44"/>
      <c r="DNY51" s="44"/>
      <c r="DNZ51" s="44"/>
      <c r="DOA51" s="44"/>
      <c r="DOB51" s="44"/>
      <c r="DOC51" s="44"/>
      <c r="DOD51" s="44"/>
      <c r="DOE51" s="44"/>
      <c r="DOF51" s="44"/>
      <c r="DOG51" s="44"/>
      <c r="DOH51" s="44"/>
      <c r="DOI51" s="44"/>
      <c r="DOJ51" s="44"/>
      <c r="DOK51" s="44"/>
      <c r="DOL51" s="44"/>
      <c r="DOM51" s="44"/>
      <c r="DON51" s="44"/>
      <c r="DOO51" s="44"/>
      <c r="DOP51" s="44"/>
      <c r="DOQ51" s="44"/>
      <c r="DOR51" s="44"/>
      <c r="DOS51" s="44"/>
      <c r="DOT51" s="44"/>
      <c r="DOU51" s="44"/>
      <c r="DOV51" s="44"/>
      <c r="DOW51" s="44"/>
      <c r="DOX51" s="44"/>
      <c r="DOY51" s="44"/>
      <c r="DOZ51" s="44"/>
      <c r="DPA51" s="44"/>
      <c r="DPB51" s="44"/>
      <c r="DPC51" s="44"/>
      <c r="DPD51" s="44"/>
      <c r="DPE51" s="44"/>
      <c r="DPF51" s="44"/>
      <c r="DPG51" s="44"/>
      <c r="DPH51" s="44"/>
      <c r="DPI51" s="44"/>
      <c r="DPJ51" s="44"/>
      <c r="DPK51" s="44"/>
      <c r="DPL51" s="44"/>
      <c r="DPM51" s="44"/>
      <c r="DPN51" s="44"/>
      <c r="DPO51" s="44"/>
      <c r="DPP51" s="44"/>
      <c r="DPQ51" s="44"/>
      <c r="DPR51" s="44"/>
      <c r="DPS51" s="44"/>
      <c r="DPT51" s="44"/>
      <c r="DPU51" s="44"/>
      <c r="DPV51" s="44"/>
      <c r="DPW51" s="44"/>
      <c r="DPX51" s="44"/>
      <c r="DPY51" s="44"/>
      <c r="DPZ51" s="44"/>
      <c r="DQA51" s="44"/>
      <c r="DQB51" s="44"/>
      <c r="DQC51" s="44"/>
      <c r="DQD51" s="44"/>
      <c r="DQE51" s="44"/>
      <c r="DQF51" s="44"/>
      <c r="DQG51" s="44"/>
      <c r="DQH51" s="44"/>
      <c r="DQI51" s="44"/>
      <c r="DQJ51" s="44"/>
      <c r="DQK51" s="44"/>
      <c r="DQL51" s="44"/>
      <c r="DQM51" s="44"/>
      <c r="DQN51" s="44"/>
      <c r="DQO51" s="44"/>
      <c r="DQP51" s="44"/>
      <c r="DQQ51" s="44"/>
      <c r="DQR51" s="44"/>
      <c r="DQS51" s="44"/>
      <c r="DQT51" s="44"/>
      <c r="DQU51" s="44"/>
      <c r="DQV51" s="44"/>
      <c r="DQW51" s="44"/>
      <c r="DQX51" s="44"/>
      <c r="DQY51" s="44"/>
      <c r="DQZ51" s="44"/>
      <c r="DRA51" s="44"/>
      <c r="DRB51" s="44"/>
      <c r="DRC51" s="44"/>
      <c r="DRD51" s="44"/>
      <c r="DRE51" s="44"/>
      <c r="DRF51" s="44"/>
      <c r="DRG51" s="44"/>
      <c r="DRH51" s="44"/>
      <c r="DRI51" s="44"/>
      <c r="DRJ51" s="44"/>
      <c r="DRK51" s="44"/>
      <c r="DRL51" s="44"/>
      <c r="DRM51" s="44"/>
      <c r="DRN51" s="44"/>
      <c r="DRO51" s="44"/>
      <c r="DRP51" s="44"/>
      <c r="DRQ51" s="44"/>
      <c r="DRR51" s="44"/>
      <c r="DRS51" s="44"/>
      <c r="DRT51" s="44"/>
      <c r="DRU51" s="44"/>
      <c r="DRV51" s="44"/>
      <c r="DRW51" s="44"/>
      <c r="DRX51" s="44"/>
      <c r="DRY51" s="44"/>
      <c r="DRZ51" s="44"/>
      <c r="DSA51" s="44"/>
      <c r="DSB51" s="44"/>
      <c r="DSC51" s="44"/>
      <c r="DSD51" s="44"/>
      <c r="DSE51" s="44"/>
      <c r="DSF51" s="44"/>
      <c r="DSG51" s="44"/>
      <c r="DSH51" s="44"/>
      <c r="DSI51" s="44"/>
      <c r="DSJ51" s="44"/>
      <c r="DSK51" s="44"/>
      <c r="DSL51" s="44"/>
      <c r="DSM51" s="44"/>
      <c r="DSN51" s="44"/>
      <c r="DSO51" s="44"/>
      <c r="DSP51" s="44"/>
      <c r="DSQ51" s="44"/>
      <c r="DSR51" s="44"/>
      <c r="DSS51" s="44"/>
      <c r="DST51" s="44"/>
      <c r="DSU51" s="44"/>
      <c r="DSV51" s="44"/>
      <c r="DSW51" s="44"/>
      <c r="DSX51" s="44"/>
      <c r="DSY51" s="44"/>
      <c r="DSZ51" s="44"/>
      <c r="DTA51" s="44"/>
      <c r="DTB51" s="44"/>
      <c r="DTC51" s="44"/>
      <c r="DTD51" s="44"/>
      <c r="DTE51" s="44"/>
      <c r="DTF51" s="44"/>
      <c r="DTG51" s="44"/>
      <c r="DTH51" s="44"/>
      <c r="DTI51" s="44"/>
      <c r="DTJ51" s="44"/>
      <c r="DTK51" s="44"/>
      <c r="DTL51" s="44"/>
      <c r="DTM51" s="44"/>
      <c r="DTN51" s="44"/>
      <c r="DTO51" s="44"/>
      <c r="DTP51" s="44"/>
      <c r="DTQ51" s="44"/>
      <c r="DTR51" s="44"/>
      <c r="DTS51" s="44"/>
      <c r="DTT51" s="44"/>
      <c r="DTU51" s="44"/>
      <c r="DTV51" s="44"/>
      <c r="DTW51" s="44"/>
      <c r="DTX51" s="44"/>
      <c r="DTY51" s="44"/>
      <c r="DTZ51" s="44"/>
      <c r="DUA51" s="44"/>
      <c r="DUB51" s="44"/>
      <c r="DUC51" s="44"/>
      <c r="DUD51" s="44"/>
      <c r="DUE51" s="44"/>
      <c r="DUF51" s="44"/>
      <c r="DUG51" s="44"/>
      <c r="DUH51" s="44"/>
      <c r="DUI51" s="44"/>
      <c r="DUJ51" s="44"/>
      <c r="DUK51" s="44"/>
      <c r="DUL51" s="44"/>
      <c r="DUM51" s="44"/>
      <c r="DUN51" s="44"/>
      <c r="DUO51" s="44"/>
      <c r="DUP51" s="44"/>
      <c r="DUQ51" s="44"/>
      <c r="DUR51" s="44"/>
      <c r="DUS51" s="44"/>
      <c r="DUT51" s="44"/>
      <c r="DUU51" s="44"/>
      <c r="DUV51" s="44"/>
      <c r="DUW51" s="44"/>
      <c r="DUX51" s="44"/>
      <c r="DUY51" s="44"/>
      <c r="DUZ51" s="44"/>
      <c r="DVA51" s="44"/>
      <c r="DVB51" s="44"/>
      <c r="DVC51" s="44"/>
      <c r="DVD51" s="44"/>
      <c r="DVE51" s="44"/>
      <c r="DVF51" s="44"/>
      <c r="DVG51" s="44"/>
      <c r="DVH51" s="44"/>
      <c r="DVI51" s="44"/>
      <c r="DVJ51" s="44"/>
      <c r="DVK51" s="44"/>
      <c r="DVL51" s="44"/>
      <c r="DVM51" s="44"/>
      <c r="DVN51" s="44"/>
      <c r="DVO51" s="44"/>
      <c r="DVP51" s="44"/>
      <c r="DVQ51" s="44"/>
      <c r="DVR51" s="44"/>
      <c r="DVS51" s="44"/>
      <c r="DVT51" s="44"/>
      <c r="DVU51" s="44"/>
      <c r="DVV51" s="44"/>
      <c r="DVW51" s="44"/>
      <c r="DVX51" s="44"/>
      <c r="DVY51" s="44"/>
      <c r="DVZ51" s="44"/>
      <c r="DWA51" s="44"/>
      <c r="DWB51" s="44"/>
      <c r="DWC51" s="44"/>
      <c r="DWD51" s="44"/>
      <c r="DWE51" s="44"/>
      <c r="DWF51" s="44"/>
      <c r="DWG51" s="44"/>
      <c r="DWH51" s="44"/>
      <c r="DWI51" s="44"/>
      <c r="DWJ51" s="44"/>
      <c r="DWK51" s="44"/>
      <c r="DWL51" s="44"/>
      <c r="DWM51" s="44"/>
      <c r="DWN51" s="44"/>
      <c r="DWO51" s="44"/>
      <c r="DWP51" s="44"/>
      <c r="DWQ51" s="44"/>
      <c r="DWR51" s="44"/>
      <c r="DWS51" s="44"/>
      <c r="DWT51" s="44"/>
      <c r="DWU51" s="44"/>
      <c r="DWV51" s="44"/>
      <c r="DWW51" s="44"/>
      <c r="DWX51" s="44"/>
      <c r="DWY51" s="44"/>
      <c r="DWZ51" s="44"/>
      <c r="DXA51" s="44"/>
      <c r="DXB51" s="44"/>
      <c r="DXC51" s="44"/>
      <c r="DXD51" s="44"/>
      <c r="DXE51" s="44"/>
      <c r="DXF51" s="44"/>
      <c r="DXG51" s="44"/>
      <c r="DXH51" s="44"/>
      <c r="DXI51" s="44"/>
      <c r="DXJ51" s="44"/>
      <c r="DXK51" s="44"/>
      <c r="DXL51" s="44"/>
      <c r="DXM51" s="44"/>
      <c r="DXN51" s="44"/>
      <c r="DXO51" s="44"/>
      <c r="DXP51" s="44"/>
      <c r="DXQ51" s="44"/>
      <c r="DXR51" s="44"/>
      <c r="DXS51" s="44"/>
      <c r="DXT51" s="44"/>
      <c r="DXU51" s="44"/>
      <c r="DXV51" s="44"/>
      <c r="DXW51" s="44"/>
      <c r="DXX51" s="44"/>
      <c r="DXY51" s="44"/>
      <c r="DXZ51" s="44"/>
      <c r="DYA51" s="44"/>
      <c r="DYB51" s="44"/>
      <c r="DYC51" s="44"/>
      <c r="DYD51" s="44"/>
      <c r="DYE51" s="44"/>
      <c r="DYF51" s="44"/>
      <c r="DYG51" s="44"/>
      <c r="DYH51" s="44"/>
      <c r="DYI51" s="44"/>
      <c r="DYJ51" s="44"/>
      <c r="DYK51" s="44"/>
      <c r="DYL51" s="44"/>
      <c r="DYM51" s="44"/>
      <c r="DYN51" s="44"/>
      <c r="DYO51" s="44"/>
      <c r="DYP51" s="44"/>
      <c r="DYQ51" s="44"/>
      <c r="DYR51" s="44"/>
      <c r="DYS51" s="44"/>
      <c r="DYT51" s="44"/>
      <c r="DYU51" s="44"/>
      <c r="DYV51" s="44"/>
      <c r="DYW51" s="44"/>
      <c r="DYX51" s="44"/>
      <c r="DYY51" s="44"/>
      <c r="DYZ51" s="44"/>
      <c r="DZA51" s="44"/>
      <c r="DZB51" s="44"/>
      <c r="DZC51" s="44"/>
      <c r="DZD51" s="44"/>
      <c r="DZE51" s="44"/>
      <c r="DZF51" s="44"/>
      <c r="DZG51" s="44"/>
      <c r="DZH51" s="44"/>
      <c r="DZI51" s="44"/>
      <c r="DZJ51" s="44"/>
      <c r="DZK51" s="44"/>
      <c r="DZL51" s="44"/>
      <c r="DZM51" s="44"/>
      <c r="DZN51" s="44"/>
      <c r="DZO51" s="44"/>
      <c r="DZP51" s="44"/>
      <c r="DZQ51" s="44"/>
      <c r="DZR51" s="44"/>
      <c r="DZS51" s="44"/>
      <c r="DZT51" s="44"/>
      <c r="DZU51" s="44"/>
      <c r="DZV51" s="44"/>
      <c r="DZW51" s="44"/>
      <c r="DZX51" s="44"/>
      <c r="DZY51" s="44"/>
      <c r="DZZ51" s="44"/>
      <c r="EAA51" s="44"/>
      <c r="EAB51" s="44"/>
      <c r="EAC51" s="44"/>
      <c r="EAD51" s="44"/>
      <c r="EAE51" s="44"/>
      <c r="EAF51" s="44"/>
      <c r="EAG51" s="44"/>
      <c r="EAH51" s="44"/>
      <c r="EAI51" s="44"/>
      <c r="EAJ51" s="44"/>
      <c r="EAK51" s="44"/>
      <c r="EAL51" s="44"/>
      <c r="EAM51" s="44"/>
      <c r="EAN51" s="44"/>
      <c r="EAO51" s="44"/>
      <c r="EAP51" s="44"/>
      <c r="EAQ51" s="44"/>
      <c r="EAR51" s="44"/>
      <c r="EAS51" s="44"/>
      <c r="EAT51" s="44"/>
      <c r="EAU51" s="44"/>
      <c r="EAV51" s="44"/>
      <c r="EAW51" s="44"/>
      <c r="EAX51" s="44"/>
      <c r="EAY51" s="44"/>
      <c r="EAZ51" s="44"/>
      <c r="EBA51" s="44"/>
      <c r="EBB51" s="44"/>
      <c r="EBC51" s="44"/>
      <c r="EBD51" s="44"/>
      <c r="EBE51" s="44"/>
      <c r="EBF51" s="44"/>
      <c r="EBG51" s="44"/>
      <c r="EBH51" s="44"/>
      <c r="EBI51" s="44"/>
      <c r="EBJ51" s="44"/>
      <c r="EBK51" s="44"/>
      <c r="EBL51" s="44"/>
      <c r="EBM51" s="44"/>
      <c r="EBN51" s="44"/>
      <c r="EBO51" s="44"/>
      <c r="EBP51" s="44"/>
      <c r="EBQ51" s="44"/>
      <c r="EBR51" s="44"/>
      <c r="EBS51" s="44"/>
      <c r="EBT51" s="44"/>
      <c r="EBU51" s="44"/>
      <c r="EBV51" s="44"/>
      <c r="EBW51" s="44"/>
      <c r="EBX51" s="44"/>
      <c r="EBY51" s="44"/>
      <c r="EBZ51" s="44"/>
      <c r="ECA51" s="44"/>
      <c r="ECB51" s="44"/>
      <c r="ECC51" s="44"/>
      <c r="ECD51" s="44"/>
      <c r="ECE51" s="44"/>
      <c r="ECF51" s="44"/>
      <c r="ECG51" s="44"/>
      <c r="ECH51" s="44"/>
      <c r="ECI51" s="44"/>
      <c r="ECJ51" s="44"/>
      <c r="ECK51" s="44"/>
      <c r="ECL51" s="44"/>
      <c r="ECM51" s="44"/>
      <c r="ECN51" s="44"/>
      <c r="ECO51" s="44"/>
      <c r="ECP51" s="44"/>
      <c r="ECQ51" s="44"/>
      <c r="ECR51" s="44"/>
      <c r="ECS51" s="44"/>
      <c r="ECT51" s="44"/>
      <c r="ECU51" s="44"/>
      <c r="ECV51" s="44"/>
      <c r="ECW51" s="44"/>
      <c r="ECX51" s="44"/>
      <c r="ECY51" s="44"/>
      <c r="ECZ51" s="44"/>
      <c r="EDA51" s="44"/>
      <c r="EDB51" s="44"/>
      <c r="EDC51" s="44"/>
      <c r="EDD51" s="44"/>
      <c r="EDE51" s="44"/>
      <c r="EDF51" s="44"/>
      <c r="EDG51" s="44"/>
      <c r="EDH51" s="44"/>
      <c r="EDI51" s="44"/>
      <c r="EDJ51" s="44"/>
      <c r="EDK51" s="44"/>
      <c r="EDL51" s="44"/>
      <c r="EDM51" s="44"/>
      <c r="EDN51" s="44"/>
      <c r="EDO51" s="44"/>
      <c r="EDP51" s="44"/>
      <c r="EDQ51" s="44"/>
      <c r="EDR51" s="44"/>
      <c r="EDS51" s="44"/>
      <c r="EDT51" s="44"/>
      <c r="EDU51" s="44"/>
      <c r="EDV51" s="44"/>
      <c r="EDW51" s="44"/>
      <c r="EDX51" s="44"/>
      <c r="EDY51" s="44"/>
      <c r="EDZ51" s="44"/>
      <c r="EEA51" s="44"/>
      <c r="EEB51" s="44"/>
      <c r="EEC51" s="44"/>
      <c r="EED51" s="44"/>
      <c r="EEE51" s="44"/>
      <c r="EEF51" s="44"/>
      <c r="EEG51" s="44"/>
      <c r="EEH51" s="44"/>
      <c r="EEI51" s="44"/>
      <c r="EEJ51" s="44"/>
      <c r="EEK51" s="44"/>
      <c r="EEL51" s="44"/>
      <c r="EEM51" s="44"/>
      <c r="EEN51" s="44"/>
      <c r="EEO51" s="44"/>
      <c r="EEP51" s="44"/>
      <c r="EEQ51" s="44"/>
      <c r="EER51" s="44"/>
      <c r="EES51" s="44"/>
      <c r="EET51" s="44"/>
      <c r="EEU51" s="44"/>
      <c r="EEV51" s="44"/>
      <c r="EEW51" s="44"/>
      <c r="EEX51" s="44"/>
      <c r="EEY51" s="44"/>
      <c r="EEZ51" s="44"/>
      <c r="EFA51" s="44"/>
      <c r="EFB51" s="44"/>
      <c r="EFC51" s="44"/>
      <c r="EFD51" s="44"/>
      <c r="EFE51" s="44"/>
      <c r="EFF51" s="44"/>
      <c r="EFG51" s="44"/>
      <c r="EFH51" s="44"/>
      <c r="EFI51" s="44"/>
      <c r="EFJ51" s="44"/>
      <c r="EFK51" s="44"/>
      <c r="EFL51" s="44"/>
      <c r="EFM51" s="44"/>
      <c r="EFN51" s="44"/>
      <c r="EFO51" s="44"/>
      <c r="EFP51" s="44"/>
      <c r="EFQ51" s="44"/>
      <c r="EFR51" s="44"/>
      <c r="EFS51" s="44"/>
      <c r="EFT51" s="44"/>
      <c r="EFU51" s="44"/>
      <c r="EFV51" s="44"/>
      <c r="EFW51" s="44"/>
      <c r="EFX51" s="44"/>
      <c r="EFY51" s="44"/>
      <c r="EFZ51" s="44"/>
      <c r="EGA51" s="44"/>
      <c r="EGB51" s="44"/>
      <c r="EGC51" s="44"/>
      <c r="EGD51" s="44"/>
      <c r="EGE51" s="44"/>
      <c r="EGF51" s="44"/>
      <c r="EGG51" s="44"/>
      <c r="EGH51" s="44"/>
      <c r="EGI51" s="44"/>
      <c r="EGJ51" s="44"/>
      <c r="EGK51" s="44"/>
      <c r="EGL51" s="44"/>
      <c r="EGM51" s="44"/>
      <c r="EGN51" s="44"/>
      <c r="EGO51" s="44"/>
      <c r="EGP51" s="44"/>
      <c r="EGQ51" s="44"/>
      <c r="EGR51" s="44"/>
      <c r="EGS51" s="44"/>
      <c r="EGT51" s="44"/>
      <c r="EGU51" s="44"/>
      <c r="EGV51" s="44"/>
      <c r="EGW51" s="44"/>
      <c r="EGX51" s="44"/>
      <c r="EGY51" s="44"/>
      <c r="EGZ51" s="44"/>
      <c r="EHA51" s="44"/>
      <c r="EHB51" s="44"/>
      <c r="EHC51" s="44"/>
      <c r="EHD51" s="44"/>
      <c r="EHE51" s="44"/>
      <c r="EHF51" s="44"/>
      <c r="EHG51" s="44"/>
      <c r="EHH51" s="44"/>
      <c r="EHI51" s="44"/>
      <c r="EHJ51" s="44"/>
      <c r="EHK51" s="44"/>
      <c r="EHL51" s="44"/>
      <c r="EHM51" s="44"/>
      <c r="EHN51" s="44"/>
      <c r="EHO51" s="44"/>
      <c r="EHP51" s="44"/>
      <c r="EHQ51" s="44"/>
      <c r="EHR51" s="44"/>
      <c r="EHS51" s="44"/>
      <c r="EHT51" s="44"/>
      <c r="EHU51" s="44"/>
      <c r="EHV51" s="44"/>
      <c r="EHW51" s="44"/>
      <c r="EHX51" s="44"/>
      <c r="EHY51" s="44"/>
      <c r="EHZ51" s="44"/>
      <c r="EIA51" s="44"/>
      <c r="EIB51" s="44"/>
      <c r="EIC51" s="44"/>
      <c r="EID51" s="44"/>
      <c r="EIE51" s="44"/>
      <c r="EIF51" s="44"/>
      <c r="EIG51" s="44"/>
      <c r="EIH51" s="44"/>
      <c r="EII51" s="44"/>
      <c r="EIJ51" s="44"/>
      <c r="EIK51" s="44"/>
      <c r="EIL51" s="44"/>
      <c r="EIM51" s="44"/>
      <c r="EIN51" s="44"/>
      <c r="EIO51" s="44"/>
      <c r="EIP51" s="44"/>
      <c r="EIQ51" s="44"/>
      <c r="EIR51" s="44"/>
      <c r="EIS51" s="44"/>
      <c r="EIT51" s="44"/>
      <c r="EIU51" s="44"/>
      <c r="EIV51" s="44"/>
      <c r="EIW51" s="44"/>
      <c r="EIX51" s="44"/>
      <c r="EIY51" s="44"/>
      <c r="EIZ51" s="44"/>
      <c r="EJA51" s="44"/>
      <c r="EJB51" s="44"/>
      <c r="EJC51" s="44"/>
      <c r="EJD51" s="44"/>
      <c r="EJE51" s="44"/>
      <c r="EJF51" s="44"/>
      <c r="EJG51" s="44"/>
      <c r="EJH51" s="44"/>
      <c r="EJI51" s="44"/>
      <c r="EJJ51" s="44"/>
      <c r="EJK51" s="44"/>
      <c r="EJL51" s="44"/>
      <c r="EJM51" s="44"/>
      <c r="EJN51" s="44"/>
      <c r="EJO51" s="44"/>
      <c r="EJP51" s="44"/>
      <c r="EJQ51" s="44"/>
      <c r="EJR51" s="44"/>
      <c r="EJS51" s="44"/>
      <c r="EJT51" s="44"/>
      <c r="EJU51" s="44"/>
      <c r="EJV51" s="44"/>
      <c r="EJW51" s="44"/>
      <c r="EJX51" s="44"/>
      <c r="EJY51" s="44"/>
      <c r="EJZ51" s="44"/>
      <c r="EKA51" s="44"/>
      <c r="EKB51" s="44"/>
      <c r="EKC51" s="44"/>
      <c r="EKD51" s="44"/>
      <c r="EKE51" s="44"/>
      <c r="EKF51" s="44"/>
      <c r="EKG51" s="44"/>
      <c r="EKH51" s="44"/>
      <c r="EKI51" s="44"/>
      <c r="EKJ51" s="44"/>
      <c r="EKK51" s="44"/>
      <c r="EKL51" s="44"/>
      <c r="EKM51" s="44"/>
      <c r="EKN51" s="44"/>
      <c r="EKO51" s="44"/>
      <c r="EKP51" s="44"/>
      <c r="EKQ51" s="44"/>
      <c r="EKR51" s="44"/>
      <c r="EKS51" s="44"/>
      <c r="EKT51" s="44"/>
      <c r="EKU51" s="44"/>
      <c r="EKV51" s="44"/>
      <c r="EKW51" s="44"/>
      <c r="EKX51" s="44"/>
      <c r="EKY51" s="44"/>
      <c r="EKZ51" s="44"/>
      <c r="ELA51" s="44"/>
      <c r="ELB51" s="44"/>
      <c r="ELC51" s="44"/>
      <c r="ELD51" s="44"/>
      <c r="ELE51" s="44"/>
      <c r="ELF51" s="44"/>
      <c r="ELG51" s="44"/>
      <c r="ELH51" s="44"/>
      <c r="ELI51" s="44"/>
      <c r="ELJ51" s="44"/>
      <c r="ELK51" s="44"/>
      <c r="ELL51" s="44"/>
      <c r="ELM51" s="44"/>
      <c r="ELN51" s="44"/>
      <c r="ELO51" s="44"/>
      <c r="ELP51" s="44"/>
      <c r="ELQ51" s="44"/>
      <c r="ELR51" s="44"/>
      <c r="ELS51" s="44"/>
      <c r="ELT51" s="44"/>
      <c r="ELU51" s="44"/>
      <c r="ELV51" s="44"/>
      <c r="ELW51" s="44"/>
      <c r="ELX51" s="44"/>
      <c r="ELY51" s="44"/>
      <c r="ELZ51" s="44"/>
      <c r="EMA51" s="44"/>
      <c r="EMB51" s="44"/>
      <c r="EMC51" s="44"/>
      <c r="EMD51" s="44"/>
      <c r="EME51" s="44"/>
      <c r="EMF51" s="44"/>
      <c r="EMG51" s="44"/>
      <c r="EMH51" s="44"/>
      <c r="EMI51" s="44"/>
      <c r="EMJ51" s="44"/>
      <c r="EMK51" s="44"/>
      <c r="EML51" s="44"/>
      <c r="EMM51" s="44"/>
      <c r="EMN51" s="44"/>
      <c r="EMO51" s="44"/>
      <c r="EMP51" s="44"/>
      <c r="EMQ51" s="44"/>
      <c r="EMR51" s="44"/>
      <c r="EMS51" s="44"/>
      <c r="EMT51" s="44"/>
      <c r="EMU51" s="44"/>
      <c r="EMV51" s="44"/>
      <c r="EMW51" s="44"/>
      <c r="EMX51" s="44"/>
      <c r="EMY51" s="44"/>
      <c r="EMZ51" s="44"/>
      <c r="ENA51" s="44"/>
      <c r="ENB51" s="44"/>
      <c r="ENC51" s="44"/>
      <c r="END51" s="44"/>
      <c r="ENE51" s="44"/>
      <c r="ENF51" s="44"/>
      <c r="ENG51" s="44"/>
      <c r="ENH51" s="44"/>
      <c r="ENI51" s="44"/>
      <c r="ENJ51" s="44"/>
      <c r="ENK51" s="44"/>
      <c r="ENL51" s="44"/>
      <c r="ENM51" s="44"/>
      <c r="ENN51" s="44"/>
      <c r="ENO51" s="44"/>
      <c r="ENP51" s="44"/>
      <c r="ENQ51" s="44"/>
      <c r="ENR51" s="44"/>
      <c r="ENS51" s="44"/>
      <c r="ENT51" s="44"/>
      <c r="ENU51" s="44"/>
      <c r="ENV51" s="44"/>
      <c r="ENW51" s="44"/>
      <c r="ENX51" s="44"/>
      <c r="ENY51" s="44"/>
      <c r="ENZ51" s="44"/>
      <c r="EOA51" s="44"/>
      <c r="EOB51" s="44"/>
      <c r="EOC51" s="44"/>
      <c r="EOD51" s="44"/>
      <c r="EOE51" s="44"/>
      <c r="EOF51" s="44"/>
      <c r="EOG51" s="44"/>
      <c r="EOH51" s="44"/>
      <c r="EOI51" s="44"/>
      <c r="EOJ51" s="44"/>
      <c r="EOK51" s="44"/>
      <c r="EOL51" s="44"/>
      <c r="EOM51" s="44"/>
      <c r="EON51" s="44"/>
      <c r="EOO51" s="44"/>
      <c r="EOP51" s="44"/>
      <c r="EOQ51" s="44"/>
      <c r="EOR51" s="44"/>
      <c r="EOS51" s="44"/>
      <c r="EOT51" s="44"/>
      <c r="EOU51" s="44"/>
      <c r="EOV51" s="44"/>
      <c r="EOW51" s="44"/>
      <c r="EOX51" s="44"/>
      <c r="EOY51" s="44"/>
      <c r="EOZ51" s="44"/>
      <c r="EPA51" s="44"/>
      <c r="EPB51" s="44"/>
      <c r="EPC51" s="44"/>
      <c r="EPD51" s="44"/>
      <c r="EPE51" s="44"/>
      <c r="EPF51" s="44"/>
      <c r="EPG51" s="44"/>
      <c r="EPH51" s="44"/>
      <c r="EPI51" s="44"/>
      <c r="EPJ51" s="44"/>
      <c r="EPK51" s="44"/>
      <c r="EPL51" s="44"/>
      <c r="EPM51" s="44"/>
      <c r="EPN51" s="44"/>
      <c r="EPO51" s="44"/>
      <c r="EPP51" s="44"/>
      <c r="EPQ51" s="44"/>
      <c r="EPR51" s="44"/>
      <c r="EPS51" s="44"/>
      <c r="EPT51" s="44"/>
      <c r="EPU51" s="44"/>
      <c r="EPV51" s="44"/>
      <c r="EPW51" s="44"/>
      <c r="EPX51" s="44"/>
      <c r="EPY51" s="44"/>
      <c r="EPZ51" s="44"/>
      <c r="EQA51" s="44"/>
      <c r="EQB51" s="44"/>
      <c r="EQC51" s="44"/>
      <c r="EQD51" s="44"/>
      <c r="EQE51" s="44"/>
      <c r="EQF51" s="44"/>
      <c r="EQG51" s="44"/>
      <c r="EQH51" s="44"/>
      <c r="EQI51" s="44"/>
      <c r="EQJ51" s="44"/>
      <c r="EQK51" s="44"/>
      <c r="EQL51" s="44"/>
      <c r="EQM51" s="44"/>
      <c r="EQN51" s="44"/>
      <c r="EQO51" s="44"/>
      <c r="EQP51" s="44"/>
      <c r="EQQ51" s="44"/>
      <c r="EQR51" s="44"/>
      <c r="EQS51" s="44"/>
      <c r="EQT51" s="44"/>
      <c r="EQU51" s="44"/>
      <c r="EQV51" s="44"/>
      <c r="EQW51" s="44"/>
      <c r="EQX51" s="44"/>
      <c r="EQY51" s="44"/>
      <c r="EQZ51" s="44"/>
      <c r="ERA51" s="44"/>
      <c r="ERB51" s="44"/>
      <c r="ERC51" s="44"/>
      <c r="ERD51" s="44"/>
      <c r="ERE51" s="44"/>
      <c r="ERF51" s="44"/>
      <c r="ERG51" s="44"/>
      <c r="ERH51" s="44"/>
      <c r="ERI51" s="44"/>
      <c r="ERJ51" s="44"/>
      <c r="ERK51" s="44"/>
      <c r="ERL51" s="44"/>
      <c r="ERM51" s="44"/>
      <c r="ERN51" s="44"/>
      <c r="ERO51" s="44"/>
      <c r="ERP51" s="44"/>
      <c r="ERQ51" s="44"/>
      <c r="ERR51" s="44"/>
      <c r="ERS51" s="44"/>
      <c r="ERT51" s="44"/>
      <c r="ERU51" s="44"/>
      <c r="ERV51" s="44"/>
      <c r="ERW51" s="44"/>
      <c r="ERX51" s="44"/>
      <c r="ERY51" s="44"/>
      <c r="ERZ51" s="44"/>
      <c r="ESA51" s="44"/>
      <c r="ESB51" s="44"/>
      <c r="ESC51" s="44"/>
      <c r="ESD51" s="44"/>
      <c r="ESE51" s="44"/>
      <c r="ESF51" s="44"/>
      <c r="ESG51" s="44"/>
      <c r="ESH51" s="44"/>
      <c r="ESI51" s="44"/>
      <c r="ESJ51" s="44"/>
      <c r="ESK51" s="44"/>
      <c r="ESL51" s="44"/>
      <c r="ESM51" s="44"/>
      <c r="ESN51" s="44"/>
      <c r="ESO51" s="44"/>
      <c r="ESP51" s="44"/>
      <c r="ESQ51" s="44"/>
      <c r="ESR51" s="44"/>
      <c r="ESS51" s="44"/>
      <c r="EST51" s="44"/>
      <c r="ESU51" s="44"/>
      <c r="ESV51" s="44"/>
      <c r="ESW51" s="44"/>
      <c r="ESX51" s="44"/>
      <c r="ESY51" s="44"/>
      <c r="ESZ51" s="44"/>
      <c r="ETA51" s="44"/>
      <c r="ETB51" s="44"/>
      <c r="ETC51" s="44"/>
      <c r="ETD51" s="44"/>
      <c r="ETE51" s="44"/>
      <c r="ETF51" s="44"/>
      <c r="ETG51" s="44"/>
      <c r="ETH51" s="44"/>
      <c r="ETI51" s="44"/>
      <c r="ETJ51" s="44"/>
      <c r="ETK51" s="44"/>
      <c r="ETL51" s="44"/>
      <c r="ETM51" s="44"/>
      <c r="ETN51" s="44"/>
      <c r="ETO51" s="44"/>
      <c r="ETP51" s="44"/>
      <c r="ETQ51" s="44"/>
      <c r="ETR51" s="44"/>
      <c r="ETS51" s="44"/>
      <c r="ETT51" s="44"/>
      <c r="ETU51" s="44"/>
      <c r="ETV51" s="44"/>
      <c r="ETW51" s="44"/>
      <c r="ETX51" s="44"/>
      <c r="ETY51" s="44"/>
      <c r="ETZ51" s="44"/>
      <c r="EUA51" s="44"/>
      <c r="EUB51" s="44"/>
      <c r="EUC51" s="44"/>
      <c r="EUD51" s="44"/>
      <c r="EUE51" s="44"/>
      <c r="EUF51" s="44"/>
      <c r="EUG51" s="44"/>
      <c r="EUH51" s="44"/>
      <c r="EUI51" s="44"/>
      <c r="EUJ51" s="44"/>
      <c r="EUK51" s="44"/>
      <c r="EUL51" s="44"/>
      <c r="EUM51" s="44"/>
      <c r="EUN51" s="44"/>
      <c r="EUO51" s="44"/>
      <c r="EUP51" s="44"/>
      <c r="EUQ51" s="44"/>
      <c r="EUR51" s="44"/>
      <c r="EUS51" s="44"/>
      <c r="EUT51" s="44"/>
      <c r="EUU51" s="44"/>
      <c r="EUV51" s="44"/>
      <c r="EUW51" s="44"/>
      <c r="EUX51" s="44"/>
      <c r="EUY51" s="44"/>
      <c r="EUZ51" s="44"/>
      <c r="EVA51" s="44"/>
      <c r="EVB51" s="44"/>
      <c r="EVC51" s="44"/>
      <c r="EVD51" s="44"/>
      <c r="EVE51" s="44"/>
      <c r="EVF51" s="44"/>
      <c r="EVG51" s="44"/>
      <c r="EVH51" s="44"/>
      <c r="EVI51" s="44"/>
      <c r="EVJ51" s="44"/>
      <c r="EVK51" s="44"/>
      <c r="EVL51" s="44"/>
      <c r="EVM51" s="44"/>
      <c r="EVN51" s="44"/>
      <c r="EVO51" s="44"/>
      <c r="EVP51" s="44"/>
      <c r="EVQ51" s="44"/>
      <c r="EVR51" s="44"/>
      <c r="EVS51" s="44"/>
      <c r="EVT51" s="44"/>
      <c r="EVU51" s="44"/>
      <c r="EVV51" s="44"/>
      <c r="EVW51" s="44"/>
      <c r="EVX51" s="44"/>
      <c r="EVY51" s="44"/>
      <c r="EVZ51" s="44"/>
      <c r="EWA51" s="44"/>
      <c r="EWB51" s="44"/>
      <c r="EWC51" s="44"/>
      <c r="EWD51" s="44"/>
      <c r="EWE51" s="44"/>
      <c r="EWF51" s="44"/>
      <c r="EWG51" s="44"/>
      <c r="EWH51" s="44"/>
      <c r="EWI51" s="44"/>
      <c r="EWJ51" s="44"/>
      <c r="EWK51" s="44"/>
      <c r="EWL51" s="44"/>
      <c r="EWM51" s="44"/>
      <c r="EWN51" s="44"/>
      <c r="EWO51" s="44"/>
      <c r="EWP51" s="44"/>
      <c r="EWQ51" s="44"/>
      <c r="EWR51" s="44"/>
      <c r="EWS51" s="44"/>
      <c r="EWT51" s="44"/>
      <c r="EWU51" s="44"/>
      <c r="EWV51" s="44"/>
      <c r="EWW51" s="44"/>
      <c r="EWX51" s="44"/>
      <c r="EWY51" s="44"/>
      <c r="EWZ51" s="44"/>
      <c r="EXA51" s="44"/>
      <c r="EXB51" s="44"/>
      <c r="EXC51" s="44"/>
      <c r="EXD51" s="44"/>
      <c r="EXE51" s="44"/>
      <c r="EXF51" s="44"/>
      <c r="EXG51" s="44"/>
      <c r="EXH51" s="44"/>
      <c r="EXI51" s="44"/>
      <c r="EXJ51" s="44"/>
      <c r="EXK51" s="44"/>
      <c r="EXL51" s="44"/>
      <c r="EXM51" s="44"/>
      <c r="EXN51" s="44"/>
      <c r="EXO51" s="44"/>
      <c r="EXP51" s="44"/>
      <c r="EXQ51" s="44"/>
      <c r="EXR51" s="44"/>
      <c r="EXS51" s="44"/>
      <c r="EXT51" s="44"/>
      <c r="EXU51" s="44"/>
      <c r="EXV51" s="44"/>
      <c r="EXW51" s="44"/>
      <c r="EXX51" s="44"/>
      <c r="EXY51" s="44"/>
      <c r="EXZ51" s="44"/>
      <c r="EYA51" s="44"/>
      <c r="EYB51" s="44"/>
      <c r="EYC51" s="44"/>
      <c r="EYD51" s="44"/>
      <c r="EYE51" s="44"/>
      <c r="EYF51" s="44"/>
      <c r="EYG51" s="44"/>
      <c r="EYH51" s="44"/>
      <c r="EYI51" s="44"/>
      <c r="EYJ51" s="44"/>
      <c r="EYK51" s="44"/>
      <c r="EYL51" s="44"/>
      <c r="EYM51" s="44"/>
      <c r="EYN51" s="44"/>
      <c r="EYO51" s="44"/>
      <c r="EYP51" s="44"/>
      <c r="EYQ51" s="44"/>
      <c r="EYR51" s="44"/>
      <c r="EYS51" s="44"/>
      <c r="EYT51" s="44"/>
      <c r="EYU51" s="44"/>
      <c r="EYV51" s="44"/>
      <c r="EYW51" s="44"/>
      <c r="EYX51" s="44"/>
      <c r="EYY51" s="44"/>
      <c r="EYZ51" s="44"/>
      <c r="EZA51" s="44"/>
      <c r="EZB51" s="44"/>
      <c r="EZC51" s="44"/>
      <c r="EZD51" s="44"/>
      <c r="EZE51" s="44"/>
      <c r="EZF51" s="44"/>
      <c r="EZG51" s="44"/>
      <c r="EZH51" s="44"/>
      <c r="EZI51" s="44"/>
      <c r="EZJ51" s="44"/>
      <c r="EZK51" s="44"/>
      <c r="EZL51" s="44"/>
      <c r="EZM51" s="44"/>
      <c r="EZN51" s="44"/>
      <c r="EZO51" s="44"/>
      <c r="EZP51" s="44"/>
      <c r="EZQ51" s="44"/>
      <c r="EZR51" s="44"/>
      <c r="EZS51" s="44"/>
      <c r="EZT51" s="44"/>
      <c r="EZU51" s="44"/>
      <c r="EZV51" s="44"/>
      <c r="EZW51" s="44"/>
      <c r="EZX51" s="44"/>
      <c r="EZY51" s="44"/>
      <c r="EZZ51" s="44"/>
      <c r="FAA51" s="44"/>
      <c r="FAB51" s="44"/>
      <c r="FAC51" s="44"/>
      <c r="FAD51" s="44"/>
      <c r="FAE51" s="44"/>
      <c r="FAF51" s="44"/>
      <c r="FAG51" s="44"/>
      <c r="FAH51" s="44"/>
      <c r="FAI51" s="44"/>
      <c r="FAJ51" s="44"/>
      <c r="FAK51" s="44"/>
      <c r="FAL51" s="44"/>
      <c r="FAM51" s="44"/>
      <c r="FAN51" s="44"/>
      <c r="FAO51" s="44"/>
      <c r="FAP51" s="44"/>
      <c r="FAQ51" s="44"/>
      <c r="FAR51" s="44"/>
      <c r="FAS51" s="44"/>
      <c r="FAT51" s="44"/>
      <c r="FAU51" s="44"/>
      <c r="FAV51" s="44"/>
      <c r="FAW51" s="44"/>
      <c r="FAX51" s="44"/>
      <c r="FAY51" s="44"/>
      <c r="FAZ51" s="44"/>
      <c r="FBA51" s="44"/>
      <c r="FBB51" s="44"/>
      <c r="FBC51" s="44"/>
      <c r="FBD51" s="44"/>
      <c r="FBE51" s="44"/>
      <c r="FBF51" s="44"/>
      <c r="FBG51" s="44"/>
      <c r="FBH51" s="44"/>
      <c r="FBI51" s="44"/>
      <c r="FBJ51" s="44"/>
      <c r="FBK51" s="44"/>
      <c r="FBL51" s="44"/>
      <c r="FBM51" s="44"/>
      <c r="FBN51" s="44"/>
      <c r="FBO51" s="44"/>
      <c r="FBP51" s="44"/>
      <c r="FBQ51" s="44"/>
      <c r="FBR51" s="44"/>
      <c r="FBS51" s="44"/>
      <c r="FBT51" s="44"/>
      <c r="FBU51" s="44"/>
      <c r="FBV51" s="44"/>
      <c r="FBW51" s="44"/>
      <c r="FBX51" s="44"/>
      <c r="FBY51" s="44"/>
      <c r="FBZ51" s="44"/>
      <c r="FCA51" s="44"/>
      <c r="FCB51" s="44"/>
      <c r="FCC51" s="44"/>
      <c r="FCD51" s="44"/>
      <c r="FCE51" s="44"/>
      <c r="FCF51" s="44"/>
      <c r="FCG51" s="44"/>
      <c r="FCH51" s="44"/>
      <c r="FCI51" s="44"/>
      <c r="FCJ51" s="44"/>
      <c r="FCK51" s="44"/>
      <c r="FCL51" s="44"/>
      <c r="FCM51" s="44"/>
      <c r="FCN51" s="44"/>
      <c r="FCO51" s="44"/>
      <c r="FCP51" s="44"/>
      <c r="FCQ51" s="44"/>
      <c r="FCR51" s="44"/>
      <c r="FCS51" s="44"/>
      <c r="FCT51" s="44"/>
      <c r="FCU51" s="44"/>
      <c r="FCV51" s="44"/>
      <c r="FCW51" s="44"/>
      <c r="FCX51" s="44"/>
      <c r="FCY51" s="44"/>
      <c r="FCZ51" s="44"/>
      <c r="FDA51" s="44"/>
      <c r="FDB51" s="44"/>
      <c r="FDC51" s="44"/>
      <c r="FDD51" s="44"/>
      <c r="FDE51" s="44"/>
      <c r="FDF51" s="44"/>
      <c r="FDG51" s="44"/>
      <c r="FDH51" s="44"/>
      <c r="FDI51" s="44"/>
      <c r="FDJ51" s="44"/>
      <c r="FDK51" s="44"/>
      <c r="FDL51" s="44"/>
      <c r="FDM51" s="44"/>
      <c r="FDN51" s="44"/>
      <c r="FDO51" s="44"/>
      <c r="FDP51" s="44"/>
      <c r="FDQ51" s="44"/>
      <c r="FDR51" s="44"/>
      <c r="FDS51" s="44"/>
      <c r="FDT51" s="44"/>
      <c r="FDU51" s="44"/>
      <c r="FDV51" s="44"/>
      <c r="FDW51" s="44"/>
      <c r="FDX51" s="44"/>
      <c r="FDY51" s="44"/>
      <c r="FDZ51" s="44"/>
      <c r="FEA51" s="44"/>
      <c r="FEB51" s="44"/>
      <c r="FEC51" s="44"/>
      <c r="FED51" s="44"/>
      <c r="FEE51" s="44"/>
      <c r="FEF51" s="44"/>
      <c r="FEG51" s="44"/>
      <c r="FEH51" s="44"/>
      <c r="FEI51" s="44"/>
      <c r="FEJ51" s="44"/>
      <c r="FEK51" s="44"/>
      <c r="FEL51" s="44"/>
      <c r="FEM51" s="44"/>
      <c r="FEN51" s="44"/>
      <c r="FEO51" s="44"/>
      <c r="FEP51" s="44"/>
      <c r="FEQ51" s="44"/>
      <c r="FER51" s="44"/>
      <c r="FES51" s="44"/>
      <c r="FET51" s="44"/>
      <c r="FEU51" s="44"/>
      <c r="FEV51" s="44"/>
      <c r="FEW51" s="44"/>
      <c r="FEX51" s="44"/>
      <c r="FEY51" s="44"/>
      <c r="FEZ51" s="44"/>
      <c r="FFA51" s="44"/>
      <c r="FFB51" s="44"/>
      <c r="FFC51" s="44"/>
      <c r="FFD51" s="44"/>
      <c r="FFE51" s="44"/>
      <c r="FFF51" s="44"/>
      <c r="FFG51" s="44"/>
      <c r="FFH51" s="44"/>
      <c r="FFI51" s="44"/>
      <c r="FFJ51" s="44"/>
      <c r="FFK51" s="44"/>
      <c r="FFL51" s="44"/>
      <c r="FFM51" s="44"/>
      <c r="FFN51" s="44"/>
      <c r="FFO51" s="44"/>
      <c r="FFP51" s="44"/>
      <c r="FFQ51" s="44"/>
      <c r="FFR51" s="44"/>
      <c r="FFS51" s="44"/>
      <c r="FFT51" s="44"/>
      <c r="FFU51" s="44"/>
      <c r="FFV51" s="44"/>
      <c r="FFW51" s="44"/>
      <c r="FFX51" s="44"/>
      <c r="FFY51" s="44"/>
      <c r="FFZ51" s="44"/>
      <c r="FGA51" s="44"/>
      <c r="FGB51" s="44"/>
      <c r="FGC51" s="44"/>
      <c r="FGD51" s="44"/>
      <c r="FGE51" s="44"/>
      <c r="FGF51" s="44"/>
      <c r="FGG51" s="44"/>
      <c r="FGH51" s="44"/>
      <c r="FGI51" s="44"/>
      <c r="FGJ51" s="44"/>
      <c r="FGK51" s="44"/>
      <c r="FGL51" s="44"/>
      <c r="FGM51" s="44"/>
      <c r="FGN51" s="44"/>
      <c r="FGO51" s="44"/>
      <c r="FGP51" s="44"/>
      <c r="FGQ51" s="44"/>
      <c r="FGR51" s="44"/>
      <c r="FGS51" s="44"/>
      <c r="FGT51" s="44"/>
      <c r="FGU51" s="44"/>
      <c r="FGV51" s="44"/>
      <c r="FGW51" s="44"/>
      <c r="FGX51" s="44"/>
      <c r="FGY51" s="44"/>
      <c r="FGZ51" s="44"/>
      <c r="FHA51" s="44"/>
      <c r="FHB51" s="44"/>
      <c r="FHC51" s="44"/>
      <c r="FHD51" s="44"/>
      <c r="FHE51" s="44"/>
      <c r="FHF51" s="44"/>
      <c r="FHG51" s="44"/>
      <c r="FHH51" s="44"/>
      <c r="FHI51" s="44"/>
      <c r="FHJ51" s="44"/>
      <c r="FHK51" s="44"/>
      <c r="FHL51" s="44"/>
      <c r="FHM51" s="44"/>
      <c r="FHN51" s="44"/>
      <c r="FHO51" s="44"/>
      <c r="FHP51" s="44"/>
      <c r="FHQ51" s="44"/>
      <c r="FHR51" s="44"/>
      <c r="FHS51" s="44"/>
      <c r="FHT51" s="44"/>
      <c r="FHU51" s="44"/>
      <c r="FHV51" s="44"/>
      <c r="FHW51" s="44"/>
      <c r="FHX51" s="44"/>
      <c r="FHY51" s="44"/>
      <c r="FHZ51" s="44"/>
      <c r="FIA51" s="44"/>
      <c r="FIB51" s="44"/>
      <c r="FIC51" s="44"/>
      <c r="FID51" s="44"/>
      <c r="FIE51" s="44"/>
      <c r="FIF51" s="44"/>
      <c r="FIG51" s="44"/>
      <c r="FIH51" s="44"/>
      <c r="FII51" s="44"/>
      <c r="FIJ51" s="44"/>
      <c r="FIK51" s="44"/>
      <c r="FIL51" s="44"/>
      <c r="FIM51" s="44"/>
      <c r="FIN51" s="44"/>
      <c r="FIO51" s="44"/>
      <c r="FIP51" s="44"/>
      <c r="FIQ51" s="44"/>
      <c r="FIR51" s="44"/>
      <c r="FIS51" s="44"/>
      <c r="FIT51" s="44"/>
      <c r="FIU51" s="44"/>
      <c r="FIV51" s="44"/>
      <c r="FIW51" s="44"/>
      <c r="FIX51" s="44"/>
      <c r="FIY51" s="44"/>
      <c r="FIZ51" s="44"/>
      <c r="FJA51" s="44"/>
      <c r="FJB51" s="44"/>
      <c r="FJC51" s="44"/>
      <c r="FJD51" s="44"/>
      <c r="FJE51" s="44"/>
      <c r="FJF51" s="44"/>
      <c r="FJG51" s="44"/>
      <c r="FJH51" s="44"/>
      <c r="FJI51" s="44"/>
      <c r="FJJ51" s="44"/>
      <c r="FJK51" s="44"/>
      <c r="FJL51" s="44"/>
      <c r="FJM51" s="44"/>
      <c r="FJN51" s="44"/>
      <c r="FJO51" s="44"/>
      <c r="FJP51" s="44"/>
      <c r="FJQ51" s="44"/>
      <c r="FJR51" s="44"/>
      <c r="FJS51" s="44"/>
      <c r="FJT51" s="44"/>
      <c r="FJU51" s="44"/>
      <c r="FJV51" s="44"/>
      <c r="FJW51" s="44"/>
      <c r="FJX51" s="44"/>
      <c r="FJY51" s="44"/>
      <c r="FJZ51" s="44"/>
      <c r="FKA51" s="44"/>
      <c r="FKB51" s="44"/>
      <c r="FKC51" s="44"/>
      <c r="FKD51" s="44"/>
      <c r="FKE51" s="44"/>
      <c r="FKF51" s="44"/>
      <c r="FKG51" s="44"/>
      <c r="FKH51" s="44"/>
      <c r="FKI51" s="44"/>
      <c r="FKJ51" s="44"/>
      <c r="FKK51" s="44"/>
      <c r="FKL51" s="44"/>
      <c r="FKM51" s="44"/>
      <c r="FKN51" s="44"/>
      <c r="FKO51" s="44"/>
      <c r="FKP51" s="44"/>
      <c r="FKQ51" s="44"/>
      <c r="FKR51" s="44"/>
      <c r="FKS51" s="44"/>
      <c r="FKT51" s="44"/>
      <c r="FKU51" s="44"/>
      <c r="FKV51" s="44"/>
      <c r="FKW51" s="44"/>
      <c r="FKX51" s="44"/>
      <c r="FKY51" s="44"/>
      <c r="FKZ51" s="44"/>
      <c r="FLA51" s="44"/>
      <c r="FLB51" s="44"/>
      <c r="FLC51" s="44"/>
      <c r="FLD51" s="44"/>
      <c r="FLE51" s="44"/>
      <c r="FLF51" s="44"/>
      <c r="FLG51" s="44"/>
      <c r="FLH51" s="44"/>
      <c r="FLI51" s="44"/>
      <c r="FLJ51" s="44"/>
      <c r="FLK51" s="44"/>
      <c r="FLL51" s="44"/>
      <c r="FLM51" s="44"/>
      <c r="FLN51" s="44"/>
      <c r="FLO51" s="44"/>
      <c r="FLP51" s="44"/>
      <c r="FLQ51" s="44"/>
      <c r="FLR51" s="44"/>
      <c r="FLS51" s="44"/>
      <c r="FLT51" s="44"/>
      <c r="FLU51" s="44"/>
      <c r="FLV51" s="44"/>
      <c r="FLW51" s="44"/>
      <c r="FLX51" s="44"/>
      <c r="FLY51" s="44"/>
      <c r="FLZ51" s="44"/>
      <c r="FMA51" s="44"/>
      <c r="FMB51" s="44"/>
      <c r="FMC51" s="44"/>
      <c r="FMD51" s="44"/>
      <c r="FME51" s="44"/>
      <c r="FMF51" s="44"/>
      <c r="FMG51" s="44"/>
      <c r="FMH51" s="44"/>
      <c r="FMI51" s="44"/>
      <c r="FMJ51" s="44"/>
      <c r="FMK51" s="44"/>
      <c r="FML51" s="44"/>
      <c r="FMM51" s="44"/>
      <c r="FMN51" s="44"/>
      <c r="FMO51" s="44"/>
      <c r="FMP51" s="44"/>
      <c r="FMQ51" s="44"/>
      <c r="FMR51" s="44"/>
      <c r="FMS51" s="44"/>
      <c r="FMT51" s="44"/>
      <c r="FMU51" s="44"/>
      <c r="FMV51" s="44"/>
      <c r="FMW51" s="44"/>
      <c r="FMX51" s="44"/>
      <c r="FMY51" s="44"/>
      <c r="FMZ51" s="44"/>
      <c r="FNA51" s="44"/>
      <c r="FNB51" s="44"/>
      <c r="FNC51" s="44"/>
      <c r="FND51" s="44"/>
      <c r="FNE51" s="44"/>
      <c r="FNF51" s="44"/>
      <c r="FNG51" s="44"/>
      <c r="FNH51" s="44"/>
      <c r="FNI51" s="44"/>
      <c r="FNJ51" s="44"/>
      <c r="FNK51" s="44"/>
      <c r="FNL51" s="44"/>
      <c r="FNM51" s="44"/>
      <c r="FNN51" s="44"/>
      <c r="FNO51" s="44"/>
      <c r="FNP51" s="44"/>
      <c r="FNQ51" s="44"/>
      <c r="FNR51" s="44"/>
      <c r="FNS51" s="44"/>
      <c r="FNT51" s="44"/>
      <c r="FNU51" s="44"/>
      <c r="FNV51" s="44"/>
      <c r="FNW51" s="44"/>
      <c r="FNX51" s="44"/>
      <c r="FNY51" s="44"/>
      <c r="FNZ51" s="44"/>
      <c r="FOA51" s="44"/>
      <c r="FOB51" s="44"/>
      <c r="FOC51" s="44"/>
      <c r="FOD51" s="44"/>
      <c r="FOE51" s="44"/>
      <c r="FOF51" s="44"/>
      <c r="FOG51" s="44"/>
      <c r="FOH51" s="44"/>
      <c r="FOI51" s="44"/>
      <c r="FOJ51" s="44"/>
      <c r="FOK51" s="44"/>
      <c r="FOL51" s="44"/>
      <c r="FOM51" s="44"/>
      <c r="FON51" s="44"/>
      <c r="FOO51" s="44"/>
      <c r="FOP51" s="44"/>
      <c r="FOQ51" s="44"/>
      <c r="FOR51" s="44"/>
      <c r="FOS51" s="44"/>
      <c r="FOT51" s="44"/>
      <c r="FOU51" s="44"/>
      <c r="FOV51" s="44"/>
      <c r="FOW51" s="44"/>
      <c r="FOX51" s="44"/>
      <c r="FOY51" s="44"/>
      <c r="FOZ51" s="44"/>
      <c r="FPA51" s="44"/>
      <c r="FPB51" s="44"/>
      <c r="FPC51" s="44"/>
      <c r="FPD51" s="44"/>
      <c r="FPE51" s="44"/>
      <c r="FPF51" s="44"/>
      <c r="FPG51" s="44"/>
      <c r="FPH51" s="44"/>
      <c r="FPI51" s="44"/>
      <c r="FPJ51" s="44"/>
      <c r="FPK51" s="44"/>
      <c r="FPL51" s="44"/>
      <c r="FPM51" s="44"/>
      <c r="FPN51" s="44"/>
      <c r="FPO51" s="44"/>
      <c r="FPP51" s="44"/>
      <c r="FPQ51" s="44"/>
      <c r="FPR51" s="44"/>
      <c r="FPS51" s="44"/>
      <c r="FPT51" s="44"/>
      <c r="FPU51" s="44"/>
      <c r="FPV51" s="44"/>
      <c r="FPW51" s="44"/>
      <c r="FPX51" s="44"/>
      <c r="FPY51" s="44"/>
      <c r="FPZ51" s="44"/>
      <c r="FQA51" s="44"/>
      <c r="FQB51" s="44"/>
      <c r="FQC51" s="44"/>
      <c r="FQD51" s="44"/>
      <c r="FQE51" s="44"/>
      <c r="FQF51" s="44"/>
      <c r="FQG51" s="44"/>
      <c r="FQH51" s="44"/>
      <c r="FQI51" s="44"/>
      <c r="FQJ51" s="44"/>
      <c r="FQK51" s="44"/>
      <c r="FQL51" s="44"/>
      <c r="FQM51" s="44"/>
      <c r="FQN51" s="44"/>
      <c r="FQO51" s="44"/>
      <c r="FQP51" s="44"/>
      <c r="FQQ51" s="44"/>
      <c r="FQR51" s="44"/>
      <c r="FQS51" s="44"/>
      <c r="FQT51" s="44"/>
      <c r="FQU51" s="44"/>
      <c r="FQV51" s="44"/>
      <c r="FQW51" s="44"/>
      <c r="FQX51" s="44"/>
      <c r="FQY51" s="44"/>
      <c r="FQZ51" s="44"/>
      <c r="FRA51" s="44"/>
      <c r="FRB51" s="44"/>
      <c r="FRC51" s="44"/>
      <c r="FRD51" s="44"/>
      <c r="FRE51" s="44"/>
      <c r="FRF51" s="44"/>
      <c r="FRG51" s="44"/>
      <c r="FRH51" s="44"/>
      <c r="FRI51" s="44"/>
      <c r="FRJ51" s="44"/>
      <c r="FRK51" s="44"/>
      <c r="FRL51" s="44"/>
      <c r="FRM51" s="44"/>
      <c r="FRN51" s="44"/>
      <c r="FRO51" s="44"/>
      <c r="FRP51" s="44"/>
      <c r="FRQ51" s="44"/>
      <c r="FRR51" s="44"/>
      <c r="FRS51" s="44"/>
      <c r="FRT51" s="44"/>
      <c r="FRU51" s="44"/>
      <c r="FRV51" s="44"/>
      <c r="FRW51" s="44"/>
      <c r="FRX51" s="44"/>
      <c r="FRY51" s="44"/>
      <c r="FRZ51" s="44"/>
      <c r="FSA51" s="44"/>
      <c r="FSB51" s="44"/>
      <c r="FSC51" s="44"/>
      <c r="FSD51" s="44"/>
      <c r="FSE51" s="44"/>
      <c r="FSF51" s="44"/>
      <c r="FSG51" s="44"/>
      <c r="FSH51" s="44"/>
      <c r="FSI51" s="44"/>
      <c r="FSJ51" s="44"/>
      <c r="FSK51" s="44"/>
      <c r="FSL51" s="44"/>
      <c r="FSM51" s="44"/>
      <c r="FSN51" s="44"/>
      <c r="FSO51" s="44"/>
      <c r="FSP51" s="44"/>
      <c r="FSQ51" s="44"/>
      <c r="FSR51" s="44"/>
      <c r="FSS51" s="44"/>
      <c r="FST51" s="44"/>
      <c r="FSU51" s="44"/>
      <c r="FSV51" s="44"/>
      <c r="FSW51" s="44"/>
      <c r="FSX51" s="44"/>
      <c r="FSY51" s="44"/>
      <c r="FSZ51" s="44"/>
      <c r="FTA51" s="44"/>
      <c r="FTB51" s="44"/>
      <c r="FTC51" s="44"/>
      <c r="FTD51" s="44"/>
      <c r="FTE51" s="44"/>
      <c r="FTF51" s="44"/>
      <c r="FTG51" s="44"/>
      <c r="FTH51" s="44"/>
      <c r="FTI51" s="44"/>
      <c r="FTJ51" s="44"/>
      <c r="FTK51" s="44"/>
      <c r="FTL51" s="44"/>
      <c r="FTM51" s="44"/>
      <c r="FTN51" s="44"/>
      <c r="FTO51" s="44"/>
      <c r="FTP51" s="44"/>
      <c r="FTQ51" s="44"/>
      <c r="FTR51" s="44"/>
      <c r="FTS51" s="44"/>
      <c r="FTT51" s="44"/>
      <c r="FTU51" s="44"/>
      <c r="FTV51" s="44"/>
      <c r="FTW51" s="44"/>
      <c r="FTX51" s="44"/>
      <c r="FTY51" s="44"/>
      <c r="FTZ51" s="44"/>
      <c r="FUA51" s="44"/>
      <c r="FUB51" s="44"/>
      <c r="FUC51" s="44"/>
      <c r="FUD51" s="44"/>
      <c r="FUE51" s="44"/>
      <c r="FUF51" s="44"/>
      <c r="FUG51" s="44"/>
      <c r="FUH51" s="44"/>
      <c r="FUI51" s="44"/>
      <c r="FUJ51" s="44"/>
      <c r="FUK51" s="44"/>
      <c r="FUL51" s="44"/>
      <c r="FUM51" s="44"/>
      <c r="FUN51" s="44"/>
      <c r="FUO51" s="44"/>
      <c r="FUP51" s="44"/>
      <c r="FUQ51" s="44"/>
      <c r="FUR51" s="44"/>
      <c r="FUS51" s="44"/>
      <c r="FUT51" s="44"/>
      <c r="FUU51" s="44"/>
      <c r="FUV51" s="44"/>
      <c r="FUW51" s="44"/>
      <c r="FUX51" s="44"/>
      <c r="FUY51" s="44"/>
      <c r="FUZ51" s="44"/>
      <c r="FVA51" s="44"/>
      <c r="FVB51" s="44"/>
      <c r="FVC51" s="44"/>
      <c r="FVD51" s="44"/>
      <c r="FVE51" s="44"/>
      <c r="FVF51" s="44"/>
      <c r="FVG51" s="44"/>
      <c r="FVH51" s="44"/>
      <c r="FVI51" s="44"/>
      <c r="FVJ51" s="44"/>
      <c r="FVK51" s="44"/>
      <c r="FVL51" s="44"/>
      <c r="FVM51" s="44"/>
      <c r="FVN51" s="44"/>
      <c r="FVO51" s="44"/>
      <c r="FVP51" s="44"/>
      <c r="FVQ51" s="44"/>
      <c r="FVR51" s="44"/>
      <c r="FVS51" s="44"/>
      <c r="FVT51" s="44"/>
      <c r="FVU51" s="44"/>
      <c r="FVV51" s="44"/>
      <c r="FVW51" s="44"/>
      <c r="FVX51" s="44"/>
      <c r="FVY51" s="44"/>
      <c r="FVZ51" s="44"/>
      <c r="FWA51" s="44"/>
      <c r="FWB51" s="44"/>
      <c r="FWC51" s="44"/>
      <c r="FWD51" s="44"/>
      <c r="FWE51" s="44"/>
      <c r="FWF51" s="44"/>
      <c r="FWG51" s="44"/>
      <c r="FWH51" s="44"/>
      <c r="FWI51" s="44"/>
      <c r="FWJ51" s="44"/>
      <c r="FWK51" s="44"/>
      <c r="FWL51" s="44"/>
      <c r="FWM51" s="44"/>
      <c r="FWN51" s="44"/>
      <c r="FWO51" s="44"/>
      <c r="FWP51" s="44"/>
      <c r="FWQ51" s="44"/>
      <c r="FWR51" s="44"/>
      <c r="FWS51" s="44"/>
      <c r="FWT51" s="44"/>
      <c r="FWU51" s="44"/>
      <c r="FWV51" s="44"/>
      <c r="FWW51" s="44"/>
      <c r="FWX51" s="44"/>
      <c r="FWY51" s="44"/>
      <c r="FWZ51" s="44"/>
      <c r="FXA51" s="44"/>
      <c r="FXB51" s="44"/>
      <c r="FXC51" s="44"/>
      <c r="FXD51" s="44"/>
      <c r="FXE51" s="44"/>
      <c r="FXF51" s="44"/>
      <c r="FXG51" s="44"/>
      <c r="FXH51" s="44"/>
      <c r="FXI51" s="44"/>
      <c r="FXJ51" s="44"/>
      <c r="FXK51" s="44"/>
      <c r="FXL51" s="44"/>
      <c r="FXM51" s="44"/>
      <c r="FXN51" s="44"/>
      <c r="FXO51" s="44"/>
      <c r="FXP51" s="44"/>
      <c r="FXQ51" s="44"/>
      <c r="FXR51" s="44"/>
      <c r="FXS51" s="44"/>
      <c r="FXT51" s="44"/>
      <c r="FXU51" s="44"/>
      <c r="FXV51" s="44"/>
      <c r="FXW51" s="44"/>
      <c r="FXX51" s="44"/>
      <c r="FXY51" s="44"/>
      <c r="FXZ51" s="44"/>
      <c r="FYA51" s="44"/>
      <c r="FYB51" s="44"/>
      <c r="FYC51" s="44"/>
      <c r="FYD51" s="44"/>
      <c r="FYE51" s="44"/>
      <c r="FYF51" s="44"/>
      <c r="FYG51" s="44"/>
      <c r="FYH51" s="44"/>
      <c r="FYI51" s="44"/>
      <c r="FYJ51" s="44"/>
      <c r="FYK51" s="44"/>
      <c r="FYL51" s="44"/>
      <c r="FYM51" s="44"/>
      <c r="FYN51" s="44"/>
      <c r="FYO51" s="44"/>
      <c r="FYP51" s="44"/>
      <c r="FYQ51" s="44"/>
      <c r="FYR51" s="44"/>
      <c r="FYS51" s="44"/>
      <c r="FYT51" s="44"/>
      <c r="FYU51" s="44"/>
      <c r="FYV51" s="44"/>
      <c r="FYW51" s="44"/>
      <c r="FYX51" s="44"/>
      <c r="FYY51" s="44"/>
      <c r="FYZ51" s="44"/>
      <c r="FZA51" s="44"/>
      <c r="FZB51" s="44"/>
      <c r="FZC51" s="44"/>
      <c r="FZD51" s="44"/>
      <c r="FZE51" s="44"/>
      <c r="FZF51" s="44"/>
      <c r="FZG51" s="44"/>
      <c r="FZH51" s="44"/>
      <c r="FZI51" s="44"/>
      <c r="FZJ51" s="44"/>
      <c r="FZK51" s="44"/>
      <c r="FZL51" s="44"/>
      <c r="FZM51" s="44"/>
      <c r="FZN51" s="44"/>
      <c r="FZO51" s="44"/>
      <c r="FZP51" s="44"/>
      <c r="FZQ51" s="44"/>
      <c r="FZR51" s="44"/>
      <c r="FZS51" s="44"/>
      <c r="FZT51" s="44"/>
      <c r="FZU51" s="44"/>
      <c r="FZV51" s="44"/>
      <c r="FZW51" s="44"/>
      <c r="FZX51" s="44"/>
      <c r="FZY51" s="44"/>
      <c r="FZZ51" s="44"/>
      <c r="GAA51" s="44"/>
      <c r="GAB51" s="44"/>
      <c r="GAC51" s="44"/>
      <c r="GAD51" s="44"/>
      <c r="GAE51" s="44"/>
      <c r="GAF51" s="44"/>
      <c r="GAG51" s="44"/>
      <c r="GAH51" s="44"/>
      <c r="GAI51" s="44"/>
      <c r="GAJ51" s="44"/>
      <c r="GAK51" s="44"/>
      <c r="GAL51" s="44"/>
      <c r="GAM51" s="44"/>
      <c r="GAN51" s="44"/>
      <c r="GAO51" s="44"/>
      <c r="GAP51" s="44"/>
      <c r="GAQ51" s="44"/>
      <c r="GAR51" s="44"/>
      <c r="GAS51" s="44"/>
      <c r="GAT51" s="44"/>
      <c r="GAU51" s="44"/>
      <c r="GAV51" s="44"/>
      <c r="GAW51" s="44"/>
      <c r="GAX51" s="44"/>
      <c r="GAY51" s="44"/>
      <c r="GAZ51" s="44"/>
      <c r="GBA51" s="44"/>
      <c r="GBB51" s="44"/>
      <c r="GBC51" s="44"/>
      <c r="GBD51" s="44"/>
      <c r="GBE51" s="44"/>
      <c r="GBF51" s="44"/>
      <c r="GBG51" s="44"/>
      <c r="GBH51" s="44"/>
      <c r="GBI51" s="44"/>
      <c r="GBJ51" s="44"/>
      <c r="GBK51" s="44"/>
      <c r="GBL51" s="44"/>
      <c r="GBM51" s="44"/>
      <c r="GBN51" s="44"/>
      <c r="GBO51" s="44"/>
      <c r="GBP51" s="44"/>
      <c r="GBQ51" s="44"/>
      <c r="GBR51" s="44"/>
      <c r="GBS51" s="44"/>
      <c r="GBT51" s="44"/>
      <c r="GBU51" s="44"/>
      <c r="GBV51" s="44"/>
      <c r="GBW51" s="44"/>
      <c r="GBX51" s="44"/>
      <c r="GBY51" s="44"/>
      <c r="GBZ51" s="44"/>
      <c r="GCA51" s="44"/>
      <c r="GCB51" s="44"/>
      <c r="GCC51" s="44"/>
      <c r="GCD51" s="44"/>
      <c r="GCE51" s="44"/>
      <c r="GCF51" s="44"/>
      <c r="GCG51" s="44"/>
      <c r="GCH51" s="44"/>
      <c r="GCI51" s="44"/>
      <c r="GCJ51" s="44"/>
      <c r="GCK51" s="44"/>
      <c r="GCL51" s="44"/>
      <c r="GCM51" s="44"/>
      <c r="GCN51" s="44"/>
      <c r="GCO51" s="44"/>
      <c r="GCP51" s="44"/>
      <c r="GCQ51" s="44"/>
      <c r="GCR51" s="44"/>
      <c r="GCS51" s="44"/>
      <c r="GCT51" s="44"/>
      <c r="GCU51" s="44"/>
      <c r="GCV51" s="44"/>
      <c r="GCW51" s="44"/>
      <c r="GCX51" s="44"/>
      <c r="GCY51" s="44"/>
      <c r="GCZ51" s="44"/>
      <c r="GDA51" s="44"/>
      <c r="GDB51" s="44"/>
      <c r="GDC51" s="44"/>
      <c r="GDD51" s="44"/>
      <c r="GDE51" s="44"/>
      <c r="GDF51" s="44"/>
      <c r="GDG51" s="44"/>
      <c r="GDH51" s="44"/>
      <c r="GDI51" s="44"/>
      <c r="GDJ51" s="44"/>
      <c r="GDK51" s="44"/>
      <c r="GDL51" s="44"/>
      <c r="GDM51" s="44"/>
      <c r="GDN51" s="44"/>
      <c r="GDO51" s="44"/>
      <c r="GDP51" s="44"/>
      <c r="GDQ51" s="44"/>
      <c r="GDR51" s="44"/>
      <c r="GDS51" s="44"/>
      <c r="GDT51" s="44"/>
      <c r="GDU51" s="44"/>
      <c r="GDV51" s="44"/>
      <c r="GDW51" s="44"/>
      <c r="GDX51" s="44"/>
      <c r="GDY51" s="44"/>
      <c r="GDZ51" s="44"/>
      <c r="GEA51" s="44"/>
      <c r="GEB51" s="44"/>
      <c r="GEC51" s="44"/>
      <c r="GED51" s="44"/>
      <c r="GEE51" s="44"/>
      <c r="GEF51" s="44"/>
      <c r="GEG51" s="44"/>
      <c r="GEH51" s="44"/>
      <c r="GEI51" s="44"/>
      <c r="GEJ51" s="44"/>
      <c r="GEK51" s="44"/>
      <c r="GEL51" s="44"/>
      <c r="GEM51" s="44"/>
      <c r="GEN51" s="44"/>
      <c r="GEO51" s="44"/>
      <c r="GEP51" s="44"/>
      <c r="GEQ51" s="44"/>
      <c r="GER51" s="44"/>
      <c r="GES51" s="44"/>
      <c r="GET51" s="44"/>
      <c r="GEU51" s="44"/>
      <c r="GEV51" s="44"/>
      <c r="GEW51" s="44"/>
      <c r="GEX51" s="44"/>
      <c r="GEY51" s="44"/>
      <c r="GEZ51" s="44"/>
      <c r="GFA51" s="44"/>
      <c r="GFB51" s="44"/>
      <c r="GFC51" s="44"/>
      <c r="GFD51" s="44"/>
      <c r="GFE51" s="44"/>
      <c r="GFF51" s="44"/>
      <c r="GFG51" s="44"/>
      <c r="GFH51" s="44"/>
      <c r="GFI51" s="44"/>
      <c r="GFJ51" s="44"/>
      <c r="GFK51" s="44"/>
      <c r="GFL51" s="44"/>
      <c r="GFM51" s="44"/>
      <c r="GFN51" s="44"/>
      <c r="GFO51" s="44"/>
      <c r="GFP51" s="44"/>
      <c r="GFQ51" s="44"/>
      <c r="GFR51" s="44"/>
      <c r="GFS51" s="44"/>
      <c r="GFT51" s="44"/>
      <c r="GFU51" s="44"/>
      <c r="GFV51" s="44"/>
      <c r="GFW51" s="44"/>
      <c r="GFX51" s="44"/>
      <c r="GFY51" s="44"/>
      <c r="GFZ51" s="44"/>
      <c r="GGA51" s="44"/>
      <c r="GGB51" s="44"/>
      <c r="GGC51" s="44"/>
      <c r="GGD51" s="44"/>
      <c r="GGE51" s="44"/>
      <c r="GGF51" s="44"/>
      <c r="GGG51" s="44"/>
      <c r="GGH51" s="44"/>
      <c r="GGI51" s="44"/>
      <c r="GGJ51" s="44"/>
      <c r="GGK51" s="44"/>
      <c r="GGL51" s="44"/>
      <c r="GGM51" s="44"/>
      <c r="GGN51" s="44"/>
      <c r="GGO51" s="44"/>
      <c r="GGP51" s="44"/>
      <c r="GGQ51" s="44"/>
      <c r="GGR51" s="44"/>
      <c r="GGS51" s="44"/>
      <c r="GGT51" s="44"/>
      <c r="GGU51" s="44"/>
      <c r="GGV51" s="44"/>
      <c r="GGW51" s="44"/>
      <c r="GGX51" s="44"/>
      <c r="GGY51" s="44"/>
      <c r="GGZ51" s="44"/>
      <c r="GHA51" s="44"/>
      <c r="GHB51" s="44"/>
      <c r="GHC51" s="44"/>
      <c r="GHD51" s="44"/>
      <c r="GHE51" s="44"/>
      <c r="GHF51" s="44"/>
      <c r="GHG51" s="44"/>
      <c r="GHH51" s="44"/>
      <c r="GHI51" s="44"/>
      <c r="GHJ51" s="44"/>
      <c r="GHK51" s="44"/>
      <c r="GHL51" s="44"/>
      <c r="GHM51" s="44"/>
      <c r="GHN51" s="44"/>
      <c r="GHO51" s="44"/>
      <c r="GHP51" s="44"/>
      <c r="GHQ51" s="44"/>
      <c r="GHR51" s="44"/>
      <c r="GHS51" s="44"/>
      <c r="GHT51" s="44"/>
      <c r="GHU51" s="44"/>
      <c r="GHV51" s="44"/>
      <c r="GHW51" s="44"/>
      <c r="GHX51" s="44"/>
      <c r="GHY51" s="44"/>
      <c r="GHZ51" s="44"/>
      <c r="GIA51" s="44"/>
      <c r="GIB51" s="44"/>
      <c r="GIC51" s="44"/>
      <c r="GID51" s="44"/>
      <c r="GIE51" s="44"/>
      <c r="GIF51" s="44"/>
      <c r="GIG51" s="44"/>
      <c r="GIH51" s="44"/>
      <c r="GII51" s="44"/>
      <c r="GIJ51" s="44"/>
      <c r="GIK51" s="44"/>
      <c r="GIL51" s="44"/>
      <c r="GIM51" s="44"/>
      <c r="GIN51" s="44"/>
      <c r="GIO51" s="44"/>
      <c r="GIP51" s="44"/>
      <c r="GIQ51" s="44"/>
      <c r="GIR51" s="44"/>
      <c r="GIS51" s="44"/>
      <c r="GIT51" s="44"/>
      <c r="GIU51" s="44"/>
      <c r="GIV51" s="44"/>
      <c r="GIW51" s="44"/>
      <c r="GIX51" s="44"/>
      <c r="GIY51" s="44"/>
      <c r="GIZ51" s="44"/>
      <c r="GJA51" s="44"/>
      <c r="GJB51" s="44"/>
      <c r="GJC51" s="44"/>
      <c r="GJD51" s="44"/>
      <c r="GJE51" s="44"/>
      <c r="GJF51" s="44"/>
      <c r="GJG51" s="44"/>
      <c r="GJH51" s="44"/>
      <c r="GJI51" s="44"/>
      <c r="GJJ51" s="44"/>
      <c r="GJK51" s="44"/>
      <c r="GJL51" s="44"/>
      <c r="GJM51" s="44"/>
      <c r="GJN51" s="44"/>
      <c r="GJO51" s="44"/>
      <c r="GJP51" s="44"/>
      <c r="GJQ51" s="44"/>
      <c r="GJR51" s="44"/>
      <c r="GJS51" s="44"/>
      <c r="GJT51" s="44"/>
      <c r="GJU51" s="44"/>
      <c r="GJV51" s="44"/>
      <c r="GJW51" s="44"/>
      <c r="GJX51" s="44"/>
      <c r="GJY51" s="44"/>
      <c r="GJZ51" s="44"/>
      <c r="GKA51" s="44"/>
      <c r="GKB51" s="44"/>
      <c r="GKC51" s="44"/>
      <c r="GKD51" s="44"/>
      <c r="GKE51" s="44"/>
      <c r="GKF51" s="44"/>
      <c r="GKG51" s="44"/>
      <c r="GKH51" s="44"/>
      <c r="GKI51" s="44"/>
      <c r="GKJ51" s="44"/>
      <c r="GKK51" s="44"/>
      <c r="GKL51" s="44"/>
      <c r="GKM51" s="44"/>
      <c r="GKN51" s="44"/>
      <c r="GKO51" s="44"/>
      <c r="GKP51" s="44"/>
      <c r="GKQ51" s="44"/>
      <c r="GKR51" s="44"/>
      <c r="GKS51" s="44"/>
      <c r="GKT51" s="44"/>
      <c r="GKU51" s="44"/>
      <c r="GKV51" s="44"/>
      <c r="GKW51" s="44"/>
      <c r="GKX51" s="44"/>
      <c r="GKY51" s="44"/>
      <c r="GKZ51" s="44"/>
      <c r="GLA51" s="44"/>
      <c r="GLB51" s="44"/>
      <c r="GLC51" s="44"/>
      <c r="GLD51" s="44"/>
      <c r="GLE51" s="44"/>
      <c r="GLF51" s="44"/>
      <c r="GLG51" s="44"/>
      <c r="GLH51" s="44"/>
      <c r="GLI51" s="44"/>
      <c r="GLJ51" s="44"/>
      <c r="GLK51" s="44"/>
      <c r="GLL51" s="44"/>
      <c r="GLM51" s="44"/>
      <c r="GLN51" s="44"/>
      <c r="GLO51" s="44"/>
      <c r="GLP51" s="44"/>
      <c r="GLQ51" s="44"/>
      <c r="GLR51" s="44"/>
      <c r="GLS51" s="44"/>
      <c r="GLT51" s="44"/>
      <c r="GLU51" s="44"/>
      <c r="GLV51" s="44"/>
      <c r="GLW51" s="44"/>
      <c r="GLX51" s="44"/>
      <c r="GLY51" s="44"/>
      <c r="GLZ51" s="44"/>
      <c r="GMA51" s="44"/>
      <c r="GMB51" s="44"/>
      <c r="GMC51" s="44"/>
      <c r="GMD51" s="44"/>
      <c r="GME51" s="44"/>
      <c r="GMF51" s="44"/>
      <c r="GMG51" s="44"/>
      <c r="GMH51" s="44"/>
      <c r="GMI51" s="44"/>
      <c r="GMJ51" s="44"/>
      <c r="GMK51" s="44"/>
      <c r="GML51" s="44"/>
      <c r="GMM51" s="44"/>
      <c r="GMN51" s="44"/>
      <c r="GMO51" s="44"/>
      <c r="GMP51" s="44"/>
      <c r="GMQ51" s="44"/>
      <c r="GMR51" s="44"/>
      <c r="GMS51" s="44"/>
      <c r="GMT51" s="44"/>
      <c r="GMU51" s="44"/>
      <c r="GMV51" s="44"/>
      <c r="GMW51" s="44"/>
      <c r="GMX51" s="44"/>
      <c r="GMY51" s="44"/>
      <c r="GMZ51" s="44"/>
      <c r="GNA51" s="44"/>
      <c r="GNB51" s="44"/>
      <c r="GNC51" s="44"/>
      <c r="GND51" s="44"/>
      <c r="GNE51" s="44"/>
      <c r="GNF51" s="44"/>
      <c r="GNG51" s="44"/>
      <c r="GNH51" s="44"/>
      <c r="GNI51" s="44"/>
      <c r="GNJ51" s="44"/>
      <c r="GNK51" s="44"/>
      <c r="GNL51" s="44"/>
      <c r="GNM51" s="44"/>
      <c r="GNN51" s="44"/>
      <c r="GNO51" s="44"/>
      <c r="GNP51" s="44"/>
      <c r="GNQ51" s="44"/>
      <c r="GNR51" s="44"/>
      <c r="GNS51" s="44"/>
      <c r="GNT51" s="44"/>
      <c r="GNU51" s="44"/>
      <c r="GNV51" s="44"/>
      <c r="GNW51" s="44"/>
      <c r="GNX51" s="44"/>
      <c r="GNY51" s="44"/>
      <c r="GNZ51" s="44"/>
      <c r="GOA51" s="44"/>
      <c r="GOB51" s="44"/>
      <c r="GOC51" s="44"/>
      <c r="GOD51" s="44"/>
      <c r="GOE51" s="44"/>
      <c r="GOF51" s="44"/>
      <c r="GOG51" s="44"/>
      <c r="GOH51" s="44"/>
      <c r="GOI51" s="44"/>
      <c r="GOJ51" s="44"/>
      <c r="GOK51" s="44"/>
      <c r="GOL51" s="44"/>
      <c r="GOM51" s="44"/>
      <c r="GON51" s="44"/>
      <c r="GOO51" s="44"/>
      <c r="GOP51" s="44"/>
      <c r="GOQ51" s="44"/>
      <c r="GOR51" s="44"/>
      <c r="GOS51" s="44"/>
      <c r="GOT51" s="44"/>
      <c r="GOU51" s="44"/>
      <c r="GOV51" s="44"/>
      <c r="GOW51" s="44"/>
      <c r="GOX51" s="44"/>
      <c r="GOY51" s="44"/>
      <c r="GOZ51" s="44"/>
      <c r="GPA51" s="44"/>
      <c r="GPB51" s="44"/>
      <c r="GPC51" s="44"/>
      <c r="GPD51" s="44"/>
      <c r="GPE51" s="44"/>
      <c r="GPF51" s="44"/>
      <c r="GPG51" s="44"/>
      <c r="GPH51" s="44"/>
      <c r="GPI51" s="44"/>
      <c r="GPJ51" s="44"/>
      <c r="GPK51" s="44"/>
      <c r="GPL51" s="44"/>
      <c r="GPM51" s="44"/>
      <c r="GPN51" s="44"/>
      <c r="GPO51" s="44"/>
      <c r="GPP51" s="44"/>
      <c r="GPQ51" s="44"/>
      <c r="GPR51" s="44"/>
      <c r="GPS51" s="44"/>
      <c r="GPT51" s="44"/>
      <c r="GPU51" s="44"/>
      <c r="GPV51" s="44"/>
      <c r="GPW51" s="44"/>
      <c r="GPX51" s="44"/>
      <c r="GPY51" s="44"/>
      <c r="GPZ51" s="44"/>
      <c r="GQA51" s="44"/>
      <c r="GQB51" s="44"/>
      <c r="GQC51" s="44"/>
      <c r="GQD51" s="44"/>
      <c r="GQE51" s="44"/>
      <c r="GQF51" s="44"/>
      <c r="GQG51" s="44"/>
      <c r="GQH51" s="44"/>
      <c r="GQI51" s="44"/>
      <c r="GQJ51" s="44"/>
      <c r="GQK51" s="44"/>
      <c r="GQL51" s="44"/>
      <c r="GQM51" s="44"/>
      <c r="GQN51" s="44"/>
      <c r="GQO51" s="44"/>
      <c r="GQP51" s="44"/>
      <c r="GQQ51" s="44"/>
      <c r="GQR51" s="44"/>
      <c r="GQS51" s="44"/>
      <c r="GQT51" s="44"/>
      <c r="GQU51" s="44"/>
      <c r="GQV51" s="44"/>
      <c r="GQW51" s="44"/>
      <c r="GQX51" s="44"/>
      <c r="GQY51" s="44"/>
      <c r="GQZ51" s="44"/>
      <c r="GRA51" s="44"/>
      <c r="GRB51" s="44"/>
      <c r="GRC51" s="44"/>
      <c r="GRD51" s="44"/>
      <c r="GRE51" s="44"/>
      <c r="GRF51" s="44"/>
      <c r="GRG51" s="44"/>
      <c r="GRH51" s="44"/>
      <c r="GRI51" s="44"/>
      <c r="GRJ51" s="44"/>
      <c r="GRK51" s="44"/>
      <c r="GRL51" s="44"/>
      <c r="GRM51" s="44"/>
      <c r="GRN51" s="44"/>
      <c r="GRO51" s="44"/>
      <c r="GRP51" s="44"/>
      <c r="GRQ51" s="44"/>
      <c r="GRR51" s="44"/>
      <c r="GRS51" s="44"/>
      <c r="GRT51" s="44"/>
      <c r="GRU51" s="44"/>
      <c r="GRV51" s="44"/>
      <c r="GRW51" s="44"/>
      <c r="GRX51" s="44"/>
      <c r="GRY51" s="44"/>
      <c r="GRZ51" s="44"/>
      <c r="GSA51" s="44"/>
      <c r="GSB51" s="44"/>
      <c r="GSC51" s="44"/>
      <c r="GSD51" s="44"/>
      <c r="GSE51" s="44"/>
      <c r="GSF51" s="44"/>
      <c r="GSG51" s="44"/>
      <c r="GSH51" s="44"/>
      <c r="GSI51" s="44"/>
      <c r="GSJ51" s="44"/>
      <c r="GSK51" s="44"/>
      <c r="GSL51" s="44"/>
      <c r="GSM51" s="44"/>
      <c r="GSN51" s="44"/>
      <c r="GSO51" s="44"/>
      <c r="GSP51" s="44"/>
      <c r="GSQ51" s="44"/>
      <c r="GSR51" s="44"/>
      <c r="GSS51" s="44"/>
      <c r="GST51" s="44"/>
      <c r="GSU51" s="44"/>
      <c r="GSV51" s="44"/>
      <c r="GSW51" s="44"/>
      <c r="GSX51" s="44"/>
      <c r="GSY51" s="44"/>
      <c r="GSZ51" s="44"/>
      <c r="GTA51" s="44"/>
      <c r="GTB51" s="44"/>
      <c r="GTC51" s="44"/>
      <c r="GTD51" s="44"/>
      <c r="GTE51" s="44"/>
      <c r="GTF51" s="44"/>
      <c r="GTG51" s="44"/>
      <c r="GTH51" s="44"/>
      <c r="GTI51" s="44"/>
      <c r="GTJ51" s="44"/>
      <c r="GTK51" s="44"/>
      <c r="GTL51" s="44"/>
      <c r="GTM51" s="44"/>
      <c r="GTN51" s="44"/>
      <c r="GTO51" s="44"/>
      <c r="GTP51" s="44"/>
      <c r="GTQ51" s="44"/>
      <c r="GTR51" s="44"/>
      <c r="GTS51" s="44"/>
      <c r="GTT51" s="44"/>
      <c r="GTU51" s="44"/>
      <c r="GTV51" s="44"/>
      <c r="GTW51" s="44"/>
      <c r="GTX51" s="44"/>
      <c r="GTY51" s="44"/>
      <c r="GTZ51" s="44"/>
      <c r="GUA51" s="44"/>
      <c r="GUB51" s="44"/>
      <c r="GUC51" s="44"/>
      <c r="GUD51" s="44"/>
      <c r="GUE51" s="44"/>
      <c r="GUF51" s="44"/>
      <c r="GUG51" s="44"/>
      <c r="GUH51" s="44"/>
      <c r="GUI51" s="44"/>
      <c r="GUJ51" s="44"/>
      <c r="GUK51" s="44"/>
      <c r="GUL51" s="44"/>
      <c r="GUM51" s="44"/>
      <c r="GUN51" s="44"/>
      <c r="GUO51" s="44"/>
      <c r="GUP51" s="44"/>
      <c r="GUQ51" s="44"/>
      <c r="GUR51" s="44"/>
      <c r="GUS51" s="44"/>
      <c r="GUT51" s="44"/>
      <c r="GUU51" s="44"/>
      <c r="GUV51" s="44"/>
      <c r="GUW51" s="44"/>
      <c r="GUX51" s="44"/>
      <c r="GUY51" s="44"/>
      <c r="GUZ51" s="44"/>
      <c r="GVA51" s="44"/>
      <c r="GVB51" s="44"/>
      <c r="GVC51" s="44"/>
      <c r="GVD51" s="44"/>
      <c r="GVE51" s="44"/>
      <c r="GVF51" s="44"/>
      <c r="GVG51" s="44"/>
      <c r="GVH51" s="44"/>
      <c r="GVI51" s="44"/>
      <c r="GVJ51" s="44"/>
      <c r="GVK51" s="44"/>
      <c r="GVL51" s="44"/>
      <c r="GVM51" s="44"/>
      <c r="GVN51" s="44"/>
      <c r="GVO51" s="44"/>
      <c r="GVP51" s="44"/>
      <c r="GVQ51" s="44"/>
      <c r="GVR51" s="44"/>
      <c r="GVS51" s="44"/>
      <c r="GVT51" s="44"/>
      <c r="GVU51" s="44"/>
      <c r="GVV51" s="44"/>
      <c r="GVW51" s="44"/>
      <c r="GVX51" s="44"/>
      <c r="GVY51" s="44"/>
      <c r="GVZ51" s="44"/>
      <c r="GWA51" s="44"/>
      <c r="GWB51" s="44"/>
      <c r="GWC51" s="44"/>
      <c r="GWD51" s="44"/>
      <c r="GWE51" s="44"/>
      <c r="GWF51" s="44"/>
      <c r="GWG51" s="44"/>
      <c r="GWH51" s="44"/>
      <c r="GWI51" s="44"/>
      <c r="GWJ51" s="44"/>
      <c r="GWK51" s="44"/>
      <c r="GWL51" s="44"/>
      <c r="GWM51" s="44"/>
      <c r="GWN51" s="44"/>
      <c r="GWO51" s="44"/>
      <c r="GWP51" s="44"/>
      <c r="GWQ51" s="44"/>
      <c r="GWR51" s="44"/>
      <c r="GWS51" s="44"/>
      <c r="GWT51" s="44"/>
      <c r="GWU51" s="44"/>
      <c r="GWV51" s="44"/>
      <c r="GWW51" s="44"/>
      <c r="GWX51" s="44"/>
      <c r="GWY51" s="44"/>
      <c r="GWZ51" s="44"/>
      <c r="GXA51" s="44"/>
      <c r="GXB51" s="44"/>
      <c r="GXC51" s="44"/>
      <c r="GXD51" s="44"/>
      <c r="GXE51" s="44"/>
      <c r="GXF51" s="44"/>
      <c r="GXG51" s="44"/>
      <c r="GXH51" s="44"/>
      <c r="GXI51" s="44"/>
      <c r="GXJ51" s="44"/>
      <c r="GXK51" s="44"/>
      <c r="GXL51" s="44"/>
      <c r="GXM51" s="44"/>
      <c r="GXN51" s="44"/>
      <c r="GXO51" s="44"/>
      <c r="GXP51" s="44"/>
      <c r="GXQ51" s="44"/>
      <c r="GXR51" s="44"/>
      <c r="GXS51" s="44"/>
      <c r="GXT51" s="44"/>
      <c r="GXU51" s="44"/>
      <c r="GXV51" s="44"/>
      <c r="GXW51" s="44"/>
      <c r="GXX51" s="44"/>
      <c r="GXY51" s="44"/>
      <c r="GXZ51" s="44"/>
      <c r="GYA51" s="44"/>
      <c r="GYB51" s="44"/>
      <c r="GYC51" s="44"/>
      <c r="GYD51" s="44"/>
      <c r="GYE51" s="44"/>
      <c r="GYF51" s="44"/>
      <c r="GYG51" s="44"/>
      <c r="GYH51" s="44"/>
      <c r="GYI51" s="44"/>
      <c r="GYJ51" s="44"/>
      <c r="GYK51" s="44"/>
      <c r="GYL51" s="44"/>
      <c r="GYM51" s="44"/>
      <c r="GYN51" s="44"/>
      <c r="GYO51" s="44"/>
      <c r="GYP51" s="44"/>
      <c r="GYQ51" s="44"/>
      <c r="GYR51" s="44"/>
      <c r="GYS51" s="44"/>
      <c r="GYT51" s="44"/>
      <c r="GYU51" s="44"/>
      <c r="GYV51" s="44"/>
      <c r="GYW51" s="44"/>
      <c r="GYX51" s="44"/>
      <c r="GYY51" s="44"/>
      <c r="GYZ51" s="44"/>
      <c r="GZA51" s="44"/>
      <c r="GZB51" s="44"/>
      <c r="GZC51" s="44"/>
      <c r="GZD51" s="44"/>
      <c r="GZE51" s="44"/>
      <c r="GZF51" s="44"/>
      <c r="GZG51" s="44"/>
      <c r="GZH51" s="44"/>
      <c r="GZI51" s="44"/>
      <c r="GZJ51" s="44"/>
      <c r="GZK51" s="44"/>
      <c r="GZL51" s="44"/>
      <c r="GZM51" s="44"/>
      <c r="GZN51" s="44"/>
      <c r="GZO51" s="44"/>
      <c r="GZP51" s="44"/>
      <c r="GZQ51" s="44"/>
      <c r="GZR51" s="44"/>
      <c r="GZS51" s="44"/>
      <c r="GZT51" s="44"/>
      <c r="GZU51" s="44"/>
      <c r="GZV51" s="44"/>
      <c r="GZW51" s="44"/>
      <c r="GZX51" s="44"/>
      <c r="GZY51" s="44"/>
      <c r="GZZ51" s="44"/>
      <c r="HAA51" s="44"/>
      <c r="HAB51" s="44"/>
      <c r="HAC51" s="44"/>
      <c r="HAD51" s="44"/>
      <c r="HAE51" s="44"/>
      <c r="HAF51" s="44"/>
      <c r="HAG51" s="44"/>
      <c r="HAH51" s="44"/>
      <c r="HAI51" s="44"/>
      <c r="HAJ51" s="44"/>
      <c r="HAK51" s="44"/>
      <c r="HAL51" s="44"/>
      <c r="HAM51" s="44"/>
      <c r="HAN51" s="44"/>
      <c r="HAO51" s="44"/>
      <c r="HAP51" s="44"/>
      <c r="HAQ51" s="44"/>
      <c r="HAR51" s="44"/>
      <c r="HAS51" s="44"/>
      <c r="HAT51" s="44"/>
      <c r="HAU51" s="44"/>
      <c r="HAV51" s="44"/>
      <c r="HAW51" s="44"/>
      <c r="HAX51" s="44"/>
      <c r="HAY51" s="44"/>
      <c r="HAZ51" s="44"/>
      <c r="HBA51" s="44"/>
      <c r="HBB51" s="44"/>
      <c r="HBC51" s="44"/>
      <c r="HBD51" s="44"/>
      <c r="HBE51" s="44"/>
      <c r="HBF51" s="44"/>
      <c r="HBG51" s="44"/>
      <c r="HBH51" s="44"/>
      <c r="HBI51" s="44"/>
      <c r="HBJ51" s="44"/>
      <c r="HBK51" s="44"/>
      <c r="HBL51" s="44"/>
      <c r="HBM51" s="44"/>
      <c r="HBN51" s="44"/>
      <c r="HBO51" s="44"/>
      <c r="HBP51" s="44"/>
      <c r="HBQ51" s="44"/>
      <c r="HBR51" s="44"/>
      <c r="HBS51" s="44"/>
      <c r="HBT51" s="44"/>
      <c r="HBU51" s="44"/>
      <c r="HBV51" s="44"/>
      <c r="HBW51" s="44"/>
      <c r="HBX51" s="44"/>
      <c r="HBY51" s="44"/>
      <c r="HBZ51" s="44"/>
      <c r="HCA51" s="44"/>
      <c r="HCB51" s="44"/>
      <c r="HCC51" s="44"/>
      <c r="HCD51" s="44"/>
      <c r="HCE51" s="44"/>
      <c r="HCF51" s="44"/>
      <c r="HCG51" s="44"/>
      <c r="HCH51" s="44"/>
      <c r="HCI51" s="44"/>
      <c r="HCJ51" s="44"/>
      <c r="HCK51" s="44"/>
      <c r="HCL51" s="44"/>
      <c r="HCM51" s="44"/>
      <c r="HCN51" s="44"/>
      <c r="HCO51" s="44"/>
      <c r="HCP51" s="44"/>
      <c r="HCQ51" s="44"/>
      <c r="HCR51" s="44"/>
      <c r="HCS51" s="44"/>
      <c r="HCT51" s="44"/>
      <c r="HCU51" s="44"/>
      <c r="HCV51" s="44"/>
      <c r="HCW51" s="44"/>
      <c r="HCX51" s="44"/>
      <c r="HCY51" s="44"/>
      <c r="HCZ51" s="44"/>
      <c r="HDA51" s="44"/>
      <c r="HDB51" s="44"/>
      <c r="HDC51" s="44"/>
      <c r="HDD51" s="44"/>
      <c r="HDE51" s="44"/>
      <c r="HDF51" s="44"/>
      <c r="HDG51" s="44"/>
      <c r="HDH51" s="44"/>
      <c r="HDI51" s="44"/>
      <c r="HDJ51" s="44"/>
      <c r="HDK51" s="44"/>
      <c r="HDL51" s="44"/>
      <c r="HDM51" s="44"/>
      <c r="HDN51" s="44"/>
      <c r="HDO51" s="44"/>
      <c r="HDP51" s="44"/>
      <c r="HDQ51" s="44"/>
      <c r="HDR51" s="44"/>
      <c r="HDS51" s="44"/>
      <c r="HDT51" s="44"/>
      <c r="HDU51" s="44"/>
      <c r="HDV51" s="44"/>
      <c r="HDW51" s="44"/>
      <c r="HDX51" s="44"/>
      <c r="HDY51" s="44"/>
      <c r="HDZ51" s="44"/>
      <c r="HEA51" s="44"/>
      <c r="HEB51" s="44"/>
      <c r="HEC51" s="44"/>
      <c r="HED51" s="44"/>
      <c r="HEE51" s="44"/>
      <c r="HEF51" s="44"/>
      <c r="HEG51" s="44"/>
      <c r="HEH51" s="44"/>
      <c r="HEI51" s="44"/>
      <c r="HEJ51" s="44"/>
      <c r="HEK51" s="44"/>
      <c r="HEL51" s="44"/>
      <c r="HEM51" s="44"/>
      <c r="HEN51" s="44"/>
      <c r="HEO51" s="44"/>
      <c r="HEP51" s="44"/>
      <c r="HEQ51" s="44"/>
      <c r="HER51" s="44"/>
      <c r="HES51" s="44"/>
      <c r="HET51" s="44"/>
      <c r="HEU51" s="44"/>
      <c r="HEV51" s="44"/>
      <c r="HEW51" s="44"/>
      <c r="HEX51" s="44"/>
      <c r="HEY51" s="44"/>
      <c r="HEZ51" s="44"/>
      <c r="HFA51" s="44"/>
      <c r="HFB51" s="44"/>
      <c r="HFC51" s="44"/>
      <c r="HFD51" s="44"/>
      <c r="HFE51" s="44"/>
      <c r="HFF51" s="44"/>
      <c r="HFG51" s="44"/>
      <c r="HFH51" s="44"/>
      <c r="HFI51" s="44"/>
      <c r="HFJ51" s="44"/>
      <c r="HFK51" s="44"/>
      <c r="HFL51" s="44"/>
      <c r="HFM51" s="44"/>
      <c r="HFN51" s="44"/>
      <c r="HFO51" s="44"/>
      <c r="HFP51" s="44"/>
      <c r="HFQ51" s="44"/>
      <c r="HFR51" s="44"/>
      <c r="HFS51" s="44"/>
      <c r="HFT51" s="44"/>
      <c r="HFU51" s="44"/>
      <c r="HFV51" s="44"/>
      <c r="HFW51" s="44"/>
      <c r="HFX51" s="44"/>
      <c r="HFY51" s="44"/>
      <c r="HFZ51" s="44"/>
      <c r="HGA51" s="44"/>
      <c r="HGB51" s="44"/>
      <c r="HGC51" s="44"/>
      <c r="HGD51" s="44"/>
      <c r="HGE51" s="44"/>
      <c r="HGF51" s="44"/>
      <c r="HGG51" s="44"/>
      <c r="HGH51" s="44"/>
      <c r="HGI51" s="44"/>
      <c r="HGJ51" s="44"/>
      <c r="HGK51" s="44"/>
      <c r="HGL51" s="44"/>
      <c r="HGM51" s="44"/>
      <c r="HGN51" s="44"/>
      <c r="HGO51" s="44"/>
      <c r="HGP51" s="44"/>
      <c r="HGQ51" s="44"/>
      <c r="HGR51" s="44"/>
      <c r="HGS51" s="44"/>
      <c r="HGT51" s="44"/>
      <c r="HGU51" s="44"/>
      <c r="HGV51" s="44"/>
      <c r="HGW51" s="44"/>
      <c r="HGX51" s="44"/>
      <c r="HGY51" s="44"/>
      <c r="HGZ51" s="44"/>
      <c r="HHA51" s="44"/>
      <c r="HHB51" s="44"/>
      <c r="HHC51" s="44"/>
      <c r="HHD51" s="44"/>
      <c r="HHE51" s="44"/>
      <c r="HHF51" s="44"/>
      <c r="HHG51" s="44"/>
      <c r="HHH51" s="44"/>
      <c r="HHI51" s="44"/>
      <c r="HHJ51" s="44"/>
      <c r="HHK51" s="44"/>
      <c r="HHL51" s="44"/>
      <c r="HHM51" s="44"/>
      <c r="HHN51" s="44"/>
      <c r="HHO51" s="44"/>
      <c r="HHP51" s="44"/>
      <c r="HHQ51" s="44"/>
      <c r="HHR51" s="44"/>
      <c r="HHS51" s="44"/>
      <c r="HHT51" s="44"/>
      <c r="HHU51" s="44"/>
      <c r="HHV51" s="44"/>
      <c r="HHW51" s="44"/>
      <c r="HHX51" s="44"/>
      <c r="HHY51" s="44"/>
      <c r="HHZ51" s="44"/>
      <c r="HIA51" s="44"/>
      <c r="HIB51" s="44"/>
      <c r="HIC51" s="44"/>
      <c r="HID51" s="44"/>
      <c r="HIE51" s="44"/>
      <c r="HIF51" s="44"/>
      <c r="HIG51" s="44"/>
      <c r="HIH51" s="44"/>
      <c r="HII51" s="44"/>
      <c r="HIJ51" s="44"/>
      <c r="HIK51" s="44"/>
      <c r="HIL51" s="44"/>
      <c r="HIM51" s="44"/>
      <c r="HIN51" s="44"/>
      <c r="HIO51" s="44"/>
      <c r="HIP51" s="44"/>
      <c r="HIQ51" s="44"/>
      <c r="HIR51" s="44"/>
      <c r="HIS51" s="44"/>
      <c r="HIT51" s="44"/>
      <c r="HIU51" s="44"/>
      <c r="HIV51" s="44"/>
      <c r="HIW51" s="44"/>
      <c r="HIX51" s="44"/>
      <c r="HIY51" s="44"/>
      <c r="HIZ51" s="44"/>
      <c r="HJA51" s="44"/>
      <c r="HJB51" s="44"/>
      <c r="HJC51" s="44"/>
      <c r="HJD51" s="44"/>
      <c r="HJE51" s="44"/>
      <c r="HJF51" s="44"/>
      <c r="HJG51" s="44"/>
      <c r="HJH51" s="44"/>
      <c r="HJI51" s="44"/>
      <c r="HJJ51" s="44"/>
      <c r="HJK51" s="44"/>
      <c r="HJL51" s="44"/>
      <c r="HJM51" s="44"/>
      <c r="HJN51" s="44"/>
      <c r="HJO51" s="44"/>
      <c r="HJP51" s="44"/>
      <c r="HJQ51" s="44"/>
      <c r="HJR51" s="44"/>
      <c r="HJS51" s="44"/>
      <c r="HJT51" s="44"/>
      <c r="HJU51" s="44"/>
      <c r="HJV51" s="44"/>
      <c r="HJW51" s="44"/>
      <c r="HJX51" s="44"/>
      <c r="HJY51" s="44"/>
      <c r="HJZ51" s="44"/>
      <c r="HKA51" s="44"/>
      <c r="HKB51" s="44"/>
      <c r="HKC51" s="44"/>
      <c r="HKD51" s="44"/>
      <c r="HKE51" s="44"/>
      <c r="HKF51" s="44"/>
      <c r="HKG51" s="44"/>
      <c r="HKH51" s="44"/>
      <c r="HKI51" s="44"/>
      <c r="HKJ51" s="44"/>
      <c r="HKK51" s="44"/>
      <c r="HKL51" s="44"/>
      <c r="HKM51" s="44"/>
      <c r="HKN51" s="44"/>
      <c r="HKO51" s="44"/>
      <c r="HKP51" s="44"/>
      <c r="HKQ51" s="44"/>
      <c r="HKR51" s="44"/>
      <c r="HKS51" s="44"/>
      <c r="HKT51" s="44"/>
      <c r="HKU51" s="44"/>
      <c r="HKV51" s="44"/>
      <c r="HKW51" s="44"/>
      <c r="HKX51" s="44"/>
      <c r="HKY51" s="44"/>
      <c r="HKZ51" s="44"/>
      <c r="HLA51" s="44"/>
      <c r="HLB51" s="44"/>
      <c r="HLC51" s="44"/>
      <c r="HLD51" s="44"/>
      <c r="HLE51" s="44"/>
      <c r="HLF51" s="44"/>
      <c r="HLG51" s="44"/>
      <c r="HLH51" s="44"/>
      <c r="HLI51" s="44"/>
      <c r="HLJ51" s="44"/>
      <c r="HLK51" s="44"/>
      <c r="HLL51" s="44"/>
      <c r="HLM51" s="44"/>
      <c r="HLN51" s="44"/>
      <c r="HLO51" s="44"/>
      <c r="HLP51" s="44"/>
      <c r="HLQ51" s="44"/>
      <c r="HLR51" s="44"/>
      <c r="HLS51" s="44"/>
      <c r="HLT51" s="44"/>
      <c r="HLU51" s="44"/>
      <c r="HLV51" s="44"/>
      <c r="HLW51" s="44"/>
      <c r="HLX51" s="44"/>
      <c r="HLY51" s="44"/>
      <c r="HLZ51" s="44"/>
      <c r="HMA51" s="44"/>
      <c r="HMB51" s="44"/>
      <c r="HMC51" s="44"/>
      <c r="HMD51" s="44"/>
      <c r="HME51" s="44"/>
      <c r="HMF51" s="44"/>
      <c r="HMG51" s="44"/>
      <c r="HMH51" s="44"/>
      <c r="HMI51" s="44"/>
      <c r="HMJ51" s="44"/>
      <c r="HMK51" s="44"/>
      <c r="HML51" s="44"/>
      <c r="HMM51" s="44"/>
      <c r="HMN51" s="44"/>
      <c r="HMO51" s="44"/>
      <c r="HMP51" s="44"/>
      <c r="HMQ51" s="44"/>
      <c r="HMR51" s="44"/>
      <c r="HMS51" s="44"/>
      <c r="HMT51" s="44"/>
      <c r="HMU51" s="44"/>
      <c r="HMV51" s="44"/>
      <c r="HMW51" s="44"/>
      <c r="HMX51" s="44"/>
      <c r="HMY51" s="44"/>
      <c r="HMZ51" s="44"/>
      <c r="HNA51" s="44"/>
      <c r="HNB51" s="44"/>
      <c r="HNC51" s="44"/>
      <c r="HND51" s="44"/>
      <c r="HNE51" s="44"/>
      <c r="HNF51" s="44"/>
      <c r="HNG51" s="44"/>
      <c r="HNH51" s="44"/>
      <c r="HNI51" s="44"/>
      <c r="HNJ51" s="44"/>
      <c r="HNK51" s="44"/>
      <c r="HNL51" s="44"/>
      <c r="HNM51" s="44"/>
      <c r="HNN51" s="44"/>
      <c r="HNO51" s="44"/>
      <c r="HNP51" s="44"/>
      <c r="HNQ51" s="44"/>
      <c r="HNR51" s="44"/>
      <c r="HNS51" s="44"/>
      <c r="HNT51" s="44"/>
      <c r="HNU51" s="44"/>
      <c r="HNV51" s="44"/>
      <c r="HNW51" s="44"/>
      <c r="HNX51" s="44"/>
      <c r="HNY51" s="44"/>
      <c r="HNZ51" s="44"/>
      <c r="HOA51" s="44"/>
      <c r="HOB51" s="44"/>
      <c r="HOC51" s="44"/>
      <c r="HOD51" s="44"/>
      <c r="HOE51" s="44"/>
      <c r="HOF51" s="44"/>
      <c r="HOG51" s="44"/>
      <c r="HOH51" s="44"/>
      <c r="HOI51" s="44"/>
      <c r="HOJ51" s="44"/>
      <c r="HOK51" s="44"/>
      <c r="HOL51" s="44"/>
      <c r="HOM51" s="44"/>
      <c r="HON51" s="44"/>
      <c r="HOO51" s="44"/>
      <c r="HOP51" s="44"/>
      <c r="HOQ51" s="44"/>
      <c r="HOR51" s="44"/>
      <c r="HOS51" s="44"/>
      <c r="HOT51" s="44"/>
      <c r="HOU51" s="44"/>
      <c r="HOV51" s="44"/>
      <c r="HOW51" s="44"/>
      <c r="HOX51" s="44"/>
      <c r="HOY51" s="44"/>
      <c r="HOZ51" s="44"/>
      <c r="HPA51" s="44"/>
      <c r="HPB51" s="44"/>
      <c r="HPC51" s="44"/>
      <c r="HPD51" s="44"/>
      <c r="HPE51" s="44"/>
      <c r="HPF51" s="44"/>
      <c r="HPG51" s="44"/>
      <c r="HPH51" s="44"/>
      <c r="HPI51" s="44"/>
      <c r="HPJ51" s="44"/>
      <c r="HPK51" s="44"/>
      <c r="HPL51" s="44"/>
      <c r="HPM51" s="44"/>
      <c r="HPN51" s="44"/>
      <c r="HPO51" s="44"/>
      <c r="HPP51" s="44"/>
      <c r="HPQ51" s="44"/>
      <c r="HPR51" s="44"/>
      <c r="HPS51" s="44"/>
      <c r="HPT51" s="44"/>
      <c r="HPU51" s="44"/>
      <c r="HPV51" s="44"/>
      <c r="HPW51" s="44"/>
      <c r="HPX51" s="44"/>
      <c r="HPY51" s="44"/>
      <c r="HPZ51" s="44"/>
      <c r="HQA51" s="44"/>
      <c r="HQB51" s="44"/>
      <c r="HQC51" s="44"/>
      <c r="HQD51" s="44"/>
      <c r="HQE51" s="44"/>
      <c r="HQF51" s="44"/>
      <c r="HQG51" s="44"/>
      <c r="HQH51" s="44"/>
      <c r="HQI51" s="44"/>
      <c r="HQJ51" s="44"/>
      <c r="HQK51" s="44"/>
      <c r="HQL51" s="44"/>
      <c r="HQM51" s="44"/>
      <c r="HQN51" s="44"/>
      <c r="HQO51" s="44"/>
      <c r="HQP51" s="44"/>
      <c r="HQQ51" s="44"/>
      <c r="HQR51" s="44"/>
      <c r="HQS51" s="44"/>
      <c r="HQT51" s="44"/>
      <c r="HQU51" s="44"/>
      <c r="HQV51" s="44"/>
      <c r="HQW51" s="44"/>
      <c r="HQX51" s="44"/>
      <c r="HQY51" s="44"/>
      <c r="HQZ51" s="44"/>
      <c r="HRA51" s="44"/>
      <c r="HRB51" s="44"/>
      <c r="HRC51" s="44"/>
      <c r="HRD51" s="44"/>
      <c r="HRE51" s="44"/>
      <c r="HRF51" s="44"/>
      <c r="HRG51" s="44"/>
      <c r="HRH51" s="44"/>
      <c r="HRI51" s="44"/>
      <c r="HRJ51" s="44"/>
      <c r="HRK51" s="44"/>
      <c r="HRL51" s="44"/>
      <c r="HRM51" s="44"/>
      <c r="HRN51" s="44"/>
      <c r="HRO51" s="44"/>
      <c r="HRP51" s="44"/>
      <c r="HRQ51" s="44"/>
      <c r="HRR51" s="44"/>
      <c r="HRS51" s="44"/>
      <c r="HRT51" s="44"/>
      <c r="HRU51" s="44"/>
      <c r="HRV51" s="44"/>
      <c r="HRW51" s="44"/>
      <c r="HRX51" s="44"/>
      <c r="HRY51" s="44"/>
      <c r="HRZ51" s="44"/>
      <c r="HSA51" s="44"/>
      <c r="HSB51" s="44"/>
      <c r="HSC51" s="44"/>
      <c r="HSD51" s="44"/>
      <c r="HSE51" s="44"/>
      <c r="HSF51" s="44"/>
      <c r="HSG51" s="44"/>
      <c r="HSH51" s="44"/>
      <c r="HSI51" s="44"/>
      <c r="HSJ51" s="44"/>
      <c r="HSK51" s="44"/>
      <c r="HSL51" s="44"/>
      <c r="HSM51" s="44"/>
      <c r="HSN51" s="44"/>
      <c r="HSO51" s="44"/>
      <c r="HSP51" s="44"/>
      <c r="HSQ51" s="44"/>
      <c r="HSR51" s="44"/>
      <c r="HSS51" s="44"/>
      <c r="HST51" s="44"/>
      <c r="HSU51" s="44"/>
      <c r="HSV51" s="44"/>
      <c r="HSW51" s="44"/>
      <c r="HSX51" s="44"/>
      <c r="HSY51" s="44"/>
      <c r="HSZ51" s="44"/>
      <c r="HTA51" s="44"/>
      <c r="HTB51" s="44"/>
      <c r="HTC51" s="44"/>
      <c r="HTD51" s="44"/>
      <c r="HTE51" s="44"/>
      <c r="HTF51" s="44"/>
      <c r="HTG51" s="44"/>
      <c r="HTH51" s="44"/>
      <c r="HTI51" s="44"/>
      <c r="HTJ51" s="44"/>
      <c r="HTK51" s="44"/>
      <c r="HTL51" s="44"/>
      <c r="HTM51" s="44"/>
      <c r="HTN51" s="44"/>
      <c r="HTO51" s="44"/>
      <c r="HTP51" s="44"/>
      <c r="HTQ51" s="44"/>
      <c r="HTR51" s="44"/>
      <c r="HTS51" s="44"/>
      <c r="HTT51" s="44"/>
      <c r="HTU51" s="44"/>
      <c r="HTV51" s="44"/>
      <c r="HTW51" s="44"/>
      <c r="HTX51" s="44"/>
      <c r="HTY51" s="44"/>
      <c r="HTZ51" s="44"/>
      <c r="HUA51" s="44"/>
      <c r="HUB51" s="44"/>
      <c r="HUC51" s="44"/>
      <c r="HUD51" s="44"/>
      <c r="HUE51" s="44"/>
      <c r="HUF51" s="44"/>
      <c r="HUG51" s="44"/>
      <c r="HUH51" s="44"/>
      <c r="HUI51" s="44"/>
      <c r="HUJ51" s="44"/>
      <c r="HUK51" s="44"/>
      <c r="HUL51" s="44"/>
      <c r="HUM51" s="44"/>
      <c r="HUN51" s="44"/>
      <c r="HUO51" s="44"/>
      <c r="HUP51" s="44"/>
      <c r="HUQ51" s="44"/>
      <c r="HUR51" s="44"/>
      <c r="HUS51" s="44"/>
      <c r="HUT51" s="44"/>
      <c r="HUU51" s="44"/>
      <c r="HUV51" s="44"/>
      <c r="HUW51" s="44"/>
      <c r="HUX51" s="44"/>
      <c r="HUY51" s="44"/>
      <c r="HUZ51" s="44"/>
      <c r="HVA51" s="44"/>
      <c r="HVB51" s="44"/>
      <c r="HVC51" s="44"/>
      <c r="HVD51" s="44"/>
      <c r="HVE51" s="44"/>
      <c r="HVF51" s="44"/>
      <c r="HVG51" s="44"/>
      <c r="HVH51" s="44"/>
      <c r="HVI51" s="44"/>
      <c r="HVJ51" s="44"/>
      <c r="HVK51" s="44"/>
      <c r="HVL51" s="44"/>
      <c r="HVM51" s="44"/>
      <c r="HVN51" s="44"/>
      <c r="HVO51" s="44"/>
      <c r="HVP51" s="44"/>
      <c r="HVQ51" s="44"/>
      <c r="HVR51" s="44"/>
      <c r="HVS51" s="44"/>
      <c r="HVT51" s="44"/>
      <c r="HVU51" s="44"/>
      <c r="HVV51" s="44"/>
      <c r="HVW51" s="44"/>
      <c r="HVX51" s="44"/>
      <c r="HVY51" s="44"/>
      <c r="HVZ51" s="44"/>
      <c r="HWA51" s="44"/>
      <c r="HWB51" s="44"/>
      <c r="HWC51" s="44"/>
      <c r="HWD51" s="44"/>
      <c r="HWE51" s="44"/>
      <c r="HWF51" s="44"/>
      <c r="HWG51" s="44"/>
      <c r="HWH51" s="44"/>
      <c r="HWI51" s="44"/>
      <c r="HWJ51" s="44"/>
      <c r="HWK51" s="44"/>
      <c r="HWL51" s="44"/>
      <c r="HWM51" s="44"/>
      <c r="HWN51" s="44"/>
      <c r="HWO51" s="44"/>
      <c r="HWP51" s="44"/>
      <c r="HWQ51" s="44"/>
      <c r="HWR51" s="44"/>
      <c r="HWS51" s="44"/>
      <c r="HWT51" s="44"/>
      <c r="HWU51" s="44"/>
      <c r="HWV51" s="44"/>
      <c r="HWW51" s="44"/>
      <c r="HWX51" s="44"/>
      <c r="HWY51" s="44"/>
      <c r="HWZ51" s="44"/>
      <c r="HXA51" s="44"/>
      <c r="HXB51" s="44"/>
      <c r="HXC51" s="44"/>
      <c r="HXD51" s="44"/>
      <c r="HXE51" s="44"/>
      <c r="HXF51" s="44"/>
      <c r="HXG51" s="44"/>
      <c r="HXH51" s="44"/>
      <c r="HXI51" s="44"/>
      <c r="HXJ51" s="44"/>
      <c r="HXK51" s="44"/>
      <c r="HXL51" s="44"/>
      <c r="HXM51" s="44"/>
      <c r="HXN51" s="44"/>
      <c r="HXO51" s="44"/>
      <c r="HXP51" s="44"/>
      <c r="HXQ51" s="44"/>
      <c r="HXR51" s="44"/>
      <c r="HXS51" s="44"/>
      <c r="HXT51" s="44"/>
      <c r="HXU51" s="44"/>
      <c r="HXV51" s="44"/>
      <c r="HXW51" s="44"/>
      <c r="HXX51" s="44"/>
      <c r="HXY51" s="44"/>
      <c r="HXZ51" s="44"/>
      <c r="HYA51" s="44"/>
      <c r="HYB51" s="44"/>
      <c r="HYC51" s="44"/>
      <c r="HYD51" s="44"/>
      <c r="HYE51" s="44"/>
      <c r="HYF51" s="44"/>
      <c r="HYG51" s="44"/>
      <c r="HYH51" s="44"/>
      <c r="HYI51" s="44"/>
      <c r="HYJ51" s="44"/>
      <c r="HYK51" s="44"/>
      <c r="HYL51" s="44"/>
      <c r="HYM51" s="44"/>
      <c r="HYN51" s="44"/>
      <c r="HYO51" s="44"/>
      <c r="HYP51" s="44"/>
      <c r="HYQ51" s="44"/>
      <c r="HYR51" s="44"/>
      <c r="HYS51" s="44"/>
      <c r="HYT51" s="44"/>
      <c r="HYU51" s="44"/>
      <c r="HYV51" s="44"/>
      <c r="HYW51" s="44"/>
      <c r="HYX51" s="44"/>
      <c r="HYY51" s="44"/>
      <c r="HYZ51" s="44"/>
      <c r="HZA51" s="44"/>
      <c r="HZB51" s="44"/>
      <c r="HZC51" s="44"/>
      <c r="HZD51" s="44"/>
      <c r="HZE51" s="44"/>
      <c r="HZF51" s="44"/>
      <c r="HZG51" s="44"/>
      <c r="HZH51" s="44"/>
      <c r="HZI51" s="44"/>
      <c r="HZJ51" s="44"/>
      <c r="HZK51" s="44"/>
      <c r="HZL51" s="44"/>
      <c r="HZM51" s="44"/>
      <c r="HZN51" s="44"/>
      <c r="HZO51" s="44"/>
      <c r="HZP51" s="44"/>
      <c r="HZQ51" s="44"/>
      <c r="HZR51" s="44"/>
      <c r="HZS51" s="44"/>
      <c r="HZT51" s="44"/>
      <c r="HZU51" s="44"/>
      <c r="HZV51" s="44"/>
      <c r="HZW51" s="44"/>
      <c r="HZX51" s="44"/>
      <c r="HZY51" s="44"/>
      <c r="HZZ51" s="44"/>
      <c r="IAA51" s="44"/>
      <c r="IAB51" s="44"/>
      <c r="IAC51" s="44"/>
      <c r="IAD51" s="44"/>
      <c r="IAE51" s="44"/>
      <c r="IAF51" s="44"/>
      <c r="IAG51" s="44"/>
      <c r="IAH51" s="44"/>
      <c r="IAI51" s="44"/>
      <c r="IAJ51" s="44"/>
      <c r="IAK51" s="44"/>
      <c r="IAL51" s="44"/>
      <c r="IAM51" s="44"/>
      <c r="IAN51" s="44"/>
      <c r="IAO51" s="44"/>
      <c r="IAP51" s="44"/>
      <c r="IAQ51" s="44"/>
      <c r="IAR51" s="44"/>
      <c r="IAS51" s="44"/>
      <c r="IAT51" s="44"/>
      <c r="IAU51" s="44"/>
      <c r="IAV51" s="44"/>
      <c r="IAW51" s="44"/>
      <c r="IAX51" s="44"/>
      <c r="IAY51" s="44"/>
      <c r="IAZ51" s="44"/>
      <c r="IBA51" s="44"/>
      <c r="IBB51" s="44"/>
      <c r="IBC51" s="44"/>
      <c r="IBD51" s="44"/>
      <c r="IBE51" s="44"/>
      <c r="IBF51" s="44"/>
      <c r="IBG51" s="44"/>
      <c r="IBH51" s="44"/>
      <c r="IBI51" s="44"/>
      <c r="IBJ51" s="44"/>
      <c r="IBK51" s="44"/>
      <c r="IBL51" s="44"/>
      <c r="IBM51" s="44"/>
      <c r="IBN51" s="44"/>
      <c r="IBO51" s="44"/>
      <c r="IBP51" s="44"/>
      <c r="IBQ51" s="44"/>
      <c r="IBR51" s="44"/>
      <c r="IBS51" s="44"/>
      <c r="IBT51" s="44"/>
      <c r="IBU51" s="44"/>
      <c r="IBV51" s="44"/>
      <c r="IBW51" s="44"/>
      <c r="IBX51" s="44"/>
      <c r="IBY51" s="44"/>
      <c r="IBZ51" s="44"/>
      <c r="ICA51" s="44"/>
      <c r="ICB51" s="44"/>
      <c r="ICC51" s="44"/>
      <c r="ICD51" s="44"/>
      <c r="ICE51" s="44"/>
      <c r="ICF51" s="44"/>
      <c r="ICG51" s="44"/>
      <c r="ICH51" s="44"/>
      <c r="ICI51" s="44"/>
      <c r="ICJ51" s="44"/>
      <c r="ICK51" s="44"/>
      <c r="ICL51" s="44"/>
      <c r="ICM51" s="44"/>
      <c r="ICN51" s="44"/>
      <c r="ICO51" s="44"/>
      <c r="ICP51" s="44"/>
      <c r="ICQ51" s="44"/>
      <c r="ICR51" s="44"/>
      <c r="ICS51" s="44"/>
      <c r="ICT51" s="44"/>
      <c r="ICU51" s="44"/>
      <c r="ICV51" s="44"/>
      <c r="ICW51" s="44"/>
      <c r="ICX51" s="44"/>
      <c r="ICY51" s="44"/>
      <c r="ICZ51" s="44"/>
      <c r="IDA51" s="44"/>
      <c r="IDB51" s="44"/>
      <c r="IDC51" s="44"/>
      <c r="IDD51" s="44"/>
      <c r="IDE51" s="44"/>
      <c r="IDF51" s="44"/>
      <c r="IDG51" s="44"/>
      <c r="IDH51" s="44"/>
      <c r="IDI51" s="44"/>
      <c r="IDJ51" s="44"/>
      <c r="IDK51" s="44"/>
      <c r="IDL51" s="44"/>
      <c r="IDM51" s="44"/>
      <c r="IDN51" s="44"/>
      <c r="IDO51" s="44"/>
      <c r="IDP51" s="44"/>
      <c r="IDQ51" s="44"/>
      <c r="IDR51" s="44"/>
      <c r="IDS51" s="44"/>
      <c r="IDT51" s="44"/>
      <c r="IDU51" s="44"/>
      <c r="IDV51" s="44"/>
      <c r="IDW51" s="44"/>
      <c r="IDX51" s="44"/>
      <c r="IDY51" s="44"/>
      <c r="IDZ51" s="44"/>
      <c r="IEA51" s="44"/>
      <c r="IEB51" s="44"/>
      <c r="IEC51" s="44"/>
      <c r="IED51" s="44"/>
      <c r="IEE51" s="44"/>
      <c r="IEF51" s="44"/>
      <c r="IEG51" s="44"/>
      <c r="IEH51" s="44"/>
      <c r="IEI51" s="44"/>
      <c r="IEJ51" s="44"/>
      <c r="IEK51" s="44"/>
      <c r="IEL51" s="44"/>
      <c r="IEM51" s="44"/>
      <c r="IEN51" s="44"/>
      <c r="IEO51" s="44"/>
      <c r="IEP51" s="44"/>
      <c r="IEQ51" s="44"/>
      <c r="IER51" s="44"/>
      <c r="IES51" s="44"/>
      <c r="IET51" s="44"/>
      <c r="IEU51" s="44"/>
      <c r="IEV51" s="44"/>
      <c r="IEW51" s="44"/>
      <c r="IEX51" s="44"/>
      <c r="IEY51" s="44"/>
      <c r="IEZ51" s="44"/>
      <c r="IFA51" s="44"/>
      <c r="IFB51" s="44"/>
      <c r="IFC51" s="44"/>
      <c r="IFD51" s="44"/>
      <c r="IFE51" s="44"/>
      <c r="IFF51" s="44"/>
      <c r="IFG51" s="44"/>
      <c r="IFH51" s="44"/>
      <c r="IFI51" s="44"/>
      <c r="IFJ51" s="44"/>
      <c r="IFK51" s="44"/>
      <c r="IFL51" s="44"/>
      <c r="IFM51" s="44"/>
      <c r="IFN51" s="44"/>
      <c r="IFO51" s="44"/>
      <c r="IFP51" s="44"/>
      <c r="IFQ51" s="44"/>
      <c r="IFR51" s="44"/>
      <c r="IFS51" s="44"/>
      <c r="IFT51" s="44"/>
      <c r="IFU51" s="44"/>
      <c r="IFV51" s="44"/>
      <c r="IFW51" s="44"/>
      <c r="IFX51" s="44"/>
      <c r="IFY51" s="44"/>
      <c r="IFZ51" s="44"/>
      <c r="IGA51" s="44"/>
      <c r="IGB51" s="44"/>
      <c r="IGC51" s="44"/>
      <c r="IGD51" s="44"/>
      <c r="IGE51" s="44"/>
      <c r="IGF51" s="44"/>
      <c r="IGG51" s="44"/>
      <c r="IGH51" s="44"/>
      <c r="IGI51" s="44"/>
      <c r="IGJ51" s="44"/>
      <c r="IGK51" s="44"/>
      <c r="IGL51" s="44"/>
      <c r="IGM51" s="44"/>
      <c r="IGN51" s="44"/>
      <c r="IGO51" s="44"/>
      <c r="IGP51" s="44"/>
      <c r="IGQ51" s="44"/>
      <c r="IGR51" s="44"/>
      <c r="IGS51" s="44"/>
      <c r="IGT51" s="44"/>
      <c r="IGU51" s="44"/>
      <c r="IGV51" s="44"/>
      <c r="IGW51" s="44"/>
      <c r="IGX51" s="44"/>
      <c r="IGY51" s="44"/>
      <c r="IGZ51" s="44"/>
      <c r="IHA51" s="44"/>
      <c r="IHB51" s="44"/>
      <c r="IHC51" s="44"/>
      <c r="IHD51" s="44"/>
      <c r="IHE51" s="44"/>
      <c r="IHF51" s="44"/>
      <c r="IHG51" s="44"/>
      <c r="IHH51" s="44"/>
      <c r="IHI51" s="44"/>
      <c r="IHJ51" s="44"/>
      <c r="IHK51" s="44"/>
      <c r="IHL51" s="44"/>
      <c r="IHM51" s="44"/>
      <c r="IHN51" s="44"/>
      <c r="IHO51" s="44"/>
      <c r="IHP51" s="44"/>
      <c r="IHQ51" s="44"/>
      <c r="IHR51" s="44"/>
      <c r="IHS51" s="44"/>
      <c r="IHT51" s="44"/>
      <c r="IHU51" s="44"/>
      <c r="IHV51" s="44"/>
      <c r="IHW51" s="44"/>
      <c r="IHX51" s="44"/>
      <c r="IHY51" s="44"/>
      <c r="IHZ51" s="44"/>
      <c r="IIA51" s="44"/>
      <c r="IIB51" s="44"/>
      <c r="IIC51" s="44"/>
      <c r="IID51" s="44"/>
      <c r="IIE51" s="44"/>
      <c r="IIF51" s="44"/>
      <c r="IIG51" s="44"/>
      <c r="IIH51" s="44"/>
      <c r="III51" s="44"/>
      <c r="IIJ51" s="44"/>
      <c r="IIK51" s="44"/>
      <c r="IIL51" s="44"/>
      <c r="IIM51" s="44"/>
      <c r="IIN51" s="44"/>
      <c r="IIO51" s="44"/>
      <c r="IIP51" s="44"/>
      <c r="IIQ51" s="44"/>
      <c r="IIR51" s="44"/>
      <c r="IIS51" s="44"/>
      <c r="IIT51" s="44"/>
      <c r="IIU51" s="44"/>
      <c r="IIV51" s="44"/>
      <c r="IIW51" s="44"/>
      <c r="IIX51" s="44"/>
      <c r="IIY51" s="44"/>
      <c r="IIZ51" s="44"/>
      <c r="IJA51" s="44"/>
      <c r="IJB51" s="44"/>
      <c r="IJC51" s="44"/>
      <c r="IJD51" s="44"/>
      <c r="IJE51" s="44"/>
      <c r="IJF51" s="44"/>
      <c r="IJG51" s="44"/>
      <c r="IJH51" s="44"/>
      <c r="IJI51" s="44"/>
      <c r="IJJ51" s="44"/>
      <c r="IJK51" s="44"/>
      <c r="IJL51" s="44"/>
      <c r="IJM51" s="44"/>
      <c r="IJN51" s="44"/>
      <c r="IJO51" s="44"/>
      <c r="IJP51" s="44"/>
      <c r="IJQ51" s="44"/>
      <c r="IJR51" s="44"/>
      <c r="IJS51" s="44"/>
      <c r="IJT51" s="44"/>
      <c r="IJU51" s="44"/>
      <c r="IJV51" s="44"/>
      <c r="IJW51" s="44"/>
      <c r="IJX51" s="44"/>
      <c r="IJY51" s="44"/>
      <c r="IJZ51" s="44"/>
      <c r="IKA51" s="44"/>
      <c r="IKB51" s="44"/>
      <c r="IKC51" s="44"/>
      <c r="IKD51" s="44"/>
      <c r="IKE51" s="44"/>
      <c r="IKF51" s="44"/>
      <c r="IKG51" s="44"/>
      <c r="IKH51" s="44"/>
      <c r="IKI51" s="44"/>
      <c r="IKJ51" s="44"/>
      <c r="IKK51" s="44"/>
      <c r="IKL51" s="44"/>
      <c r="IKM51" s="44"/>
      <c r="IKN51" s="44"/>
      <c r="IKO51" s="44"/>
      <c r="IKP51" s="44"/>
      <c r="IKQ51" s="44"/>
      <c r="IKR51" s="44"/>
      <c r="IKS51" s="44"/>
      <c r="IKT51" s="44"/>
      <c r="IKU51" s="44"/>
      <c r="IKV51" s="44"/>
      <c r="IKW51" s="44"/>
      <c r="IKX51" s="44"/>
      <c r="IKY51" s="44"/>
      <c r="IKZ51" s="44"/>
      <c r="ILA51" s="44"/>
      <c r="ILB51" s="44"/>
      <c r="ILC51" s="44"/>
      <c r="ILD51" s="44"/>
      <c r="ILE51" s="44"/>
      <c r="ILF51" s="44"/>
      <c r="ILG51" s="44"/>
      <c r="ILH51" s="44"/>
      <c r="ILI51" s="44"/>
      <c r="ILJ51" s="44"/>
      <c r="ILK51" s="44"/>
      <c r="ILL51" s="44"/>
      <c r="ILM51" s="44"/>
      <c r="ILN51" s="44"/>
      <c r="ILO51" s="44"/>
      <c r="ILP51" s="44"/>
      <c r="ILQ51" s="44"/>
      <c r="ILR51" s="44"/>
      <c r="ILS51" s="44"/>
      <c r="ILT51" s="44"/>
      <c r="ILU51" s="44"/>
      <c r="ILV51" s="44"/>
      <c r="ILW51" s="44"/>
      <c r="ILX51" s="44"/>
      <c r="ILY51" s="44"/>
      <c r="ILZ51" s="44"/>
      <c r="IMA51" s="44"/>
      <c r="IMB51" s="44"/>
      <c r="IMC51" s="44"/>
      <c r="IMD51" s="44"/>
      <c r="IME51" s="44"/>
      <c r="IMF51" s="44"/>
      <c r="IMG51" s="44"/>
      <c r="IMH51" s="44"/>
      <c r="IMI51" s="44"/>
      <c r="IMJ51" s="44"/>
      <c r="IMK51" s="44"/>
      <c r="IML51" s="44"/>
      <c r="IMM51" s="44"/>
      <c r="IMN51" s="44"/>
      <c r="IMO51" s="44"/>
      <c r="IMP51" s="44"/>
      <c r="IMQ51" s="44"/>
      <c r="IMR51" s="44"/>
      <c r="IMS51" s="44"/>
      <c r="IMT51" s="44"/>
      <c r="IMU51" s="44"/>
      <c r="IMV51" s="44"/>
      <c r="IMW51" s="44"/>
      <c r="IMX51" s="44"/>
      <c r="IMY51" s="44"/>
      <c r="IMZ51" s="44"/>
      <c r="INA51" s="44"/>
      <c r="INB51" s="44"/>
      <c r="INC51" s="44"/>
      <c r="IND51" s="44"/>
      <c r="INE51" s="44"/>
      <c r="INF51" s="44"/>
      <c r="ING51" s="44"/>
      <c r="INH51" s="44"/>
      <c r="INI51" s="44"/>
      <c r="INJ51" s="44"/>
      <c r="INK51" s="44"/>
      <c r="INL51" s="44"/>
      <c r="INM51" s="44"/>
      <c r="INN51" s="44"/>
      <c r="INO51" s="44"/>
      <c r="INP51" s="44"/>
      <c r="INQ51" s="44"/>
      <c r="INR51" s="44"/>
      <c r="INS51" s="44"/>
      <c r="INT51" s="44"/>
      <c r="INU51" s="44"/>
      <c r="INV51" s="44"/>
      <c r="INW51" s="44"/>
      <c r="INX51" s="44"/>
      <c r="INY51" s="44"/>
      <c r="INZ51" s="44"/>
      <c r="IOA51" s="44"/>
      <c r="IOB51" s="44"/>
      <c r="IOC51" s="44"/>
      <c r="IOD51" s="44"/>
      <c r="IOE51" s="44"/>
      <c r="IOF51" s="44"/>
      <c r="IOG51" s="44"/>
      <c r="IOH51" s="44"/>
      <c r="IOI51" s="44"/>
      <c r="IOJ51" s="44"/>
      <c r="IOK51" s="44"/>
      <c r="IOL51" s="44"/>
      <c r="IOM51" s="44"/>
      <c r="ION51" s="44"/>
      <c r="IOO51" s="44"/>
      <c r="IOP51" s="44"/>
      <c r="IOQ51" s="44"/>
      <c r="IOR51" s="44"/>
      <c r="IOS51" s="44"/>
      <c r="IOT51" s="44"/>
      <c r="IOU51" s="44"/>
      <c r="IOV51" s="44"/>
      <c r="IOW51" s="44"/>
      <c r="IOX51" s="44"/>
      <c r="IOY51" s="44"/>
      <c r="IOZ51" s="44"/>
      <c r="IPA51" s="44"/>
      <c r="IPB51" s="44"/>
      <c r="IPC51" s="44"/>
      <c r="IPD51" s="44"/>
      <c r="IPE51" s="44"/>
      <c r="IPF51" s="44"/>
      <c r="IPG51" s="44"/>
      <c r="IPH51" s="44"/>
      <c r="IPI51" s="44"/>
      <c r="IPJ51" s="44"/>
      <c r="IPK51" s="44"/>
      <c r="IPL51" s="44"/>
      <c r="IPM51" s="44"/>
      <c r="IPN51" s="44"/>
      <c r="IPO51" s="44"/>
      <c r="IPP51" s="44"/>
      <c r="IPQ51" s="44"/>
      <c r="IPR51" s="44"/>
      <c r="IPS51" s="44"/>
      <c r="IPT51" s="44"/>
      <c r="IPU51" s="44"/>
      <c r="IPV51" s="44"/>
      <c r="IPW51" s="44"/>
      <c r="IPX51" s="44"/>
      <c r="IPY51" s="44"/>
      <c r="IPZ51" s="44"/>
      <c r="IQA51" s="44"/>
      <c r="IQB51" s="44"/>
      <c r="IQC51" s="44"/>
      <c r="IQD51" s="44"/>
      <c r="IQE51" s="44"/>
      <c r="IQF51" s="44"/>
      <c r="IQG51" s="44"/>
      <c r="IQH51" s="44"/>
      <c r="IQI51" s="44"/>
      <c r="IQJ51" s="44"/>
      <c r="IQK51" s="44"/>
      <c r="IQL51" s="44"/>
      <c r="IQM51" s="44"/>
      <c r="IQN51" s="44"/>
      <c r="IQO51" s="44"/>
      <c r="IQP51" s="44"/>
      <c r="IQQ51" s="44"/>
      <c r="IQR51" s="44"/>
      <c r="IQS51" s="44"/>
      <c r="IQT51" s="44"/>
      <c r="IQU51" s="44"/>
      <c r="IQV51" s="44"/>
      <c r="IQW51" s="44"/>
      <c r="IQX51" s="44"/>
      <c r="IQY51" s="44"/>
      <c r="IQZ51" s="44"/>
      <c r="IRA51" s="44"/>
      <c r="IRB51" s="44"/>
      <c r="IRC51" s="44"/>
      <c r="IRD51" s="44"/>
      <c r="IRE51" s="44"/>
      <c r="IRF51" s="44"/>
      <c r="IRG51" s="44"/>
      <c r="IRH51" s="44"/>
      <c r="IRI51" s="44"/>
      <c r="IRJ51" s="44"/>
      <c r="IRK51" s="44"/>
      <c r="IRL51" s="44"/>
      <c r="IRM51" s="44"/>
      <c r="IRN51" s="44"/>
      <c r="IRO51" s="44"/>
      <c r="IRP51" s="44"/>
      <c r="IRQ51" s="44"/>
      <c r="IRR51" s="44"/>
      <c r="IRS51" s="44"/>
      <c r="IRT51" s="44"/>
      <c r="IRU51" s="44"/>
      <c r="IRV51" s="44"/>
      <c r="IRW51" s="44"/>
      <c r="IRX51" s="44"/>
      <c r="IRY51" s="44"/>
      <c r="IRZ51" s="44"/>
      <c r="ISA51" s="44"/>
      <c r="ISB51" s="44"/>
      <c r="ISC51" s="44"/>
      <c r="ISD51" s="44"/>
      <c r="ISE51" s="44"/>
      <c r="ISF51" s="44"/>
      <c r="ISG51" s="44"/>
      <c r="ISH51" s="44"/>
      <c r="ISI51" s="44"/>
      <c r="ISJ51" s="44"/>
      <c r="ISK51" s="44"/>
      <c r="ISL51" s="44"/>
      <c r="ISM51" s="44"/>
      <c r="ISN51" s="44"/>
      <c r="ISO51" s="44"/>
      <c r="ISP51" s="44"/>
      <c r="ISQ51" s="44"/>
      <c r="ISR51" s="44"/>
      <c r="ISS51" s="44"/>
      <c r="IST51" s="44"/>
      <c r="ISU51" s="44"/>
      <c r="ISV51" s="44"/>
      <c r="ISW51" s="44"/>
      <c r="ISX51" s="44"/>
      <c r="ISY51" s="44"/>
      <c r="ISZ51" s="44"/>
      <c r="ITA51" s="44"/>
      <c r="ITB51" s="44"/>
      <c r="ITC51" s="44"/>
      <c r="ITD51" s="44"/>
      <c r="ITE51" s="44"/>
      <c r="ITF51" s="44"/>
      <c r="ITG51" s="44"/>
      <c r="ITH51" s="44"/>
      <c r="ITI51" s="44"/>
      <c r="ITJ51" s="44"/>
      <c r="ITK51" s="44"/>
      <c r="ITL51" s="44"/>
      <c r="ITM51" s="44"/>
      <c r="ITN51" s="44"/>
      <c r="ITO51" s="44"/>
      <c r="ITP51" s="44"/>
      <c r="ITQ51" s="44"/>
      <c r="ITR51" s="44"/>
      <c r="ITS51" s="44"/>
      <c r="ITT51" s="44"/>
      <c r="ITU51" s="44"/>
      <c r="ITV51" s="44"/>
      <c r="ITW51" s="44"/>
      <c r="ITX51" s="44"/>
      <c r="ITY51" s="44"/>
      <c r="ITZ51" s="44"/>
      <c r="IUA51" s="44"/>
      <c r="IUB51" s="44"/>
      <c r="IUC51" s="44"/>
      <c r="IUD51" s="44"/>
      <c r="IUE51" s="44"/>
      <c r="IUF51" s="44"/>
      <c r="IUG51" s="44"/>
      <c r="IUH51" s="44"/>
      <c r="IUI51" s="44"/>
      <c r="IUJ51" s="44"/>
      <c r="IUK51" s="44"/>
      <c r="IUL51" s="44"/>
      <c r="IUM51" s="44"/>
      <c r="IUN51" s="44"/>
      <c r="IUO51" s="44"/>
      <c r="IUP51" s="44"/>
      <c r="IUQ51" s="44"/>
      <c r="IUR51" s="44"/>
      <c r="IUS51" s="44"/>
      <c r="IUT51" s="44"/>
      <c r="IUU51" s="44"/>
      <c r="IUV51" s="44"/>
      <c r="IUW51" s="44"/>
      <c r="IUX51" s="44"/>
      <c r="IUY51" s="44"/>
      <c r="IUZ51" s="44"/>
      <c r="IVA51" s="44"/>
      <c r="IVB51" s="44"/>
      <c r="IVC51" s="44"/>
      <c r="IVD51" s="44"/>
      <c r="IVE51" s="44"/>
      <c r="IVF51" s="44"/>
      <c r="IVG51" s="44"/>
      <c r="IVH51" s="44"/>
      <c r="IVI51" s="44"/>
      <c r="IVJ51" s="44"/>
      <c r="IVK51" s="44"/>
      <c r="IVL51" s="44"/>
      <c r="IVM51" s="44"/>
      <c r="IVN51" s="44"/>
      <c r="IVO51" s="44"/>
      <c r="IVP51" s="44"/>
      <c r="IVQ51" s="44"/>
      <c r="IVR51" s="44"/>
      <c r="IVS51" s="44"/>
      <c r="IVT51" s="44"/>
      <c r="IVU51" s="44"/>
      <c r="IVV51" s="44"/>
      <c r="IVW51" s="44"/>
      <c r="IVX51" s="44"/>
      <c r="IVY51" s="44"/>
      <c r="IVZ51" s="44"/>
      <c r="IWA51" s="44"/>
      <c r="IWB51" s="44"/>
      <c r="IWC51" s="44"/>
      <c r="IWD51" s="44"/>
      <c r="IWE51" s="44"/>
      <c r="IWF51" s="44"/>
      <c r="IWG51" s="44"/>
      <c r="IWH51" s="44"/>
      <c r="IWI51" s="44"/>
      <c r="IWJ51" s="44"/>
      <c r="IWK51" s="44"/>
      <c r="IWL51" s="44"/>
      <c r="IWM51" s="44"/>
      <c r="IWN51" s="44"/>
      <c r="IWO51" s="44"/>
      <c r="IWP51" s="44"/>
      <c r="IWQ51" s="44"/>
      <c r="IWR51" s="44"/>
      <c r="IWS51" s="44"/>
      <c r="IWT51" s="44"/>
      <c r="IWU51" s="44"/>
      <c r="IWV51" s="44"/>
      <c r="IWW51" s="44"/>
      <c r="IWX51" s="44"/>
      <c r="IWY51" s="44"/>
      <c r="IWZ51" s="44"/>
      <c r="IXA51" s="44"/>
      <c r="IXB51" s="44"/>
      <c r="IXC51" s="44"/>
      <c r="IXD51" s="44"/>
      <c r="IXE51" s="44"/>
      <c r="IXF51" s="44"/>
      <c r="IXG51" s="44"/>
      <c r="IXH51" s="44"/>
      <c r="IXI51" s="44"/>
      <c r="IXJ51" s="44"/>
      <c r="IXK51" s="44"/>
      <c r="IXL51" s="44"/>
      <c r="IXM51" s="44"/>
      <c r="IXN51" s="44"/>
      <c r="IXO51" s="44"/>
      <c r="IXP51" s="44"/>
      <c r="IXQ51" s="44"/>
      <c r="IXR51" s="44"/>
      <c r="IXS51" s="44"/>
      <c r="IXT51" s="44"/>
      <c r="IXU51" s="44"/>
      <c r="IXV51" s="44"/>
      <c r="IXW51" s="44"/>
      <c r="IXX51" s="44"/>
      <c r="IXY51" s="44"/>
      <c r="IXZ51" s="44"/>
      <c r="IYA51" s="44"/>
      <c r="IYB51" s="44"/>
      <c r="IYC51" s="44"/>
      <c r="IYD51" s="44"/>
      <c r="IYE51" s="44"/>
      <c r="IYF51" s="44"/>
      <c r="IYG51" s="44"/>
      <c r="IYH51" s="44"/>
      <c r="IYI51" s="44"/>
      <c r="IYJ51" s="44"/>
      <c r="IYK51" s="44"/>
      <c r="IYL51" s="44"/>
      <c r="IYM51" s="44"/>
      <c r="IYN51" s="44"/>
      <c r="IYO51" s="44"/>
      <c r="IYP51" s="44"/>
      <c r="IYQ51" s="44"/>
      <c r="IYR51" s="44"/>
      <c r="IYS51" s="44"/>
      <c r="IYT51" s="44"/>
      <c r="IYU51" s="44"/>
      <c r="IYV51" s="44"/>
      <c r="IYW51" s="44"/>
      <c r="IYX51" s="44"/>
      <c r="IYY51" s="44"/>
      <c r="IYZ51" s="44"/>
      <c r="IZA51" s="44"/>
      <c r="IZB51" s="44"/>
      <c r="IZC51" s="44"/>
      <c r="IZD51" s="44"/>
      <c r="IZE51" s="44"/>
      <c r="IZF51" s="44"/>
      <c r="IZG51" s="44"/>
      <c r="IZH51" s="44"/>
      <c r="IZI51" s="44"/>
      <c r="IZJ51" s="44"/>
      <c r="IZK51" s="44"/>
      <c r="IZL51" s="44"/>
      <c r="IZM51" s="44"/>
      <c r="IZN51" s="44"/>
      <c r="IZO51" s="44"/>
      <c r="IZP51" s="44"/>
      <c r="IZQ51" s="44"/>
      <c r="IZR51" s="44"/>
      <c r="IZS51" s="44"/>
      <c r="IZT51" s="44"/>
      <c r="IZU51" s="44"/>
      <c r="IZV51" s="44"/>
      <c r="IZW51" s="44"/>
      <c r="IZX51" s="44"/>
      <c r="IZY51" s="44"/>
      <c r="IZZ51" s="44"/>
      <c r="JAA51" s="44"/>
      <c r="JAB51" s="44"/>
      <c r="JAC51" s="44"/>
      <c r="JAD51" s="44"/>
      <c r="JAE51" s="44"/>
      <c r="JAF51" s="44"/>
      <c r="JAG51" s="44"/>
      <c r="JAH51" s="44"/>
      <c r="JAI51" s="44"/>
      <c r="JAJ51" s="44"/>
      <c r="JAK51" s="44"/>
      <c r="JAL51" s="44"/>
      <c r="JAM51" s="44"/>
      <c r="JAN51" s="44"/>
      <c r="JAO51" s="44"/>
      <c r="JAP51" s="44"/>
      <c r="JAQ51" s="44"/>
      <c r="JAR51" s="44"/>
      <c r="JAS51" s="44"/>
      <c r="JAT51" s="44"/>
      <c r="JAU51" s="44"/>
      <c r="JAV51" s="44"/>
      <c r="JAW51" s="44"/>
      <c r="JAX51" s="44"/>
      <c r="JAY51" s="44"/>
      <c r="JAZ51" s="44"/>
      <c r="JBA51" s="44"/>
      <c r="JBB51" s="44"/>
      <c r="JBC51" s="44"/>
      <c r="JBD51" s="44"/>
      <c r="JBE51" s="44"/>
      <c r="JBF51" s="44"/>
      <c r="JBG51" s="44"/>
      <c r="JBH51" s="44"/>
      <c r="JBI51" s="44"/>
      <c r="JBJ51" s="44"/>
      <c r="JBK51" s="44"/>
      <c r="JBL51" s="44"/>
      <c r="JBM51" s="44"/>
      <c r="JBN51" s="44"/>
      <c r="JBO51" s="44"/>
      <c r="JBP51" s="44"/>
      <c r="JBQ51" s="44"/>
      <c r="JBR51" s="44"/>
      <c r="JBS51" s="44"/>
      <c r="JBT51" s="44"/>
      <c r="JBU51" s="44"/>
      <c r="JBV51" s="44"/>
      <c r="JBW51" s="44"/>
      <c r="JBX51" s="44"/>
      <c r="JBY51" s="44"/>
      <c r="JBZ51" s="44"/>
      <c r="JCA51" s="44"/>
      <c r="JCB51" s="44"/>
      <c r="JCC51" s="44"/>
      <c r="JCD51" s="44"/>
      <c r="JCE51" s="44"/>
      <c r="JCF51" s="44"/>
      <c r="JCG51" s="44"/>
      <c r="JCH51" s="44"/>
      <c r="JCI51" s="44"/>
      <c r="JCJ51" s="44"/>
      <c r="JCK51" s="44"/>
      <c r="JCL51" s="44"/>
      <c r="JCM51" s="44"/>
      <c r="JCN51" s="44"/>
      <c r="JCO51" s="44"/>
      <c r="JCP51" s="44"/>
      <c r="JCQ51" s="44"/>
      <c r="JCR51" s="44"/>
      <c r="JCS51" s="44"/>
      <c r="JCT51" s="44"/>
      <c r="JCU51" s="44"/>
      <c r="JCV51" s="44"/>
      <c r="JCW51" s="44"/>
      <c r="JCX51" s="44"/>
      <c r="JCY51" s="44"/>
      <c r="JCZ51" s="44"/>
      <c r="JDA51" s="44"/>
      <c r="JDB51" s="44"/>
      <c r="JDC51" s="44"/>
      <c r="JDD51" s="44"/>
      <c r="JDE51" s="44"/>
      <c r="JDF51" s="44"/>
      <c r="JDG51" s="44"/>
      <c r="JDH51" s="44"/>
      <c r="JDI51" s="44"/>
      <c r="JDJ51" s="44"/>
      <c r="JDK51" s="44"/>
      <c r="JDL51" s="44"/>
      <c r="JDM51" s="44"/>
      <c r="JDN51" s="44"/>
      <c r="JDO51" s="44"/>
      <c r="JDP51" s="44"/>
      <c r="JDQ51" s="44"/>
      <c r="JDR51" s="44"/>
      <c r="JDS51" s="44"/>
      <c r="JDT51" s="44"/>
      <c r="JDU51" s="44"/>
      <c r="JDV51" s="44"/>
      <c r="JDW51" s="44"/>
      <c r="JDX51" s="44"/>
      <c r="JDY51" s="44"/>
      <c r="JDZ51" s="44"/>
      <c r="JEA51" s="44"/>
      <c r="JEB51" s="44"/>
      <c r="JEC51" s="44"/>
      <c r="JED51" s="44"/>
      <c r="JEE51" s="44"/>
      <c r="JEF51" s="44"/>
      <c r="JEG51" s="44"/>
      <c r="JEH51" s="44"/>
      <c r="JEI51" s="44"/>
      <c r="JEJ51" s="44"/>
      <c r="JEK51" s="44"/>
      <c r="JEL51" s="44"/>
      <c r="JEM51" s="44"/>
      <c r="JEN51" s="44"/>
      <c r="JEO51" s="44"/>
      <c r="JEP51" s="44"/>
      <c r="JEQ51" s="44"/>
      <c r="JER51" s="44"/>
      <c r="JES51" s="44"/>
      <c r="JET51" s="44"/>
      <c r="JEU51" s="44"/>
      <c r="JEV51" s="44"/>
      <c r="JEW51" s="44"/>
      <c r="JEX51" s="44"/>
      <c r="JEY51" s="44"/>
      <c r="JEZ51" s="44"/>
      <c r="JFA51" s="44"/>
      <c r="JFB51" s="44"/>
      <c r="JFC51" s="44"/>
      <c r="JFD51" s="44"/>
      <c r="JFE51" s="44"/>
      <c r="JFF51" s="44"/>
      <c r="JFG51" s="44"/>
      <c r="JFH51" s="44"/>
      <c r="JFI51" s="44"/>
      <c r="JFJ51" s="44"/>
      <c r="JFK51" s="44"/>
      <c r="JFL51" s="44"/>
      <c r="JFM51" s="44"/>
      <c r="JFN51" s="44"/>
      <c r="JFO51" s="44"/>
      <c r="JFP51" s="44"/>
      <c r="JFQ51" s="44"/>
      <c r="JFR51" s="44"/>
      <c r="JFS51" s="44"/>
      <c r="JFT51" s="44"/>
      <c r="JFU51" s="44"/>
      <c r="JFV51" s="44"/>
      <c r="JFW51" s="44"/>
      <c r="JFX51" s="44"/>
      <c r="JFY51" s="44"/>
      <c r="JFZ51" s="44"/>
      <c r="JGA51" s="44"/>
      <c r="JGB51" s="44"/>
      <c r="JGC51" s="44"/>
      <c r="JGD51" s="44"/>
      <c r="JGE51" s="44"/>
      <c r="JGF51" s="44"/>
      <c r="JGG51" s="44"/>
      <c r="JGH51" s="44"/>
      <c r="JGI51" s="44"/>
      <c r="JGJ51" s="44"/>
      <c r="JGK51" s="44"/>
      <c r="JGL51" s="44"/>
      <c r="JGM51" s="44"/>
      <c r="JGN51" s="44"/>
      <c r="JGO51" s="44"/>
      <c r="JGP51" s="44"/>
      <c r="JGQ51" s="44"/>
      <c r="JGR51" s="44"/>
      <c r="JGS51" s="44"/>
      <c r="JGT51" s="44"/>
      <c r="JGU51" s="44"/>
      <c r="JGV51" s="44"/>
      <c r="JGW51" s="44"/>
      <c r="JGX51" s="44"/>
      <c r="JGY51" s="44"/>
      <c r="JGZ51" s="44"/>
      <c r="JHA51" s="44"/>
      <c r="JHB51" s="44"/>
      <c r="JHC51" s="44"/>
      <c r="JHD51" s="44"/>
      <c r="JHE51" s="44"/>
      <c r="JHF51" s="44"/>
      <c r="JHG51" s="44"/>
      <c r="JHH51" s="44"/>
      <c r="JHI51" s="44"/>
      <c r="JHJ51" s="44"/>
      <c r="JHK51" s="44"/>
      <c r="JHL51" s="44"/>
      <c r="JHM51" s="44"/>
      <c r="JHN51" s="44"/>
      <c r="JHO51" s="44"/>
      <c r="JHP51" s="44"/>
      <c r="JHQ51" s="44"/>
      <c r="JHR51" s="44"/>
      <c r="JHS51" s="44"/>
      <c r="JHT51" s="44"/>
      <c r="JHU51" s="44"/>
      <c r="JHV51" s="44"/>
      <c r="JHW51" s="44"/>
      <c r="JHX51" s="44"/>
      <c r="JHY51" s="44"/>
      <c r="JHZ51" s="44"/>
      <c r="JIA51" s="44"/>
      <c r="JIB51" s="44"/>
      <c r="JIC51" s="44"/>
      <c r="JID51" s="44"/>
      <c r="JIE51" s="44"/>
      <c r="JIF51" s="44"/>
      <c r="JIG51" s="44"/>
      <c r="JIH51" s="44"/>
      <c r="JII51" s="44"/>
      <c r="JIJ51" s="44"/>
      <c r="JIK51" s="44"/>
      <c r="JIL51" s="44"/>
      <c r="JIM51" s="44"/>
      <c r="JIN51" s="44"/>
      <c r="JIO51" s="44"/>
      <c r="JIP51" s="44"/>
      <c r="JIQ51" s="44"/>
      <c r="JIR51" s="44"/>
      <c r="JIS51" s="44"/>
      <c r="JIT51" s="44"/>
      <c r="JIU51" s="44"/>
      <c r="JIV51" s="44"/>
      <c r="JIW51" s="44"/>
      <c r="JIX51" s="44"/>
      <c r="JIY51" s="44"/>
      <c r="JIZ51" s="44"/>
      <c r="JJA51" s="44"/>
      <c r="JJB51" s="44"/>
      <c r="JJC51" s="44"/>
      <c r="JJD51" s="44"/>
      <c r="JJE51" s="44"/>
      <c r="JJF51" s="44"/>
      <c r="JJG51" s="44"/>
      <c r="JJH51" s="44"/>
      <c r="JJI51" s="44"/>
      <c r="JJJ51" s="44"/>
      <c r="JJK51" s="44"/>
      <c r="JJL51" s="44"/>
      <c r="JJM51" s="44"/>
      <c r="JJN51" s="44"/>
      <c r="JJO51" s="44"/>
      <c r="JJP51" s="44"/>
      <c r="JJQ51" s="44"/>
      <c r="JJR51" s="44"/>
      <c r="JJS51" s="44"/>
      <c r="JJT51" s="44"/>
      <c r="JJU51" s="44"/>
      <c r="JJV51" s="44"/>
      <c r="JJW51" s="44"/>
      <c r="JJX51" s="44"/>
      <c r="JJY51" s="44"/>
      <c r="JJZ51" s="44"/>
      <c r="JKA51" s="44"/>
      <c r="JKB51" s="44"/>
      <c r="JKC51" s="44"/>
      <c r="JKD51" s="44"/>
      <c r="JKE51" s="44"/>
      <c r="JKF51" s="44"/>
      <c r="JKG51" s="44"/>
      <c r="JKH51" s="44"/>
      <c r="JKI51" s="44"/>
      <c r="JKJ51" s="44"/>
      <c r="JKK51" s="44"/>
      <c r="JKL51" s="44"/>
      <c r="JKM51" s="44"/>
      <c r="JKN51" s="44"/>
      <c r="JKO51" s="44"/>
      <c r="JKP51" s="44"/>
      <c r="JKQ51" s="44"/>
      <c r="JKR51" s="44"/>
      <c r="JKS51" s="44"/>
      <c r="JKT51" s="44"/>
      <c r="JKU51" s="44"/>
      <c r="JKV51" s="44"/>
      <c r="JKW51" s="44"/>
      <c r="JKX51" s="44"/>
      <c r="JKY51" s="44"/>
      <c r="JKZ51" s="44"/>
      <c r="JLA51" s="44"/>
      <c r="JLB51" s="44"/>
      <c r="JLC51" s="44"/>
      <c r="JLD51" s="44"/>
      <c r="JLE51" s="44"/>
      <c r="JLF51" s="44"/>
      <c r="JLG51" s="44"/>
      <c r="JLH51" s="44"/>
      <c r="JLI51" s="44"/>
      <c r="JLJ51" s="44"/>
      <c r="JLK51" s="44"/>
      <c r="JLL51" s="44"/>
      <c r="JLM51" s="44"/>
      <c r="JLN51" s="44"/>
      <c r="JLO51" s="44"/>
      <c r="JLP51" s="44"/>
      <c r="JLQ51" s="44"/>
      <c r="JLR51" s="44"/>
      <c r="JLS51" s="44"/>
      <c r="JLT51" s="44"/>
      <c r="JLU51" s="44"/>
      <c r="JLV51" s="44"/>
      <c r="JLW51" s="44"/>
      <c r="JLX51" s="44"/>
      <c r="JLY51" s="44"/>
      <c r="JLZ51" s="44"/>
      <c r="JMA51" s="44"/>
      <c r="JMB51" s="44"/>
      <c r="JMC51" s="44"/>
      <c r="JMD51" s="44"/>
      <c r="JME51" s="44"/>
      <c r="JMF51" s="44"/>
      <c r="JMG51" s="44"/>
      <c r="JMH51" s="44"/>
      <c r="JMI51" s="44"/>
      <c r="JMJ51" s="44"/>
      <c r="JMK51" s="44"/>
      <c r="JML51" s="44"/>
      <c r="JMM51" s="44"/>
      <c r="JMN51" s="44"/>
      <c r="JMO51" s="44"/>
      <c r="JMP51" s="44"/>
      <c r="JMQ51" s="44"/>
      <c r="JMR51" s="44"/>
      <c r="JMS51" s="44"/>
      <c r="JMT51" s="44"/>
      <c r="JMU51" s="44"/>
      <c r="JMV51" s="44"/>
      <c r="JMW51" s="44"/>
      <c r="JMX51" s="44"/>
      <c r="JMY51" s="44"/>
      <c r="JMZ51" s="44"/>
      <c r="JNA51" s="44"/>
      <c r="JNB51" s="44"/>
      <c r="JNC51" s="44"/>
      <c r="JND51" s="44"/>
      <c r="JNE51" s="44"/>
      <c r="JNF51" s="44"/>
      <c r="JNG51" s="44"/>
      <c r="JNH51" s="44"/>
      <c r="JNI51" s="44"/>
      <c r="JNJ51" s="44"/>
      <c r="JNK51" s="44"/>
      <c r="JNL51" s="44"/>
      <c r="JNM51" s="44"/>
      <c r="JNN51" s="44"/>
      <c r="JNO51" s="44"/>
      <c r="JNP51" s="44"/>
      <c r="JNQ51" s="44"/>
      <c r="JNR51" s="44"/>
      <c r="JNS51" s="44"/>
      <c r="JNT51" s="44"/>
      <c r="JNU51" s="44"/>
      <c r="JNV51" s="44"/>
      <c r="JNW51" s="44"/>
      <c r="JNX51" s="44"/>
      <c r="JNY51" s="44"/>
      <c r="JNZ51" s="44"/>
      <c r="JOA51" s="44"/>
      <c r="JOB51" s="44"/>
      <c r="JOC51" s="44"/>
      <c r="JOD51" s="44"/>
      <c r="JOE51" s="44"/>
      <c r="JOF51" s="44"/>
      <c r="JOG51" s="44"/>
      <c r="JOH51" s="44"/>
      <c r="JOI51" s="44"/>
      <c r="JOJ51" s="44"/>
      <c r="JOK51" s="44"/>
      <c r="JOL51" s="44"/>
      <c r="JOM51" s="44"/>
      <c r="JON51" s="44"/>
      <c r="JOO51" s="44"/>
      <c r="JOP51" s="44"/>
      <c r="JOQ51" s="44"/>
      <c r="JOR51" s="44"/>
      <c r="JOS51" s="44"/>
      <c r="JOT51" s="44"/>
      <c r="JOU51" s="44"/>
      <c r="JOV51" s="44"/>
      <c r="JOW51" s="44"/>
      <c r="JOX51" s="44"/>
      <c r="JOY51" s="44"/>
      <c r="JOZ51" s="44"/>
      <c r="JPA51" s="44"/>
      <c r="JPB51" s="44"/>
      <c r="JPC51" s="44"/>
      <c r="JPD51" s="44"/>
      <c r="JPE51" s="44"/>
      <c r="JPF51" s="44"/>
      <c r="JPG51" s="44"/>
      <c r="JPH51" s="44"/>
      <c r="JPI51" s="44"/>
      <c r="JPJ51" s="44"/>
      <c r="JPK51" s="44"/>
      <c r="JPL51" s="44"/>
      <c r="JPM51" s="44"/>
      <c r="JPN51" s="44"/>
      <c r="JPO51" s="44"/>
      <c r="JPP51" s="44"/>
      <c r="JPQ51" s="44"/>
      <c r="JPR51" s="44"/>
      <c r="JPS51" s="44"/>
      <c r="JPT51" s="44"/>
      <c r="JPU51" s="44"/>
      <c r="JPV51" s="44"/>
      <c r="JPW51" s="44"/>
      <c r="JPX51" s="44"/>
      <c r="JPY51" s="44"/>
      <c r="JPZ51" s="44"/>
      <c r="JQA51" s="44"/>
      <c r="JQB51" s="44"/>
      <c r="JQC51" s="44"/>
      <c r="JQD51" s="44"/>
      <c r="JQE51" s="44"/>
      <c r="JQF51" s="44"/>
      <c r="JQG51" s="44"/>
      <c r="JQH51" s="44"/>
      <c r="JQI51" s="44"/>
      <c r="JQJ51" s="44"/>
      <c r="JQK51" s="44"/>
      <c r="JQL51" s="44"/>
      <c r="JQM51" s="44"/>
      <c r="JQN51" s="44"/>
      <c r="JQO51" s="44"/>
      <c r="JQP51" s="44"/>
      <c r="JQQ51" s="44"/>
      <c r="JQR51" s="44"/>
      <c r="JQS51" s="44"/>
      <c r="JQT51" s="44"/>
      <c r="JQU51" s="44"/>
      <c r="JQV51" s="44"/>
      <c r="JQW51" s="44"/>
      <c r="JQX51" s="44"/>
      <c r="JQY51" s="44"/>
      <c r="JQZ51" s="44"/>
      <c r="JRA51" s="44"/>
      <c r="JRB51" s="44"/>
      <c r="JRC51" s="44"/>
      <c r="JRD51" s="44"/>
      <c r="JRE51" s="44"/>
      <c r="JRF51" s="44"/>
      <c r="JRG51" s="44"/>
      <c r="JRH51" s="44"/>
      <c r="JRI51" s="44"/>
      <c r="JRJ51" s="44"/>
      <c r="JRK51" s="44"/>
      <c r="JRL51" s="44"/>
      <c r="JRM51" s="44"/>
      <c r="JRN51" s="44"/>
      <c r="JRO51" s="44"/>
      <c r="JRP51" s="44"/>
      <c r="JRQ51" s="44"/>
      <c r="JRR51" s="44"/>
      <c r="JRS51" s="44"/>
      <c r="JRT51" s="44"/>
      <c r="JRU51" s="44"/>
      <c r="JRV51" s="44"/>
      <c r="JRW51" s="44"/>
      <c r="JRX51" s="44"/>
      <c r="JRY51" s="44"/>
      <c r="JRZ51" s="44"/>
      <c r="JSA51" s="44"/>
      <c r="JSB51" s="44"/>
      <c r="JSC51" s="44"/>
      <c r="JSD51" s="44"/>
      <c r="JSE51" s="44"/>
      <c r="JSF51" s="44"/>
      <c r="JSG51" s="44"/>
      <c r="JSH51" s="44"/>
      <c r="JSI51" s="44"/>
      <c r="JSJ51" s="44"/>
      <c r="JSK51" s="44"/>
      <c r="JSL51" s="44"/>
      <c r="JSM51" s="44"/>
      <c r="JSN51" s="44"/>
      <c r="JSO51" s="44"/>
      <c r="JSP51" s="44"/>
      <c r="JSQ51" s="44"/>
      <c r="JSR51" s="44"/>
      <c r="JSS51" s="44"/>
      <c r="JST51" s="44"/>
      <c r="JSU51" s="44"/>
      <c r="JSV51" s="44"/>
      <c r="JSW51" s="44"/>
      <c r="JSX51" s="44"/>
      <c r="JSY51" s="44"/>
      <c r="JSZ51" s="44"/>
      <c r="JTA51" s="44"/>
      <c r="JTB51" s="44"/>
      <c r="JTC51" s="44"/>
      <c r="JTD51" s="44"/>
      <c r="JTE51" s="44"/>
      <c r="JTF51" s="44"/>
      <c r="JTG51" s="44"/>
      <c r="JTH51" s="44"/>
      <c r="JTI51" s="44"/>
      <c r="JTJ51" s="44"/>
      <c r="JTK51" s="44"/>
      <c r="JTL51" s="44"/>
      <c r="JTM51" s="44"/>
      <c r="JTN51" s="44"/>
      <c r="JTO51" s="44"/>
      <c r="JTP51" s="44"/>
      <c r="JTQ51" s="44"/>
      <c r="JTR51" s="44"/>
      <c r="JTS51" s="44"/>
      <c r="JTT51" s="44"/>
      <c r="JTU51" s="44"/>
      <c r="JTV51" s="44"/>
      <c r="JTW51" s="44"/>
      <c r="JTX51" s="44"/>
      <c r="JTY51" s="44"/>
      <c r="JTZ51" s="44"/>
      <c r="JUA51" s="44"/>
      <c r="JUB51" s="44"/>
      <c r="JUC51" s="44"/>
      <c r="JUD51" s="44"/>
      <c r="JUE51" s="44"/>
      <c r="JUF51" s="44"/>
      <c r="JUG51" s="44"/>
      <c r="JUH51" s="44"/>
      <c r="JUI51" s="44"/>
      <c r="JUJ51" s="44"/>
      <c r="JUK51" s="44"/>
      <c r="JUL51" s="44"/>
      <c r="JUM51" s="44"/>
      <c r="JUN51" s="44"/>
      <c r="JUO51" s="44"/>
      <c r="JUP51" s="44"/>
      <c r="JUQ51" s="44"/>
      <c r="JUR51" s="44"/>
      <c r="JUS51" s="44"/>
      <c r="JUT51" s="44"/>
      <c r="JUU51" s="44"/>
      <c r="JUV51" s="44"/>
      <c r="JUW51" s="44"/>
      <c r="JUX51" s="44"/>
      <c r="JUY51" s="44"/>
      <c r="JUZ51" s="44"/>
      <c r="JVA51" s="44"/>
      <c r="JVB51" s="44"/>
      <c r="JVC51" s="44"/>
      <c r="JVD51" s="44"/>
      <c r="JVE51" s="44"/>
      <c r="JVF51" s="44"/>
      <c r="JVG51" s="44"/>
      <c r="JVH51" s="44"/>
      <c r="JVI51" s="44"/>
      <c r="JVJ51" s="44"/>
      <c r="JVK51" s="44"/>
      <c r="JVL51" s="44"/>
      <c r="JVM51" s="44"/>
      <c r="JVN51" s="44"/>
      <c r="JVO51" s="44"/>
      <c r="JVP51" s="44"/>
      <c r="JVQ51" s="44"/>
      <c r="JVR51" s="44"/>
      <c r="JVS51" s="44"/>
      <c r="JVT51" s="44"/>
      <c r="JVU51" s="44"/>
      <c r="JVV51" s="44"/>
      <c r="JVW51" s="44"/>
      <c r="JVX51" s="44"/>
      <c r="JVY51" s="44"/>
      <c r="JVZ51" s="44"/>
      <c r="JWA51" s="44"/>
      <c r="JWB51" s="44"/>
      <c r="JWC51" s="44"/>
      <c r="JWD51" s="44"/>
      <c r="JWE51" s="44"/>
      <c r="JWF51" s="44"/>
      <c r="JWG51" s="44"/>
      <c r="JWH51" s="44"/>
      <c r="JWI51" s="44"/>
      <c r="JWJ51" s="44"/>
      <c r="JWK51" s="44"/>
      <c r="JWL51" s="44"/>
      <c r="JWM51" s="44"/>
      <c r="JWN51" s="44"/>
      <c r="JWO51" s="44"/>
      <c r="JWP51" s="44"/>
      <c r="JWQ51" s="44"/>
      <c r="JWR51" s="44"/>
      <c r="JWS51" s="44"/>
      <c r="JWT51" s="44"/>
      <c r="JWU51" s="44"/>
      <c r="JWV51" s="44"/>
      <c r="JWW51" s="44"/>
      <c r="JWX51" s="44"/>
      <c r="JWY51" s="44"/>
      <c r="JWZ51" s="44"/>
      <c r="JXA51" s="44"/>
      <c r="JXB51" s="44"/>
      <c r="JXC51" s="44"/>
      <c r="JXD51" s="44"/>
      <c r="JXE51" s="44"/>
      <c r="JXF51" s="44"/>
      <c r="JXG51" s="44"/>
      <c r="JXH51" s="44"/>
      <c r="JXI51" s="44"/>
      <c r="JXJ51" s="44"/>
      <c r="JXK51" s="44"/>
      <c r="JXL51" s="44"/>
      <c r="JXM51" s="44"/>
      <c r="JXN51" s="44"/>
      <c r="JXO51" s="44"/>
      <c r="JXP51" s="44"/>
      <c r="JXQ51" s="44"/>
      <c r="JXR51" s="44"/>
      <c r="JXS51" s="44"/>
      <c r="JXT51" s="44"/>
      <c r="JXU51" s="44"/>
      <c r="JXV51" s="44"/>
      <c r="JXW51" s="44"/>
      <c r="JXX51" s="44"/>
      <c r="JXY51" s="44"/>
      <c r="JXZ51" s="44"/>
      <c r="JYA51" s="44"/>
      <c r="JYB51" s="44"/>
      <c r="JYC51" s="44"/>
      <c r="JYD51" s="44"/>
      <c r="JYE51" s="44"/>
      <c r="JYF51" s="44"/>
      <c r="JYG51" s="44"/>
      <c r="JYH51" s="44"/>
      <c r="JYI51" s="44"/>
      <c r="JYJ51" s="44"/>
      <c r="JYK51" s="44"/>
      <c r="JYL51" s="44"/>
      <c r="JYM51" s="44"/>
      <c r="JYN51" s="44"/>
      <c r="JYO51" s="44"/>
      <c r="JYP51" s="44"/>
      <c r="JYQ51" s="44"/>
      <c r="JYR51" s="44"/>
      <c r="JYS51" s="44"/>
      <c r="JYT51" s="44"/>
      <c r="JYU51" s="44"/>
      <c r="JYV51" s="44"/>
      <c r="JYW51" s="44"/>
      <c r="JYX51" s="44"/>
      <c r="JYY51" s="44"/>
      <c r="JYZ51" s="44"/>
      <c r="JZA51" s="44"/>
      <c r="JZB51" s="44"/>
      <c r="JZC51" s="44"/>
      <c r="JZD51" s="44"/>
      <c r="JZE51" s="44"/>
      <c r="JZF51" s="44"/>
      <c r="JZG51" s="44"/>
      <c r="JZH51" s="44"/>
      <c r="JZI51" s="44"/>
      <c r="JZJ51" s="44"/>
      <c r="JZK51" s="44"/>
      <c r="JZL51" s="44"/>
      <c r="JZM51" s="44"/>
      <c r="JZN51" s="44"/>
      <c r="JZO51" s="44"/>
      <c r="JZP51" s="44"/>
      <c r="JZQ51" s="44"/>
      <c r="JZR51" s="44"/>
      <c r="JZS51" s="44"/>
      <c r="JZT51" s="44"/>
      <c r="JZU51" s="44"/>
      <c r="JZV51" s="44"/>
      <c r="JZW51" s="44"/>
      <c r="JZX51" s="44"/>
      <c r="JZY51" s="44"/>
      <c r="JZZ51" s="44"/>
      <c r="KAA51" s="44"/>
      <c r="KAB51" s="44"/>
      <c r="KAC51" s="44"/>
      <c r="KAD51" s="44"/>
      <c r="KAE51" s="44"/>
      <c r="KAF51" s="44"/>
      <c r="KAG51" s="44"/>
      <c r="KAH51" s="44"/>
      <c r="KAI51" s="44"/>
      <c r="KAJ51" s="44"/>
      <c r="KAK51" s="44"/>
      <c r="KAL51" s="44"/>
      <c r="KAM51" s="44"/>
      <c r="KAN51" s="44"/>
      <c r="KAO51" s="44"/>
      <c r="KAP51" s="44"/>
      <c r="KAQ51" s="44"/>
      <c r="KAR51" s="44"/>
      <c r="KAS51" s="44"/>
      <c r="KAT51" s="44"/>
      <c r="KAU51" s="44"/>
      <c r="KAV51" s="44"/>
      <c r="KAW51" s="44"/>
      <c r="KAX51" s="44"/>
      <c r="KAY51" s="44"/>
      <c r="KAZ51" s="44"/>
      <c r="KBA51" s="44"/>
      <c r="KBB51" s="44"/>
      <c r="KBC51" s="44"/>
      <c r="KBD51" s="44"/>
      <c r="KBE51" s="44"/>
      <c r="KBF51" s="44"/>
      <c r="KBG51" s="44"/>
      <c r="KBH51" s="44"/>
      <c r="KBI51" s="44"/>
      <c r="KBJ51" s="44"/>
      <c r="KBK51" s="44"/>
      <c r="KBL51" s="44"/>
      <c r="KBM51" s="44"/>
      <c r="KBN51" s="44"/>
      <c r="KBO51" s="44"/>
      <c r="KBP51" s="44"/>
      <c r="KBQ51" s="44"/>
      <c r="KBR51" s="44"/>
      <c r="KBS51" s="44"/>
      <c r="KBT51" s="44"/>
      <c r="KBU51" s="44"/>
      <c r="KBV51" s="44"/>
      <c r="KBW51" s="44"/>
      <c r="KBX51" s="44"/>
      <c r="KBY51" s="44"/>
      <c r="KBZ51" s="44"/>
      <c r="KCA51" s="44"/>
      <c r="KCB51" s="44"/>
      <c r="KCC51" s="44"/>
      <c r="KCD51" s="44"/>
      <c r="KCE51" s="44"/>
      <c r="KCF51" s="44"/>
      <c r="KCG51" s="44"/>
      <c r="KCH51" s="44"/>
      <c r="KCI51" s="44"/>
      <c r="KCJ51" s="44"/>
      <c r="KCK51" s="44"/>
      <c r="KCL51" s="44"/>
      <c r="KCM51" s="44"/>
      <c r="KCN51" s="44"/>
      <c r="KCO51" s="44"/>
      <c r="KCP51" s="44"/>
      <c r="KCQ51" s="44"/>
      <c r="KCR51" s="44"/>
      <c r="KCS51" s="44"/>
      <c r="KCT51" s="44"/>
      <c r="KCU51" s="44"/>
      <c r="KCV51" s="44"/>
      <c r="KCW51" s="44"/>
      <c r="KCX51" s="44"/>
      <c r="KCY51" s="44"/>
      <c r="KCZ51" s="44"/>
      <c r="KDA51" s="44"/>
      <c r="KDB51" s="44"/>
      <c r="KDC51" s="44"/>
      <c r="KDD51" s="44"/>
      <c r="KDE51" s="44"/>
      <c r="KDF51" s="44"/>
      <c r="KDG51" s="44"/>
      <c r="KDH51" s="44"/>
      <c r="KDI51" s="44"/>
      <c r="KDJ51" s="44"/>
      <c r="KDK51" s="44"/>
      <c r="KDL51" s="44"/>
      <c r="KDM51" s="44"/>
      <c r="KDN51" s="44"/>
      <c r="KDO51" s="44"/>
      <c r="KDP51" s="44"/>
      <c r="KDQ51" s="44"/>
      <c r="KDR51" s="44"/>
      <c r="KDS51" s="44"/>
      <c r="KDT51" s="44"/>
      <c r="KDU51" s="44"/>
      <c r="KDV51" s="44"/>
      <c r="KDW51" s="44"/>
      <c r="KDX51" s="44"/>
      <c r="KDY51" s="44"/>
      <c r="KDZ51" s="44"/>
      <c r="KEA51" s="44"/>
      <c r="KEB51" s="44"/>
      <c r="KEC51" s="44"/>
      <c r="KED51" s="44"/>
      <c r="KEE51" s="44"/>
      <c r="KEF51" s="44"/>
      <c r="KEG51" s="44"/>
      <c r="KEH51" s="44"/>
      <c r="KEI51" s="44"/>
      <c r="KEJ51" s="44"/>
      <c r="KEK51" s="44"/>
      <c r="KEL51" s="44"/>
      <c r="KEM51" s="44"/>
      <c r="KEN51" s="44"/>
      <c r="KEO51" s="44"/>
      <c r="KEP51" s="44"/>
      <c r="KEQ51" s="44"/>
      <c r="KER51" s="44"/>
      <c r="KES51" s="44"/>
      <c r="KET51" s="44"/>
      <c r="KEU51" s="44"/>
      <c r="KEV51" s="44"/>
      <c r="KEW51" s="44"/>
      <c r="KEX51" s="44"/>
      <c r="KEY51" s="44"/>
      <c r="KEZ51" s="44"/>
      <c r="KFA51" s="44"/>
      <c r="KFB51" s="44"/>
      <c r="KFC51" s="44"/>
      <c r="KFD51" s="44"/>
      <c r="KFE51" s="44"/>
      <c r="KFF51" s="44"/>
      <c r="KFG51" s="44"/>
      <c r="KFH51" s="44"/>
      <c r="KFI51" s="44"/>
      <c r="KFJ51" s="44"/>
      <c r="KFK51" s="44"/>
      <c r="KFL51" s="44"/>
      <c r="KFM51" s="44"/>
      <c r="KFN51" s="44"/>
      <c r="KFO51" s="44"/>
      <c r="KFP51" s="44"/>
      <c r="KFQ51" s="44"/>
      <c r="KFR51" s="44"/>
      <c r="KFS51" s="44"/>
      <c r="KFT51" s="44"/>
      <c r="KFU51" s="44"/>
      <c r="KFV51" s="44"/>
      <c r="KFW51" s="44"/>
      <c r="KFX51" s="44"/>
      <c r="KFY51" s="44"/>
      <c r="KFZ51" s="44"/>
      <c r="KGA51" s="44"/>
      <c r="KGB51" s="44"/>
      <c r="KGC51" s="44"/>
      <c r="KGD51" s="44"/>
      <c r="KGE51" s="44"/>
      <c r="KGF51" s="44"/>
      <c r="KGG51" s="44"/>
      <c r="KGH51" s="44"/>
      <c r="KGI51" s="44"/>
      <c r="KGJ51" s="44"/>
      <c r="KGK51" s="44"/>
      <c r="KGL51" s="44"/>
      <c r="KGM51" s="44"/>
      <c r="KGN51" s="44"/>
      <c r="KGO51" s="44"/>
      <c r="KGP51" s="44"/>
      <c r="KGQ51" s="44"/>
      <c r="KGR51" s="44"/>
      <c r="KGS51" s="44"/>
      <c r="KGT51" s="44"/>
      <c r="KGU51" s="44"/>
      <c r="KGV51" s="44"/>
      <c r="KGW51" s="44"/>
      <c r="KGX51" s="44"/>
      <c r="KGY51" s="44"/>
      <c r="KGZ51" s="44"/>
      <c r="KHA51" s="44"/>
      <c r="KHB51" s="44"/>
      <c r="KHC51" s="44"/>
      <c r="KHD51" s="44"/>
      <c r="KHE51" s="44"/>
      <c r="KHF51" s="44"/>
      <c r="KHG51" s="44"/>
      <c r="KHH51" s="44"/>
      <c r="KHI51" s="44"/>
      <c r="KHJ51" s="44"/>
      <c r="KHK51" s="44"/>
      <c r="KHL51" s="44"/>
      <c r="KHM51" s="44"/>
      <c r="KHN51" s="44"/>
      <c r="KHO51" s="44"/>
      <c r="KHP51" s="44"/>
      <c r="KHQ51" s="44"/>
      <c r="KHR51" s="44"/>
      <c r="KHS51" s="44"/>
      <c r="KHT51" s="44"/>
      <c r="KHU51" s="44"/>
      <c r="KHV51" s="44"/>
      <c r="KHW51" s="44"/>
      <c r="KHX51" s="44"/>
      <c r="KHY51" s="44"/>
      <c r="KHZ51" s="44"/>
      <c r="KIA51" s="44"/>
      <c r="KIB51" s="44"/>
      <c r="KIC51" s="44"/>
      <c r="KID51" s="44"/>
      <c r="KIE51" s="44"/>
      <c r="KIF51" s="44"/>
      <c r="KIG51" s="44"/>
      <c r="KIH51" s="44"/>
      <c r="KII51" s="44"/>
      <c r="KIJ51" s="44"/>
      <c r="KIK51" s="44"/>
      <c r="KIL51" s="44"/>
      <c r="KIM51" s="44"/>
      <c r="KIN51" s="44"/>
      <c r="KIO51" s="44"/>
      <c r="KIP51" s="44"/>
      <c r="KIQ51" s="44"/>
      <c r="KIR51" s="44"/>
      <c r="KIS51" s="44"/>
      <c r="KIT51" s="44"/>
      <c r="KIU51" s="44"/>
      <c r="KIV51" s="44"/>
      <c r="KIW51" s="44"/>
      <c r="KIX51" s="44"/>
      <c r="KIY51" s="44"/>
      <c r="KIZ51" s="44"/>
      <c r="KJA51" s="44"/>
      <c r="KJB51" s="44"/>
      <c r="KJC51" s="44"/>
      <c r="KJD51" s="44"/>
      <c r="KJE51" s="44"/>
      <c r="KJF51" s="44"/>
      <c r="KJG51" s="44"/>
      <c r="KJH51" s="44"/>
      <c r="KJI51" s="44"/>
      <c r="KJJ51" s="44"/>
      <c r="KJK51" s="44"/>
      <c r="KJL51" s="44"/>
      <c r="KJM51" s="44"/>
      <c r="KJN51" s="44"/>
      <c r="KJO51" s="44"/>
      <c r="KJP51" s="44"/>
      <c r="KJQ51" s="44"/>
      <c r="KJR51" s="44"/>
      <c r="KJS51" s="44"/>
      <c r="KJT51" s="44"/>
      <c r="KJU51" s="44"/>
      <c r="KJV51" s="44"/>
      <c r="KJW51" s="44"/>
      <c r="KJX51" s="44"/>
      <c r="KJY51" s="44"/>
      <c r="KJZ51" s="44"/>
      <c r="KKA51" s="44"/>
      <c r="KKB51" s="44"/>
      <c r="KKC51" s="44"/>
      <c r="KKD51" s="44"/>
      <c r="KKE51" s="44"/>
      <c r="KKF51" s="44"/>
      <c r="KKG51" s="44"/>
      <c r="KKH51" s="44"/>
      <c r="KKI51" s="44"/>
      <c r="KKJ51" s="44"/>
      <c r="KKK51" s="44"/>
      <c r="KKL51" s="44"/>
      <c r="KKM51" s="44"/>
      <c r="KKN51" s="44"/>
      <c r="KKO51" s="44"/>
      <c r="KKP51" s="44"/>
      <c r="KKQ51" s="44"/>
      <c r="KKR51" s="44"/>
      <c r="KKS51" s="44"/>
      <c r="KKT51" s="44"/>
      <c r="KKU51" s="44"/>
      <c r="KKV51" s="44"/>
      <c r="KKW51" s="44"/>
      <c r="KKX51" s="44"/>
      <c r="KKY51" s="44"/>
      <c r="KKZ51" s="44"/>
      <c r="KLA51" s="44"/>
      <c r="KLB51" s="44"/>
      <c r="KLC51" s="44"/>
      <c r="KLD51" s="44"/>
      <c r="KLE51" s="44"/>
      <c r="KLF51" s="44"/>
      <c r="KLG51" s="44"/>
      <c r="KLH51" s="44"/>
      <c r="KLI51" s="44"/>
      <c r="KLJ51" s="44"/>
      <c r="KLK51" s="44"/>
      <c r="KLL51" s="44"/>
      <c r="KLM51" s="44"/>
      <c r="KLN51" s="44"/>
      <c r="KLO51" s="44"/>
      <c r="KLP51" s="44"/>
      <c r="KLQ51" s="44"/>
      <c r="KLR51" s="44"/>
      <c r="KLS51" s="44"/>
      <c r="KLT51" s="44"/>
      <c r="KLU51" s="44"/>
      <c r="KLV51" s="44"/>
      <c r="KLW51" s="44"/>
      <c r="KLX51" s="44"/>
      <c r="KLY51" s="44"/>
      <c r="KLZ51" s="44"/>
      <c r="KMA51" s="44"/>
      <c r="KMB51" s="44"/>
      <c r="KMC51" s="44"/>
      <c r="KMD51" s="44"/>
      <c r="KME51" s="44"/>
      <c r="KMF51" s="44"/>
      <c r="KMG51" s="44"/>
      <c r="KMH51" s="44"/>
      <c r="KMI51" s="44"/>
      <c r="KMJ51" s="44"/>
      <c r="KMK51" s="44"/>
      <c r="KML51" s="44"/>
      <c r="KMM51" s="44"/>
      <c r="KMN51" s="44"/>
      <c r="KMO51" s="44"/>
      <c r="KMP51" s="44"/>
      <c r="KMQ51" s="44"/>
      <c r="KMR51" s="44"/>
      <c r="KMS51" s="44"/>
      <c r="KMT51" s="44"/>
      <c r="KMU51" s="44"/>
      <c r="KMV51" s="44"/>
      <c r="KMW51" s="44"/>
      <c r="KMX51" s="44"/>
      <c r="KMY51" s="44"/>
      <c r="KMZ51" s="44"/>
      <c r="KNA51" s="44"/>
      <c r="KNB51" s="44"/>
      <c r="KNC51" s="44"/>
      <c r="KND51" s="44"/>
      <c r="KNE51" s="44"/>
      <c r="KNF51" s="44"/>
      <c r="KNG51" s="44"/>
      <c r="KNH51" s="44"/>
      <c r="KNI51" s="44"/>
      <c r="KNJ51" s="44"/>
      <c r="KNK51" s="44"/>
      <c r="KNL51" s="44"/>
      <c r="KNM51" s="44"/>
      <c r="KNN51" s="44"/>
      <c r="KNO51" s="44"/>
      <c r="KNP51" s="44"/>
      <c r="KNQ51" s="44"/>
      <c r="KNR51" s="44"/>
      <c r="KNS51" s="44"/>
      <c r="KNT51" s="44"/>
      <c r="KNU51" s="44"/>
      <c r="KNV51" s="44"/>
      <c r="KNW51" s="44"/>
      <c r="KNX51" s="44"/>
      <c r="KNY51" s="44"/>
      <c r="KNZ51" s="44"/>
      <c r="KOA51" s="44"/>
      <c r="KOB51" s="44"/>
      <c r="KOC51" s="44"/>
      <c r="KOD51" s="44"/>
      <c r="KOE51" s="44"/>
      <c r="KOF51" s="44"/>
      <c r="KOG51" s="44"/>
      <c r="KOH51" s="44"/>
      <c r="KOI51" s="44"/>
      <c r="KOJ51" s="44"/>
      <c r="KOK51" s="44"/>
      <c r="KOL51" s="44"/>
      <c r="KOM51" s="44"/>
      <c r="KON51" s="44"/>
      <c r="KOO51" s="44"/>
      <c r="KOP51" s="44"/>
      <c r="KOQ51" s="44"/>
      <c r="KOR51" s="44"/>
      <c r="KOS51" s="44"/>
      <c r="KOT51" s="44"/>
      <c r="KOU51" s="44"/>
      <c r="KOV51" s="44"/>
      <c r="KOW51" s="44"/>
      <c r="KOX51" s="44"/>
      <c r="KOY51" s="44"/>
      <c r="KOZ51" s="44"/>
      <c r="KPA51" s="44"/>
      <c r="KPB51" s="44"/>
      <c r="KPC51" s="44"/>
      <c r="KPD51" s="44"/>
      <c r="KPE51" s="44"/>
      <c r="KPF51" s="44"/>
      <c r="KPG51" s="44"/>
      <c r="KPH51" s="44"/>
      <c r="KPI51" s="44"/>
      <c r="KPJ51" s="44"/>
      <c r="KPK51" s="44"/>
      <c r="KPL51" s="44"/>
      <c r="KPM51" s="44"/>
      <c r="KPN51" s="44"/>
      <c r="KPO51" s="44"/>
      <c r="KPP51" s="44"/>
      <c r="KPQ51" s="44"/>
      <c r="KPR51" s="44"/>
      <c r="KPS51" s="44"/>
      <c r="KPT51" s="44"/>
      <c r="KPU51" s="44"/>
      <c r="KPV51" s="44"/>
      <c r="KPW51" s="44"/>
      <c r="KPX51" s="44"/>
      <c r="KPY51" s="44"/>
      <c r="KPZ51" s="44"/>
      <c r="KQA51" s="44"/>
      <c r="KQB51" s="44"/>
      <c r="KQC51" s="44"/>
      <c r="KQD51" s="44"/>
      <c r="KQE51" s="44"/>
      <c r="KQF51" s="44"/>
      <c r="KQG51" s="44"/>
      <c r="KQH51" s="44"/>
      <c r="KQI51" s="44"/>
      <c r="KQJ51" s="44"/>
      <c r="KQK51" s="44"/>
      <c r="KQL51" s="44"/>
      <c r="KQM51" s="44"/>
      <c r="KQN51" s="44"/>
      <c r="KQO51" s="44"/>
      <c r="KQP51" s="44"/>
      <c r="KQQ51" s="44"/>
      <c r="KQR51" s="44"/>
      <c r="KQS51" s="44"/>
      <c r="KQT51" s="44"/>
      <c r="KQU51" s="44"/>
      <c r="KQV51" s="44"/>
      <c r="KQW51" s="44"/>
      <c r="KQX51" s="44"/>
      <c r="KQY51" s="44"/>
      <c r="KQZ51" s="44"/>
      <c r="KRA51" s="44"/>
      <c r="KRB51" s="44"/>
      <c r="KRC51" s="44"/>
      <c r="KRD51" s="44"/>
      <c r="KRE51" s="44"/>
      <c r="KRF51" s="44"/>
      <c r="KRG51" s="44"/>
      <c r="KRH51" s="44"/>
      <c r="KRI51" s="44"/>
      <c r="KRJ51" s="44"/>
      <c r="KRK51" s="44"/>
      <c r="KRL51" s="44"/>
      <c r="KRM51" s="44"/>
      <c r="KRN51" s="44"/>
      <c r="KRO51" s="44"/>
      <c r="KRP51" s="44"/>
      <c r="KRQ51" s="44"/>
      <c r="KRR51" s="44"/>
      <c r="KRS51" s="44"/>
      <c r="KRT51" s="44"/>
      <c r="KRU51" s="44"/>
      <c r="KRV51" s="44"/>
      <c r="KRW51" s="44"/>
      <c r="KRX51" s="44"/>
      <c r="KRY51" s="44"/>
      <c r="KRZ51" s="44"/>
      <c r="KSA51" s="44"/>
      <c r="KSB51" s="44"/>
      <c r="KSC51" s="44"/>
      <c r="KSD51" s="44"/>
      <c r="KSE51" s="44"/>
      <c r="KSF51" s="44"/>
      <c r="KSG51" s="44"/>
      <c r="KSH51" s="44"/>
      <c r="KSI51" s="44"/>
      <c r="KSJ51" s="44"/>
      <c r="KSK51" s="44"/>
      <c r="KSL51" s="44"/>
      <c r="KSM51" s="44"/>
      <c r="KSN51" s="44"/>
      <c r="KSO51" s="44"/>
      <c r="KSP51" s="44"/>
      <c r="KSQ51" s="44"/>
      <c r="KSR51" s="44"/>
      <c r="KSS51" s="44"/>
      <c r="KST51" s="44"/>
      <c r="KSU51" s="44"/>
      <c r="KSV51" s="44"/>
      <c r="KSW51" s="44"/>
      <c r="KSX51" s="44"/>
      <c r="KSY51" s="44"/>
      <c r="KSZ51" s="44"/>
      <c r="KTA51" s="44"/>
      <c r="KTB51" s="44"/>
      <c r="KTC51" s="44"/>
      <c r="KTD51" s="44"/>
      <c r="KTE51" s="44"/>
      <c r="KTF51" s="44"/>
      <c r="KTG51" s="44"/>
      <c r="KTH51" s="44"/>
      <c r="KTI51" s="44"/>
      <c r="KTJ51" s="44"/>
      <c r="KTK51" s="44"/>
      <c r="KTL51" s="44"/>
      <c r="KTM51" s="44"/>
      <c r="KTN51" s="44"/>
      <c r="KTO51" s="44"/>
      <c r="KTP51" s="44"/>
      <c r="KTQ51" s="44"/>
      <c r="KTR51" s="44"/>
      <c r="KTS51" s="44"/>
      <c r="KTT51" s="44"/>
      <c r="KTU51" s="44"/>
      <c r="KTV51" s="44"/>
      <c r="KTW51" s="44"/>
      <c r="KTX51" s="44"/>
      <c r="KTY51" s="44"/>
      <c r="KTZ51" s="44"/>
      <c r="KUA51" s="44"/>
      <c r="KUB51" s="44"/>
      <c r="KUC51" s="44"/>
      <c r="KUD51" s="44"/>
      <c r="KUE51" s="44"/>
      <c r="KUF51" s="44"/>
      <c r="KUG51" s="44"/>
      <c r="KUH51" s="44"/>
      <c r="KUI51" s="44"/>
      <c r="KUJ51" s="44"/>
      <c r="KUK51" s="44"/>
      <c r="KUL51" s="44"/>
      <c r="KUM51" s="44"/>
      <c r="KUN51" s="44"/>
      <c r="KUO51" s="44"/>
      <c r="KUP51" s="44"/>
      <c r="KUQ51" s="44"/>
      <c r="KUR51" s="44"/>
      <c r="KUS51" s="44"/>
      <c r="KUT51" s="44"/>
      <c r="KUU51" s="44"/>
      <c r="KUV51" s="44"/>
      <c r="KUW51" s="44"/>
      <c r="KUX51" s="44"/>
      <c r="KUY51" s="44"/>
      <c r="KUZ51" s="44"/>
      <c r="KVA51" s="44"/>
      <c r="KVB51" s="44"/>
      <c r="KVC51" s="44"/>
      <c r="KVD51" s="44"/>
      <c r="KVE51" s="44"/>
      <c r="KVF51" s="44"/>
      <c r="KVG51" s="44"/>
      <c r="KVH51" s="44"/>
      <c r="KVI51" s="44"/>
      <c r="KVJ51" s="44"/>
      <c r="KVK51" s="44"/>
      <c r="KVL51" s="44"/>
      <c r="KVM51" s="44"/>
      <c r="KVN51" s="44"/>
      <c r="KVO51" s="44"/>
      <c r="KVP51" s="44"/>
      <c r="KVQ51" s="44"/>
      <c r="KVR51" s="44"/>
      <c r="KVS51" s="44"/>
      <c r="KVT51" s="44"/>
      <c r="KVU51" s="44"/>
      <c r="KVV51" s="44"/>
      <c r="KVW51" s="44"/>
      <c r="KVX51" s="44"/>
      <c r="KVY51" s="44"/>
      <c r="KVZ51" s="44"/>
      <c r="KWA51" s="44"/>
      <c r="KWB51" s="44"/>
      <c r="KWC51" s="44"/>
      <c r="KWD51" s="44"/>
      <c r="KWE51" s="44"/>
      <c r="KWF51" s="44"/>
      <c r="KWG51" s="44"/>
      <c r="KWH51" s="44"/>
      <c r="KWI51" s="44"/>
      <c r="KWJ51" s="44"/>
      <c r="KWK51" s="44"/>
      <c r="KWL51" s="44"/>
      <c r="KWM51" s="44"/>
      <c r="KWN51" s="44"/>
      <c r="KWO51" s="44"/>
      <c r="KWP51" s="44"/>
      <c r="KWQ51" s="44"/>
      <c r="KWR51" s="44"/>
      <c r="KWS51" s="44"/>
      <c r="KWT51" s="44"/>
      <c r="KWU51" s="44"/>
      <c r="KWV51" s="44"/>
      <c r="KWW51" s="44"/>
      <c r="KWX51" s="44"/>
      <c r="KWY51" s="44"/>
      <c r="KWZ51" s="44"/>
      <c r="KXA51" s="44"/>
      <c r="KXB51" s="44"/>
      <c r="KXC51" s="44"/>
      <c r="KXD51" s="44"/>
      <c r="KXE51" s="44"/>
      <c r="KXF51" s="44"/>
      <c r="KXG51" s="44"/>
      <c r="KXH51" s="44"/>
      <c r="KXI51" s="44"/>
      <c r="KXJ51" s="44"/>
      <c r="KXK51" s="44"/>
      <c r="KXL51" s="44"/>
      <c r="KXM51" s="44"/>
      <c r="KXN51" s="44"/>
      <c r="KXO51" s="44"/>
      <c r="KXP51" s="44"/>
      <c r="KXQ51" s="44"/>
      <c r="KXR51" s="44"/>
      <c r="KXS51" s="44"/>
      <c r="KXT51" s="44"/>
      <c r="KXU51" s="44"/>
      <c r="KXV51" s="44"/>
      <c r="KXW51" s="44"/>
      <c r="KXX51" s="44"/>
      <c r="KXY51" s="44"/>
      <c r="KXZ51" s="44"/>
      <c r="KYA51" s="44"/>
      <c r="KYB51" s="44"/>
      <c r="KYC51" s="44"/>
      <c r="KYD51" s="44"/>
      <c r="KYE51" s="44"/>
      <c r="KYF51" s="44"/>
      <c r="KYG51" s="44"/>
      <c r="KYH51" s="44"/>
      <c r="KYI51" s="44"/>
      <c r="KYJ51" s="44"/>
      <c r="KYK51" s="44"/>
      <c r="KYL51" s="44"/>
      <c r="KYM51" s="44"/>
      <c r="KYN51" s="44"/>
      <c r="KYO51" s="44"/>
      <c r="KYP51" s="44"/>
      <c r="KYQ51" s="44"/>
      <c r="KYR51" s="44"/>
      <c r="KYS51" s="44"/>
      <c r="KYT51" s="44"/>
      <c r="KYU51" s="44"/>
      <c r="KYV51" s="44"/>
      <c r="KYW51" s="44"/>
      <c r="KYX51" s="44"/>
      <c r="KYY51" s="44"/>
      <c r="KYZ51" s="44"/>
      <c r="KZA51" s="44"/>
      <c r="KZB51" s="44"/>
      <c r="KZC51" s="44"/>
      <c r="KZD51" s="44"/>
      <c r="KZE51" s="44"/>
      <c r="KZF51" s="44"/>
      <c r="KZG51" s="44"/>
      <c r="KZH51" s="44"/>
      <c r="KZI51" s="44"/>
      <c r="KZJ51" s="44"/>
      <c r="KZK51" s="44"/>
      <c r="KZL51" s="44"/>
      <c r="KZM51" s="44"/>
      <c r="KZN51" s="44"/>
      <c r="KZO51" s="44"/>
      <c r="KZP51" s="44"/>
      <c r="KZQ51" s="44"/>
      <c r="KZR51" s="44"/>
      <c r="KZS51" s="44"/>
      <c r="KZT51" s="44"/>
      <c r="KZU51" s="44"/>
      <c r="KZV51" s="44"/>
      <c r="KZW51" s="44"/>
      <c r="KZX51" s="44"/>
      <c r="KZY51" s="44"/>
      <c r="KZZ51" s="44"/>
      <c r="LAA51" s="44"/>
      <c r="LAB51" s="44"/>
      <c r="LAC51" s="44"/>
      <c r="LAD51" s="44"/>
      <c r="LAE51" s="44"/>
      <c r="LAF51" s="44"/>
      <c r="LAG51" s="44"/>
      <c r="LAH51" s="44"/>
      <c r="LAI51" s="44"/>
      <c r="LAJ51" s="44"/>
      <c r="LAK51" s="44"/>
      <c r="LAL51" s="44"/>
      <c r="LAM51" s="44"/>
      <c r="LAN51" s="44"/>
      <c r="LAO51" s="44"/>
      <c r="LAP51" s="44"/>
      <c r="LAQ51" s="44"/>
      <c r="LAR51" s="44"/>
      <c r="LAS51" s="44"/>
      <c r="LAT51" s="44"/>
      <c r="LAU51" s="44"/>
      <c r="LAV51" s="44"/>
      <c r="LAW51" s="44"/>
      <c r="LAX51" s="44"/>
      <c r="LAY51" s="44"/>
      <c r="LAZ51" s="44"/>
      <c r="LBA51" s="44"/>
      <c r="LBB51" s="44"/>
      <c r="LBC51" s="44"/>
      <c r="LBD51" s="44"/>
      <c r="LBE51" s="44"/>
      <c r="LBF51" s="44"/>
      <c r="LBG51" s="44"/>
      <c r="LBH51" s="44"/>
      <c r="LBI51" s="44"/>
      <c r="LBJ51" s="44"/>
      <c r="LBK51" s="44"/>
      <c r="LBL51" s="44"/>
      <c r="LBM51" s="44"/>
      <c r="LBN51" s="44"/>
      <c r="LBO51" s="44"/>
      <c r="LBP51" s="44"/>
      <c r="LBQ51" s="44"/>
      <c r="LBR51" s="44"/>
      <c r="LBS51" s="44"/>
      <c r="LBT51" s="44"/>
      <c r="LBU51" s="44"/>
      <c r="LBV51" s="44"/>
      <c r="LBW51" s="44"/>
      <c r="LBX51" s="44"/>
      <c r="LBY51" s="44"/>
      <c r="LBZ51" s="44"/>
      <c r="LCA51" s="44"/>
      <c r="LCB51" s="44"/>
      <c r="LCC51" s="44"/>
      <c r="LCD51" s="44"/>
      <c r="LCE51" s="44"/>
      <c r="LCF51" s="44"/>
      <c r="LCG51" s="44"/>
      <c r="LCH51" s="44"/>
      <c r="LCI51" s="44"/>
      <c r="LCJ51" s="44"/>
      <c r="LCK51" s="44"/>
      <c r="LCL51" s="44"/>
      <c r="LCM51" s="44"/>
      <c r="LCN51" s="44"/>
      <c r="LCO51" s="44"/>
      <c r="LCP51" s="44"/>
      <c r="LCQ51" s="44"/>
      <c r="LCR51" s="44"/>
      <c r="LCS51" s="44"/>
      <c r="LCT51" s="44"/>
      <c r="LCU51" s="44"/>
      <c r="LCV51" s="44"/>
      <c r="LCW51" s="44"/>
      <c r="LCX51" s="44"/>
      <c r="LCY51" s="44"/>
      <c r="LCZ51" s="44"/>
      <c r="LDA51" s="44"/>
      <c r="LDB51" s="44"/>
      <c r="LDC51" s="44"/>
      <c r="LDD51" s="44"/>
      <c r="LDE51" s="44"/>
      <c r="LDF51" s="44"/>
      <c r="LDG51" s="44"/>
      <c r="LDH51" s="44"/>
      <c r="LDI51" s="44"/>
      <c r="LDJ51" s="44"/>
      <c r="LDK51" s="44"/>
      <c r="LDL51" s="44"/>
      <c r="LDM51" s="44"/>
      <c r="LDN51" s="44"/>
      <c r="LDO51" s="44"/>
      <c r="LDP51" s="44"/>
      <c r="LDQ51" s="44"/>
      <c r="LDR51" s="44"/>
      <c r="LDS51" s="44"/>
      <c r="LDT51" s="44"/>
      <c r="LDU51" s="44"/>
      <c r="LDV51" s="44"/>
      <c r="LDW51" s="44"/>
      <c r="LDX51" s="44"/>
      <c r="LDY51" s="44"/>
      <c r="LDZ51" s="44"/>
      <c r="LEA51" s="44"/>
      <c r="LEB51" s="44"/>
      <c r="LEC51" s="44"/>
      <c r="LED51" s="44"/>
      <c r="LEE51" s="44"/>
      <c r="LEF51" s="44"/>
      <c r="LEG51" s="44"/>
      <c r="LEH51" s="44"/>
      <c r="LEI51" s="44"/>
      <c r="LEJ51" s="44"/>
      <c r="LEK51" s="44"/>
      <c r="LEL51" s="44"/>
      <c r="LEM51" s="44"/>
      <c r="LEN51" s="44"/>
      <c r="LEO51" s="44"/>
      <c r="LEP51" s="44"/>
      <c r="LEQ51" s="44"/>
      <c r="LER51" s="44"/>
      <c r="LES51" s="44"/>
      <c r="LET51" s="44"/>
      <c r="LEU51" s="44"/>
      <c r="LEV51" s="44"/>
      <c r="LEW51" s="44"/>
      <c r="LEX51" s="44"/>
      <c r="LEY51" s="44"/>
      <c r="LEZ51" s="44"/>
      <c r="LFA51" s="44"/>
      <c r="LFB51" s="44"/>
      <c r="LFC51" s="44"/>
      <c r="LFD51" s="44"/>
      <c r="LFE51" s="44"/>
      <c r="LFF51" s="44"/>
      <c r="LFG51" s="44"/>
      <c r="LFH51" s="44"/>
      <c r="LFI51" s="44"/>
      <c r="LFJ51" s="44"/>
      <c r="LFK51" s="44"/>
      <c r="LFL51" s="44"/>
      <c r="LFM51" s="44"/>
      <c r="LFN51" s="44"/>
      <c r="LFO51" s="44"/>
      <c r="LFP51" s="44"/>
      <c r="LFQ51" s="44"/>
      <c r="LFR51" s="44"/>
      <c r="LFS51" s="44"/>
      <c r="LFT51" s="44"/>
      <c r="LFU51" s="44"/>
      <c r="LFV51" s="44"/>
      <c r="LFW51" s="44"/>
      <c r="LFX51" s="44"/>
      <c r="LFY51" s="44"/>
      <c r="LFZ51" s="44"/>
      <c r="LGA51" s="44"/>
      <c r="LGB51" s="44"/>
      <c r="LGC51" s="44"/>
      <c r="LGD51" s="44"/>
      <c r="LGE51" s="44"/>
      <c r="LGF51" s="44"/>
      <c r="LGG51" s="44"/>
      <c r="LGH51" s="44"/>
      <c r="LGI51" s="44"/>
      <c r="LGJ51" s="44"/>
      <c r="LGK51" s="44"/>
      <c r="LGL51" s="44"/>
      <c r="LGM51" s="44"/>
      <c r="LGN51" s="44"/>
      <c r="LGO51" s="44"/>
      <c r="LGP51" s="44"/>
      <c r="LGQ51" s="44"/>
      <c r="LGR51" s="44"/>
      <c r="LGS51" s="44"/>
      <c r="LGT51" s="44"/>
      <c r="LGU51" s="44"/>
      <c r="LGV51" s="44"/>
      <c r="LGW51" s="44"/>
      <c r="LGX51" s="44"/>
      <c r="LGY51" s="44"/>
      <c r="LGZ51" s="44"/>
      <c r="LHA51" s="44"/>
      <c r="LHB51" s="44"/>
      <c r="LHC51" s="44"/>
      <c r="LHD51" s="44"/>
      <c r="LHE51" s="44"/>
      <c r="LHF51" s="44"/>
      <c r="LHG51" s="44"/>
      <c r="LHH51" s="44"/>
      <c r="LHI51" s="44"/>
      <c r="LHJ51" s="44"/>
      <c r="LHK51" s="44"/>
      <c r="LHL51" s="44"/>
      <c r="LHM51" s="44"/>
      <c r="LHN51" s="44"/>
      <c r="LHO51" s="44"/>
      <c r="LHP51" s="44"/>
      <c r="LHQ51" s="44"/>
      <c r="LHR51" s="44"/>
      <c r="LHS51" s="44"/>
      <c r="LHT51" s="44"/>
      <c r="LHU51" s="44"/>
      <c r="LHV51" s="44"/>
      <c r="LHW51" s="44"/>
      <c r="LHX51" s="44"/>
      <c r="LHY51" s="44"/>
      <c r="LHZ51" s="44"/>
      <c r="LIA51" s="44"/>
      <c r="LIB51" s="44"/>
      <c r="LIC51" s="44"/>
      <c r="LID51" s="44"/>
      <c r="LIE51" s="44"/>
      <c r="LIF51" s="44"/>
      <c r="LIG51" s="44"/>
      <c r="LIH51" s="44"/>
      <c r="LII51" s="44"/>
      <c r="LIJ51" s="44"/>
      <c r="LIK51" s="44"/>
      <c r="LIL51" s="44"/>
      <c r="LIM51" s="44"/>
      <c r="LIN51" s="44"/>
      <c r="LIO51" s="44"/>
      <c r="LIP51" s="44"/>
      <c r="LIQ51" s="44"/>
      <c r="LIR51" s="44"/>
      <c r="LIS51" s="44"/>
      <c r="LIT51" s="44"/>
      <c r="LIU51" s="44"/>
      <c r="LIV51" s="44"/>
      <c r="LIW51" s="44"/>
      <c r="LIX51" s="44"/>
      <c r="LIY51" s="44"/>
      <c r="LIZ51" s="44"/>
      <c r="LJA51" s="44"/>
      <c r="LJB51" s="44"/>
      <c r="LJC51" s="44"/>
      <c r="LJD51" s="44"/>
      <c r="LJE51" s="44"/>
      <c r="LJF51" s="44"/>
      <c r="LJG51" s="44"/>
      <c r="LJH51" s="44"/>
      <c r="LJI51" s="44"/>
      <c r="LJJ51" s="44"/>
      <c r="LJK51" s="44"/>
      <c r="LJL51" s="44"/>
      <c r="LJM51" s="44"/>
      <c r="LJN51" s="44"/>
      <c r="LJO51" s="44"/>
      <c r="LJP51" s="44"/>
      <c r="LJQ51" s="44"/>
      <c r="LJR51" s="44"/>
      <c r="LJS51" s="44"/>
      <c r="LJT51" s="44"/>
      <c r="LJU51" s="44"/>
      <c r="LJV51" s="44"/>
      <c r="LJW51" s="44"/>
      <c r="LJX51" s="44"/>
      <c r="LJY51" s="44"/>
      <c r="LJZ51" s="44"/>
      <c r="LKA51" s="44"/>
      <c r="LKB51" s="44"/>
      <c r="LKC51" s="44"/>
      <c r="LKD51" s="44"/>
      <c r="LKE51" s="44"/>
      <c r="LKF51" s="44"/>
      <c r="LKG51" s="44"/>
      <c r="LKH51" s="44"/>
      <c r="LKI51" s="44"/>
      <c r="LKJ51" s="44"/>
      <c r="LKK51" s="44"/>
      <c r="LKL51" s="44"/>
      <c r="LKM51" s="44"/>
      <c r="LKN51" s="44"/>
      <c r="LKO51" s="44"/>
      <c r="LKP51" s="44"/>
      <c r="LKQ51" s="44"/>
      <c r="LKR51" s="44"/>
      <c r="LKS51" s="44"/>
      <c r="LKT51" s="44"/>
      <c r="LKU51" s="44"/>
      <c r="LKV51" s="44"/>
      <c r="LKW51" s="44"/>
      <c r="LKX51" s="44"/>
      <c r="LKY51" s="44"/>
      <c r="LKZ51" s="44"/>
      <c r="LLA51" s="44"/>
      <c r="LLB51" s="44"/>
      <c r="LLC51" s="44"/>
      <c r="LLD51" s="44"/>
      <c r="LLE51" s="44"/>
      <c r="LLF51" s="44"/>
      <c r="LLG51" s="44"/>
      <c r="LLH51" s="44"/>
      <c r="LLI51" s="44"/>
      <c r="LLJ51" s="44"/>
      <c r="LLK51" s="44"/>
      <c r="LLL51" s="44"/>
      <c r="LLM51" s="44"/>
      <c r="LLN51" s="44"/>
      <c r="LLO51" s="44"/>
      <c r="LLP51" s="44"/>
      <c r="LLQ51" s="44"/>
      <c r="LLR51" s="44"/>
      <c r="LLS51" s="44"/>
      <c r="LLT51" s="44"/>
      <c r="LLU51" s="44"/>
      <c r="LLV51" s="44"/>
      <c r="LLW51" s="44"/>
      <c r="LLX51" s="44"/>
      <c r="LLY51" s="44"/>
      <c r="LLZ51" s="44"/>
      <c r="LMA51" s="44"/>
      <c r="LMB51" s="44"/>
      <c r="LMC51" s="44"/>
      <c r="LMD51" s="44"/>
      <c r="LME51" s="44"/>
      <c r="LMF51" s="44"/>
      <c r="LMG51" s="44"/>
      <c r="LMH51" s="44"/>
      <c r="LMI51" s="44"/>
      <c r="LMJ51" s="44"/>
      <c r="LMK51" s="44"/>
      <c r="LML51" s="44"/>
      <c r="LMM51" s="44"/>
      <c r="LMN51" s="44"/>
      <c r="LMO51" s="44"/>
      <c r="LMP51" s="44"/>
      <c r="LMQ51" s="44"/>
      <c r="LMR51" s="44"/>
      <c r="LMS51" s="44"/>
      <c r="LMT51" s="44"/>
      <c r="LMU51" s="44"/>
      <c r="LMV51" s="44"/>
      <c r="LMW51" s="44"/>
      <c r="LMX51" s="44"/>
      <c r="LMY51" s="44"/>
      <c r="LMZ51" s="44"/>
      <c r="LNA51" s="44"/>
      <c r="LNB51" s="44"/>
      <c r="LNC51" s="44"/>
      <c r="LND51" s="44"/>
      <c r="LNE51" s="44"/>
      <c r="LNF51" s="44"/>
      <c r="LNG51" s="44"/>
      <c r="LNH51" s="44"/>
      <c r="LNI51" s="44"/>
      <c r="LNJ51" s="44"/>
      <c r="LNK51" s="44"/>
      <c r="LNL51" s="44"/>
      <c r="LNM51" s="44"/>
      <c r="LNN51" s="44"/>
      <c r="LNO51" s="44"/>
      <c r="LNP51" s="44"/>
      <c r="LNQ51" s="44"/>
      <c r="LNR51" s="44"/>
      <c r="LNS51" s="44"/>
      <c r="LNT51" s="44"/>
      <c r="LNU51" s="44"/>
      <c r="LNV51" s="44"/>
      <c r="LNW51" s="44"/>
      <c r="LNX51" s="44"/>
      <c r="LNY51" s="44"/>
      <c r="LNZ51" s="44"/>
      <c r="LOA51" s="44"/>
      <c r="LOB51" s="44"/>
      <c r="LOC51" s="44"/>
      <c r="LOD51" s="44"/>
      <c r="LOE51" s="44"/>
      <c r="LOF51" s="44"/>
      <c r="LOG51" s="44"/>
      <c r="LOH51" s="44"/>
      <c r="LOI51" s="44"/>
      <c r="LOJ51" s="44"/>
      <c r="LOK51" s="44"/>
      <c r="LOL51" s="44"/>
      <c r="LOM51" s="44"/>
      <c r="LON51" s="44"/>
      <c r="LOO51" s="44"/>
      <c r="LOP51" s="44"/>
      <c r="LOQ51" s="44"/>
      <c r="LOR51" s="44"/>
      <c r="LOS51" s="44"/>
      <c r="LOT51" s="44"/>
      <c r="LOU51" s="44"/>
      <c r="LOV51" s="44"/>
      <c r="LOW51" s="44"/>
      <c r="LOX51" s="44"/>
      <c r="LOY51" s="44"/>
      <c r="LOZ51" s="44"/>
      <c r="LPA51" s="44"/>
      <c r="LPB51" s="44"/>
      <c r="LPC51" s="44"/>
      <c r="LPD51" s="44"/>
      <c r="LPE51" s="44"/>
      <c r="LPF51" s="44"/>
      <c r="LPG51" s="44"/>
      <c r="LPH51" s="44"/>
      <c r="LPI51" s="44"/>
      <c r="LPJ51" s="44"/>
      <c r="LPK51" s="44"/>
      <c r="LPL51" s="44"/>
      <c r="LPM51" s="44"/>
      <c r="LPN51" s="44"/>
      <c r="LPO51" s="44"/>
      <c r="LPP51" s="44"/>
      <c r="LPQ51" s="44"/>
      <c r="LPR51" s="44"/>
      <c r="LPS51" s="44"/>
      <c r="LPT51" s="44"/>
      <c r="LPU51" s="44"/>
      <c r="LPV51" s="44"/>
      <c r="LPW51" s="44"/>
      <c r="LPX51" s="44"/>
      <c r="LPY51" s="44"/>
      <c r="LPZ51" s="44"/>
      <c r="LQA51" s="44"/>
      <c r="LQB51" s="44"/>
      <c r="LQC51" s="44"/>
      <c r="LQD51" s="44"/>
      <c r="LQE51" s="44"/>
      <c r="LQF51" s="44"/>
      <c r="LQG51" s="44"/>
      <c r="LQH51" s="44"/>
      <c r="LQI51" s="44"/>
      <c r="LQJ51" s="44"/>
      <c r="LQK51" s="44"/>
      <c r="LQL51" s="44"/>
      <c r="LQM51" s="44"/>
      <c r="LQN51" s="44"/>
      <c r="LQO51" s="44"/>
      <c r="LQP51" s="44"/>
      <c r="LQQ51" s="44"/>
      <c r="LQR51" s="44"/>
      <c r="LQS51" s="44"/>
      <c r="LQT51" s="44"/>
      <c r="LQU51" s="44"/>
      <c r="LQV51" s="44"/>
      <c r="LQW51" s="44"/>
      <c r="LQX51" s="44"/>
      <c r="LQY51" s="44"/>
      <c r="LQZ51" s="44"/>
      <c r="LRA51" s="44"/>
      <c r="LRB51" s="44"/>
      <c r="LRC51" s="44"/>
      <c r="LRD51" s="44"/>
      <c r="LRE51" s="44"/>
      <c r="LRF51" s="44"/>
      <c r="LRG51" s="44"/>
      <c r="LRH51" s="44"/>
      <c r="LRI51" s="44"/>
      <c r="LRJ51" s="44"/>
      <c r="LRK51" s="44"/>
      <c r="LRL51" s="44"/>
      <c r="LRM51" s="44"/>
      <c r="LRN51" s="44"/>
      <c r="LRO51" s="44"/>
      <c r="LRP51" s="44"/>
      <c r="LRQ51" s="44"/>
      <c r="LRR51" s="44"/>
      <c r="LRS51" s="44"/>
      <c r="LRT51" s="44"/>
      <c r="LRU51" s="44"/>
      <c r="LRV51" s="44"/>
      <c r="LRW51" s="44"/>
      <c r="LRX51" s="44"/>
      <c r="LRY51" s="44"/>
      <c r="LRZ51" s="44"/>
      <c r="LSA51" s="44"/>
      <c r="LSB51" s="44"/>
      <c r="LSC51" s="44"/>
      <c r="LSD51" s="44"/>
      <c r="LSE51" s="44"/>
      <c r="LSF51" s="44"/>
      <c r="LSG51" s="44"/>
      <c r="LSH51" s="44"/>
      <c r="LSI51" s="44"/>
      <c r="LSJ51" s="44"/>
      <c r="LSK51" s="44"/>
      <c r="LSL51" s="44"/>
      <c r="LSM51" s="44"/>
      <c r="LSN51" s="44"/>
      <c r="LSO51" s="44"/>
      <c r="LSP51" s="44"/>
      <c r="LSQ51" s="44"/>
      <c r="LSR51" s="44"/>
      <c r="LSS51" s="44"/>
      <c r="LST51" s="44"/>
      <c r="LSU51" s="44"/>
      <c r="LSV51" s="44"/>
      <c r="LSW51" s="44"/>
      <c r="LSX51" s="44"/>
      <c r="LSY51" s="44"/>
      <c r="LSZ51" s="44"/>
      <c r="LTA51" s="44"/>
      <c r="LTB51" s="44"/>
      <c r="LTC51" s="44"/>
      <c r="LTD51" s="44"/>
      <c r="LTE51" s="44"/>
      <c r="LTF51" s="44"/>
      <c r="LTG51" s="44"/>
      <c r="LTH51" s="44"/>
      <c r="LTI51" s="44"/>
      <c r="LTJ51" s="44"/>
      <c r="LTK51" s="44"/>
      <c r="LTL51" s="44"/>
      <c r="LTM51" s="44"/>
      <c r="LTN51" s="44"/>
      <c r="LTO51" s="44"/>
      <c r="LTP51" s="44"/>
      <c r="LTQ51" s="44"/>
      <c r="LTR51" s="44"/>
      <c r="LTS51" s="44"/>
      <c r="LTT51" s="44"/>
      <c r="LTU51" s="44"/>
      <c r="LTV51" s="44"/>
      <c r="LTW51" s="44"/>
      <c r="LTX51" s="44"/>
      <c r="LTY51" s="44"/>
      <c r="LTZ51" s="44"/>
      <c r="LUA51" s="44"/>
      <c r="LUB51" s="44"/>
      <c r="LUC51" s="44"/>
      <c r="LUD51" s="44"/>
      <c r="LUE51" s="44"/>
      <c r="LUF51" s="44"/>
      <c r="LUG51" s="44"/>
      <c r="LUH51" s="44"/>
      <c r="LUI51" s="44"/>
      <c r="LUJ51" s="44"/>
      <c r="LUK51" s="44"/>
      <c r="LUL51" s="44"/>
      <c r="LUM51" s="44"/>
      <c r="LUN51" s="44"/>
      <c r="LUO51" s="44"/>
      <c r="LUP51" s="44"/>
      <c r="LUQ51" s="44"/>
      <c r="LUR51" s="44"/>
      <c r="LUS51" s="44"/>
      <c r="LUT51" s="44"/>
      <c r="LUU51" s="44"/>
      <c r="LUV51" s="44"/>
      <c r="LUW51" s="44"/>
      <c r="LUX51" s="44"/>
      <c r="LUY51" s="44"/>
      <c r="LUZ51" s="44"/>
      <c r="LVA51" s="44"/>
      <c r="LVB51" s="44"/>
      <c r="LVC51" s="44"/>
      <c r="LVD51" s="44"/>
      <c r="LVE51" s="44"/>
      <c r="LVF51" s="44"/>
      <c r="LVG51" s="44"/>
      <c r="LVH51" s="44"/>
      <c r="LVI51" s="44"/>
      <c r="LVJ51" s="44"/>
      <c r="LVK51" s="44"/>
      <c r="LVL51" s="44"/>
      <c r="LVM51" s="44"/>
      <c r="LVN51" s="44"/>
      <c r="LVO51" s="44"/>
      <c r="LVP51" s="44"/>
      <c r="LVQ51" s="44"/>
      <c r="LVR51" s="44"/>
      <c r="LVS51" s="44"/>
      <c r="LVT51" s="44"/>
      <c r="LVU51" s="44"/>
      <c r="LVV51" s="44"/>
      <c r="LVW51" s="44"/>
      <c r="LVX51" s="44"/>
      <c r="LVY51" s="44"/>
      <c r="LVZ51" s="44"/>
      <c r="LWA51" s="44"/>
      <c r="LWB51" s="44"/>
      <c r="LWC51" s="44"/>
      <c r="LWD51" s="44"/>
      <c r="LWE51" s="44"/>
      <c r="LWF51" s="44"/>
      <c r="LWG51" s="44"/>
      <c r="LWH51" s="44"/>
      <c r="LWI51" s="44"/>
      <c r="LWJ51" s="44"/>
      <c r="LWK51" s="44"/>
      <c r="LWL51" s="44"/>
      <c r="LWM51" s="44"/>
      <c r="LWN51" s="44"/>
      <c r="LWO51" s="44"/>
      <c r="LWP51" s="44"/>
      <c r="LWQ51" s="44"/>
      <c r="LWR51" s="44"/>
      <c r="LWS51" s="44"/>
      <c r="LWT51" s="44"/>
      <c r="LWU51" s="44"/>
      <c r="LWV51" s="44"/>
      <c r="LWW51" s="44"/>
      <c r="LWX51" s="44"/>
      <c r="LWY51" s="44"/>
      <c r="LWZ51" s="44"/>
      <c r="LXA51" s="44"/>
      <c r="LXB51" s="44"/>
      <c r="LXC51" s="44"/>
      <c r="LXD51" s="44"/>
      <c r="LXE51" s="44"/>
      <c r="LXF51" s="44"/>
      <c r="LXG51" s="44"/>
      <c r="LXH51" s="44"/>
      <c r="LXI51" s="44"/>
      <c r="LXJ51" s="44"/>
      <c r="LXK51" s="44"/>
      <c r="LXL51" s="44"/>
      <c r="LXM51" s="44"/>
      <c r="LXN51" s="44"/>
      <c r="LXO51" s="44"/>
      <c r="LXP51" s="44"/>
      <c r="LXQ51" s="44"/>
      <c r="LXR51" s="44"/>
      <c r="LXS51" s="44"/>
      <c r="LXT51" s="44"/>
      <c r="LXU51" s="44"/>
      <c r="LXV51" s="44"/>
      <c r="LXW51" s="44"/>
      <c r="LXX51" s="44"/>
      <c r="LXY51" s="44"/>
      <c r="LXZ51" s="44"/>
      <c r="LYA51" s="44"/>
      <c r="LYB51" s="44"/>
      <c r="LYC51" s="44"/>
      <c r="LYD51" s="44"/>
      <c r="LYE51" s="44"/>
      <c r="LYF51" s="44"/>
      <c r="LYG51" s="44"/>
      <c r="LYH51" s="44"/>
      <c r="LYI51" s="44"/>
      <c r="LYJ51" s="44"/>
      <c r="LYK51" s="44"/>
      <c r="LYL51" s="44"/>
      <c r="LYM51" s="44"/>
      <c r="LYN51" s="44"/>
      <c r="LYO51" s="44"/>
      <c r="LYP51" s="44"/>
      <c r="LYQ51" s="44"/>
      <c r="LYR51" s="44"/>
      <c r="LYS51" s="44"/>
      <c r="LYT51" s="44"/>
      <c r="LYU51" s="44"/>
      <c r="LYV51" s="44"/>
      <c r="LYW51" s="44"/>
      <c r="LYX51" s="44"/>
      <c r="LYY51" s="44"/>
      <c r="LYZ51" s="44"/>
      <c r="LZA51" s="44"/>
      <c r="LZB51" s="44"/>
      <c r="LZC51" s="44"/>
      <c r="LZD51" s="44"/>
      <c r="LZE51" s="44"/>
      <c r="LZF51" s="44"/>
      <c r="LZG51" s="44"/>
      <c r="LZH51" s="44"/>
      <c r="LZI51" s="44"/>
      <c r="LZJ51" s="44"/>
      <c r="LZK51" s="44"/>
      <c r="LZL51" s="44"/>
      <c r="LZM51" s="44"/>
      <c r="LZN51" s="44"/>
      <c r="LZO51" s="44"/>
      <c r="LZP51" s="44"/>
      <c r="LZQ51" s="44"/>
      <c r="LZR51" s="44"/>
      <c r="LZS51" s="44"/>
      <c r="LZT51" s="44"/>
      <c r="LZU51" s="44"/>
      <c r="LZV51" s="44"/>
      <c r="LZW51" s="44"/>
      <c r="LZX51" s="44"/>
      <c r="LZY51" s="44"/>
      <c r="LZZ51" s="44"/>
      <c r="MAA51" s="44"/>
      <c r="MAB51" s="44"/>
      <c r="MAC51" s="44"/>
      <c r="MAD51" s="44"/>
      <c r="MAE51" s="44"/>
      <c r="MAF51" s="44"/>
      <c r="MAG51" s="44"/>
      <c r="MAH51" s="44"/>
      <c r="MAI51" s="44"/>
      <c r="MAJ51" s="44"/>
      <c r="MAK51" s="44"/>
      <c r="MAL51" s="44"/>
      <c r="MAM51" s="44"/>
      <c r="MAN51" s="44"/>
      <c r="MAO51" s="44"/>
      <c r="MAP51" s="44"/>
      <c r="MAQ51" s="44"/>
      <c r="MAR51" s="44"/>
      <c r="MAS51" s="44"/>
      <c r="MAT51" s="44"/>
      <c r="MAU51" s="44"/>
      <c r="MAV51" s="44"/>
      <c r="MAW51" s="44"/>
      <c r="MAX51" s="44"/>
      <c r="MAY51" s="44"/>
      <c r="MAZ51" s="44"/>
      <c r="MBA51" s="44"/>
      <c r="MBB51" s="44"/>
      <c r="MBC51" s="44"/>
      <c r="MBD51" s="44"/>
      <c r="MBE51" s="44"/>
      <c r="MBF51" s="44"/>
      <c r="MBG51" s="44"/>
      <c r="MBH51" s="44"/>
      <c r="MBI51" s="44"/>
      <c r="MBJ51" s="44"/>
      <c r="MBK51" s="44"/>
      <c r="MBL51" s="44"/>
      <c r="MBM51" s="44"/>
      <c r="MBN51" s="44"/>
      <c r="MBO51" s="44"/>
      <c r="MBP51" s="44"/>
      <c r="MBQ51" s="44"/>
      <c r="MBR51" s="44"/>
      <c r="MBS51" s="44"/>
      <c r="MBT51" s="44"/>
      <c r="MBU51" s="44"/>
      <c r="MBV51" s="44"/>
      <c r="MBW51" s="44"/>
      <c r="MBX51" s="44"/>
      <c r="MBY51" s="44"/>
      <c r="MBZ51" s="44"/>
      <c r="MCA51" s="44"/>
      <c r="MCB51" s="44"/>
      <c r="MCC51" s="44"/>
      <c r="MCD51" s="44"/>
      <c r="MCE51" s="44"/>
      <c r="MCF51" s="44"/>
      <c r="MCG51" s="44"/>
      <c r="MCH51" s="44"/>
      <c r="MCI51" s="44"/>
      <c r="MCJ51" s="44"/>
      <c r="MCK51" s="44"/>
      <c r="MCL51" s="44"/>
      <c r="MCM51" s="44"/>
      <c r="MCN51" s="44"/>
      <c r="MCO51" s="44"/>
      <c r="MCP51" s="44"/>
      <c r="MCQ51" s="44"/>
      <c r="MCR51" s="44"/>
      <c r="MCS51" s="44"/>
      <c r="MCT51" s="44"/>
      <c r="MCU51" s="44"/>
      <c r="MCV51" s="44"/>
      <c r="MCW51" s="44"/>
      <c r="MCX51" s="44"/>
      <c r="MCY51" s="44"/>
      <c r="MCZ51" s="44"/>
      <c r="MDA51" s="44"/>
      <c r="MDB51" s="44"/>
      <c r="MDC51" s="44"/>
      <c r="MDD51" s="44"/>
      <c r="MDE51" s="44"/>
      <c r="MDF51" s="44"/>
      <c r="MDG51" s="44"/>
      <c r="MDH51" s="44"/>
      <c r="MDI51" s="44"/>
      <c r="MDJ51" s="44"/>
      <c r="MDK51" s="44"/>
      <c r="MDL51" s="44"/>
      <c r="MDM51" s="44"/>
      <c r="MDN51" s="44"/>
      <c r="MDO51" s="44"/>
      <c r="MDP51" s="44"/>
      <c r="MDQ51" s="44"/>
      <c r="MDR51" s="44"/>
      <c r="MDS51" s="44"/>
      <c r="MDT51" s="44"/>
      <c r="MDU51" s="44"/>
      <c r="MDV51" s="44"/>
      <c r="MDW51" s="44"/>
      <c r="MDX51" s="44"/>
      <c r="MDY51" s="44"/>
      <c r="MDZ51" s="44"/>
      <c r="MEA51" s="44"/>
      <c r="MEB51" s="44"/>
      <c r="MEC51" s="44"/>
      <c r="MED51" s="44"/>
      <c r="MEE51" s="44"/>
      <c r="MEF51" s="44"/>
      <c r="MEG51" s="44"/>
      <c r="MEH51" s="44"/>
      <c r="MEI51" s="44"/>
      <c r="MEJ51" s="44"/>
      <c r="MEK51" s="44"/>
      <c r="MEL51" s="44"/>
      <c r="MEM51" s="44"/>
      <c r="MEN51" s="44"/>
      <c r="MEO51" s="44"/>
      <c r="MEP51" s="44"/>
      <c r="MEQ51" s="44"/>
      <c r="MER51" s="44"/>
      <c r="MES51" s="44"/>
      <c r="MET51" s="44"/>
      <c r="MEU51" s="44"/>
      <c r="MEV51" s="44"/>
      <c r="MEW51" s="44"/>
      <c r="MEX51" s="44"/>
      <c r="MEY51" s="44"/>
      <c r="MEZ51" s="44"/>
      <c r="MFA51" s="44"/>
      <c r="MFB51" s="44"/>
      <c r="MFC51" s="44"/>
      <c r="MFD51" s="44"/>
      <c r="MFE51" s="44"/>
      <c r="MFF51" s="44"/>
      <c r="MFG51" s="44"/>
      <c r="MFH51" s="44"/>
      <c r="MFI51" s="44"/>
      <c r="MFJ51" s="44"/>
      <c r="MFK51" s="44"/>
      <c r="MFL51" s="44"/>
      <c r="MFM51" s="44"/>
      <c r="MFN51" s="44"/>
      <c r="MFO51" s="44"/>
      <c r="MFP51" s="44"/>
      <c r="MFQ51" s="44"/>
      <c r="MFR51" s="44"/>
      <c r="MFS51" s="44"/>
      <c r="MFT51" s="44"/>
      <c r="MFU51" s="44"/>
      <c r="MFV51" s="44"/>
      <c r="MFW51" s="44"/>
      <c r="MFX51" s="44"/>
      <c r="MFY51" s="44"/>
      <c r="MFZ51" s="44"/>
      <c r="MGA51" s="44"/>
      <c r="MGB51" s="44"/>
      <c r="MGC51" s="44"/>
      <c r="MGD51" s="44"/>
      <c r="MGE51" s="44"/>
      <c r="MGF51" s="44"/>
      <c r="MGG51" s="44"/>
      <c r="MGH51" s="44"/>
      <c r="MGI51" s="44"/>
      <c r="MGJ51" s="44"/>
      <c r="MGK51" s="44"/>
      <c r="MGL51" s="44"/>
      <c r="MGM51" s="44"/>
      <c r="MGN51" s="44"/>
      <c r="MGO51" s="44"/>
      <c r="MGP51" s="44"/>
      <c r="MGQ51" s="44"/>
      <c r="MGR51" s="44"/>
      <c r="MGS51" s="44"/>
      <c r="MGT51" s="44"/>
      <c r="MGU51" s="44"/>
      <c r="MGV51" s="44"/>
      <c r="MGW51" s="44"/>
      <c r="MGX51" s="44"/>
      <c r="MGY51" s="44"/>
      <c r="MGZ51" s="44"/>
      <c r="MHA51" s="44"/>
      <c r="MHB51" s="44"/>
      <c r="MHC51" s="44"/>
      <c r="MHD51" s="44"/>
      <c r="MHE51" s="44"/>
      <c r="MHF51" s="44"/>
      <c r="MHG51" s="44"/>
      <c r="MHH51" s="44"/>
      <c r="MHI51" s="44"/>
      <c r="MHJ51" s="44"/>
      <c r="MHK51" s="44"/>
      <c r="MHL51" s="44"/>
      <c r="MHM51" s="44"/>
      <c r="MHN51" s="44"/>
      <c r="MHO51" s="44"/>
      <c r="MHP51" s="44"/>
      <c r="MHQ51" s="44"/>
      <c r="MHR51" s="44"/>
      <c r="MHS51" s="44"/>
      <c r="MHT51" s="44"/>
      <c r="MHU51" s="44"/>
      <c r="MHV51" s="44"/>
      <c r="MHW51" s="44"/>
      <c r="MHX51" s="44"/>
      <c r="MHY51" s="44"/>
      <c r="MHZ51" s="44"/>
      <c r="MIA51" s="44"/>
      <c r="MIB51" s="44"/>
      <c r="MIC51" s="44"/>
      <c r="MID51" s="44"/>
      <c r="MIE51" s="44"/>
      <c r="MIF51" s="44"/>
      <c r="MIG51" s="44"/>
      <c r="MIH51" s="44"/>
      <c r="MII51" s="44"/>
      <c r="MIJ51" s="44"/>
      <c r="MIK51" s="44"/>
      <c r="MIL51" s="44"/>
      <c r="MIM51" s="44"/>
      <c r="MIN51" s="44"/>
      <c r="MIO51" s="44"/>
      <c r="MIP51" s="44"/>
      <c r="MIQ51" s="44"/>
      <c r="MIR51" s="44"/>
      <c r="MIS51" s="44"/>
      <c r="MIT51" s="44"/>
      <c r="MIU51" s="44"/>
      <c r="MIV51" s="44"/>
      <c r="MIW51" s="44"/>
      <c r="MIX51" s="44"/>
      <c r="MIY51" s="44"/>
      <c r="MIZ51" s="44"/>
      <c r="MJA51" s="44"/>
      <c r="MJB51" s="44"/>
      <c r="MJC51" s="44"/>
      <c r="MJD51" s="44"/>
      <c r="MJE51" s="44"/>
      <c r="MJF51" s="44"/>
      <c r="MJG51" s="44"/>
      <c r="MJH51" s="44"/>
      <c r="MJI51" s="44"/>
      <c r="MJJ51" s="44"/>
      <c r="MJK51" s="44"/>
      <c r="MJL51" s="44"/>
      <c r="MJM51" s="44"/>
      <c r="MJN51" s="44"/>
      <c r="MJO51" s="44"/>
      <c r="MJP51" s="44"/>
      <c r="MJQ51" s="44"/>
      <c r="MJR51" s="44"/>
      <c r="MJS51" s="44"/>
      <c r="MJT51" s="44"/>
      <c r="MJU51" s="44"/>
      <c r="MJV51" s="44"/>
      <c r="MJW51" s="44"/>
      <c r="MJX51" s="44"/>
      <c r="MJY51" s="44"/>
      <c r="MJZ51" s="44"/>
      <c r="MKA51" s="44"/>
      <c r="MKB51" s="44"/>
      <c r="MKC51" s="44"/>
      <c r="MKD51" s="44"/>
      <c r="MKE51" s="44"/>
      <c r="MKF51" s="44"/>
      <c r="MKG51" s="44"/>
      <c r="MKH51" s="44"/>
      <c r="MKI51" s="44"/>
      <c r="MKJ51" s="44"/>
      <c r="MKK51" s="44"/>
      <c r="MKL51" s="44"/>
      <c r="MKM51" s="44"/>
      <c r="MKN51" s="44"/>
      <c r="MKO51" s="44"/>
      <c r="MKP51" s="44"/>
      <c r="MKQ51" s="44"/>
      <c r="MKR51" s="44"/>
      <c r="MKS51" s="44"/>
      <c r="MKT51" s="44"/>
      <c r="MKU51" s="44"/>
      <c r="MKV51" s="44"/>
      <c r="MKW51" s="44"/>
      <c r="MKX51" s="44"/>
      <c r="MKY51" s="44"/>
      <c r="MKZ51" s="44"/>
      <c r="MLA51" s="44"/>
      <c r="MLB51" s="44"/>
      <c r="MLC51" s="44"/>
      <c r="MLD51" s="44"/>
      <c r="MLE51" s="44"/>
      <c r="MLF51" s="44"/>
      <c r="MLG51" s="44"/>
      <c r="MLH51" s="44"/>
      <c r="MLI51" s="44"/>
      <c r="MLJ51" s="44"/>
      <c r="MLK51" s="44"/>
      <c r="MLL51" s="44"/>
      <c r="MLM51" s="44"/>
      <c r="MLN51" s="44"/>
      <c r="MLO51" s="44"/>
      <c r="MLP51" s="44"/>
      <c r="MLQ51" s="44"/>
      <c r="MLR51" s="44"/>
      <c r="MLS51" s="44"/>
      <c r="MLT51" s="44"/>
      <c r="MLU51" s="44"/>
      <c r="MLV51" s="44"/>
      <c r="MLW51" s="44"/>
      <c r="MLX51" s="44"/>
      <c r="MLY51" s="44"/>
      <c r="MLZ51" s="44"/>
      <c r="MMA51" s="44"/>
      <c r="MMB51" s="44"/>
      <c r="MMC51" s="44"/>
      <c r="MMD51" s="44"/>
      <c r="MME51" s="44"/>
      <c r="MMF51" s="44"/>
      <c r="MMG51" s="44"/>
      <c r="MMH51" s="44"/>
      <c r="MMI51" s="44"/>
      <c r="MMJ51" s="44"/>
      <c r="MMK51" s="44"/>
      <c r="MML51" s="44"/>
      <c r="MMM51" s="44"/>
      <c r="MMN51" s="44"/>
      <c r="MMO51" s="44"/>
      <c r="MMP51" s="44"/>
      <c r="MMQ51" s="44"/>
      <c r="MMR51" s="44"/>
      <c r="MMS51" s="44"/>
      <c r="MMT51" s="44"/>
      <c r="MMU51" s="44"/>
      <c r="MMV51" s="44"/>
      <c r="MMW51" s="44"/>
      <c r="MMX51" s="44"/>
      <c r="MMY51" s="44"/>
      <c r="MMZ51" s="44"/>
      <c r="MNA51" s="44"/>
      <c r="MNB51" s="44"/>
      <c r="MNC51" s="44"/>
      <c r="MND51" s="44"/>
      <c r="MNE51" s="44"/>
      <c r="MNF51" s="44"/>
      <c r="MNG51" s="44"/>
      <c r="MNH51" s="44"/>
      <c r="MNI51" s="44"/>
      <c r="MNJ51" s="44"/>
      <c r="MNK51" s="44"/>
      <c r="MNL51" s="44"/>
      <c r="MNM51" s="44"/>
      <c r="MNN51" s="44"/>
      <c r="MNO51" s="44"/>
      <c r="MNP51" s="44"/>
      <c r="MNQ51" s="44"/>
      <c r="MNR51" s="44"/>
      <c r="MNS51" s="44"/>
      <c r="MNT51" s="44"/>
      <c r="MNU51" s="44"/>
      <c r="MNV51" s="44"/>
      <c r="MNW51" s="44"/>
      <c r="MNX51" s="44"/>
      <c r="MNY51" s="44"/>
      <c r="MNZ51" s="44"/>
      <c r="MOA51" s="44"/>
      <c r="MOB51" s="44"/>
      <c r="MOC51" s="44"/>
      <c r="MOD51" s="44"/>
      <c r="MOE51" s="44"/>
      <c r="MOF51" s="44"/>
      <c r="MOG51" s="44"/>
      <c r="MOH51" s="44"/>
      <c r="MOI51" s="44"/>
      <c r="MOJ51" s="44"/>
      <c r="MOK51" s="44"/>
      <c r="MOL51" s="44"/>
      <c r="MOM51" s="44"/>
      <c r="MON51" s="44"/>
      <c r="MOO51" s="44"/>
      <c r="MOP51" s="44"/>
      <c r="MOQ51" s="44"/>
      <c r="MOR51" s="44"/>
      <c r="MOS51" s="44"/>
      <c r="MOT51" s="44"/>
      <c r="MOU51" s="44"/>
      <c r="MOV51" s="44"/>
      <c r="MOW51" s="44"/>
      <c r="MOX51" s="44"/>
      <c r="MOY51" s="44"/>
      <c r="MOZ51" s="44"/>
      <c r="MPA51" s="44"/>
      <c r="MPB51" s="44"/>
      <c r="MPC51" s="44"/>
      <c r="MPD51" s="44"/>
      <c r="MPE51" s="44"/>
      <c r="MPF51" s="44"/>
      <c r="MPG51" s="44"/>
      <c r="MPH51" s="44"/>
      <c r="MPI51" s="44"/>
      <c r="MPJ51" s="44"/>
      <c r="MPK51" s="44"/>
      <c r="MPL51" s="44"/>
      <c r="MPM51" s="44"/>
      <c r="MPN51" s="44"/>
      <c r="MPO51" s="44"/>
      <c r="MPP51" s="44"/>
      <c r="MPQ51" s="44"/>
      <c r="MPR51" s="44"/>
      <c r="MPS51" s="44"/>
      <c r="MPT51" s="44"/>
      <c r="MPU51" s="44"/>
      <c r="MPV51" s="44"/>
      <c r="MPW51" s="44"/>
      <c r="MPX51" s="44"/>
      <c r="MPY51" s="44"/>
      <c r="MPZ51" s="44"/>
      <c r="MQA51" s="44"/>
      <c r="MQB51" s="44"/>
      <c r="MQC51" s="44"/>
      <c r="MQD51" s="44"/>
      <c r="MQE51" s="44"/>
      <c r="MQF51" s="44"/>
      <c r="MQG51" s="44"/>
      <c r="MQH51" s="44"/>
      <c r="MQI51" s="44"/>
      <c r="MQJ51" s="44"/>
      <c r="MQK51" s="44"/>
      <c r="MQL51" s="44"/>
      <c r="MQM51" s="44"/>
      <c r="MQN51" s="44"/>
      <c r="MQO51" s="44"/>
      <c r="MQP51" s="44"/>
      <c r="MQQ51" s="44"/>
      <c r="MQR51" s="44"/>
      <c r="MQS51" s="44"/>
      <c r="MQT51" s="44"/>
      <c r="MQU51" s="44"/>
      <c r="MQV51" s="44"/>
      <c r="MQW51" s="44"/>
      <c r="MQX51" s="44"/>
      <c r="MQY51" s="44"/>
      <c r="MQZ51" s="44"/>
      <c r="MRA51" s="44"/>
      <c r="MRB51" s="44"/>
      <c r="MRC51" s="44"/>
      <c r="MRD51" s="44"/>
      <c r="MRE51" s="44"/>
      <c r="MRF51" s="44"/>
      <c r="MRG51" s="44"/>
      <c r="MRH51" s="44"/>
      <c r="MRI51" s="44"/>
      <c r="MRJ51" s="44"/>
      <c r="MRK51" s="44"/>
      <c r="MRL51" s="44"/>
      <c r="MRM51" s="44"/>
      <c r="MRN51" s="44"/>
      <c r="MRO51" s="44"/>
      <c r="MRP51" s="44"/>
      <c r="MRQ51" s="44"/>
      <c r="MRR51" s="44"/>
      <c r="MRS51" s="44"/>
      <c r="MRT51" s="44"/>
      <c r="MRU51" s="44"/>
      <c r="MRV51" s="44"/>
      <c r="MRW51" s="44"/>
      <c r="MRX51" s="44"/>
      <c r="MRY51" s="44"/>
      <c r="MRZ51" s="44"/>
      <c r="MSA51" s="44"/>
      <c r="MSB51" s="44"/>
      <c r="MSC51" s="44"/>
      <c r="MSD51" s="44"/>
      <c r="MSE51" s="44"/>
      <c r="MSF51" s="44"/>
      <c r="MSG51" s="44"/>
      <c r="MSH51" s="44"/>
      <c r="MSI51" s="44"/>
      <c r="MSJ51" s="44"/>
      <c r="MSK51" s="44"/>
      <c r="MSL51" s="44"/>
      <c r="MSM51" s="44"/>
      <c r="MSN51" s="44"/>
      <c r="MSO51" s="44"/>
      <c r="MSP51" s="44"/>
      <c r="MSQ51" s="44"/>
      <c r="MSR51" s="44"/>
      <c r="MSS51" s="44"/>
      <c r="MST51" s="44"/>
      <c r="MSU51" s="44"/>
      <c r="MSV51" s="44"/>
      <c r="MSW51" s="44"/>
      <c r="MSX51" s="44"/>
      <c r="MSY51" s="44"/>
      <c r="MSZ51" s="44"/>
      <c r="MTA51" s="44"/>
      <c r="MTB51" s="44"/>
      <c r="MTC51" s="44"/>
      <c r="MTD51" s="44"/>
      <c r="MTE51" s="44"/>
      <c r="MTF51" s="44"/>
      <c r="MTG51" s="44"/>
      <c r="MTH51" s="44"/>
      <c r="MTI51" s="44"/>
      <c r="MTJ51" s="44"/>
      <c r="MTK51" s="44"/>
      <c r="MTL51" s="44"/>
      <c r="MTM51" s="44"/>
      <c r="MTN51" s="44"/>
      <c r="MTO51" s="44"/>
      <c r="MTP51" s="44"/>
      <c r="MTQ51" s="44"/>
      <c r="MTR51" s="44"/>
      <c r="MTS51" s="44"/>
      <c r="MTT51" s="44"/>
      <c r="MTU51" s="44"/>
      <c r="MTV51" s="44"/>
      <c r="MTW51" s="44"/>
      <c r="MTX51" s="44"/>
      <c r="MTY51" s="44"/>
      <c r="MTZ51" s="44"/>
      <c r="MUA51" s="44"/>
      <c r="MUB51" s="44"/>
      <c r="MUC51" s="44"/>
      <c r="MUD51" s="44"/>
      <c r="MUE51" s="44"/>
      <c r="MUF51" s="44"/>
      <c r="MUG51" s="44"/>
      <c r="MUH51" s="44"/>
      <c r="MUI51" s="44"/>
      <c r="MUJ51" s="44"/>
      <c r="MUK51" s="44"/>
      <c r="MUL51" s="44"/>
      <c r="MUM51" s="44"/>
      <c r="MUN51" s="44"/>
      <c r="MUO51" s="44"/>
      <c r="MUP51" s="44"/>
      <c r="MUQ51" s="44"/>
      <c r="MUR51" s="44"/>
      <c r="MUS51" s="44"/>
      <c r="MUT51" s="44"/>
      <c r="MUU51" s="44"/>
      <c r="MUV51" s="44"/>
      <c r="MUW51" s="44"/>
      <c r="MUX51" s="44"/>
      <c r="MUY51" s="44"/>
      <c r="MUZ51" s="44"/>
      <c r="MVA51" s="44"/>
      <c r="MVB51" s="44"/>
      <c r="MVC51" s="44"/>
      <c r="MVD51" s="44"/>
      <c r="MVE51" s="44"/>
      <c r="MVF51" s="44"/>
      <c r="MVG51" s="44"/>
      <c r="MVH51" s="44"/>
      <c r="MVI51" s="44"/>
      <c r="MVJ51" s="44"/>
      <c r="MVK51" s="44"/>
      <c r="MVL51" s="44"/>
      <c r="MVM51" s="44"/>
      <c r="MVN51" s="44"/>
      <c r="MVO51" s="44"/>
      <c r="MVP51" s="44"/>
      <c r="MVQ51" s="44"/>
      <c r="MVR51" s="44"/>
      <c r="MVS51" s="44"/>
      <c r="MVT51" s="44"/>
      <c r="MVU51" s="44"/>
      <c r="MVV51" s="44"/>
      <c r="MVW51" s="44"/>
      <c r="MVX51" s="44"/>
      <c r="MVY51" s="44"/>
      <c r="MVZ51" s="44"/>
      <c r="MWA51" s="44"/>
      <c r="MWB51" s="44"/>
      <c r="MWC51" s="44"/>
      <c r="MWD51" s="44"/>
      <c r="MWE51" s="44"/>
      <c r="MWF51" s="44"/>
      <c r="MWG51" s="44"/>
      <c r="MWH51" s="44"/>
      <c r="MWI51" s="44"/>
      <c r="MWJ51" s="44"/>
      <c r="MWK51" s="44"/>
      <c r="MWL51" s="44"/>
      <c r="MWM51" s="44"/>
      <c r="MWN51" s="44"/>
      <c r="MWO51" s="44"/>
      <c r="MWP51" s="44"/>
      <c r="MWQ51" s="44"/>
      <c r="MWR51" s="44"/>
      <c r="MWS51" s="44"/>
      <c r="MWT51" s="44"/>
      <c r="MWU51" s="44"/>
      <c r="MWV51" s="44"/>
      <c r="MWW51" s="44"/>
      <c r="MWX51" s="44"/>
      <c r="MWY51" s="44"/>
      <c r="MWZ51" s="44"/>
      <c r="MXA51" s="44"/>
      <c r="MXB51" s="44"/>
      <c r="MXC51" s="44"/>
      <c r="MXD51" s="44"/>
      <c r="MXE51" s="44"/>
      <c r="MXF51" s="44"/>
      <c r="MXG51" s="44"/>
      <c r="MXH51" s="44"/>
      <c r="MXI51" s="44"/>
      <c r="MXJ51" s="44"/>
      <c r="MXK51" s="44"/>
      <c r="MXL51" s="44"/>
      <c r="MXM51" s="44"/>
      <c r="MXN51" s="44"/>
      <c r="MXO51" s="44"/>
      <c r="MXP51" s="44"/>
      <c r="MXQ51" s="44"/>
      <c r="MXR51" s="44"/>
      <c r="MXS51" s="44"/>
      <c r="MXT51" s="44"/>
      <c r="MXU51" s="44"/>
      <c r="MXV51" s="44"/>
      <c r="MXW51" s="44"/>
      <c r="MXX51" s="44"/>
      <c r="MXY51" s="44"/>
      <c r="MXZ51" s="44"/>
      <c r="MYA51" s="44"/>
      <c r="MYB51" s="44"/>
      <c r="MYC51" s="44"/>
      <c r="MYD51" s="44"/>
      <c r="MYE51" s="44"/>
      <c r="MYF51" s="44"/>
      <c r="MYG51" s="44"/>
      <c r="MYH51" s="44"/>
      <c r="MYI51" s="44"/>
      <c r="MYJ51" s="44"/>
      <c r="MYK51" s="44"/>
      <c r="MYL51" s="44"/>
      <c r="MYM51" s="44"/>
      <c r="MYN51" s="44"/>
      <c r="MYO51" s="44"/>
      <c r="MYP51" s="44"/>
      <c r="MYQ51" s="44"/>
      <c r="MYR51" s="44"/>
      <c r="MYS51" s="44"/>
      <c r="MYT51" s="44"/>
      <c r="MYU51" s="44"/>
      <c r="MYV51" s="44"/>
      <c r="MYW51" s="44"/>
      <c r="MYX51" s="44"/>
      <c r="MYY51" s="44"/>
      <c r="MYZ51" s="44"/>
      <c r="MZA51" s="44"/>
      <c r="MZB51" s="44"/>
      <c r="MZC51" s="44"/>
      <c r="MZD51" s="44"/>
      <c r="MZE51" s="44"/>
      <c r="MZF51" s="44"/>
      <c r="MZG51" s="44"/>
      <c r="MZH51" s="44"/>
      <c r="MZI51" s="44"/>
      <c r="MZJ51" s="44"/>
      <c r="MZK51" s="44"/>
      <c r="MZL51" s="44"/>
      <c r="MZM51" s="44"/>
      <c r="MZN51" s="44"/>
      <c r="MZO51" s="44"/>
      <c r="MZP51" s="44"/>
      <c r="MZQ51" s="44"/>
      <c r="MZR51" s="44"/>
      <c r="MZS51" s="44"/>
      <c r="MZT51" s="44"/>
      <c r="MZU51" s="44"/>
      <c r="MZV51" s="44"/>
      <c r="MZW51" s="44"/>
      <c r="MZX51" s="44"/>
      <c r="MZY51" s="44"/>
      <c r="MZZ51" s="44"/>
      <c r="NAA51" s="44"/>
      <c r="NAB51" s="44"/>
      <c r="NAC51" s="44"/>
      <c r="NAD51" s="44"/>
      <c r="NAE51" s="44"/>
      <c r="NAF51" s="44"/>
      <c r="NAG51" s="44"/>
      <c r="NAH51" s="44"/>
      <c r="NAI51" s="44"/>
      <c r="NAJ51" s="44"/>
      <c r="NAK51" s="44"/>
      <c r="NAL51" s="44"/>
      <c r="NAM51" s="44"/>
      <c r="NAN51" s="44"/>
      <c r="NAO51" s="44"/>
      <c r="NAP51" s="44"/>
      <c r="NAQ51" s="44"/>
      <c r="NAR51" s="44"/>
      <c r="NAS51" s="44"/>
      <c r="NAT51" s="44"/>
      <c r="NAU51" s="44"/>
      <c r="NAV51" s="44"/>
      <c r="NAW51" s="44"/>
      <c r="NAX51" s="44"/>
      <c r="NAY51" s="44"/>
      <c r="NAZ51" s="44"/>
      <c r="NBA51" s="44"/>
      <c r="NBB51" s="44"/>
      <c r="NBC51" s="44"/>
      <c r="NBD51" s="44"/>
      <c r="NBE51" s="44"/>
      <c r="NBF51" s="44"/>
      <c r="NBG51" s="44"/>
      <c r="NBH51" s="44"/>
      <c r="NBI51" s="44"/>
      <c r="NBJ51" s="44"/>
      <c r="NBK51" s="44"/>
      <c r="NBL51" s="44"/>
      <c r="NBM51" s="44"/>
      <c r="NBN51" s="44"/>
      <c r="NBO51" s="44"/>
      <c r="NBP51" s="44"/>
      <c r="NBQ51" s="44"/>
      <c r="NBR51" s="44"/>
      <c r="NBS51" s="44"/>
      <c r="NBT51" s="44"/>
      <c r="NBU51" s="44"/>
      <c r="NBV51" s="44"/>
      <c r="NBW51" s="44"/>
      <c r="NBX51" s="44"/>
      <c r="NBY51" s="44"/>
      <c r="NBZ51" s="44"/>
      <c r="NCA51" s="44"/>
      <c r="NCB51" s="44"/>
      <c r="NCC51" s="44"/>
      <c r="NCD51" s="44"/>
      <c r="NCE51" s="44"/>
      <c r="NCF51" s="44"/>
      <c r="NCG51" s="44"/>
      <c r="NCH51" s="44"/>
      <c r="NCI51" s="44"/>
      <c r="NCJ51" s="44"/>
      <c r="NCK51" s="44"/>
      <c r="NCL51" s="44"/>
      <c r="NCM51" s="44"/>
      <c r="NCN51" s="44"/>
      <c r="NCO51" s="44"/>
      <c r="NCP51" s="44"/>
      <c r="NCQ51" s="44"/>
      <c r="NCR51" s="44"/>
      <c r="NCS51" s="44"/>
      <c r="NCT51" s="44"/>
      <c r="NCU51" s="44"/>
      <c r="NCV51" s="44"/>
      <c r="NCW51" s="44"/>
      <c r="NCX51" s="44"/>
      <c r="NCY51" s="44"/>
      <c r="NCZ51" s="44"/>
      <c r="NDA51" s="44"/>
      <c r="NDB51" s="44"/>
      <c r="NDC51" s="44"/>
      <c r="NDD51" s="44"/>
      <c r="NDE51" s="44"/>
      <c r="NDF51" s="44"/>
      <c r="NDG51" s="44"/>
      <c r="NDH51" s="44"/>
      <c r="NDI51" s="44"/>
      <c r="NDJ51" s="44"/>
      <c r="NDK51" s="44"/>
      <c r="NDL51" s="44"/>
      <c r="NDM51" s="44"/>
      <c r="NDN51" s="44"/>
      <c r="NDO51" s="44"/>
      <c r="NDP51" s="44"/>
      <c r="NDQ51" s="44"/>
      <c r="NDR51" s="44"/>
      <c r="NDS51" s="44"/>
      <c r="NDT51" s="44"/>
      <c r="NDU51" s="44"/>
      <c r="NDV51" s="44"/>
      <c r="NDW51" s="44"/>
      <c r="NDX51" s="44"/>
      <c r="NDY51" s="44"/>
      <c r="NDZ51" s="44"/>
      <c r="NEA51" s="44"/>
      <c r="NEB51" s="44"/>
      <c r="NEC51" s="44"/>
      <c r="NED51" s="44"/>
      <c r="NEE51" s="44"/>
      <c r="NEF51" s="44"/>
      <c r="NEG51" s="44"/>
      <c r="NEH51" s="44"/>
      <c r="NEI51" s="44"/>
      <c r="NEJ51" s="44"/>
      <c r="NEK51" s="44"/>
      <c r="NEL51" s="44"/>
      <c r="NEM51" s="44"/>
      <c r="NEN51" s="44"/>
      <c r="NEO51" s="44"/>
      <c r="NEP51" s="44"/>
      <c r="NEQ51" s="44"/>
      <c r="NER51" s="44"/>
      <c r="NES51" s="44"/>
      <c r="NET51" s="44"/>
      <c r="NEU51" s="44"/>
      <c r="NEV51" s="44"/>
      <c r="NEW51" s="44"/>
      <c r="NEX51" s="44"/>
      <c r="NEY51" s="44"/>
      <c r="NEZ51" s="44"/>
      <c r="NFA51" s="44"/>
      <c r="NFB51" s="44"/>
      <c r="NFC51" s="44"/>
      <c r="NFD51" s="44"/>
      <c r="NFE51" s="44"/>
      <c r="NFF51" s="44"/>
      <c r="NFG51" s="44"/>
      <c r="NFH51" s="44"/>
      <c r="NFI51" s="44"/>
      <c r="NFJ51" s="44"/>
      <c r="NFK51" s="44"/>
      <c r="NFL51" s="44"/>
      <c r="NFM51" s="44"/>
      <c r="NFN51" s="44"/>
      <c r="NFO51" s="44"/>
      <c r="NFP51" s="44"/>
      <c r="NFQ51" s="44"/>
      <c r="NFR51" s="44"/>
      <c r="NFS51" s="44"/>
      <c r="NFT51" s="44"/>
      <c r="NFU51" s="44"/>
      <c r="NFV51" s="44"/>
      <c r="NFW51" s="44"/>
      <c r="NFX51" s="44"/>
      <c r="NFY51" s="44"/>
      <c r="NFZ51" s="44"/>
      <c r="NGA51" s="44"/>
      <c r="NGB51" s="44"/>
      <c r="NGC51" s="44"/>
      <c r="NGD51" s="44"/>
      <c r="NGE51" s="44"/>
      <c r="NGF51" s="44"/>
      <c r="NGG51" s="44"/>
      <c r="NGH51" s="44"/>
      <c r="NGI51" s="44"/>
      <c r="NGJ51" s="44"/>
      <c r="NGK51" s="44"/>
      <c r="NGL51" s="44"/>
      <c r="NGM51" s="44"/>
      <c r="NGN51" s="44"/>
      <c r="NGO51" s="44"/>
      <c r="NGP51" s="44"/>
      <c r="NGQ51" s="44"/>
      <c r="NGR51" s="44"/>
      <c r="NGS51" s="44"/>
      <c r="NGT51" s="44"/>
      <c r="NGU51" s="44"/>
      <c r="NGV51" s="44"/>
      <c r="NGW51" s="44"/>
      <c r="NGX51" s="44"/>
      <c r="NGY51" s="44"/>
      <c r="NGZ51" s="44"/>
      <c r="NHA51" s="44"/>
      <c r="NHB51" s="44"/>
      <c r="NHC51" s="44"/>
      <c r="NHD51" s="44"/>
      <c r="NHE51" s="44"/>
      <c r="NHF51" s="44"/>
      <c r="NHG51" s="44"/>
      <c r="NHH51" s="44"/>
      <c r="NHI51" s="44"/>
      <c r="NHJ51" s="44"/>
      <c r="NHK51" s="44"/>
      <c r="NHL51" s="44"/>
      <c r="NHM51" s="44"/>
      <c r="NHN51" s="44"/>
      <c r="NHO51" s="44"/>
      <c r="NHP51" s="44"/>
      <c r="NHQ51" s="44"/>
      <c r="NHR51" s="44"/>
      <c r="NHS51" s="44"/>
      <c r="NHT51" s="44"/>
      <c r="NHU51" s="44"/>
      <c r="NHV51" s="44"/>
      <c r="NHW51" s="44"/>
      <c r="NHX51" s="44"/>
      <c r="NHY51" s="44"/>
      <c r="NHZ51" s="44"/>
      <c r="NIA51" s="44"/>
      <c r="NIB51" s="44"/>
      <c r="NIC51" s="44"/>
      <c r="NID51" s="44"/>
      <c r="NIE51" s="44"/>
      <c r="NIF51" s="44"/>
      <c r="NIG51" s="44"/>
      <c r="NIH51" s="44"/>
      <c r="NII51" s="44"/>
      <c r="NIJ51" s="44"/>
      <c r="NIK51" s="44"/>
      <c r="NIL51" s="44"/>
      <c r="NIM51" s="44"/>
      <c r="NIN51" s="44"/>
      <c r="NIO51" s="44"/>
      <c r="NIP51" s="44"/>
      <c r="NIQ51" s="44"/>
      <c r="NIR51" s="44"/>
      <c r="NIS51" s="44"/>
      <c r="NIT51" s="44"/>
      <c r="NIU51" s="44"/>
      <c r="NIV51" s="44"/>
      <c r="NIW51" s="44"/>
      <c r="NIX51" s="44"/>
      <c r="NIY51" s="44"/>
      <c r="NIZ51" s="44"/>
      <c r="NJA51" s="44"/>
      <c r="NJB51" s="44"/>
      <c r="NJC51" s="44"/>
      <c r="NJD51" s="44"/>
      <c r="NJE51" s="44"/>
      <c r="NJF51" s="44"/>
      <c r="NJG51" s="44"/>
      <c r="NJH51" s="44"/>
      <c r="NJI51" s="44"/>
      <c r="NJJ51" s="44"/>
      <c r="NJK51" s="44"/>
      <c r="NJL51" s="44"/>
      <c r="NJM51" s="44"/>
      <c r="NJN51" s="44"/>
      <c r="NJO51" s="44"/>
      <c r="NJP51" s="44"/>
      <c r="NJQ51" s="44"/>
      <c r="NJR51" s="44"/>
      <c r="NJS51" s="44"/>
      <c r="NJT51" s="44"/>
      <c r="NJU51" s="44"/>
      <c r="NJV51" s="44"/>
      <c r="NJW51" s="44"/>
      <c r="NJX51" s="44"/>
      <c r="NJY51" s="44"/>
      <c r="NJZ51" s="44"/>
      <c r="NKA51" s="44"/>
      <c r="NKB51" s="44"/>
      <c r="NKC51" s="44"/>
      <c r="NKD51" s="44"/>
      <c r="NKE51" s="44"/>
      <c r="NKF51" s="44"/>
      <c r="NKG51" s="44"/>
      <c r="NKH51" s="44"/>
      <c r="NKI51" s="44"/>
      <c r="NKJ51" s="44"/>
      <c r="NKK51" s="44"/>
      <c r="NKL51" s="44"/>
      <c r="NKM51" s="44"/>
      <c r="NKN51" s="44"/>
      <c r="NKO51" s="44"/>
      <c r="NKP51" s="44"/>
      <c r="NKQ51" s="44"/>
      <c r="NKR51" s="44"/>
      <c r="NKS51" s="44"/>
      <c r="NKT51" s="44"/>
      <c r="NKU51" s="44"/>
      <c r="NKV51" s="44"/>
      <c r="NKW51" s="44"/>
      <c r="NKX51" s="44"/>
      <c r="NKY51" s="44"/>
      <c r="NKZ51" s="44"/>
      <c r="NLA51" s="44"/>
      <c r="NLB51" s="44"/>
      <c r="NLC51" s="44"/>
      <c r="NLD51" s="44"/>
      <c r="NLE51" s="44"/>
      <c r="NLF51" s="44"/>
      <c r="NLG51" s="44"/>
      <c r="NLH51" s="44"/>
      <c r="NLI51" s="44"/>
      <c r="NLJ51" s="44"/>
      <c r="NLK51" s="44"/>
      <c r="NLL51" s="44"/>
      <c r="NLM51" s="44"/>
      <c r="NLN51" s="44"/>
      <c r="NLO51" s="44"/>
      <c r="NLP51" s="44"/>
      <c r="NLQ51" s="44"/>
      <c r="NLR51" s="44"/>
      <c r="NLS51" s="44"/>
      <c r="NLT51" s="44"/>
      <c r="NLU51" s="44"/>
      <c r="NLV51" s="44"/>
      <c r="NLW51" s="44"/>
      <c r="NLX51" s="44"/>
      <c r="NLY51" s="44"/>
      <c r="NLZ51" s="44"/>
      <c r="NMA51" s="44"/>
      <c r="NMB51" s="44"/>
      <c r="NMC51" s="44"/>
      <c r="NMD51" s="44"/>
      <c r="NME51" s="44"/>
      <c r="NMF51" s="44"/>
      <c r="NMG51" s="44"/>
      <c r="NMH51" s="44"/>
      <c r="NMI51" s="44"/>
      <c r="NMJ51" s="44"/>
      <c r="NMK51" s="44"/>
      <c r="NML51" s="44"/>
      <c r="NMM51" s="44"/>
      <c r="NMN51" s="44"/>
      <c r="NMO51" s="44"/>
      <c r="NMP51" s="44"/>
      <c r="NMQ51" s="44"/>
      <c r="NMR51" s="44"/>
      <c r="NMS51" s="44"/>
      <c r="NMT51" s="44"/>
      <c r="NMU51" s="44"/>
      <c r="NMV51" s="44"/>
      <c r="NMW51" s="44"/>
      <c r="NMX51" s="44"/>
      <c r="NMY51" s="44"/>
      <c r="NMZ51" s="44"/>
      <c r="NNA51" s="44"/>
      <c r="NNB51" s="44"/>
      <c r="NNC51" s="44"/>
      <c r="NND51" s="44"/>
      <c r="NNE51" s="44"/>
      <c r="NNF51" s="44"/>
      <c r="NNG51" s="44"/>
      <c r="NNH51" s="44"/>
      <c r="NNI51" s="44"/>
      <c r="NNJ51" s="44"/>
      <c r="NNK51" s="44"/>
      <c r="NNL51" s="44"/>
      <c r="NNM51" s="44"/>
      <c r="NNN51" s="44"/>
      <c r="NNO51" s="44"/>
      <c r="NNP51" s="44"/>
      <c r="NNQ51" s="44"/>
      <c r="NNR51" s="44"/>
      <c r="NNS51" s="44"/>
      <c r="NNT51" s="44"/>
      <c r="NNU51" s="44"/>
      <c r="NNV51" s="44"/>
      <c r="NNW51" s="44"/>
      <c r="NNX51" s="44"/>
      <c r="NNY51" s="44"/>
      <c r="NNZ51" s="44"/>
      <c r="NOA51" s="44"/>
      <c r="NOB51" s="44"/>
      <c r="NOC51" s="44"/>
      <c r="NOD51" s="44"/>
      <c r="NOE51" s="44"/>
      <c r="NOF51" s="44"/>
      <c r="NOG51" s="44"/>
      <c r="NOH51" s="44"/>
      <c r="NOI51" s="44"/>
      <c r="NOJ51" s="44"/>
      <c r="NOK51" s="44"/>
      <c r="NOL51" s="44"/>
      <c r="NOM51" s="44"/>
      <c r="NON51" s="44"/>
      <c r="NOO51" s="44"/>
      <c r="NOP51" s="44"/>
      <c r="NOQ51" s="44"/>
      <c r="NOR51" s="44"/>
      <c r="NOS51" s="44"/>
      <c r="NOT51" s="44"/>
      <c r="NOU51" s="44"/>
      <c r="NOV51" s="44"/>
      <c r="NOW51" s="44"/>
      <c r="NOX51" s="44"/>
      <c r="NOY51" s="44"/>
      <c r="NOZ51" s="44"/>
      <c r="NPA51" s="44"/>
      <c r="NPB51" s="44"/>
      <c r="NPC51" s="44"/>
      <c r="NPD51" s="44"/>
      <c r="NPE51" s="44"/>
      <c r="NPF51" s="44"/>
      <c r="NPG51" s="44"/>
      <c r="NPH51" s="44"/>
      <c r="NPI51" s="44"/>
      <c r="NPJ51" s="44"/>
      <c r="NPK51" s="44"/>
      <c r="NPL51" s="44"/>
      <c r="NPM51" s="44"/>
      <c r="NPN51" s="44"/>
      <c r="NPO51" s="44"/>
      <c r="NPP51" s="44"/>
      <c r="NPQ51" s="44"/>
      <c r="NPR51" s="44"/>
      <c r="NPS51" s="44"/>
      <c r="NPT51" s="44"/>
      <c r="NPU51" s="44"/>
      <c r="NPV51" s="44"/>
      <c r="NPW51" s="44"/>
      <c r="NPX51" s="44"/>
      <c r="NPY51" s="44"/>
      <c r="NPZ51" s="44"/>
      <c r="NQA51" s="44"/>
      <c r="NQB51" s="44"/>
      <c r="NQC51" s="44"/>
      <c r="NQD51" s="44"/>
      <c r="NQE51" s="44"/>
      <c r="NQF51" s="44"/>
      <c r="NQG51" s="44"/>
      <c r="NQH51" s="44"/>
      <c r="NQI51" s="44"/>
      <c r="NQJ51" s="44"/>
      <c r="NQK51" s="44"/>
      <c r="NQL51" s="44"/>
      <c r="NQM51" s="44"/>
      <c r="NQN51" s="44"/>
      <c r="NQO51" s="44"/>
      <c r="NQP51" s="44"/>
      <c r="NQQ51" s="44"/>
      <c r="NQR51" s="44"/>
      <c r="NQS51" s="44"/>
      <c r="NQT51" s="44"/>
      <c r="NQU51" s="44"/>
      <c r="NQV51" s="44"/>
      <c r="NQW51" s="44"/>
      <c r="NQX51" s="44"/>
      <c r="NQY51" s="44"/>
      <c r="NQZ51" s="44"/>
      <c r="NRA51" s="44"/>
      <c r="NRB51" s="44"/>
      <c r="NRC51" s="44"/>
      <c r="NRD51" s="44"/>
      <c r="NRE51" s="44"/>
      <c r="NRF51" s="44"/>
      <c r="NRG51" s="44"/>
      <c r="NRH51" s="44"/>
      <c r="NRI51" s="44"/>
      <c r="NRJ51" s="44"/>
      <c r="NRK51" s="44"/>
      <c r="NRL51" s="44"/>
      <c r="NRM51" s="44"/>
      <c r="NRN51" s="44"/>
      <c r="NRO51" s="44"/>
      <c r="NRP51" s="44"/>
      <c r="NRQ51" s="44"/>
      <c r="NRR51" s="44"/>
      <c r="NRS51" s="44"/>
      <c r="NRT51" s="44"/>
      <c r="NRU51" s="44"/>
      <c r="NRV51" s="44"/>
      <c r="NRW51" s="44"/>
      <c r="NRX51" s="44"/>
      <c r="NRY51" s="44"/>
      <c r="NRZ51" s="44"/>
      <c r="NSA51" s="44"/>
      <c r="NSB51" s="44"/>
      <c r="NSC51" s="44"/>
      <c r="NSD51" s="44"/>
      <c r="NSE51" s="44"/>
      <c r="NSF51" s="44"/>
      <c r="NSG51" s="44"/>
      <c r="NSH51" s="44"/>
      <c r="NSI51" s="44"/>
      <c r="NSJ51" s="44"/>
      <c r="NSK51" s="44"/>
      <c r="NSL51" s="44"/>
      <c r="NSM51" s="44"/>
      <c r="NSN51" s="44"/>
      <c r="NSO51" s="44"/>
      <c r="NSP51" s="44"/>
      <c r="NSQ51" s="44"/>
      <c r="NSR51" s="44"/>
      <c r="NSS51" s="44"/>
      <c r="NST51" s="44"/>
      <c r="NSU51" s="44"/>
      <c r="NSV51" s="44"/>
      <c r="NSW51" s="44"/>
      <c r="NSX51" s="44"/>
      <c r="NSY51" s="44"/>
      <c r="NSZ51" s="44"/>
      <c r="NTA51" s="44"/>
      <c r="NTB51" s="44"/>
      <c r="NTC51" s="44"/>
      <c r="NTD51" s="44"/>
      <c r="NTE51" s="44"/>
      <c r="NTF51" s="44"/>
      <c r="NTG51" s="44"/>
      <c r="NTH51" s="44"/>
      <c r="NTI51" s="44"/>
      <c r="NTJ51" s="44"/>
      <c r="NTK51" s="44"/>
      <c r="NTL51" s="44"/>
      <c r="NTM51" s="44"/>
      <c r="NTN51" s="44"/>
      <c r="NTO51" s="44"/>
      <c r="NTP51" s="44"/>
      <c r="NTQ51" s="44"/>
      <c r="NTR51" s="44"/>
      <c r="NTS51" s="44"/>
      <c r="NTT51" s="44"/>
      <c r="NTU51" s="44"/>
      <c r="NTV51" s="44"/>
      <c r="NTW51" s="44"/>
      <c r="NTX51" s="44"/>
      <c r="NTY51" s="44"/>
      <c r="NTZ51" s="44"/>
      <c r="NUA51" s="44"/>
      <c r="NUB51" s="44"/>
      <c r="NUC51" s="44"/>
      <c r="NUD51" s="44"/>
      <c r="NUE51" s="44"/>
      <c r="NUF51" s="44"/>
      <c r="NUG51" s="44"/>
      <c r="NUH51" s="44"/>
      <c r="NUI51" s="44"/>
      <c r="NUJ51" s="44"/>
      <c r="NUK51" s="44"/>
      <c r="NUL51" s="44"/>
      <c r="NUM51" s="44"/>
      <c r="NUN51" s="44"/>
      <c r="NUO51" s="44"/>
      <c r="NUP51" s="44"/>
      <c r="NUQ51" s="44"/>
      <c r="NUR51" s="44"/>
      <c r="NUS51" s="44"/>
      <c r="NUT51" s="44"/>
      <c r="NUU51" s="44"/>
      <c r="NUV51" s="44"/>
      <c r="NUW51" s="44"/>
      <c r="NUX51" s="44"/>
      <c r="NUY51" s="44"/>
      <c r="NUZ51" s="44"/>
      <c r="NVA51" s="44"/>
      <c r="NVB51" s="44"/>
      <c r="NVC51" s="44"/>
      <c r="NVD51" s="44"/>
      <c r="NVE51" s="44"/>
      <c r="NVF51" s="44"/>
      <c r="NVG51" s="44"/>
      <c r="NVH51" s="44"/>
      <c r="NVI51" s="44"/>
      <c r="NVJ51" s="44"/>
      <c r="NVK51" s="44"/>
      <c r="NVL51" s="44"/>
      <c r="NVM51" s="44"/>
      <c r="NVN51" s="44"/>
      <c r="NVO51" s="44"/>
      <c r="NVP51" s="44"/>
      <c r="NVQ51" s="44"/>
      <c r="NVR51" s="44"/>
      <c r="NVS51" s="44"/>
      <c r="NVT51" s="44"/>
      <c r="NVU51" s="44"/>
      <c r="NVV51" s="44"/>
      <c r="NVW51" s="44"/>
      <c r="NVX51" s="44"/>
      <c r="NVY51" s="44"/>
      <c r="NVZ51" s="44"/>
      <c r="NWA51" s="44"/>
      <c r="NWB51" s="44"/>
      <c r="NWC51" s="44"/>
      <c r="NWD51" s="44"/>
      <c r="NWE51" s="44"/>
      <c r="NWF51" s="44"/>
      <c r="NWG51" s="44"/>
      <c r="NWH51" s="44"/>
      <c r="NWI51" s="44"/>
      <c r="NWJ51" s="44"/>
      <c r="NWK51" s="44"/>
      <c r="NWL51" s="44"/>
      <c r="NWM51" s="44"/>
      <c r="NWN51" s="44"/>
      <c r="NWO51" s="44"/>
      <c r="NWP51" s="44"/>
      <c r="NWQ51" s="44"/>
      <c r="NWR51" s="44"/>
      <c r="NWS51" s="44"/>
      <c r="NWT51" s="44"/>
      <c r="NWU51" s="44"/>
      <c r="NWV51" s="44"/>
      <c r="NWW51" s="44"/>
      <c r="NWX51" s="44"/>
      <c r="NWY51" s="44"/>
      <c r="NWZ51" s="44"/>
      <c r="NXA51" s="44"/>
      <c r="NXB51" s="44"/>
      <c r="NXC51" s="44"/>
      <c r="NXD51" s="44"/>
      <c r="NXE51" s="44"/>
      <c r="NXF51" s="44"/>
      <c r="NXG51" s="44"/>
      <c r="NXH51" s="44"/>
      <c r="NXI51" s="44"/>
      <c r="NXJ51" s="44"/>
      <c r="NXK51" s="44"/>
      <c r="NXL51" s="44"/>
      <c r="NXM51" s="44"/>
      <c r="NXN51" s="44"/>
      <c r="NXO51" s="44"/>
      <c r="NXP51" s="44"/>
      <c r="NXQ51" s="44"/>
      <c r="NXR51" s="44"/>
      <c r="NXS51" s="44"/>
      <c r="NXT51" s="44"/>
      <c r="NXU51" s="44"/>
      <c r="NXV51" s="44"/>
      <c r="NXW51" s="44"/>
      <c r="NXX51" s="44"/>
      <c r="NXY51" s="44"/>
      <c r="NXZ51" s="44"/>
      <c r="NYA51" s="44"/>
      <c r="NYB51" s="44"/>
      <c r="NYC51" s="44"/>
      <c r="NYD51" s="44"/>
      <c r="NYE51" s="44"/>
      <c r="NYF51" s="44"/>
      <c r="NYG51" s="44"/>
      <c r="NYH51" s="44"/>
      <c r="NYI51" s="44"/>
      <c r="NYJ51" s="44"/>
      <c r="NYK51" s="44"/>
      <c r="NYL51" s="44"/>
      <c r="NYM51" s="44"/>
      <c r="NYN51" s="44"/>
      <c r="NYO51" s="44"/>
      <c r="NYP51" s="44"/>
      <c r="NYQ51" s="44"/>
      <c r="NYR51" s="44"/>
      <c r="NYS51" s="44"/>
      <c r="NYT51" s="44"/>
      <c r="NYU51" s="44"/>
      <c r="NYV51" s="44"/>
      <c r="NYW51" s="44"/>
      <c r="NYX51" s="44"/>
      <c r="NYY51" s="44"/>
      <c r="NYZ51" s="44"/>
      <c r="NZA51" s="44"/>
      <c r="NZB51" s="44"/>
      <c r="NZC51" s="44"/>
      <c r="NZD51" s="44"/>
      <c r="NZE51" s="44"/>
      <c r="NZF51" s="44"/>
      <c r="NZG51" s="44"/>
      <c r="NZH51" s="44"/>
      <c r="NZI51" s="44"/>
      <c r="NZJ51" s="44"/>
      <c r="NZK51" s="44"/>
      <c r="NZL51" s="44"/>
      <c r="NZM51" s="44"/>
      <c r="NZN51" s="44"/>
      <c r="NZO51" s="44"/>
      <c r="NZP51" s="44"/>
      <c r="NZQ51" s="44"/>
      <c r="NZR51" s="44"/>
      <c r="NZS51" s="44"/>
      <c r="NZT51" s="44"/>
      <c r="NZU51" s="44"/>
      <c r="NZV51" s="44"/>
      <c r="NZW51" s="44"/>
      <c r="NZX51" s="44"/>
      <c r="NZY51" s="44"/>
      <c r="NZZ51" s="44"/>
      <c r="OAA51" s="44"/>
      <c r="OAB51" s="44"/>
      <c r="OAC51" s="44"/>
      <c r="OAD51" s="44"/>
      <c r="OAE51" s="44"/>
      <c r="OAF51" s="44"/>
      <c r="OAG51" s="44"/>
      <c r="OAH51" s="44"/>
      <c r="OAI51" s="44"/>
      <c r="OAJ51" s="44"/>
      <c r="OAK51" s="44"/>
      <c r="OAL51" s="44"/>
      <c r="OAM51" s="44"/>
      <c r="OAN51" s="44"/>
      <c r="OAO51" s="44"/>
      <c r="OAP51" s="44"/>
      <c r="OAQ51" s="44"/>
      <c r="OAR51" s="44"/>
      <c r="OAS51" s="44"/>
      <c r="OAT51" s="44"/>
      <c r="OAU51" s="44"/>
      <c r="OAV51" s="44"/>
      <c r="OAW51" s="44"/>
      <c r="OAX51" s="44"/>
      <c r="OAY51" s="44"/>
      <c r="OAZ51" s="44"/>
      <c r="OBA51" s="44"/>
      <c r="OBB51" s="44"/>
      <c r="OBC51" s="44"/>
      <c r="OBD51" s="44"/>
      <c r="OBE51" s="44"/>
      <c r="OBF51" s="44"/>
      <c r="OBG51" s="44"/>
      <c r="OBH51" s="44"/>
      <c r="OBI51" s="44"/>
      <c r="OBJ51" s="44"/>
      <c r="OBK51" s="44"/>
      <c r="OBL51" s="44"/>
      <c r="OBM51" s="44"/>
      <c r="OBN51" s="44"/>
      <c r="OBO51" s="44"/>
      <c r="OBP51" s="44"/>
      <c r="OBQ51" s="44"/>
      <c r="OBR51" s="44"/>
      <c r="OBS51" s="44"/>
      <c r="OBT51" s="44"/>
      <c r="OBU51" s="44"/>
      <c r="OBV51" s="44"/>
      <c r="OBW51" s="44"/>
      <c r="OBX51" s="44"/>
      <c r="OBY51" s="44"/>
      <c r="OBZ51" s="44"/>
      <c r="OCA51" s="44"/>
      <c r="OCB51" s="44"/>
      <c r="OCC51" s="44"/>
      <c r="OCD51" s="44"/>
      <c r="OCE51" s="44"/>
      <c r="OCF51" s="44"/>
      <c r="OCG51" s="44"/>
      <c r="OCH51" s="44"/>
      <c r="OCI51" s="44"/>
      <c r="OCJ51" s="44"/>
      <c r="OCK51" s="44"/>
      <c r="OCL51" s="44"/>
      <c r="OCM51" s="44"/>
      <c r="OCN51" s="44"/>
      <c r="OCO51" s="44"/>
      <c r="OCP51" s="44"/>
      <c r="OCQ51" s="44"/>
      <c r="OCR51" s="44"/>
      <c r="OCS51" s="44"/>
      <c r="OCT51" s="44"/>
      <c r="OCU51" s="44"/>
      <c r="OCV51" s="44"/>
      <c r="OCW51" s="44"/>
      <c r="OCX51" s="44"/>
      <c r="OCY51" s="44"/>
      <c r="OCZ51" s="44"/>
      <c r="ODA51" s="44"/>
      <c r="ODB51" s="44"/>
      <c r="ODC51" s="44"/>
      <c r="ODD51" s="44"/>
      <c r="ODE51" s="44"/>
      <c r="ODF51" s="44"/>
      <c r="ODG51" s="44"/>
      <c r="ODH51" s="44"/>
      <c r="ODI51" s="44"/>
      <c r="ODJ51" s="44"/>
      <c r="ODK51" s="44"/>
      <c r="ODL51" s="44"/>
      <c r="ODM51" s="44"/>
      <c r="ODN51" s="44"/>
      <c r="ODO51" s="44"/>
      <c r="ODP51" s="44"/>
      <c r="ODQ51" s="44"/>
      <c r="ODR51" s="44"/>
      <c r="ODS51" s="44"/>
      <c r="ODT51" s="44"/>
      <c r="ODU51" s="44"/>
      <c r="ODV51" s="44"/>
      <c r="ODW51" s="44"/>
      <c r="ODX51" s="44"/>
      <c r="ODY51" s="44"/>
      <c r="ODZ51" s="44"/>
      <c r="OEA51" s="44"/>
      <c r="OEB51" s="44"/>
      <c r="OEC51" s="44"/>
      <c r="OED51" s="44"/>
      <c r="OEE51" s="44"/>
      <c r="OEF51" s="44"/>
      <c r="OEG51" s="44"/>
      <c r="OEH51" s="44"/>
      <c r="OEI51" s="44"/>
      <c r="OEJ51" s="44"/>
      <c r="OEK51" s="44"/>
      <c r="OEL51" s="44"/>
      <c r="OEM51" s="44"/>
      <c r="OEN51" s="44"/>
      <c r="OEO51" s="44"/>
      <c r="OEP51" s="44"/>
      <c r="OEQ51" s="44"/>
      <c r="OER51" s="44"/>
      <c r="OES51" s="44"/>
      <c r="OET51" s="44"/>
      <c r="OEU51" s="44"/>
      <c r="OEV51" s="44"/>
      <c r="OEW51" s="44"/>
      <c r="OEX51" s="44"/>
      <c r="OEY51" s="44"/>
      <c r="OEZ51" s="44"/>
      <c r="OFA51" s="44"/>
      <c r="OFB51" s="44"/>
      <c r="OFC51" s="44"/>
      <c r="OFD51" s="44"/>
      <c r="OFE51" s="44"/>
      <c r="OFF51" s="44"/>
      <c r="OFG51" s="44"/>
      <c r="OFH51" s="44"/>
      <c r="OFI51" s="44"/>
      <c r="OFJ51" s="44"/>
      <c r="OFK51" s="44"/>
      <c r="OFL51" s="44"/>
      <c r="OFM51" s="44"/>
      <c r="OFN51" s="44"/>
      <c r="OFO51" s="44"/>
      <c r="OFP51" s="44"/>
      <c r="OFQ51" s="44"/>
      <c r="OFR51" s="44"/>
      <c r="OFS51" s="44"/>
      <c r="OFT51" s="44"/>
      <c r="OFU51" s="44"/>
      <c r="OFV51" s="44"/>
      <c r="OFW51" s="44"/>
      <c r="OFX51" s="44"/>
      <c r="OFY51" s="44"/>
      <c r="OFZ51" s="44"/>
      <c r="OGA51" s="44"/>
      <c r="OGB51" s="44"/>
      <c r="OGC51" s="44"/>
      <c r="OGD51" s="44"/>
      <c r="OGE51" s="44"/>
      <c r="OGF51" s="44"/>
      <c r="OGG51" s="44"/>
      <c r="OGH51" s="44"/>
      <c r="OGI51" s="44"/>
      <c r="OGJ51" s="44"/>
      <c r="OGK51" s="44"/>
      <c r="OGL51" s="44"/>
      <c r="OGM51" s="44"/>
      <c r="OGN51" s="44"/>
      <c r="OGO51" s="44"/>
      <c r="OGP51" s="44"/>
      <c r="OGQ51" s="44"/>
      <c r="OGR51" s="44"/>
      <c r="OGS51" s="44"/>
      <c r="OGT51" s="44"/>
      <c r="OGU51" s="44"/>
      <c r="OGV51" s="44"/>
      <c r="OGW51" s="44"/>
      <c r="OGX51" s="44"/>
      <c r="OGY51" s="44"/>
      <c r="OGZ51" s="44"/>
      <c r="OHA51" s="44"/>
      <c r="OHB51" s="44"/>
      <c r="OHC51" s="44"/>
      <c r="OHD51" s="44"/>
      <c r="OHE51" s="44"/>
      <c r="OHF51" s="44"/>
      <c r="OHG51" s="44"/>
      <c r="OHH51" s="44"/>
      <c r="OHI51" s="44"/>
      <c r="OHJ51" s="44"/>
      <c r="OHK51" s="44"/>
      <c r="OHL51" s="44"/>
      <c r="OHM51" s="44"/>
      <c r="OHN51" s="44"/>
      <c r="OHO51" s="44"/>
      <c r="OHP51" s="44"/>
      <c r="OHQ51" s="44"/>
      <c r="OHR51" s="44"/>
      <c r="OHS51" s="44"/>
      <c r="OHT51" s="44"/>
      <c r="OHU51" s="44"/>
      <c r="OHV51" s="44"/>
      <c r="OHW51" s="44"/>
      <c r="OHX51" s="44"/>
      <c r="OHY51" s="44"/>
      <c r="OHZ51" s="44"/>
      <c r="OIA51" s="44"/>
      <c r="OIB51" s="44"/>
      <c r="OIC51" s="44"/>
      <c r="OID51" s="44"/>
      <c r="OIE51" s="44"/>
      <c r="OIF51" s="44"/>
      <c r="OIG51" s="44"/>
      <c r="OIH51" s="44"/>
      <c r="OII51" s="44"/>
      <c r="OIJ51" s="44"/>
      <c r="OIK51" s="44"/>
      <c r="OIL51" s="44"/>
      <c r="OIM51" s="44"/>
      <c r="OIN51" s="44"/>
      <c r="OIO51" s="44"/>
      <c r="OIP51" s="44"/>
      <c r="OIQ51" s="44"/>
      <c r="OIR51" s="44"/>
      <c r="OIS51" s="44"/>
      <c r="OIT51" s="44"/>
      <c r="OIU51" s="44"/>
      <c r="OIV51" s="44"/>
      <c r="OIW51" s="44"/>
      <c r="OIX51" s="44"/>
      <c r="OIY51" s="44"/>
      <c r="OIZ51" s="44"/>
      <c r="OJA51" s="44"/>
      <c r="OJB51" s="44"/>
      <c r="OJC51" s="44"/>
      <c r="OJD51" s="44"/>
      <c r="OJE51" s="44"/>
      <c r="OJF51" s="44"/>
      <c r="OJG51" s="44"/>
      <c r="OJH51" s="44"/>
      <c r="OJI51" s="44"/>
      <c r="OJJ51" s="44"/>
      <c r="OJK51" s="44"/>
      <c r="OJL51" s="44"/>
      <c r="OJM51" s="44"/>
      <c r="OJN51" s="44"/>
      <c r="OJO51" s="44"/>
      <c r="OJP51" s="44"/>
      <c r="OJQ51" s="44"/>
      <c r="OJR51" s="44"/>
      <c r="OJS51" s="44"/>
      <c r="OJT51" s="44"/>
      <c r="OJU51" s="44"/>
      <c r="OJV51" s="44"/>
      <c r="OJW51" s="44"/>
      <c r="OJX51" s="44"/>
      <c r="OJY51" s="44"/>
      <c r="OJZ51" s="44"/>
      <c r="OKA51" s="44"/>
      <c r="OKB51" s="44"/>
      <c r="OKC51" s="44"/>
      <c r="OKD51" s="44"/>
      <c r="OKE51" s="44"/>
      <c r="OKF51" s="44"/>
      <c r="OKG51" s="44"/>
      <c r="OKH51" s="44"/>
      <c r="OKI51" s="44"/>
      <c r="OKJ51" s="44"/>
      <c r="OKK51" s="44"/>
      <c r="OKL51" s="44"/>
      <c r="OKM51" s="44"/>
      <c r="OKN51" s="44"/>
      <c r="OKO51" s="44"/>
      <c r="OKP51" s="44"/>
      <c r="OKQ51" s="44"/>
      <c r="OKR51" s="44"/>
      <c r="OKS51" s="44"/>
      <c r="OKT51" s="44"/>
      <c r="OKU51" s="44"/>
      <c r="OKV51" s="44"/>
      <c r="OKW51" s="44"/>
      <c r="OKX51" s="44"/>
      <c r="OKY51" s="44"/>
      <c r="OKZ51" s="44"/>
      <c r="OLA51" s="44"/>
      <c r="OLB51" s="44"/>
      <c r="OLC51" s="44"/>
      <c r="OLD51" s="44"/>
      <c r="OLE51" s="44"/>
      <c r="OLF51" s="44"/>
      <c r="OLG51" s="44"/>
      <c r="OLH51" s="44"/>
      <c r="OLI51" s="44"/>
      <c r="OLJ51" s="44"/>
      <c r="OLK51" s="44"/>
      <c r="OLL51" s="44"/>
      <c r="OLM51" s="44"/>
      <c r="OLN51" s="44"/>
      <c r="OLO51" s="44"/>
      <c r="OLP51" s="44"/>
      <c r="OLQ51" s="44"/>
      <c r="OLR51" s="44"/>
      <c r="OLS51" s="44"/>
      <c r="OLT51" s="44"/>
      <c r="OLU51" s="44"/>
      <c r="OLV51" s="44"/>
      <c r="OLW51" s="44"/>
      <c r="OLX51" s="44"/>
      <c r="OLY51" s="44"/>
      <c r="OLZ51" s="44"/>
      <c r="OMA51" s="44"/>
      <c r="OMB51" s="44"/>
      <c r="OMC51" s="44"/>
      <c r="OMD51" s="44"/>
      <c r="OME51" s="44"/>
      <c r="OMF51" s="44"/>
      <c r="OMG51" s="44"/>
      <c r="OMH51" s="44"/>
      <c r="OMI51" s="44"/>
      <c r="OMJ51" s="44"/>
      <c r="OMK51" s="44"/>
      <c r="OML51" s="44"/>
      <c r="OMM51" s="44"/>
      <c r="OMN51" s="44"/>
      <c r="OMO51" s="44"/>
      <c r="OMP51" s="44"/>
      <c r="OMQ51" s="44"/>
      <c r="OMR51" s="44"/>
      <c r="OMS51" s="44"/>
      <c r="OMT51" s="44"/>
      <c r="OMU51" s="44"/>
      <c r="OMV51" s="44"/>
      <c r="OMW51" s="44"/>
      <c r="OMX51" s="44"/>
      <c r="OMY51" s="44"/>
      <c r="OMZ51" s="44"/>
      <c r="ONA51" s="44"/>
      <c r="ONB51" s="44"/>
      <c r="ONC51" s="44"/>
      <c r="OND51" s="44"/>
      <c r="ONE51" s="44"/>
      <c r="ONF51" s="44"/>
      <c r="ONG51" s="44"/>
      <c r="ONH51" s="44"/>
      <c r="ONI51" s="44"/>
      <c r="ONJ51" s="44"/>
      <c r="ONK51" s="44"/>
      <c r="ONL51" s="44"/>
      <c r="ONM51" s="44"/>
      <c r="ONN51" s="44"/>
      <c r="ONO51" s="44"/>
      <c r="ONP51" s="44"/>
      <c r="ONQ51" s="44"/>
      <c r="ONR51" s="44"/>
      <c r="ONS51" s="44"/>
      <c r="ONT51" s="44"/>
      <c r="ONU51" s="44"/>
      <c r="ONV51" s="44"/>
      <c r="ONW51" s="44"/>
      <c r="ONX51" s="44"/>
      <c r="ONY51" s="44"/>
      <c r="ONZ51" s="44"/>
      <c r="OOA51" s="44"/>
      <c r="OOB51" s="44"/>
      <c r="OOC51" s="44"/>
      <c r="OOD51" s="44"/>
      <c r="OOE51" s="44"/>
      <c r="OOF51" s="44"/>
      <c r="OOG51" s="44"/>
      <c r="OOH51" s="44"/>
      <c r="OOI51" s="44"/>
      <c r="OOJ51" s="44"/>
      <c r="OOK51" s="44"/>
      <c r="OOL51" s="44"/>
      <c r="OOM51" s="44"/>
      <c r="OON51" s="44"/>
      <c r="OOO51" s="44"/>
      <c r="OOP51" s="44"/>
      <c r="OOQ51" s="44"/>
      <c r="OOR51" s="44"/>
      <c r="OOS51" s="44"/>
      <c r="OOT51" s="44"/>
      <c r="OOU51" s="44"/>
      <c r="OOV51" s="44"/>
      <c r="OOW51" s="44"/>
      <c r="OOX51" s="44"/>
      <c r="OOY51" s="44"/>
      <c r="OOZ51" s="44"/>
      <c r="OPA51" s="44"/>
      <c r="OPB51" s="44"/>
      <c r="OPC51" s="44"/>
      <c r="OPD51" s="44"/>
      <c r="OPE51" s="44"/>
      <c r="OPF51" s="44"/>
      <c r="OPG51" s="44"/>
      <c r="OPH51" s="44"/>
      <c r="OPI51" s="44"/>
      <c r="OPJ51" s="44"/>
      <c r="OPK51" s="44"/>
      <c r="OPL51" s="44"/>
      <c r="OPM51" s="44"/>
      <c r="OPN51" s="44"/>
      <c r="OPO51" s="44"/>
      <c r="OPP51" s="44"/>
      <c r="OPQ51" s="44"/>
      <c r="OPR51" s="44"/>
      <c r="OPS51" s="44"/>
      <c r="OPT51" s="44"/>
      <c r="OPU51" s="44"/>
      <c r="OPV51" s="44"/>
      <c r="OPW51" s="44"/>
      <c r="OPX51" s="44"/>
      <c r="OPY51" s="44"/>
      <c r="OPZ51" s="44"/>
      <c r="OQA51" s="44"/>
      <c r="OQB51" s="44"/>
      <c r="OQC51" s="44"/>
      <c r="OQD51" s="44"/>
      <c r="OQE51" s="44"/>
      <c r="OQF51" s="44"/>
      <c r="OQG51" s="44"/>
      <c r="OQH51" s="44"/>
      <c r="OQI51" s="44"/>
      <c r="OQJ51" s="44"/>
      <c r="OQK51" s="44"/>
      <c r="OQL51" s="44"/>
      <c r="OQM51" s="44"/>
      <c r="OQN51" s="44"/>
      <c r="OQO51" s="44"/>
      <c r="OQP51" s="44"/>
      <c r="OQQ51" s="44"/>
      <c r="OQR51" s="44"/>
      <c r="OQS51" s="44"/>
      <c r="OQT51" s="44"/>
      <c r="OQU51" s="44"/>
      <c r="OQV51" s="44"/>
      <c r="OQW51" s="44"/>
      <c r="OQX51" s="44"/>
      <c r="OQY51" s="44"/>
      <c r="OQZ51" s="44"/>
      <c r="ORA51" s="44"/>
      <c r="ORB51" s="44"/>
      <c r="ORC51" s="44"/>
      <c r="ORD51" s="44"/>
      <c r="ORE51" s="44"/>
      <c r="ORF51" s="44"/>
      <c r="ORG51" s="44"/>
      <c r="ORH51" s="44"/>
      <c r="ORI51" s="44"/>
      <c r="ORJ51" s="44"/>
      <c r="ORK51" s="44"/>
      <c r="ORL51" s="44"/>
      <c r="ORM51" s="44"/>
      <c r="ORN51" s="44"/>
      <c r="ORO51" s="44"/>
      <c r="ORP51" s="44"/>
      <c r="ORQ51" s="44"/>
      <c r="ORR51" s="44"/>
      <c r="ORS51" s="44"/>
      <c r="ORT51" s="44"/>
      <c r="ORU51" s="44"/>
      <c r="ORV51" s="44"/>
      <c r="ORW51" s="44"/>
      <c r="ORX51" s="44"/>
      <c r="ORY51" s="44"/>
      <c r="ORZ51" s="44"/>
      <c r="OSA51" s="44"/>
      <c r="OSB51" s="44"/>
      <c r="OSC51" s="44"/>
      <c r="OSD51" s="44"/>
      <c r="OSE51" s="44"/>
      <c r="OSF51" s="44"/>
      <c r="OSG51" s="44"/>
      <c r="OSH51" s="44"/>
      <c r="OSI51" s="44"/>
      <c r="OSJ51" s="44"/>
      <c r="OSK51" s="44"/>
      <c r="OSL51" s="44"/>
      <c r="OSM51" s="44"/>
      <c r="OSN51" s="44"/>
      <c r="OSO51" s="44"/>
      <c r="OSP51" s="44"/>
      <c r="OSQ51" s="44"/>
      <c r="OSR51" s="44"/>
      <c r="OSS51" s="44"/>
      <c r="OST51" s="44"/>
      <c r="OSU51" s="44"/>
      <c r="OSV51" s="44"/>
      <c r="OSW51" s="44"/>
      <c r="OSX51" s="44"/>
      <c r="OSY51" s="44"/>
      <c r="OSZ51" s="44"/>
      <c r="OTA51" s="44"/>
      <c r="OTB51" s="44"/>
      <c r="OTC51" s="44"/>
      <c r="OTD51" s="44"/>
      <c r="OTE51" s="44"/>
      <c r="OTF51" s="44"/>
      <c r="OTG51" s="44"/>
      <c r="OTH51" s="44"/>
      <c r="OTI51" s="44"/>
      <c r="OTJ51" s="44"/>
      <c r="OTK51" s="44"/>
      <c r="OTL51" s="44"/>
      <c r="OTM51" s="44"/>
      <c r="OTN51" s="44"/>
      <c r="OTO51" s="44"/>
      <c r="OTP51" s="44"/>
      <c r="OTQ51" s="44"/>
      <c r="OTR51" s="44"/>
      <c r="OTS51" s="44"/>
      <c r="OTT51" s="44"/>
      <c r="OTU51" s="44"/>
      <c r="OTV51" s="44"/>
      <c r="OTW51" s="44"/>
      <c r="OTX51" s="44"/>
      <c r="OTY51" s="44"/>
      <c r="OTZ51" s="44"/>
      <c r="OUA51" s="44"/>
      <c r="OUB51" s="44"/>
      <c r="OUC51" s="44"/>
      <c r="OUD51" s="44"/>
      <c r="OUE51" s="44"/>
      <c r="OUF51" s="44"/>
      <c r="OUG51" s="44"/>
      <c r="OUH51" s="44"/>
      <c r="OUI51" s="44"/>
      <c r="OUJ51" s="44"/>
      <c r="OUK51" s="44"/>
      <c r="OUL51" s="44"/>
      <c r="OUM51" s="44"/>
      <c r="OUN51" s="44"/>
      <c r="OUO51" s="44"/>
      <c r="OUP51" s="44"/>
      <c r="OUQ51" s="44"/>
      <c r="OUR51" s="44"/>
      <c r="OUS51" s="44"/>
      <c r="OUT51" s="44"/>
      <c r="OUU51" s="44"/>
      <c r="OUV51" s="44"/>
      <c r="OUW51" s="44"/>
      <c r="OUX51" s="44"/>
      <c r="OUY51" s="44"/>
      <c r="OUZ51" s="44"/>
      <c r="OVA51" s="44"/>
      <c r="OVB51" s="44"/>
      <c r="OVC51" s="44"/>
      <c r="OVD51" s="44"/>
      <c r="OVE51" s="44"/>
      <c r="OVF51" s="44"/>
      <c r="OVG51" s="44"/>
      <c r="OVH51" s="44"/>
      <c r="OVI51" s="44"/>
      <c r="OVJ51" s="44"/>
      <c r="OVK51" s="44"/>
      <c r="OVL51" s="44"/>
      <c r="OVM51" s="44"/>
      <c r="OVN51" s="44"/>
      <c r="OVO51" s="44"/>
      <c r="OVP51" s="44"/>
      <c r="OVQ51" s="44"/>
      <c r="OVR51" s="44"/>
      <c r="OVS51" s="44"/>
      <c r="OVT51" s="44"/>
      <c r="OVU51" s="44"/>
      <c r="OVV51" s="44"/>
      <c r="OVW51" s="44"/>
      <c r="OVX51" s="44"/>
      <c r="OVY51" s="44"/>
      <c r="OVZ51" s="44"/>
      <c r="OWA51" s="44"/>
      <c r="OWB51" s="44"/>
      <c r="OWC51" s="44"/>
      <c r="OWD51" s="44"/>
      <c r="OWE51" s="44"/>
      <c r="OWF51" s="44"/>
      <c r="OWG51" s="44"/>
      <c r="OWH51" s="44"/>
      <c r="OWI51" s="44"/>
      <c r="OWJ51" s="44"/>
      <c r="OWK51" s="44"/>
      <c r="OWL51" s="44"/>
      <c r="OWM51" s="44"/>
      <c r="OWN51" s="44"/>
      <c r="OWO51" s="44"/>
      <c r="OWP51" s="44"/>
      <c r="OWQ51" s="44"/>
      <c r="OWR51" s="44"/>
      <c r="OWS51" s="44"/>
      <c r="OWT51" s="44"/>
      <c r="OWU51" s="44"/>
      <c r="OWV51" s="44"/>
      <c r="OWW51" s="44"/>
      <c r="OWX51" s="44"/>
      <c r="OWY51" s="44"/>
      <c r="OWZ51" s="44"/>
      <c r="OXA51" s="44"/>
      <c r="OXB51" s="44"/>
      <c r="OXC51" s="44"/>
      <c r="OXD51" s="44"/>
      <c r="OXE51" s="44"/>
      <c r="OXF51" s="44"/>
      <c r="OXG51" s="44"/>
      <c r="OXH51" s="44"/>
      <c r="OXI51" s="44"/>
      <c r="OXJ51" s="44"/>
      <c r="OXK51" s="44"/>
      <c r="OXL51" s="44"/>
      <c r="OXM51" s="44"/>
      <c r="OXN51" s="44"/>
      <c r="OXO51" s="44"/>
      <c r="OXP51" s="44"/>
      <c r="OXQ51" s="44"/>
      <c r="OXR51" s="44"/>
      <c r="OXS51" s="44"/>
      <c r="OXT51" s="44"/>
      <c r="OXU51" s="44"/>
      <c r="OXV51" s="44"/>
      <c r="OXW51" s="44"/>
      <c r="OXX51" s="44"/>
      <c r="OXY51" s="44"/>
      <c r="OXZ51" s="44"/>
      <c r="OYA51" s="44"/>
      <c r="OYB51" s="44"/>
      <c r="OYC51" s="44"/>
      <c r="OYD51" s="44"/>
      <c r="OYE51" s="44"/>
      <c r="OYF51" s="44"/>
      <c r="OYG51" s="44"/>
      <c r="OYH51" s="44"/>
      <c r="OYI51" s="44"/>
      <c r="OYJ51" s="44"/>
      <c r="OYK51" s="44"/>
      <c r="OYL51" s="44"/>
      <c r="OYM51" s="44"/>
      <c r="OYN51" s="44"/>
      <c r="OYO51" s="44"/>
      <c r="OYP51" s="44"/>
      <c r="OYQ51" s="44"/>
      <c r="OYR51" s="44"/>
      <c r="OYS51" s="44"/>
      <c r="OYT51" s="44"/>
      <c r="OYU51" s="44"/>
      <c r="OYV51" s="44"/>
      <c r="OYW51" s="44"/>
      <c r="OYX51" s="44"/>
      <c r="OYY51" s="44"/>
      <c r="OYZ51" s="44"/>
      <c r="OZA51" s="44"/>
      <c r="OZB51" s="44"/>
      <c r="OZC51" s="44"/>
      <c r="OZD51" s="44"/>
      <c r="OZE51" s="44"/>
      <c r="OZF51" s="44"/>
      <c r="OZG51" s="44"/>
      <c r="OZH51" s="44"/>
      <c r="OZI51" s="44"/>
      <c r="OZJ51" s="44"/>
      <c r="OZK51" s="44"/>
      <c r="OZL51" s="44"/>
      <c r="OZM51" s="44"/>
      <c r="OZN51" s="44"/>
      <c r="OZO51" s="44"/>
      <c r="OZP51" s="44"/>
      <c r="OZQ51" s="44"/>
      <c r="OZR51" s="44"/>
      <c r="OZS51" s="44"/>
      <c r="OZT51" s="44"/>
      <c r="OZU51" s="44"/>
      <c r="OZV51" s="44"/>
      <c r="OZW51" s="44"/>
      <c r="OZX51" s="44"/>
      <c r="OZY51" s="44"/>
      <c r="OZZ51" s="44"/>
      <c r="PAA51" s="44"/>
      <c r="PAB51" s="44"/>
      <c r="PAC51" s="44"/>
      <c r="PAD51" s="44"/>
      <c r="PAE51" s="44"/>
      <c r="PAF51" s="44"/>
      <c r="PAG51" s="44"/>
      <c r="PAH51" s="44"/>
      <c r="PAI51" s="44"/>
      <c r="PAJ51" s="44"/>
      <c r="PAK51" s="44"/>
      <c r="PAL51" s="44"/>
      <c r="PAM51" s="44"/>
      <c r="PAN51" s="44"/>
      <c r="PAO51" s="44"/>
      <c r="PAP51" s="44"/>
      <c r="PAQ51" s="44"/>
      <c r="PAR51" s="44"/>
      <c r="PAS51" s="44"/>
      <c r="PAT51" s="44"/>
      <c r="PAU51" s="44"/>
      <c r="PAV51" s="44"/>
      <c r="PAW51" s="44"/>
      <c r="PAX51" s="44"/>
      <c r="PAY51" s="44"/>
      <c r="PAZ51" s="44"/>
      <c r="PBA51" s="44"/>
      <c r="PBB51" s="44"/>
      <c r="PBC51" s="44"/>
      <c r="PBD51" s="44"/>
      <c r="PBE51" s="44"/>
      <c r="PBF51" s="44"/>
      <c r="PBG51" s="44"/>
      <c r="PBH51" s="44"/>
      <c r="PBI51" s="44"/>
      <c r="PBJ51" s="44"/>
      <c r="PBK51" s="44"/>
      <c r="PBL51" s="44"/>
      <c r="PBM51" s="44"/>
      <c r="PBN51" s="44"/>
      <c r="PBO51" s="44"/>
      <c r="PBP51" s="44"/>
      <c r="PBQ51" s="44"/>
      <c r="PBR51" s="44"/>
      <c r="PBS51" s="44"/>
      <c r="PBT51" s="44"/>
      <c r="PBU51" s="44"/>
      <c r="PBV51" s="44"/>
      <c r="PBW51" s="44"/>
      <c r="PBX51" s="44"/>
      <c r="PBY51" s="44"/>
      <c r="PBZ51" s="44"/>
      <c r="PCA51" s="44"/>
      <c r="PCB51" s="44"/>
      <c r="PCC51" s="44"/>
      <c r="PCD51" s="44"/>
      <c r="PCE51" s="44"/>
      <c r="PCF51" s="44"/>
      <c r="PCG51" s="44"/>
      <c r="PCH51" s="44"/>
      <c r="PCI51" s="44"/>
      <c r="PCJ51" s="44"/>
      <c r="PCK51" s="44"/>
      <c r="PCL51" s="44"/>
      <c r="PCM51" s="44"/>
      <c r="PCN51" s="44"/>
      <c r="PCO51" s="44"/>
      <c r="PCP51" s="44"/>
      <c r="PCQ51" s="44"/>
      <c r="PCR51" s="44"/>
      <c r="PCS51" s="44"/>
      <c r="PCT51" s="44"/>
      <c r="PCU51" s="44"/>
      <c r="PCV51" s="44"/>
      <c r="PCW51" s="44"/>
      <c r="PCX51" s="44"/>
      <c r="PCY51" s="44"/>
      <c r="PCZ51" s="44"/>
      <c r="PDA51" s="44"/>
      <c r="PDB51" s="44"/>
      <c r="PDC51" s="44"/>
      <c r="PDD51" s="44"/>
      <c r="PDE51" s="44"/>
      <c r="PDF51" s="44"/>
      <c r="PDG51" s="44"/>
      <c r="PDH51" s="44"/>
      <c r="PDI51" s="44"/>
      <c r="PDJ51" s="44"/>
      <c r="PDK51" s="44"/>
      <c r="PDL51" s="44"/>
      <c r="PDM51" s="44"/>
      <c r="PDN51" s="44"/>
      <c r="PDO51" s="44"/>
      <c r="PDP51" s="44"/>
      <c r="PDQ51" s="44"/>
      <c r="PDR51" s="44"/>
      <c r="PDS51" s="44"/>
      <c r="PDT51" s="44"/>
      <c r="PDU51" s="44"/>
      <c r="PDV51" s="44"/>
      <c r="PDW51" s="44"/>
      <c r="PDX51" s="44"/>
      <c r="PDY51" s="44"/>
      <c r="PDZ51" s="44"/>
      <c r="PEA51" s="44"/>
      <c r="PEB51" s="44"/>
      <c r="PEC51" s="44"/>
      <c r="PED51" s="44"/>
      <c r="PEE51" s="44"/>
      <c r="PEF51" s="44"/>
      <c r="PEG51" s="44"/>
      <c r="PEH51" s="44"/>
      <c r="PEI51" s="44"/>
      <c r="PEJ51" s="44"/>
      <c r="PEK51" s="44"/>
      <c r="PEL51" s="44"/>
      <c r="PEM51" s="44"/>
      <c r="PEN51" s="44"/>
      <c r="PEO51" s="44"/>
      <c r="PEP51" s="44"/>
      <c r="PEQ51" s="44"/>
      <c r="PER51" s="44"/>
      <c r="PES51" s="44"/>
      <c r="PET51" s="44"/>
      <c r="PEU51" s="44"/>
      <c r="PEV51" s="44"/>
      <c r="PEW51" s="44"/>
      <c r="PEX51" s="44"/>
      <c r="PEY51" s="44"/>
      <c r="PEZ51" s="44"/>
      <c r="PFA51" s="44"/>
      <c r="PFB51" s="44"/>
      <c r="PFC51" s="44"/>
      <c r="PFD51" s="44"/>
      <c r="PFE51" s="44"/>
      <c r="PFF51" s="44"/>
      <c r="PFG51" s="44"/>
      <c r="PFH51" s="44"/>
      <c r="PFI51" s="44"/>
      <c r="PFJ51" s="44"/>
      <c r="PFK51" s="44"/>
      <c r="PFL51" s="44"/>
      <c r="PFM51" s="44"/>
      <c r="PFN51" s="44"/>
      <c r="PFO51" s="44"/>
      <c r="PFP51" s="44"/>
      <c r="PFQ51" s="44"/>
      <c r="PFR51" s="44"/>
      <c r="PFS51" s="44"/>
      <c r="PFT51" s="44"/>
      <c r="PFU51" s="44"/>
      <c r="PFV51" s="44"/>
      <c r="PFW51" s="44"/>
      <c r="PFX51" s="44"/>
      <c r="PFY51" s="44"/>
      <c r="PFZ51" s="44"/>
      <c r="PGA51" s="44"/>
      <c r="PGB51" s="44"/>
      <c r="PGC51" s="44"/>
      <c r="PGD51" s="44"/>
      <c r="PGE51" s="44"/>
      <c r="PGF51" s="44"/>
      <c r="PGG51" s="44"/>
      <c r="PGH51" s="44"/>
      <c r="PGI51" s="44"/>
      <c r="PGJ51" s="44"/>
      <c r="PGK51" s="44"/>
      <c r="PGL51" s="44"/>
      <c r="PGM51" s="44"/>
      <c r="PGN51" s="44"/>
      <c r="PGO51" s="44"/>
      <c r="PGP51" s="44"/>
      <c r="PGQ51" s="44"/>
      <c r="PGR51" s="44"/>
      <c r="PGS51" s="44"/>
      <c r="PGT51" s="44"/>
      <c r="PGU51" s="44"/>
      <c r="PGV51" s="44"/>
      <c r="PGW51" s="44"/>
      <c r="PGX51" s="44"/>
      <c r="PGY51" s="44"/>
      <c r="PGZ51" s="44"/>
      <c r="PHA51" s="44"/>
      <c r="PHB51" s="44"/>
      <c r="PHC51" s="44"/>
      <c r="PHD51" s="44"/>
      <c r="PHE51" s="44"/>
      <c r="PHF51" s="44"/>
      <c r="PHG51" s="44"/>
      <c r="PHH51" s="44"/>
      <c r="PHI51" s="44"/>
      <c r="PHJ51" s="44"/>
      <c r="PHK51" s="44"/>
      <c r="PHL51" s="44"/>
      <c r="PHM51" s="44"/>
      <c r="PHN51" s="44"/>
      <c r="PHO51" s="44"/>
      <c r="PHP51" s="44"/>
      <c r="PHQ51" s="44"/>
      <c r="PHR51" s="44"/>
      <c r="PHS51" s="44"/>
      <c r="PHT51" s="44"/>
      <c r="PHU51" s="44"/>
      <c r="PHV51" s="44"/>
      <c r="PHW51" s="44"/>
      <c r="PHX51" s="44"/>
      <c r="PHY51" s="44"/>
      <c r="PHZ51" s="44"/>
      <c r="PIA51" s="44"/>
      <c r="PIB51" s="44"/>
      <c r="PIC51" s="44"/>
      <c r="PID51" s="44"/>
      <c r="PIE51" s="44"/>
      <c r="PIF51" s="44"/>
      <c r="PIG51" s="44"/>
      <c r="PIH51" s="44"/>
      <c r="PII51" s="44"/>
      <c r="PIJ51" s="44"/>
      <c r="PIK51" s="44"/>
      <c r="PIL51" s="44"/>
      <c r="PIM51" s="44"/>
      <c r="PIN51" s="44"/>
      <c r="PIO51" s="44"/>
      <c r="PIP51" s="44"/>
      <c r="PIQ51" s="44"/>
      <c r="PIR51" s="44"/>
      <c r="PIS51" s="44"/>
      <c r="PIT51" s="44"/>
      <c r="PIU51" s="44"/>
      <c r="PIV51" s="44"/>
      <c r="PIW51" s="44"/>
      <c r="PIX51" s="44"/>
      <c r="PIY51" s="44"/>
      <c r="PIZ51" s="44"/>
      <c r="PJA51" s="44"/>
      <c r="PJB51" s="44"/>
      <c r="PJC51" s="44"/>
      <c r="PJD51" s="44"/>
      <c r="PJE51" s="44"/>
      <c r="PJF51" s="44"/>
      <c r="PJG51" s="44"/>
      <c r="PJH51" s="44"/>
      <c r="PJI51" s="44"/>
      <c r="PJJ51" s="44"/>
      <c r="PJK51" s="44"/>
      <c r="PJL51" s="44"/>
      <c r="PJM51" s="44"/>
      <c r="PJN51" s="44"/>
      <c r="PJO51" s="44"/>
      <c r="PJP51" s="44"/>
      <c r="PJQ51" s="44"/>
      <c r="PJR51" s="44"/>
      <c r="PJS51" s="44"/>
      <c r="PJT51" s="44"/>
      <c r="PJU51" s="44"/>
      <c r="PJV51" s="44"/>
      <c r="PJW51" s="44"/>
      <c r="PJX51" s="44"/>
      <c r="PJY51" s="44"/>
      <c r="PJZ51" s="44"/>
      <c r="PKA51" s="44"/>
      <c r="PKB51" s="44"/>
      <c r="PKC51" s="44"/>
      <c r="PKD51" s="44"/>
      <c r="PKE51" s="44"/>
      <c r="PKF51" s="44"/>
      <c r="PKG51" s="44"/>
      <c r="PKH51" s="44"/>
      <c r="PKI51" s="44"/>
      <c r="PKJ51" s="44"/>
      <c r="PKK51" s="44"/>
      <c r="PKL51" s="44"/>
      <c r="PKM51" s="44"/>
      <c r="PKN51" s="44"/>
      <c r="PKO51" s="44"/>
      <c r="PKP51" s="44"/>
      <c r="PKQ51" s="44"/>
      <c r="PKR51" s="44"/>
      <c r="PKS51" s="44"/>
      <c r="PKT51" s="44"/>
      <c r="PKU51" s="44"/>
      <c r="PKV51" s="44"/>
      <c r="PKW51" s="44"/>
      <c r="PKX51" s="44"/>
      <c r="PKY51" s="44"/>
      <c r="PKZ51" s="44"/>
      <c r="PLA51" s="44"/>
      <c r="PLB51" s="44"/>
      <c r="PLC51" s="44"/>
      <c r="PLD51" s="44"/>
      <c r="PLE51" s="44"/>
      <c r="PLF51" s="44"/>
      <c r="PLG51" s="44"/>
      <c r="PLH51" s="44"/>
      <c r="PLI51" s="44"/>
      <c r="PLJ51" s="44"/>
      <c r="PLK51" s="44"/>
      <c r="PLL51" s="44"/>
      <c r="PLM51" s="44"/>
      <c r="PLN51" s="44"/>
      <c r="PLO51" s="44"/>
      <c r="PLP51" s="44"/>
      <c r="PLQ51" s="44"/>
      <c r="PLR51" s="44"/>
      <c r="PLS51" s="44"/>
      <c r="PLT51" s="44"/>
      <c r="PLU51" s="44"/>
      <c r="PLV51" s="44"/>
      <c r="PLW51" s="44"/>
      <c r="PLX51" s="44"/>
      <c r="PLY51" s="44"/>
      <c r="PLZ51" s="44"/>
      <c r="PMA51" s="44"/>
      <c r="PMB51" s="44"/>
      <c r="PMC51" s="44"/>
      <c r="PMD51" s="44"/>
      <c r="PME51" s="44"/>
      <c r="PMF51" s="44"/>
      <c r="PMG51" s="44"/>
      <c r="PMH51" s="44"/>
      <c r="PMI51" s="44"/>
      <c r="PMJ51" s="44"/>
      <c r="PMK51" s="44"/>
      <c r="PML51" s="44"/>
      <c r="PMM51" s="44"/>
      <c r="PMN51" s="44"/>
      <c r="PMO51" s="44"/>
      <c r="PMP51" s="44"/>
      <c r="PMQ51" s="44"/>
      <c r="PMR51" s="44"/>
      <c r="PMS51" s="44"/>
      <c r="PMT51" s="44"/>
      <c r="PMU51" s="44"/>
      <c r="PMV51" s="44"/>
      <c r="PMW51" s="44"/>
      <c r="PMX51" s="44"/>
      <c r="PMY51" s="44"/>
      <c r="PMZ51" s="44"/>
      <c r="PNA51" s="44"/>
      <c r="PNB51" s="44"/>
      <c r="PNC51" s="44"/>
      <c r="PND51" s="44"/>
      <c r="PNE51" s="44"/>
      <c r="PNF51" s="44"/>
      <c r="PNG51" s="44"/>
      <c r="PNH51" s="44"/>
      <c r="PNI51" s="44"/>
      <c r="PNJ51" s="44"/>
      <c r="PNK51" s="44"/>
      <c r="PNL51" s="44"/>
      <c r="PNM51" s="44"/>
      <c r="PNN51" s="44"/>
      <c r="PNO51" s="44"/>
      <c r="PNP51" s="44"/>
      <c r="PNQ51" s="44"/>
      <c r="PNR51" s="44"/>
      <c r="PNS51" s="44"/>
      <c r="PNT51" s="44"/>
      <c r="PNU51" s="44"/>
      <c r="PNV51" s="44"/>
      <c r="PNW51" s="44"/>
      <c r="PNX51" s="44"/>
      <c r="PNY51" s="44"/>
      <c r="PNZ51" s="44"/>
      <c r="POA51" s="44"/>
      <c r="POB51" s="44"/>
      <c r="POC51" s="44"/>
      <c r="POD51" s="44"/>
      <c r="POE51" s="44"/>
      <c r="POF51" s="44"/>
      <c r="POG51" s="44"/>
      <c r="POH51" s="44"/>
      <c r="POI51" s="44"/>
      <c r="POJ51" s="44"/>
      <c r="POK51" s="44"/>
      <c r="POL51" s="44"/>
      <c r="POM51" s="44"/>
      <c r="PON51" s="44"/>
      <c r="POO51" s="44"/>
      <c r="POP51" s="44"/>
      <c r="POQ51" s="44"/>
      <c r="POR51" s="44"/>
      <c r="POS51" s="44"/>
      <c r="POT51" s="44"/>
      <c r="POU51" s="44"/>
      <c r="POV51" s="44"/>
      <c r="POW51" s="44"/>
      <c r="POX51" s="44"/>
      <c r="POY51" s="44"/>
      <c r="POZ51" s="44"/>
      <c r="PPA51" s="44"/>
      <c r="PPB51" s="44"/>
      <c r="PPC51" s="44"/>
      <c r="PPD51" s="44"/>
      <c r="PPE51" s="44"/>
      <c r="PPF51" s="44"/>
      <c r="PPG51" s="44"/>
      <c r="PPH51" s="44"/>
      <c r="PPI51" s="44"/>
      <c r="PPJ51" s="44"/>
      <c r="PPK51" s="44"/>
      <c r="PPL51" s="44"/>
      <c r="PPM51" s="44"/>
      <c r="PPN51" s="44"/>
      <c r="PPO51" s="44"/>
      <c r="PPP51" s="44"/>
      <c r="PPQ51" s="44"/>
      <c r="PPR51" s="44"/>
      <c r="PPS51" s="44"/>
      <c r="PPT51" s="44"/>
      <c r="PPU51" s="44"/>
      <c r="PPV51" s="44"/>
      <c r="PPW51" s="44"/>
      <c r="PPX51" s="44"/>
      <c r="PPY51" s="44"/>
      <c r="PPZ51" s="44"/>
      <c r="PQA51" s="44"/>
      <c r="PQB51" s="44"/>
      <c r="PQC51" s="44"/>
      <c r="PQD51" s="44"/>
      <c r="PQE51" s="44"/>
      <c r="PQF51" s="44"/>
      <c r="PQG51" s="44"/>
      <c r="PQH51" s="44"/>
      <c r="PQI51" s="44"/>
      <c r="PQJ51" s="44"/>
      <c r="PQK51" s="44"/>
      <c r="PQL51" s="44"/>
      <c r="PQM51" s="44"/>
      <c r="PQN51" s="44"/>
      <c r="PQO51" s="44"/>
      <c r="PQP51" s="44"/>
      <c r="PQQ51" s="44"/>
      <c r="PQR51" s="44"/>
      <c r="PQS51" s="44"/>
      <c r="PQT51" s="44"/>
      <c r="PQU51" s="44"/>
      <c r="PQV51" s="44"/>
      <c r="PQW51" s="44"/>
      <c r="PQX51" s="44"/>
      <c r="PQY51" s="44"/>
      <c r="PQZ51" s="44"/>
      <c r="PRA51" s="44"/>
      <c r="PRB51" s="44"/>
      <c r="PRC51" s="44"/>
      <c r="PRD51" s="44"/>
      <c r="PRE51" s="44"/>
      <c r="PRF51" s="44"/>
      <c r="PRG51" s="44"/>
      <c r="PRH51" s="44"/>
      <c r="PRI51" s="44"/>
      <c r="PRJ51" s="44"/>
      <c r="PRK51" s="44"/>
      <c r="PRL51" s="44"/>
      <c r="PRM51" s="44"/>
      <c r="PRN51" s="44"/>
      <c r="PRO51" s="44"/>
      <c r="PRP51" s="44"/>
      <c r="PRQ51" s="44"/>
      <c r="PRR51" s="44"/>
      <c r="PRS51" s="44"/>
      <c r="PRT51" s="44"/>
      <c r="PRU51" s="44"/>
      <c r="PRV51" s="44"/>
      <c r="PRW51" s="44"/>
      <c r="PRX51" s="44"/>
      <c r="PRY51" s="44"/>
      <c r="PRZ51" s="44"/>
      <c r="PSA51" s="44"/>
      <c r="PSB51" s="44"/>
      <c r="PSC51" s="44"/>
      <c r="PSD51" s="44"/>
      <c r="PSE51" s="44"/>
      <c r="PSF51" s="44"/>
      <c r="PSG51" s="44"/>
      <c r="PSH51" s="44"/>
      <c r="PSI51" s="44"/>
      <c r="PSJ51" s="44"/>
      <c r="PSK51" s="44"/>
      <c r="PSL51" s="44"/>
      <c r="PSM51" s="44"/>
      <c r="PSN51" s="44"/>
      <c r="PSO51" s="44"/>
      <c r="PSP51" s="44"/>
      <c r="PSQ51" s="44"/>
      <c r="PSR51" s="44"/>
      <c r="PSS51" s="44"/>
      <c r="PST51" s="44"/>
      <c r="PSU51" s="44"/>
      <c r="PSV51" s="44"/>
      <c r="PSW51" s="44"/>
      <c r="PSX51" s="44"/>
      <c r="PSY51" s="44"/>
      <c r="PSZ51" s="44"/>
      <c r="PTA51" s="44"/>
      <c r="PTB51" s="44"/>
      <c r="PTC51" s="44"/>
      <c r="PTD51" s="44"/>
      <c r="PTE51" s="44"/>
      <c r="PTF51" s="44"/>
      <c r="PTG51" s="44"/>
      <c r="PTH51" s="44"/>
      <c r="PTI51" s="44"/>
      <c r="PTJ51" s="44"/>
      <c r="PTK51" s="44"/>
      <c r="PTL51" s="44"/>
      <c r="PTM51" s="44"/>
      <c r="PTN51" s="44"/>
      <c r="PTO51" s="44"/>
      <c r="PTP51" s="44"/>
      <c r="PTQ51" s="44"/>
      <c r="PTR51" s="44"/>
      <c r="PTS51" s="44"/>
      <c r="PTT51" s="44"/>
      <c r="PTU51" s="44"/>
      <c r="PTV51" s="44"/>
      <c r="PTW51" s="44"/>
      <c r="PTX51" s="44"/>
      <c r="PTY51" s="44"/>
      <c r="PTZ51" s="44"/>
      <c r="PUA51" s="44"/>
      <c r="PUB51" s="44"/>
      <c r="PUC51" s="44"/>
      <c r="PUD51" s="44"/>
      <c r="PUE51" s="44"/>
      <c r="PUF51" s="44"/>
      <c r="PUG51" s="44"/>
      <c r="PUH51" s="44"/>
      <c r="PUI51" s="44"/>
      <c r="PUJ51" s="44"/>
      <c r="PUK51" s="44"/>
      <c r="PUL51" s="44"/>
      <c r="PUM51" s="44"/>
      <c r="PUN51" s="44"/>
      <c r="PUO51" s="44"/>
      <c r="PUP51" s="44"/>
      <c r="PUQ51" s="44"/>
      <c r="PUR51" s="44"/>
      <c r="PUS51" s="44"/>
      <c r="PUT51" s="44"/>
      <c r="PUU51" s="44"/>
      <c r="PUV51" s="44"/>
      <c r="PUW51" s="44"/>
      <c r="PUX51" s="44"/>
      <c r="PUY51" s="44"/>
      <c r="PUZ51" s="44"/>
      <c r="PVA51" s="44"/>
      <c r="PVB51" s="44"/>
      <c r="PVC51" s="44"/>
      <c r="PVD51" s="44"/>
      <c r="PVE51" s="44"/>
      <c r="PVF51" s="44"/>
      <c r="PVG51" s="44"/>
      <c r="PVH51" s="44"/>
      <c r="PVI51" s="44"/>
      <c r="PVJ51" s="44"/>
      <c r="PVK51" s="44"/>
      <c r="PVL51" s="44"/>
      <c r="PVM51" s="44"/>
      <c r="PVN51" s="44"/>
      <c r="PVO51" s="44"/>
      <c r="PVP51" s="44"/>
      <c r="PVQ51" s="44"/>
      <c r="PVR51" s="44"/>
      <c r="PVS51" s="44"/>
      <c r="PVT51" s="44"/>
      <c r="PVU51" s="44"/>
      <c r="PVV51" s="44"/>
      <c r="PVW51" s="44"/>
      <c r="PVX51" s="44"/>
      <c r="PVY51" s="44"/>
      <c r="PVZ51" s="44"/>
      <c r="PWA51" s="44"/>
      <c r="PWB51" s="44"/>
      <c r="PWC51" s="44"/>
      <c r="PWD51" s="44"/>
      <c r="PWE51" s="44"/>
      <c r="PWF51" s="44"/>
      <c r="PWG51" s="44"/>
      <c r="PWH51" s="44"/>
      <c r="PWI51" s="44"/>
      <c r="PWJ51" s="44"/>
      <c r="PWK51" s="44"/>
      <c r="PWL51" s="44"/>
      <c r="PWM51" s="44"/>
      <c r="PWN51" s="44"/>
      <c r="PWO51" s="44"/>
      <c r="PWP51" s="44"/>
      <c r="PWQ51" s="44"/>
      <c r="PWR51" s="44"/>
      <c r="PWS51" s="44"/>
      <c r="PWT51" s="44"/>
      <c r="PWU51" s="44"/>
      <c r="PWV51" s="44"/>
      <c r="PWW51" s="44"/>
      <c r="PWX51" s="44"/>
      <c r="PWY51" s="44"/>
      <c r="PWZ51" s="44"/>
      <c r="PXA51" s="44"/>
      <c r="PXB51" s="44"/>
      <c r="PXC51" s="44"/>
      <c r="PXD51" s="44"/>
      <c r="PXE51" s="44"/>
      <c r="PXF51" s="44"/>
      <c r="PXG51" s="44"/>
      <c r="PXH51" s="44"/>
      <c r="PXI51" s="44"/>
      <c r="PXJ51" s="44"/>
      <c r="PXK51" s="44"/>
      <c r="PXL51" s="44"/>
      <c r="PXM51" s="44"/>
      <c r="PXN51" s="44"/>
      <c r="PXO51" s="44"/>
      <c r="PXP51" s="44"/>
      <c r="PXQ51" s="44"/>
      <c r="PXR51" s="44"/>
      <c r="PXS51" s="44"/>
      <c r="PXT51" s="44"/>
      <c r="PXU51" s="44"/>
      <c r="PXV51" s="44"/>
      <c r="PXW51" s="44"/>
      <c r="PXX51" s="44"/>
      <c r="PXY51" s="44"/>
      <c r="PXZ51" s="44"/>
      <c r="PYA51" s="44"/>
      <c r="PYB51" s="44"/>
      <c r="PYC51" s="44"/>
      <c r="PYD51" s="44"/>
      <c r="PYE51" s="44"/>
      <c r="PYF51" s="44"/>
      <c r="PYG51" s="44"/>
      <c r="PYH51" s="44"/>
      <c r="PYI51" s="44"/>
      <c r="PYJ51" s="44"/>
      <c r="PYK51" s="44"/>
      <c r="PYL51" s="44"/>
      <c r="PYM51" s="44"/>
      <c r="PYN51" s="44"/>
      <c r="PYO51" s="44"/>
      <c r="PYP51" s="44"/>
      <c r="PYQ51" s="44"/>
      <c r="PYR51" s="44"/>
      <c r="PYS51" s="44"/>
      <c r="PYT51" s="44"/>
      <c r="PYU51" s="44"/>
      <c r="PYV51" s="44"/>
      <c r="PYW51" s="44"/>
      <c r="PYX51" s="44"/>
      <c r="PYY51" s="44"/>
      <c r="PYZ51" s="44"/>
      <c r="PZA51" s="44"/>
      <c r="PZB51" s="44"/>
      <c r="PZC51" s="44"/>
      <c r="PZD51" s="44"/>
      <c r="PZE51" s="44"/>
      <c r="PZF51" s="44"/>
      <c r="PZG51" s="44"/>
      <c r="PZH51" s="44"/>
      <c r="PZI51" s="44"/>
      <c r="PZJ51" s="44"/>
      <c r="PZK51" s="44"/>
      <c r="PZL51" s="44"/>
      <c r="PZM51" s="44"/>
      <c r="PZN51" s="44"/>
      <c r="PZO51" s="44"/>
      <c r="PZP51" s="44"/>
      <c r="PZQ51" s="44"/>
      <c r="PZR51" s="44"/>
      <c r="PZS51" s="44"/>
      <c r="PZT51" s="44"/>
      <c r="PZU51" s="44"/>
      <c r="PZV51" s="44"/>
      <c r="PZW51" s="44"/>
      <c r="PZX51" s="44"/>
      <c r="PZY51" s="44"/>
      <c r="PZZ51" s="44"/>
      <c r="QAA51" s="44"/>
      <c r="QAB51" s="44"/>
      <c r="QAC51" s="44"/>
      <c r="QAD51" s="44"/>
      <c r="QAE51" s="44"/>
      <c r="QAF51" s="44"/>
      <c r="QAG51" s="44"/>
      <c r="QAH51" s="44"/>
      <c r="QAI51" s="44"/>
      <c r="QAJ51" s="44"/>
      <c r="QAK51" s="44"/>
      <c r="QAL51" s="44"/>
      <c r="QAM51" s="44"/>
      <c r="QAN51" s="44"/>
      <c r="QAO51" s="44"/>
      <c r="QAP51" s="44"/>
      <c r="QAQ51" s="44"/>
      <c r="QAR51" s="44"/>
      <c r="QAS51" s="44"/>
      <c r="QAT51" s="44"/>
      <c r="QAU51" s="44"/>
      <c r="QAV51" s="44"/>
      <c r="QAW51" s="44"/>
      <c r="QAX51" s="44"/>
      <c r="QAY51" s="44"/>
      <c r="QAZ51" s="44"/>
      <c r="QBA51" s="44"/>
      <c r="QBB51" s="44"/>
      <c r="QBC51" s="44"/>
      <c r="QBD51" s="44"/>
      <c r="QBE51" s="44"/>
      <c r="QBF51" s="44"/>
      <c r="QBG51" s="44"/>
      <c r="QBH51" s="44"/>
      <c r="QBI51" s="44"/>
      <c r="QBJ51" s="44"/>
      <c r="QBK51" s="44"/>
      <c r="QBL51" s="44"/>
      <c r="QBM51" s="44"/>
      <c r="QBN51" s="44"/>
      <c r="QBO51" s="44"/>
      <c r="QBP51" s="44"/>
      <c r="QBQ51" s="44"/>
      <c r="QBR51" s="44"/>
      <c r="QBS51" s="44"/>
      <c r="QBT51" s="44"/>
      <c r="QBU51" s="44"/>
      <c r="QBV51" s="44"/>
      <c r="QBW51" s="44"/>
      <c r="QBX51" s="44"/>
      <c r="QBY51" s="44"/>
      <c r="QBZ51" s="44"/>
      <c r="QCA51" s="44"/>
      <c r="QCB51" s="44"/>
      <c r="QCC51" s="44"/>
      <c r="QCD51" s="44"/>
      <c r="QCE51" s="44"/>
      <c r="QCF51" s="44"/>
      <c r="QCG51" s="44"/>
      <c r="QCH51" s="44"/>
      <c r="QCI51" s="44"/>
      <c r="QCJ51" s="44"/>
      <c r="QCK51" s="44"/>
      <c r="QCL51" s="44"/>
      <c r="QCM51" s="44"/>
      <c r="QCN51" s="44"/>
      <c r="QCO51" s="44"/>
      <c r="QCP51" s="44"/>
      <c r="QCQ51" s="44"/>
      <c r="QCR51" s="44"/>
      <c r="QCS51" s="44"/>
      <c r="QCT51" s="44"/>
      <c r="QCU51" s="44"/>
      <c r="QCV51" s="44"/>
      <c r="QCW51" s="44"/>
      <c r="QCX51" s="44"/>
      <c r="QCY51" s="44"/>
      <c r="QCZ51" s="44"/>
      <c r="QDA51" s="44"/>
      <c r="QDB51" s="44"/>
      <c r="QDC51" s="44"/>
      <c r="QDD51" s="44"/>
      <c r="QDE51" s="44"/>
      <c r="QDF51" s="44"/>
      <c r="QDG51" s="44"/>
      <c r="QDH51" s="44"/>
      <c r="QDI51" s="44"/>
      <c r="QDJ51" s="44"/>
      <c r="QDK51" s="44"/>
      <c r="QDL51" s="44"/>
      <c r="QDM51" s="44"/>
      <c r="QDN51" s="44"/>
      <c r="QDO51" s="44"/>
      <c r="QDP51" s="44"/>
      <c r="QDQ51" s="44"/>
      <c r="QDR51" s="44"/>
      <c r="QDS51" s="44"/>
      <c r="QDT51" s="44"/>
      <c r="QDU51" s="44"/>
      <c r="QDV51" s="44"/>
      <c r="QDW51" s="44"/>
      <c r="QDX51" s="44"/>
      <c r="QDY51" s="44"/>
      <c r="QDZ51" s="44"/>
      <c r="QEA51" s="44"/>
      <c r="QEB51" s="44"/>
      <c r="QEC51" s="44"/>
      <c r="QED51" s="44"/>
      <c r="QEE51" s="44"/>
      <c r="QEF51" s="44"/>
      <c r="QEG51" s="44"/>
      <c r="QEH51" s="44"/>
      <c r="QEI51" s="44"/>
      <c r="QEJ51" s="44"/>
      <c r="QEK51" s="44"/>
      <c r="QEL51" s="44"/>
      <c r="QEM51" s="44"/>
      <c r="QEN51" s="44"/>
      <c r="QEO51" s="44"/>
      <c r="QEP51" s="44"/>
      <c r="QEQ51" s="44"/>
      <c r="QER51" s="44"/>
      <c r="QES51" s="44"/>
      <c r="QET51" s="44"/>
      <c r="QEU51" s="44"/>
      <c r="QEV51" s="44"/>
      <c r="QEW51" s="44"/>
      <c r="QEX51" s="44"/>
      <c r="QEY51" s="44"/>
      <c r="QEZ51" s="44"/>
      <c r="QFA51" s="44"/>
      <c r="QFB51" s="44"/>
      <c r="QFC51" s="44"/>
      <c r="QFD51" s="44"/>
      <c r="QFE51" s="44"/>
      <c r="QFF51" s="44"/>
      <c r="QFG51" s="44"/>
      <c r="QFH51" s="44"/>
      <c r="QFI51" s="44"/>
      <c r="QFJ51" s="44"/>
      <c r="QFK51" s="44"/>
      <c r="QFL51" s="44"/>
      <c r="QFM51" s="44"/>
      <c r="QFN51" s="44"/>
      <c r="QFO51" s="44"/>
      <c r="QFP51" s="44"/>
      <c r="QFQ51" s="44"/>
      <c r="QFR51" s="44"/>
      <c r="QFS51" s="44"/>
      <c r="QFT51" s="44"/>
      <c r="QFU51" s="44"/>
      <c r="QFV51" s="44"/>
      <c r="QFW51" s="44"/>
      <c r="QFX51" s="44"/>
      <c r="QFY51" s="44"/>
      <c r="QFZ51" s="44"/>
      <c r="QGA51" s="44"/>
      <c r="QGB51" s="44"/>
      <c r="QGC51" s="44"/>
      <c r="QGD51" s="44"/>
      <c r="QGE51" s="44"/>
      <c r="QGF51" s="44"/>
      <c r="QGG51" s="44"/>
      <c r="QGH51" s="44"/>
      <c r="QGI51" s="44"/>
      <c r="QGJ51" s="44"/>
      <c r="QGK51" s="44"/>
      <c r="QGL51" s="44"/>
      <c r="QGM51" s="44"/>
      <c r="QGN51" s="44"/>
      <c r="QGO51" s="44"/>
      <c r="QGP51" s="44"/>
      <c r="QGQ51" s="44"/>
      <c r="QGR51" s="44"/>
      <c r="QGS51" s="44"/>
      <c r="QGT51" s="44"/>
      <c r="QGU51" s="44"/>
      <c r="QGV51" s="44"/>
      <c r="QGW51" s="44"/>
      <c r="QGX51" s="44"/>
      <c r="QGY51" s="44"/>
      <c r="QGZ51" s="44"/>
      <c r="QHA51" s="44"/>
      <c r="QHB51" s="44"/>
      <c r="QHC51" s="44"/>
      <c r="QHD51" s="44"/>
      <c r="QHE51" s="44"/>
      <c r="QHF51" s="44"/>
      <c r="QHG51" s="44"/>
      <c r="QHH51" s="44"/>
      <c r="QHI51" s="44"/>
      <c r="QHJ51" s="44"/>
      <c r="QHK51" s="44"/>
      <c r="QHL51" s="44"/>
      <c r="QHM51" s="44"/>
      <c r="QHN51" s="44"/>
      <c r="QHO51" s="44"/>
      <c r="QHP51" s="44"/>
      <c r="QHQ51" s="44"/>
      <c r="QHR51" s="44"/>
      <c r="QHS51" s="44"/>
      <c r="QHT51" s="44"/>
      <c r="QHU51" s="44"/>
      <c r="QHV51" s="44"/>
      <c r="QHW51" s="44"/>
      <c r="QHX51" s="44"/>
      <c r="QHY51" s="44"/>
      <c r="QHZ51" s="44"/>
      <c r="QIA51" s="44"/>
      <c r="QIB51" s="44"/>
      <c r="QIC51" s="44"/>
      <c r="QID51" s="44"/>
      <c r="QIE51" s="44"/>
      <c r="QIF51" s="44"/>
      <c r="QIG51" s="44"/>
      <c r="QIH51" s="44"/>
      <c r="QII51" s="44"/>
      <c r="QIJ51" s="44"/>
      <c r="QIK51" s="44"/>
      <c r="QIL51" s="44"/>
      <c r="QIM51" s="44"/>
      <c r="QIN51" s="44"/>
      <c r="QIO51" s="44"/>
      <c r="QIP51" s="44"/>
      <c r="QIQ51" s="44"/>
      <c r="QIR51" s="44"/>
      <c r="QIS51" s="44"/>
      <c r="QIT51" s="44"/>
      <c r="QIU51" s="44"/>
      <c r="QIV51" s="44"/>
      <c r="QIW51" s="44"/>
      <c r="QIX51" s="44"/>
      <c r="QIY51" s="44"/>
      <c r="QIZ51" s="44"/>
      <c r="QJA51" s="44"/>
      <c r="QJB51" s="44"/>
      <c r="QJC51" s="44"/>
      <c r="QJD51" s="44"/>
      <c r="QJE51" s="44"/>
      <c r="QJF51" s="44"/>
      <c r="QJG51" s="44"/>
      <c r="QJH51" s="44"/>
      <c r="QJI51" s="44"/>
      <c r="QJJ51" s="44"/>
      <c r="QJK51" s="44"/>
      <c r="QJL51" s="44"/>
      <c r="QJM51" s="44"/>
      <c r="QJN51" s="44"/>
      <c r="QJO51" s="44"/>
      <c r="QJP51" s="44"/>
      <c r="QJQ51" s="44"/>
      <c r="QJR51" s="44"/>
      <c r="QJS51" s="44"/>
      <c r="QJT51" s="44"/>
      <c r="QJU51" s="44"/>
      <c r="QJV51" s="44"/>
      <c r="QJW51" s="44"/>
      <c r="QJX51" s="44"/>
      <c r="QJY51" s="44"/>
      <c r="QJZ51" s="44"/>
      <c r="QKA51" s="44"/>
      <c r="QKB51" s="44"/>
      <c r="QKC51" s="44"/>
      <c r="QKD51" s="44"/>
      <c r="QKE51" s="44"/>
      <c r="QKF51" s="44"/>
      <c r="QKG51" s="44"/>
      <c r="QKH51" s="44"/>
      <c r="QKI51" s="44"/>
      <c r="QKJ51" s="44"/>
      <c r="QKK51" s="44"/>
      <c r="QKL51" s="44"/>
      <c r="QKM51" s="44"/>
      <c r="QKN51" s="44"/>
      <c r="QKO51" s="44"/>
      <c r="QKP51" s="44"/>
      <c r="QKQ51" s="44"/>
      <c r="QKR51" s="44"/>
      <c r="QKS51" s="44"/>
      <c r="QKT51" s="44"/>
      <c r="QKU51" s="44"/>
      <c r="QKV51" s="44"/>
      <c r="QKW51" s="44"/>
      <c r="QKX51" s="44"/>
      <c r="QKY51" s="44"/>
      <c r="QKZ51" s="44"/>
      <c r="QLA51" s="44"/>
      <c r="QLB51" s="44"/>
      <c r="QLC51" s="44"/>
      <c r="QLD51" s="44"/>
      <c r="QLE51" s="44"/>
      <c r="QLF51" s="44"/>
      <c r="QLG51" s="44"/>
      <c r="QLH51" s="44"/>
      <c r="QLI51" s="44"/>
      <c r="QLJ51" s="44"/>
      <c r="QLK51" s="44"/>
      <c r="QLL51" s="44"/>
      <c r="QLM51" s="44"/>
      <c r="QLN51" s="44"/>
      <c r="QLO51" s="44"/>
      <c r="QLP51" s="44"/>
      <c r="QLQ51" s="44"/>
      <c r="QLR51" s="44"/>
      <c r="QLS51" s="44"/>
      <c r="QLT51" s="44"/>
      <c r="QLU51" s="44"/>
      <c r="QLV51" s="44"/>
      <c r="QLW51" s="44"/>
      <c r="QLX51" s="44"/>
      <c r="QLY51" s="44"/>
      <c r="QLZ51" s="44"/>
      <c r="QMA51" s="44"/>
      <c r="QMB51" s="44"/>
      <c r="QMC51" s="44"/>
      <c r="QMD51" s="44"/>
      <c r="QME51" s="44"/>
      <c r="QMF51" s="44"/>
      <c r="QMG51" s="44"/>
      <c r="QMH51" s="44"/>
      <c r="QMI51" s="44"/>
      <c r="QMJ51" s="44"/>
      <c r="QMK51" s="44"/>
      <c r="QML51" s="44"/>
      <c r="QMM51" s="44"/>
      <c r="QMN51" s="44"/>
      <c r="QMO51" s="44"/>
      <c r="QMP51" s="44"/>
      <c r="QMQ51" s="44"/>
      <c r="QMR51" s="44"/>
      <c r="QMS51" s="44"/>
      <c r="QMT51" s="44"/>
      <c r="QMU51" s="44"/>
      <c r="QMV51" s="44"/>
      <c r="QMW51" s="44"/>
      <c r="QMX51" s="44"/>
      <c r="QMY51" s="44"/>
      <c r="QMZ51" s="44"/>
      <c r="QNA51" s="44"/>
      <c r="QNB51" s="44"/>
      <c r="QNC51" s="44"/>
      <c r="QND51" s="44"/>
      <c r="QNE51" s="44"/>
      <c r="QNF51" s="44"/>
      <c r="QNG51" s="44"/>
      <c r="QNH51" s="44"/>
      <c r="QNI51" s="44"/>
      <c r="QNJ51" s="44"/>
      <c r="QNK51" s="44"/>
      <c r="QNL51" s="44"/>
      <c r="QNM51" s="44"/>
      <c r="QNN51" s="44"/>
      <c r="QNO51" s="44"/>
      <c r="QNP51" s="44"/>
      <c r="QNQ51" s="44"/>
      <c r="QNR51" s="44"/>
      <c r="QNS51" s="44"/>
      <c r="QNT51" s="44"/>
      <c r="QNU51" s="44"/>
      <c r="QNV51" s="44"/>
      <c r="QNW51" s="44"/>
      <c r="QNX51" s="44"/>
      <c r="QNY51" s="44"/>
      <c r="QNZ51" s="44"/>
      <c r="QOA51" s="44"/>
      <c r="QOB51" s="44"/>
      <c r="QOC51" s="44"/>
      <c r="QOD51" s="44"/>
      <c r="QOE51" s="44"/>
      <c r="QOF51" s="44"/>
      <c r="QOG51" s="44"/>
      <c r="QOH51" s="44"/>
      <c r="QOI51" s="44"/>
      <c r="QOJ51" s="44"/>
      <c r="QOK51" s="44"/>
      <c r="QOL51" s="44"/>
      <c r="QOM51" s="44"/>
      <c r="QON51" s="44"/>
      <c r="QOO51" s="44"/>
      <c r="QOP51" s="44"/>
      <c r="QOQ51" s="44"/>
      <c r="QOR51" s="44"/>
      <c r="QOS51" s="44"/>
      <c r="QOT51" s="44"/>
      <c r="QOU51" s="44"/>
      <c r="QOV51" s="44"/>
      <c r="QOW51" s="44"/>
      <c r="QOX51" s="44"/>
      <c r="QOY51" s="44"/>
      <c r="QOZ51" s="44"/>
      <c r="QPA51" s="44"/>
      <c r="QPB51" s="44"/>
      <c r="QPC51" s="44"/>
      <c r="QPD51" s="44"/>
      <c r="QPE51" s="44"/>
      <c r="QPF51" s="44"/>
      <c r="QPG51" s="44"/>
      <c r="QPH51" s="44"/>
      <c r="QPI51" s="44"/>
      <c r="QPJ51" s="44"/>
      <c r="QPK51" s="44"/>
      <c r="QPL51" s="44"/>
      <c r="QPM51" s="44"/>
      <c r="QPN51" s="44"/>
      <c r="QPO51" s="44"/>
      <c r="QPP51" s="44"/>
      <c r="QPQ51" s="44"/>
      <c r="QPR51" s="44"/>
      <c r="QPS51" s="44"/>
      <c r="QPT51" s="44"/>
      <c r="QPU51" s="44"/>
      <c r="QPV51" s="44"/>
      <c r="QPW51" s="44"/>
      <c r="QPX51" s="44"/>
      <c r="QPY51" s="44"/>
      <c r="QPZ51" s="44"/>
      <c r="QQA51" s="44"/>
      <c r="QQB51" s="44"/>
      <c r="QQC51" s="44"/>
      <c r="QQD51" s="44"/>
      <c r="QQE51" s="44"/>
      <c r="QQF51" s="44"/>
      <c r="QQG51" s="44"/>
      <c r="QQH51" s="44"/>
      <c r="QQI51" s="44"/>
      <c r="QQJ51" s="44"/>
      <c r="QQK51" s="44"/>
      <c r="QQL51" s="44"/>
      <c r="QQM51" s="44"/>
      <c r="QQN51" s="44"/>
      <c r="QQO51" s="44"/>
      <c r="QQP51" s="44"/>
      <c r="QQQ51" s="44"/>
      <c r="QQR51" s="44"/>
      <c r="QQS51" s="44"/>
      <c r="QQT51" s="44"/>
      <c r="QQU51" s="44"/>
      <c r="QQV51" s="44"/>
      <c r="QQW51" s="44"/>
      <c r="QQX51" s="44"/>
      <c r="QQY51" s="44"/>
      <c r="QQZ51" s="44"/>
      <c r="QRA51" s="44"/>
      <c r="QRB51" s="44"/>
      <c r="QRC51" s="44"/>
      <c r="QRD51" s="44"/>
      <c r="QRE51" s="44"/>
      <c r="QRF51" s="44"/>
      <c r="QRG51" s="44"/>
      <c r="QRH51" s="44"/>
      <c r="QRI51" s="44"/>
      <c r="QRJ51" s="44"/>
      <c r="QRK51" s="44"/>
      <c r="QRL51" s="44"/>
      <c r="QRM51" s="44"/>
      <c r="QRN51" s="44"/>
      <c r="QRO51" s="44"/>
      <c r="QRP51" s="44"/>
      <c r="QRQ51" s="44"/>
      <c r="QRR51" s="44"/>
      <c r="QRS51" s="44"/>
      <c r="QRT51" s="44"/>
      <c r="QRU51" s="44"/>
      <c r="QRV51" s="44"/>
      <c r="QRW51" s="44"/>
      <c r="QRX51" s="44"/>
      <c r="QRY51" s="44"/>
      <c r="QRZ51" s="44"/>
      <c r="QSA51" s="44"/>
      <c r="QSB51" s="44"/>
      <c r="QSC51" s="44"/>
      <c r="QSD51" s="44"/>
      <c r="QSE51" s="44"/>
      <c r="QSF51" s="44"/>
      <c r="QSG51" s="44"/>
      <c r="QSH51" s="44"/>
      <c r="QSI51" s="44"/>
      <c r="QSJ51" s="44"/>
      <c r="QSK51" s="44"/>
      <c r="QSL51" s="44"/>
      <c r="QSM51" s="44"/>
      <c r="QSN51" s="44"/>
      <c r="QSO51" s="44"/>
      <c r="QSP51" s="44"/>
      <c r="QSQ51" s="44"/>
      <c r="QSR51" s="44"/>
      <c r="QSS51" s="44"/>
      <c r="QST51" s="44"/>
      <c r="QSU51" s="44"/>
      <c r="QSV51" s="44"/>
      <c r="QSW51" s="44"/>
      <c r="QSX51" s="44"/>
      <c r="QSY51" s="44"/>
      <c r="QSZ51" s="44"/>
      <c r="QTA51" s="44"/>
      <c r="QTB51" s="44"/>
      <c r="QTC51" s="44"/>
      <c r="QTD51" s="44"/>
      <c r="QTE51" s="44"/>
      <c r="QTF51" s="44"/>
      <c r="QTG51" s="44"/>
      <c r="QTH51" s="44"/>
      <c r="QTI51" s="44"/>
      <c r="QTJ51" s="44"/>
      <c r="QTK51" s="44"/>
      <c r="QTL51" s="44"/>
      <c r="QTM51" s="44"/>
      <c r="QTN51" s="44"/>
      <c r="QTO51" s="44"/>
      <c r="QTP51" s="44"/>
      <c r="QTQ51" s="44"/>
      <c r="QTR51" s="44"/>
      <c r="QTS51" s="44"/>
      <c r="QTT51" s="44"/>
      <c r="QTU51" s="44"/>
      <c r="QTV51" s="44"/>
      <c r="QTW51" s="44"/>
      <c r="QTX51" s="44"/>
      <c r="QTY51" s="44"/>
      <c r="QTZ51" s="44"/>
      <c r="QUA51" s="44"/>
      <c r="QUB51" s="44"/>
      <c r="QUC51" s="44"/>
      <c r="QUD51" s="44"/>
      <c r="QUE51" s="44"/>
      <c r="QUF51" s="44"/>
      <c r="QUG51" s="44"/>
      <c r="QUH51" s="44"/>
      <c r="QUI51" s="44"/>
      <c r="QUJ51" s="44"/>
      <c r="QUK51" s="44"/>
      <c r="QUL51" s="44"/>
      <c r="QUM51" s="44"/>
      <c r="QUN51" s="44"/>
      <c r="QUO51" s="44"/>
      <c r="QUP51" s="44"/>
      <c r="QUQ51" s="44"/>
      <c r="QUR51" s="44"/>
      <c r="QUS51" s="44"/>
      <c r="QUT51" s="44"/>
      <c r="QUU51" s="44"/>
      <c r="QUV51" s="44"/>
      <c r="QUW51" s="44"/>
      <c r="QUX51" s="44"/>
      <c r="QUY51" s="44"/>
      <c r="QUZ51" s="44"/>
      <c r="QVA51" s="44"/>
      <c r="QVB51" s="44"/>
      <c r="QVC51" s="44"/>
      <c r="QVD51" s="44"/>
      <c r="QVE51" s="44"/>
      <c r="QVF51" s="44"/>
      <c r="QVG51" s="44"/>
      <c r="QVH51" s="44"/>
      <c r="QVI51" s="44"/>
      <c r="QVJ51" s="44"/>
      <c r="QVK51" s="44"/>
      <c r="QVL51" s="44"/>
      <c r="QVM51" s="44"/>
      <c r="QVN51" s="44"/>
      <c r="QVO51" s="44"/>
      <c r="QVP51" s="44"/>
      <c r="QVQ51" s="44"/>
      <c r="QVR51" s="44"/>
      <c r="QVS51" s="44"/>
      <c r="QVT51" s="44"/>
      <c r="QVU51" s="44"/>
      <c r="QVV51" s="44"/>
      <c r="QVW51" s="44"/>
      <c r="QVX51" s="44"/>
      <c r="QVY51" s="44"/>
      <c r="QVZ51" s="44"/>
      <c r="QWA51" s="44"/>
      <c r="QWB51" s="44"/>
      <c r="QWC51" s="44"/>
      <c r="QWD51" s="44"/>
      <c r="QWE51" s="44"/>
      <c r="QWF51" s="44"/>
      <c r="QWG51" s="44"/>
      <c r="QWH51" s="44"/>
      <c r="QWI51" s="44"/>
      <c r="QWJ51" s="44"/>
      <c r="QWK51" s="44"/>
      <c r="QWL51" s="44"/>
      <c r="QWM51" s="44"/>
      <c r="QWN51" s="44"/>
      <c r="QWO51" s="44"/>
      <c r="QWP51" s="44"/>
      <c r="QWQ51" s="44"/>
      <c r="QWR51" s="44"/>
      <c r="QWS51" s="44"/>
      <c r="QWT51" s="44"/>
      <c r="QWU51" s="44"/>
      <c r="QWV51" s="44"/>
      <c r="QWW51" s="44"/>
      <c r="QWX51" s="44"/>
      <c r="QWY51" s="44"/>
      <c r="QWZ51" s="44"/>
      <c r="QXA51" s="44"/>
      <c r="QXB51" s="44"/>
      <c r="QXC51" s="44"/>
      <c r="QXD51" s="44"/>
      <c r="QXE51" s="44"/>
      <c r="QXF51" s="44"/>
      <c r="QXG51" s="44"/>
      <c r="QXH51" s="44"/>
      <c r="QXI51" s="44"/>
      <c r="QXJ51" s="44"/>
      <c r="QXK51" s="44"/>
      <c r="QXL51" s="44"/>
      <c r="QXM51" s="44"/>
      <c r="QXN51" s="44"/>
      <c r="QXO51" s="44"/>
      <c r="QXP51" s="44"/>
      <c r="QXQ51" s="44"/>
      <c r="QXR51" s="44"/>
      <c r="QXS51" s="44"/>
      <c r="QXT51" s="44"/>
      <c r="QXU51" s="44"/>
      <c r="QXV51" s="44"/>
      <c r="QXW51" s="44"/>
      <c r="QXX51" s="44"/>
      <c r="QXY51" s="44"/>
      <c r="QXZ51" s="44"/>
      <c r="QYA51" s="44"/>
      <c r="QYB51" s="44"/>
      <c r="QYC51" s="44"/>
      <c r="QYD51" s="44"/>
      <c r="QYE51" s="44"/>
      <c r="QYF51" s="44"/>
      <c r="QYG51" s="44"/>
      <c r="QYH51" s="44"/>
      <c r="QYI51" s="44"/>
      <c r="QYJ51" s="44"/>
      <c r="QYK51" s="44"/>
      <c r="QYL51" s="44"/>
      <c r="QYM51" s="44"/>
      <c r="QYN51" s="44"/>
      <c r="QYO51" s="44"/>
      <c r="QYP51" s="44"/>
      <c r="QYQ51" s="44"/>
      <c r="QYR51" s="44"/>
      <c r="QYS51" s="44"/>
      <c r="QYT51" s="44"/>
      <c r="QYU51" s="44"/>
      <c r="QYV51" s="44"/>
      <c r="QYW51" s="44"/>
      <c r="QYX51" s="44"/>
      <c r="QYY51" s="44"/>
      <c r="QYZ51" s="44"/>
      <c r="QZA51" s="44"/>
      <c r="QZB51" s="44"/>
      <c r="QZC51" s="44"/>
      <c r="QZD51" s="44"/>
      <c r="QZE51" s="44"/>
      <c r="QZF51" s="44"/>
      <c r="QZG51" s="44"/>
      <c r="QZH51" s="44"/>
      <c r="QZI51" s="44"/>
      <c r="QZJ51" s="44"/>
      <c r="QZK51" s="44"/>
      <c r="QZL51" s="44"/>
      <c r="QZM51" s="44"/>
      <c r="QZN51" s="44"/>
      <c r="QZO51" s="44"/>
      <c r="QZP51" s="44"/>
      <c r="QZQ51" s="44"/>
      <c r="QZR51" s="44"/>
      <c r="QZS51" s="44"/>
      <c r="QZT51" s="44"/>
      <c r="QZU51" s="44"/>
      <c r="QZV51" s="44"/>
      <c r="QZW51" s="44"/>
      <c r="QZX51" s="44"/>
      <c r="QZY51" s="44"/>
      <c r="QZZ51" s="44"/>
      <c r="RAA51" s="44"/>
      <c r="RAB51" s="44"/>
      <c r="RAC51" s="44"/>
      <c r="RAD51" s="44"/>
      <c r="RAE51" s="44"/>
      <c r="RAF51" s="44"/>
      <c r="RAG51" s="44"/>
      <c r="RAH51" s="44"/>
      <c r="RAI51" s="44"/>
      <c r="RAJ51" s="44"/>
      <c r="RAK51" s="44"/>
      <c r="RAL51" s="44"/>
      <c r="RAM51" s="44"/>
      <c r="RAN51" s="44"/>
      <c r="RAO51" s="44"/>
      <c r="RAP51" s="44"/>
      <c r="RAQ51" s="44"/>
      <c r="RAR51" s="44"/>
      <c r="RAS51" s="44"/>
      <c r="RAT51" s="44"/>
      <c r="RAU51" s="44"/>
      <c r="RAV51" s="44"/>
      <c r="RAW51" s="44"/>
      <c r="RAX51" s="44"/>
      <c r="RAY51" s="44"/>
      <c r="RAZ51" s="44"/>
      <c r="RBA51" s="44"/>
      <c r="RBB51" s="44"/>
      <c r="RBC51" s="44"/>
      <c r="RBD51" s="44"/>
      <c r="RBE51" s="44"/>
      <c r="RBF51" s="44"/>
      <c r="RBG51" s="44"/>
      <c r="RBH51" s="44"/>
      <c r="RBI51" s="44"/>
      <c r="RBJ51" s="44"/>
      <c r="RBK51" s="44"/>
      <c r="RBL51" s="44"/>
      <c r="RBM51" s="44"/>
      <c r="RBN51" s="44"/>
      <c r="RBO51" s="44"/>
      <c r="RBP51" s="44"/>
      <c r="RBQ51" s="44"/>
      <c r="RBR51" s="44"/>
      <c r="RBS51" s="44"/>
      <c r="RBT51" s="44"/>
      <c r="RBU51" s="44"/>
      <c r="RBV51" s="44"/>
      <c r="RBW51" s="44"/>
      <c r="RBX51" s="44"/>
      <c r="RBY51" s="44"/>
      <c r="RBZ51" s="44"/>
      <c r="RCA51" s="44"/>
      <c r="RCB51" s="44"/>
      <c r="RCC51" s="44"/>
      <c r="RCD51" s="44"/>
      <c r="RCE51" s="44"/>
      <c r="RCF51" s="44"/>
      <c r="RCG51" s="44"/>
      <c r="RCH51" s="44"/>
      <c r="RCI51" s="44"/>
      <c r="RCJ51" s="44"/>
      <c r="RCK51" s="44"/>
      <c r="RCL51" s="44"/>
      <c r="RCM51" s="44"/>
      <c r="RCN51" s="44"/>
      <c r="RCO51" s="44"/>
      <c r="RCP51" s="44"/>
      <c r="RCQ51" s="44"/>
      <c r="RCR51" s="44"/>
      <c r="RCS51" s="44"/>
      <c r="RCT51" s="44"/>
      <c r="RCU51" s="44"/>
      <c r="RCV51" s="44"/>
      <c r="RCW51" s="44"/>
      <c r="RCX51" s="44"/>
      <c r="RCY51" s="44"/>
      <c r="RCZ51" s="44"/>
      <c r="RDA51" s="44"/>
      <c r="RDB51" s="44"/>
      <c r="RDC51" s="44"/>
      <c r="RDD51" s="44"/>
      <c r="RDE51" s="44"/>
      <c r="RDF51" s="44"/>
      <c r="RDG51" s="44"/>
      <c r="RDH51" s="44"/>
      <c r="RDI51" s="44"/>
      <c r="RDJ51" s="44"/>
      <c r="RDK51" s="44"/>
      <c r="RDL51" s="44"/>
      <c r="RDM51" s="44"/>
      <c r="RDN51" s="44"/>
      <c r="RDO51" s="44"/>
      <c r="RDP51" s="44"/>
      <c r="RDQ51" s="44"/>
      <c r="RDR51" s="44"/>
      <c r="RDS51" s="44"/>
      <c r="RDT51" s="44"/>
      <c r="RDU51" s="44"/>
      <c r="RDV51" s="44"/>
      <c r="RDW51" s="44"/>
      <c r="RDX51" s="44"/>
      <c r="RDY51" s="44"/>
      <c r="RDZ51" s="44"/>
      <c r="REA51" s="44"/>
      <c r="REB51" s="44"/>
      <c r="REC51" s="44"/>
      <c r="RED51" s="44"/>
      <c r="REE51" s="44"/>
      <c r="REF51" s="44"/>
      <c r="REG51" s="44"/>
      <c r="REH51" s="44"/>
      <c r="REI51" s="44"/>
      <c r="REJ51" s="44"/>
      <c r="REK51" s="44"/>
      <c r="REL51" s="44"/>
      <c r="REM51" s="44"/>
      <c r="REN51" s="44"/>
      <c r="REO51" s="44"/>
      <c r="REP51" s="44"/>
      <c r="REQ51" s="44"/>
      <c r="RER51" s="44"/>
      <c r="RES51" s="44"/>
      <c r="RET51" s="44"/>
      <c r="REU51" s="44"/>
      <c r="REV51" s="44"/>
      <c r="REW51" s="44"/>
      <c r="REX51" s="44"/>
      <c r="REY51" s="44"/>
      <c r="REZ51" s="44"/>
      <c r="RFA51" s="44"/>
      <c r="RFB51" s="44"/>
      <c r="RFC51" s="44"/>
      <c r="RFD51" s="44"/>
      <c r="RFE51" s="44"/>
      <c r="RFF51" s="44"/>
      <c r="RFG51" s="44"/>
      <c r="RFH51" s="44"/>
      <c r="RFI51" s="44"/>
      <c r="RFJ51" s="44"/>
      <c r="RFK51" s="44"/>
      <c r="RFL51" s="44"/>
      <c r="RFM51" s="44"/>
      <c r="RFN51" s="44"/>
      <c r="RFO51" s="44"/>
      <c r="RFP51" s="44"/>
      <c r="RFQ51" s="44"/>
      <c r="RFR51" s="44"/>
      <c r="RFS51" s="44"/>
      <c r="RFT51" s="44"/>
      <c r="RFU51" s="44"/>
      <c r="RFV51" s="44"/>
      <c r="RFW51" s="44"/>
      <c r="RFX51" s="44"/>
      <c r="RFY51" s="44"/>
      <c r="RFZ51" s="44"/>
      <c r="RGA51" s="44"/>
      <c r="RGB51" s="44"/>
      <c r="RGC51" s="44"/>
      <c r="RGD51" s="44"/>
      <c r="RGE51" s="44"/>
      <c r="RGF51" s="44"/>
      <c r="RGG51" s="44"/>
      <c r="RGH51" s="44"/>
      <c r="RGI51" s="44"/>
      <c r="RGJ51" s="44"/>
      <c r="RGK51" s="44"/>
      <c r="RGL51" s="44"/>
      <c r="RGM51" s="44"/>
      <c r="RGN51" s="44"/>
      <c r="RGO51" s="44"/>
      <c r="RGP51" s="44"/>
      <c r="RGQ51" s="44"/>
      <c r="RGR51" s="44"/>
      <c r="RGS51" s="44"/>
      <c r="RGT51" s="44"/>
      <c r="RGU51" s="44"/>
      <c r="RGV51" s="44"/>
      <c r="RGW51" s="44"/>
      <c r="RGX51" s="44"/>
      <c r="RGY51" s="44"/>
      <c r="RGZ51" s="44"/>
      <c r="RHA51" s="44"/>
      <c r="RHB51" s="44"/>
      <c r="RHC51" s="44"/>
      <c r="RHD51" s="44"/>
      <c r="RHE51" s="44"/>
      <c r="RHF51" s="44"/>
      <c r="RHG51" s="44"/>
      <c r="RHH51" s="44"/>
      <c r="RHI51" s="44"/>
      <c r="RHJ51" s="44"/>
      <c r="RHK51" s="44"/>
      <c r="RHL51" s="44"/>
      <c r="RHM51" s="44"/>
      <c r="RHN51" s="44"/>
      <c r="RHO51" s="44"/>
      <c r="RHP51" s="44"/>
      <c r="RHQ51" s="44"/>
      <c r="RHR51" s="44"/>
      <c r="RHS51" s="44"/>
      <c r="RHT51" s="44"/>
      <c r="RHU51" s="44"/>
      <c r="RHV51" s="44"/>
      <c r="RHW51" s="44"/>
      <c r="RHX51" s="44"/>
      <c r="RHY51" s="44"/>
      <c r="RHZ51" s="44"/>
      <c r="RIA51" s="44"/>
      <c r="RIB51" s="44"/>
      <c r="RIC51" s="44"/>
      <c r="RID51" s="44"/>
      <c r="RIE51" s="44"/>
      <c r="RIF51" s="44"/>
      <c r="RIG51" s="44"/>
      <c r="RIH51" s="44"/>
      <c r="RII51" s="44"/>
      <c r="RIJ51" s="44"/>
      <c r="RIK51" s="44"/>
      <c r="RIL51" s="44"/>
      <c r="RIM51" s="44"/>
      <c r="RIN51" s="44"/>
      <c r="RIO51" s="44"/>
      <c r="RIP51" s="44"/>
      <c r="RIQ51" s="44"/>
      <c r="RIR51" s="44"/>
      <c r="RIS51" s="44"/>
      <c r="RIT51" s="44"/>
      <c r="RIU51" s="44"/>
      <c r="RIV51" s="44"/>
      <c r="RIW51" s="44"/>
      <c r="RIX51" s="44"/>
      <c r="RIY51" s="44"/>
      <c r="RIZ51" s="44"/>
      <c r="RJA51" s="44"/>
      <c r="RJB51" s="44"/>
      <c r="RJC51" s="44"/>
      <c r="RJD51" s="44"/>
      <c r="RJE51" s="44"/>
      <c r="RJF51" s="44"/>
      <c r="RJG51" s="44"/>
      <c r="RJH51" s="44"/>
      <c r="RJI51" s="44"/>
      <c r="RJJ51" s="44"/>
      <c r="RJK51" s="44"/>
      <c r="RJL51" s="44"/>
      <c r="RJM51" s="44"/>
      <c r="RJN51" s="44"/>
      <c r="RJO51" s="44"/>
      <c r="RJP51" s="44"/>
      <c r="RJQ51" s="44"/>
      <c r="RJR51" s="44"/>
      <c r="RJS51" s="44"/>
      <c r="RJT51" s="44"/>
      <c r="RJU51" s="44"/>
      <c r="RJV51" s="44"/>
      <c r="RJW51" s="44"/>
      <c r="RJX51" s="44"/>
      <c r="RJY51" s="44"/>
      <c r="RJZ51" s="44"/>
      <c r="RKA51" s="44"/>
      <c r="RKB51" s="44"/>
      <c r="RKC51" s="44"/>
      <c r="RKD51" s="44"/>
      <c r="RKE51" s="44"/>
      <c r="RKF51" s="44"/>
      <c r="RKG51" s="44"/>
      <c r="RKH51" s="44"/>
      <c r="RKI51" s="44"/>
      <c r="RKJ51" s="44"/>
      <c r="RKK51" s="44"/>
      <c r="RKL51" s="44"/>
      <c r="RKM51" s="44"/>
      <c r="RKN51" s="44"/>
      <c r="RKO51" s="44"/>
      <c r="RKP51" s="44"/>
      <c r="RKQ51" s="44"/>
      <c r="RKR51" s="44"/>
      <c r="RKS51" s="44"/>
      <c r="RKT51" s="44"/>
      <c r="RKU51" s="44"/>
      <c r="RKV51" s="44"/>
      <c r="RKW51" s="44"/>
      <c r="RKX51" s="44"/>
      <c r="RKY51" s="44"/>
      <c r="RKZ51" s="44"/>
      <c r="RLA51" s="44"/>
      <c r="RLB51" s="44"/>
      <c r="RLC51" s="44"/>
      <c r="RLD51" s="44"/>
      <c r="RLE51" s="44"/>
      <c r="RLF51" s="44"/>
      <c r="RLG51" s="44"/>
      <c r="RLH51" s="44"/>
      <c r="RLI51" s="44"/>
      <c r="RLJ51" s="44"/>
      <c r="RLK51" s="44"/>
      <c r="RLL51" s="44"/>
      <c r="RLM51" s="44"/>
      <c r="RLN51" s="44"/>
      <c r="RLO51" s="44"/>
      <c r="RLP51" s="44"/>
      <c r="RLQ51" s="44"/>
      <c r="RLR51" s="44"/>
      <c r="RLS51" s="44"/>
      <c r="RLT51" s="44"/>
      <c r="RLU51" s="44"/>
      <c r="RLV51" s="44"/>
      <c r="RLW51" s="44"/>
      <c r="RLX51" s="44"/>
      <c r="RLY51" s="44"/>
      <c r="RLZ51" s="44"/>
      <c r="RMA51" s="44"/>
      <c r="RMB51" s="44"/>
      <c r="RMC51" s="44"/>
      <c r="RMD51" s="44"/>
      <c r="RME51" s="44"/>
      <c r="RMF51" s="44"/>
      <c r="RMG51" s="44"/>
      <c r="RMH51" s="44"/>
      <c r="RMI51" s="44"/>
      <c r="RMJ51" s="44"/>
      <c r="RMK51" s="44"/>
      <c r="RML51" s="44"/>
      <c r="RMM51" s="44"/>
      <c r="RMN51" s="44"/>
      <c r="RMO51" s="44"/>
      <c r="RMP51" s="44"/>
      <c r="RMQ51" s="44"/>
      <c r="RMR51" s="44"/>
      <c r="RMS51" s="44"/>
      <c r="RMT51" s="44"/>
      <c r="RMU51" s="44"/>
      <c r="RMV51" s="44"/>
      <c r="RMW51" s="44"/>
      <c r="RMX51" s="44"/>
      <c r="RMY51" s="44"/>
      <c r="RMZ51" s="44"/>
      <c r="RNA51" s="44"/>
      <c r="RNB51" s="44"/>
      <c r="RNC51" s="44"/>
      <c r="RND51" s="44"/>
      <c r="RNE51" s="44"/>
      <c r="RNF51" s="44"/>
      <c r="RNG51" s="44"/>
      <c r="RNH51" s="44"/>
      <c r="RNI51" s="44"/>
      <c r="RNJ51" s="44"/>
      <c r="RNK51" s="44"/>
      <c r="RNL51" s="44"/>
      <c r="RNM51" s="44"/>
      <c r="RNN51" s="44"/>
      <c r="RNO51" s="44"/>
      <c r="RNP51" s="44"/>
      <c r="RNQ51" s="44"/>
      <c r="RNR51" s="44"/>
      <c r="RNS51" s="44"/>
      <c r="RNT51" s="44"/>
      <c r="RNU51" s="44"/>
      <c r="RNV51" s="44"/>
      <c r="RNW51" s="44"/>
      <c r="RNX51" s="44"/>
      <c r="RNY51" s="44"/>
      <c r="RNZ51" s="44"/>
      <c r="ROA51" s="44"/>
      <c r="ROB51" s="44"/>
      <c r="ROC51" s="44"/>
      <c r="ROD51" s="44"/>
      <c r="ROE51" s="44"/>
      <c r="ROF51" s="44"/>
      <c r="ROG51" s="44"/>
      <c r="ROH51" s="44"/>
      <c r="ROI51" s="44"/>
      <c r="ROJ51" s="44"/>
      <c r="ROK51" s="44"/>
      <c r="ROL51" s="44"/>
      <c r="ROM51" s="44"/>
      <c r="RON51" s="44"/>
      <c r="ROO51" s="44"/>
      <c r="ROP51" s="44"/>
      <c r="ROQ51" s="44"/>
      <c r="ROR51" s="44"/>
      <c r="ROS51" s="44"/>
      <c r="ROT51" s="44"/>
      <c r="ROU51" s="44"/>
      <c r="ROV51" s="44"/>
      <c r="ROW51" s="44"/>
      <c r="ROX51" s="44"/>
      <c r="ROY51" s="44"/>
      <c r="ROZ51" s="44"/>
      <c r="RPA51" s="44"/>
      <c r="RPB51" s="44"/>
      <c r="RPC51" s="44"/>
      <c r="RPD51" s="44"/>
      <c r="RPE51" s="44"/>
      <c r="RPF51" s="44"/>
      <c r="RPG51" s="44"/>
      <c r="RPH51" s="44"/>
      <c r="RPI51" s="44"/>
      <c r="RPJ51" s="44"/>
      <c r="RPK51" s="44"/>
      <c r="RPL51" s="44"/>
      <c r="RPM51" s="44"/>
      <c r="RPN51" s="44"/>
      <c r="RPO51" s="44"/>
      <c r="RPP51" s="44"/>
      <c r="RPQ51" s="44"/>
      <c r="RPR51" s="44"/>
      <c r="RPS51" s="44"/>
      <c r="RPT51" s="44"/>
      <c r="RPU51" s="44"/>
      <c r="RPV51" s="44"/>
      <c r="RPW51" s="44"/>
      <c r="RPX51" s="44"/>
      <c r="RPY51" s="44"/>
      <c r="RPZ51" s="44"/>
      <c r="RQA51" s="44"/>
      <c r="RQB51" s="44"/>
      <c r="RQC51" s="44"/>
      <c r="RQD51" s="44"/>
      <c r="RQE51" s="44"/>
      <c r="RQF51" s="44"/>
      <c r="RQG51" s="44"/>
      <c r="RQH51" s="44"/>
      <c r="RQI51" s="44"/>
      <c r="RQJ51" s="44"/>
      <c r="RQK51" s="44"/>
      <c r="RQL51" s="44"/>
      <c r="RQM51" s="44"/>
      <c r="RQN51" s="44"/>
      <c r="RQO51" s="44"/>
      <c r="RQP51" s="44"/>
      <c r="RQQ51" s="44"/>
      <c r="RQR51" s="44"/>
      <c r="RQS51" s="44"/>
      <c r="RQT51" s="44"/>
      <c r="RQU51" s="44"/>
      <c r="RQV51" s="44"/>
      <c r="RQW51" s="44"/>
      <c r="RQX51" s="44"/>
      <c r="RQY51" s="44"/>
      <c r="RQZ51" s="44"/>
      <c r="RRA51" s="44"/>
      <c r="RRB51" s="44"/>
      <c r="RRC51" s="44"/>
      <c r="RRD51" s="44"/>
      <c r="RRE51" s="44"/>
      <c r="RRF51" s="44"/>
      <c r="RRG51" s="44"/>
      <c r="RRH51" s="44"/>
      <c r="RRI51" s="44"/>
      <c r="RRJ51" s="44"/>
      <c r="RRK51" s="44"/>
      <c r="RRL51" s="44"/>
      <c r="RRM51" s="44"/>
      <c r="RRN51" s="44"/>
      <c r="RRO51" s="44"/>
      <c r="RRP51" s="44"/>
      <c r="RRQ51" s="44"/>
      <c r="RRR51" s="44"/>
      <c r="RRS51" s="44"/>
      <c r="RRT51" s="44"/>
      <c r="RRU51" s="44"/>
      <c r="RRV51" s="44"/>
      <c r="RRW51" s="44"/>
      <c r="RRX51" s="44"/>
      <c r="RRY51" s="44"/>
      <c r="RRZ51" s="44"/>
      <c r="RSA51" s="44"/>
      <c r="RSB51" s="44"/>
      <c r="RSC51" s="44"/>
      <c r="RSD51" s="44"/>
      <c r="RSE51" s="44"/>
      <c r="RSF51" s="44"/>
      <c r="RSG51" s="44"/>
      <c r="RSH51" s="44"/>
      <c r="RSI51" s="44"/>
      <c r="RSJ51" s="44"/>
      <c r="RSK51" s="44"/>
      <c r="RSL51" s="44"/>
      <c r="RSM51" s="44"/>
      <c r="RSN51" s="44"/>
      <c r="RSO51" s="44"/>
      <c r="RSP51" s="44"/>
      <c r="RSQ51" s="44"/>
      <c r="RSR51" s="44"/>
      <c r="RSS51" s="44"/>
      <c r="RST51" s="44"/>
      <c r="RSU51" s="44"/>
      <c r="RSV51" s="44"/>
      <c r="RSW51" s="44"/>
      <c r="RSX51" s="44"/>
      <c r="RSY51" s="44"/>
      <c r="RSZ51" s="44"/>
      <c r="RTA51" s="44"/>
      <c r="RTB51" s="44"/>
      <c r="RTC51" s="44"/>
      <c r="RTD51" s="44"/>
      <c r="RTE51" s="44"/>
      <c r="RTF51" s="44"/>
      <c r="RTG51" s="44"/>
      <c r="RTH51" s="44"/>
      <c r="RTI51" s="44"/>
      <c r="RTJ51" s="44"/>
      <c r="RTK51" s="44"/>
      <c r="RTL51" s="44"/>
      <c r="RTM51" s="44"/>
      <c r="RTN51" s="44"/>
      <c r="RTO51" s="44"/>
      <c r="RTP51" s="44"/>
      <c r="RTQ51" s="44"/>
      <c r="RTR51" s="44"/>
      <c r="RTS51" s="44"/>
      <c r="RTT51" s="44"/>
      <c r="RTU51" s="44"/>
      <c r="RTV51" s="44"/>
      <c r="RTW51" s="44"/>
      <c r="RTX51" s="44"/>
      <c r="RTY51" s="44"/>
      <c r="RTZ51" s="44"/>
      <c r="RUA51" s="44"/>
      <c r="RUB51" s="44"/>
      <c r="RUC51" s="44"/>
      <c r="RUD51" s="44"/>
      <c r="RUE51" s="44"/>
      <c r="RUF51" s="44"/>
      <c r="RUG51" s="44"/>
      <c r="RUH51" s="44"/>
      <c r="RUI51" s="44"/>
      <c r="RUJ51" s="44"/>
      <c r="RUK51" s="44"/>
      <c r="RUL51" s="44"/>
      <c r="RUM51" s="44"/>
      <c r="RUN51" s="44"/>
      <c r="RUO51" s="44"/>
      <c r="RUP51" s="44"/>
      <c r="RUQ51" s="44"/>
      <c r="RUR51" s="44"/>
      <c r="RUS51" s="44"/>
      <c r="RUT51" s="44"/>
      <c r="RUU51" s="44"/>
      <c r="RUV51" s="44"/>
      <c r="RUW51" s="44"/>
      <c r="RUX51" s="44"/>
      <c r="RUY51" s="44"/>
      <c r="RUZ51" s="44"/>
      <c r="RVA51" s="44"/>
      <c r="RVB51" s="44"/>
      <c r="RVC51" s="44"/>
      <c r="RVD51" s="44"/>
      <c r="RVE51" s="44"/>
      <c r="RVF51" s="44"/>
      <c r="RVG51" s="44"/>
      <c r="RVH51" s="44"/>
      <c r="RVI51" s="44"/>
      <c r="RVJ51" s="44"/>
      <c r="RVK51" s="44"/>
      <c r="RVL51" s="44"/>
      <c r="RVM51" s="44"/>
      <c r="RVN51" s="44"/>
      <c r="RVO51" s="44"/>
      <c r="RVP51" s="44"/>
      <c r="RVQ51" s="44"/>
      <c r="RVR51" s="44"/>
      <c r="RVS51" s="44"/>
      <c r="RVT51" s="44"/>
      <c r="RVU51" s="44"/>
      <c r="RVV51" s="44"/>
      <c r="RVW51" s="44"/>
      <c r="RVX51" s="44"/>
      <c r="RVY51" s="44"/>
      <c r="RVZ51" s="44"/>
      <c r="RWA51" s="44"/>
      <c r="RWB51" s="44"/>
      <c r="RWC51" s="44"/>
      <c r="RWD51" s="44"/>
      <c r="RWE51" s="44"/>
      <c r="RWF51" s="44"/>
      <c r="RWG51" s="44"/>
      <c r="RWH51" s="44"/>
      <c r="RWI51" s="44"/>
      <c r="RWJ51" s="44"/>
      <c r="RWK51" s="44"/>
      <c r="RWL51" s="44"/>
      <c r="RWM51" s="44"/>
      <c r="RWN51" s="44"/>
      <c r="RWO51" s="44"/>
      <c r="RWP51" s="44"/>
      <c r="RWQ51" s="44"/>
      <c r="RWR51" s="44"/>
      <c r="RWS51" s="44"/>
      <c r="RWT51" s="44"/>
      <c r="RWU51" s="44"/>
      <c r="RWV51" s="44"/>
      <c r="RWW51" s="44"/>
      <c r="RWX51" s="44"/>
      <c r="RWY51" s="44"/>
      <c r="RWZ51" s="44"/>
      <c r="RXA51" s="44"/>
      <c r="RXB51" s="44"/>
      <c r="RXC51" s="44"/>
      <c r="RXD51" s="44"/>
      <c r="RXE51" s="44"/>
      <c r="RXF51" s="44"/>
      <c r="RXG51" s="44"/>
      <c r="RXH51" s="44"/>
      <c r="RXI51" s="44"/>
      <c r="RXJ51" s="44"/>
      <c r="RXK51" s="44"/>
      <c r="RXL51" s="44"/>
      <c r="RXM51" s="44"/>
      <c r="RXN51" s="44"/>
      <c r="RXO51" s="44"/>
      <c r="RXP51" s="44"/>
      <c r="RXQ51" s="44"/>
      <c r="RXR51" s="44"/>
      <c r="RXS51" s="44"/>
      <c r="RXT51" s="44"/>
      <c r="RXU51" s="44"/>
      <c r="RXV51" s="44"/>
      <c r="RXW51" s="44"/>
      <c r="RXX51" s="44"/>
      <c r="RXY51" s="44"/>
      <c r="RXZ51" s="44"/>
      <c r="RYA51" s="44"/>
      <c r="RYB51" s="44"/>
      <c r="RYC51" s="44"/>
      <c r="RYD51" s="44"/>
      <c r="RYE51" s="44"/>
      <c r="RYF51" s="44"/>
      <c r="RYG51" s="44"/>
      <c r="RYH51" s="44"/>
      <c r="RYI51" s="44"/>
      <c r="RYJ51" s="44"/>
      <c r="RYK51" s="44"/>
      <c r="RYL51" s="44"/>
      <c r="RYM51" s="44"/>
      <c r="RYN51" s="44"/>
      <c r="RYO51" s="44"/>
      <c r="RYP51" s="44"/>
      <c r="RYQ51" s="44"/>
      <c r="RYR51" s="44"/>
      <c r="RYS51" s="44"/>
      <c r="RYT51" s="44"/>
      <c r="RYU51" s="44"/>
      <c r="RYV51" s="44"/>
      <c r="RYW51" s="44"/>
      <c r="RYX51" s="44"/>
      <c r="RYY51" s="44"/>
      <c r="RYZ51" s="44"/>
      <c r="RZA51" s="44"/>
      <c r="RZB51" s="44"/>
      <c r="RZC51" s="44"/>
      <c r="RZD51" s="44"/>
      <c r="RZE51" s="44"/>
      <c r="RZF51" s="44"/>
      <c r="RZG51" s="44"/>
      <c r="RZH51" s="44"/>
      <c r="RZI51" s="44"/>
      <c r="RZJ51" s="44"/>
      <c r="RZK51" s="44"/>
      <c r="RZL51" s="44"/>
      <c r="RZM51" s="44"/>
      <c r="RZN51" s="44"/>
      <c r="RZO51" s="44"/>
      <c r="RZP51" s="44"/>
      <c r="RZQ51" s="44"/>
      <c r="RZR51" s="44"/>
      <c r="RZS51" s="44"/>
      <c r="RZT51" s="44"/>
      <c r="RZU51" s="44"/>
      <c r="RZV51" s="44"/>
      <c r="RZW51" s="44"/>
      <c r="RZX51" s="44"/>
      <c r="RZY51" s="44"/>
      <c r="RZZ51" s="44"/>
      <c r="SAA51" s="44"/>
      <c r="SAB51" s="44"/>
      <c r="SAC51" s="44"/>
      <c r="SAD51" s="44"/>
      <c r="SAE51" s="44"/>
      <c r="SAF51" s="44"/>
      <c r="SAG51" s="44"/>
      <c r="SAH51" s="44"/>
      <c r="SAI51" s="44"/>
      <c r="SAJ51" s="44"/>
      <c r="SAK51" s="44"/>
      <c r="SAL51" s="44"/>
      <c r="SAM51" s="44"/>
      <c r="SAN51" s="44"/>
      <c r="SAO51" s="44"/>
      <c r="SAP51" s="44"/>
      <c r="SAQ51" s="44"/>
      <c r="SAR51" s="44"/>
      <c r="SAS51" s="44"/>
      <c r="SAT51" s="44"/>
      <c r="SAU51" s="44"/>
      <c r="SAV51" s="44"/>
      <c r="SAW51" s="44"/>
      <c r="SAX51" s="44"/>
      <c r="SAY51" s="44"/>
      <c r="SAZ51" s="44"/>
      <c r="SBA51" s="44"/>
      <c r="SBB51" s="44"/>
      <c r="SBC51" s="44"/>
      <c r="SBD51" s="44"/>
      <c r="SBE51" s="44"/>
      <c r="SBF51" s="44"/>
      <c r="SBG51" s="44"/>
      <c r="SBH51" s="44"/>
      <c r="SBI51" s="44"/>
      <c r="SBJ51" s="44"/>
      <c r="SBK51" s="44"/>
      <c r="SBL51" s="44"/>
      <c r="SBM51" s="44"/>
      <c r="SBN51" s="44"/>
      <c r="SBO51" s="44"/>
      <c r="SBP51" s="44"/>
      <c r="SBQ51" s="44"/>
      <c r="SBR51" s="44"/>
      <c r="SBS51" s="44"/>
      <c r="SBT51" s="44"/>
      <c r="SBU51" s="44"/>
      <c r="SBV51" s="44"/>
      <c r="SBW51" s="44"/>
      <c r="SBX51" s="44"/>
      <c r="SBY51" s="44"/>
      <c r="SBZ51" s="44"/>
      <c r="SCA51" s="44"/>
      <c r="SCB51" s="44"/>
      <c r="SCC51" s="44"/>
      <c r="SCD51" s="44"/>
      <c r="SCE51" s="44"/>
      <c r="SCF51" s="44"/>
      <c r="SCG51" s="44"/>
      <c r="SCH51" s="44"/>
      <c r="SCI51" s="44"/>
      <c r="SCJ51" s="44"/>
      <c r="SCK51" s="44"/>
      <c r="SCL51" s="44"/>
      <c r="SCM51" s="44"/>
      <c r="SCN51" s="44"/>
      <c r="SCO51" s="44"/>
      <c r="SCP51" s="44"/>
      <c r="SCQ51" s="44"/>
      <c r="SCR51" s="44"/>
      <c r="SCS51" s="44"/>
      <c r="SCT51" s="44"/>
      <c r="SCU51" s="44"/>
      <c r="SCV51" s="44"/>
      <c r="SCW51" s="44"/>
      <c r="SCX51" s="44"/>
      <c r="SCY51" s="44"/>
      <c r="SCZ51" s="44"/>
      <c r="SDA51" s="44"/>
      <c r="SDB51" s="44"/>
      <c r="SDC51" s="44"/>
      <c r="SDD51" s="44"/>
      <c r="SDE51" s="44"/>
      <c r="SDF51" s="44"/>
      <c r="SDG51" s="44"/>
      <c r="SDH51" s="44"/>
      <c r="SDI51" s="44"/>
      <c r="SDJ51" s="44"/>
      <c r="SDK51" s="44"/>
      <c r="SDL51" s="44"/>
      <c r="SDM51" s="44"/>
      <c r="SDN51" s="44"/>
      <c r="SDO51" s="44"/>
      <c r="SDP51" s="44"/>
      <c r="SDQ51" s="44"/>
      <c r="SDR51" s="44"/>
      <c r="SDS51" s="44"/>
      <c r="SDT51" s="44"/>
      <c r="SDU51" s="44"/>
      <c r="SDV51" s="44"/>
      <c r="SDW51" s="44"/>
      <c r="SDX51" s="44"/>
      <c r="SDY51" s="44"/>
      <c r="SDZ51" s="44"/>
      <c r="SEA51" s="44"/>
      <c r="SEB51" s="44"/>
      <c r="SEC51" s="44"/>
      <c r="SED51" s="44"/>
      <c r="SEE51" s="44"/>
      <c r="SEF51" s="44"/>
      <c r="SEG51" s="44"/>
      <c r="SEH51" s="44"/>
      <c r="SEI51" s="44"/>
      <c r="SEJ51" s="44"/>
      <c r="SEK51" s="44"/>
      <c r="SEL51" s="44"/>
      <c r="SEM51" s="44"/>
      <c r="SEN51" s="44"/>
      <c r="SEO51" s="44"/>
      <c r="SEP51" s="44"/>
      <c r="SEQ51" s="44"/>
      <c r="SER51" s="44"/>
      <c r="SES51" s="44"/>
      <c r="SET51" s="44"/>
      <c r="SEU51" s="44"/>
      <c r="SEV51" s="44"/>
      <c r="SEW51" s="44"/>
      <c r="SEX51" s="44"/>
      <c r="SEY51" s="44"/>
      <c r="SEZ51" s="44"/>
      <c r="SFA51" s="44"/>
      <c r="SFB51" s="44"/>
      <c r="SFC51" s="44"/>
      <c r="SFD51" s="44"/>
      <c r="SFE51" s="44"/>
      <c r="SFF51" s="44"/>
      <c r="SFG51" s="44"/>
      <c r="SFH51" s="44"/>
      <c r="SFI51" s="44"/>
      <c r="SFJ51" s="44"/>
      <c r="SFK51" s="44"/>
      <c r="SFL51" s="44"/>
      <c r="SFM51" s="44"/>
      <c r="SFN51" s="44"/>
      <c r="SFO51" s="44"/>
      <c r="SFP51" s="44"/>
      <c r="SFQ51" s="44"/>
      <c r="SFR51" s="44"/>
      <c r="SFS51" s="44"/>
      <c r="SFT51" s="44"/>
      <c r="SFU51" s="44"/>
      <c r="SFV51" s="44"/>
      <c r="SFW51" s="44"/>
      <c r="SFX51" s="44"/>
      <c r="SFY51" s="44"/>
      <c r="SFZ51" s="44"/>
      <c r="SGA51" s="44"/>
      <c r="SGB51" s="44"/>
      <c r="SGC51" s="44"/>
      <c r="SGD51" s="44"/>
      <c r="SGE51" s="44"/>
      <c r="SGF51" s="44"/>
      <c r="SGG51" s="44"/>
      <c r="SGH51" s="44"/>
      <c r="SGI51" s="44"/>
      <c r="SGJ51" s="44"/>
      <c r="SGK51" s="44"/>
      <c r="SGL51" s="44"/>
      <c r="SGM51" s="44"/>
      <c r="SGN51" s="44"/>
      <c r="SGO51" s="44"/>
      <c r="SGP51" s="44"/>
      <c r="SGQ51" s="44"/>
      <c r="SGR51" s="44"/>
      <c r="SGS51" s="44"/>
      <c r="SGT51" s="44"/>
      <c r="SGU51" s="44"/>
      <c r="SGV51" s="44"/>
      <c r="SGW51" s="44"/>
      <c r="SGX51" s="44"/>
      <c r="SGY51" s="44"/>
      <c r="SGZ51" s="44"/>
      <c r="SHA51" s="44"/>
      <c r="SHB51" s="44"/>
      <c r="SHC51" s="44"/>
      <c r="SHD51" s="44"/>
      <c r="SHE51" s="44"/>
      <c r="SHF51" s="44"/>
      <c r="SHG51" s="44"/>
      <c r="SHH51" s="44"/>
      <c r="SHI51" s="44"/>
      <c r="SHJ51" s="44"/>
      <c r="SHK51" s="44"/>
      <c r="SHL51" s="44"/>
      <c r="SHM51" s="44"/>
      <c r="SHN51" s="44"/>
      <c r="SHO51" s="44"/>
      <c r="SHP51" s="44"/>
      <c r="SHQ51" s="44"/>
      <c r="SHR51" s="44"/>
      <c r="SHS51" s="44"/>
      <c r="SHT51" s="44"/>
      <c r="SHU51" s="44"/>
      <c r="SHV51" s="44"/>
      <c r="SHW51" s="44"/>
      <c r="SHX51" s="44"/>
      <c r="SHY51" s="44"/>
      <c r="SHZ51" s="44"/>
      <c r="SIA51" s="44"/>
      <c r="SIB51" s="44"/>
      <c r="SIC51" s="44"/>
      <c r="SID51" s="44"/>
      <c r="SIE51" s="44"/>
      <c r="SIF51" s="44"/>
      <c r="SIG51" s="44"/>
      <c r="SIH51" s="44"/>
      <c r="SII51" s="44"/>
      <c r="SIJ51" s="44"/>
      <c r="SIK51" s="44"/>
      <c r="SIL51" s="44"/>
      <c r="SIM51" s="44"/>
      <c r="SIN51" s="44"/>
      <c r="SIO51" s="44"/>
      <c r="SIP51" s="44"/>
      <c r="SIQ51" s="44"/>
      <c r="SIR51" s="44"/>
      <c r="SIS51" s="44"/>
      <c r="SIT51" s="44"/>
      <c r="SIU51" s="44"/>
      <c r="SIV51" s="44"/>
      <c r="SIW51" s="44"/>
      <c r="SIX51" s="44"/>
      <c r="SIY51" s="44"/>
      <c r="SIZ51" s="44"/>
      <c r="SJA51" s="44"/>
      <c r="SJB51" s="44"/>
      <c r="SJC51" s="44"/>
      <c r="SJD51" s="44"/>
      <c r="SJE51" s="44"/>
      <c r="SJF51" s="44"/>
      <c r="SJG51" s="44"/>
      <c r="SJH51" s="44"/>
      <c r="SJI51" s="44"/>
      <c r="SJJ51" s="44"/>
      <c r="SJK51" s="44"/>
      <c r="SJL51" s="44"/>
      <c r="SJM51" s="44"/>
      <c r="SJN51" s="44"/>
      <c r="SJO51" s="44"/>
      <c r="SJP51" s="44"/>
      <c r="SJQ51" s="44"/>
      <c r="SJR51" s="44"/>
      <c r="SJS51" s="44"/>
      <c r="SJT51" s="44"/>
      <c r="SJU51" s="44"/>
      <c r="SJV51" s="44"/>
      <c r="SJW51" s="44"/>
      <c r="SJX51" s="44"/>
      <c r="SJY51" s="44"/>
      <c r="SJZ51" s="44"/>
      <c r="SKA51" s="44"/>
      <c r="SKB51" s="44"/>
      <c r="SKC51" s="44"/>
      <c r="SKD51" s="44"/>
      <c r="SKE51" s="44"/>
      <c r="SKF51" s="44"/>
      <c r="SKG51" s="44"/>
      <c r="SKH51" s="44"/>
      <c r="SKI51" s="44"/>
      <c r="SKJ51" s="44"/>
      <c r="SKK51" s="44"/>
      <c r="SKL51" s="44"/>
      <c r="SKM51" s="44"/>
      <c r="SKN51" s="44"/>
      <c r="SKO51" s="44"/>
      <c r="SKP51" s="44"/>
      <c r="SKQ51" s="44"/>
      <c r="SKR51" s="44"/>
      <c r="SKS51" s="44"/>
      <c r="SKT51" s="44"/>
      <c r="SKU51" s="44"/>
      <c r="SKV51" s="44"/>
      <c r="SKW51" s="44"/>
      <c r="SKX51" s="44"/>
      <c r="SKY51" s="44"/>
      <c r="SKZ51" s="44"/>
      <c r="SLA51" s="44"/>
      <c r="SLB51" s="44"/>
      <c r="SLC51" s="44"/>
      <c r="SLD51" s="44"/>
      <c r="SLE51" s="44"/>
      <c r="SLF51" s="44"/>
      <c r="SLG51" s="44"/>
      <c r="SLH51" s="44"/>
      <c r="SLI51" s="44"/>
      <c r="SLJ51" s="44"/>
      <c r="SLK51" s="44"/>
      <c r="SLL51" s="44"/>
      <c r="SLM51" s="44"/>
      <c r="SLN51" s="44"/>
      <c r="SLO51" s="44"/>
      <c r="SLP51" s="44"/>
      <c r="SLQ51" s="44"/>
      <c r="SLR51" s="44"/>
      <c r="SLS51" s="44"/>
      <c r="SLT51" s="44"/>
      <c r="SLU51" s="44"/>
      <c r="SLV51" s="44"/>
      <c r="SLW51" s="44"/>
      <c r="SLX51" s="44"/>
      <c r="SLY51" s="44"/>
      <c r="SLZ51" s="44"/>
      <c r="SMA51" s="44"/>
      <c r="SMB51" s="44"/>
      <c r="SMC51" s="44"/>
      <c r="SMD51" s="44"/>
      <c r="SME51" s="44"/>
      <c r="SMF51" s="44"/>
      <c r="SMG51" s="44"/>
      <c r="SMH51" s="44"/>
      <c r="SMI51" s="44"/>
      <c r="SMJ51" s="44"/>
      <c r="SMK51" s="44"/>
      <c r="SML51" s="44"/>
      <c r="SMM51" s="44"/>
      <c r="SMN51" s="44"/>
      <c r="SMO51" s="44"/>
      <c r="SMP51" s="44"/>
      <c r="SMQ51" s="44"/>
      <c r="SMR51" s="44"/>
      <c r="SMS51" s="44"/>
      <c r="SMT51" s="44"/>
      <c r="SMU51" s="44"/>
      <c r="SMV51" s="44"/>
      <c r="SMW51" s="44"/>
      <c r="SMX51" s="44"/>
      <c r="SMY51" s="44"/>
      <c r="SMZ51" s="44"/>
      <c r="SNA51" s="44"/>
      <c r="SNB51" s="44"/>
      <c r="SNC51" s="44"/>
      <c r="SND51" s="44"/>
      <c r="SNE51" s="44"/>
      <c r="SNF51" s="44"/>
      <c r="SNG51" s="44"/>
      <c r="SNH51" s="44"/>
      <c r="SNI51" s="44"/>
      <c r="SNJ51" s="44"/>
      <c r="SNK51" s="44"/>
      <c r="SNL51" s="44"/>
      <c r="SNM51" s="44"/>
      <c r="SNN51" s="44"/>
      <c r="SNO51" s="44"/>
      <c r="SNP51" s="44"/>
      <c r="SNQ51" s="44"/>
      <c r="SNR51" s="44"/>
      <c r="SNS51" s="44"/>
      <c r="SNT51" s="44"/>
      <c r="SNU51" s="44"/>
      <c r="SNV51" s="44"/>
      <c r="SNW51" s="44"/>
      <c r="SNX51" s="44"/>
      <c r="SNY51" s="44"/>
      <c r="SNZ51" s="44"/>
      <c r="SOA51" s="44"/>
      <c r="SOB51" s="44"/>
      <c r="SOC51" s="44"/>
      <c r="SOD51" s="44"/>
      <c r="SOE51" s="44"/>
      <c r="SOF51" s="44"/>
      <c r="SOG51" s="44"/>
      <c r="SOH51" s="44"/>
      <c r="SOI51" s="44"/>
      <c r="SOJ51" s="44"/>
      <c r="SOK51" s="44"/>
      <c r="SOL51" s="44"/>
      <c r="SOM51" s="44"/>
      <c r="SON51" s="44"/>
      <c r="SOO51" s="44"/>
      <c r="SOP51" s="44"/>
      <c r="SOQ51" s="44"/>
      <c r="SOR51" s="44"/>
      <c r="SOS51" s="44"/>
      <c r="SOT51" s="44"/>
      <c r="SOU51" s="44"/>
      <c r="SOV51" s="44"/>
      <c r="SOW51" s="44"/>
      <c r="SOX51" s="44"/>
      <c r="SOY51" s="44"/>
      <c r="SOZ51" s="44"/>
      <c r="SPA51" s="44"/>
      <c r="SPB51" s="44"/>
      <c r="SPC51" s="44"/>
      <c r="SPD51" s="44"/>
      <c r="SPE51" s="44"/>
      <c r="SPF51" s="44"/>
      <c r="SPG51" s="44"/>
      <c r="SPH51" s="44"/>
      <c r="SPI51" s="44"/>
      <c r="SPJ51" s="44"/>
      <c r="SPK51" s="44"/>
      <c r="SPL51" s="44"/>
      <c r="SPM51" s="44"/>
      <c r="SPN51" s="44"/>
      <c r="SPO51" s="44"/>
      <c r="SPP51" s="44"/>
      <c r="SPQ51" s="44"/>
      <c r="SPR51" s="44"/>
      <c r="SPS51" s="44"/>
      <c r="SPT51" s="44"/>
      <c r="SPU51" s="44"/>
      <c r="SPV51" s="44"/>
      <c r="SPW51" s="44"/>
      <c r="SPX51" s="44"/>
      <c r="SPY51" s="44"/>
      <c r="SPZ51" s="44"/>
      <c r="SQA51" s="44"/>
      <c r="SQB51" s="44"/>
      <c r="SQC51" s="44"/>
      <c r="SQD51" s="44"/>
      <c r="SQE51" s="44"/>
      <c r="SQF51" s="44"/>
      <c r="SQG51" s="44"/>
      <c r="SQH51" s="44"/>
      <c r="SQI51" s="44"/>
      <c r="SQJ51" s="44"/>
      <c r="SQK51" s="44"/>
      <c r="SQL51" s="44"/>
      <c r="SQM51" s="44"/>
      <c r="SQN51" s="44"/>
      <c r="SQO51" s="44"/>
      <c r="SQP51" s="44"/>
      <c r="SQQ51" s="44"/>
      <c r="SQR51" s="44"/>
      <c r="SQS51" s="44"/>
      <c r="SQT51" s="44"/>
      <c r="SQU51" s="44"/>
      <c r="SQV51" s="44"/>
      <c r="SQW51" s="44"/>
      <c r="SQX51" s="44"/>
      <c r="SQY51" s="44"/>
      <c r="SQZ51" s="44"/>
      <c r="SRA51" s="44"/>
      <c r="SRB51" s="44"/>
      <c r="SRC51" s="44"/>
      <c r="SRD51" s="44"/>
      <c r="SRE51" s="44"/>
      <c r="SRF51" s="44"/>
      <c r="SRG51" s="44"/>
      <c r="SRH51" s="44"/>
      <c r="SRI51" s="44"/>
      <c r="SRJ51" s="44"/>
      <c r="SRK51" s="44"/>
      <c r="SRL51" s="44"/>
      <c r="SRM51" s="44"/>
      <c r="SRN51" s="44"/>
      <c r="SRO51" s="44"/>
      <c r="SRP51" s="44"/>
      <c r="SRQ51" s="44"/>
      <c r="SRR51" s="44"/>
      <c r="SRS51" s="44"/>
      <c r="SRT51" s="44"/>
      <c r="SRU51" s="44"/>
      <c r="SRV51" s="44"/>
      <c r="SRW51" s="44"/>
      <c r="SRX51" s="44"/>
      <c r="SRY51" s="44"/>
      <c r="SRZ51" s="44"/>
      <c r="SSA51" s="44"/>
      <c r="SSB51" s="44"/>
      <c r="SSC51" s="44"/>
      <c r="SSD51" s="44"/>
      <c r="SSE51" s="44"/>
      <c r="SSF51" s="44"/>
      <c r="SSG51" s="44"/>
      <c r="SSH51" s="44"/>
      <c r="SSI51" s="44"/>
      <c r="SSJ51" s="44"/>
      <c r="SSK51" s="44"/>
      <c r="SSL51" s="44"/>
      <c r="SSM51" s="44"/>
      <c r="SSN51" s="44"/>
      <c r="SSO51" s="44"/>
      <c r="SSP51" s="44"/>
      <c r="SSQ51" s="44"/>
      <c r="SSR51" s="44"/>
      <c r="SSS51" s="44"/>
      <c r="SST51" s="44"/>
      <c r="SSU51" s="44"/>
      <c r="SSV51" s="44"/>
      <c r="SSW51" s="44"/>
      <c r="SSX51" s="44"/>
      <c r="SSY51" s="44"/>
      <c r="SSZ51" s="44"/>
      <c r="STA51" s="44"/>
      <c r="STB51" s="44"/>
      <c r="STC51" s="44"/>
      <c r="STD51" s="44"/>
      <c r="STE51" s="44"/>
      <c r="STF51" s="44"/>
      <c r="STG51" s="44"/>
      <c r="STH51" s="44"/>
      <c r="STI51" s="44"/>
      <c r="STJ51" s="44"/>
      <c r="STK51" s="44"/>
      <c r="STL51" s="44"/>
      <c r="STM51" s="44"/>
      <c r="STN51" s="44"/>
      <c r="STO51" s="44"/>
      <c r="STP51" s="44"/>
      <c r="STQ51" s="44"/>
      <c r="STR51" s="44"/>
      <c r="STS51" s="44"/>
      <c r="STT51" s="44"/>
      <c r="STU51" s="44"/>
      <c r="STV51" s="44"/>
      <c r="STW51" s="44"/>
      <c r="STX51" s="44"/>
      <c r="STY51" s="44"/>
      <c r="STZ51" s="44"/>
      <c r="SUA51" s="44"/>
      <c r="SUB51" s="44"/>
      <c r="SUC51" s="44"/>
      <c r="SUD51" s="44"/>
      <c r="SUE51" s="44"/>
      <c r="SUF51" s="44"/>
      <c r="SUG51" s="44"/>
      <c r="SUH51" s="44"/>
      <c r="SUI51" s="44"/>
      <c r="SUJ51" s="44"/>
      <c r="SUK51" s="44"/>
      <c r="SUL51" s="44"/>
      <c r="SUM51" s="44"/>
      <c r="SUN51" s="44"/>
      <c r="SUO51" s="44"/>
      <c r="SUP51" s="44"/>
      <c r="SUQ51" s="44"/>
      <c r="SUR51" s="44"/>
      <c r="SUS51" s="44"/>
      <c r="SUT51" s="44"/>
      <c r="SUU51" s="44"/>
      <c r="SUV51" s="44"/>
      <c r="SUW51" s="44"/>
      <c r="SUX51" s="44"/>
      <c r="SUY51" s="44"/>
      <c r="SUZ51" s="44"/>
      <c r="SVA51" s="44"/>
      <c r="SVB51" s="44"/>
      <c r="SVC51" s="44"/>
      <c r="SVD51" s="44"/>
      <c r="SVE51" s="44"/>
      <c r="SVF51" s="44"/>
      <c r="SVG51" s="44"/>
      <c r="SVH51" s="44"/>
      <c r="SVI51" s="44"/>
      <c r="SVJ51" s="44"/>
      <c r="SVK51" s="44"/>
      <c r="SVL51" s="44"/>
      <c r="SVM51" s="44"/>
      <c r="SVN51" s="44"/>
      <c r="SVO51" s="44"/>
      <c r="SVP51" s="44"/>
      <c r="SVQ51" s="44"/>
      <c r="SVR51" s="44"/>
      <c r="SVS51" s="44"/>
      <c r="SVT51" s="44"/>
      <c r="SVU51" s="44"/>
      <c r="SVV51" s="44"/>
      <c r="SVW51" s="44"/>
      <c r="SVX51" s="44"/>
      <c r="SVY51" s="44"/>
      <c r="SVZ51" s="44"/>
      <c r="SWA51" s="44"/>
      <c r="SWB51" s="44"/>
      <c r="SWC51" s="44"/>
      <c r="SWD51" s="44"/>
      <c r="SWE51" s="44"/>
      <c r="SWF51" s="44"/>
      <c r="SWG51" s="44"/>
      <c r="SWH51" s="44"/>
      <c r="SWI51" s="44"/>
      <c r="SWJ51" s="44"/>
      <c r="SWK51" s="44"/>
      <c r="SWL51" s="44"/>
      <c r="SWM51" s="44"/>
      <c r="SWN51" s="44"/>
      <c r="SWO51" s="44"/>
      <c r="SWP51" s="44"/>
      <c r="SWQ51" s="44"/>
      <c r="SWR51" s="44"/>
      <c r="SWS51" s="44"/>
      <c r="SWT51" s="44"/>
      <c r="SWU51" s="44"/>
      <c r="SWV51" s="44"/>
      <c r="SWW51" s="44"/>
      <c r="SWX51" s="44"/>
      <c r="SWY51" s="44"/>
      <c r="SWZ51" s="44"/>
      <c r="SXA51" s="44"/>
      <c r="SXB51" s="44"/>
      <c r="SXC51" s="44"/>
      <c r="SXD51" s="44"/>
      <c r="SXE51" s="44"/>
      <c r="SXF51" s="44"/>
      <c r="SXG51" s="44"/>
      <c r="SXH51" s="44"/>
      <c r="SXI51" s="44"/>
      <c r="SXJ51" s="44"/>
      <c r="SXK51" s="44"/>
      <c r="SXL51" s="44"/>
      <c r="SXM51" s="44"/>
      <c r="SXN51" s="44"/>
      <c r="SXO51" s="44"/>
      <c r="SXP51" s="44"/>
      <c r="SXQ51" s="44"/>
      <c r="SXR51" s="44"/>
      <c r="SXS51" s="44"/>
      <c r="SXT51" s="44"/>
      <c r="SXU51" s="44"/>
      <c r="SXV51" s="44"/>
      <c r="SXW51" s="44"/>
      <c r="SXX51" s="44"/>
      <c r="SXY51" s="44"/>
      <c r="SXZ51" s="44"/>
      <c r="SYA51" s="44"/>
      <c r="SYB51" s="44"/>
      <c r="SYC51" s="44"/>
      <c r="SYD51" s="44"/>
      <c r="SYE51" s="44"/>
      <c r="SYF51" s="44"/>
      <c r="SYG51" s="44"/>
      <c r="SYH51" s="44"/>
      <c r="SYI51" s="44"/>
      <c r="SYJ51" s="44"/>
      <c r="SYK51" s="44"/>
      <c r="SYL51" s="44"/>
      <c r="SYM51" s="44"/>
      <c r="SYN51" s="44"/>
      <c r="SYO51" s="44"/>
      <c r="SYP51" s="44"/>
      <c r="SYQ51" s="44"/>
      <c r="SYR51" s="44"/>
      <c r="SYS51" s="44"/>
      <c r="SYT51" s="44"/>
      <c r="SYU51" s="44"/>
      <c r="SYV51" s="44"/>
      <c r="SYW51" s="44"/>
      <c r="SYX51" s="44"/>
      <c r="SYY51" s="44"/>
      <c r="SYZ51" s="44"/>
      <c r="SZA51" s="44"/>
      <c r="SZB51" s="44"/>
      <c r="SZC51" s="44"/>
      <c r="SZD51" s="44"/>
      <c r="SZE51" s="44"/>
      <c r="SZF51" s="44"/>
      <c r="SZG51" s="44"/>
      <c r="SZH51" s="44"/>
      <c r="SZI51" s="44"/>
      <c r="SZJ51" s="44"/>
      <c r="SZK51" s="44"/>
      <c r="SZL51" s="44"/>
      <c r="SZM51" s="44"/>
      <c r="SZN51" s="44"/>
      <c r="SZO51" s="44"/>
      <c r="SZP51" s="44"/>
      <c r="SZQ51" s="44"/>
      <c r="SZR51" s="44"/>
      <c r="SZS51" s="44"/>
      <c r="SZT51" s="44"/>
      <c r="SZU51" s="44"/>
      <c r="SZV51" s="44"/>
      <c r="SZW51" s="44"/>
      <c r="SZX51" s="44"/>
      <c r="SZY51" s="44"/>
      <c r="SZZ51" s="44"/>
      <c r="TAA51" s="44"/>
      <c r="TAB51" s="44"/>
      <c r="TAC51" s="44"/>
      <c r="TAD51" s="44"/>
      <c r="TAE51" s="44"/>
      <c r="TAF51" s="44"/>
      <c r="TAG51" s="44"/>
      <c r="TAH51" s="44"/>
      <c r="TAI51" s="44"/>
      <c r="TAJ51" s="44"/>
      <c r="TAK51" s="44"/>
      <c r="TAL51" s="44"/>
      <c r="TAM51" s="44"/>
      <c r="TAN51" s="44"/>
      <c r="TAO51" s="44"/>
      <c r="TAP51" s="44"/>
      <c r="TAQ51" s="44"/>
      <c r="TAR51" s="44"/>
      <c r="TAS51" s="44"/>
      <c r="TAT51" s="44"/>
      <c r="TAU51" s="44"/>
      <c r="TAV51" s="44"/>
      <c r="TAW51" s="44"/>
      <c r="TAX51" s="44"/>
      <c r="TAY51" s="44"/>
      <c r="TAZ51" s="44"/>
      <c r="TBA51" s="44"/>
      <c r="TBB51" s="44"/>
      <c r="TBC51" s="44"/>
      <c r="TBD51" s="44"/>
      <c r="TBE51" s="44"/>
      <c r="TBF51" s="44"/>
      <c r="TBG51" s="44"/>
      <c r="TBH51" s="44"/>
      <c r="TBI51" s="44"/>
      <c r="TBJ51" s="44"/>
      <c r="TBK51" s="44"/>
      <c r="TBL51" s="44"/>
      <c r="TBM51" s="44"/>
      <c r="TBN51" s="44"/>
      <c r="TBO51" s="44"/>
      <c r="TBP51" s="44"/>
      <c r="TBQ51" s="44"/>
      <c r="TBR51" s="44"/>
      <c r="TBS51" s="44"/>
      <c r="TBT51" s="44"/>
      <c r="TBU51" s="44"/>
      <c r="TBV51" s="44"/>
      <c r="TBW51" s="44"/>
      <c r="TBX51" s="44"/>
      <c r="TBY51" s="44"/>
      <c r="TBZ51" s="44"/>
      <c r="TCA51" s="44"/>
      <c r="TCB51" s="44"/>
      <c r="TCC51" s="44"/>
      <c r="TCD51" s="44"/>
      <c r="TCE51" s="44"/>
      <c r="TCF51" s="44"/>
      <c r="TCG51" s="44"/>
      <c r="TCH51" s="44"/>
      <c r="TCI51" s="44"/>
      <c r="TCJ51" s="44"/>
      <c r="TCK51" s="44"/>
      <c r="TCL51" s="44"/>
      <c r="TCM51" s="44"/>
      <c r="TCN51" s="44"/>
      <c r="TCO51" s="44"/>
      <c r="TCP51" s="44"/>
      <c r="TCQ51" s="44"/>
      <c r="TCR51" s="44"/>
      <c r="TCS51" s="44"/>
      <c r="TCT51" s="44"/>
      <c r="TCU51" s="44"/>
      <c r="TCV51" s="44"/>
      <c r="TCW51" s="44"/>
      <c r="TCX51" s="44"/>
      <c r="TCY51" s="44"/>
      <c r="TCZ51" s="44"/>
      <c r="TDA51" s="44"/>
      <c r="TDB51" s="44"/>
      <c r="TDC51" s="44"/>
      <c r="TDD51" s="44"/>
      <c r="TDE51" s="44"/>
      <c r="TDF51" s="44"/>
      <c r="TDG51" s="44"/>
      <c r="TDH51" s="44"/>
      <c r="TDI51" s="44"/>
      <c r="TDJ51" s="44"/>
      <c r="TDK51" s="44"/>
      <c r="TDL51" s="44"/>
      <c r="TDM51" s="44"/>
      <c r="TDN51" s="44"/>
      <c r="TDO51" s="44"/>
      <c r="TDP51" s="44"/>
      <c r="TDQ51" s="44"/>
      <c r="TDR51" s="44"/>
      <c r="TDS51" s="44"/>
      <c r="TDT51" s="44"/>
      <c r="TDU51" s="44"/>
      <c r="TDV51" s="44"/>
      <c r="TDW51" s="44"/>
      <c r="TDX51" s="44"/>
      <c r="TDY51" s="44"/>
      <c r="TDZ51" s="44"/>
      <c r="TEA51" s="44"/>
      <c r="TEB51" s="44"/>
      <c r="TEC51" s="44"/>
      <c r="TED51" s="44"/>
      <c r="TEE51" s="44"/>
      <c r="TEF51" s="44"/>
      <c r="TEG51" s="44"/>
      <c r="TEH51" s="44"/>
      <c r="TEI51" s="44"/>
      <c r="TEJ51" s="44"/>
      <c r="TEK51" s="44"/>
      <c r="TEL51" s="44"/>
      <c r="TEM51" s="44"/>
      <c r="TEN51" s="44"/>
      <c r="TEO51" s="44"/>
      <c r="TEP51" s="44"/>
      <c r="TEQ51" s="44"/>
      <c r="TER51" s="44"/>
      <c r="TES51" s="44"/>
      <c r="TET51" s="44"/>
      <c r="TEU51" s="44"/>
      <c r="TEV51" s="44"/>
      <c r="TEW51" s="44"/>
      <c r="TEX51" s="44"/>
      <c r="TEY51" s="44"/>
      <c r="TEZ51" s="44"/>
      <c r="TFA51" s="44"/>
      <c r="TFB51" s="44"/>
      <c r="TFC51" s="44"/>
      <c r="TFD51" s="44"/>
      <c r="TFE51" s="44"/>
      <c r="TFF51" s="44"/>
      <c r="TFG51" s="44"/>
      <c r="TFH51" s="44"/>
      <c r="TFI51" s="44"/>
      <c r="TFJ51" s="44"/>
      <c r="TFK51" s="44"/>
      <c r="TFL51" s="44"/>
      <c r="TFM51" s="44"/>
      <c r="TFN51" s="44"/>
      <c r="TFO51" s="44"/>
      <c r="TFP51" s="44"/>
      <c r="TFQ51" s="44"/>
      <c r="TFR51" s="44"/>
      <c r="TFS51" s="44"/>
      <c r="TFT51" s="44"/>
      <c r="TFU51" s="44"/>
      <c r="TFV51" s="44"/>
      <c r="TFW51" s="44"/>
      <c r="TFX51" s="44"/>
      <c r="TFY51" s="44"/>
      <c r="TFZ51" s="44"/>
      <c r="TGA51" s="44"/>
      <c r="TGB51" s="44"/>
      <c r="TGC51" s="44"/>
      <c r="TGD51" s="44"/>
      <c r="TGE51" s="44"/>
      <c r="TGF51" s="44"/>
      <c r="TGG51" s="44"/>
      <c r="TGH51" s="44"/>
      <c r="TGI51" s="44"/>
      <c r="TGJ51" s="44"/>
      <c r="TGK51" s="44"/>
      <c r="TGL51" s="44"/>
      <c r="TGM51" s="44"/>
      <c r="TGN51" s="44"/>
      <c r="TGO51" s="44"/>
      <c r="TGP51" s="44"/>
      <c r="TGQ51" s="44"/>
      <c r="TGR51" s="44"/>
      <c r="TGS51" s="44"/>
      <c r="TGT51" s="44"/>
      <c r="TGU51" s="44"/>
      <c r="TGV51" s="44"/>
      <c r="TGW51" s="44"/>
      <c r="TGX51" s="44"/>
      <c r="TGY51" s="44"/>
      <c r="TGZ51" s="44"/>
      <c r="THA51" s="44"/>
      <c r="THB51" s="44"/>
      <c r="THC51" s="44"/>
      <c r="THD51" s="44"/>
      <c r="THE51" s="44"/>
      <c r="THF51" s="44"/>
      <c r="THG51" s="44"/>
      <c r="THH51" s="44"/>
      <c r="THI51" s="44"/>
      <c r="THJ51" s="44"/>
      <c r="THK51" s="44"/>
      <c r="THL51" s="44"/>
      <c r="THM51" s="44"/>
      <c r="THN51" s="44"/>
      <c r="THO51" s="44"/>
      <c r="THP51" s="44"/>
      <c r="THQ51" s="44"/>
      <c r="THR51" s="44"/>
      <c r="THS51" s="44"/>
      <c r="THT51" s="44"/>
      <c r="THU51" s="44"/>
      <c r="THV51" s="44"/>
      <c r="THW51" s="44"/>
      <c r="THX51" s="44"/>
      <c r="THY51" s="44"/>
      <c r="THZ51" s="44"/>
      <c r="TIA51" s="44"/>
      <c r="TIB51" s="44"/>
      <c r="TIC51" s="44"/>
      <c r="TID51" s="44"/>
      <c r="TIE51" s="44"/>
      <c r="TIF51" s="44"/>
      <c r="TIG51" s="44"/>
      <c r="TIH51" s="44"/>
      <c r="TII51" s="44"/>
      <c r="TIJ51" s="44"/>
      <c r="TIK51" s="44"/>
      <c r="TIL51" s="44"/>
      <c r="TIM51" s="44"/>
      <c r="TIN51" s="44"/>
      <c r="TIO51" s="44"/>
      <c r="TIP51" s="44"/>
      <c r="TIQ51" s="44"/>
      <c r="TIR51" s="44"/>
      <c r="TIS51" s="44"/>
      <c r="TIT51" s="44"/>
      <c r="TIU51" s="44"/>
      <c r="TIV51" s="44"/>
      <c r="TIW51" s="44"/>
      <c r="TIX51" s="44"/>
      <c r="TIY51" s="44"/>
      <c r="TIZ51" s="44"/>
      <c r="TJA51" s="44"/>
      <c r="TJB51" s="44"/>
      <c r="TJC51" s="44"/>
      <c r="TJD51" s="44"/>
      <c r="TJE51" s="44"/>
      <c r="TJF51" s="44"/>
      <c r="TJG51" s="44"/>
      <c r="TJH51" s="44"/>
      <c r="TJI51" s="44"/>
      <c r="TJJ51" s="44"/>
      <c r="TJK51" s="44"/>
      <c r="TJL51" s="44"/>
      <c r="TJM51" s="44"/>
      <c r="TJN51" s="44"/>
      <c r="TJO51" s="44"/>
      <c r="TJP51" s="44"/>
      <c r="TJQ51" s="44"/>
      <c r="TJR51" s="44"/>
      <c r="TJS51" s="44"/>
      <c r="TJT51" s="44"/>
      <c r="TJU51" s="44"/>
      <c r="TJV51" s="44"/>
      <c r="TJW51" s="44"/>
      <c r="TJX51" s="44"/>
      <c r="TJY51" s="44"/>
      <c r="TJZ51" s="44"/>
      <c r="TKA51" s="44"/>
      <c r="TKB51" s="44"/>
      <c r="TKC51" s="44"/>
      <c r="TKD51" s="44"/>
      <c r="TKE51" s="44"/>
      <c r="TKF51" s="44"/>
      <c r="TKG51" s="44"/>
      <c r="TKH51" s="44"/>
      <c r="TKI51" s="44"/>
      <c r="TKJ51" s="44"/>
      <c r="TKK51" s="44"/>
      <c r="TKL51" s="44"/>
      <c r="TKM51" s="44"/>
      <c r="TKN51" s="44"/>
      <c r="TKO51" s="44"/>
      <c r="TKP51" s="44"/>
      <c r="TKQ51" s="44"/>
      <c r="TKR51" s="44"/>
      <c r="TKS51" s="44"/>
      <c r="TKT51" s="44"/>
      <c r="TKU51" s="44"/>
      <c r="TKV51" s="44"/>
      <c r="TKW51" s="44"/>
      <c r="TKX51" s="44"/>
      <c r="TKY51" s="44"/>
      <c r="TKZ51" s="44"/>
      <c r="TLA51" s="44"/>
      <c r="TLB51" s="44"/>
      <c r="TLC51" s="44"/>
      <c r="TLD51" s="44"/>
      <c r="TLE51" s="44"/>
      <c r="TLF51" s="44"/>
      <c r="TLG51" s="44"/>
      <c r="TLH51" s="44"/>
      <c r="TLI51" s="44"/>
      <c r="TLJ51" s="44"/>
      <c r="TLK51" s="44"/>
      <c r="TLL51" s="44"/>
      <c r="TLM51" s="44"/>
      <c r="TLN51" s="44"/>
      <c r="TLO51" s="44"/>
      <c r="TLP51" s="44"/>
      <c r="TLQ51" s="44"/>
      <c r="TLR51" s="44"/>
      <c r="TLS51" s="44"/>
      <c r="TLT51" s="44"/>
      <c r="TLU51" s="44"/>
      <c r="TLV51" s="44"/>
      <c r="TLW51" s="44"/>
      <c r="TLX51" s="44"/>
      <c r="TLY51" s="44"/>
      <c r="TLZ51" s="44"/>
      <c r="TMA51" s="44"/>
      <c r="TMB51" s="44"/>
      <c r="TMC51" s="44"/>
      <c r="TMD51" s="44"/>
      <c r="TME51" s="44"/>
      <c r="TMF51" s="44"/>
      <c r="TMG51" s="44"/>
      <c r="TMH51" s="44"/>
      <c r="TMI51" s="44"/>
      <c r="TMJ51" s="44"/>
      <c r="TMK51" s="44"/>
      <c r="TML51" s="44"/>
      <c r="TMM51" s="44"/>
      <c r="TMN51" s="44"/>
      <c r="TMO51" s="44"/>
      <c r="TMP51" s="44"/>
      <c r="TMQ51" s="44"/>
      <c r="TMR51" s="44"/>
      <c r="TMS51" s="44"/>
      <c r="TMT51" s="44"/>
      <c r="TMU51" s="44"/>
      <c r="TMV51" s="44"/>
      <c r="TMW51" s="44"/>
      <c r="TMX51" s="44"/>
      <c r="TMY51" s="44"/>
      <c r="TMZ51" s="44"/>
      <c r="TNA51" s="44"/>
      <c r="TNB51" s="44"/>
      <c r="TNC51" s="44"/>
      <c r="TND51" s="44"/>
      <c r="TNE51" s="44"/>
      <c r="TNF51" s="44"/>
      <c r="TNG51" s="44"/>
      <c r="TNH51" s="44"/>
      <c r="TNI51" s="44"/>
      <c r="TNJ51" s="44"/>
      <c r="TNK51" s="44"/>
      <c r="TNL51" s="44"/>
      <c r="TNM51" s="44"/>
      <c r="TNN51" s="44"/>
      <c r="TNO51" s="44"/>
      <c r="TNP51" s="44"/>
      <c r="TNQ51" s="44"/>
      <c r="TNR51" s="44"/>
      <c r="TNS51" s="44"/>
      <c r="TNT51" s="44"/>
      <c r="TNU51" s="44"/>
      <c r="TNV51" s="44"/>
      <c r="TNW51" s="44"/>
      <c r="TNX51" s="44"/>
      <c r="TNY51" s="44"/>
      <c r="TNZ51" s="44"/>
      <c r="TOA51" s="44"/>
      <c r="TOB51" s="44"/>
      <c r="TOC51" s="44"/>
      <c r="TOD51" s="44"/>
      <c r="TOE51" s="44"/>
      <c r="TOF51" s="44"/>
      <c r="TOG51" s="44"/>
      <c r="TOH51" s="44"/>
      <c r="TOI51" s="44"/>
      <c r="TOJ51" s="44"/>
      <c r="TOK51" s="44"/>
      <c r="TOL51" s="44"/>
      <c r="TOM51" s="44"/>
      <c r="TON51" s="44"/>
      <c r="TOO51" s="44"/>
      <c r="TOP51" s="44"/>
      <c r="TOQ51" s="44"/>
      <c r="TOR51" s="44"/>
      <c r="TOS51" s="44"/>
      <c r="TOT51" s="44"/>
      <c r="TOU51" s="44"/>
      <c r="TOV51" s="44"/>
      <c r="TOW51" s="44"/>
      <c r="TOX51" s="44"/>
      <c r="TOY51" s="44"/>
      <c r="TOZ51" s="44"/>
      <c r="TPA51" s="44"/>
      <c r="TPB51" s="44"/>
      <c r="TPC51" s="44"/>
      <c r="TPD51" s="44"/>
      <c r="TPE51" s="44"/>
      <c r="TPF51" s="44"/>
      <c r="TPG51" s="44"/>
      <c r="TPH51" s="44"/>
      <c r="TPI51" s="44"/>
      <c r="TPJ51" s="44"/>
      <c r="TPK51" s="44"/>
      <c r="TPL51" s="44"/>
      <c r="TPM51" s="44"/>
      <c r="TPN51" s="44"/>
      <c r="TPO51" s="44"/>
      <c r="TPP51" s="44"/>
      <c r="TPQ51" s="44"/>
      <c r="TPR51" s="44"/>
      <c r="TPS51" s="44"/>
      <c r="TPT51" s="44"/>
      <c r="TPU51" s="44"/>
      <c r="TPV51" s="44"/>
      <c r="TPW51" s="44"/>
      <c r="TPX51" s="44"/>
      <c r="TPY51" s="44"/>
      <c r="TPZ51" s="44"/>
      <c r="TQA51" s="44"/>
      <c r="TQB51" s="44"/>
      <c r="TQC51" s="44"/>
      <c r="TQD51" s="44"/>
      <c r="TQE51" s="44"/>
      <c r="TQF51" s="44"/>
      <c r="TQG51" s="44"/>
      <c r="TQH51" s="44"/>
      <c r="TQI51" s="44"/>
      <c r="TQJ51" s="44"/>
      <c r="TQK51" s="44"/>
      <c r="TQL51" s="44"/>
      <c r="TQM51" s="44"/>
      <c r="TQN51" s="44"/>
      <c r="TQO51" s="44"/>
      <c r="TQP51" s="44"/>
      <c r="TQQ51" s="44"/>
      <c r="TQR51" s="44"/>
      <c r="TQS51" s="44"/>
      <c r="TQT51" s="44"/>
      <c r="TQU51" s="44"/>
      <c r="TQV51" s="44"/>
      <c r="TQW51" s="44"/>
      <c r="TQX51" s="44"/>
      <c r="TQY51" s="44"/>
      <c r="TQZ51" s="44"/>
      <c r="TRA51" s="44"/>
      <c r="TRB51" s="44"/>
      <c r="TRC51" s="44"/>
      <c r="TRD51" s="44"/>
      <c r="TRE51" s="44"/>
      <c r="TRF51" s="44"/>
      <c r="TRG51" s="44"/>
      <c r="TRH51" s="44"/>
      <c r="TRI51" s="44"/>
      <c r="TRJ51" s="44"/>
      <c r="TRK51" s="44"/>
      <c r="TRL51" s="44"/>
      <c r="TRM51" s="44"/>
      <c r="TRN51" s="44"/>
      <c r="TRO51" s="44"/>
      <c r="TRP51" s="44"/>
      <c r="TRQ51" s="44"/>
      <c r="TRR51" s="44"/>
      <c r="TRS51" s="44"/>
      <c r="TRT51" s="44"/>
      <c r="TRU51" s="44"/>
      <c r="TRV51" s="44"/>
      <c r="TRW51" s="44"/>
      <c r="TRX51" s="44"/>
      <c r="TRY51" s="44"/>
      <c r="TRZ51" s="44"/>
      <c r="TSA51" s="44"/>
      <c r="TSB51" s="44"/>
      <c r="TSC51" s="44"/>
      <c r="TSD51" s="44"/>
      <c r="TSE51" s="44"/>
      <c r="TSF51" s="44"/>
      <c r="TSG51" s="44"/>
      <c r="TSH51" s="44"/>
      <c r="TSI51" s="44"/>
      <c r="TSJ51" s="44"/>
      <c r="TSK51" s="44"/>
      <c r="TSL51" s="44"/>
      <c r="TSM51" s="44"/>
      <c r="TSN51" s="44"/>
      <c r="TSO51" s="44"/>
      <c r="TSP51" s="44"/>
      <c r="TSQ51" s="44"/>
      <c r="TSR51" s="44"/>
      <c r="TSS51" s="44"/>
      <c r="TST51" s="44"/>
      <c r="TSU51" s="44"/>
      <c r="TSV51" s="44"/>
      <c r="TSW51" s="44"/>
      <c r="TSX51" s="44"/>
      <c r="TSY51" s="44"/>
      <c r="TSZ51" s="44"/>
      <c r="TTA51" s="44"/>
      <c r="TTB51" s="44"/>
      <c r="TTC51" s="44"/>
      <c r="TTD51" s="44"/>
      <c r="TTE51" s="44"/>
      <c r="TTF51" s="44"/>
      <c r="TTG51" s="44"/>
      <c r="TTH51" s="44"/>
      <c r="TTI51" s="44"/>
      <c r="TTJ51" s="44"/>
      <c r="TTK51" s="44"/>
      <c r="TTL51" s="44"/>
      <c r="TTM51" s="44"/>
      <c r="TTN51" s="44"/>
      <c r="TTO51" s="44"/>
      <c r="TTP51" s="44"/>
      <c r="TTQ51" s="44"/>
      <c r="TTR51" s="44"/>
      <c r="TTS51" s="44"/>
      <c r="TTT51" s="44"/>
      <c r="TTU51" s="44"/>
      <c r="TTV51" s="44"/>
      <c r="TTW51" s="44"/>
      <c r="TTX51" s="44"/>
      <c r="TTY51" s="44"/>
      <c r="TTZ51" s="44"/>
      <c r="TUA51" s="44"/>
      <c r="TUB51" s="44"/>
      <c r="TUC51" s="44"/>
      <c r="TUD51" s="44"/>
      <c r="TUE51" s="44"/>
      <c r="TUF51" s="44"/>
      <c r="TUG51" s="44"/>
      <c r="TUH51" s="44"/>
      <c r="TUI51" s="44"/>
      <c r="TUJ51" s="44"/>
      <c r="TUK51" s="44"/>
      <c r="TUL51" s="44"/>
      <c r="TUM51" s="44"/>
      <c r="TUN51" s="44"/>
      <c r="TUO51" s="44"/>
      <c r="TUP51" s="44"/>
      <c r="TUQ51" s="44"/>
      <c r="TUR51" s="44"/>
      <c r="TUS51" s="44"/>
      <c r="TUT51" s="44"/>
      <c r="TUU51" s="44"/>
      <c r="TUV51" s="44"/>
      <c r="TUW51" s="44"/>
      <c r="TUX51" s="44"/>
      <c r="TUY51" s="44"/>
      <c r="TUZ51" s="44"/>
      <c r="TVA51" s="44"/>
      <c r="TVB51" s="44"/>
      <c r="TVC51" s="44"/>
      <c r="TVD51" s="44"/>
      <c r="TVE51" s="44"/>
      <c r="TVF51" s="44"/>
      <c r="TVG51" s="44"/>
      <c r="TVH51" s="44"/>
      <c r="TVI51" s="44"/>
      <c r="TVJ51" s="44"/>
      <c r="TVK51" s="44"/>
      <c r="TVL51" s="44"/>
      <c r="TVM51" s="44"/>
      <c r="TVN51" s="44"/>
      <c r="TVO51" s="44"/>
      <c r="TVP51" s="44"/>
      <c r="TVQ51" s="44"/>
      <c r="TVR51" s="44"/>
      <c r="TVS51" s="44"/>
      <c r="TVT51" s="44"/>
      <c r="TVU51" s="44"/>
      <c r="TVV51" s="44"/>
      <c r="TVW51" s="44"/>
      <c r="TVX51" s="44"/>
      <c r="TVY51" s="44"/>
      <c r="TVZ51" s="44"/>
      <c r="TWA51" s="44"/>
      <c r="TWB51" s="44"/>
      <c r="TWC51" s="44"/>
      <c r="TWD51" s="44"/>
      <c r="TWE51" s="44"/>
      <c r="TWF51" s="44"/>
      <c r="TWG51" s="44"/>
      <c r="TWH51" s="44"/>
      <c r="TWI51" s="44"/>
      <c r="TWJ51" s="44"/>
      <c r="TWK51" s="44"/>
      <c r="TWL51" s="44"/>
      <c r="TWM51" s="44"/>
      <c r="TWN51" s="44"/>
      <c r="TWO51" s="44"/>
      <c r="TWP51" s="44"/>
      <c r="TWQ51" s="44"/>
      <c r="TWR51" s="44"/>
      <c r="TWS51" s="44"/>
      <c r="TWT51" s="44"/>
      <c r="TWU51" s="44"/>
      <c r="TWV51" s="44"/>
      <c r="TWW51" s="44"/>
      <c r="TWX51" s="44"/>
      <c r="TWY51" s="44"/>
      <c r="TWZ51" s="44"/>
      <c r="TXA51" s="44"/>
      <c r="TXB51" s="44"/>
      <c r="TXC51" s="44"/>
      <c r="TXD51" s="44"/>
      <c r="TXE51" s="44"/>
      <c r="TXF51" s="44"/>
      <c r="TXG51" s="44"/>
      <c r="TXH51" s="44"/>
      <c r="TXI51" s="44"/>
      <c r="TXJ51" s="44"/>
      <c r="TXK51" s="44"/>
      <c r="TXL51" s="44"/>
      <c r="TXM51" s="44"/>
      <c r="TXN51" s="44"/>
      <c r="TXO51" s="44"/>
      <c r="TXP51" s="44"/>
      <c r="TXQ51" s="44"/>
      <c r="TXR51" s="44"/>
      <c r="TXS51" s="44"/>
      <c r="TXT51" s="44"/>
      <c r="TXU51" s="44"/>
      <c r="TXV51" s="44"/>
      <c r="TXW51" s="44"/>
      <c r="TXX51" s="44"/>
      <c r="TXY51" s="44"/>
      <c r="TXZ51" s="44"/>
      <c r="TYA51" s="44"/>
      <c r="TYB51" s="44"/>
      <c r="TYC51" s="44"/>
      <c r="TYD51" s="44"/>
      <c r="TYE51" s="44"/>
      <c r="TYF51" s="44"/>
      <c r="TYG51" s="44"/>
      <c r="TYH51" s="44"/>
      <c r="TYI51" s="44"/>
      <c r="TYJ51" s="44"/>
      <c r="TYK51" s="44"/>
      <c r="TYL51" s="44"/>
      <c r="TYM51" s="44"/>
      <c r="TYN51" s="44"/>
      <c r="TYO51" s="44"/>
      <c r="TYP51" s="44"/>
      <c r="TYQ51" s="44"/>
      <c r="TYR51" s="44"/>
      <c r="TYS51" s="44"/>
      <c r="TYT51" s="44"/>
      <c r="TYU51" s="44"/>
      <c r="TYV51" s="44"/>
      <c r="TYW51" s="44"/>
      <c r="TYX51" s="44"/>
      <c r="TYY51" s="44"/>
      <c r="TYZ51" s="44"/>
      <c r="TZA51" s="44"/>
      <c r="TZB51" s="44"/>
      <c r="TZC51" s="44"/>
      <c r="TZD51" s="44"/>
      <c r="TZE51" s="44"/>
      <c r="TZF51" s="44"/>
      <c r="TZG51" s="44"/>
      <c r="TZH51" s="44"/>
      <c r="TZI51" s="44"/>
      <c r="TZJ51" s="44"/>
      <c r="TZK51" s="44"/>
      <c r="TZL51" s="44"/>
      <c r="TZM51" s="44"/>
      <c r="TZN51" s="44"/>
      <c r="TZO51" s="44"/>
      <c r="TZP51" s="44"/>
      <c r="TZQ51" s="44"/>
      <c r="TZR51" s="44"/>
      <c r="TZS51" s="44"/>
      <c r="TZT51" s="44"/>
      <c r="TZU51" s="44"/>
      <c r="TZV51" s="44"/>
      <c r="TZW51" s="44"/>
      <c r="TZX51" s="44"/>
      <c r="TZY51" s="44"/>
      <c r="TZZ51" s="44"/>
      <c r="UAA51" s="44"/>
      <c r="UAB51" s="44"/>
      <c r="UAC51" s="44"/>
      <c r="UAD51" s="44"/>
      <c r="UAE51" s="44"/>
      <c r="UAF51" s="44"/>
      <c r="UAG51" s="44"/>
      <c r="UAH51" s="44"/>
      <c r="UAI51" s="44"/>
      <c r="UAJ51" s="44"/>
      <c r="UAK51" s="44"/>
      <c r="UAL51" s="44"/>
      <c r="UAM51" s="44"/>
      <c r="UAN51" s="44"/>
      <c r="UAO51" s="44"/>
      <c r="UAP51" s="44"/>
      <c r="UAQ51" s="44"/>
      <c r="UAR51" s="44"/>
      <c r="UAS51" s="44"/>
      <c r="UAT51" s="44"/>
      <c r="UAU51" s="44"/>
      <c r="UAV51" s="44"/>
      <c r="UAW51" s="44"/>
      <c r="UAX51" s="44"/>
      <c r="UAY51" s="44"/>
      <c r="UAZ51" s="44"/>
      <c r="UBA51" s="44"/>
      <c r="UBB51" s="44"/>
      <c r="UBC51" s="44"/>
      <c r="UBD51" s="44"/>
      <c r="UBE51" s="44"/>
      <c r="UBF51" s="44"/>
      <c r="UBG51" s="44"/>
      <c r="UBH51" s="44"/>
      <c r="UBI51" s="44"/>
      <c r="UBJ51" s="44"/>
      <c r="UBK51" s="44"/>
      <c r="UBL51" s="44"/>
      <c r="UBM51" s="44"/>
      <c r="UBN51" s="44"/>
      <c r="UBO51" s="44"/>
      <c r="UBP51" s="44"/>
      <c r="UBQ51" s="44"/>
      <c r="UBR51" s="44"/>
      <c r="UBS51" s="44"/>
      <c r="UBT51" s="44"/>
      <c r="UBU51" s="44"/>
      <c r="UBV51" s="44"/>
      <c r="UBW51" s="44"/>
      <c r="UBX51" s="44"/>
      <c r="UBY51" s="44"/>
      <c r="UBZ51" s="44"/>
      <c r="UCA51" s="44"/>
      <c r="UCB51" s="44"/>
      <c r="UCC51" s="44"/>
      <c r="UCD51" s="44"/>
      <c r="UCE51" s="44"/>
      <c r="UCF51" s="44"/>
      <c r="UCG51" s="44"/>
      <c r="UCH51" s="44"/>
      <c r="UCI51" s="44"/>
      <c r="UCJ51" s="44"/>
      <c r="UCK51" s="44"/>
      <c r="UCL51" s="44"/>
      <c r="UCM51" s="44"/>
      <c r="UCN51" s="44"/>
      <c r="UCO51" s="44"/>
      <c r="UCP51" s="44"/>
      <c r="UCQ51" s="44"/>
      <c r="UCR51" s="44"/>
      <c r="UCS51" s="44"/>
      <c r="UCT51" s="44"/>
      <c r="UCU51" s="44"/>
      <c r="UCV51" s="44"/>
      <c r="UCW51" s="44"/>
      <c r="UCX51" s="44"/>
      <c r="UCY51" s="44"/>
      <c r="UCZ51" s="44"/>
      <c r="UDA51" s="44"/>
      <c r="UDB51" s="44"/>
      <c r="UDC51" s="44"/>
      <c r="UDD51" s="44"/>
      <c r="UDE51" s="44"/>
      <c r="UDF51" s="44"/>
      <c r="UDG51" s="44"/>
      <c r="UDH51" s="44"/>
      <c r="UDI51" s="44"/>
      <c r="UDJ51" s="44"/>
      <c r="UDK51" s="44"/>
      <c r="UDL51" s="44"/>
      <c r="UDM51" s="44"/>
      <c r="UDN51" s="44"/>
      <c r="UDO51" s="44"/>
      <c r="UDP51" s="44"/>
      <c r="UDQ51" s="44"/>
      <c r="UDR51" s="44"/>
      <c r="UDS51" s="44"/>
      <c r="UDT51" s="44"/>
      <c r="UDU51" s="44"/>
      <c r="UDV51" s="44"/>
      <c r="UDW51" s="44"/>
      <c r="UDX51" s="44"/>
      <c r="UDY51" s="44"/>
      <c r="UDZ51" s="44"/>
      <c r="UEA51" s="44"/>
      <c r="UEB51" s="44"/>
      <c r="UEC51" s="44"/>
      <c r="UED51" s="44"/>
      <c r="UEE51" s="44"/>
      <c r="UEF51" s="44"/>
      <c r="UEG51" s="44"/>
      <c r="UEH51" s="44"/>
      <c r="UEI51" s="44"/>
      <c r="UEJ51" s="44"/>
      <c r="UEK51" s="44"/>
      <c r="UEL51" s="44"/>
      <c r="UEM51" s="44"/>
      <c r="UEN51" s="44"/>
      <c r="UEO51" s="44"/>
      <c r="UEP51" s="44"/>
      <c r="UEQ51" s="44"/>
      <c r="UER51" s="44"/>
      <c r="UES51" s="44"/>
      <c r="UET51" s="44"/>
      <c r="UEU51" s="44"/>
      <c r="UEV51" s="44"/>
      <c r="UEW51" s="44"/>
      <c r="UEX51" s="44"/>
      <c r="UEY51" s="44"/>
      <c r="UEZ51" s="44"/>
      <c r="UFA51" s="44"/>
      <c r="UFB51" s="44"/>
      <c r="UFC51" s="44"/>
      <c r="UFD51" s="44"/>
      <c r="UFE51" s="44"/>
      <c r="UFF51" s="44"/>
      <c r="UFG51" s="44"/>
      <c r="UFH51" s="44"/>
      <c r="UFI51" s="44"/>
      <c r="UFJ51" s="44"/>
      <c r="UFK51" s="44"/>
      <c r="UFL51" s="44"/>
      <c r="UFM51" s="44"/>
      <c r="UFN51" s="44"/>
      <c r="UFO51" s="44"/>
      <c r="UFP51" s="44"/>
      <c r="UFQ51" s="44"/>
      <c r="UFR51" s="44"/>
      <c r="UFS51" s="44"/>
      <c r="UFT51" s="44"/>
      <c r="UFU51" s="44"/>
      <c r="UFV51" s="44"/>
      <c r="UFW51" s="44"/>
      <c r="UFX51" s="44"/>
      <c r="UFY51" s="44"/>
      <c r="UFZ51" s="44"/>
      <c r="UGA51" s="44"/>
      <c r="UGB51" s="44"/>
      <c r="UGC51" s="44"/>
      <c r="UGD51" s="44"/>
      <c r="UGE51" s="44"/>
      <c r="UGF51" s="44"/>
      <c r="UGG51" s="44"/>
      <c r="UGH51" s="44"/>
      <c r="UGI51" s="44"/>
      <c r="UGJ51" s="44"/>
      <c r="UGK51" s="44"/>
      <c r="UGL51" s="44"/>
      <c r="UGM51" s="44"/>
      <c r="UGN51" s="44"/>
      <c r="UGO51" s="44"/>
      <c r="UGP51" s="44"/>
      <c r="UGQ51" s="44"/>
      <c r="UGR51" s="44"/>
      <c r="UGS51" s="44"/>
      <c r="UGT51" s="44"/>
      <c r="UGU51" s="44"/>
      <c r="UGV51" s="44"/>
      <c r="UGW51" s="44"/>
      <c r="UGX51" s="44"/>
      <c r="UGY51" s="44"/>
      <c r="UGZ51" s="44"/>
      <c r="UHA51" s="44"/>
      <c r="UHB51" s="44"/>
      <c r="UHC51" s="44"/>
      <c r="UHD51" s="44"/>
      <c r="UHE51" s="44"/>
      <c r="UHF51" s="44"/>
      <c r="UHG51" s="44"/>
      <c r="UHH51" s="44"/>
      <c r="UHI51" s="44"/>
      <c r="UHJ51" s="44"/>
      <c r="UHK51" s="44"/>
      <c r="UHL51" s="44"/>
      <c r="UHM51" s="44"/>
      <c r="UHN51" s="44"/>
      <c r="UHO51" s="44"/>
      <c r="UHP51" s="44"/>
      <c r="UHQ51" s="44"/>
      <c r="UHR51" s="44"/>
      <c r="UHS51" s="44"/>
      <c r="UHT51" s="44"/>
      <c r="UHU51" s="44"/>
      <c r="UHV51" s="44"/>
      <c r="UHW51" s="44"/>
      <c r="UHX51" s="44"/>
      <c r="UHY51" s="44"/>
      <c r="UHZ51" s="44"/>
      <c r="UIA51" s="44"/>
      <c r="UIB51" s="44"/>
      <c r="UIC51" s="44"/>
      <c r="UID51" s="44"/>
      <c r="UIE51" s="44"/>
      <c r="UIF51" s="44"/>
      <c r="UIG51" s="44"/>
      <c r="UIH51" s="44"/>
      <c r="UII51" s="44"/>
      <c r="UIJ51" s="44"/>
      <c r="UIK51" s="44"/>
      <c r="UIL51" s="44"/>
      <c r="UIM51" s="44"/>
      <c r="UIN51" s="44"/>
      <c r="UIO51" s="44"/>
      <c r="UIP51" s="44"/>
      <c r="UIQ51" s="44"/>
      <c r="UIR51" s="44"/>
      <c r="UIS51" s="44"/>
      <c r="UIT51" s="44"/>
      <c r="UIU51" s="44"/>
      <c r="UIV51" s="44"/>
      <c r="UIW51" s="44"/>
      <c r="UIX51" s="44"/>
      <c r="UIY51" s="44"/>
      <c r="UIZ51" s="44"/>
      <c r="UJA51" s="44"/>
      <c r="UJB51" s="44"/>
      <c r="UJC51" s="44"/>
      <c r="UJD51" s="44"/>
      <c r="UJE51" s="44"/>
      <c r="UJF51" s="44"/>
      <c r="UJG51" s="44"/>
      <c r="UJH51" s="44"/>
      <c r="UJI51" s="44"/>
      <c r="UJJ51" s="44"/>
      <c r="UJK51" s="44"/>
      <c r="UJL51" s="44"/>
      <c r="UJM51" s="44"/>
      <c r="UJN51" s="44"/>
      <c r="UJO51" s="44"/>
      <c r="UJP51" s="44"/>
      <c r="UJQ51" s="44"/>
      <c r="UJR51" s="44"/>
      <c r="UJS51" s="44"/>
      <c r="UJT51" s="44"/>
      <c r="UJU51" s="44"/>
      <c r="UJV51" s="44"/>
      <c r="UJW51" s="44"/>
      <c r="UJX51" s="44"/>
      <c r="UJY51" s="44"/>
      <c r="UJZ51" s="44"/>
      <c r="UKA51" s="44"/>
      <c r="UKB51" s="44"/>
      <c r="UKC51" s="44"/>
      <c r="UKD51" s="44"/>
      <c r="UKE51" s="44"/>
      <c r="UKF51" s="44"/>
      <c r="UKG51" s="44"/>
      <c r="UKH51" s="44"/>
      <c r="UKI51" s="44"/>
      <c r="UKJ51" s="44"/>
      <c r="UKK51" s="44"/>
      <c r="UKL51" s="44"/>
      <c r="UKM51" s="44"/>
      <c r="UKN51" s="44"/>
      <c r="UKO51" s="44"/>
      <c r="UKP51" s="44"/>
      <c r="UKQ51" s="44"/>
      <c r="UKR51" s="44"/>
      <c r="UKS51" s="44"/>
      <c r="UKT51" s="44"/>
      <c r="UKU51" s="44"/>
      <c r="UKV51" s="44"/>
      <c r="UKW51" s="44"/>
      <c r="UKX51" s="44"/>
      <c r="UKY51" s="44"/>
      <c r="UKZ51" s="44"/>
      <c r="ULA51" s="44"/>
      <c r="ULB51" s="44"/>
      <c r="ULC51" s="44"/>
      <c r="ULD51" s="44"/>
      <c r="ULE51" s="44"/>
      <c r="ULF51" s="44"/>
      <c r="ULG51" s="44"/>
      <c r="ULH51" s="44"/>
      <c r="ULI51" s="44"/>
      <c r="ULJ51" s="44"/>
      <c r="ULK51" s="44"/>
      <c r="ULL51" s="44"/>
      <c r="ULM51" s="44"/>
      <c r="ULN51" s="44"/>
      <c r="ULO51" s="44"/>
      <c r="ULP51" s="44"/>
      <c r="ULQ51" s="44"/>
      <c r="ULR51" s="44"/>
      <c r="ULS51" s="44"/>
      <c r="ULT51" s="44"/>
      <c r="ULU51" s="44"/>
      <c r="ULV51" s="44"/>
      <c r="ULW51" s="44"/>
      <c r="ULX51" s="44"/>
      <c r="ULY51" s="44"/>
      <c r="ULZ51" s="44"/>
      <c r="UMA51" s="44"/>
      <c r="UMB51" s="44"/>
      <c r="UMC51" s="44"/>
      <c r="UMD51" s="44"/>
      <c r="UME51" s="44"/>
      <c r="UMF51" s="44"/>
      <c r="UMG51" s="44"/>
      <c r="UMH51" s="44"/>
      <c r="UMI51" s="44"/>
      <c r="UMJ51" s="44"/>
      <c r="UMK51" s="44"/>
      <c r="UML51" s="44"/>
      <c r="UMM51" s="44"/>
      <c r="UMN51" s="44"/>
      <c r="UMO51" s="44"/>
      <c r="UMP51" s="44"/>
      <c r="UMQ51" s="44"/>
      <c r="UMR51" s="44"/>
      <c r="UMS51" s="44"/>
      <c r="UMT51" s="44"/>
      <c r="UMU51" s="44"/>
      <c r="UMV51" s="44"/>
      <c r="UMW51" s="44"/>
      <c r="UMX51" s="44"/>
      <c r="UMY51" s="44"/>
      <c r="UMZ51" s="44"/>
      <c r="UNA51" s="44"/>
      <c r="UNB51" s="44"/>
      <c r="UNC51" s="44"/>
      <c r="UND51" s="44"/>
      <c r="UNE51" s="44"/>
      <c r="UNF51" s="44"/>
      <c r="UNG51" s="44"/>
      <c r="UNH51" s="44"/>
      <c r="UNI51" s="44"/>
      <c r="UNJ51" s="44"/>
      <c r="UNK51" s="44"/>
      <c r="UNL51" s="44"/>
      <c r="UNM51" s="44"/>
      <c r="UNN51" s="44"/>
      <c r="UNO51" s="44"/>
      <c r="UNP51" s="44"/>
      <c r="UNQ51" s="44"/>
      <c r="UNR51" s="44"/>
      <c r="UNS51" s="44"/>
      <c r="UNT51" s="44"/>
      <c r="UNU51" s="44"/>
      <c r="UNV51" s="44"/>
      <c r="UNW51" s="44"/>
      <c r="UNX51" s="44"/>
      <c r="UNY51" s="44"/>
      <c r="UNZ51" s="44"/>
      <c r="UOA51" s="44"/>
      <c r="UOB51" s="44"/>
      <c r="UOC51" s="44"/>
      <c r="UOD51" s="44"/>
      <c r="UOE51" s="44"/>
      <c r="UOF51" s="44"/>
      <c r="UOG51" s="44"/>
      <c r="UOH51" s="44"/>
      <c r="UOI51" s="44"/>
      <c r="UOJ51" s="44"/>
      <c r="UOK51" s="44"/>
      <c r="UOL51" s="44"/>
      <c r="UOM51" s="44"/>
      <c r="UON51" s="44"/>
      <c r="UOO51" s="44"/>
      <c r="UOP51" s="44"/>
      <c r="UOQ51" s="44"/>
      <c r="UOR51" s="44"/>
      <c r="UOS51" s="44"/>
      <c r="UOT51" s="44"/>
      <c r="UOU51" s="44"/>
      <c r="UOV51" s="44"/>
      <c r="UOW51" s="44"/>
      <c r="UOX51" s="44"/>
      <c r="UOY51" s="44"/>
      <c r="UOZ51" s="44"/>
      <c r="UPA51" s="44"/>
      <c r="UPB51" s="44"/>
      <c r="UPC51" s="44"/>
      <c r="UPD51" s="44"/>
      <c r="UPE51" s="44"/>
      <c r="UPF51" s="44"/>
      <c r="UPG51" s="44"/>
      <c r="UPH51" s="44"/>
      <c r="UPI51" s="44"/>
      <c r="UPJ51" s="44"/>
      <c r="UPK51" s="44"/>
      <c r="UPL51" s="44"/>
      <c r="UPM51" s="44"/>
      <c r="UPN51" s="44"/>
      <c r="UPO51" s="44"/>
      <c r="UPP51" s="44"/>
      <c r="UPQ51" s="44"/>
      <c r="UPR51" s="44"/>
      <c r="UPS51" s="44"/>
      <c r="UPT51" s="44"/>
      <c r="UPU51" s="44"/>
      <c r="UPV51" s="44"/>
      <c r="UPW51" s="44"/>
      <c r="UPX51" s="44"/>
      <c r="UPY51" s="44"/>
      <c r="UPZ51" s="44"/>
      <c r="UQA51" s="44"/>
      <c r="UQB51" s="44"/>
      <c r="UQC51" s="44"/>
      <c r="UQD51" s="44"/>
      <c r="UQE51" s="44"/>
      <c r="UQF51" s="44"/>
      <c r="UQG51" s="44"/>
      <c r="UQH51" s="44"/>
      <c r="UQI51" s="44"/>
      <c r="UQJ51" s="44"/>
      <c r="UQK51" s="44"/>
      <c r="UQL51" s="44"/>
      <c r="UQM51" s="44"/>
      <c r="UQN51" s="44"/>
      <c r="UQO51" s="44"/>
      <c r="UQP51" s="44"/>
      <c r="UQQ51" s="44"/>
      <c r="UQR51" s="44"/>
      <c r="UQS51" s="44"/>
      <c r="UQT51" s="44"/>
      <c r="UQU51" s="44"/>
      <c r="UQV51" s="44"/>
      <c r="UQW51" s="44"/>
      <c r="UQX51" s="44"/>
      <c r="UQY51" s="44"/>
      <c r="UQZ51" s="44"/>
      <c r="URA51" s="44"/>
      <c r="URB51" s="44"/>
      <c r="URC51" s="44"/>
      <c r="URD51" s="44"/>
      <c r="URE51" s="44"/>
      <c r="URF51" s="44"/>
      <c r="URG51" s="44"/>
      <c r="URH51" s="44"/>
      <c r="URI51" s="44"/>
      <c r="URJ51" s="44"/>
      <c r="URK51" s="44"/>
      <c r="URL51" s="44"/>
      <c r="URM51" s="44"/>
      <c r="URN51" s="44"/>
      <c r="URO51" s="44"/>
      <c r="URP51" s="44"/>
      <c r="URQ51" s="44"/>
      <c r="URR51" s="44"/>
      <c r="URS51" s="44"/>
      <c r="URT51" s="44"/>
      <c r="URU51" s="44"/>
      <c r="URV51" s="44"/>
      <c r="URW51" s="44"/>
      <c r="URX51" s="44"/>
      <c r="URY51" s="44"/>
      <c r="URZ51" s="44"/>
      <c r="USA51" s="44"/>
      <c r="USB51" s="44"/>
      <c r="USC51" s="44"/>
      <c r="USD51" s="44"/>
      <c r="USE51" s="44"/>
      <c r="USF51" s="44"/>
      <c r="USG51" s="44"/>
      <c r="USH51" s="44"/>
      <c r="USI51" s="44"/>
      <c r="USJ51" s="44"/>
      <c r="USK51" s="44"/>
      <c r="USL51" s="44"/>
      <c r="USM51" s="44"/>
      <c r="USN51" s="44"/>
      <c r="USO51" s="44"/>
      <c r="USP51" s="44"/>
      <c r="USQ51" s="44"/>
      <c r="USR51" s="44"/>
      <c r="USS51" s="44"/>
      <c r="UST51" s="44"/>
      <c r="USU51" s="44"/>
      <c r="USV51" s="44"/>
      <c r="USW51" s="44"/>
      <c r="USX51" s="44"/>
      <c r="USY51" s="44"/>
      <c r="USZ51" s="44"/>
      <c r="UTA51" s="44"/>
      <c r="UTB51" s="44"/>
      <c r="UTC51" s="44"/>
      <c r="UTD51" s="44"/>
      <c r="UTE51" s="44"/>
      <c r="UTF51" s="44"/>
      <c r="UTG51" s="44"/>
      <c r="UTH51" s="44"/>
      <c r="UTI51" s="44"/>
      <c r="UTJ51" s="44"/>
      <c r="UTK51" s="44"/>
      <c r="UTL51" s="44"/>
      <c r="UTM51" s="44"/>
      <c r="UTN51" s="44"/>
      <c r="UTO51" s="44"/>
      <c r="UTP51" s="44"/>
      <c r="UTQ51" s="44"/>
      <c r="UTR51" s="44"/>
      <c r="UTS51" s="44"/>
      <c r="UTT51" s="44"/>
      <c r="UTU51" s="44"/>
      <c r="UTV51" s="44"/>
      <c r="UTW51" s="44"/>
      <c r="UTX51" s="44"/>
      <c r="UTY51" s="44"/>
      <c r="UTZ51" s="44"/>
      <c r="UUA51" s="44"/>
      <c r="UUB51" s="44"/>
      <c r="UUC51" s="44"/>
      <c r="UUD51" s="44"/>
      <c r="UUE51" s="44"/>
      <c r="UUF51" s="44"/>
      <c r="UUG51" s="44"/>
      <c r="UUH51" s="44"/>
      <c r="UUI51" s="44"/>
      <c r="UUJ51" s="44"/>
      <c r="UUK51" s="44"/>
      <c r="UUL51" s="44"/>
      <c r="UUM51" s="44"/>
      <c r="UUN51" s="44"/>
      <c r="UUO51" s="44"/>
      <c r="UUP51" s="44"/>
      <c r="UUQ51" s="44"/>
      <c r="UUR51" s="44"/>
      <c r="UUS51" s="44"/>
      <c r="UUT51" s="44"/>
      <c r="UUU51" s="44"/>
      <c r="UUV51" s="44"/>
      <c r="UUW51" s="44"/>
      <c r="UUX51" s="44"/>
      <c r="UUY51" s="44"/>
      <c r="UUZ51" s="44"/>
      <c r="UVA51" s="44"/>
      <c r="UVB51" s="44"/>
      <c r="UVC51" s="44"/>
      <c r="UVD51" s="44"/>
      <c r="UVE51" s="44"/>
      <c r="UVF51" s="44"/>
      <c r="UVG51" s="44"/>
      <c r="UVH51" s="44"/>
      <c r="UVI51" s="44"/>
      <c r="UVJ51" s="44"/>
      <c r="UVK51" s="44"/>
      <c r="UVL51" s="44"/>
      <c r="UVM51" s="44"/>
      <c r="UVN51" s="44"/>
      <c r="UVO51" s="44"/>
      <c r="UVP51" s="44"/>
      <c r="UVQ51" s="44"/>
      <c r="UVR51" s="44"/>
      <c r="UVS51" s="44"/>
      <c r="UVT51" s="44"/>
      <c r="UVU51" s="44"/>
      <c r="UVV51" s="44"/>
      <c r="UVW51" s="44"/>
      <c r="UVX51" s="44"/>
      <c r="UVY51" s="44"/>
      <c r="UVZ51" s="44"/>
      <c r="UWA51" s="44"/>
      <c r="UWB51" s="44"/>
      <c r="UWC51" s="44"/>
      <c r="UWD51" s="44"/>
      <c r="UWE51" s="44"/>
      <c r="UWF51" s="44"/>
      <c r="UWG51" s="44"/>
      <c r="UWH51" s="44"/>
      <c r="UWI51" s="44"/>
      <c r="UWJ51" s="44"/>
      <c r="UWK51" s="44"/>
      <c r="UWL51" s="44"/>
      <c r="UWM51" s="44"/>
      <c r="UWN51" s="44"/>
      <c r="UWO51" s="44"/>
      <c r="UWP51" s="44"/>
      <c r="UWQ51" s="44"/>
      <c r="UWR51" s="44"/>
      <c r="UWS51" s="44"/>
      <c r="UWT51" s="44"/>
      <c r="UWU51" s="44"/>
      <c r="UWV51" s="44"/>
      <c r="UWW51" s="44"/>
      <c r="UWX51" s="44"/>
      <c r="UWY51" s="44"/>
      <c r="UWZ51" s="44"/>
      <c r="UXA51" s="44"/>
      <c r="UXB51" s="44"/>
      <c r="UXC51" s="44"/>
      <c r="UXD51" s="44"/>
      <c r="UXE51" s="44"/>
      <c r="UXF51" s="44"/>
      <c r="UXG51" s="44"/>
      <c r="UXH51" s="44"/>
      <c r="UXI51" s="44"/>
      <c r="UXJ51" s="44"/>
      <c r="UXK51" s="44"/>
      <c r="UXL51" s="44"/>
      <c r="UXM51" s="44"/>
      <c r="UXN51" s="44"/>
      <c r="UXO51" s="44"/>
      <c r="UXP51" s="44"/>
      <c r="UXQ51" s="44"/>
      <c r="UXR51" s="44"/>
      <c r="UXS51" s="44"/>
      <c r="UXT51" s="44"/>
      <c r="UXU51" s="44"/>
      <c r="UXV51" s="44"/>
      <c r="UXW51" s="44"/>
      <c r="UXX51" s="44"/>
      <c r="UXY51" s="44"/>
      <c r="UXZ51" s="44"/>
      <c r="UYA51" s="44"/>
      <c r="UYB51" s="44"/>
      <c r="UYC51" s="44"/>
      <c r="UYD51" s="44"/>
      <c r="UYE51" s="44"/>
      <c r="UYF51" s="44"/>
      <c r="UYG51" s="44"/>
      <c r="UYH51" s="44"/>
      <c r="UYI51" s="44"/>
      <c r="UYJ51" s="44"/>
      <c r="UYK51" s="44"/>
      <c r="UYL51" s="44"/>
      <c r="UYM51" s="44"/>
      <c r="UYN51" s="44"/>
      <c r="UYO51" s="44"/>
      <c r="UYP51" s="44"/>
      <c r="UYQ51" s="44"/>
      <c r="UYR51" s="44"/>
      <c r="UYS51" s="44"/>
      <c r="UYT51" s="44"/>
      <c r="UYU51" s="44"/>
      <c r="UYV51" s="44"/>
      <c r="UYW51" s="44"/>
      <c r="UYX51" s="44"/>
      <c r="UYY51" s="44"/>
      <c r="UYZ51" s="44"/>
      <c r="UZA51" s="44"/>
      <c r="UZB51" s="44"/>
      <c r="UZC51" s="44"/>
      <c r="UZD51" s="44"/>
      <c r="UZE51" s="44"/>
      <c r="UZF51" s="44"/>
      <c r="UZG51" s="44"/>
      <c r="UZH51" s="44"/>
      <c r="UZI51" s="44"/>
      <c r="UZJ51" s="44"/>
      <c r="UZK51" s="44"/>
      <c r="UZL51" s="44"/>
      <c r="UZM51" s="44"/>
      <c r="UZN51" s="44"/>
      <c r="UZO51" s="44"/>
      <c r="UZP51" s="44"/>
      <c r="UZQ51" s="44"/>
      <c r="UZR51" s="44"/>
      <c r="UZS51" s="44"/>
      <c r="UZT51" s="44"/>
      <c r="UZU51" s="44"/>
      <c r="UZV51" s="44"/>
      <c r="UZW51" s="44"/>
      <c r="UZX51" s="44"/>
      <c r="UZY51" s="44"/>
      <c r="UZZ51" s="44"/>
      <c r="VAA51" s="44"/>
      <c r="VAB51" s="44"/>
      <c r="VAC51" s="44"/>
      <c r="VAD51" s="44"/>
      <c r="VAE51" s="44"/>
      <c r="VAF51" s="44"/>
      <c r="VAG51" s="44"/>
      <c r="VAH51" s="44"/>
      <c r="VAI51" s="44"/>
      <c r="VAJ51" s="44"/>
      <c r="VAK51" s="44"/>
      <c r="VAL51" s="44"/>
      <c r="VAM51" s="44"/>
      <c r="VAN51" s="44"/>
      <c r="VAO51" s="44"/>
      <c r="VAP51" s="44"/>
      <c r="VAQ51" s="44"/>
      <c r="VAR51" s="44"/>
      <c r="VAS51" s="44"/>
      <c r="VAT51" s="44"/>
      <c r="VAU51" s="44"/>
      <c r="VAV51" s="44"/>
      <c r="VAW51" s="44"/>
      <c r="VAX51" s="44"/>
      <c r="VAY51" s="44"/>
      <c r="VAZ51" s="44"/>
      <c r="VBA51" s="44"/>
      <c r="VBB51" s="44"/>
      <c r="VBC51" s="44"/>
      <c r="VBD51" s="44"/>
      <c r="VBE51" s="44"/>
      <c r="VBF51" s="44"/>
      <c r="VBG51" s="44"/>
      <c r="VBH51" s="44"/>
      <c r="VBI51" s="44"/>
      <c r="VBJ51" s="44"/>
      <c r="VBK51" s="44"/>
      <c r="VBL51" s="44"/>
      <c r="VBM51" s="44"/>
      <c r="VBN51" s="44"/>
      <c r="VBO51" s="44"/>
      <c r="VBP51" s="44"/>
      <c r="VBQ51" s="44"/>
      <c r="VBR51" s="44"/>
      <c r="VBS51" s="44"/>
      <c r="VBT51" s="44"/>
      <c r="VBU51" s="44"/>
      <c r="VBV51" s="44"/>
      <c r="VBW51" s="44"/>
      <c r="VBX51" s="44"/>
      <c r="VBY51" s="44"/>
      <c r="VBZ51" s="44"/>
      <c r="VCA51" s="44"/>
      <c r="VCB51" s="44"/>
      <c r="VCC51" s="44"/>
      <c r="VCD51" s="44"/>
      <c r="VCE51" s="44"/>
      <c r="VCF51" s="44"/>
      <c r="VCG51" s="44"/>
      <c r="VCH51" s="44"/>
      <c r="VCI51" s="44"/>
      <c r="VCJ51" s="44"/>
      <c r="VCK51" s="44"/>
      <c r="VCL51" s="44"/>
      <c r="VCM51" s="44"/>
      <c r="VCN51" s="44"/>
      <c r="VCO51" s="44"/>
      <c r="VCP51" s="44"/>
      <c r="VCQ51" s="44"/>
      <c r="VCR51" s="44"/>
      <c r="VCS51" s="44"/>
      <c r="VCT51" s="44"/>
      <c r="VCU51" s="44"/>
      <c r="VCV51" s="44"/>
      <c r="VCW51" s="44"/>
      <c r="VCX51" s="44"/>
      <c r="VCY51" s="44"/>
      <c r="VCZ51" s="44"/>
      <c r="VDA51" s="44"/>
      <c r="VDB51" s="44"/>
      <c r="VDC51" s="44"/>
      <c r="VDD51" s="44"/>
      <c r="VDE51" s="44"/>
      <c r="VDF51" s="44"/>
      <c r="VDG51" s="44"/>
      <c r="VDH51" s="44"/>
      <c r="VDI51" s="44"/>
      <c r="VDJ51" s="44"/>
      <c r="VDK51" s="44"/>
      <c r="VDL51" s="44"/>
      <c r="VDM51" s="44"/>
      <c r="VDN51" s="44"/>
      <c r="VDO51" s="44"/>
      <c r="VDP51" s="44"/>
      <c r="VDQ51" s="44"/>
      <c r="VDR51" s="44"/>
      <c r="VDS51" s="44"/>
      <c r="VDT51" s="44"/>
      <c r="VDU51" s="44"/>
      <c r="VDV51" s="44"/>
      <c r="VDW51" s="44"/>
      <c r="VDX51" s="44"/>
      <c r="VDY51" s="44"/>
      <c r="VDZ51" s="44"/>
      <c r="VEA51" s="44"/>
      <c r="VEB51" s="44"/>
      <c r="VEC51" s="44"/>
      <c r="VED51" s="44"/>
      <c r="VEE51" s="44"/>
      <c r="VEF51" s="44"/>
      <c r="VEG51" s="44"/>
      <c r="VEH51" s="44"/>
      <c r="VEI51" s="44"/>
      <c r="VEJ51" s="44"/>
      <c r="VEK51" s="44"/>
      <c r="VEL51" s="44"/>
      <c r="VEM51" s="44"/>
      <c r="VEN51" s="44"/>
      <c r="VEO51" s="44"/>
      <c r="VEP51" s="44"/>
      <c r="VEQ51" s="44"/>
      <c r="VER51" s="44"/>
      <c r="VES51" s="44"/>
      <c r="VET51" s="44"/>
      <c r="VEU51" s="44"/>
      <c r="VEV51" s="44"/>
      <c r="VEW51" s="44"/>
      <c r="VEX51" s="44"/>
      <c r="VEY51" s="44"/>
      <c r="VEZ51" s="44"/>
      <c r="VFA51" s="44"/>
      <c r="VFB51" s="44"/>
      <c r="VFC51" s="44"/>
      <c r="VFD51" s="44"/>
      <c r="VFE51" s="44"/>
      <c r="VFF51" s="44"/>
      <c r="VFG51" s="44"/>
      <c r="VFH51" s="44"/>
      <c r="VFI51" s="44"/>
      <c r="VFJ51" s="44"/>
      <c r="VFK51" s="44"/>
      <c r="VFL51" s="44"/>
      <c r="VFM51" s="44"/>
      <c r="VFN51" s="44"/>
      <c r="VFO51" s="44"/>
      <c r="VFP51" s="44"/>
      <c r="VFQ51" s="44"/>
      <c r="VFR51" s="44"/>
      <c r="VFS51" s="44"/>
      <c r="VFT51" s="44"/>
      <c r="VFU51" s="44"/>
      <c r="VFV51" s="44"/>
      <c r="VFW51" s="44"/>
      <c r="VFX51" s="44"/>
      <c r="VFY51" s="44"/>
      <c r="VFZ51" s="44"/>
      <c r="VGA51" s="44"/>
      <c r="VGB51" s="44"/>
      <c r="VGC51" s="44"/>
      <c r="VGD51" s="44"/>
      <c r="VGE51" s="44"/>
      <c r="VGF51" s="44"/>
      <c r="VGG51" s="44"/>
      <c r="VGH51" s="44"/>
      <c r="VGI51" s="44"/>
      <c r="VGJ51" s="44"/>
      <c r="VGK51" s="44"/>
      <c r="VGL51" s="44"/>
      <c r="VGM51" s="44"/>
      <c r="VGN51" s="44"/>
      <c r="VGO51" s="44"/>
      <c r="VGP51" s="44"/>
      <c r="VGQ51" s="44"/>
      <c r="VGR51" s="44"/>
      <c r="VGS51" s="44"/>
      <c r="VGT51" s="44"/>
      <c r="VGU51" s="44"/>
      <c r="VGV51" s="44"/>
      <c r="VGW51" s="44"/>
      <c r="VGX51" s="44"/>
      <c r="VGY51" s="44"/>
      <c r="VGZ51" s="44"/>
      <c r="VHA51" s="44"/>
      <c r="VHB51" s="44"/>
      <c r="VHC51" s="44"/>
      <c r="VHD51" s="44"/>
      <c r="VHE51" s="44"/>
      <c r="VHF51" s="44"/>
      <c r="VHG51" s="44"/>
      <c r="VHH51" s="44"/>
      <c r="VHI51" s="44"/>
      <c r="VHJ51" s="44"/>
      <c r="VHK51" s="44"/>
      <c r="VHL51" s="44"/>
      <c r="VHM51" s="44"/>
      <c r="VHN51" s="44"/>
      <c r="VHO51" s="44"/>
      <c r="VHP51" s="44"/>
      <c r="VHQ51" s="44"/>
      <c r="VHR51" s="44"/>
      <c r="VHS51" s="44"/>
      <c r="VHT51" s="44"/>
      <c r="VHU51" s="44"/>
      <c r="VHV51" s="44"/>
      <c r="VHW51" s="44"/>
      <c r="VHX51" s="44"/>
      <c r="VHY51" s="44"/>
      <c r="VHZ51" s="44"/>
      <c r="VIA51" s="44"/>
      <c r="VIB51" s="44"/>
      <c r="VIC51" s="44"/>
      <c r="VID51" s="44"/>
      <c r="VIE51" s="44"/>
      <c r="VIF51" s="44"/>
      <c r="VIG51" s="44"/>
      <c r="VIH51" s="44"/>
      <c r="VII51" s="44"/>
      <c r="VIJ51" s="44"/>
      <c r="VIK51" s="44"/>
      <c r="VIL51" s="44"/>
      <c r="VIM51" s="44"/>
      <c r="VIN51" s="44"/>
      <c r="VIO51" s="44"/>
      <c r="VIP51" s="44"/>
      <c r="VIQ51" s="44"/>
      <c r="VIR51" s="44"/>
      <c r="VIS51" s="44"/>
      <c r="VIT51" s="44"/>
      <c r="VIU51" s="44"/>
      <c r="VIV51" s="44"/>
      <c r="VIW51" s="44"/>
      <c r="VIX51" s="44"/>
      <c r="VIY51" s="44"/>
      <c r="VIZ51" s="44"/>
      <c r="VJA51" s="44"/>
      <c r="VJB51" s="44"/>
      <c r="VJC51" s="44"/>
      <c r="VJD51" s="44"/>
      <c r="VJE51" s="44"/>
      <c r="VJF51" s="44"/>
      <c r="VJG51" s="44"/>
      <c r="VJH51" s="44"/>
      <c r="VJI51" s="44"/>
      <c r="VJJ51" s="44"/>
      <c r="VJK51" s="44"/>
      <c r="VJL51" s="44"/>
      <c r="VJM51" s="44"/>
      <c r="VJN51" s="44"/>
      <c r="VJO51" s="44"/>
      <c r="VJP51" s="44"/>
      <c r="VJQ51" s="44"/>
      <c r="VJR51" s="44"/>
      <c r="VJS51" s="44"/>
      <c r="VJT51" s="44"/>
      <c r="VJU51" s="44"/>
      <c r="VJV51" s="44"/>
      <c r="VJW51" s="44"/>
      <c r="VJX51" s="44"/>
      <c r="VJY51" s="44"/>
      <c r="VJZ51" s="44"/>
      <c r="VKA51" s="44"/>
      <c r="VKB51" s="44"/>
      <c r="VKC51" s="44"/>
      <c r="VKD51" s="44"/>
      <c r="VKE51" s="44"/>
      <c r="VKF51" s="44"/>
      <c r="VKG51" s="44"/>
      <c r="VKH51" s="44"/>
      <c r="VKI51" s="44"/>
      <c r="VKJ51" s="44"/>
      <c r="VKK51" s="44"/>
      <c r="VKL51" s="44"/>
      <c r="VKM51" s="44"/>
      <c r="VKN51" s="44"/>
      <c r="VKO51" s="44"/>
      <c r="VKP51" s="44"/>
      <c r="VKQ51" s="44"/>
      <c r="VKR51" s="44"/>
      <c r="VKS51" s="44"/>
      <c r="VKT51" s="44"/>
      <c r="VKU51" s="44"/>
      <c r="VKV51" s="44"/>
      <c r="VKW51" s="44"/>
      <c r="VKX51" s="44"/>
      <c r="VKY51" s="44"/>
      <c r="VKZ51" s="44"/>
      <c r="VLA51" s="44"/>
      <c r="VLB51" s="44"/>
      <c r="VLC51" s="44"/>
      <c r="VLD51" s="44"/>
      <c r="VLE51" s="44"/>
      <c r="VLF51" s="44"/>
      <c r="VLG51" s="44"/>
      <c r="VLH51" s="44"/>
      <c r="VLI51" s="44"/>
      <c r="VLJ51" s="44"/>
      <c r="VLK51" s="44"/>
      <c r="VLL51" s="44"/>
      <c r="VLM51" s="44"/>
      <c r="VLN51" s="44"/>
      <c r="VLO51" s="44"/>
      <c r="VLP51" s="44"/>
      <c r="VLQ51" s="44"/>
      <c r="VLR51" s="44"/>
      <c r="VLS51" s="44"/>
      <c r="VLT51" s="44"/>
      <c r="VLU51" s="44"/>
      <c r="VLV51" s="44"/>
      <c r="VLW51" s="44"/>
      <c r="VLX51" s="44"/>
      <c r="VLY51" s="44"/>
      <c r="VLZ51" s="44"/>
      <c r="VMA51" s="44"/>
      <c r="VMB51" s="44"/>
      <c r="VMC51" s="44"/>
      <c r="VMD51" s="44"/>
      <c r="VME51" s="44"/>
      <c r="VMF51" s="44"/>
      <c r="VMG51" s="44"/>
      <c r="VMH51" s="44"/>
      <c r="VMI51" s="44"/>
      <c r="VMJ51" s="44"/>
      <c r="VMK51" s="44"/>
      <c r="VML51" s="44"/>
      <c r="VMM51" s="44"/>
      <c r="VMN51" s="44"/>
      <c r="VMO51" s="44"/>
      <c r="VMP51" s="44"/>
      <c r="VMQ51" s="44"/>
      <c r="VMR51" s="44"/>
      <c r="VMS51" s="44"/>
      <c r="VMT51" s="44"/>
      <c r="VMU51" s="44"/>
      <c r="VMV51" s="44"/>
      <c r="VMW51" s="44"/>
      <c r="VMX51" s="44"/>
      <c r="VMY51" s="44"/>
      <c r="VMZ51" s="44"/>
      <c r="VNA51" s="44"/>
      <c r="VNB51" s="44"/>
      <c r="VNC51" s="44"/>
      <c r="VND51" s="44"/>
      <c r="VNE51" s="44"/>
      <c r="VNF51" s="44"/>
      <c r="VNG51" s="44"/>
      <c r="VNH51" s="44"/>
      <c r="VNI51" s="44"/>
      <c r="VNJ51" s="44"/>
      <c r="VNK51" s="44"/>
      <c r="VNL51" s="44"/>
      <c r="VNM51" s="44"/>
      <c r="VNN51" s="44"/>
      <c r="VNO51" s="44"/>
      <c r="VNP51" s="44"/>
      <c r="VNQ51" s="44"/>
      <c r="VNR51" s="44"/>
      <c r="VNS51" s="44"/>
      <c r="VNT51" s="44"/>
      <c r="VNU51" s="44"/>
      <c r="VNV51" s="44"/>
      <c r="VNW51" s="44"/>
      <c r="VNX51" s="44"/>
      <c r="VNY51" s="44"/>
      <c r="VNZ51" s="44"/>
      <c r="VOA51" s="44"/>
      <c r="VOB51" s="44"/>
      <c r="VOC51" s="44"/>
      <c r="VOD51" s="44"/>
      <c r="VOE51" s="44"/>
      <c r="VOF51" s="44"/>
      <c r="VOG51" s="44"/>
      <c r="VOH51" s="44"/>
      <c r="VOI51" s="44"/>
      <c r="VOJ51" s="44"/>
      <c r="VOK51" s="44"/>
      <c r="VOL51" s="44"/>
      <c r="VOM51" s="44"/>
      <c r="VON51" s="44"/>
      <c r="VOO51" s="44"/>
      <c r="VOP51" s="44"/>
      <c r="VOQ51" s="44"/>
      <c r="VOR51" s="44"/>
      <c r="VOS51" s="44"/>
      <c r="VOT51" s="44"/>
      <c r="VOU51" s="44"/>
      <c r="VOV51" s="44"/>
      <c r="VOW51" s="44"/>
      <c r="VOX51" s="44"/>
      <c r="VOY51" s="44"/>
      <c r="VOZ51" s="44"/>
      <c r="VPA51" s="44"/>
      <c r="VPB51" s="44"/>
      <c r="VPC51" s="44"/>
      <c r="VPD51" s="44"/>
      <c r="VPE51" s="44"/>
      <c r="VPF51" s="44"/>
      <c r="VPG51" s="44"/>
      <c r="VPH51" s="44"/>
      <c r="VPI51" s="44"/>
      <c r="VPJ51" s="44"/>
      <c r="VPK51" s="44"/>
      <c r="VPL51" s="44"/>
      <c r="VPM51" s="44"/>
      <c r="VPN51" s="44"/>
      <c r="VPO51" s="44"/>
      <c r="VPP51" s="44"/>
      <c r="VPQ51" s="44"/>
      <c r="VPR51" s="44"/>
      <c r="VPS51" s="44"/>
      <c r="VPT51" s="44"/>
      <c r="VPU51" s="44"/>
      <c r="VPV51" s="44"/>
      <c r="VPW51" s="44"/>
      <c r="VPX51" s="44"/>
      <c r="VPY51" s="44"/>
      <c r="VPZ51" s="44"/>
      <c r="VQA51" s="44"/>
      <c r="VQB51" s="44"/>
      <c r="VQC51" s="44"/>
      <c r="VQD51" s="44"/>
      <c r="VQE51" s="44"/>
      <c r="VQF51" s="44"/>
      <c r="VQG51" s="44"/>
      <c r="VQH51" s="44"/>
      <c r="VQI51" s="44"/>
      <c r="VQJ51" s="44"/>
      <c r="VQK51" s="44"/>
      <c r="VQL51" s="44"/>
      <c r="VQM51" s="44"/>
      <c r="VQN51" s="44"/>
      <c r="VQO51" s="44"/>
      <c r="VQP51" s="44"/>
      <c r="VQQ51" s="44"/>
      <c r="VQR51" s="44"/>
      <c r="VQS51" s="44"/>
      <c r="VQT51" s="44"/>
      <c r="VQU51" s="44"/>
      <c r="VQV51" s="44"/>
      <c r="VQW51" s="44"/>
      <c r="VQX51" s="44"/>
      <c r="VQY51" s="44"/>
      <c r="VQZ51" s="44"/>
      <c r="VRA51" s="44"/>
      <c r="VRB51" s="44"/>
      <c r="VRC51" s="44"/>
      <c r="VRD51" s="44"/>
      <c r="VRE51" s="44"/>
      <c r="VRF51" s="44"/>
      <c r="VRG51" s="44"/>
      <c r="VRH51" s="44"/>
      <c r="VRI51" s="44"/>
      <c r="VRJ51" s="44"/>
      <c r="VRK51" s="44"/>
      <c r="VRL51" s="44"/>
      <c r="VRM51" s="44"/>
      <c r="VRN51" s="44"/>
      <c r="VRO51" s="44"/>
      <c r="VRP51" s="44"/>
      <c r="VRQ51" s="44"/>
      <c r="VRR51" s="44"/>
      <c r="VRS51" s="44"/>
      <c r="VRT51" s="44"/>
      <c r="VRU51" s="44"/>
      <c r="VRV51" s="44"/>
      <c r="VRW51" s="44"/>
      <c r="VRX51" s="44"/>
      <c r="VRY51" s="44"/>
      <c r="VRZ51" s="44"/>
      <c r="VSA51" s="44"/>
      <c r="VSB51" s="44"/>
      <c r="VSC51" s="44"/>
      <c r="VSD51" s="44"/>
      <c r="VSE51" s="44"/>
      <c r="VSF51" s="44"/>
      <c r="VSG51" s="44"/>
      <c r="VSH51" s="44"/>
      <c r="VSI51" s="44"/>
      <c r="VSJ51" s="44"/>
      <c r="VSK51" s="44"/>
      <c r="VSL51" s="44"/>
      <c r="VSM51" s="44"/>
      <c r="VSN51" s="44"/>
      <c r="VSO51" s="44"/>
      <c r="VSP51" s="44"/>
      <c r="VSQ51" s="44"/>
      <c r="VSR51" s="44"/>
      <c r="VSS51" s="44"/>
      <c r="VST51" s="44"/>
      <c r="VSU51" s="44"/>
      <c r="VSV51" s="44"/>
      <c r="VSW51" s="44"/>
      <c r="VSX51" s="44"/>
      <c r="VSY51" s="44"/>
      <c r="VSZ51" s="44"/>
      <c r="VTA51" s="44"/>
      <c r="VTB51" s="44"/>
      <c r="VTC51" s="44"/>
      <c r="VTD51" s="44"/>
      <c r="VTE51" s="44"/>
      <c r="VTF51" s="44"/>
      <c r="VTG51" s="44"/>
      <c r="VTH51" s="44"/>
      <c r="VTI51" s="44"/>
      <c r="VTJ51" s="44"/>
      <c r="VTK51" s="44"/>
      <c r="VTL51" s="44"/>
      <c r="VTM51" s="44"/>
      <c r="VTN51" s="44"/>
      <c r="VTO51" s="44"/>
      <c r="VTP51" s="44"/>
      <c r="VTQ51" s="44"/>
      <c r="VTR51" s="44"/>
      <c r="VTS51" s="44"/>
      <c r="VTT51" s="44"/>
      <c r="VTU51" s="44"/>
      <c r="VTV51" s="44"/>
      <c r="VTW51" s="44"/>
      <c r="VTX51" s="44"/>
      <c r="VTY51" s="44"/>
      <c r="VTZ51" s="44"/>
      <c r="VUA51" s="44"/>
      <c r="VUB51" s="44"/>
      <c r="VUC51" s="44"/>
      <c r="VUD51" s="44"/>
      <c r="VUE51" s="44"/>
      <c r="VUF51" s="44"/>
      <c r="VUG51" s="44"/>
      <c r="VUH51" s="44"/>
      <c r="VUI51" s="44"/>
      <c r="VUJ51" s="44"/>
      <c r="VUK51" s="44"/>
      <c r="VUL51" s="44"/>
      <c r="VUM51" s="44"/>
      <c r="VUN51" s="44"/>
      <c r="VUO51" s="44"/>
      <c r="VUP51" s="44"/>
      <c r="VUQ51" s="44"/>
      <c r="VUR51" s="44"/>
      <c r="VUS51" s="44"/>
      <c r="VUT51" s="44"/>
      <c r="VUU51" s="44"/>
      <c r="VUV51" s="44"/>
      <c r="VUW51" s="44"/>
      <c r="VUX51" s="44"/>
      <c r="VUY51" s="44"/>
      <c r="VUZ51" s="44"/>
      <c r="VVA51" s="44"/>
      <c r="VVB51" s="44"/>
      <c r="VVC51" s="44"/>
      <c r="VVD51" s="44"/>
      <c r="VVE51" s="44"/>
      <c r="VVF51" s="44"/>
      <c r="VVG51" s="44"/>
      <c r="VVH51" s="44"/>
      <c r="VVI51" s="44"/>
      <c r="VVJ51" s="44"/>
      <c r="VVK51" s="44"/>
      <c r="VVL51" s="44"/>
      <c r="VVM51" s="44"/>
      <c r="VVN51" s="44"/>
      <c r="VVO51" s="44"/>
      <c r="VVP51" s="44"/>
      <c r="VVQ51" s="44"/>
      <c r="VVR51" s="44"/>
      <c r="VVS51" s="44"/>
      <c r="VVT51" s="44"/>
      <c r="VVU51" s="44"/>
      <c r="VVV51" s="44"/>
      <c r="VVW51" s="44"/>
      <c r="VVX51" s="44"/>
      <c r="VVY51" s="44"/>
      <c r="VVZ51" s="44"/>
      <c r="VWA51" s="44"/>
      <c r="VWB51" s="44"/>
      <c r="VWC51" s="44"/>
      <c r="VWD51" s="44"/>
      <c r="VWE51" s="44"/>
      <c r="VWF51" s="44"/>
      <c r="VWG51" s="44"/>
      <c r="VWH51" s="44"/>
      <c r="VWI51" s="44"/>
      <c r="VWJ51" s="44"/>
      <c r="VWK51" s="44"/>
      <c r="VWL51" s="44"/>
      <c r="VWM51" s="44"/>
      <c r="VWN51" s="44"/>
      <c r="VWO51" s="44"/>
      <c r="VWP51" s="44"/>
      <c r="VWQ51" s="44"/>
      <c r="VWR51" s="44"/>
      <c r="VWS51" s="44"/>
      <c r="VWT51" s="44"/>
      <c r="VWU51" s="44"/>
      <c r="VWV51" s="44"/>
      <c r="VWW51" s="44"/>
      <c r="VWX51" s="44"/>
      <c r="VWY51" s="44"/>
      <c r="VWZ51" s="44"/>
      <c r="VXA51" s="44"/>
      <c r="VXB51" s="44"/>
      <c r="VXC51" s="44"/>
      <c r="VXD51" s="44"/>
      <c r="VXE51" s="44"/>
      <c r="VXF51" s="44"/>
      <c r="VXG51" s="44"/>
      <c r="VXH51" s="44"/>
      <c r="VXI51" s="44"/>
      <c r="VXJ51" s="44"/>
      <c r="VXK51" s="44"/>
      <c r="VXL51" s="44"/>
      <c r="VXM51" s="44"/>
      <c r="VXN51" s="44"/>
      <c r="VXO51" s="44"/>
      <c r="VXP51" s="44"/>
      <c r="VXQ51" s="44"/>
      <c r="VXR51" s="44"/>
      <c r="VXS51" s="44"/>
      <c r="VXT51" s="44"/>
      <c r="VXU51" s="44"/>
      <c r="VXV51" s="44"/>
      <c r="VXW51" s="44"/>
      <c r="VXX51" s="44"/>
      <c r="VXY51" s="44"/>
      <c r="VXZ51" s="44"/>
      <c r="VYA51" s="44"/>
      <c r="VYB51" s="44"/>
      <c r="VYC51" s="44"/>
      <c r="VYD51" s="44"/>
      <c r="VYE51" s="44"/>
      <c r="VYF51" s="44"/>
      <c r="VYG51" s="44"/>
      <c r="VYH51" s="44"/>
      <c r="VYI51" s="44"/>
      <c r="VYJ51" s="44"/>
      <c r="VYK51" s="44"/>
      <c r="VYL51" s="44"/>
      <c r="VYM51" s="44"/>
      <c r="VYN51" s="44"/>
      <c r="VYO51" s="44"/>
      <c r="VYP51" s="44"/>
      <c r="VYQ51" s="44"/>
      <c r="VYR51" s="44"/>
      <c r="VYS51" s="44"/>
      <c r="VYT51" s="44"/>
      <c r="VYU51" s="44"/>
      <c r="VYV51" s="44"/>
      <c r="VYW51" s="44"/>
      <c r="VYX51" s="44"/>
      <c r="VYY51" s="44"/>
      <c r="VYZ51" s="44"/>
      <c r="VZA51" s="44"/>
      <c r="VZB51" s="44"/>
      <c r="VZC51" s="44"/>
      <c r="VZD51" s="44"/>
      <c r="VZE51" s="44"/>
      <c r="VZF51" s="44"/>
      <c r="VZG51" s="44"/>
      <c r="VZH51" s="44"/>
      <c r="VZI51" s="44"/>
      <c r="VZJ51" s="44"/>
      <c r="VZK51" s="44"/>
      <c r="VZL51" s="44"/>
      <c r="VZM51" s="44"/>
      <c r="VZN51" s="44"/>
      <c r="VZO51" s="44"/>
      <c r="VZP51" s="44"/>
      <c r="VZQ51" s="44"/>
      <c r="VZR51" s="44"/>
      <c r="VZS51" s="44"/>
      <c r="VZT51" s="44"/>
      <c r="VZU51" s="44"/>
      <c r="VZV51" s="44"/>
      <c r="VZW51" s="44"/>
      <c r="VZX51" s="44"/>
      <c r="VZY51" s="44"/>
      <c r="VZZ51" s="44"/>
      <c r="WAA51" s="44"/>
      <c r="WAB51" s="44"/>
      <c r="WAC51" s="44"/>
      <c r="WAD51" s="44"/>
      <c r="WAE51" s="44"/>
      <c r="WAF51" s="44"/>
      <c r="WAG51" s="44"/>
      <c r="WAH51" s="44"/>
      <c r="WAI51" s="44"/>
      <c r="WAJ51" s="44"/>
      <c r="WAK51" s="44"/>
      <c r="WAL51" s="44"/>
      <c r="WAM51" s="44"/>
      <c r="WAN51" s="44"/>
      <c r="WAO51" s="44"/>
      <c r="WAP51" s="44"/>
      <c r="WAQ51" s="44"/>
      <c r="WAR51" s="44"/>
      <c r="WAS51" s="44"/>
      <c r="WAT51" s="44"/>
      <c r="WAU51" s="44"/>
      <c r="WAV51" s="44"/>
      <c r="WAW51" s="44"/>
      <c r="WAX51" s="44"/>
      <c r="WAY51" s="44"/>
      <c r="WAZ51" s="44"/>
      <c r="WBA51" s="44"/>
      <c r="WBB51" s="44"/>
      <c r="WBC51" s="44"/>
      <c r="WBD51" s="44"/>
      <c r="WBE51" s="44"/>
      <c r="WBF51" s="44"/>
      <c r="WBG51" s="44"/>
      <c r="WBH51" s="44"/>
      <c r="WBI51" s="44"/>
      <c r="WBJ51" s="44"/>
      <c r="WBK51" s="44"/>
      <c r="WBL51" s="44"/>
      <c r="WBM51" s="44"/>
      <c r="WBN51" s="44"/>
      <c r="WBO51" s="44"/>
      <c r="WBP51" s="44"/>
      <c r="WBQ51" s="44"/>
      <c r="WBR51" s="44"/>
      <c r="WBS51" s="44"/>
      <c r="WBT51" s="44"/>
      <c r="WBU51" s="44"/>
      <c r="WBV51" s="44"/>
      <c r="WBW51" s="44"/>
      <c r="WBX51" s="44"/>
      <c r="WBY51" s="44"/>
      <c r="WBZ51" s="44"/>
      <c r="WCA51" s="44"/>
      <c r="WCB51" s="44"/>
      <c r="WCC51" s="44"/>
      <c r="WCD51" s="44"/>
      <c r="WCE51" s="44"/>
      <c r="WCF51" s="44"/>
      <c r="WCG51" s="44"/>
      <c r="WCH51" s="44"/>
      <c r="WCI51" s="44"/>
      <c r="WCJ51" s="44"/>
      <c r="WCK51" s="44"/>
      <c r="WCL51" s="44"/>
      <c r="WCM51" s="44"/>
      <c r="WCN51" s="44"/>
      <c r="WCO51" s="44"/>
      <c r="WCP51" s="44"/>
      <c r="WCQ51" s="44"/>
      <c r="WCR51" s="44"/>
      <c r="WCS51" s="44"/>
      <c r="WCT51" s="44"/>
      <c r="WCU51" s="44"/>
      <c r="WCV51" s="44"/>
      <c r="WCW51" s="44"/>
      <c r="WCX51" s="44"/>
      <c r="WCY51" s="44"/>
      <c r="WCZ51" s="44"/>
      <c r="WDA51" s="44"/>
      <c r="WDB51" s="44"/>
      <c r="WDC51" s="44"/>
      <c r="WDD51" s="44"/>
      <c r="WDE51" s="44"/>
      <c r="WDF51" s="44"/>
      <c r="WDG51" s="44"/>
      <c r="WDH51" s="44"/>
      <c r="WDI51" s="44"/>
      <c r="WDJ51" s="44"/>
      <c r="WDK51" s="44"/>
      <c r="WDL51" s="44"/>
      <c r="WDM51" s="44"/>
      <c r="WDN51" s="44"/>
      <c r="WDO51" s="44"/>
      <c r="WDP51" s="44"/>
      <c r="WDQ51" s="44"/>
      <c r="WDR51" s="44"/>
      <c r="WDS51" s="44"/>
      <c r="WDT51" s="44"/>
      <c r="WDU51" s="44"/>
      <c r="WDV51" s="44"/>
      <c r="WDW51" s="44"/>
      <c r="WDX51" s="44"/>
      <c r="WDY51" s="44"/>
      <c r="WDZ51" s="44"/>
      <c r="WEA51" s="44"/>
      <c r="WEB51" s="44"/>
      <c r="WEC51" s="44"/>
      <c r="WED51" s="44"/>
      <c r="WEE51" s="44"/>
      <c r="WEF51" s="44"/>
      <c r="WEG51" s="44"/>
      <c r="WEH51" s="44"/>
      <c r="WEI51" s="44"/>
      <c r="WEJ51" s="44"/>
      <c r="WEK51" s="44"/>
      <c r="WEL51" s="44"/>
      <c r="WEM51" s="44"/>
      <c r="WEN51" s="44"/>
      <c r="WEO51" s="44"/>
      <c r="WEP51" s="44"/>
      <c r="WEQ51" s="44"/>
      <c r="WER51" s="44"/>
      <c r="WES51" s="44"/>
      <c r="WET51" s="44"/>
      <c r="WEU51" s="44"/>
      <c r="WEV51" s="44"/>
      <c r="WEW51" s="44"/>
      <c r="WEX51" s="44"/>
      <c r="WEY51" s="44"/>
      <c r="WEZ51" s="44"/>
      <c r="WFA51" s="44"/>
      <c r="WFB51" s="44"/>
      <c r="WFC51" s="44"/>
      <c r="WFD51" s="44"/>
      <c r="WFE51" s="44"/>
      <c r="WFF51" s="44"/>
      <c r="WFG51" s="44"/>
      <c r="WFH51" s="44"/>
      <c r="WFI51" s="44"/>
      <c r="WFJ51" s="44"/>
      <c r="WFK51" s="44"/>
      <c r="WFL51" s="44"/>
      <c r="WFM51" s="44"/>
      <c r="WFN51" s="44"/>
      <c r="WFO51" s="44"/>
      <c r="WFP51" s="44"/>
      <c r="WFQ51" s="44"/>
      <c r="WFR51" s="44"/>
      <c r="WFS51" s="44"/>
      <c r="WFT51" s="44"/>
      <c r="WFU51" s="44"/>
      <c r="WFV51" s="44"/>
      <c r="WFW51" s="44"/>
      <c r="WFX51" s="44"/>
      <c r="WFY51" s="44"/>
      <c r="WFZ51" s="44"/>
      <c r="WGA51" s="44"/>
      <c r="WGB51" s="44"/>
      <c r="WGC51" s="44"/>
      <c r="WGD51" s="44"/>
      <c r="WGE51" s="44"/>
      <c r="WGF51" s="44"/>
      <c r="WGG51" s="44"/>
      <c r="WGH51" s="44"/>
      <c r="WGI51" s="44"/>
      <c r="WGJ51" s="44"/>
      <c r="WGK51" s="44"/>
      <c r="WGL51" s="44"/>
      <c r="WGM51" s="44"/>
      <c r="WGN51" s="44"/>
      <c r="WGO51" s="44"/>
      <c r="WGP51" s="44"/>
      <c r="WGQ51" s="44"/>
      <c r="WGR51" s="44"/>
      <c r="WGS51" s="44"/>
      <c r="WGT51" s="44"/>
      <c r="WGU51" s="44"/>
      <c r="WGV51" s="44"/>
      <c r="WGW51" s="44"/>
      <c r="WGX51" s="44"/>
      <c r="WGY51" s="44"/>
      <c r="WGZ51" s="44"/>
      <c r="WHA51" s="44"/>
      <c r="WHB51" s="44"/>
      <c r="WHC51" s="44"/>
      <c r="WHD51" s="44"/>
      <c r="WHE51" s="44"/>
      <c r="WHF51" s="44"/>
      <c r="WHG51" s="44"/>
      <c r="WHH51" s="44"/>
      <c r="WHI51" s="44"/>
      <c r="WHJ51" s="44"/>
      <c r="WHK51" s="44"/>
      <c r="WHL51" s="44"/>
      <c r="WHM51" s="44"/>
      <c r="WHN51" s="44"/>
      <c r="WHO51" s="44"/>
      <c r="WHP51" s="44"/>
      <c r="WHQ51" s="44"/>
      <c r="WHR51" s="44"/>
      <c r="WHS51" s="44"/>
      <c r="WHT51" s="44"/>
      <c r="WHU51" s="44"/>
      <c r="WHV51" s="44"/>
      <c r="WHW51" s="44"/>
      <c r="WHX51" s="44"/>
      <c r="WHY51" s="44"/>
      <c r="WHZ51" s="44"/>
      <c r="WIA51" s="44"/>
      <c r="WIB51" s="44"/>
      <c r="WIC51" s="44"/>
      <c r="WID51" s="44"/>
      <c r="WIE51" s="44"/>
      <c r="WIF51" s="44"/>
      <c r="WIG51" s="44"/>
      <c r="WIH51" s="44"/>
      <c r="WII51" s="44"/>
      <c r="WIJ51" s="44"/>
      <c r="WIK51" s="44"/>
      <c r="WIL51" s="44"/>
      <c r="WIM51" s="44"/>
      <c r="WIN51" s="44"/>
      <c r="WIO51" s="44"/>
      <c r="WIP51" s="44"/>
      <c r="WIQ51" s="44"/>
      <c r="WIR51" s="44"/>
      <c r="WIS51" s="44"/>
      <c r="WIT51" s="44"/>
      <c r="WIU51" s="44"/>
      <c r="WIV51" s="44"/>
      <c r="WIW51" s="44"/>
      <c r="WIX51" s="44"/>
      <c r="WIY51" s="44"/>
      <c r="WIZ51" s="44"/>
      <c r="WJA51" s="44"/>
      <c r="WJB51" s="44"/>
      <c r="WJC51" s="44"/>
      <c r="WJD51" s="44"/>
      <c r="WJE51" s="44"/>
      <c r="WJF51" s="44"/>
      <c r="WJG51" s="44"/>
      <c r="WJH51" s="44"/>
      <c r="WJI51" s="44"/>
      <c r="WJJ51" s="44"/>
      <c r="WJK51" s="44"/>
      <c r="WJL51" s="44"/>
      <c r="WJM51" s="44"/>
      <c r="WJN51" s="44"/>
      <c r="WJO51" s="44"/>
      <c r="WJP51" s="44"/>
      <c r="WJQ51" s="44"/>
      <c r="WJR51" s="44"/>
      <c r="WJS51" s="44"/>
      <c r="WJT51" s="44"/>
      <c r="WJU51" s="44"/>
      <c r="WJV51" s="44"/>
      <c r="WJW51" s="44"/>
      <c r="WJX51" s="44"/>
      <c r="WJY51" s="44"/>
      <c r="WJZ51" s="44"/>
      <c r="WKA51" s="44"/>
      <c r="WKB51" s="44"/>
      <c r="WKC51" s="44"/>
      <c r="WKD51" s="44"/>
      <c r="WKE51" s="44"/>
      <c r="WKF51" s="44"/>
      <c r="WKG51" s="44"/>
      <c r="WKH51" s="44"/>
      <c r="WKI51" s="44"/>
      <c r="WKJ51" s="44"/>
      <c r="WKK51" s="44"/>
      <c r="WKL51" s="44"/>
      <c r="WKM51" s="44"/>
      <c r="WKN51" s="44"/>
      <c r="WKO51" s="44"/>
      <c r="WKP51" s="44"/>
      <c r="WKQ51" s="44"/>
      <c r="WKR51" s="44"/>
      <c r="WKS51" s="44"/>
      <c r="WKT51" s="44"/>
      <c r="WKU51" s="44"/>
      <c r="WKV51" s="44"/>
      <c r="WKW51" s="44"/>
      <c r="WKX51" s="44"/>
      <c r="WKY51" s="44"/>
      <c r="WKZ51" s="44"/>
      <c r="WLA51" s="44"/>
      <c r="WLB51" s="44"/>
      <c r="WLC51" s="44"/>
      <c r="WLD51" s="44"/>
      <c r="WLE51" s="44"/>
      <c r="WLF51" s="44"/>
      <c r="WLG51" s="44"/>
      <c r="WLH51" s="44"/>
      <c r="WLI51" s="44"/>
      <c r="WLJ51" s="44"/>
      <c r="WLK51" s="44"/>
      <c r="WLL51" s="44"/>
      <c r="WLM51" s="44"/>
      <c r="WLN51" s="44"/>
      <c r="WLO51" s="44"/>
      <c r="WLP51" s="44"/>
      <c r="WLQ51" s="44"/>
      <c r="WLR51" s="44"/>
      <c r="WLS51" s="44"/>
      <c r="WLT51" s="44"/>
      <c r="WLU51" s="44"/>
      <c r="WLV51" s="44"/>
      <c r="WLW51" s="44"/>
      <c r="WLX51" s="44"/>
      <c r="WLY51" s="44"/>
      <c r="WLZ51" s="44"/>
      <c r="WMA51" s="44"/>
      <c r="WMB51" s="44"/>
      <c r="WMC51" s="44"/>
      <c r="WMD51" s="44"/>
      <c r="WME51" s="44"/>
      <c r="WMF51" s="44"/>
      <c r="WMG51" s="44"/>
      <c r="WMH51" s="44"/>
      <c r="WMI51" s="44"/>
      <c r="WMJ51" s="44"/>
      <c r="WMK51" s="44"/>
      <c r="WML51" s="44"/>
      <c r="WMM51" s="44"/>
      <c r="WMN51" s="44"/>
      <c r="WMO51" s="44"/>
      <c r="WMP51" s="44"/>
      <c r="WMQ51" s="44"/>
      <c r="WMR51" s="44"/>
      <c r="WMS51" s="44"/>
      <c r="WMT51" s="44"/>
      <c r="WMU51" s="44"/>
      <c r="WMV51" s="44"/>
      <c r="WMW51" s="44"/>
      <c r="WMX51" s="44"/>
      <c r="WMY51" s="44"/>
      <c r="WMZ51" s="44"/>
      <c r="WNA51" s="44"/>
      <c r="WNB51" s="44"/>
      <c r="WNC51" s="44"/>
      <c r="WND51" s="44"/>
      <c r="WNE51" s="44"/>
      <c r="WNF51" s="44"/>
      <c r="WNG51" s="44"/>
      <c r="WNH51" s="44"/>
      <c r="WNI51" s="44"/>
      <c r="WNJ51" s="44"/>
      <c r="WNK51" s="44"/>
      <c r="WNL51" s="44"/>
      <c r="WNM51" s="44"/>
      <c r="WNN51" s="44"/>
      <c r="WNO51" s="44"/>
      <c r="WNP51" s="44"/>
      <c r="WNQ51" s="44"/>
      <c r="WNR51" s="44"/>
      <c r="WNS51" s="44"/>
      <c r="WNT51" s="44"/>
      <c r="WNU51" s="44"/>
      <c r="WNV51" s="44"/>
      <c r="WNW51" s="44"/>
      <c r="WNX51" s="44"/>
      <c r="WNY51" s="44"/>
      <c r="WNZ51" s="44"/>
      <c r="WOA51" s="44"/>
      <c r="WOB51" s="44"/>
      <c r="WOC51" s="44"/>
      <c r="WOD51" s="44"/>
      <c r="WOE51" s="44"/>
      <c r="WOF51" s="44"/>
      <c r="WOG51" s="44"/>
      <c r="WOH51" s="44"/>
      <c r="WOI51" s="44"/>
      <c r="WOJ51" s="44"/>
      <c r="WOK51" s="44"/>
      <c r="WOL51" s="44"/>
      <c r="WOM51" s="44"/>
      <c r="WON51" s="44"/>
      <c r="WOO51" s="44"/>
      <c r="WOP51" s="44"/>
      <c r="WOQ51" s="44"/>
      <c r="WOR51" s="44"/>
      <c r="WOS51" s="44"/>
      <c r="WOT51" s="44"/>
      <c r="WOU51" s="44"/>
      <c r="WOV51" s="44"/>
      <c r="WOW51" s="44"/>
      <c r="WOX51" s="44"/>
      <c r="WOY51" s="44"/>
      <c r="WOZ51" s="44"/>
      <c r="WPA51" s="44"/>
      <c r="WPB51" s="44"/>
      <c r="WPC51" s="44"/>
      <c r="WPD51" s="44"/>
      <c r="WPE51" s="44"/>
      <c r="WPF51" s="44"/>
      <c r="WPG51" s="44"/>
      <c r="WPH51" s="44"/>
      <c r="WPI51" s="44"/>
      <c r="WPJ51" s="44"/>
      <c r="WPK51" s="44"/>
      <c r="WPL51" s="44"/>
      <c r="WPM51" s="44"/>
      <c r="WPN51" s="44"/>
      <c r="WPO51" s="44"/>
      <c r="WPP51" s="44"/>
      <c r="WPQ51" s="44"/>
      <c r="WPR51" s="44"/>
      <c r="WPS51" s="44"/>
      <c r="WPT51" s="44"/>
      <c r="WPU51" s="44"/>
      <c r="WPV51" s="44"/>
      <c r="WPW51" s="44"/>
      <c r="WPX51" s="44"/>
      <c r="WPY51" s="44"/>
      <c r="WPZ51" s="44"/>
      <c r="WQA51" s="44"/>
      <c r="WQB51" s="44"/>
      <c r="WQC51" s="44"/>
      <c r="WQD51" s="44"/>
      <c r="WQE51" s="44"/>
      <c r="WQF51" s="44"/>
      <c r="WQG51" s="44"/>
      <c r="WQH51" s="44"/>
      <c r="WQI51" s="44"/>
      <c r="WQJ51" s="44"/>
      <c r="WQK51" s="44"/>
      <c r="WQL51" s="44"/>
      <c r="WQM51" s="44"/>
      <c r="WQN51" s="44"/>
      <c r="WQO51" s="44"/>
      <c r="WQP51" s="44"/>
      <c r="WQQ51" s="44"/>
      <c r="WQR51" s="44"/>
      <c r="WQS51" s="44"/>
      <c r="WQT51" s="44"/>
      <c r="WQU51" s="44"/>
      <c r="WQV51" s="44"/>
      <c r="WQW51" s="44"/>
      <c r="WQX51" s="44"/>
      <c r="WQY51" s="44"/>
      <c r="WQZ51" s="44"/>
      <c r="WRA51" s="44"/>
      <c r="WRB51" s="44"/>
      <c r="WRC51" s="44"/>
      <c r="WRD51" s="44"/>
      <c r="WRE51" s="44"/>
      <c r="WRF51" s="44"/>
      <c r="WRG51" s="44"/>
      <c r="WRH51" s="44"/>
      <c r="WRI51" s="44"/>
      <c r="WRJ51" s="44"/>
      <c r="WRK51" s="44"/>
      <c r="WRL51" s="44"/>
      <c r="WRM51" s="44"/>
      <c r="WRN51" s="44"/>
      <c r="WRO51" s="44"/>
      <c r="WRP51" s="44"/>
      <c r="WRQ51" s="44"/>
      <c r="WRR51" s="44"/>
      <c r="WRS51" s="44"/>
      <c r="WRT51" s="44"/>
      <c r="WRU51" s="44"/>
      <c r="WRV51" s="44"/>
      <c r="WRW51" s="44"/>
      <c r="WRX51" s="44"/>
      <c r="WRY51" s="44"/>
      <c r="WRZ51" s="44"/>
      <c r="WSA51" s="44"/>
      <c r="WSB51" s="44"/>
      <c r="WSC51" s="44"/>
      <c r="WSD51" s="44"/>
      <c r="WSE51" s="44"/>
      <c r="WSF51" s="44"/>
      <c r="WSG51" s="44"/>
      <c r="WSH51" s="44"/>
      <c r="WSI51" s="44"/>
      <c r="WSJ51" s="44"/>
      <c r="WSK51" s="44"/>
      <c r="WSL51" s="44"/>
      <c r="WSM51" s="44"/>
      <c r="WSN51" s="44"/>
      <c r="WSO51" s="44"/>
      <c r="WSP51" s="44"/>
      <c r="WSQ51" s="44"/>
      <c r="WSR51" s="44"/>
      <c r="WSS51" s="44"/>
      <c r="WST51" s="44"/>
      <c r="WSU51" s="44"/>
      <c r="WSV51" s="44"/>
      <c r="WSW51" s="44"/>
      <c r="WSX51" s="44"/>
      <c r="WSY51" s="44"/>
      <c r="WSZ51" s="44"/>
      <c r="WTA51" s="44"/>
      <c r="WTB51" s="44"/>
      <c r="WTC51" s="44"/>
      <c r="WTD51" s="44"/>
      <c r="WTE51" s="44"/>
      <c r="WTF51" s="44"/>
      <c r="WTG51" s="44"/>
      <c r="WTH51" s="44"/>
      <c r="WTI51" s="44"/>
      <c r="WTJ51" s="44"/>
      <c r="WTK51" s="44"/>
      <c r="WTL51" s="44"/>
      <c r="WTM51" s="44"/>
      <c r="WTN51" s="44"/>
      <c r="WTO51" s="44"/>
      <c r="WTP51" s="44"/>
      <c r="WTQ51" s="44"/>
      <c r="WTR51" s="44"/>
      <c r="WTS51" s="44"/>
      <c r="WTT51" s="44"/>
      <c r="WTU51" s="44"/>
      <c r="WTV51" s="44"/>
      <c r="WTW51" s="44"/>
      <c r="WTX51" s="44"/>
      <c r="WTY51" s="44"/>
      <c r="WTZ51" s="44"/>
      <c r="WUA51" s="44"/>
      <c r="WUB51" s="44"/>
      <c r="WUC51" s="44"/>
      <c r="WUD51" s="44"/>
      <c r="WUE51" s="44"/>
      <c r="WUF51" s="44"/>
      <c r="WUG51" s="44"/>
      <c r="WUH51" s="44"/>
      <c r="WUI51" s="44"/>
      <c r="WUJ51" s="44"/>
      <c r="WUK51" s="44"/>
      <c r="WUL51" s="44"/>
      <c r="WUM51" s="44"/>
      <c r="WUN51" s="44"/>
      <c r="WUO51" s="44"/>
      <c r="WUP51" s="44"/>
      <c r="WUQ51" s="44"/>
      <c r="WUR51" s="44"/>
      <c r="WUS51" s="44"/>
      <c r="WUT51" s="44"/>
      <c r="WUU51" s="44"/>
      <c r="WUV51" s="44"/>
      <c r="WUW51" s="44"/>
      <c r="WUX51" s="44"/>
      <c r="WUY51" s="44"/>
      <c r="WUZ51" s="44"/>
      <c r="WVA51" s="44"/>
      <c r="WVB51" s="44"/>
      <c r="WVC51" s="44"/>
      <c r="WVD51" s="44"/>
      <c r="WVE51" s="44"/>
      <c r="WVF51" s="44"/>
      <c r="WVG51" s="44"/>
      <c r="WVH51" s="44"/>
      <c r="WVI51" s="44"/>
      <c r="WVJ51" s="44"/>
      <c r="WVK51" s="44"/>
      <c r="WVL51" s="44"/>
      <c r="WVM51" s="44"/>
      <c r="WVN51" s="44"/>
      <c r="WVO51" s="44"/>
      <c r="WVP51" s="44"/>
      <c r="WVQ51" s="44"/>
      <c r="WVR51" s="44"/>
      <c r="WVS51" s="44"/>
      <c r="WVT51" s="44"/>
      <c r="WVU51" s="44"/>
      <c r="WVV51" s="44"/>
      <c r="WVW51" s="44"/>
      <c r="WVX51" s="44"/>
      <c r="WVY51" s="44"/>
      <c r="WVZ51" s="44"/>
      <c r="WWA51" s="44"/>
      <c r="WWB51" s="44"/>
      <c r="WWC51" s="44"/>
      <c r="WWD51" s="44"/>
      <c r="WWE51" s="44"/>
      <c r="WWF51" s="44"/>
      <c r="WWG51" s="44"/>
      <c r="WWH51" s="44"/>
      <c r="WWI51" s="44"/>
      <c r="WWJ51" s="44"/>
      <c r="WWK51" s="44"/>
      <c r="WWL51" s="44"/>
      <c r="WWM51" s="44"/>
      <c r="WWN51" s="44"/>
      <c r="WWO51" s="44"/>
      <c r="WWP51" s="44"/>
      <c r="WWQ51" s="44"/>
      <c r="WWR51" s="44"/>
      <c r="WWS51" s="44"/>
      <c r="WWT51" s="44"/>
      <c r="WWU51" s="44"/>
      <c r="WWV51" s="44"/>
      <c r="WWW51" s="44"/>
      <c r="WWX51" s="44"/>
      <c r="WWY51" s="44"/>
      <c r="WWZ51" s="44"/>
      <c r="WXA51" s="44"/>
      <c r="WXB51" s="44"/>
      <c r="WXC51" s="44"/>
      <c r="WXD51" s="44"/>
      <c r="WXE51" s="44"/>
      <c r="WXF51" s="44"/>
      <c r="WXG51" s="44"/>
      <c r="WXH51" s="44"/>
      <c r="WXI51" s="44"/>
      <c r="WXJ51" s="44"/>
      <c r="WXK51" s="44"/>
      <c r="WXL51" s="44"/>
      <c r="WXM51" s="44"/>
      <c r="WXN51" s="44"/>
      <c r="WXO51" s="44"/>
      <c r="WXP51" s="44"/>
      <c r="WXQ51" s="44"/>
      <c r="WXR51" s="44"/>
      <c r="WXS51" s="44"/>
      <c r="WXT51" s="44"/>
      <c r="WXU51" s="44"/>
      <c r="WXV51" s="44"/>
      <c r="WXW51" s="44"/>
      <c r="WXX51" s="44"/>
      <c r="WXY51" s="44"/>
      <c r="WXZ51" s="44"/>
      <c r="WYA51" s="44"/>
      <c r="WYB51" s="44"/>
      <c r="WYC51" s="44"/>
      <c r="WYD51" s="44"/>
      <c r="WYE51" s="44"/>
      <c r="WYF51" s="44"/>
      <c r="WYG51" s="44"/>
      <c r="WYH51" s="44"/>
      <c r="WYI51" s="44"/>
      <c r="WYJ51" s="44"/>
      <c r="WYK51" s="44"/>
      <c r="WYL51" s="44"/>
      <c r="WYM51" s="44"/>
      <c r="WYN51" s="44"/>
      <c r="WYO51" s="44"/>
      <c r="WYP51" s="44"/>
      <c r="WYQ51" s="44"/>
      <c r="WYR51" s="44"/>
      <c r="WYS51" s="44"/>
      <c r="WYT51" s="44"/>
      <c r="WYU51" s="44"/>
      <c r="WYV51" s="44"/>
      <c r="WYW51" s="44"/>
      <c r="WYX51" s="44"/>
      <c r="WYY51" s="44"/>
      <c r="WYZ51" s="44"/>
      <c r="WZA51" s="44"/>
      <c r="WZB51" s="44"/>
      <c r="WZC51" s="44"/>
      <c r="WZD51" s="44"/>
      <c r="WZE51" s="44"/>
      <c r="WZF51" s="44"/>
      <c r="WZG51" s="44"/>
      <c r="WZH51" s="44"/>
      <c r="WZI51" s="44"/>
      <c r="WZJ51" s="44"/>
      <c r="WZK51" s="44"/>
      <c r="WZL51" s="44"/>
      <c r="WZM51" s="44"/>
      <c r="WZN51" s="44"/>
      <c r="WZO51" s="44"/>
      <c r="WZP51" s="44"/>
      <c r="WZQ51" s="44"/>
      <c r="WZR51" s="44"/>
      <c r="WZS51" s="44"/>
      <c r="WZT51" s="44"/>
      <c r="WZU51" s="44"/>
      <c r="WZV51" s="44"/>
      <c r="WZW51" s="44"/>
      <c r="WZX51" s="44"/>
      <c r="WZY51" s="44"/>
      <c r="WZZ51" s="44"/>
      <c r="XAA51" s="44"/>
      <c r="XAB51" s="44"/>
      <c r="XAC51" s="44"/>
      <c r="XAD51" s="44"/>
      <c r="XAE51" s="44"/>
      <c r="XAF51" s="44"/>
      <c r="XAG51" s="44"/>
      <c r="XAH51" s="44"/>
      <c r="XAI51" s="44"/>
      <c r="XAJ51" s="44"/>
      <c r="XAK51" s="44"/>
      <c r="XAL51" s="44"/>
      <c r="XAM51" s="44"/>
      <c r="XAN51" s="44"/>
      <c r="XAO51" s="44"/>
      <c r="XAP51" s="44"/>
      <c r="XAQ51" s="44"/>
      <c r="XAR51" s="44"/>
      <c r="XAS51" s="44"/>
      <c r="XAT51" s="44"/>
      <c r="XAU51" s="44"/>
      <c r="XAV51" s="44"/>
      <c r="XAW51" s="44"/>
      <c r="XAX51" s="44"/>
      <c r="XAY51" s="44"/>
      <c r="XAZ51" s="44"/>
      <c r="XBA51" s="44"/>
      <c r="XBB51" s="44"/>
      <c r="XBC51" s="44"/>
      <c r="XBD51" s="44"/>
      <c r="XBE51" s="44"/>
      <c r="XBF51" s="44"/>
      <c r="XBG51" s="44"/>
      <c r="XBH51" s="44"/>
      <c r="XBI51" s="44"/>
      <c r="XBJ51" s="44"/>
      <c r="XBK51" s="44"/>
      <c r="XBL51" s="44"/>
      <c r="XBM51" s="44"/>
      <c r="XBN51" s="44"/>
      <c r="XBO51" s="44"/>
      <c r="XBP51" s="44"/>
      <c r="XBQ51" s="44"/>
      <c r="XBR51" s="44"/>
      <c r="XBS51" s="44"/>
      <c r="XBT51" s="44"/>
      <c r="XBU51" s="44"/>
      <c r="XBV51" s="44"/>
      <c r="XBW51" s="44"/>
      <c r="XBX51" s="44"/>
      <c r="XBY51" s="44"/>
      <c r="XBZ51" s="44"/>
      <c r="XCA51" s="44"/>
      <c r="XCB51" s="44"/>
      <c r="XCC51" s="44"/>
      <c r="XCD51" s="44"/>
      <c r="XCE51" s="44"/>
      <c r="XCF51" s="44"/>
      <c r="XCG51" s="44"/>
      <c r="XCH51" s="44"/>
      <c r="XCI51" s="44"/>
      <c r="XCJ51" s="44"/>
      <c r="XCK51" s="44"/>
      <c r="XCL51" s="44"/>
      <c r="XCM51" s="44"/>
      <c r="XCN51" s="44"/>
      <c r="XCO51" s="44"/>
      <c r="XCP51" s="44"/>
      <c r="XCQ51" s="44"/>
      <c r="XCR51" s="44"/>
      <c r="XCS51" s="44"/>
      <c r="XCT51" s="44"/>
      <c r="XCU51" s="44"/>
      <c r="XCV51" s="44"/>
      <c r="XCW51" s="44"/>
      <c r="XCX51" s="44"/>
      <c r="XCY51" s="44"/>
      <c r="XCZ51" s="44"/>
      <c r="XDA51" s="44"/>
      <c r="XDB51" s="44"/>
      <c r="XDC51" s="44"/>
      <c r="XDD51" s="44"/>
      <c r="XDE51" s="44"/>
      <c r="XDF51" s="44"/>
      <c r="XDG51" s="44"/>
      <c r="XDH51" s="44"/>
      <c r="XDI51" s="44"/>
      <c r="XDJ51" s="44"/>
      <c r="XDK51" s="44"/>
      <c r="XDL51" s="44"/>
      <c r="XDM51" s="44"/>
      <c r="XDN51" s="44"/>
      <c r="XDO51" s="44"/>
      <c r="XDP51" s="44"/>
      <c r="XDQ51" s="44"/>
      <c r="XDR51" s="44"/>
      <c r="XDS51" s="44"/>
      <c r="XDT51" s="44"/>
      <c r="XDU51" s="44"/>
      <c r="XDV51" s="44"/>
      <c r="XDW51" s="44"/>
      <c r="XDX51" s="44"/>
      <c r="XDY51" s="44"/>
      <c r="XDZ51" s="44"/>
      <c r="XEA51" s="44"/>
      <c r="XEB51" s="44"/>
      <c r="XEC51" s="44"/>
      <c r="XED51" s="44"/>
      <c r="XEE51" s="44"/>
      <c r="XEF51" s="44"/>
      <c r="XEG51" s="44"/>
      <c r="XEH51" s="44"/>
      <c r="XEI51" s="44"/>
      <c r="XEJ51" s="44"/>
      <c r="XEK51" s="44"/>
      <c r="XEL51" s="44"/>
      <c r="XEM51" s="44"/>
      <c r="XEN51" s="44"/>
      <c r="XEO51" s="44"/>
      <c r="XEP51" s="44"/>
      <c r="XEQ51" s="44"/>
      <c r="XER51" s="44"/>
      <c r="XES51" s="44"/>
      <c r="XET51" s="44"/>
      <c r="XEU51" s="44"/>
      <c r="XEV51" s="44"/>
      <c r="XEW51" s="44"/>
    </row>
    <row r="53" spans="1:16377">
      <c r="J53" s="822"/>
    </row>
  </sheetData>
  <autoFilter ref="B4:Y51"/>
  <mergeCells count="10">
    <mergeCell ref="B44:F44"/>
    <mergeCell ref="Y47:Y48"/>
    <mergeCell ref="E50:Y50"/>
    <mergeCell ref="B51:H51"/>
    <mergeCell ref="F3:G3"/>
    <mergeCell ref="Y5:Y7"/>
    <mergeCell ref="Y11:Y15"/>
    <mergeCell ref="Y19:Y20"/>
    <mergeCell ref="Y32:Y41"/>
    <mergeCell ref="B43:Z43"/>
  </mergeCells>
  <printOptions horizontalCentered="1"/>
  <pageMargins left="0.25" right="0.25" top="0.75" bottom="0.75" header="0.3" footer="0.3"/>
  <pageSetup paperSize="9" scale="2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92D050"/>
    <pageSetUpPr fitToPage="1"/>
  </sheetPr>
  <dimension ref="A1:XEX82"/>
  <sheetViews>
    <sheetView zoomScale="115" zoomScaleNormal="115" workbookViewId="0">
      <selection activeCell="G12" sqref="G12:G13"/>
    </sheetView>
  </sheetViews>
  <sheetFormatPr defaultColWidth="9.140625" defaultRowHeight="15"/>
  <cols>
    <col min="1" max="1" width="4.5703125" style="780" customWidth="1"/>
    <col min="2" max="2" width="5.5703125" style="821" hidden="1" customWidth="1"/>
    <col min="3" max="3" width="7" style="780" hidden="1" customWidth="1"/>
    <col min="4" max="4" width="6.28515625" style="780" hidden="1" customWidth="1"/>
    <col min="5" max="5" width="18.28515625" style="780" customWidth="1"/>
    <col min="6" max="6" width="11.42578125" style="780" customWidth="1"/>
    <col min="7" max="7" width="9.7109375" style="780" customWidth="1"/>
    <col min="8" max="8" width="21.7109375" style="822" customWidth="1"/>
    <col min="9" max="9" width="16.140625" style="780" customWidth="1"/>
    <col min="10" max="10" width="8.7109375" style="780" bestFit="1" customWidth="1"/>
    <col min="11" max="11" width="12.140625" hidden="1" customWidth="1"/>
    <col min="12" max="12" width="21.140625" hidden="1" customWidth="1"/>
    <col min="13" max="13" width="18" hidden="1" customWidth="1"/>
    <col min="14" max="14" width="16.5703125" hidden="1" customWidth="1"/>
    <col min="15" max="15" width="1.5703125" hidden="1" customWidth="1"/>
    <col min="16" max="16" width="9.7109375" style="780" customWidth="1"/>
    <col min="17" max="17" width="5.85546875" style="780" customWidth="1"/>
    <col min="18" max="18" width="13.85546875" style="780" customWidth="1"/>
    <col min="19" max="19" width="12.85546875" style="821" hidden="1" customWidth="1"/>
    <col min="20" max="20" width="6.7109375" style="821" hidden="1" customWidth="1"/>
    <col min="21" max="21" width="7.28515625" style="821" hidden="1" customWidth="1"/>
    <col min="22" max="22" width="6" style="821" hidden="1" customWidth="1"/>
    <col min="23" max="23" width="6.140625" style="821" hidden="1" customWidth="1"/>
    <col min="24" max="24" width="25.85546875" style="780" bestFit="1" customWidth="1"/>
    <col min="25" max="25" width="15.85546875" style="780" bestFit="1" customWidth="1"/>
    <col min="26" max="26" width="11.85546875" style="780" customWidth="1"/>
    <col min="27" max="27" width="10.5703125" style="780" customWidth="1"/>
    <col min="28" max="30" width="9.140625" style="780"/>
    <col min="31" max="31" width="12.42578125" style="780" bestFit="1" customWidth="1"/>
    <col min="32" max="16384" width="9.140625" style="780"/>
  </cols>
  <sheetData>
    <row r="1" spans="2:27" ht="15.75" thickBot="1"/>
    <row r="2" spans="2:27" s="117" customFormat="1" ht="13.5" thickBot="1">
      <c r="G2" s="752"/>
      <c r="H2" s="753">
        <f ca="1">NOW()-TRUNC(NOW())</f>
        <v>0.61871759259520331</v>
      </c>
      <c r="I2" s="754" t="s">
        <v>350</v>
      </c>
      <c r="J2" s="755" t="e">
        <f>SUBTOTAL(9,#REF!,#REF!,#REF!,#REF!,#REF!,#REF!,#REF!,J78:J79,J41:J43,#REF!)</f>
        <v>#REF!</v>
      </c>
      <c r="K2" s="755" t="e">
        <f>SUBTOTAL(9,#REF!,#REF!,#REF!,#REF!,#REF!,#REF!,#REF!,K78:K79,K41:K43,#REF!)</f>
        <v>#REF!</v>
      </c>
      <c r="L2" s="755" t="e">
        <f>SUBTOTAL(9,#REF!,#REF!,#REF!,#REF!,#REF!,#REF!,#REF!,L78:L79,L41:L43,#REF!)</f>
        <v>#REF!</v>
      </c>
      <c r="M2" s="755" t="e">
        <f>SUBTOTAL(9,#REF!,#REF!,#REF!,#REF!,#REF!,#REF!,#REF!,M78:M79,M41:M43,#REF!)</f>
        <v>#REF!</v>
      </c>
      <c r="N2" s="755" t="e">
        <f>SUBTOTAL(9,#REF!,#REF!,#REF!,#REF!,#REF!,#REF!,#REF!,N78:N79,N41:N43,#REF!)</f>
        <v>#REF!</v>
      </c>
      <c r="O2" s="755" t="e">
        <f>SUBTOTAL(9,#REF!,#REF!,#REF!,#REF!,#REF!,#REF!,#REF!,O78:O79,O41:O43,#REF!)</f>
        <v>#REF!</v>
      </c>
      <c r="P2" s="755" t="e">
        <f>SUBTOTAL(9,#REF!,#REF!,#REF!,#REF!,#REF!,#REF!,#REF!,P78:P79,P41:P43,#REF!)</f>
        <v>#REF!</v>
      </c>
      <c r="Q2" s="755" t="e">
        <f>SUBTOTAL(9,#REF!,#REF!,#REF!,#REF!,#REF!,#REF!,#REF!,Q78:Q79,Q41:Q43,#REF!)</f>
        <v>#REF!</v>
      </c>
      <c r="R2" s="755" t="e">
        <f>SUBTOTAL(9,#REF!,#REF!,#REF!,#REF!,#REF!,#REF!,#REF!,R80,R44,#REF!)</f>
        <v>#REF!</v>
      </c>
      <c r="S2" s="758"/>
      <c r="T2" s="758"/>
      <c r="U2" s="758"/>
      <c r="V2" s="758"/>
    </row>
    <row r="3" spans="2:27" ht="15.75" thickBot="1">
      <c r="B3" s="759"/>
      <c r="C3" s="760"/>
      <c r="D3" s="760"/>
      <c r="E3" s="760" t="s">
        <v>30</v>
      </c>
      <c r="F3" s="1865" t="s">
        <v>1268</v>
      </c>
      <c r="G3" s="1865"/>
      <c r="H3" s="760" t="s">
        <v>1269</v>
      </c>
      <c r="I3" s="760"/>
      <c r="J3" s="760"/>
      <c r="K3" s="761"/>
      <c r="L3" s="760"/>
      <c r="M3" s="760"/>
      <c r="N3" s="760"/>
      <c r="O3" s="760"/>
      <c r="P3" s="760"/>
      <c r="Q3" s="760"/>
      <c r="R3" s="760"/>
      <c r="S3" s="760"/>
      <c r="T3" s="760"/>
      <c r="U3" s="760"/>
      <c r="V3" s="760"/>
      <c r="W3" s="760"/>
      <c r="X3" s="762"/>
      <c r="Y3" s="761"/>
      <c r="Z3" s="760"/>
      <c r="AA3" s="763"/>
    </row>
    <row r="4" spans="2:27" ht="15.75" thickBot="1">
      <c r="B4" s="891" t="s">
        <v>352</v>
      </c>
      <c r="C4" s="892" t="s">
        <v>353</v>
      </c>
      <c r="D4" s="892" t="s">
        <v>1</v>
      </c>
      <c r="E4" s="892" t="s">
        <v>354</v>
      </c>
      <c r="F4" s="892" t="s">
        <v>355</v>
      </c>
      <c r="G4" s="892" t="s">
        <v>356</v>
      </c>
      <c r="H4" s="892" t="s">
        <v>357</v>
      </c>
      <c r="I4" s="893" t="s">
        <v>358</v>
      </c>
      <c r="J4" s="892" t="s">
        <v>359</v>
      </c>
      <c r="K4" s="892" t="s">
        <v>360</v>
      </c>
      <c r="L4" s="894" t="s">
        <v>361</v>
      </c>
      <c r="M4" s="894" t="s">
        <v>362</v>
      </c>
      <c r="N4" s="894" t="s">
        <v>363</v>
      </c>
      <c r="O4" s="894" t="s">
        <v>364</v>
      </c>
      <c r="P4" s="892" t="s">
        <v>365</v>
      </c>
      <c r="Q4" s="892" t="s">
        <v>366</v>
      </c>
      <c r="R4" s="892" t="s">
        <v>367</v>
      </c>
      <c r="S4" s="892" t="s">
        <v>370</v>
      </c>
      <c r="T4" s="892" t="s">
        <v>371</v>
      </c>
      <c r="U4" s="892" t="s">
        <v>372</v>
      </c>
      <c r="V4" s="892" t="s">
        <v>373</v>
      </c>
      <c r="W4" s="892" t="s">
        <v>1259</v>
      </c>
      <c r="X4" s="895" t="s">
        <v>375</v>
      </c>
      <c r="Y4" s="896" t="s">
        <v>1278</v>
      </c>
      <c r="Z4" s="897" t="s">
        <v>1261</v>
      </c>
      <c r="AA4" s="898" t="s">
        <v>1270</v>
      </c>
    </row>
    <row r="5" spans="2:27" ht="15.75" thickBot="1">
      <c r="B5" s="774">
        <v>5</v>
      </c>
      <c r="C5" s="775" t="s">
        <v>260</v>
      </c>
      <c r="D5" s="775">
        <v>20</v>
      </c>
      <c r="E5" s="855" t="s">
        <v>110</v>
      </c>
      <c r="F5" s="855" t="s">
        <v>43</v>
      </c>
      <c r="G5" s="855">
        <v>4702056489</v>
      </c>
      <c r="H5" s="855" t="s">
        <v>111</v>
      </c>
      <c r="I5" s="855">
        <v>710966292015</v>
      </c>
      <c r="J5" s="855">
        <v>12</v>
      </c>
      <c r="K5" s="855"/>
      <c r="L5" s="855"/>
      <c r="M5" s="855"/>
      <c r="N5" s="855"/>
      <c r="O5" s="855"/>
      <c r="P5" s="855">
        <v>12</v>
      </c>
      <c r="Q5" s="855">
        <v>1</v>
      </c>
      <c r="R5" s="855" t="s">
        <v>1279</v>
      </c>
      <c r="S5" s="855" t="s">
        <v>1263</v>
      </c>
      <c r="T5" s="855" t="s">
        <v>28</v>
      </c>
      <c r="U5" s="855" t="s">
        <v>342</v>
      </c>
      <c r="V5" s="855" t="s">
        <v>342</v>
      </c>
      <c r="W5" s="855" t="s">
        <v>342</v>
      </c>
      <c r="X5" s="899" t="s">
        <v>261</v>
      </c>
      <c r="Y5" s="900" t="s">
        <v>1280</v>
      </c>
      <c r="Z5" s="901"/>
      <c r="AA5" s="902" t="s">
        <v>28</v>
      </c>
    </row>
    <row r="6" spans="2:27" ht="15.75" thickBot="1">
      <c r="B6" s="781"/>
      <c r="C6" s="782"/>
      <c r="D6" s="782"/>
      <c r="E6" s="782"/>
      <c r="F6" s="782" t="s">
        <v>379</v>
      </c>
      <c r="G6" s="782"/>
      <c r="H6" s="782"/>
      <c r="I6" s="782"/>
      <c r="J6" s="783">
        <f>SUM(J5)</f>
        <v>12</v>
      </c>
      <c r="K6" s="783">
        <f t="shared" ref="K6:Q6" si="0">SUM(K5)</f>
        <v>0</v>
      </c>
      <c r="L6" s="783">
        <f t="shared" si="0"/>
        <v>0</v>
      </c>
      <c r="M6" s="783">
        <f t="shared" si="0"/>
        <v>0</v>
      </c>
      <c r="N6" s="783">
        <f t="shared" si="0"/>
        <v>0</v>
      </c>
      <c r="O6" s="783">
        <f t="shared" si="0"/>
        <v>0</v>
      </c>
      <c r="P6" s="783">
        <f t="shared" si="0"/>
        <v>12</v>
      </c>
      <c r="Q6" s="783">
        <f t="shared" si="0"/>
        <v>1</v>
      </c>
      <c r="R6" s="782"/>
      <c r="S6" s="784"/>
      <c r="T6" s="784"/>
      <c r="U6" s="784"/>
      <c r="V6" s="784"/>
      <c r="W6" s="784"/>
      <c r="X6" s="785"/>
      <c r="Y6" s="786"/>
      <c r="Z6" s="784"/>
      <c r="AA6" s="787"/>
    </row>
    <row r="8" spans="2:27" ht="15.75" thickBot="1"/>
    <row r="9" spans="2:27" s="764" customFormat="1" ht="12" thickBot="1">
      <c r="B9" s="903"/>
      <c r="C9" s="107"/>
      <c r="D9" s="131"/>
      <c r="E9" s="1866" t="s">
        <v>1281</v>
      </c>
      <c r="F9" s="1867"/>
      <c r="G9" s="1867"/>
      <c r="H9" s="1867"/>
      <c r="I9" s="1868"/>
      <c r="J9" s="904"/>
      <c r="K9" s="904"/>
      <c r="L9" s="904"/>
      <c r="M9" s="904"/>
      <c r="N9" s="904"/>
      <c r="O9" s="904"/>
      <c r="P9" s="904"/>
      <c r="Q9" s="904"/>
      <c r="R9" s="904"/>
      <c r="S9" s="904"/>
      <c r="T9" s="904"/>
      <c r="U9" s="904"/>
      <c r="V9" s="904"/>
      <c r="W9" s="904"/>
      <c r="X9" s="904"/>
      <c r="Y9" s="905"/>
      <c r="Z9" s="598"/>
      <c r="AA9" s="598"/>
    </row>
    <row r="10" spans="2:27" s="773" customFormat="1" ht="16.5" customHeight="1">
      <c r="B10" s="906" t="s">
        <v>352</v>
      </c>
      <c r="C10" s="906" t="s">
        <v>353</v>
      </c>
      <c r="D10" s="907" t="s">
        <v>1</v>
      </c>
      <c r="E10" s="908" t="s">
        <v>354</v>
      </c>
      <c r="F10" s="908" t="s">
        <v>355</v>
      </c>
      <c r="G10" s="908" t="s">
        <v>356</v>
      </c>
      <c r="H10" s="908" t="s">
        <v>357</v>
      </c>
      <c r="I10" s="909" t="s">
        <v>358</v>
      </c>
      <c r="J10" s="908" t="s">
        <v>359</v>
      </c>
      <c r="K10" s="908" t="s">
        <v>360</v>
      </c>
      <c r="L10" s="908" t="s">
        <v>361</v>
      </c>
      <c r="M10" s="908" t="s">
        <v>362</v>
      </c>
      <c r="N10" s="908" t="s">
        <v>363</v>
      </c>
      <c r="O10" s="908" t="s">
        <v>364</v>
      </c>
      <c r="P10" s="908" t="s">
        <v>365</v>
      </c>
      <c r="Q10" s="908" t="s">
        <v>366</v>
      </c>
      <c r="R10" s="908" t="s">
        <v>367</v>
      </c>
      <c r="S10" s="908" t="s">
        <v>370</v>
      </c>
      <c r="T10" s="908" t="s">
        <v>371</v>
      </c>
      <c r="U10" s="908" t="s">
        <v>372</v>
      </c>
      <c r="V10" s="908" t="s">
        <v>373</v>
      </c>
      <c r="W10" s="908" t="s">
        <v>1259</v>
      </c>
      <c r="X10" s="908" t="s">
        <v>375</v>
      </c>
      <c r="Y10" s="910" t="s">
        <v>1260</v>
      </c>
      <c r="Z10" s="911" t="s">
        <v>1261</v>
      </c>
      <c r="AA10" s="911" t="s">
        <v>1270</v>
      </c>
    </row>
    <row r="11" spans="2:27" s="916" customFormat="1" ht="12.75">
      <c r="B11" s="912"/>
      <c r="C11" s="912"/>
      <c r="D11" s="913"/>
      <c r="E11" s="852" t="s">
        <v>161</v>
      </c>
      <c r="F11" s="852" t="s">
        <v>238</v>
      </c>
      <c r="G11" s="852" t="s">
        <v>262</v>
      </c>
      <c r="H11" s="852" t="s">
        <v>162</v>
      </c>
      <c r="I11" s="852" t="s">
        <v>163</v>
      </c>
      <c r="J11" s="852">
        <v>184</v>
      </c>
      <c r="K11" s="852"/>
      <c r="L11" s="852"/>
      <c r="M11" s="852"/>
      <c r="N11" s="852"/>
      <c r="O11" s="852"/>
      <c r="P11" s="852">
        <v>200</v>
      </c>
      <c r="Q11" s="852">
        <v>9</v>
      </c>
      <c r="R11" s="852" t="s">
        <v>263</v>
      </c>
      <c r="S11" s="852"/>
      <c r="T11" s="852" t="s">
        <v>342</v>
      </c>
      <c r="U11" s="852" t="s">
        <v>342</v>
      </c>
      <c r="V11" s="852" t="s">
        <v>342</v>
      </c>
      <c r="W11" s="852" t="s">
        <v>342</v>
      </c>
      <c r="X11" s="852" t="s">
        <v>265</v>
      </c>
      <c r="Y11" s="914"/>
      <c r="Z11" s="915"/>
      <c r="AA11" s="915" t="s">
        <v>28</v>
      </c>
    </row>
    <row r="12" spans="2:27" s="916" customFormat="1" ht="12.75">
      <c r="B12" s="912"/>
      <c r="C12" s="912"/>
      <c r="D12" s="913"/>
      <c r="E12" s="852" t="s">
        <v>161</v>
      </c>
      <c r="F12" s="852" t="s">
        <v>187</v>
      </c>
      <c r="G12" s="852" t="s">
        <v>269</v>
      </c>
      <c r="H12" s="852" t="s">
        <v>162</v>
      </c>
      <c r="I12" s="852" t="s">
        <v>163</v>
      </c>
      <c r="J12" s="852">
        <v>93</v>
      </c>
      <c r="K12" s="852"/>
      <c r="L12" s="852"/>
      <c r="M12" s="852"/>
      <c r="N12" s="852"/>
      <c r="O12" s="852"/>
      <c r="P12" s="852">
        <v>93</v>
      </c>
      <c r="Q12" s="852">
        <v>4</v>
      </c>
      <c r="R12" s="852" t="s">
        <v>263</v>
      </c>
      <c r="S12" s="852"/>
      <c r="T12" s="852" t="s">
        <v>342</v>
      </c>
      <c r="U12" s="852" t="s">
        <v>342</v>
      </c>
      <c r="V12" s="852" t="s">
        <v>342</v>
      </c>
      <c r="W12" s="852" t="s">
        <v>342</v>
      </c>
      <c r="X12" s="852" t="s">
        <v>270</v>
      </c>
      <c r="Y12" s="914"/>
      <c r="Z12" s="915"/>
      <c r="AA12" s="915" t="s">
        <v>28</v>
      </c>
    </row>
    <row r="13" spans="2:27" s="916" customFormat="1" ht="12.75">
      <c r="B13" s="912"/>
      <c r="C13" s="912"/>
      <c r="D13" s="913"/>
      <c r="E13" s="852" t="s">
        <v>161</v>
      </c>
      <c r="F13" s="852" t="s">
        <v>71</v>
      </c>
      <c r="G13" s="852" t="s">
        <v>267</v>
      </c>
      <c r="H13" s="852" t="s">
        <v>162</v>
      </c>
      <c r="I13" s="852" t="s">
        <v>163</v>
      </c>
      <c r="J13" s="852">
        <v>93</v>
      </c>
      <c r="K13" s="852"/>
      <c r="L13" s="852"/>
      <c r="M13" s="852"/>
      <c r="N13" s="852"/>
      <c r="O13" s="852"/>
      <c r="P13" s="852">
        <v>93</v>
      </c>
      <c r="Q13" s="852">
        <v>4</v>
      </c>
      <c r="R13" s="852" t="s">
        <v>1279</v>
      </c>
      <c r="S13" s="852"/>
      <c r="T13" s="852" t="s">
        <v>28</v>
      </c>
      <c r="U13" s="852" t="s">
        <v>342</v>
      </c>
      <c r="V13" s="852" t="s">
        <v>342</v>
      </c>
      <c r="W13" s="852" t="s">
        <v>342</v>
      </c>
      <c r="X13" s="852" t="s">
        <v>268</v>
      </c>
      <c r="Y13" s="914"/>
      <c r="Z13" s="915"/>
      <c r="AA13" s="915" t="s">
        <v>28</v>
      </c>
    </row>
    <row r="14" spans="2:27" s="916" customFormat="1" ht="12.75">
      <c r="B14" s="912"/>
      <c r="C14" s="912"/>
      <c r="D14" s="913"/>
      <c r="E14" s="852" t="s">
        <v>167</v>
      </c>
      <c r="F14" s="852" t="s">
        <v>43</v>
      </c>
      <c r="G14" s="852">
        <v>4702056489</v>
      </c>
      <c r="H14" s="852" t="s">
        <v>52</v>
      </c>
      <c r="I14" s="852">
        <v>710966292008</v>
      </c>
      <c r="J14" s="852">
        <v>25</v>
      </c>
      <c r="K14" s="852"/>
      <c r="L14" s="852"/>
      <c r="M14" s="852"/>
      <c r="N14" s="852"/>
      <c r="O14" s="852"/>
      <c r="P14" s="852">
        <v>25</v>
      </c>
      <c r="Q14" s="852">
        <v>2</v>
      </c>
      <c r="R14" s="852" t="s">
        <v>1279</v>
      </c>
      <c r="S14" s="852"/>
      <c r="T14" s="852" t="s">
        <v>28</v>
      </c>
      <c r="U14" s="852" t="s">
        <v>342</v>
      </c>
      <c r="V14" s="852" t="s">
        <v>342</v>
      </c>
      <c r="W14" s="852" t="s">
        <v>342</v>
      </c>
      <c r="X14" s="852" t="s">
        <v>272</v>
      </c>
      <c r="Y14" s="914"/>
      <c r="Z14" s="915"/>
      <c r="AA14" s="915" t="s">
        <v>28</v>
      </c>
    </row>
    <row r="15" spans="2:27">
      <c r="E15" s="917"/>
      <c r="F15" s="917"/>
      <c r="G15" s="917"/>
      <c r="H15" s="918"/>
      <c r="I15" s="917"/>
      <c r="J15" s="918">
        <f>SUM(J11:J14)</f>
        <v>395</v>
      </c>
      <c r="K15" s="268"/>
      <c r="L15" s="268"/>
      <c r="M15" s="268"/>
      <c r="N15" s="268"/>
      <c r="O15" s="268"/>
      <c r="P15" s="918">
        <f>SUM(P11:P14)</f>
        <v>411</v>
      </c>
      <c r="Q15" s="918">
        <f>SUM(Q11:Q14)</f>
        <v>19</v>
      </c>
      <c r="R15" s="917"/>
      <c r="S15" s="917"/>
      <c r="T15" s="917"/>
      <c r="U15" s="917"/>
      <c r="V15" s="917"/>
      <c r="W15" s="917"/>
      <c r="X15" s="917"/>
      <c r="Y15" s="917"/>
      <c r="Z15" s="917"/>
      <c r="AA15" s="917"/>
    </row>
    <row r="18" spans="2:24" ht="15.75" thickBot="1"/>
    <row r="19" spans="2:24" ht="204.75" thickBot="1">
      <c r="B19" s="919" t="s">
        <v>352</v>
      </c>
      <c r="C19" s="920" t="s">
        <v>353</v>
      </c>
      <c r="D19" s="920" t="s">
        <v>1</v>
      </c>
      <c r="E19" s="920" t="s">
        <v>354</v>
      </c>
      <c r="F19" s="920" t="s">
        <v>355</v>
      </c>
      <c r="G19" s="920" t="s">
        <v>356</v>
      </c>
      <c r="H19" s="920" t="s">
        <v>357</v>
      </c>
      <c r="I19" s="921" t="s">
        <v>358</v>
      </c>
      <c r="J19" s="920" t="s">
        <v>359</v>
      </c>
      <c r="K19" s="920" t="s">
        <v>360</v>
      </c>
      <c r="L19" s="920" t="s">
        <v>361</v>
      </c>
      <c r="M19" s="920" t="s">
        <v>362</v>
      </c>
      <c r="N19" s="920" t="s">
        <v>363</v>
      </c>
      <c r="O19" s="920" t="s">
        <v>364</v>
      </c>
      <c r="P19" s="920" t="s">
        <v>365</v>
      </c>
      <c r="Q19" s="920" t="s">
        <v>366</v>
      </c>
      <c r="R19" s="906" t="s">
        <v>367</v>
      </c>
      <c r="S19" s="920" t="s">
        <v>370</v>
      </c>
      <c r="T19" s="920" t="s">
        <v>371</v>
      </c>
      <c r="U19" s="920" t="s">
        <v>372</v>
      </c>
      <c r="V19" s="920" t="s">
        <v>373</v>
      </c>
      <c r="W19" s="920" t="s">
        <v>1259</v>
      </c>
      <c r="X19" s="922" t="s">
        <v>375</v>
      </c>
    </row>
    <row r="20" spans="2:24">
      <c r="B20" s="849"/>
      <c r="C20" s="923"/>
      <c r="D20" s="923"/>
      <c r="E20" s="923"/>
      <c r="F20" s="923"/>
      <c r="G20" s="923"/>
      <c r="H20" s="924"/>
      <c r="I20" s="923"/>
      <c r="J20" s="923"/>
      <c r="K20" s="925"/>
      <c r="L20" s="925"/>
      <c r="M20" s="925"/>
      <c r="N20" s="925"/>
      <c r="O20" s="925"/>
      <c r="P20" s="923"/>
      <c r="Q20" s="923"/>
      <c r="R20" s="923"/>
      <c r="S20" s="926"/>
      <c r="T20" s="926"/>
      <c r="U20" s="926"/>
      <c r="V20" s="926"/>
      <c r="W20" s="926"/>
      <c r="X20" s="850"/>
    </row>
    <row r="21" spans="2:24">
      <c r="B21" s="927" t="s">
        <v>1282</v>
      </c>
      <c r="C21" s="928" t="s">
        <v>152</v>
      </c>
      <c r="D21" s="928">
        <v>10</v>
      </c>
      <c r="E21" s="928" t="s">
        <v>161</v>
      </c>
      <c r="F21" s="928" t="s">
        <v>102</v>
      </c>
      <c r="G21" s="928">
        <v>4702008414</v>
      </c>
      <c r="H21" s="928" t="s">
        <v>162</v>
      </c>
      <c r="I21" s="928" t="s">
        <v>163</v>
      </c>
      <c r="J21" s="928">
        <v>162</v>
      </c>
      <c r="K21" s="928"/>
      <c r="L21" s="928"/>
      <c r="M21" s="928"/>
      <c r="N21" s="928"/>
      <c r="O21" s="928"/>
      <c r="P21" s="928">
        <v>169</v>
      </c>
      <c r="Q21" s="928">
        <v>8</v>
      </c>
      <c r="R21" s="928" t="s">
        <v>263</v>
      </c>
      <c r="S21" s="928" t="s">
        <v>1263</v>
      </c>
      <c r="T21" s="928" t="s">
        <v>28</v>
      </c>
      <c r="U21" s="928"/>
      <c r="V21" s="928" t="s">
        <v>342</v>
      </c>
      <c r="W21" s="928" t="s">
        <v>342</v>
      </c>
      <c r="X21" s="929" t="s">
        <v>165</v>
      </c>
    </row>
    <row r="22" spans="2:24">
      <c r="B22" s="930"/>
      <c r="C22" s="931"/>
      <c r="D22" s="931"/>
      <c r="E22" s="931"/>
      <c r="F22" s="931" t="s">
        <v>379</v>
      </c>
      <c r="G22" s="931"/>
      <c r="H22" s="931"/>
      <c r="I22" s="931"/>
      <c r="J22" s="931">
        <f>SUM(J21)</f>
        <v>162</v>
      </c>
      <c r="K22" s="931">
        <f t="shared" ref="K22:Q22" si="1">SUM(K21)</f>
        <v>0</v>
      </c>
      <c r="L22" s="931">
        <f t="shared" si="1"/>
        <v>0</v>
      </c>
      <c r="M22" s="931">
        <f t="shared" si="1"/>
        <v>0</v>
      </c>
      <c r="N22" s="931">
        <f t="shared" si="1"/>
        <v>0</v>
      </c>
      <c r="O22" s="931">
        <f t="shared" si="1"/>
        <v>0</v>
      </c>
      <c r="P22" s="931">
        <f t="shared" si="1"/>
        <v>169</v>
      </c>
      <c r="Q22" s="931">
        <f t="shared" si="1"/>
        <v>8</v>
      </c>
      <c r="R22" s="931"/>
      <c r="S22" s="931"/>
      <c r="T22" s="931"/>
      <c r="U22" s="931"/>
      <c r="V22" s="931"/>
      <c r="W22" s="931"/>
      <c r="X22" s="932"/>
    </row>
    <row r="23" spans="2:24">
      <c r="B23" s="933"/>
      <c r="C23" s="934"/>
      <c r="D23" s="934"/>
      <c r="E23" s="57"/>
      <c r="F23" s="57"/>
      <c r="G23" s="57"/>
      <c r="H23" s="57"/>
      <c r="I23" s="57"/>
      <c r="J23" s="57"/>
      <c r="K23" s="57"/>
      <c r="L23" s="57"/>
      <c r="M23" s="57"/>
      <c r="N23" s="57"/>
      <c r="O23" s="57"/>
      <c r="P23" s="57"/>
      <c r="Q23" s="57"/>
      <c r="R23" s="57"/>
      <c r="S23" s="57"/>
      <c r="T23" s="57"/>
      <c r="U23" s="57"/>
      <c r="V23" s="57"/>
      <c r="W23" s="57"/>
      <c r="X23" s="935"/>
    </row>
    <row r="24" spans="2:24">
      <c r="B24" s="927" t="s">
        <v>1283</v>
      </c>
      <c r="C24" s="928" t="s">
        <v>109</v>
      </c>
      <c r="D24" s="928">
        <v>10</v>
      </c>
      <c r="E24" s="928" t="s">
        <v>167</v>
      </c>
      <c r="F24" s="928" t="s">
        <v>102</v>
      </c>
      <c r="G24" s="928">
        <v>4702055743</v>
      </c>
      <c r="H24" s="928" t="s">
        <v>52</v>
      </c>
      <c r="I24" s="928" t="s">
        <v>168</v>
      </c>
      <c r="J24" s="928">
        <v>400</v>
      </c>
      <c r="K24" s="928"/>
      <c r="L24" s="928"/>
      <c r="M24" s="928"/>
      <c r="N24" s="928"/>
      <c r="O24" s="928"/>
      <c r="P24" s="928">
        <v>400</v>
      </c>
      <c r="Q24" s="928">
        <v>50</v>
      </c>
      <c r="R24" s="928" t="s">
        <v>263</v>
      </c>
      <c r="S24" s="928" t="s">
        <v>1263</v>
      </c>
      <c r="T24" s="928" t="s">
        <v>28</v>
      </c>
      <c r="U24" s="928" t="s">
        <v>342</v>
      </c>
      <c r="V24" s="928" t="s">
        <v>342</v>
      </c>
      <c r="W24" s="928" t="s">
        <v>342</v>
      </c>
      <c r="X24" s="1869" t="s">
        <v>169</v>
      </c>
    </row>
    <row r="25" spans="2:24">
      <c r="B25" s="927" t="s">
        <v>1283</v>
      </c>
      <c r="C25" s="928" t="s">
        <v>109</v>
      </c>
      <c r="D25" s="928">
        <v>10</v>
      </c>
      <c r="E25" s="928" t="s">
        <v>167</v>
      </c>
      <c r="F25" s="928" t="s">
        <v>102</v>
      </c>
      <c r="G25" s="928">
        <v>4702055744</v>
      </c>
      <c r="H25" s="928" t="s">
        <v>52</v>
      </c>
      <c r="I25" s="928" t="s">
        <v>171</v>
      </c>
      <c r="J25" s="928">
        <v>396</v>
      </c>
      <c r="K25" s="928"/>
      <c r="L25" s="928"/>
      <c r="M25" s="928"/>
      <c r="N25" s="928"/>
      <c r="O25" s="928"/>
      <c r="P25" s="928">
        <v>396</v>
      </c>
      <c r="Q25" s="928">
        <v>66</v>
      </c>
      <c r="R25" s="928" t="s">
        <v>263</v>
      </c>
      <c r="S25" s="928" t="s">
        <v>1263</v>
      </c>
      <c r="T25" s="928" t="s">
        <v>28</v>
      </c>
      <c r="U25" s="928" t="s">
        <v>342</v>
      </c>
      <c r="V25" s="928" t="s">
        <v>342</v>
      </c>
      <c r="W25" s="928" t="s">
        <v>342</v>
      </c>
      <c r="X25" s="1870"/>
    </row>
    <row r="26" spans="2:24">
      <c r="B26" s="927" t="s">
        <v>1283</v>
      </c>
      <c r="C26" s="928" t="s">
        <v>109</v>
      </c>
      <c r="D26" s="928">
        <v>10</v>
      </c>
      <c r="E26" s="928" t="s">
        <v>167</v>
      </c>
      <c r="F26" s="928" t="s">
        <v>102</v>
      </c>
      <c r="G26" s="928">
        <v>4702055741</v>
      </c>
      <c r="H26" s="928" t="s">
        <v>52</v>
      </c>
      <c r="I26" s="928" t="s">
        <v>172</v>
      </c>
      <c r="J26" s="928">
        <v>48</v>
      </c>
      <c r="K26" s="928"/>
      <c r="L26" s="928"/>
      <c r="M26" s="928"/>
      <c r="N26" s="928"/>
      <c r="O26" s="928"/>
      <c r="P26" s="928">
        <v>48</v>
      </c>
      <c r="Q26" s="928">
        <v>6</v>
      </c>
      <c r="R26" s="928" t="s">
        <v>263</v>
      </c>
      <c r="S26" s="928" t="s">
        <v>1263</v>
      </c>
      <c r="T26" s="928" t="s">
        <v>28</v>
      </c>
      <c r="U26" s="928" t="s">
        <v>342</v>
      </c>
      <c r="V26" s="928" t="s">
        <v>342</v>
      </c>
      <c r="W26" s="928" t="s">
        <v>342</v>
      </c>
      <c r="X26" s="1870"/>
    </row>
    <row r="27" spans="2:24">
      <c r="B27" s="927" t="s">
        <v>1283</v>
      </c>
      <c r="C27" s="928" t="s">
        <v>109</v>
      </c>
      <c r="D27" s="928">
        <v>10</v>
      </c>
      <c r="E27" s="928" t="s">
        <v>167</v>
      </c>
      <c r="F27" s="928" t="s">
        <v>102</v>
      </c>
      <c r="G27" s="928">
        <v>4702055742</v>
      </c>
      <c r="H27" s="928" t="s">
        <v>52</v>
      </c>
      <c r="I27" s="928" t="s">
        <v>173</v>
      </c>
      <c r="J27" s="928">
        <v>888</v>
      </c>
      <c r="K27" s="928"/>
      <c r="L27" s="928"/>
      <c r="M27" s="928"/>
      <c r="N27" s="928"/>
      <c r="O27" s="928"/>
      <c r="P27" s="928">
        <v>888</v>
      </c>
      <c r="Q27" s="928">
        <v>148</v>
      </c>
      <c r="R27" s="928" t="s">
        <v>263</v>
      </c>
      <c r="S27" s="928" t="s">
        <v>1263</v>
      </c>
      <c r="T27" s="928" t="s">
        <v>28</v>
      </c>
      <c r="U27" s="928" t="s">
        <v>342</v>
      </c>
      <c r="V27" s="928" t="s">
        <v>342</v>
      </c>
      <c r="W27" s="928" t="s">
        <v>342</v>
      </c>
      <c r="X27" s="1870"/>
    </row>
    <row r="28" spans="2:24">
      <c r="B28" s="927" t="s">
        <v>1283</v>
      </c>
      <c r="C28" s="928" t="s">
        <v>109</v>
      </c>
      <c r="D28" s="928">
        <v>10</v>
      </c>
      <c r="E28" s="928" t="s">
        <v>167</v>
      </c>
      <c r="F28" s="928" t="s">
        <v>102</v>
      </c>
      <c r="G28" s="928">
        <v>4702055746</v>
      </c>
      <c r="H28" s="928" t="s">
        <v>52</v>
      </c>
      <c r="I28" s="928" t="s">
        <v>174</v>
      </c>
      <c r="J28" s="928">
        <v>24</v>
      </c>
      <c r="K28" s="928"/>
      <c r="L28" s="928"/>
      <c r="M28" s="928"/>
      <c r="N28" s="928"/>
      <c r="O28" s="928"/>
      <c r="P28" s="928">
        <v>24</v>
      </c>
      <c r="Q28" s="928">
        <v>2</v>
      </c>
      <c r="R28" s="928" t="s">
        <v>263</v>
      </c>
      <c r="S28" s="928" t="s">
        <v>1263</v>
      </c>
      <c r="T28" s="928" t="s">
        <v>28</v>
      </c>
      <c r="U28" s="928" t="s">
        <v>342</v>
      </c>
      <c r="V28" s="928" t="s">
        <v>342</v>
      </c>
      <c r="W28" s="928" t="s">
        <v>342</v>
      </c>
      <c r="X28" s="1870"/>
    </row>
    <row r="29" spans="2:24">
      <c r="B29" s="927" t="s">
        <v>1283</v>
      </c>
      <c r="C29" s="928" t="s">
        <v>109</v>
      </c>
      <c r="D29" s="928">
        <v>10</v>
      </c>
      <c r="E29" s="928" t="s">
        <v>167</v>
      </c>
      <c r="F29" s="928" t="s">
        <v>102</v>
      </c>
      <c r="G29" s="928">
        <v>4702055747</v>
      </c>
      <c r="H29" s="928" t="s">
        <v>52</v>
      </c>
      <c r="I29" s="928" t="s">
        <v>175</v>
      </c>
      <c r="J29" s="928">
        <v>72</v>
      </c>
      <c r="K29" s="928"/>
      <c r="L29" s="928"/>
      <c r="M29" s="928"/>
      <c r="N29" s="928"/>
      <c r="O29" s="928"/>
      <c r="P29" s="928">
        <v>72</v>
      </c>
      <c r="Q29" s="928">
        <v>6</v>
      </c>
      <c r="R29" s="928" t="s">
        <v>263</v>
      </c>
      <c r="S29" s="928" t="s">
        <v>1263</v>
      </c>
      <c r="T29" s="928" t="s">
        <v>28</v>
      </c>
      <c r="U29" s="928" t="s">
        <v>342</v>
      </c>
      <c r="V29" s="928" t="s">
        <v>342</v>
      </c>
      <c r="W29" s="928" t="s">
        <v>342</v>
      </c>
      <c r="X29" s="1870"/>
    </row>
    <row r="30" spans="2:24">
      <c r="B30" s="927" t="s">
        <v>1283</v>
      </c>
      <c r="C30" s="928" t="s">
        <v>109</v>
      </c>
      <c r="D30" s="928">
        <v>10</v>
      </c>
      <c r="E30" s="928" t="s">
        <v>167</v>
      </c>
      <c r="F30" s="928" t="s">
        <v>102</v>
      </c>
      <c r="G30" s="928">
        <v>4702055748</v>
      </c>
      <c r="H30" s="928" t="s">
        <v>52</v>
      </c>
      <c r="I30" s="928" t="s">
        <v>176</v>
      </c>
      <c r="J30" s="928">
        <v>96</v>
      </c>
      <c r="K30" s="928"/>
      <c r="L30" s="928"/>
      <c r="M30" s="928"/>
      <c r="N30" s="928"/>
      <c r="O30" s="928"/>
      <c r="P30" s="928">
        <v>96</v>
      </c>
      <c r="Q30" s="928">
        <v>8</v>
      </c>
      <c r="R30" s="928" t="s">
        <v>263</v>
      </c>
      <c r="S30" s="928" t="s">
        <v>1263</v>
      </c>
      <c r="T30" s="928" t="s">
        <v>28</v>
      </c>
      <c r="U30" s="928" t="s">
        <v>342</v>
      </c>
      <c r="V30" s="928" t="s">
        <v>342</v>
      </c>
      <c r="W30" s="928" t="s">
        <v>342</v>
      </c>
      <c r="X30" s="1870"/>
    </row>
    <row r="31" spans="2:24">
      <c r="B31" s="927" t="s">
        <v>1283</v>
      </c>
      <c r="C31" s="928" t="s">
        <v>109</v>
      </c>
      <c r="D31" s="928">
        <v>10</v>
      </c>
      <c r="E31" s="928" t="s">
        <v>167</v>
      </c>
      <c r="F31" s="928" t="s">
        <v>102</v>
      </c>
      <c r="G31" s="928">
        <v>4702055750</v>
      </c>
      <c r="H31" s="928" t="s">
        <v>52</v>
      </c>
      <c r="I31" s="928" t="s">
        <v>177</v>
      </c>
      <c r="J31" s="928">
        <v>36</v>
      </c>
      <c r="K31" s="928"/>
      <c r="L31" s="928"/>
      <c r="M31" s="928"/>
      <c r="N31" s="928"/>
      <c r="O31" s="928"/>
      <c r="P31" s="928">
        <v>36</v>
      </c>
      <c r="Q31" s="928">
        <v>3</v>
      </c>
      <c r="R31" s="928" t="s">
        <v>263</v>
      </c>
      <c r="S31" s="928" t="s">
        <v>1263</v>
      </c>
      <c r="T31" s="928" t="s">
        <v>28</v>
      </c>
      <c r="U31" s="928" t="s">
        <v>342</v>
      </c>
      <c r="V31" s="928" t="s">
        <v>342</v>
      </c>
      <c r="W31" s="928" t="s">
        <v>342</v>
      </c>
      <c r="X31" s="1870"/>
    </row>
    <row r="32" spans="2:24">
      <c r="B32" s="927" t="s">
        <v>1283</v>
      </c>
      <c r="C32" s="928" t="s">
        <v>109</v>
      </c>
      <c r="D32" s="928">
        <v>10</v>
      </c>
      <c r="E32" s="928" t="s">
        <v>167</v>
      </c>
      <c r="F32" s="928" t="s">
        <v>102</v>
      </c>
      <c r="G32" s="928">
        <v>4702055749</v>
      </c>
      <c r="H32" s="928" t="s">
        <v>52</v>
      </c>
      <c r="I32" s="928" t="s">
        <v>178</v>
      </c>
      <c r="J32" s="928">
        <v>60</v>
      </c>
      <c r="K32" s="928"/>
      <c r="L32" s="928"/>
      <c r="M32" s="928"/>
      <c r="N32" s="928"/>
      <c r="O32" s="928"/>
      <c r="P32" s="928">
        <v>60</v>
      </c>
      <c r="Q32" s="928">
        <v>5</v>
      </c>
      <c r="R32" s="928" t="s">
        <v>263</v>
      </c>
      <c r="S32" s="928" t="s">
        <v>1263</v>
      </c>
      <c r="T32" s="928" t="s">
        <v>28</v>
      </c>
      <c r="U32" s="928" t="s">
        <v>342</v>
      </c>
      <c r="V32" s="928" t="s">
        <v>342</v>
      </c>
      <c r="W32" s="928" t="s">
        <v>342</v>
      </c>
      <c r="X32" s="1870"/>
    </row>
    <row r="33" spans="2:24">
      <c r="B33" s="927" t="s">
        <v>1283</v>
      </c>
      <c r="C33" s="928" t="s">
        <v>109</v>
      </c>
      <c r="D33" s="928">
        <v>10</v>
      </c>
      <c r="E33" s="928" t="s">
        <v>167</v>
      </c>
      <c r="F33" s="928" t="s">
        <v>102</v>
      </c>
      <c r="G33" s="928">
        <v>4702055745</v>
      </c>
      <c r="H33" s="928" t="s">
        <v>52</v>
      </c>
      <c r="I33" s="928" t="s">
        <v>179</v>
      </c>
      <c r="J33" s="928">
        <v>168</v>
      </c>
      <c r="K33" s="928"/>
      <c r="L33" s="928"/>
      <c r="M33" s="928"/>
      <c r="N33" s="928"/>
      <c r="O33" s="928"/>
      <c r="P33" s="928">
        <v>168</v>
      </c>
      <c r="Q33" s="928">
        <v>28</v>
      </c>
      <c r="R33" s="928" t="s">
        <v>263</v>
      </c>
      <c r="S33" s="928" t="s">
        <v>1263</v>
      </c>
      <c r="T33" s="928" t="s">
        <v>28</v>
      </c>
      <c r="U33" s="928" t="s">
        <v>342</v>
      </c>
      <c r="V33" s="928" t="s">
        <v>342</v>
      </c>
      <c r="W33" s="928" t="s">
        <v>342</v>
      </c>
      <c r="X33" s="1870"/>
    </row>
    <row r="34" spans="2:24">
      <c r="B34" s="927" t="s">
        <v>1283</v>
      </c>
      <c r="C34" s="928" t="s">
        <v>109</v>
      </c>
      <c r="D34" s="928">
        <v>10</v>
      </c>
      <c r="E34" s="928" t="s">
        <v>180</v>
      </c>
      <c r="F34" s="928" t="s">
        <v>102</v>
      </c>
      <c r="G34" s="928">
        <v>4702055752</v>
      </c>
      <c r="H34" s="928" t="s">
        <v>111</v>
      </c>
      <c r="I34" s="928" t="s">
        <v>181</v>
      </c>
      <c r="J34" s="928">
        <v>60</v>
      </c>
      <c r="K34" s="928"/>
      <c r="L34" s="928"/>
      <c r="M34" s="928"/>
      <c r="N34" s="928"/>
      <c r="O34" s="928"/>
      <c r="P34" s="928">
        <v>60</v>
      </c>
      <c r="Q34" s="928">
        <v>5</v>
      </c>
      <c r="R34" s="928" t="s">
        <v>263</v>
      </c>
      <c r="S34" s="928" t="s">
        <v>1263</v>
      </c>
      <c r="T34" s="928" t="s">
        <v>28</v>
      </c>
      <c r="U34" s="928" t="s">
        <v>342</v>
      </c>
      <c r="V34" s="928" t="s">
        <v>342</v>
      </c>
      <c r="W34" s="928" t="s">
        <v>342</v>
      </c>
      <c r="X34" s="1870"/>
    </row>
    <row r="35" spans="2:24">
      <c r="B35" s="927" t="s">
        <v>1283</v>
      </c>
      <c r="C35" s="928" t="s">
        <v>109</v>
      </c>
      <c r="D35" s="928">
        <v>10</v>
      </c>
      <c r="E35" s="928" t="s">
        <v>180</v>
      </c>
      <c r="F35" s="928" t="s">
        <v>102</v>
      </c>
      <c r="G35" s="928">
        <v>4702055753</v>
      </c>
      <c r="H35" s="928" t="s">
        <v>111</v>
      </c>
      <c r="I35" s="928" t="s">
        <v>182</v>
      </c>
      <c r="J35" s="928">
        <v>96</v>
      </c>
      <c r="K35" s="928"/>
      <c r="L35" s="928"/>
      <c r="M35" s="928"/>
      <c r="N35" s="928"/>
      <c r="O35" s="928"/>
      <c r="P35" s="928">
        <v>96</v>
      </c>
      <c r="Q35" s="928">
        <v>8</v>
      </c>
      <c r="R35" s="928" t="s">
        <v>263</v>
      </c>
      <c r="S35" s="928" t="s">
        <v>1263</v>
      </c>
      <c r="T35" s="928" t="s">
        <v>28</v>
      </c>
      <c r="U35" s="928" t="s">
        <v>342</v>
      </c>
      <c r="V35" s="928" t="s">
        <v>342</v>
      </c>
      <c r="W35" s="928" t="s">
        <v>342</v>
      </c>
      <c r="X35" s="1870"/>
    </row>
    <row r="36" spans="2:24">
      <c r="B36" s="927" t="s">
        <v>1283</v>
      </c>
      <c r="C36" s="928" t="s">
        <v>109</v>
      </c>
      <c r="D36" s="928">
        <v>10</v>
      </c>
      <c r="E36" s="928" t="s">
        <v>180</v>
      </c>
      <c r="F36" s="928" t="s">
        <v>102</v>
      </c>
      <c r="G36" s="928">
        <v>4702055754</v>
      </c>
      <c r="H36" s="928" t="s">
        <v>111</v>
      </c>
      <c r="I36" s="928" t="s">
        <v>183</v>
      </c>
      <c r="J36" s="928">
        <v>72</v>
      </c>
      <c r="K36" s="928"/>
      <c r="L36" s="928"/>
      <c r="M36" s="928"/>
      <c r="N36" s="928"/>
      <c r="O36" s="928"/>
      <c r="P36" s="928">
        <v>72</v>
      </c>
      <c r="Q36" s="928">
        <v>6</v>
      </c>
      <c r="R36" s="928" t="s">
        <v>263</v>
      </c>
      <c r="S36" s="928" t="s">
        <v>1263</v>
      </c>
      <c r="T36" s="928" t="s">
        <v>28</v>
      </c>
      <c r="U36" s="928" t="s">
        <v>342</v>
      </c>
      <c r="V36" s="928" t="s">
        <v>342</v>
      </c>
      <c r="W36" s="928" t="s">
        <v>342</v>
      </c>
      <c r="X36" s="1870"/>
    </row>
    <row r="37" spans="2:24">
      <c r="B37" s="927" t="s">
        <v>1283</v>
      </c>
      <c r="C37" s="928" t="s">
        <v>109</v>
      </c>
      <c r="D37" s="928">
        <v>10</v>
      </c>
      <c r="E37" s="928" t="s">
        <v>180</v>
      </c>
      <c r="F37" s="928" t="s">
        <v>102</v>
      </c>
      <c r="G37" s="928">
        <v>4702055751</v>
      </c>
      <c r="H37" s="928" t="s">
        <v>111</v>
      </c>
      <c r="I37" s="928" t="s">
        <v>184</v>
      </c>
      <c r="J37" s="928">
        <v>24</v>
      </c>
      <c r="K37" s="928"/>
      <c r="L37" s="928"/>
      <c r="M37" s="928"/>
      <c r="N37" s="928"/>
      <c r="O37" s="928"/>
      <c r="P37" s="928">
        <v>24</v>
      </c>
      <c r="Q37" s="928">
        <v>2</v>
      </c>
      <c r="R37" s="928" t="s">
        <v>263</v>
      </c>
      <c r="S37" s="928" t="s">
        <v>1263</v>
      </c>
      <c r="T37" s="928" t="s">
        <v>28</v>
      </c>
      <c r="U37" s="928" t="s">
        <v>342</v>
      </c>
      <c r="V37" s="928" t="s">
        <v>342</v>
      </c>
      <c r="W37" s="928" t="s">
        <v>342</v>
      </c>
      <c r="X37" s="1870"/>
    </row>
    <row r="38" spans="2:24">
      <c r="B38" s="927" t="s">
        <v>1283</v>
      </c>
      <c r="C38" s="928" t="s">
        <v>109</v>
      </c>
      <c r="D38" s="928">
        <v>10</v>
      </c>
      <c r="E38" s="928" t="s">
        <v>180</v>
      </c>
      <c r="F38" s="928" t="s">
        <v>102</v>
      </c>
      <c r="G38" s="928">
        <v>4702055755</v>
      </c>
      <c r="H38" s="928" t="s">
        <v>111</v>
      </c>
      <c r="I38" s="928" t="s">
        <v>185</v>
      </c>
      <c r="J38" s="928">
        <v>48</v>
      </c>
      <c r="K38" s="928"/>
      <c r="L38" s="928"/>
      <c r="M38" s="928"/>
      <c r="N38" s="928"/>
      <c r="O38" s="928"/>
      <c r="P38" s="928">
        <v>48</v>
      </c>
      <c r="Q38" s="928">
        <v>4</v>
      </c>
      <c r="R38" s="928" t="s">
        <v>263</v>
      </c>
      <c r="S38" s="928" t="s">
        <v>1263</v>
      </c>
      <c r="T38" s="928" t="s">
        <v>28</v>
      </c>
      <c r="U38" s="928" t="s">
        <v>342</v>
      </c>
      <c r="V38" s="928" t="s">
        <v>342</v>
      </c>
      <c r="W38" s="928" t="s">
        <v>342</v>
      </c>
      <c r="X38" s="1871"/>
    </row>
    <row r="39" spans="2:24">
      <c r="B39" s="936"/>
      <c r="C39" s="937"/>
      <c r="D39" s="937"/>
      <c r="E39" s="937"/>
      <c r="F39" s="938" t="s">
        <v>379</v>
      </c>
      <c r="G39" s="938"/>
      <c r="H39" s="938"/>
      <c r="I39" s="938"/>
      <c r="J39" s="939">
        <f>SUM(J24:J38)</f>
        <v>2488</v>
      </c>
      <c r="K39" s="939">
        <f t="shared" ref="K39:Q39" si="2">SUM(K24:K38)</f>
        <v>0</v>
      </c>
      <c r="L39" s="939">
        <f t="shared" si="2"/>
        <v>0</v>
      </c>
      <c r="M39" s="939">
        <f t="shared" si="2"/>
        <v>0</v>
      </c>
      <c r="N39" s="939">
        <f t="shared" si="2"/>
        <v>0</v>
      </c>
      <c r="O39" s="939">
        <f t="shared" si="2"/>
        <v>0</v>
      </c>
      <c r="P39" s="939">
        <f t="shared" si="2"/>
        <v>2488</v>
      </c>
      <c r="Q39" s="939">
        <f t="shared" si="2"/>
        <v>347</v>
      </c>
      <c r="R39" s="938"/>
      <c r="S39" s="938"/>
      <c r="T39" s="938"/>
      <c r="U39" s="938"/>
      <c r="V39" s="938"/>
      <c r="W39" s="938"/>
      <c r="X39" s="940"/>
    </row>
    <row r="40" spans="2:24">
      <c r="B40" s="849"/>
      <c r="C40" s="923"/>
      <c r="D40" s="923"/>
      <c r="E40" s="923"/>
      <c r="F40" s="923"/>
      <c r="G40" s="923"/>
      <c r="H40" s="924"/>
      <c r="I40" s="923"/>
      <c r="J40" s="923"/>
      <c r="K40" s="925"/>
      <c r="L40" s="925"/>
      <c r="M40" s="925"/>
      <c r="N40" s="925"/>
      <c r="O40" s="925"/>
      <c r="P40" s="923"/>
      <c r="Q40" s="923"/>
      <c r="R40" s="923"/>
      <c r="S40" s="926"/>
      <c r="T40" s="926"/>
      <c r="U40" s="926"/>
      <c r="V40" s="926"/>
      <c r="W40" s="926"/>
      <c r="X40" s="850"/>
    </row>
    <row r="41" spans="2:24">
      <c r="B41" s="941"/>
      <c r="C41" s="928" t="s">
        <v>186</v>
      </c>
      <c r="D41" s="928">
        <v>20</v>
      </c>
      <c r="E41" s="928" t="s">
        <v>63</v>
      </c>
      <c r="F41" s="928" t="s">
        <v>187</v>
      </c>
      <c r="G41" s="928">
        <v>4702043045</v>
      </c>
      <c r="H41" s="928" t="s">
        <v>48</v>
      </c>
      <c r="I41" s="928" t="s">
        <v>64</v>
      </c>
      <c r="J41" s="928">
        <v>446</v>
      </c>
      <c r="K41" s="928"/>
      <c r="L41" s="928"/>
      <c r="M41" s="928"/>
      <c r="N41" s="928"/>
      <c r="O41" s="928"/>
      <c r="P41" s="928">
        <v>455</v>
      </c>
      <c r="Q41" s="928">
        <v>26</v>
      </c>
      <c r="R41" s="928" t="s">
        <v>263</v>
      </c>
      <c r="S41" s="928" t="s">
        <v>1263</v>
      </c>
      <c r="T41" s="928" t="s">
        <v>28</v>
      </c>
      <c r="U41" s="928" t="s">
        <v>342</v>
      </c>
      <c r="V41" s="928" t="s">
        <v>342</v>
      </c>
      <c r="W41" s="928" t="s">
        <v>342</v>
      </c>
      <c r="X41" s="1872" t="s">
        <v>188</v>
      </c>
    </row>
    <row r="42" spans="2:24">
      <c r="B42" s="941"/>
      <c r="C42" s="928" t="s">
        <v>186</v>
      </c>
      <c r="D42" s="928">
        <v>30</v>
      </c>
      <c r="E42" s="928" t="s">
        <v>39</v>
      </c>
      <c r="F42" s="928" t="s">
        <v>187</v>
      </c>
      <c r="G42" s="928">
        <v>4702043045</v>
      </c>
      <c r="H42" s="928" t="s">
        <v>37</v>
      </c>
      <c r="I42" s="928" t="s">
        <v>38</v>
      </c>
      <c r="J42" s="928">
        <v>508</v>
      </c>
      <c r="K42" s="928"/>
      <c r="L42" s="928"/>
      <c r="M42" s="928"/>
      <c r="N42" s="928"/>
      <c r="O42" s="928"/>
      <c r="P42" s="928">
        <v>522</v>
      </c>
      <c r="Q42" s="928">
        <v>29</v>
      </c>
      <c r="R42" s="928" t="s">
        <v>263</v>
      </c>
      <c r="S42" s="928" t="s">
        <v>1263</v>
      </c>
      <c r="T42" s="928" t="s">
        <v>28</v>
      </c>
      <c r="U42" s="928" t="s">
        <v>342</v>
      </c>
      <c r="V42" s="928" t="s">
        <v>342</v>
      </c>
      <c r="W42" s="928" t="s">
        <v>342</v>
      </c>
      <c r="X42" s="1872"/>
    </row>
    <row r="43" spans="2:24">
      <c r="B43" s="941"/>
      <c r="C43" s="928" t="s">
        <v>186</v>
      </c>
      <c r="D43" s="928">
        <v>10</v>
      </c>
      <c r="E43" s="928" t="s">
        <v>60</v>
      </c>
      <c r="F43" s="928" t="s">
        <v>187</v>
      </c>
      <c r="G43" s="928">
        <v>4702043045</v>
      </c>
      <c r="H43" s="928" t="s">
        <v>34</v>
      </c>
      <c r="I43" s="928" t="s">
        <v>35</v>
      </c>
      <c r="J43" s="928">
        <v>45</v>
      </c>
      <c r="K43" s="928"/>
      <c r="L43" s="928"/>
      <c r="M43" s="928"/>
      <c r="N43" s="928"/>
      <c r="O43" s="928"/>
      <c r="P43" s="928">
        <v>45</v>
      </c>
      <c r="Q43" s="928">
        <v>3</v>
      </c>
      <c r="R43" s="928" t="s">
        <v>263</v>
      </c>
      <c r="S43" s="928" t="s">
        <v>1263</v>
      </c>
      <c r="T43" s="928" t="s">
        <v>28</v>
      </c>
      <c r="U43" s="928" t="s">
        <v>342</v>
      </c>
      <c r="V43" s="928" t="s">
        <v>342</v>
      </c>
      <c r="W43" s="928" t="s">
        <v>342</v>
      </c>
      <c r="X43" s="1872"/>
    </row>
    <row r="44" spans="2:24" ht="15.75" thickBot="1">
      <c r="B44" s="942"/>
      <c r="C44" s="943"/>
      <c r="D44" s="943"/>
      <c r="E44" s="943"/>
      <c r="F44" s="944" t="s">
        <v>379</v>
      </c>
      <c r="G44" s="944"/>
      <c r="H44" s="944"/>
      <c r="I44" s="944"/>
      <c r="J44" s="945">
        <f>SUM(J41:J43)</f>
        <v>999</v>
      </c>
      <c r="K44" s="945">
        <f t="shared" ref="K44:Q44" si="3">SUM(K41:K43)</f>
        <v>0</v>
      </c>
      <c r="L44" s="945">
        <f t="shared" si="3"/>
        <v>0</v>
      </c>
      <c r="M44" s="945">
        <f t="shared" si="3"/>
        <v>0</v>
      </c>
      <c r="N44" s="945">
        <f t="shared" si="3"/>
        <v>0</v>
      </c>
      <c r="O44" s="945">
        <f t="shared" si="3"/>
        <v>0</v>
      </c>
      <c r="P44" s="945">
        <f t="shared" si="3"/>
        <v>1022</v>
      </c>
      <c r="Q44" s="945">
        <f t="shared" si="3"/>
        <v>58</v>
      </c>
      <c r="R44" s="944"/>
      <c r="S44" s="944"/>
      <c r="T44" s="944"/>
      <c r="U44" s="944"/>
      <c r="V44" s="944"/>
      <c r="W44" s="944"/>
      <c r="X44" s="946"/>
    </row>
    <row r="46" spans="2:24" ht="15.75" thickBot="1"/>
    <row r="47" spans="2:24" ht="204.75" thickBot="1">
      <c r="C47" s="920" t="s">
        <v>353</v>
      </c>
      <c r="D47" s="920" t="s">
        <v>1</v>
      </c>
      <c r="E47" s="920" t="s">
        <v>354</v>
      </c>
      <c r="F47" s="920" t="s">
        <v>355</v>
      </c>
      <c r="G47" s="920" t="s">
        <v>356</v>
      </c>
      <c r="H47" s="920" t="s">
        <v>357</v>
      </c>
      <c r="I47" s="921" t="s">
        <v>358</v>
      </c>
      <c r="J47" s="920" t="s">
        <v>359</v>
      </c>
      <c r="K47" s="920" t="s">
        <v>360</v>
      </c>
      <c r="L47" s="920" t="s">
        <v>361</v>
      </c>
      <c r="M47" s="920" t="s">
        <v>362</v>
      </c>
      <c r="N47" s="920" t="s">
        <v>363</v>
      </c>
      <c r="O47" s="920" t="s">
        <v>364</v>
      </c>
      <c r="P47" s="920" t="s">
        <v>365</v>
      </c>
      <c r="Q47" s="920" t="s">
        <v>366</v>
      </c>
      <c r="R47" s="920" t="s">
        <v>1284</v>
      </c>
      <c r="S47" s="920" t="s">
        <v>370</v>
      </c>
      <c r="T47" s="920" t="s">
        <v>371</v>
      </c>
      <c r="U47" s="920" t="s">
        <v>372</v>
      </c>
      <c r="V47" s="920" t="s">
        <v>373</v>
      </c>
      <c r="W47" s="920" t="s">
        <v>1259</v>
      </c>
      <c r="X47" s="922" t="s">
        <v>375</v>
      </c>
    </row>
    <row r="48" spans="2:24">
      <c r="C48" s="947" t="s">
        <v>21</v>
      </c>
      <c r="D48" s="947">
        <v>10</v>
      </c>
      <c r="E48" s="928" t="s">
        <v>193</v>
      </c>
      <c r="F48" s="928" t="s">
        <v>25</v>
      </c>
      <c r="G48" s="928">
        <v>4702049202</v>
      </c>
      <c r="H48" s="928" t="s">
        <v>194</v>
      </c>
      <c r="I48" s="928">
        <v>710965825001</v>
      </c>
      <c r="J48" s="928">
        <v>30</v>
      </c>
      <c r="K48" s="928"/>
      <c r="L48" s="928"/>
      <c r="M48" s="928"/>
      <c r="N48" s="928"/>
      <c r="O48" s="928"/>
      <c r="P48" s="928">
        <v>30</v>
      </c>
      <c r="Q48" s="928">
        <v>3</v>
      </c>
      <c r="R48" s="928" t="s">
        <v>263</v>
      </c>
      <c r="S48" s="928" t="s">
        <v>1263</v>
      </c>
      <c r="T48" s="928" t="s">
        <v>28</v>
      </c>
      <c r="U48" s="928" t="s">
        <v>342</v>
      </c>
      <c r="V48" s="928" t="s">
        <v>342</v>
      </c>
      <c r="W48" s="928" t="s">
        <v>342</v>
      </c>
      <c r="X48" s="928" t="s">
        <v>195</v>
      </c>
    </row>
    <row r="49" spans="3:24">
      <c r="C49" s="948" t="s">
        <v>21</v>
      </c>
      <c r="D49" s="948">
        <v>20</v>
      </c>
      <c r="E49" s="928" t="s">
        <v>197</v>
      </c>
      <c r="F49" s="928" t="s">
        <v>25</v>
      </c>
      <c r="G49" s="928">
        <v>4702049202</v>
      </c>
      <c r="H49" s="928" t="s">
        <v>198</v>
      </c>
      <c r="I49" s="928">
        <v>710965825002</v>
      </c>
      <c r="J49" s="928">
        <v>30</v>
      </c>
      <c r="K49" s="928"/>
      <c r="L49" s="928"/>
      <c r="M49" s="928"/>
      <c r="N49" s="928"/>
      <c r="O49" s="928"/>
      <c r="P49" s="928">
        <v>30</v>
      </c>
      <c r="Q49" s="928">
        <v>3</v>
      </c>
      <c r="R49" s="928" t="s">
        <v>263</v>
      </c>
      <c r="S49" s="928" t="s">
        <v>1263</v>
      </c>
      <c r="T49" s="928" t="s">
        <v>28</v>
      </c>
      <c r="U49" s="928" t="s">
        <v>342</v>
      </c>
      <c r="V49" s="928" t="s">
        <v>342</v>
      </c>
      <c r="W49" s="928" t="s">
        <v>342</v>
      </c>
      <c r="X49" s="928"/>
    </row>
    <row r="50" spans="3:24">
      <c r="C50" s="949" t="s">
        <v>21</v>
      </c>
      <c r="D50" s="949">
        <v>30</v>
      </c>
      <c r="E50" s="928" t="s">
        <v>199</v>
      </c>
      <c r="F50" s="928" t="s">
        <v>25</v>
      </c>
      <c r="G50" s="928">
        <v>4702049202</v>
      </c>
      <c r="H50" s="928" t="s">
        <v>200</v>
      </c>
      <c r="I50" s="928">
        <v>710965825003</v>
      </c>
      <c r="J50" s="928">
        <v>30</v>
      </c>
      <c r="K50" s="928"/>
      <c r="L50" s="928"/>
      <c r="M50" s="928"/>
      <c r="N50" s="928"/>
      <c r="O50" s="928"/>
      <c r="P50" s="928">
        <v>30</v>
      </c>
      <c r="Q50" s="928">
        <v>3</v>
      </c>
      <c r="R50" s="928" t="s">
        <v>263</v>
      </c>
      <c r="S50" s="928" t="s">
        <v>1263</v>
      </c>
      <c r="T50" s="928" t="s">
        <v>28</v>
      </c>
      <c r="U50" s="928" t="s">
        <v>342</v>
      </c>
      <c r="V50" s="928" t="s">
        <v>342</v>
      </c>
      <c r="W50" s="928" t="s">
        <v>342</v>
      </c>
      <c r="X50" s="928"/>
    </row>
    <row r="51" spans="3:24">
      <c r="C51" s="937"/>
      <c r="D51" s="937"/>
      <c r="E51" s="937"/>
      <c r="F51" s="938" t="s">
        <v>379</v>
      </c>
      <c r="G51" s="938"/>
      <c r="H51" s="938"/>
      <c r="I51" s="938"/>
      <c r="J51" s="939">
        <f>SUM(J48:J50)</f>
        <v>90</v>
      </c>
      <c r="K51" s="939">
        <f t="shared" ref="K51:Q51" si="4">SUM(K48:K50)</f>
        <v>0</v>
      </c>
      <c r="L51" s="939">
        <f t="shared" si="4"/>
        <v>0</v>
      </c>
      <c r="M51" s="939">
        <f t="shared" si="4"/>
        <v>0</v>
      </c>
      <c r="N51" s="939">
        <f t="shared" si="4"/>
        <v>0</v>
      </c>
      <c r="O51" s="939">
        <f t="shared" si="4"/>
        <v>0</v>
      </c>
      <c r="P51" s="939">
        <f t="shared" si="4"/>
        <v>90</v>
      </c>
      <c r="Q51" s="939">
        <f t="shared" si="4"/>
        <v>9</v>
      </c>
      <c r="R51" s="938"/>
      <c r="S51" s="938"/>
      <c r="T51" s="938"/>
      <c r="U51" s="938"/>
      <c r="V51" s="938"/>
      <c r="W51" s="938"/>
      <c r="X51" s="940"/>
    </row>
    <row r="52" spans="3:24">
      <c r="C52" s="950"/>
      <c r="D52" s="950"/>
      <c r="E52" s="950"/>
      <c r="F52" s="950"/>
      <c r="G52" s="950"/>
      <c r="H52" s="950"/>
      <c r="I52" s="950"/>
      <c r="J52" s="950"/>
      <c r="K52" s="950"/>
      <c r="L52" s="950"/>
      <c r="M52" s="950"/>
      <c r="N52" s="950"/>
      <c r="O52" s="950"/>
      <c r="P52" s="950"/>
      <c r="Q52" s="950"/>
      <c r="R52" s="950"/>
      <c r="S52" s="950"/>
      <c r="T52" s="950"/>
      <c r="U52" s="950"/>
      <c r="V52" s="950"/>
      <c r="W52" s="950"/>
      <c r="X52" s="951"/>
    </row>
    <row r="53" spans="3:24">
      <c r="C53" s="952" t="s">
        <v>125</v>
      </c>
      <c r="D53" s="952">
        <v>10</v>
      </c>
      <c r="E53" s="928" t="s">
        <v>193</v>
      </c>
      <c r="F53" s="928" t="s">
        <v>25</v>
      </c>
      <c r="G53" s="928">
        <v>4702049203</v>
      </c>
      <c r="H53" s="928" t="s">
        <v>194</v>
      </c>
      <c r="I53" s="928">
        <v>710965825001</v>
      </c>
      <c r="J53" s="928">
        <v>950</v>
      </c>
      <c r="K53" s="928"/>
      <c r="L53" s="928"/>
      <c r="M53" s="928"/>
      <c r="N53" s="928"/>
      <c r="O53" s="928"/>
      <c r="P53" s="928">
        <v>941</v>
      </c>
      <c r="Q53" s="928">
        <v>50</v>
      </c>
      <c r="R53" s="928" t="s">
        <v>263</v>
      </c>
      <c r="S53" s="928" t="s">
        <v>1263</v>
      </c>
      <c r="T53" s="928" t="s">
        <v>28</v>
      </c>
      <c r="U53" s="928" t="s">
        <v>342</v>
      </c>
      <c r="V53" s="928" t="s">
        <v>342</v>
      </c>
      <c r="W53" s="928" t="s">
        <v>342</v>
      </c>
      <c r="X53" s="928" t="s">
        <v>201</v>
      </c>
    </row>
    <row r="54" spans="3:24">
      <c r="C54" s="952" t="s">
        <v>125</v>
      </c>
      <c r="D54" s="952">
        <v>20</v>
      </c>
      <c r="E54" s="928" t="s">
        <v>197</v>
      </c>
      <c r="F54" s="928" t="s">
        <v>25</v>
      </c>
      <c r="G54" s="928">
        <v>4702049203</v>
      </c>
      <c r="H54" s="928" t="s">
        <v>198</v>
      </c>
      <c r="I54" s="928">
        <v>710965825002</v>
      </c>
      <c r="J54" s="928">
        <v>874</v>
      </c>
      <c r="K54" s="928"/>
      <c r="L54" s="928"/>
      <c r="M54" s="928"/>
      <c r="N54" s="928"/>
      <c r="O54" s="928"/>
      <c r="P54" s="928">
        <v>882</v>
      </c>
      <c r="Q54" s="928">
        <v>46</v>
      </c>
      <c r="R54" s="928" t="s">
        <v>263</v>
      </c>
      <c r="S54" s="928" t="s">
        <v>1263</v>
      </c>
      <c r="T54" s="928" t="s">
        <v>28</v>
      </c>
      <c r="U54" s="928" t="s">
        <v>342</v>
      </c>
      <c r="V54" s="928" t="s">
        <v>342</v>
      </c>
      <c r="W54" s="928" t="s">
        <v>342</v>
      </c>
      <c r="X54" s="928"/>
    </row>
    <row r="55" spans="3:24">
      <c r="C55" s="953" t="s">
        <v>125</v>
      </c>
      <c r="D55" s="953">
        <v>30</v>
      </c>
      <c r="E55" s="928" t="s">
        <v>199</v>
      </c>
      <c r="F55" s="928" t="s">
        <v>25</v>
      </c>
      <c r="G55" s="928">
        <v>4702049203</v>
      </c>
      <c r="H55" s="928" t="s">
        <v>200</v>
      </c>
      <c r="I55" s="928">
        <v>710965825003</v>
      </c>
      <c r="J55" s="928">
        <v>650</v>
      </c>
      <c r="K55" s="928"/>
      <c r="L55" s="928"/>
      <c r="M55" s="928"/>
      <c r="N55" s="928"/>
      <c r="O55" s="928"/>
      <c r="P55" s="928">
        <v>625</v>
      </c>
      <c r="Q55" s="928">
        <v>34</v>
      </c>
      <c r="R55" s="928" t="s">
        <v>263</v>
      </c>
      <c r="S55" s="928" t="s">
        <v>1263</v>
      </c>
      <c r="T55" s="928" t="s">
        <v>28</v>
      </c>
      <c r="U55" s="928" t="s">
        <v>342</v>
      </c>
      <c r="V55" s="928" t="s">
        <v>342</v>
      </c>
      <c r="W55" s="928" t="s">
        <v>342</v>
      </c>
      <c r="X55" s="928"/>
    </row>
    <row r="56" spans="3:24">
      <c r="C56" s="937"/>
      <c r="D56" s="937"/>
      <c r="E56" s="937"/>
      <c r="F56" s="938" t="s">
        <v>379</v>
      </c>
      <c r="G56" s="938"/>
      <c r="H56" s="938"/>
      <c r="I56" s="938"/>
      <c r="J56" s="939">
        <f>SUM(J53:J55)</f>
        <v>2474</v>
      </c>
      <c r="K56" s="939">
        <f t="shared" ref="K56:Q56" si="5">SUM(K53:K55)</f>
        <v>0</v>
      </c>
      <c r="L56" s="939">
        <f t="shared" si="5"/>
        <v>0</v>
      </c>
      <c r="M56" s="939">
        <f t="shared" si="5"/>
        <v>0</v>
      </c>
      <c r="N56" s="939">
        <f t="shared" si="5"/>
        <v>0</v>
      </c>
      <c r="O56" s="939">
        <f t="shared" si="5"/>
        <v>0</v>
      </c>
      <c r="P56" s="939">
        <f t="shared" si="5"/>
        <v>2448</v>
      </c>
      <c r="Q56" s="939">
        <f t="shared" si="5"/>
        <v>130</v>
      </c>
      <c r="R56" s="938"/>
      <c r="S56" s="938"/>
      <c r="T56" s="938"/>
      <c r="U56" s="938"/>
      <c r="V56" s="938"/>
      <c r="W56" s="938"/>
      <c r="X56" s="940"/>
    </row>
    <row r="57" spans="3:24">
      <c r="C57" s="954"/>
      <c r="D57" s="954"/>
      <c r="E57" s="955"/>
      <c r="F57" s="955"/>
      <c r="G57" s="955"/>
      <c r="H57" s="955"/>
      <c r="I57" s="955"/>
      <c r="J57" s="955"/>
      <c r="K57" s="955"/>
      <c r="L57" s="955"/>
      <c r="M57" s="955"/>
      <c r="N57" s="955"/>
      <c r="O57" s="955"/>
      <c r="P57" s="955"/>
      <c r="Q57" s="955"/>
      <c r="R57" s="955"/>
      <c r="S57" s="955"/>
      <c r="T57" s="955"/>
      <c r="U57" s="955"/>
      <c r="V57" s="955"/>
      <c r="W57" s="955"/>
      <c r="X57" s="956"/>
    </row>
    <row r="58" spans="3:24">
      <c r="C58" s="948" t="s">
        <v>203</v>
      </c>
      <c r="D58" s="948">
        <v>10</v>
      </c>
      <c r="E58" s="928" t="s">
        <v>180</v>
      </c>
      <c r="F58" s="928" t="s">
        <v>204</v>
      </c>
      <c r="G58" s="928">
        <v>4702064965</v>
      </c>
      <c r="H58" s="928" t="s">
        <v>111</v>
      </c>
      <c r="I58" s="928">
        <v>710966293015</v>
      </c>
      <c r="J58" s="928">
        <v>954</v>
      </c>
      <c r="K58" s="928"/>
      <c r="L58" s="928"/>
      <c r="M58" s="928"/>
      <c r="N58" s="928"/>
      <c r="O58" s="928"/>
      <c r="P58" s="928">
        <v>955</v>
      </c>
      <c r="Q58" s="928">
        <v>45</v>
      </c>
      <c r="R58" s="928" t="s">
        <v>263</v>
      </c>
      <c r="S58" s="928" t="s">
        <v>1263</v>
      </c>
      <c r="T58" s="928" t="s">
        <v>28</v>
      </c>
      <c r="U58" s="928" t="s">
        <v>342</v>
      </c>
      <c r="V58" s="928" t="s">
        <v>342</v>
      </c>
      <c r="W58" s="928" t="s">
        <v>342</v>
      </c>
      <c r="X58" s="928" t="s">
        <v>205</v>
      </c>
    </row>
    <row r="59" spans="3:24">
      <c r="C59" s="948"/>
      <c r="D59" s="948"/>
      <c r="E59" s="939"/>
      <c r="F59" s="939" t="s">
        <v>379</v>
      </c>
      <c r="G59" s="939"/>
      <c r="H59" s="939"/>
      <c r="I59" s="939"/>
      <c r="J59" s="939">
        <f>SUM(J58)</f>
        <v>954</v>
      </c>
      <c r="K59" s="939">
        <f t="shared" ref="K59:Q59" si="6">SUM(K58)</f>
        <v>0</v>
      </c>
      <c r="L59" s="939">
        <f t="shared" si="6"/>
        <v>0</v>
      </c>
      <c r="M59" s="939">
        <f t="shared" si="6"/>
        <v>0</v>
      </c>
      <c r="N59" s="939">
        <f t="shared" si="6"/>
        <v>0</v>
      </c>
      <c r="O59" s="939">
        <f t="shared" si="6"/>
        <v>0</v>
      </c>
      <c r="P59" s="939">
        <f t="shared" si="6"/>
        <v>955</v>
      </c>
      <c r="Q59" s="939">
        <f t="shared" si="6"/>
        <v>45</v>
      </c>
      <c r="R59" s="938"/>
      <c r="S59" s="938"/>
      <c r="T59" s="938"/>
      <c r="U59" s="938"/>
      <c r="V59" s="938"/>
      <c r="W59" s="938"/>
      <c r="X59" s="940"/>
    </row>
    <row r="60" spans="3:24">
      <c r="C60" s="934"/>
      <c r="D60" s="934"/>
      <c r="E60" s="57"/>
      <c r="F60" s="57"/>
      <c r="G60" s="57"/>
      <c r="H60" s="57"/>
      <c r="I60" s="57"/>
      <c r="J60" s="57"/>
      <c r="K60" s="57"/>
      <c r="L60" s="57"/>
      <c r="M60" s="57"/>
      <c r="N60" s="57"/>
      <c r="O60" s="57"/>
      <c r="P60" s="57"/>
      <c r="Q60" s="57"/>
      <c r="R60" s="57"/>
      <c r="S60" s="57"/>
      <c r="T60" s="57"/>
      <c r="U60" s="57"/>
      <c r="V60" s="57"/>
      <c r="W60" s="57"/>
      <c r="X60" s="935"/>
    </row>
    <row r="61" spans="3:24">
      <c r="C61" s="948" t="s">
        <v>21</v>
      </c>
      <c r="D61" s="948">
        <v>10</v>
      </c>
      <c r="E61" s="928" t="s">
        <v>161</v>
      </c>
      <c r="F61" s="928" t="s">
        <v>25</v>
      </c>
      <c r="G61" s="928">
        <v>4702008413</v>
      </c>
      <c r="H61" s="928" t="s">
        <v>162</v>
      </c>
      <c r="I61" s="928" t="s">
        <v>163</v>
      </c>
      <c r="J61" s="928">
        <v>106</v>
      </c>
      <c r="K61" s="928"/>
      <c r="L61" s="928"/>
      <c r="M61" s="928"/>
      <c r="N61" s="928"/>
      <c r="O61" s="928"/>
      <c r="P61" s="928">
        <v>106</v>
      </c>
      <c r="Q61" s="928">
        <v>5</v>
      </c>
      <c r="R61" s="928" t="s">
        <v>263</v>
      </c>
      <c r="S61" s="928" t="s">
        <v>1263</v>
      </c>
      <c r="T61" s="928" t="s">
        <v>28</v>
      </c>
      <c r="U61" s="928" t="s">
        <v>342</v>
      </c>
      <c r="V61" s="928" t="s">
        <v>342</v>
      </c>
      <c r="W61" s="928" t="s">
        <v>342</v>
      </c>
      <c r="X61" s="928" t="s">
        <v>207</v>
      </c>
    </row>
    <row r="62" spans="3:24">
      <c r="C62" s="948" t="s">
        <v>21</v>
      </c>
      <c r="D62" s="948">
        <v>10</v>
      </c>
      <c r="E62" s="928" t="s">
        <v>209</v>
      </c>
      <c r="F62" s="928" t="s">
        <v>25</v>
      </c>
      <c r="G62" s="928">
        <v>4702056492</v>
      </c>
      <c r="H62" s="928" t="s">
        <v>111</v>
      </c>
      <c r="I62" s="928">
        <v>710966294019</v>
      </c>
      <c r="J62" s="928">
        <v>2371</v>
      </c>
      <c r="K62" s="928"/>
      <c r="L62" s="928"/>
      <c r="M62" s="928"/>
      <c r="N62" s="928"/>
      <c r="O62" s="928"/>
      <c r="P62" s="928">
        <v>2421</v>
      </c>
      <c r="Q62" s="928">
        <v>140</v>
      </c>
      <c r="R62" s="928" t="s">
        <v>263</v>
      </c>
      <c r="S62" s="928" t="s">
        <v>1262</v>
      </c>
      <c r="T62" s="928" t="s">
        <v>28</v>
      </c>
      <c r="U62" s="928" t="s">
        <v>342</v>
      </c>
      <c r="V62" s="928" t="s">
        <v>342</v>
      </c>
      <c r="W62" s="928" t="s">
        <v>342</v>
      </c>
      <c r="X62" s="928"/>
    </row>
    <row r="63" spans="3:24">
      <c r="C63" s="937"/>
      <c r="D63" s="937"/>
      <c r="E63" s="937"/>
      <c r="F63" s="938" t="s">
        <v>379</v>
      </c>
      <c r="G63" s="938"/>
      <c r="H63" s="938"/>
      <c r="I63" s="938"/>
      <c r="J63" s="939">
        <f>SUM(J61:J62)</f>
        <v>2477</v>
      </c>
      <c r="K63" s="939">
        <f t="shared" ref="K63:Q63" si="7">SUM(K61:K62)</f>
        <v>0</v>
      </c>
      <c r="L63" s="939">
        <f t="shared" si="7"/>
        <v>0</v>
      </c>
      <c r="M63" s="939">
        <f t="shared" si="7"/>
        <v>0</v>
      </c>
      <c r="N63" s="939">
        <f t="shared" si="7"/>
        <v>0</v>
      </c>
      <c r="O63" s="939">
        <f t="shared" si="7"/>
        <v>0</v>
      </c>
      <c r="P63" s="939">
        <f t="shared" si="7"/>
        <v>2527</v>
      </c>
      <c r="Q63" s="939">
        <f t="shared" si="7"/>
        <v>145</v>
      </c>
      <c r="R63" s="938"/>
      <c r="S63" s="938"/>
      <c r="T63" s="938"/>
      <c r="U63" s="938"/>
      <c r="V63" s="938"/>
      <c r="W63" s="938"/>
      <c r="X63" s="940"/>
    </row>
    <row r="64" spans="3:24">
      <c r="C64" s="934"/>
      <c r="D64" s="934"/>
      <c r="E64" s="57"/>
      <c r="F64" s="57"/>
      <c r="G64" s="57"/>
      <c r="H64" s="57"/>
      <c r="I64" s="57"/>
      <c r="J64" s="57"/>
      <c r="K64" s="57"/>
      <c r="L64" s="57"/>
      <c r="M64" s="57"/>
      <c r="N64" s="57"/>
      <c r="O64" s="57"/>
      <c r="P64" s="57"/>
      <c r="Q64" s="57"/>
      <c r="R64" s="57"/>
      <c r="S64" s="57"/>
      <c r="T64" s="57"/>
      <c r="U64" s="57"/>
      <c r="V64" s="57"/>
      <c r="W64" s="57"/>
      <c r="X64" s="935"/>
    </row>
    <row r="65" spans="2:27">
      <c r="C65" s="934"/>
      <c r="D65" s="934"/>
      <c r="E65" s="57"/>
      <c r="F65" s="57"/>
      <c r="G65" s="57"/>
      <c r="H65" s="57"/>
      <c r="I65" s="57"/>
      <c r="J65" s="57"/>
      <c r="K65" s="57"/>
      <c r="L65" s="57"/>
      <c r="M65" s="57"/>
      <c r="N65" s="57"/>
      <c r="O65" s="57"/>
      <c r="P65" s="57"/>
      <c r="Q65" s="57"/>
      <c r="R65" s="57"/>
      <c r="S65" s="57"/>
      <c r="T65" s="57"/>
      <c r="U65" s="57"/>
      <c r="V65" s="57"/>
      <c r="W65" s="57"/>
      <c r="X65" s="935"/>
    </row>
    <row r="66" spans="2:27">
      <c r="C66" s="953" t="s">
        <v>91</v>
      </c>
      <c r="D66" s="953">
        <v>10</v>
      </c>
      <c r="E66" s="928" t="s">
        <v>161</v>
      </c>
      <c r="F66" s="928" t="s">
        <v>102</v>
      </c>
      <c r="G66" s="928">
        <v>4702008415</v>
      </c>
      <c r="H66" s="928" t="s">
        <v>162</v>
      </c>
      <c r="I66" s="928" t="s">
        <v>163</v>
      </c>
      <c r="J66" s="928">
        <v>48</v>
      </c>
      <c r="K66" s="928"/>
      <c r="L66" s="928"/>
      <c r="M66" s="928"/>
      <c r="N66" s="928"/>
      <c r="O66" s="928"/>
      <c r="P66" s="928">
        <v>48</v>
      </c>
      <c r="Q66" s="928">
        <v>3</v>
      </c>
      <c r="R66" s="928" t="s">
        <v>263</v>
      </c>
      <c r="S66" s="928" t="s">
        <v>1263</v>
      </c>
      <c r="T66" s="928" t="s">
        <v>28</v>
      </c>
      <c r="U66" s="928" t="s">
        <v>342</v>
      </c>
      <c r="V66" s="928" t="s">
        <v>342</v>
      </c>
      <c r="W66" s="928" t="s">
        <v>342</v>
      </c>
      <c r="X66" s="928" t="s">
        <v>210</v>
      </c>
    </row>
    <row r="67" spans="2:27">
      <c r="C67" s="953" t="s">
        <v>91</v>
      </c>
      <c r="D67" s="953">
        <v>10</v>
      </c>
      <c r="E67" s="928" t="s">
        <v>161</v>
      </c>
      <c r="F67" s="928" t="s">
        <v>102</v>
      </c>
      <c r="G67" s="928">
        <v>4702043118</v>
      </c>
      <c r="H67" s="928" t="s">
        <v>162</v>
      </c>
      <c r="I67" s="928" t="s">
        <v>163</v>
      </c>
      <c r="J67" s="928">
        <v>3</v>
      </c>
      <c r="K67" s="928"/>
      <c r="L67" s="928"/>
      <c r="M67" s="928"/>
      <c r="N67" s="928"/>
      <c r="O67" s="928"/>
      <c r="P67" s="928">
        <v>3</v>
      </c>
      <c r="Q67" s="928">
        <v>1</v>
      </c>
      <c r="R67" s="928" t="s">
        <v>263</v>
      </c>
      <c r="S67" s="928" t="s">
        <v>1263</v>
      </c>
      <c r="T67" s="928" t="s">
        <v>28</v>
      </c>
      <c r="U67" s="928" t="s">
        <v>342</v>
      </c>
      <c r="V67" s="928" t="s">
        <v>342</v>
      </c>
      <c r="W67" s="928" t="s">
        <v>342</v>
      </c>
      <c r="X67" s="928"/>
    </row>
    <row r="68" spans="2:27">
      <c r="C68" s="953" t="s">
        <v>91</v>
      </c>
      <c r="D68" s="953">
        <v>10</v>
      </c>
      <c r="E68" s="928" t="s">
        <v>180</v>
      </c>
      <c r="F68" s="928" t="s">
        <v>102</v>
      </c>
      <c r="G68" s="928">
        <v>4702056490</v>
      </c>
      <c r="H68" s="928" t="s">
        <v>111</v>
      </c>
      <c r="I68" s="928">
        <v>710966293015</v>
      </c>
      <c r="J68" s="928">
        <v>3854</v>
      </c>
      <c r="K68" s="928"/>
      <c r="L68" s="928"/>
      <c r="M68" s="928"/>
      <c r="N68" s="928"/>
      <c r="O68" s="928"/>
      <c r="P68" s="928">
        <v>3888</v>
      </c>
      <c r="Q68" s="928">
        <v>186</v>
      </c>
      <c r="R68" s="928" t="s">
        <v>263</v>
      </c>
      <c r="S68" s="928" t="s">
        <v>1262</v>
      </c>
      <c r="T68" s="928" t="s">
        <v>28</v>
      </c>
      <c r="U68" s="928" t="s">
        <v>342</v>
      </c>
      <c r="V68" s="928" t="s">
        <v>342</v>
      </c>
      <c r="W68" s="928" t="s">
        <v>342</v>
      </c>
      <c r="X68" s="928"/>
    </row>
    <row r="69" spans="2:27">
      <c r="C69" s="953" t="s">
        <v>91</v>
      </c>
      <c r="D69" s="953">
        <v>10</v>
      </c>
      <c r="E69" s="928" t="s">
        <v>212</v>
      </c>
      <c r="F69" s="928" t="s">
        <v>102</v>
      </c>
      <c r="G69" s="928">
        <v>4702056488</v>
      </c>
      <c r="H69" s="928" t="s">
        <v>52</v>
      </c>
      <c r="I69" s="928">
        <v>710966292008</v>
      </c>
      <c r="J69" s="928">
        <v>1362</v>
      </c>
      <c r="K69" s="928"/>
      <c r="L69" s="928"/>
      <c r="M69" s="928"/>
      <c r="N69" s="928"/>
      <c r="O69" s="928"/>
      <c r="P69" s="928">
        <v>1400</v>
      </c>
      <c r="Q69" s="928">
        <v>81</v>
      </c>
      <c r="R69" s="928" t="s">
        <v>263</v>
      </c>
      <c r="S69" s="928" t="s">
        <v>1263</v>
      </c>
      <c r="T69" s="928" t="s">
        <v>28</v>
      </c>
      <c r="U69" s="928" t="s">
        <v>342</v>
      </c>
      <c r="V69" s="928" t="s">
        <v>342</v>
      </c>
      <c r="W69" s="928" t="s">
        <v>342</v>
      </c>
      <c r="X69" s="928"/>
    </row>
    <row r="70" spans="2:27">
      <c r="C70" s="937"/>
      <c r="D70" s="937"/>
      <c r="E70" s="937"/>
      <c r="F70" s="938" t="s">
        <v>379</v>
      </c>
      <c r="G70" s="938"/>
      <c r="H70" s="938"/>
      <c r="I70" s="938"/>
      <c r="J70" s="939">
        <f>SUM(J66:J69)</f>
        <v>5267</v>
      </c>
      <c r="K70" s="939">
        <f t="shared" ref="K70:P70" si="8">SUM(K66:K69)</f>
        <v>0</v>
      </c>
      <c r="L70" s="939">
        <f t="shared" si="8"/>
        <v>0</v>
      </c>
      <c r="M70" s="939">
        <f t="shared" si="8"/>
        <v>0</v>
      </c>
      <c r="N70" s="939">
        <f t="shared" si="8"/>
        <v>0</v>
      </c>
      <c r="O70" s="939">
        <f t="shared" si="8"/>
        <v>0</v>
      </c>
      <c r="P70" s="939">
        <f t="shared" si="8"/>
        <v>5339</v>
      </c>
      <c r="Q70" s="939">
        <f>SUM(Q66:Q69)</f>
        <v>271</v>
      </c>
      <c r="R70" s="938"/>
      <c r="S70" s="938"/>
      <c r="T70" s="938"/>
      <c r="U70" s="938"/>
      <c r="V70" s="938"/>
      <c r="W70" s="938"/>
      <c r="X70" s="940"/>
    </row>
    <row r="72" spans="2:27">
      <c r="C72" s="948" t="s">
        <v>40</v>
      </c>
      <c r="D72" s="948">
        <v>10</v>
      </c>
      <c r="E72" s="928" t="s">
        <v>213</v>
      </c>
      <c r="F72" s="928" t="s">
        <v>43</v>
      </c>
      <c r="G72" s="928">
        <v>4702053674</v>
      </c>
      <c r="H72" s="928" t="s">
        <v>111</v>
      </c>
      <c r="I72" s="928">
        <v>710967894500</v>
      </c>
      <c r="J72" s="928">
        <v>180</v>
      </c>
      <c r="K72" s="928"/>
      <c r="L72" s="928"/>
      <c r="M72" s="928"/>
      <c r="N72" s="928"/>
      <c r="O72" s="928"/>
      <c r="P72" s="928">
        <v>180</v>
      </c>
      <c r="Q72" s="928">
        <v>9</v>
      </c>
      <c r="R72" s="928" t="s">
        <v>263</v>
      </c>
      <c r="S72" s="928" t="s">
        <v>1263</v>
      </c>
      <c r="T72" s="928" t="s">
        <v>28</v>
      </c>
      <c r="U72" s="928" t="s">
        <v>342</v>
      </c>
      <c r="V72" s="928" t="s">
        <v>342</v>
      </c>
      <c r="W72" s="928" t="s">
        <v>342</v>
      </c>
      <c r="X72" s="928" t="s">
        <v>214</v>
      </c>
    </row>
    <row r="73" spans="2:27">
      <c r="C73" s="948" t="s">
        <v>40</v>
      </c>
      <c r="D73" s="948">
        <v>20</v>
      </c>
      <c r="E73" s="928" t="s">
        <v>216</v>
      </c>
      <c r="F73" s="928" t="s">
        <v>43</v>
      </c>
      <c r="G73" s="928">
        <v>4702053662</v>
      </c>
      <c r="H73" s="928" t="s">
        <v>111</v>
      </c>
      <c r="I73" s="928">
        <v>710967632010</v>
      </c>
      <c r="J73" s="928">
        <v>608</v>
      </c>
      <c r="K73" s="928"/>
      <c r="L73" s="928"/>
      <c r="M73" s="928"/>
      <c r="N73" s="928"/>
      <c r="O73" s="928"/>
      <c r="P73" s="928">
        <v>608</v>
      </c>
      <c r="Q73" s="928">
        <v>35</v>
      </c>
      <c r="R73" s="928" t="s">
        <v>263</v>
      </c>
      <c r="S73" s="928" t="s">
        <v>1263</v>
      </c>
      <c r="T73" s="928" t="s">
        <v>28</v>
      </c>
      <c r="U73" s="928" t="s">
        <v>342</v>
      </c>
      <c r="V73" s="928" t="s">
        <v>342</v>
      </c>
      <c r="W73" s="928" t="s">
        <v>342</v>
      </c>
      <c r="X73" s="928"/>
    </row>
    <row r="74" spans="2:27" ht="15.75" thickBot="1">
      <c r="C74" s="943"/>
      <c r="D74" s="943"/>
      <c r="E74" s="943"/>
      <c r="F74" s="944" t="s">
        <v>379</v>
      </c>
      <c r="G74" s="944"/>
      <c r="H74" s="944"/>
      <c r="I74" s="944"/>
      <c r="J74" s="945">
        <f>SUM(J72:J73)</f>
        <v>788</v>
      </c>
      <c r="K74" s="945">
        <f t="shared" ref="K74:P74" si="9">SUM(K72:K73)</f>
        <v>0</v>
      </c>
      <c r="L74" s="945">
        <f t="shared" si="9"/>
        <v>0</v>
      </c>
      <c r="M74" s="945">
        <f t="shared" si="9"/>
        <v>0</v>
      </c>
      <c r="N74" s="945">
        <f t="shared" si="9"/>
        <v>0</v>
      </c>
      <c r="O74" s="945">
        <f t="shared" si="9"/>
        <v>0</v>
      </c>
      <c r="P74" s="945">
        <f t="shared" si="9"/>
        <v>788</v>
      </c>
      <c r="Q74" s="945">
        <f>SUM(Q72:Q73)</f>
        <v>44</v>
      </c>
      <c r="R74" s="944"/>
      <c r="S74" s="944"/>
      <c r="T74" s="944"/>
      <c r="U74" s="944"/>
      <c r="V74" s="944"/>
      <c r="W74" s="944"/>
      <c r="X74" s="946"/>
    </row>
    <row r="75" spans="2:27" ht="15.75" thickBot="1"/>
    <row r="76" spans="2:27" s="764" customFormat="1" ht="12" thickBot="1">
      <c r="B76" s="903"/>
      <c r="C76" s="107"/>
      <c r="D76" s="107"/>
      <c r="E76" s="107" t="s">
        <v>30</v>
      </c>
      <c r="F76" s="1873" t="s">
        <v>1285</v>
      </c>
      <c r="G76" s="1873"/>
      <c r="H76" s="957">
        <v>46040</v>
      </c>
      <c r="I76" s="957"/>
      <c r="J76" s="107"/>
      <c r="K76" s="107"/>
      <c r="L76" s="107"/>
      <c r="M76" s="107"/>
      <c r="N76" s="107"/>
      <c r="O76" s="107"/>
      <c r="P76" s="107"/>
      <c r="Q76" s="107"/>
      <c r="R76" s="107" t="s">
        <v>1286</v>
      </c>
      <c r="S76" s="957">
        <f ca="1">TODAY()</f>
        <v>46120</v>
      </c>
      <c r="T76" s="107"/>
      <c r="U76" s="107"/>
      <c r="V76" s="107"/>
      <c r="W76" s="107"/>
      <c r="X76" s="108"/>
      <c r="Y76" s="905"/>
      <c r="Z76" s="598"/>
      <c r="AA76" s="598"/>
    </row>
    <row r="77" spans="2:27" s="773" customFormat="1" ht="204.75" thickBot="1">
      <c r="B77" s="919" t="s">
        <v>352</v>
      </c>
      <c r="C77" s="920" t="s">
        <v>353</v>
      </c>
      <c r="D77" s="920" t="s">
        <v>1</v>
      </c>
      <c r="E77" s="920" t="s">
        <v>354</v>
      </c>
      <c r="F77" s="920" t="s">
        <v>355</v>
      </c>
      <c r="G77" s="920" t="s">
        <v>356</v>
      </c>
      <c r="H77" s="920" t="s">
        <v>357</v>
      </c>
      <c r="I77" s="921" t="s">
        <v>358</v>
      </c>
      <c r="J77" s="920" t="s">
        <v>359</v>
      </c>
      <c r="K77" s="920" t="s">
        <v>360</v>
      </c>
      <c r="L77" s="920" t="s">
        <v>361</v>
      </c>
      <c r="M77" s="920" t="s">
        <v>362</v>
      </c>
      <c r="N77" s="920" t="s">
        <v>363</v>
      </c>
      <c r="O77" s="920" t="s">
        <v>364</v>
      </c>
      <c r="P77" s="920" t="s">
        <v>365</v>
      </c>
      <c r="Q77" s="920" t="s">
        <v>366</v>
      </c>
      <c r="R77" s="920" t="s">
        <v>1287</v>
      </c>
      <c r="S77" s="920" t="s">
        <v>370</v>
      </c>
      <c r="T77" s="920" t="s">
        <v>371</v>
      </c>
      <c r="U77" s="920" t="s">
        <v>372</v>
      </c>
      <c r="V77" s="920" t="s">
        <v>373</v>
      </c>
      <c r="W77" s="920" t="s">
        <v>1259</v>
      </c>
      <c r="X77" s="922" t="s">
        <v>375</v>
      </c>
      <c r="Y77" s="910" t="s">
        <v>1260</v>
      </c>
      <c r="Z77" s="911" t="s">
        <v>1261</v>
      </c>
      <c r="AA77" s="911" t="s">
        <v>1270</v>
      </c>
    </row>
    <row r="78" spans="2:27" s="117" customFormat="1">
      <c r="B78" s="933"/>
      <c r="C78" s="958" t="s">
        <v>96</v>
      </c>
      <c r="D78" s="958">
        <v>10</v>
      </c>
      <c r="E78" s="928" t="s">
        <v>213</v>
      </c>
      <c r="F78" s="928" t="s">
        <v>102</v>
      </c>
      <c r="G78" s="928">
        <v>4702053673</v>
      </c>
      <c r="H78" s="928" t="s">
        <v>111</v>
      </c>
      <c r="I78" s="928">
        <v>710967894500</v>
      </c>
      <c r="J78" s="928">
        <v>2820</v>
      </c>
      <c r="K78" s="928"/>
      <c r="L78" s="928"/>
      <c r="M78" s="928"/>
      <c r="N78" s="928"/>
      <c r="O78" s="928"/>
      <c r="P78" s="928">
        <v>2881</v>
      </c>
      <c r="Q78" s="928">
        <v>136</v>
      </c>
      <c r="R78" s="959" t="s">
        <v>609</v>
      </c>
      <c r="S78" s="928" t="s">
        <v>1263</v>
      </c>
      <c r="T78" s="960" t="s">
        <v>342</v>
      </c>
      <c r="U78" s="960" t="s">
        <v>342</v>
      </c>
      <c r="V78" s="960" t="s">
        <v>342</v>
      </c>
      <c r="W78" s="960" t="s">
        <v>342</v>
      </c>
      <c r="X78" s="1874" t="s">
        <v>217</v>
      </c>
      <c r="Y78" s="961"/>
      <c r="Z78" s="962"/>
      <c r="AA78" s="43"/>
    </row>
    <row r="79" spans="2:27" s="117" customFormat="1">
      <c r="B79" s="933"/>
      <c r="C79" s="963" t="s">
        <v>96</v>
      </c>
      <c r="D79" s="963">
        <v>20</v>
      </c>
      <c r="E79" s="928" t="s">
        <v>216</v>
      </c>
      <c r="F79" s="928" t="s">
        <v>102</v>
      </c>
      <c r="G79" s="928">
        <v>4702053661</v>
      </c>
      <c r="H79" s="928" t="s">
        <v>111</v>
      </c>
      <c r="I79" s="928">
        <v>710967632010</v>
      </c>
      <c r="J79" s="928">
        <v>6992</v>
      </c>
      <c r="K79" s="928"/>
      <c r="L79" s="928"/>
      <c r="M79" s="928"/>
      <c r="N79" s="928"/>
      <c r="O79" s="928"/>
      <c r="P79" s="928">
        <v>7096</v>
      </c>
      <c r="Q79" s="928">
        <v>408</v>
      </c>
      <c r="R79" s="959" t="s">
        <v>609</v>
      </c>
      <c r="S79" s="928" t="s">
        <v>1288</v>
      </c>
      <c r="T79" s="960" t="s">
        <v>342</v>
      </c>
      <c r="U79" s="960" t="s">
        <v>342</v>
      </c>
      <c r="V79" s="960" t="s">
        <v>342</v>
      </c>
      <c r="W79" s="960" t="s">
        <v>342</v>
      </c>
      <c r="X79" s="1874"/>
      <c r="Y79" s="961"/>
      <c r="Z79" s="962"/>
      <c r="AA79" s="43"/>
    </row>
    <row r="80" spans="2:27" s="150" customFormat="1" ht="12">
      <c r="B80" s="936"/>
      <c r="C80" s="937"/>
      <c r="D80" s="937"/>
      <c r="E80" s="937"/>
      <c r="F80" s="938" t="s">
        <v>379</v>
      </c>
      <c r="G80" s="938"/>
      <c r="H80" s="938"/>
      <c r="I80" s="938"/>
      <c r="J80" s="939">
        <f>SUM(J78:J79)</f>
        <v>9812</v>
      </c>
      <c r="K80" s="939">
        <f t="shared" ref="K80:P80" si="10">SUM(K78:K79)</f>
        <v>0</v>
      </c>
      <c r="L80" s="939">
        <f t="shared" si="10"/>
        <v>0</v>
      </c>
      <c r="M80" s="939">
        <f t="shared" si="10"/>
        <v>0</v>
      </c>
      <c r="N80" s="939">
        <f t="shared" si="10"/>
        <v>0</v>
      </c>
      <c r="O80" s="939">
        <f t="shared" si="10"/>
        <v>0</v>
      </c>
      <c r="P80" s="939">
        <f t="shared" si="10"/>
        <v>9977</v>
      </c>
      <c r="Q80" s="939">
        <f>SUM(Q78:Q79)</f>
        <v>544</v>
      </c>
      <c r="R80" s="938"/>
      <c r="S80" s="938"/>
      <c r="T80" s="938"/>
      <c r="U80" s="938"/>
      <c r="V80" s="938"/>
      <c r="W80" s="938"/>
      <c r="X80" s="940"/>
      <c r="Y80" s="964"/>
      <c r="Z80" s="965"/>
      <c r="AA80" s="965"/>
    </row>
    <row r="81" spans="1:16378" ht="15.75" thickBot="1">
      <c r="B81" s="966"/>
      <c r="C81" s="967"/>
      <c r="D81" s="967"/>
      <c r="E81" s="967"/>
      <c r="F81" s="967"/>
      <c r="G81" s="967"/>
      <c r="H81" s="968"/>
      <c r="I81" s="967"/>
      <c r="J81" s="969"/>
      <c r="K81" s="970"/>
      <c r="L81" s="970"/>
      <c r="M81" s="970"/>
      <c r="N81" s="970"/>
      <c r="O81" s="970"/>
      <c r="P81" s="969"/>
      <c r="Q81" s="969"/>
      <c r="R81" s="967"/>
      <c r="S81" s="971"/>
      <c r="T81" s="971"/>
      <c r="U81" s="971"/>
      <c r="V81" s="971"/>
      <c r="W81" s="971"/>
      <c r="X81" s="972"/>
    </row>
    <row r="82" spans="1:16378" ht="15.75" thickBot="1">
      <c r="A82" s="150"/>
      <c r="B82" s="1863" t="s">
        <v>1267</v>
      </c>
      <c r="C82" s="1864"/>
      <c r="D82" s="1864"/>
      <c r="E82" s="1864"/>
      <c r="F82" s="1864"/>
      <c r="G82" s="1864"/>
      <c r="H82" s="1864"/>
      <c r="I82" s="741"/>
      <c r="J82" s="742">
        <f>J80</f>
        <v>9812</v>
      </c>
      <c r="K82" s="742" t="e">
        <f>SUM(#REF!,#REF!,#REF!,#REF!,#REF!,#REF!,#REF!,K78:K79,K41:K43,#REF!)</f>
        <v>#REF!</v>
      </c>
      <c r="L82" s="742" t="e">
        <f>SUM(#REF!,#REF!,#REF!,#REF!,#REF!,#REF!,#REF!,L78:L79,L41:L43,#REF!)</f>
        <v>#REF!</v>
      </c>
      <c r="M82" s="742" t="e">
        <f>SUM(#REF!,#REF!,#REF!,#REF!,#REF!,#REF!,#REF!,M78:M79,M41:M43,#REF!)</f>
        <v>#REF!</v>
      </c>
      <c r="N82" s="742" t="e">
        <f>SUM(#REF!,#REF!,#REF!,#REF!,#REF!,#REF!,#REF!,N78:N79,N41:N43,#REF!)</f>
        <v>#REF!</v>
      </c>
      <c r="O82" s="742" t="e">
        <f>SUM(#REF!,#REF!,#REF!,#REF!,#REF!,#REF!,#REF!,O78:O79,O41:O43,#REF!)</f>
        <v>#REF!</v>
      </c>
      <c r="P82" s="742">
        <f>P80</f>
        <v>9977</v>
      </c>
      <c r="Q82" s="742">
        <f>Q80</f>
        <v>544</v>
      </c>
      <c r="R82" s="744"/>
      <c r="S82" s="744"/>
      <c r="T82" s="743"/>
      <c r="U82" s="743"/>
      <c r="V82" s="743"/>
      <c r="W82" s="743"/>
      <c r="X82" s="745"/>
      <c r="Y82" s="973"/>
      <c r="Z82" s="745"/>
      <c r="AA82" s="745"/>
      <c r="AB82" s="150"/>
      <c r="AC82" s="150"/>
      <c r="AD82" s="150"/>
      <c r="AE82" s="150"/>
      <c r="AF82" s="150"/>
      <c r="AG82" s="150"/>
      <c r="AH82" s="150"/>
      <c r="AI82" s="150"/>
      <c r="AJ82" s="150"/>
      <c r="AK82" s="150"/>
      <c r="AL82" s="150"/>
      <c r="AM82" s="150"/>
      <c r="AN82" s="150"/>
      <c r="AO82" s="150"/>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0"/>
      <c r="CD82" s="150"/>
      <c r="CE82" s="150"/>
      <c r="CF82" s="150"/>
      <c r="CG82" s="150"/>
      <c r="CH82" s="150"/>
      <c r="CI82" s="150"/>
      <c r="CJ82" s="150"/>
      <c r="CK82" s="150"/>
      <c r="CL82" s="150"/>
      <c r="CM82" s="150"/>
      <c r="CN82" s="150"/>
      <c r="CO82" s="150"/>
      <c r="CP82" s="150"/>
      <c r="CQ82" s="150"/>
      <c r="CR82" s="150"/>
      <c r="CS82" s="150"/>
      <c r="CT82" s="150"/>
      <c r="CU82" s="150"/>
      <c r="CV82" s="150"/>
      <c r="CW82" s="150"/>
      <c r="CX82" s="150"/>
      <c r="CY82" s="150"/>
      <c r="CZ82" s="150"/>
      <c r="DA82" s="150"/>
      <c r="DB82" s="150"/>
      <c r="DC82" s="150"/>
      <c r="DD82" s="150"/>
      <c r="DE82" s="150"/>
      <c r="DF82" s="150"/>
      <c r="DG82" s="150"/>
      <c r="DH82" s="150"/>
      <c r="DI82" s="150"/>
      <c r="DJ82" s="150"/>
      <c r="DK82" s="150"/>
      <c r="DL82" s="150"/>
      <c r="DM82" s="150"/>
      <c r="DN82" s="150"/>
      <c r="DO82" s="150"/>
      <c r="DP82" s="150"/>
      <c r="DQ82" s="150"/>
      <c r="DR82" s="150"/>
      <c r="DS82" s="150"/>
      <c r="DT82" s="150"/>
      <c r="DU82" s="150"/>
      <c r="DV82" s="150"/>
      <c r="DW82" s="150"/>
      <c r="DX82" s="150"/>
      <c r="DY82" s="150"/>
      <c r="DZ82" s="150"/>
      <c r="EA82" s="150"/>
      <c r="EB82" s="150"/>
      <c r="EC82" s="150"/>
      <c r="ED82" s="150"/>
      <c r="EE82" s="150"/>
      <c r="EF82" s="150"/>
      <c r="EG82" s="150"/>
      <c r="EH82" s="150"/>
      <c r="EI82" s="150"/>
      <c r="EJ82" s="150"/>
      <c r="EK82" s="150"/>
      <c r="EL82" s="150"/>
      <c r="EM82" s="150"/>
      <c r="EN82" s="150"/>
      <c r="EO82" s="150"/>
      <c r="EP82" s="150"/>
      <c r="EQ82" s="150"/>
      <c r="ER82" s="150"/>
      <c r="ES82" s="150"/>
      <c r="ET82" s="150"/>
      <c r="EU82" s="150"/>
      <c r="EV82" s="150"/>
      <c r="EW82" s="150"/>
      <c r="EX82" s="150"/>
      <c r="EY82" s="150"/>
      <c r="EZ82" s="150"/>
      <c r="FA82" s="150"/>
      <c r="FB82" s="150"/>
      <c r="FC82" s="150"/>
      <c r="FD82" s="150"/>
      <c r="FE82" s="150"/>
      <c r="FF82" s="150"/>
      <c r="FG82" s="150"/>
      <c r="FH82" s="150"/>
      <c r="FI82" s="150"/>
      <c r="FJ82" s="150"/>
      <c r="FK82" s="150"/>
      <c r="FL82" s="150"/>
      <c r="FM82" s="150"/>
      <c r="FN82" s="150"/>
      <c r="FO82" s="150"/>
      <c r="FP82" s="150"/>
      <c r="FQ82" s="150"/>
      <c r="FR82" s="150"/>
      <c r="FS82" s="150"/>
      <c r="FT82" s="150"/>
      <c r="FU82" s="150"/>
      <c r="FV82" s="150"/>
      <c r="FW82" s="150"/>
      <c r="FX82" s="150"/>
      <c r="FY82" s="150"/>
      <c r="FZ82" s="150"/>
      <c r="GA82" s="150"/>
      <c r="GB82" s="150"/>
      <c r="GC82" s="150"/>
      <c r="GD82" s="150"/>
      <c r="GE82" s="150"/>
      <c r="GF82" s="150"/>
      <c r="GG82" s="150"/>
      <c r="GH82" s="150"/>
      <c r="GI82" s="150"/>
      <c r="GJ82" s="150"/>
      <c r="GK82" s="150"/>
      <c r="GL82" s="150"/>
      <c r="GM82" s="150"/>
      <c r="GN82" s="150"/>
      <c r="GO82" s="150"/>
      <c r="GP82" s="150"/>
      <c r="GQ82" s="150"/>
      <c r="GR82" s="150"/>
      <c r="GS82" s="150"/>
      <c r="GT82" s="150"/>
      <c r="GU82" s="150"/>
      <c r="GV82" s="150"/>
      <c r="GW82" s="150"/>
      <c r="GX82" s="150"/>
      <c r="GY82" s="150"/>
      <c r="GZ82" s="150"/>
      <c r="HA82" s="150"/>
      <c r="HB82" s="150"/>
      <c r="HC82" s="150"/>
      <c r="HD82" s="150"/>
      <c r="HE82" s="150"/>
      <c r="HF82" s="150"/>
      <c r="HG82" s="150"/>
      <c r="HH82" s="150"/>
      <c r="HI82" s="150"/>
      <c r="HJ82" s="150"/>
      <c r="HK82" s="150"/>
      <c r="HL82" s="150"/>
      <c r="HM82" s="150"/>
      <c r="HN82" s="150"/>
      <c r="HO82" s="150"/>
      <c r="HP82" s="150"/>
      <c r="HQ82" s="150"/>
      <c r="HR82" s="150"/>
      <c r="HS82" s="150"/>
      <c r="HT82" s="150"/>
      <c r="HU82" s="150"/>
      <c r="HV82" s="150"/>
      <c r="HW82" s="150"/>
      <c r="HX82" s="150"/>
      <c r="HY82" s="150"/>
      <c r="HZ82" s="150"/>
      <c r="IA82" s="150"/>
      <c r="IB82" s="150"/>
      <c r="IC82" s="150"/>
      <c r="ID82" s="150"/>
      <c r="IE82" s="150"/>
      <c r="IF82" s="150"/>
      <c r="IG82" s="150"/>
      <c r="IH82" s="150"/>
      <c r="II82" s="150"/>
      <c r="IJ82" s="150"/>
      <c r="IK82" s="150"/>
      <c r="IL82" s="150"/>
      <c r="IM82" s="150"/>
      <c r="IN82" s="150"/>
      <c r="IO82" s="150"/>
      <c r="IP82" s="150"/>
      <c r="IQ82" s="150"/>
      <c r="IR82" s="150"/>
      <c r="IS82" s="150"/>
      <c r="IT82" s="150"/>
      <c r="IU82" s="150"/>
      <c r="IV82" s="150"/>
      <c r="IW82" s="150"/>
      <c r="IX82" s="150"/>
      <c r="IY82" s="150"/>
      <c r="IZ82" s="150"/>
      <c r="JA82" s="150"/>
      <c r="JB82" s="150"/>
      <c r="JC82" s="150"/>
      <c r="JD82" s="150"/>
      <c r="JE82" s="150"/>
      <c r="JF82" s="150"/>
      <c r="JG82" s="150"/>
      <c r="JH82" s="150"/>
      <c r="JI82" s="150"/>
      <c r="JJ82" s="150"/>
      <c r="JK82" s="150"/>
      <c r="JL82" s="150"/>
      <c r="JM82" s="150"/>
      <c r="JN82" s="150"/>
      <c r="JO82" s="150"/>
      <c r="JP82" s="150"/>
      <c r="JQ82" s="150"/>
      <c r="JR82" s="150"/>
      <c r="JS82" s="150"/>
      <c r="JT82" s="150"/>
      <c r="JU82" s="150"/>
      <c r="JV82" s="150"/>
      <c r="JW82" s="150"/>
      <c r="JX82" s="150"/>
      <c r="JY82" s="150"/>
      <c r="JZ82" s="150"/>
      <c r="KA82" s="150"/>
      <c r="KB82" s="150"/>
      <c r="KC82" s="150"/>
      <c r="KD82" s="150"/>
      <c r="KE82" s="150"/>
      <c r="KF82" s="150"/>
      <c r="KG82" s="150"/>
      <c r="KH82" s="150"/>
      <c r="KI82" s="150"/>
      <c r="KJ82" s="150"/>
      <c r="KK82" s="150"/>
      <c r="KL82" s="150"/>
      <c r="KM82" s="150"/>
      <c r="KN82" s="150"/>
      <c r="KO82" s="150"/>
      <c r="KP82" s="150"/>
      <c r="KQ82" s="150"/>
      <c r="KR82" s="150"/>
      <c r="KS82" s="150"/>
      <c r="KT82" s="150"/>
      <c r="KU82" s="150"/>
      <c r="KV82" s="150"/>
      <c r="KW82" s="150"/>
      <c r="KX82" s="150"/>
      <c r="KY82" s="150"/>
      <c r="KZ82" s="150"/>
      <c r="LA82" s="150"/>
      <c r="LB82" s="150"/>
      <c r="LC82" s="150"/>
      <c r="LD82" s="150"/>
      <c r="LE82" s="150"/>
      <c r="LF82" s="150"/>
      <c r="LG82" s="150"/>
      <c r="LH82" s="150"/>
      <c r="LI82" s="150"/>
      <c r="LJ82" s="150"/>
      <c r="LK82" s="150"/>
      <c r="LL82" s="150"/>
      <c r="LM82" s="150"/>
      <c r="LN82" s="150"/>
      <c r="LO82" s="150"/>
      <c r="LP82" s="150"/>
      <c r="LQ82" s="150"/>
      <c r="LR82" s="150"/>
      <c r="LS82" s="150"/>
      <c r="LT82" s="150"/>
      <c r="LU82" s="150"/>
      <c r="LV82" s="150"/>
      <c r="LW82" s="150"/>
      <c r="LX82" s="150"/>
      <c r="LY82" s="150"/>
      <c r="LZ82" s="150"/>
      <c r="MA82" s="150"/>
      <c r="MB82" s="150"/>
      <c r="MC82" s="150"/>
      <c r="MD82" s="150"/>
      <c r="ME82" s="150"/>
      <c r="MF82" s="150"/>
      <c r="MG82" s="150"/>
      <c r="MH82" s="150"/>
      <c r="MI82" s="150"/>
      <c r="MJ82" s="150"/>
      <c r="MK82" s="150"/>
      <c r="ML82" s="150"/>
      <c r="MM82" s="150"/>
      <c r="MN82" s="150"/>
      <c r="MO82" s="150"/>
      <c r="MP82" s="150"/>
      <c r="MQ82" s="150"/>
      <c r="MR82" s="150"/>
      <c r="MS82" s="150"/>
      <c r="MT82" s="150"/>
      <c r="MU82" s="150"/>
      <c r="MV82" s="150"/>
      <c r="MW82" s="150"/>
      <c r="MX82" s="150"/>
      <c r="MY82" s="150"/>
      <c r="MZ82" s="150"/>
      <c r="NA82" s="150"/>
      <c r="NB82" s="150"/>
      <c r="NC82" s="150"/>
      <c r="ND82" s="150"/>
      <c r="NE82" s="150"/>
      <c r="NF82" s="150"/>
      <c r="NG82" s="150"/>
      <c r="NH82" s="150"/>
      <c r="NI82" s="150"/>
      <c r="NJ82" s="150"/>
      <c r="NK82" s="150"/>
      <c r="NL82" s="150"/>
      <c r="NM82" s="150"/>
      <c r="NN82" s="150"/>
      <c r="NO82" s="150"/>
      <c r="NP82" s="150"/>
      <c r="NQ82" s="150"/>
      <c r="NR82" s="150"/>
      <c r="NS82" s="150"/>
      <c r="NT82" s="150"/>
      <c r="NU82" s="150"/>
      <c r="NV82" s="150"/>
      <c r="NW82" s="150"/>
      <c r="NX82" s="150"/>
      <c r="NY82" s="150"/>
      <c r="NZ82" s="150"/>
      <c r="OA82" s="150"/>
      <c r="OB82" s="150"/>
      <c r="OC82" s="150"/>
      <c r="OD82" s="150"/>
      <c r="OE82" s="150"/>
      <c r="OF82" s="150"/>
      <c r="OG82" s="150"/>
      <c r="OH82" s="150"/>
      <c r="OI82" s="150"/>
      <c r="OJ82" s="150"/>
      <c r="OK82" s="150"/>
      <c r="OL82" s="150"/>
      <c r="OM82" s="150"/>
      <c r="ON82" s="150"/>
      <c r="OO82" s="150"/>
      <c r="OP82" s="150"/>
      <c r="OQ82" s="150"/>
      <c r="OR82" s="150"/>
      <c r="OS82" s="150"/>
      <c r="OT82" s="150"/>
      <c r="OU82" s="150"/>
      <c r="OV82" s="150"/>
      <c r="OW82" s="150"/>
      <c r="OX82" s="150"/>
      <c r="OY82" s="150"/>
      <c r="OZ82" s="150"/>
      <c r="PA82" s="150"/>
      <c r="PB82" s="150"/>
      <c r="PC82" s="150"/>
      <c r="PD82" s="150"/>
      <c r="PE82" s="150"/>
      <c r="PF82" s="150"/>
      <c r="PG82" s="150"/>
      <c r="PH82" s="150"/>
      <c r="PI82" s="150"/>
      <c r="PJ82" s="150"/>
      <c r="PK82" s="150"/>
      <c r="PL82" s="150"/>
      <c r="PM82" s="150"/>
      <c r="PN82" s="150"/>
      <c r="PO82" s="150"/>
      <c r="PP82" s="150"/>
      <c r="PQ82" s="150"/>
      <c r="PR82" s="150"/>
      <c r="PS82" s="150"/>
      <c r="PT82" s="150"/>
      <c r="PU82" s="150"/>
      <c r="PV82" s="150"/>
      <c r="PW82" s="150"/>
      <c r="PX82" s="150"/>
      <c r="PY82" s="150"/>
      <c r="PZ82" s="150"/>
      <c r="QA82" s="150"/>
      <c r="QB82" s="150"/>
      <c r="QC82" s="150"/>
      <c r="QD82" s="150"/>
      <c r="QE82" s="150"/>
      <c r="QF82" s="150"/>
      <c r="QG82" s="150"/>
      <c r="QH82" s="150"/>
      <c r="QI82" s="150"/>
      <c r="QJ82" s="150"/>
      <c r="QK82" s="150"/>
      <c r="QL82" s="150"/>
      <c r="QM82" s="150"/>
      <c r="QN82" s="150"/>
      <c r="QO82" s="150"/>
      <c r="QP82" s="150"/>
      <c r="QQ82" s="150"/>
      <c r="QR82" s="150"/>
      <c r="QS82" s="150"/>
      <c r="QT82" s="150"/>
      <c r="QU82" s="150"/>
      <c r="QV82" s="150"/>
      <c r="QW82" s="150"/>
      <c r="QX82" s="150"/>
      <c r="QY82" s="150"/>
      <c r="QZ82" s="150"/>
      <c r="RA82" s="150"/>
      <c r="RB82" s="150"/>
      <c r="RC82" s="150"/>
      <c r="RD82" s="150"/>
      <c r="RE82" s="150"/>
      <c r="RF82" s="150"/>
      <c r="RG82" s="150"/>
      <c r="RH82" s="150"/>
      <c r="RI82" s="150"/>
      <c r="RJ82" s="150"/>
      <c r="RK82" s="150"/>
      <c r="RL82" s="150"/>
      <c r="RM82" s="150"/>
      <c r="RN82" s="150"/>
      <c r="RO82" s="150"/>
      <c r="RP82" s="150"/>
      <c r="RQ82" s="150"/>
      <c r="RR82" s="150"/>
      <c r="RS82" s="150"/>
      <c r="RT82" s="150"/>
      <c r="RU82" s="150"/>
      <c r="RV82" s="150"/>
      <c r="RW82" s="150"/>
      <c r="RX82" s="150"/>
      <c r="RY82" s="150"/>
      <c r="RZ82" s="150"/>
      <c r="SA82" s="150"/>
      <c r="SB82" s="150"/>
      <c r="SC82" s="150"/>
      <c r="SD82" s="150"/>
      <c r="SE82" s="150"/>
      <c r="SF82" s="150"/>
      <c r="SG82" s="150"/>
      <c r="SH82" s="150"/>
      <c r="SI82" s="150"/>
      <c r="SJ82" s="150"/>
      <c r="SK82" s="150"/>
      <c r="SL82" s="150"/>
      <c r="SM82" s="150"/>
      <c r="SN82" s="150"/>
      <c r="SO82" s="150"/>
      <c r="SP82" s="150"/>
      <c r="SQ82" s="150"/>
      <c r="SR82" s="150"/>
      <c r="SS82" s="150"/>
      <c r="ST82" s="150"/>
      <c r="SU82" s="150"/>
      <c r="SV82" s="150"/>
      <c r="SW82" s="150"/>
      <c r="SX82" s="150"/>
      <c r="SY82" s="150"/>
      <c r="SZ82" s="150"/>
      <c r="TA82" s="150"/>
      <c r="TB82" s="150"/>
      <c r="TC82" s="150"/>
      <c r="TD82" s="150"/>
      <c r="TE82" s="150"/>
      <c r="TF82" s="150"/>
      <c r="TG82" s="150"/>
      <c r="TH82" s="150"/>
      <c r="TI82" s="150"/>
      <c r="TJ82" s="150"/>
      <c r="TK82" s="150"/>
      <c r="TL82" s="150"/>
      <c r="TM82" s="150"/>
      <c r="TN82" s="150"/>
      <c r="TO82" s="150"/>
      <c r="TP82" s="150"/>
      <c r="TQ82" s="150"/>
      <c r="TR82" s="150"/>
      <c r="TS82" s="150"/>
      <c r="TT82" s="150"/>
      <c r="TU82" s="150"/>
      <c r="TV82" s="150"/>
      <c r="TW82" s="150"/>
      <c r="TX82" s="150"/>
      <c r="TY82" s="150"/>
      <c r="TZ82" s="150"/>
      <c r="UA82" s="150"/>
      <c r="UB82" s="150"/>
      <c r="UC82" s="150"/>
      <c r="UD82" s="150"/>
      <c r="UE82" s="150"/>
      <c r="UF82" s="150"/>
      <c r="UG82" s="150"/>
      <c r="UH82" s="150"/>
      <c r="UI82" s="150"/>
      <c r="UJ82" s="150"/>
      <c r="UK82" s="150"/>
      <c r="UL82" s="150"/>
      <c r="UM82" s="150"/>
      <c r="UN82" s="150"/>
      <c r="UO82" s="150"/>
      <c r="UP82" s="150"/>
      <c r="UQ82" s="150"/>
      <c r="UR82" s="150"/>
      <c r="US82" s="150"/>
      <c r="UT82" s="150"/>
      <c r="UU82" s="150"/>
      <c r="UV82" s="150"/>
      <c r="UW82" s="150"/>
      <c r="UX82" s="150"/>
      <c r="UY82" s="150"/>
      <c r="UZ82" s="150"/>
      <c r="VA82" s="150"/>
      <c r="VB82" s="150"/>
      <c r="VC82" s="150"/>
      <c r="VD82" s="150"/>
      <c r="VE82" s="150"/>
      <c r="VF82" s="150"/>
      <c r="VG82" s="150"/>
      <c r="VH82" s="150"/>
      <c r="VI82" s="150"/>
      <c r="VJ82" s="150"/>
      <c r="VK82" s="150"/>
      <c r="VL82" s="150"/>
      <c r="VM82" s="150"/>
      <c r="VN82" s="150"/>
      <c r="VO82" s="150"/>
      <c r="VP82" s="150"/>
      <c r="VQ82" s="150"/>
      <c r="VR82" s="150"/>
      <c r="VS82" s="150"/>
      <c r="VT82" s="150"/>
      <c r="VU82" s="150"/>
      <c r="VV82" s="150"/>
      <c r="VW82" s="150"/>
      <c r="VX82" s="150"/>
      <c r="VY82" s="150"/>
      <c r="VZ82" s="150"/>
      <c r="WA82" s="150"/>
      <c r="WB82" s="150"/>
      <c r="WC82" s="150"/>
      <c r="WD82" s="150"/>
      <c r="WE82" s="150"/>
      <c r="WF82" s="150"/>
      <c r="WG82" s="150"/>
      <c r="WH82" s="150"/>
      <c r="WI82" s="150"/>
      <c r="WJ82" s="150"/>
      <c r="WK82" s="150"/>
      <c r="WL82" s="150"/>
      <c r="WM82" s="150"/>
      <c r="WN82" s="150"/>
      <c r="WO82" s="150"/>
      <c r="WP82" s="150"/>
      <c r="WQ82" s="150"/>
      <c r="WR82" s="150"/>
      <c r="WS82" s="150"/>
      <c r="WT82" s="150"/>
      <c r="WU82" s="150"/>
      <c r="WV82" s="150"/>
      <c r="WW82" s="150"/>
      <c r="WX82" s="150"/>
      <c r="WY82" s="150"/>
      <c r="WZ82" s="150"/>
      <c r="XA82" s="150"/>
      <c r="XB82" s="150"/>
      <c r="XC82" s="150"/>
      <c r="XD82" s="150"/>
      <c r="XE82" s="150"/>
      <c r="XF82" s="150"/>
      <c r="XG82" s="150"/>
      <c r="XH82" s="150"/>
      <c r="XI82" s="150"/>
      <c r="XJ82" s="150"/>
      <c r="XK82" s="150"/>
      <c r="XL82" s="150"/>
      <c r="XM82" s="150"/>
      <c r="XN82" s="150"/>
      <c r="XO82" s="150"/>
      <c r="XP82" s="150"/>
      <c r="XQ82" s="150"/>
      <c r="XR82" s="150"/>
      <c r="XS82" s="150"/>
      <c r="XT82" s="150"/>
      <c r="XU82" s="150"/>
      <c r="XV82" s="150"/>
      <c r="XW82" s="150"/>
      <c r="XX82" s="150"/>
      <c r="XY82" s="150"/>
      <c r="XZ82" s="150"/>
      <c r="YA82" s="150"/>
      <c r="YB82" s="150"/>
      <c r="YC82" s="150"/>
      <c r="YD82" s="150"/>
      <c r="YE82" s="150"/>
      <c r="YF82" s="150"/>
      <c r="YG82" s="150"/>
      <c r="YH82" s="150"/>
      <c r="YI82" s="150"/>
      <c r="YJ82" s="150"/>
      <c r="YK82" s="150"/>
      <c r="YL82" s="150"/>
      <c r="YM82" s="150"/>
      <c r="YN82" s="150"/>
      <c r="YO82" s="150"/>
      <c r="YP82" s="150"/>
      <c r="YQ82" s="150"/>
      <c r="YR82" s="150"/>
      <c r="YS82" s="150"/>
      <c r="YT82" s="150"/>
      <c r="YU82" s="150"/>
      <c r="YV82" s="150"/>
      <c r="YW82" s="150"/>
      <c r="YX82" s="150"/>
      <c r="YY82" s="150"/>
      <c r="YZ82" s="150"/>
      <c r="ZA82" s="150"/>
      <c r="ZB82" s="150"/>
      <c r="ZC82" s="150"/>
      <c r="ZD82" s="150"/>
      <c r="ZE82" s="150"/>
      <c r="ZF82" s="150"/>
      <c r="ZG82" s="150"/>
      <c r="ZH82" s="150"/>
      <c r="ZI82" s="150"/>
      <c r="ZJ82" s="150"/>
      <c r="ZK82" s="150"/>
      <c r="ZL82" s="150"/>
      <c r="ZM82" s="150"/>
      <c r="ZN82" s="150"/>
      <c r="ZO82" s="150"/>
      <c r="ZP82" s="150"/>
      <c r="ZQ82" s="150"/>
      <c r="ZR82" s="150"/>
      <c r="ZS82" s="150"/>
      <c r="ZT82" s="150"/>
      <c r="ZU82" s="150"/>
      <c r="ZV82" s="150"/>
      <c r="ZW82" s="150"/>
      <c r="ZX82" s="150"/>
      <c r="ZY82" s="150"/>
      <c r="ZZ82" s="150"/>
      <c r="AAA82" s="150"/>
      <c r="AAB82" s="150"/>
      <c r="AAC82" s="150"/>
      <c r="AAD82" s="150"/>
      <c r="AAE82" s="150"/>
      <c r="AAF82" s="150"/>
      <c r="AAG82" s="150"/>
      <c r="AAH82" s="150"/>
      <c r="AAI82" s="150"/>
      <c r="AAJ82" s="150"/>
      <c r="AAK82" s="150"/>
      <c r="AAL82" s="150"/>
      <c r="AAM82" s="150"/>
      <c r="AAN82" s="150"/>
      <c r="AAO82" s="150"/>
      <c r="AAP82" s="150"/>
      <c r="AAQ82" s="150"/>
      <c r="AAR82" s="150"/>
      <c r="AAS82" s="150"/>
      <c r="AAT82" s="150"/>
      <c r="AAU82" s="150"/>
      <c r="AAV82" s="150"/>
      <c r="AAW82" s="150"/>
      <c r="AAX82" s="150"/>
      <c r="AAY82" s="150"/>
      <c r="AAZ82" s="150"/>
      <c r="ABA82" s="150"/>
      <c r="ABB82" s="150"/>
      <c r="ABC82" s="150"/>
      <c r="ABD82" s="150"/>
      <c r="ABE82" s="150"/>
      <c r="ABF82" s="150"/>
      <c r="ABG82" s="150"/>
      <c r="ABH82" s="150"/>
      <c r="ABI82" s="150"/>
      <c r="ABJ82" s="150"/>
      <c r="ABK82" s="150"/>
      <c r="ABL82" s="150"/>
      <c r="ABM82" s="150"/>
      <c r="ABN82" s="150"/>
      <c r="ABO82" s="150"/>
      <c r="ABP82" s="150"/>
      <c r="ABQ82" s="150"/>
      <c r="ABR82" s="150"/>
      <c r="ABS82" s="150"/>
      <c r="ABT82" s="150"/>
      <c r="ABU82" s="150"/>
      <c r="ABV82" s="150"/>
      <c r="ABW82" s="150"/>
      <c r="ABX82" s="150"/>
      <c r="ABY82" s="150"/>
      <c r="ABZ82" s="150"/>
      <c r="ACA82" s="150"/>
      <c r="ACB82" s="150"/>
      <c r="ACC82" s="150"/>
      <c r="ACD82" s="150"/>
      <c r="ACE82" s="150"/>
      <c r="ACF82" s="150"/>
      <c r="ACG82" s="150"/>
      <c r="ACH82" s="150"/>
      <c r="ACI82" s="150"/>
      <c r="ACJ82" s="150"/>
      <c r="ACK82" s="150"/>
      <c r="ACL82" s="150"/>
      <c r="ACM82" s="150"/>
      <c r="ACN82" s="150"/>
      <c r="ACO82" s="150"/>
      <c r="ACP82" s="150"/>
      <c r="ACQ82" s="150"/>
      <c r="ACR82" s="150"/>
      <c r="ACS82" s="150"/>
      <c r="ACT82" s="150"/>
      <c r="ACU82" s="150"/>
      <c r="ACV82" s="150"/>
      <c r="ACW82" s="150"/>
      <c r="ACX82" s="150"/>
      <c r="ACY82" s="150"/>
      <c r="ACZ82" s="150"/>
      <c r="ADA82" s="150"/>
      <c r="ADB82" s="150"/>
      <c r="ADC82" s="150"/>
      <c r="ADD82" s="150"/>
      <c r="ADE82" s="150"/>
      <c r="ADF82" s="150"/>
      <c r="ADG82" s="150"/>
      <c r="ADH82" s="150"/>
      <c r="ADI82" s="150"/>
      <c r="ADJ82" s="150"/>
      <c r="ADK82" s="150"/>
      <c r="ADL82" s="150"/>
      <c r="ADM82" s="150"/>
      <c r="ADN82" s="150"/>
      <c r="ADO82" s="150"/>
      <c r="ADP82" s="150"/>
      <c r="ADQ82" s="150"/>
      <c r="ADR82" s="150"/>
      <c r="ADS82" s="150"/>
      <c r="ADT82" s="150"/>
      <c r="ADU82" s="150"/>
      <c r="ADV82" s="150"/>
      <c r="ADW82" s="150"/>
      <c r="ADX82" s="150"/>
      <c r="ADY82" s="150"/>
      <c r="ADZ82" s="150"/>
      <c r="AEA82" s="150"/>
      <c r="AEB82" s="150"/>
      <c r="AEC82" s="150"/>
      <c r="AED82" s="150"/>
      <c r="AEE82" s="150"/>
      <c r="AEF82" s="150"/>
      <c r="AEG82" s="150"/>
      <c r="AEH82" s="150"/>
      <c r="AEI82" s="150"/>
      <c r="AEJ82" s="150"/>
      <c r="AEK82" s="150"/>
      <c r="AEL82" s="150"/>
      <c r="AEM82" s="150"/>
      <c r="AEN82" s="150"/>
      <c r="AEO82" s="150"/>
      <c r="AEP82" s="150"/>
      <c r="AEQ82" s="150"/>
      <c r="AER82" s="150"/>
      <c r="AES82" s="150"/>
      <c r="AET82" s="150"/>
      <c r="AEU82" s="150"/>
      <c r="AEV82" s="150"/>
      <c r="AEW82" s="150"/>
      <c r="AEX82" s="150"/>
      <c r="AEY82" s="150"/>
      <c r="AEZ82" s="150"/>
      <c r="AFA82" s="150"/>
      <c r="AFB82" s="150"/>
      <c r="AFC82" s="150"/>
      <c r="AFD82" s="150"/>
      <c r="AFE82" s="150"/>
      <c r="AFF82" s="150"/>
      <c r="AFG82" s="150"/>
      <c r="AFH82" s="150"/>
      <c r="AFI82" s="150"/>
      <c r="AFJ82" s="150"/>
      <c r="AFK82" s="150"/>
      <c r="AFL82" s="150"/>
      <c r="AFM82" s="150"/>
      <c r="AFN82" s="150"/>
      <c r="AFO82" s="150"/>
      <c r="AFP82" s="150"/>
      <c r="AFQ82" s="150"/>
      <c r="AFR82" s="150"/>
      <c r="AFS82" s="150"/>
      <c r="AFT82" s="150"/>
      <c r="AFU82" s="150"/>
      <c r="AFV82" s="150"/>
      <c r="AFW82" s="150"/>
      <c r="AFX82" s="150"/>
      <c r="AFY82" s="150"/>
      <c r="AFZ82" s="150"/>
      <c r="AGA82" s="150"/>
      <c r="AGB82" s="150"/>
      <c r="AGC82" s="150"/>
      <c r="AGD82" s="150"/>
      <c r="AGE82" s="150"/>
      <c r="AGF82" s="150"/>
      <c r="AGG82" s="150"/>
      <c r="AGH82" s="150"/>
      <c r="AGI82" s="150"/>
      <c r="AGJ82" s="150"/>
      <c r="AGK82" s="150"/>
      <c r="AGL82" s="150"/>
      <c r="AGM82" s="150"/>
      <c r="AGN82" s="150"/>
      <c r="AGO82" s="150"/>
      <c r="AGP82" s="150"/>
      <c r="AGQ82" s="150"/>
      <c r="AGR82" s="150"/>
      <c r="AGS82" s="150"/>
      <c r="AGT82" s="150"/>
      <c r="AGU82" s="150"/>
      <c r="AGV82" s="150"/>
      <c r="AGW82" s="150"/>
      <c r="AGX82" s="150"/>
      <c r="AGY82" s="150"/>
      <c r="AGZ82" s="150"/>
      <c r="AHA82" s="150"/>
      <c r="AHB82" s="150"/>
      <c r="AHC82" s="150"/>
      <c r="AHD82" s="150"/>
      <c r="AHE82" s="150"/>
      <c r="AHF82" s="150"/>
      <c r="AHG82" s="150"/>
      <c r="AHH82" s="150"/>
      <c r="AHI82" s="150"/>
      <c r="AHJ82" s="150"/>
      <c r="AHK82" s="150"/>
      <c r="AHL82" s="150"/>
      <c r="AHM82" s="150"/>
      <c r="AHN82" s="150"/>
      <c r="AHO82" s="150"/>
      <c r="AHP82" s="150"/>
      <c r="AHQ82" s="150"/>
      <c r="AHR82" s="150"/>
      <c r="AHS82" s="150"/>
      <c r="AHT82" s="150"/>
      <c r="AHU82" s="150"/>
      <c r="AHV82" s="150"/>
      <c r="AHW82" s="150"/>
      <c r="AHX82" s="150"/>
      <c r="AHY82" s="150"/>
      <c r="AHZ82" s="150"/>
      <c r="AIA82" s="150"/>
      <c r="AIB82" s="150"/>
      <c r="AIC82" s="150"/>
      <c r="AID82" s="150"/>
      <c r="AIE82" s="150"/>
      <c r="AIF82" s="150"/>
      <c r="AIG82" s="150"/>
      <c r="AIH82" s="150"/>
      <c r="AII82" s="150"/>
      <c r="AIJ82" s="150"/>
      <c r="AIK82" s="150"/>
      <c r="AIL82" s="150"/>
      <c r="AIM82" s="150"/>
      <c r="AIN82" s="150"/>
      <c r="AIO82" s="150"/>
      <c r="AIP82" s="150"/>
      <c r="AIQ82" s="150"/>
      <c r="AIR82" s="150"/>
      <c r="AIS82" s="150"/>
      <c r="AIT82" s="150"/>
      <c r="AIU82" s="150"/>
      <c r="AIV82" s="150"/>
      <c r="AIW82" s="150"/>
      <c r="AIX82" s="150"/>
      <c r="AIY82" s="150"/>
      <c r="AIZ82" s="150"/>
      <c r="AJA82" s="150"/>
      <c r="AJB82" s="150"/>
      <c r="AJC82" s="150"/>
      <c r="AJD82" s="150"/>
      <c r="AJE82" s="150"/>
      <c r="AJF82" s="150"/>
      <c r="AJG82" s="150"/>
      <c r="AJH82" s="150"/>
      <c r="AJI82" s="150"/>
      <c r="AJJ82" s="150"/>
      <c r="AJK82" s="150"/>
      <c r="AJL82" s="150"/>
      <c r="AJM82" s="150"/>
      <c r="AJN82" s="150"/>
      <c r="AJO82" s="150"/>
      <c r="AJP82" s="150"/>
      <c r="AJQ82" s="150"/>
      <c r="AJR82" s="150"/>
      <c r="AJS82" s="150"/>
      <c r="AJT82" s="150"/>
      <c r="AJU82" s="150"/>
      <c r="AJV82" s="150"/>
      <c r="AJW82" s="150"/>
      <c r="AJX82" s="150"/>
      <c r="AJY82" s="150"/>
      <c r="AJZ82" s="150"/>
      <c r="AKA82" s="150"/>
      <c r="AKB82" s="150"/>
      <c r="AKC82" s="150"/>
      <c r="AKD82" s="150"/>
      <c r="AKE82" s="150"/>
      <c r="AKF82" s="150"/>
      <c r="AKG82" s="150"/>
      <c r="AKH82" s="150"/>
      <c r="AKI82" s="150"/>
      <c r="AKJ82" s="150"/>
      <c r="AKK82" s="150"/>
      <c r="AKL82" s="150"/>
      <c r="AKM82" s="150"/>
      <c r="AKN82" s="150"/>
      <c r="AKO82" s="150"/>
      <c r="AKP82" s="150"/>
      <c r="AKQ82" s="150"/>
      <c r="AKR82" s="150"/>
      <c r="AKS82" s="150"/>
      <c r="AKT82" s="150"/>
      <c r="AKU82" s="150"/>
      <c r="AKV82" s="150"/>
      <c r="AKW82" s="150"/>
      <c r="AKX82" s="150"/>
      <c r="AKY82" s="150"/>
      <c r="AKZ82" s="150"/>
      <c r="ALA82" s="150"/>
      <c r="ALB82" s="150"/>
      <c r="ALC82" s="150"/>
      <c r="ALD82" s="150"/>
      <c r="ALE82" s="150"/>
      <c r="ALF82" s="150"/>
      <c r="ALG82" s="150"/>
      <c r="ALH82" s="150"/>
      <c r="ALI82" s="150"/>
      <c r="ALJ82" s="150"/>
      <c r="ALK82" s="150"/>
      <c r="ALL82" s="150"/>
      <c r="ALM82" s="150"/>
      <c r="ALN82" s="150"/>
      <c r="ALO82" s="150"/>
      <c r="ALP82" s="150"/>
      <c r="ALQ82" s="150"/>
      <c r="ALR82" s="150"/>
      <c r="ALS82" s="150"/>
      <c r="ALT82" s="150"/>
      <c r="ALU82" s="150"/>
      <c r="ALV82" s="150"/>
      <c r="ALW82" s="150"/>
      <c r="ALX82" s="150"/>
      <c r="ALY82" s="150"/>
      <c r="ALZ82" s="150"/>
      <c r="AMA82" s="150"/>
      <c r="AMB82" s="150"/>
      <c r="AMC82" s="150"/>
      <c r="AMD82" s="150"/>
      <c r="AME82" s="150"/>
      <c r="AMF82" s="150"/>
      <c r="AMG82" s="150"/>
      <c r="AMH82" s="150"/>
      <c r="AMI82" s="150"/>
      <c r="AMJ82" s="150"/>
      <c r="AMK82" s="150"/>
      <c r="AML82" s="150"/>
      <c r="AMM82" s="150"/>
      <c r="AMN82" s="150"/>
      <c r="AMO82" s="150"/>
      <c r="AMP82" s="150"/>
      <c r="AMQ82" s="150"/>
      <c r="AMR82" s="150"/>
      <c r="AMS82" s="150"/>
      <c r="AMT82" s="150"/>
      <c r="AMU82" s="150"/>
      <c r="AMV82" s="150"/>
      <c r="AMW82" s="150"/>
      <c r="AMX82" s="150"/>
      <c r="AMY82" s="150"/>
      <c r="AMZ82" s="150"/>
      <c r="ANA82" s="150"/>
      <c r="ANB82" s="150"/>
      <c r="ANC82" s="150"/>
      <c r="AND82" s="150"/>
      <c r="ANE82" s="150"/>
      <c r="ANF82" s="150"/>
      <c r="ANG82" s="150"/>
      <c r="ANH82" s="150"/>
      <c r="ANI82" s="150"/>
      <c r="ANJ82" s="150"/>
      <c r="ANK82" s="150"/>
      <c r="ANL82" s="150"/>
      <c r="ANM82" s="150"/>
      <c r="ANN82" s="150"/>
      <c r="ANO82" s="150"/>
      <c r="ANP82" s="150"/>
      <c r="ANQ82" s="150"/>
      <c r="ANR82" s="150"/>
      <c r="ANS82" s="150"/>
      <c r="ANT82" s="150"/>
      <c r="ANU82" s="150"/>
      <c r="ANV82" s="150"/>
      <c r="ANW82" s="150"/>
      <c r="ANX82" s="150"/>
      <c r="ANY82" s="150"/>
      <c r="ANZ82" s="150"/>
      <c r="AOA82" s="150"/>
      <c r="AOB82" s="150"/>
      <c r="AOC82" s="150"/>
      <c r="AOD82" s="150"/>
      <c r="AOE82" s="150"/>
      <c r="AOF82" s="150"/>
      <c r="AOG82" s="150"/>
      <c r="AOH82" s="150"/>
      <c r="AOI82" s="150"/>
      <c r="AOJ82" s="150"/>
      <c r="AOK82" s="150"/>
      <c r="AOL82" s="150"/>
      <c r="AOM82" s="150"/>
      <c r="AON82" s="150"/>
      <c r="AOO82" s="150"/>
      <c r="AOP82" s="150"/>
      <c r="AOQ82" s="150"/>
      <c r="AOR82" s="150"/>
      <c r="AOS82" s="150"/>
      <c r="AOT82" s="150"/>
      <c r="AOU82" s="150"/>
      <c r="AOV82" s="150"/>
      <c r="AOW82" s="150"/>
      <c r="AOX82" s="150"/>
      <c r="AOY82" s="150"/>
      <c r="AOZ82" s="150"/>
      <c r="APA82" s="150"/>
      <c r="APB82" s="150"/>
      <c r="APC82" s="150"/>
      <c r="APD82" s="150"/>
      <c r="APE82" s="150"/>
      <c r="APF82" s="150"/>
      <c r="APG82" s="150"/>
      <c r="APH82" s="150"/>
      <c r="API82" s="150"/>
      <c r="APJ82" s="150"/>
      <c r="APK82" s="150"/>
      <c r="APL82" s="150"/>
      <c r="APM82" s="150"/>
      <c r="APN82" s="150"/>
      <c r="APO82" s="150"/>
      <c r="APP82" s="150"/>
      <c r="APQ82" s="150"/>
      <c r="APR82" s="150"/>
      <c r="APS82" s="150"/>
      <c r="APT82" s="150"/>
      <c r="APU82" s="150"/>
      <c r="APV82" s="150"/>
      <c r="APW82" s="150"/>
      <c r="APX82" s="150"/>
      <c r="APY82" s="150"/>
      <c r="APZ82" s="150"/>
      <c r="AQA82" s="150"/>
      <c r="AQB82" s="150"/>
      <c r="AQC82" s="150"/>
      <c r="AQD82" s="150"/>
      <c r="AQE82" s="150"/>
      <c r="AQF82" s="150"/>
      <c r="AQG82" s="150"/>
      <c r="AQH82" s="150"/>
      <c r="AQI82" s="150"/>
      <c r="AQJ82" s="150"/>
      <c r="AQK82" s="150"/>
      <c r="AQL82" s="150"/>
      <c r="AQM82" s="150"/>
      <c r="AQN82" s="150"/>
      <c r="AQO82" s="150"/>
      <c r="AQP82" s="150"/>
      <c r="AQQ82" s="150"/>
      <c r="AQR82" s="150"/>
      <c r="AQS82" s="150"/>
      <c r="AQT82" s="150"/>
      <c r="AQU82" s="150"/>
      <c r="AQV82" s="150"/>
      <c r="AQW82" s="150"/>
      <c r="AQX82" s="150"/>
      <c r="AQY82" s="150"/>
      <c r="AQZ82" s="150"/>
      <c r="ARA82" s="150"/>
      <c r="ARB82" s="150"/>
      <c r="ARC82" s="150"/>
      <c r="ARD82" s="150"/>
      <c r="ARE82" s="150"/>
      <c r="ARF82" s="150"/>
      <c r="ARG82" s="150"/>
      <c r="ARH82" s="150"/>
      <c r="ARI82" s="150"/>
      <c r="ARJ82" s="150"/>
      <c r="ARK82" s="150"/>
      <c r="ARL82" s="150"/>
      <c r="ARM82" s="150"/>
      <c r="ARN82" s="150"/>
      <c r="ARO82" s="150"/>
      <c r="ARP82" s="150"/>
      <c r="ARQ82" s="150"/>
      <c r="ARR82" s="150"/>
      <c r="ARS82" s="150"/>
      <c r="ART82" s="150"/>
      <c r="ARU82" s="150"/>
      <c r="ARV82" s="150"/>
      <c r="ARW82" s="150"/>
      <c r="ARX82" s="150"/>
      <c r="ARY82" s="150"/>
      <c r="ARZ82" s="150"/>
      <c r="ASA82" s="150"/>
      <c r="ASB82" s="150"/>
      <c r="ASC82" s="150"/>
      <c r="ASD82" s="150"/>
      <c r="ASE82" s="150"/>
      <c r="ASF82" s="150"/>
      <c r="ASG82" s="150"/>
      <c r="ASH82" s="150"/>
      <c r="ASI82" s="150"/>
      <c r="ASJ82" s="150"/>
      <c r="ASK82" s="150"/>
      <c r="ASL82" s="150"/>
      <c r="ASM82" s="150"/>
      <c r="ASN82" s="150"/>
      <c r="ASO82" s="150"/>
      <c r="ASP82" s="150"/>
      <c r="ASQ82" s="150"/>
      <c r="ASR82" s="150"/>
      <c r="ASS82" s="150"/>
      <c r="AST82" s="150"/>
      <c r="ASU82" s="150"/>
      <c r="ASV82" s="150"/>
      <c r="ASW82" s="150"/>
      <c r="ASX82" s="150"/>
      <c r="ASY82" s="150"/>
      <c r="ASZ82" s="150"/>
      <c r="ATA82" s="150"/>
      <c r="ATB82" s="150"/>
      <c r="ATC82" s="150"/>
      <c r="ATD82" s="150"/>
      <c r="ATE82" s="150"/>
      <c r="ATF82" s="150"/>
      <c r="ATG82" s="150"/>
      <c r="ATH82" s="150"/>
      <c r="ATI82" s="150"/>
      <c r="ATJ82" s="150"/>
      <c r="ATK82" s="150"/>
      <c r="ATL82" s="150"/>
      <c r="ATM82" s="150"/>
      <c r="ATN82" s="150"/>
      <c r="ATO82" s="150"/>
      <c r="ATP82" s="150"/>
      <c r="ATQ82" s="150"/>
      <c r="ATR82" s="150"/>
      <c r="ATS82" s="150"/>
      <c r="ATT82" s="150"/>
      <c r="ATU82" s="150"/>
      <c r="ATV82" s="150"/>
      <c r="ATW82" s="150"/>
      <c r="ATX82" s="150"/>
      <c r="ATY82" s="150"/>
      <c r="ATZ82" s="150"/>
      <c r="AUA82" s="150"/>
      <c r="AUB82" s="150"/>
      <c r="AUC82" s="150"/>
      <c r="AUD82" s="150"/>
      <c r="AUE82" s="150"/>
      <c r="AUF82" s="150"/>
      <c r="AUG82" s="150"/>
      <c r="AUH82" s="150"/>
      <c r="AUI82" s="150"/>
      <c r="AUJ82" s="150"/>
      <c r="AUK82" s="150"/>
      <c r="AUL82" s="150"/>
      <c r="AUM82" s="150"/>
      <c r="AUN82" s="150"/>
      <c r="AUO82" s="150"/>
      <c r="AUP82" s="150"/>
      <c r="AUQ82" s="150"/>
      <c r="AUR82" s="150"/>
      <c r="AUS82" s="150"/>
      <c r="AUT82" s="150"/>
      <c r="AUU82" s="150"/>
      <c r="AUV82" s="150"/>
      <c r="AUW82" s="150"/>
      <c r="AUX82" s="150"/>
      <c r="AUY82" s="150"/>
      <c r="AUZ82" s="150"/>
      <c r="AVA82" s="150"/>
      <c r="AVB82" s="150"/>
      <c r="AVC82" s="150"/>
      <c r="AVD82" s="150"/>
      <c r="AVE82" s="150"/>
      <c r="AVF82" s="150"/>
      <c r="AVG82" s="150"/>
      <c r="AVH82" s="150"/>
      <c r="AVI82" s="150"/>
      <c r="AVJ82" s="150"/>
      <c r="AVK82" s="150"/>
      <c r="AVL82" s="150"/>
      <c r="AVM82" s="150"/>
      <c r="AVN82" s="150"/>
      <c r="AVO82" s="150"/>
      <c r="AVP82" s="150"/>
      <c r="AVQ82" s="150"/>
      <c r="AVR82" s="150"/>
      <c r="AVS82" s="150"/>
      <c r="AVT82" s="150"/>
      <c r="AVU82" s="150"/>
      <c r="AVV82" s="150"/>
      <c r="AVW82" s="150"/>
      <c r="AVX82" s="150"/>
      <c r="AVY82" s="150"/>
      <c r="AVZ82" s="150"/>
      <c r="AWA82" s="150"/>
      <c r="AWB82" s="150"/>
      <c r="AWC82" s="150"/>
      <c r="AWD82" s="150"/>
      <c r="AWE82" s="150"/>
      <c r="AWF82" s="150"/>
      <c r="AWG82" s="150"/>
      <c r="AWH82" s="150"/>
      <c r="AWI82" s="150"/>
      <c r="AWJ82" s="150"/>
      <c r="AWK82" s="150"/>
      <c r="AWL82" s="150"/>
      <c r="AWM82" s="150"/>
      <c r="AWN82" s="150"/>
      <c r="AWO82" s="150"/>
      <c r="AWP82" s="150"/>
      <c r="AWQ82" s="150"/>
      <c r="AWR82" s="150"/>
      <c r="AWS82" s="150"/>
      <c r="AWT82" s="150"/>
      <c r="AWU82" s="150"/>
      <c r="AWV82" s="150"/>
      <c r="AWW82" s="150"/>
      <c r="AWX82" s="150"/>
      <c r="AWY82" s="150"/>
      <c r="AWZ82" s="150"/>
      <c r="AXA82" s="150"/>
      <c r="AXB82" s="150"/>
      <c r="AXC82" s="150"/>
      <c r="AXD82" s="150"/>
      <c r="AXE82" s="150"/>
      <c r="AXF82" s="150"/>
      <c r="AXG82" s="150"/>
      <c r="AXH82" s="150"/>
      <c r="AXI82" s="150"/>
      <c r="AXJ82" s="150"/>
      <c r="AXK82" s="150"/>
      <c r="AXL82" s="150"/>
      <c r="AXM82" s="150"/>
      <c r="AXN82" s="150"/>
      <c r="AXO82" s="150"/>
      <c r="AXP82" s="150"/>
      <c r="AXQ82" s="150"/>
      <c r="AXR82" s="150"/>
      <c r="AXS82" s="150"/>
      <c r="AXT82" s="150"/>
      <c r="AXU82" s="150"/>
      <c r="AXV82" s="150"/>
      <c r="AXW82" s="150"/>
      <c r="AXX82" s="150"/>
      <c r="AXY82" s="150"/>
      <c r="AXZ82" s="150"/>
      <c r="AYA82" s="150"/>
      <c r="AYB82" s="150"/>
      <c r="AYC82" s="150"/>
      <c r="AYD82" s="150"/>
      <c r="AYE82" s="150"/>
      <c r="AYF82" s="150"/>
      <c r="AYG82" s="150"/>
      <c r="AYH82" s="150"/>
      <c r="AYI82" s="150"/>
      <c r="AYJ82" s="150"/>
      <c r="AYK82" s="150"/>
      <c r="AYL82" s="150"/>
      <c r="AYM82" s="150"/>
      <c r="AYN82" s="150"/>
      <c r="AYO82" s="150"/>
      <c r="AYP82" s="150"/>
      <c r="AYQ82" s="150"/>
      <c r="AYR82" s="150"/>
      <c r="AYS82" s="150"/>
      <c r="AYT82" s="150"/>
      <c r="AYU82" s="150"/>
      <c r="AYV82" s="150"/>
      <c r="AYW82" s="150"/>
      <c r="AYX82" s="150"/>
      <c r="AYY82" s="150"/>
      <c r="AYZ82" s="150"/>
      <c r="AZA82" s="150"/>
      <c r="AZB82" s="150"/>
      <c r="AZC82" s="150"/>
      <c r="AZD82" s="150"/>
      <c r="AZE82" s="150"/>
      <c r="AZF82" s="150"/>
      <c r="AZG82" s="150"/>
      <c r="AZH82" s="150"/>
      <c r="AZI82" s="150"/>
      <c r="AZJ82" s="150"/>
      <c r="AZK82" s="150"/>
      <c r="AZL82" s="150"/>
      <c r="AZM82" s="150"/>
      <c r="AZN82" s="150"/>
      <c r="AZO82" s="150"/>
      <c r="AZP82" s="150"/>
      <c r="AZQ82" s="150"/>
      <c r="AZR82" s="150"/>
      <c r="AZS82" s="150"/>
      <c r="AZT82" s="150"/>
      <c r="AZU82" s="150"/>
      <c r="AZV82" s="150"/>
      <c r="AZW82" s="150"/>
      <c r="AZX82" s="150"/>
      <c r="AZY82" s="150"/>
      <c r="AZZ82" s="150"/>
      <c r="BAA82" s="150"/>
      <c r="BAB82" s="150"/>
      <c r="BAC82" s="150"/>
      <c r="BAD82" s="150"/>
      <c r="BAE82" s="150"/>
      <c r="BAF82" s="150"/>
      <c r="BAG82" s="150"/>
      <c r="BAH82" s="150"/>
      <c r="BAI82" s="150"/>
      <c r="BAJ82" s="150"/>
      <c r="BAK82" s="150"/>
      <c r="BAL82" s="150"/>
      <c r="BAM82" s="150"/>
      <c r="BAN82" s="150"/>
      <c r="BAO82" s="150"/>
      <c r="BAP82" s="150"/>
      <c r="BAQ82" s="150"/>
      <c r="BAR82" s="150"/>
      <c r="BAS82" s="150"/>
      <c r="BAT82" s="150"/>
      <c r="BAU82" s="150"/>
      <c r="BAV82" s="150"/>
      <c r="BAW82" s="150"/>
      <c r="BAX82" s="150"/>
      <c r="BAY82" s="150"/>
      <c r="BAZ82" s="150"/>
      <c r="BBA82" s="150"/>
      <c r="BBB82" s="150"/>
      <c r="BBC82" s="150"/>
      <c r="BBD82" s="150"/>
      <c r="BBE82" s="150"/>
      <c r="BBF82" s="150"/>
      <c r="BBG82" s="150"/>
      <c r="BBH82" s="150"/>
      <c r="BBI82" s="150"/>
      <c r="BBJ82" s="150"/>
      <c r="BBK82" s="150"/>
      <c r="BBL82" s="150"/>
      <c r="BBM82" s="150"/>
      <c r="BBN82" s="150"/>
      <c r="BBO82" s="150"/>
      <c r="BBP82" s="150"/>
      <c r="BBQ82" s="150"/>
      <c r="BBR82" s="150"/>
      <c r="BBS82" s="150"/>
      <c r="BBT82" s="150"/>
      <c r="BBU82" s="150"/>
      <c r="BBV82" s="150"/>
      <c r="BBW82" s="150"/>
      <c r="BBX82" s="150"/>
      <c r="BBY82" s="150"/>
      <c r="BBZ82" s="150"/>
      <c r="BCA82" s="150"/>
      <c r="BCB82" s="150"/>
      <c r="BCC82" s="150"/>
      <c r="BCD82" s="150"/>
      <c r="BCE82" s="150"/>
      <c r="BCF82" s="150"/>
      <c r="BCG82" s="150"/>
      <c r="BCH82" s="150"/>
      <c r="BCI82" s="150"/>
      <c r="BCJ82" s="150"/>
      <c r="BCK82" s="150"/>
      <c r="BCL82" s="150"/>
      <c r="BCM82" s="150"/>
      <c r="BCN82" s="150"/>
      <c r="BCO82" s="150"/>
      <c r="BCP82" s="150"/>
      <c r="BCQ82" s="150"/>
      <c r="BCR82" s="150"/>
      <c r="BCS82" s="150"/>
      <c r="BCT82" s="150"/>
      <c r="BCU82" s="150"/>
      <c r="BCV82" s="150"/>
      <c r="BCW82" s="150"/>
      <c r="BCX82" s="150"/>
      <c r="BCY82" s="150"/>
      <c r="BCZ82" s="150"/>
      <c r="BDA82" s="150"/>
      <c r="BDB82" s="150"/>
      <c r="BDC82" s="150"/>
      <c r="BDD82" s="150"/>
      <c r="BDE82" s="150"/>
      <c r="BDF82" s="150"/>
      <c r="BDG82" s="150"/>
      <c r="BDH82" s="150"/>
      <c r="BDI82" s="150"/>
      <c r="BDJ82" s="150"/>
      <c r="BDK82" s="150"/>
      <c r="BDL82" s="150"/>
      <c r="BDM82" s="150"/>
      <c r="BDN82" s="150"/>
      <c r="BDO82" s="150"/>
      <c r="BDP82" s="150"/>
      <c r="BDQ82" s="150"/>
      <c r="BDR82" s="150"/>
      <c r="BDS82" s="150"/>
      <c r="BDT82" s="150"/>
      <c r="BDU82" s="150"/>
      <c r="BDV82" s="150"/>
      <c r="BDW82" s="150"/>
      <c r="BDX82" s="150"/>
      <c r="BDY82" s="150"/>
      <c r="BDZ82" s="150"/>
      <c r="BEA82" s="150"/>
      <c r="BEB82" s="150"/>
      <c r="BEC82" s="150"/>
      <c r="BED82" s="150"/>
      <c r="BEE82" s="150"/>
      <c r="BEF82" s="150"/>
      <c r="BEG82" s="150"/>
      <c r="BEH82" s="150"/>
      <c r="BEI82" s="150"/>
      <c r="BEJ82" s="150"/>
      <c r="BEK82" s="150"/>
      <c r="BEL82" s="150"/>
      <c r="BEM82" s="150"/>
      <c r="BEN82" s="150"/>
      <c r="BEO82" s="150"/>
      <c r="BEP82" s="150"/>
      <c r="BEQ82" s="150"/>
      <c r="BER82" s="150"/>
      <c r="BES82" s="150"/>
      <c r="BET82" s="150"/>
      <c r="BEU82" s="150"/>
      <c r="BEV82" s="150"/>
      <c r="BEW82" s="150"/>
      <c r="BEX82" s="150"/>
      <c r="BEY82" s="150"/>
      <c r="BEZ82" s="150"/>
      <c r="BFA82" s="150"/>
      <c r="BFB82" s="150"/>
      <c r="BFC82" s="150"/>
      <c r="BFD82" s="150"/>
      <c r="BFE82" s="150"/>
      <c r="BFF82" s="150"/>
      <c r="BFG82" s="150"/>
      <c r="BFH82" s="150"/>
      <c r="BFI82" s="150"/>
      <c r="BFJ82" s="150"/>
      <c r="BFK82" s="150"/>
      <c r="BFL82" s="150"/>
      <c r="BFM82" s="150"/>
      <c r="BFN82" s="150"/>
      <c r="BFO82" s="150"/>
      <c r="BFP82" s="150"/>
      <c r="BFQ82" s="150"/>
      <c r="BFR82" s="150"/>
      <c r="BFS82" s="150"/>
      <c r="BFT82" s="150"/>
      <c r="BFU82" s="150"/>
      <c r="BFV82" s="150"/>
      <c r="BFW82" s="150"/>
      <c r="BFX82" s="150"/>
      <c r="BFY82" s="150"/>
      <c r="BFZ82" s="150"/>
      <c r="BGA82" s="150"/>
      <c r="BGB82" s="150"/>
      <c r="BGC82" s="150"/>
      <c r="BGD82" s="150"/>
      <c r="BGE82" s="150"/>
      <c r="BGF82" s="150"/>
      <c r="BGG82" s="150"/>
      <c r="BGH82" s="150"/>
      <c r="BGI82" s="150"/>
      <c r="BGJ82" s="150"/>
      <c r="BGK82" s="150"/>
      <c r="BGL82" s="150"/>
      <c r="BGM82" s="150"/>
      <c r="BGN82" s="150"/>
      <c r="BGO82" s="150"/>
      <c r="BGP82" s="150"/>
      <c r="BGQ82" s="150"/>
      <c r="BGR82" s="150"/>
      <c r="BGS82" s="150"/>
      <c r="BGT82" s="150"/>
      <c r="BGU82" s="150"/>
      <c r="BGV82" s="150"/>
      <c r="BGW82" s="150"/>
      <c r="BGX82" s="150"/>
      <c r="BGY82" s="150"/>
      <c r="BGZ82" s="150"/>
      <c r="BHA82" s="150"/>
      <c r="BHB82" s="150"/>
      <c r="BHC82" s="150"/>
      <c r="BHD82" s="150"/>
      <c r="BHE82" s="150"/>
      <c r="BHF82" s="150"/>
      <c r="BHG82" s="150"/>
      <c r="BHH82" s="150"/>
      <c r="BHI82" s="150"/>
      <c r="BHJ82" s="150"/>
      <c r="BHK82" s="150"/>
      <c r="BHL82" s="150"/>
      <c r="BHM82" s="150"/>
      <c r="BHN82" s="150"/>
      <c r="BHO82" s="150"/>
      <c r="BHP82" s="150"/>
      <c r="BHQ82" s="150"/>
      <c r="BHR82" s="150"/>
      <c r="BHS82" s="150"/>
      <c r="BHT82" s="150"/>
      <c r="BHU82" s="150"/>
      <c r="BHV82" s="150"/>
      <c r="BHW82" s="150"/>
      <c r="BHX82" s="150"/>
      <c r="BHY82" s="150"/>
      <c r="BHZ82" s="150"/>
      <c r="BIA82" s="150"/>
      <c r="BIB82" s="150"/>
      <c r="BIC82" s="150"/>
      <c r="BID82" s="150"/>
      <c r="BIE82" s="150"/>
      <c r="BIF82" s="150"/>
      <c r="BIG82" s="150"/>
      <c r="BIH82" s="150"/>
      <c r="BII82" s="150"/>
      <c r="BIJ82" s="150"/>
      <c r="BIK82" s="150"/>
      <c r="BIL82" s="150"/>
      <c r="BIM82" s="150"/>
      <c r="BIN82" s="150"/>
      <c r="BIO82" s="150"/>
      <c r="BIP82" s="150"/>
      <c r="BIQ82" s="150"/>
      <c r="BIR82" s="150"/>
      <c r="BIS82" s="150"/>
      <c r="BIT82" s="150"/>
      <c r="BIU82" s="150"/>
      <c r="BIV82" s="150"/>
      <c r="BIW82" s="150"/>
      <c r="BIX82" s="150"/>
      <c r="BIY82" s="150"/>
      <c r="BIZ82" s="150"/>
      <c r="BJA82" s="150"/>
      <c r="BJB82" s="150"/>
      <c r="BJC82" s="150"/>
      <c r="BJD82" s="150"/>
      <c r="BJE82" s="150"/>
      <c r="BJF82" s="150"/>
      <c r="BJG82" s="150"/>
      <c r="BJH82" s="150"/>
      <c r="BJI82" s="150"/>
      <c r="BJJ82" s="150"/>
      <c r="BJK82" s="150"/>
      <c r="BJL82" s="150"/>
      <c r="BJM82" s="150"/>
      <c r="BJN82" s="150"/>
      <c r="BJO82" s="150"/>
      <c r="BJP82" s="150"/>
      <c r="BJQ82" s="150"/>
      <c r="BJR82" s="150"/>
      <c r="BJS82" s="150"/>
      <c r="BJT82" s="150"/>
      <c r="BJU82" s="150"/>
      <c r="BJV82" s="150"/>
      <c r="BJW82" s="150"/>
      <c r="BJX82" s="150"/>
      <c r="BJY82" s="150"/>
      <c r="BJZ82" s="150"/>
      <c r="BKA82" s="150"/>
      <c r="BKB82" s="150"/>
      <c r="BKC82" s="150"/>
      <c r="BKD82" s="150"/>
      <c r="BKE82" s="150"/>
      <c r="BKF82" s="150"/>
      <c r="BKG82" s="150"/>
      <c r="BKH82" s="150"/>
      <c r="BKI82" s="150"/>
      <c r="BKJ82" s="150"/>
      <c r="BKK82" s="150"/>
      <c r="BKL82" s="150"/>
      <c r="BKM82" s="150"/>
      <c r="BKN82" s="150"/>
      <c r="BKO82" s="150"/>
      <c r="BKP82" s="150"/>
      <c r="BKQ82" s="150"/>
      <c r="BKR82" s="150"/>
      <c r="BKS82" s="150"/>
      <c r="BKT82" s="150"/>
      <c r="BKU82" s="150"/>
      <c r="BKV82" s="150"/>
      <c r="BKW82" s="150"/>
      <c r="BKX82" s="150"/>
      <c r="BKY82" s="150"/>
      <c r="BKZ82" s="150"/>
      <c r="BLA82" s="150"/>
      <c r="BLB82" s="150"/>
      <c r="BLC82" s="150"/>
      <c r="BLD82" s="150"/>
      <c r="BLE82" s="150"/>
      <c r="BLF82" s="150"/>
      <c r="BLG82" s="150"/>
      <c r="BLH82" s="150"/>
      <c r="BLI82" s="150"/>
      <c r="BLJ82" s="150"/>
      <c r="BLK82" s="150"/>
      <c r="BLL82" s="150"/>
      <c r="BLM82" s="150"/>
      <c r="BLN82" s="150"/>
      <c r="BLO82" s="150"/>
      <c r="BLP82" s="150"/>
      <c r="BLQ82" s="150"/>
      <c r="BLR82" s="150"/>
      <c r="BLS82" s="150"/>
      <c r="BLT82" s="150"/>
      <c r="BLU82" s="150"/>
      <c r="BLV82" s="150"/>
      <c r="BLW82" s="150"/>
      <c r="BLX82" s="150"/>
      <c r="BLY82" s="150"/>
      <c r="BLZ82" s="150"/>
      <c r="BMA82" s="150"/>
      <c r="BMB82" s="150"/>
      <c r="BMC82" s="150"/>
      <c r="BMD82" s="150"/>
      <c r="BME82" s="150"/>
      <c r="BMF82" s="150"/>
      <c r="BMG82" s="150"/>
      <c r="BMH82" s="150"/>
      <c r="BMI82" s="150"/>
      <c r="BMJ82" s="150"/>
      <c r="BMK82" s="150"/>
      <c r="BML82" s="150"/>
      <c r="BMM82" s="150"/>
      <c r="BMN82" s="150"/>
      <c r="BMO82" s="150"/>
      <c r="BMP82" s="150"/>
      <c r="BMQ82" s="150"/>
      <c r="BMR82" s="150"/>
      <c r="BMS82" s="150"/>
      <c r="BMT82" s="150"/>
      <c r="BMU82" s="150"/>
      <c r="BMV82" s="150"/>
      <c r="BMW82" s="150"/>
      <c r="BMX82" s="150"/>
      <c r="BMY82" s="150"/>
      <c r="BMZ82" s="150"/>
      <c r="BNA82" s="150"/>
      <c r="BNB82" s="150"/>
      <c r="BNC82" s="150"/>
      <c r="BND82" s="150"/>
      <c r="BNE82" s="150"/>
      <c r="BNF82" s="150"/>
      <c r="BNG82" s="150"/>
      <c r="BNH82" s="150"/>
      <c r="BNI82" s="150"/>
      <c r="BNJ82" s="150"/>
      <c r="BNK82" s="150"/>
      <c r="BNL82" s="150"/>
      <c r="BNM82" s="150"/>
      <c r="BNN82" s="150"/>
      <c r="BNO82" s="150"/>
      <c r="BNP82" s="150"/>
      <c r="BNQ82" s="150"/>
      <c r="BNR82" s="150"/>
      <c r="BNS82" s="150"/>
      <c r="BNT82" s="150"/>
      <c r="BNU82" s="150"/>
      <c r="BNV82" s="150"/>
      <c r="BNW82" s="150"/>
      <c r="BNX82" s="150"/>
      <c r="BNY82" s="150"/>
      <c r="BNZ82" s="150"/>
      <c r="BOA82" s="150"/>
      <c r="BOB82" s="150"/>
      <c r="BOC82" s="150"/>
      <c r="BOD82" s="150"/>
      <c r="BOE82" s="150"/>
      <c r="BOF82" s="150"/>
      <c r="BOG82" s="150"/>
      <c r="BOH82" s="150"/>
      <c r="BOI82" s="150"/>
      <c r="BOJ82" s="150"/>
      <c r="BOK82" s="150"/>
      <c r="BOL82" s="150"/>
      <c r="BOM82" s="150"/>
      <c r="BON82" s="150"/>
      <c r="BOO82" s="150"/>
      <c r="BOP82" s="150"/>
      <c r="BOQ82" s="150"/>
      <c r="BOR82" s="150"/>
      <c r="BOS82" s="150"/>
      <c r="BOT82" s="150"/>
      <c r="BOU82" s="150"/>
      <c r="BOV82" s="150"/>
      <c r="BOW82" s="150"/>
      <c r="BOX82" s="150"/>
      <c r="BOY82" s="150"/>
      <c r="BOZ82" s="150"/>
      <c r="BPA82" s="150"/>
      <c r="BPB82" s="150"/>
      <c r="BPC82" s="150"/>
      <c r="BPD82" s="150"/>
      <c r="BPE82" s="150"/>
      <c r="BPF82" s="150"/>
      <c r="BPG82" s="150"/>
      <c r="BPH82" s="150"/>
      <c r="BPI82" s="150"/>
      <c r="BPJ82" s="150"/>
      <c r="BPK82" s="150"/>
      <c r="BPL82" s="150"/>
      <c r="BPM82" s="150"/>
      <c r="BPN82" s="150"/>
      <c r="BPO82" s="150"/>
      <c r="BPP82" s="150"/>
      <c r="BPQ82" s="150"/>
      <c r="BPR82" s="150"/>
      <c r="BPS82" s="150"/>
      <c r="BPT82" s="150"/>
      <c r="BPU82" s="150"/>
      <c r="BPV82" s="150"/>
      <c r="BPW82" s="150"/>
      <c r="BPX82" s="150"/>
      <c r="BPY82" s="150"/>
      <c r="BPZ82" s="150"/>
      <c r="BQA82" s="150"/>
      <c r="BQB82" s="150"/>
      <c r="BQC82" s="150"/>
      <c r="BQD82" s="150"/>
      <c r="BQE82" s="150"/>
      <c r="BQF82" s="150"/>
      <c r="BQG82" s="150"/>
      <c r="BQH82" s="150"/>
      <c r="BQI82" s="150"/>
      <c r="BQJ82" s="150"/>
      <c r="BQK82" s="150"/>
      <c r="BQL82" s="150"/>
      <c r="BQM82" s="150"/>
      <c r="BQN82" s="150"/>
      <c r="BQO82" s="150"/>
      <c r="BQP82" s="150"/>
      <c r="BQQ82" s="150"/>
      <c r="BQR82" s="150"/>
      <c r="BQS82" s="150"/>
      <c r="BQT82" s="150"/>
      <c r="BQU82" s="150"/>
      <c r="BQV82" s="150"/>
      <c r="BQW82" s="150"/>
      <c r="BQX82" s="150"/>
      <c r="BQY82" s="150"/>
      <c r="BQZ82" s="150"/>
      <c r="BRA82" s="150"/>
      <c r="BRB82" s="150"/>
      <c r="BRC82" s="150"/>
      <c r="BRD82" s="150"/>
      <c r="BRE82" s="150"/>
      <c r="BRF82" s="150"/>
      <c r="BRG82" s="150"/>
      <c r="BRH82" s="150"/>
      <c r="BRI82" s="150"/>
      <c r="BRJ82" s="150"/>
      <c r="BRK82" s="150"/>
      <c r="BRL82" s="150"/>
      <c r="BRM82" s="150"/>
      <c r="BRN82" s="150"/>
      <c r="BRO82" s="150"/>
      <c r="BRP82" s="150"/>
      <c r="BRQ82" s="150"/>
      <c r="BRR82" s="150"/>
      <c r="BRS82" s="150"/>
      <c r="BRT82" s="150"/>
      <c r="BRU82" s="150"/>
      <c r="BRV82" s="150"/>
      <c r="BRW82" s="150"/>
      <c r="BRX82" s="150"/>
      <c r="BRY82" s="150"/>
      <c r="BRZ82" s="150"/>
      <c r="BSA82" s="150"/>
      <c r="BSB82" s="150"/>
      <c r="BSC82" s="150"/>
      <c r="BSD82" s="150"/>
      <c r="BSE82" s="150"/>
      <c r="BSF82" s="150"/>
      <c r="BSG82" s="150"/>
      <c r="BSH82" s="150"/>
      <c r="BSI82" s="150"/>
      <c r="BSJ82" s="150"/>
      <c r="BSK82" s="150"/>
      <c r="BSL82" s="150"/>
      <c r="BSM82" s="150"/>
      <c r="BSN82" s="150"/>
      <c r="BSO82" s="150"/>
      <c r="BSP82" s="150"/>
      <c r="BSQ82" s="150"/>
      <c r="BSR82" s="150"/>
      <c r="BSS82" s="150"/>
      <c r="BST82" s="150"/>
      <c r="BSU82" s="150"/>
      <c r="BSV82" s="150"/>
      <c r="BSW82" s="150"/>
      <c r="BSX82" s="150"/>
      <c r="BSY82" s="150"/>
      <c r="BSZ82" s="150"/>
      <c r="BTA82" s="150"/>
      <c r="BTB82" s="150"/>
      <c r="BTC82" s="150"/>
      <c r="BTD82" s="150"/>
      <c r="BTE82" s="150"/>
      <c r="BTF82" s="150"/>
      <c r="BTG82" s="150"/>
      <c r="BTH82" s="150"/>
      <c r="BTI82" s="150"/>
      <c r="BTJ82" s="150"/>
      <c r="BTK82" s="150"/>
      <c r="BTL82" s="150"/>
      <c r="BTM82" s="150"/>
      <c r="BTN82" s="150"/>
      <c r="BTO82" s="150"/>
      <c r="BTP82" s="150"/>
      <c r="BTQ82" s="150"/>
      <c r="BTR82" s="150"/>
      <c r="BTS82" s="150"/>
      <c r="BTT82" s="150"/>
      <c r="BTU82" s="150"/>
      <c r="BTV82" s="150"/>
      <c r="BTW82" s="150"/>
      <c r="BTX82" s="150"/>
      <c r="BTY82" s="150"/>
      <c r="BTZ82" s="150"/>
      <c r="BUA82" s="150"/>
      <c r="BUB82" s="150"/>
      <c r="BUC82" s="150"/>
      <c r="BUD82" s="150"/>
      <c r="BUE82" s="150"/>
      <c r="BUF82" s="150"/>
      <c r="BUG82" s="150"/>
      <c r="BUH82" s="150"/>
      <c r="BUI82" s="150"/>
      <c r="BUJ82" s="150"/>
      <c r="BUK82" s="150"/>
      <c r="BUL82" s="150"/>
      <c r="BUM82" s="150"/>
      <c r="BUN82" s="150"/>
      <c r="BUO82" s="150"/>
      <c r="BUP82" s="150"/>
      <c r="BUQ82" s="150"/>
      <c r="BUR82" s="150"/>
      <c r="BUS82" s="150"/>
      <c r="BUT82" s="150"/>
      <c r="BUU82" s="150"/>
      <c r="BUV82" s="150"/>
      <c r="BUW82" s="150"/>
      <c r="BUX82" s="150"/>
      <c r="BUY82" s="150"/>
      <c r="BUZ82" s="150"/>
      <c r="BVA82" s="150"/>
      <c r="BVB82" s="150"/>
      <c r="BVC82" s="150"/>
      <c r="BVD82" s="150"/>
      <c r="BVE82" s="150"/>
      <c r="BVF82" s="150"/>
      <c r="BVG82" s="150"/>
      <c r="BVH82" s="150"/>
      <c r="BVI82" s="150"/>
      <c r="BVJ82" s="150"/>
      <c r="BVK82" s="150"/>
      <c r="BVL82" s="150"/>
      <c r="BVM82" s="150"/>
      <c r="BVN82" s="150"/>
      <c r="BVO82" s="150"/>
      <c r="BVP82" s="150"/>
      <c r="BVQ82" s="150"/>
      <c r="BVR82" s="150"/>
      <c r="BVS82" s="150"/>
      <c r="BVT82" s="150"/>
      <c r="BVU82" s="150"/>
      <c r="BVV82" s="150"/>
      <c r="BVW82" s="150"/>
      <c r="BVX82" s="150"/>
      <c r="BVY82" s="150"/>
      <c r="BVZ82" s="150"/>
      <c r="BWA82" s="150"/>
      <c r="BWB82" s="150"/>
      <c r="BWC82" s="150"/>
      <c r="BWD82" s="150"/>
      <c r="BWE82" s="150"/>
      <c r="BWF82" s="150"/>
      <c r="BWG82" s="150"/>
      <c r="BWH82" s="150"/>
      <c r="BWI82" s="150"/>
      <c r="BWJ82" s="150"/>
      <c r="BWK82" s="150"/>
      <c r="BWL82" s="150"/>
      <c r="BWM82" s="150"/>
      <c r="BWN82" s="150"/>
      <c r="BWO82" s="150"/>
      <c r="BWP82" s="150"/>
      <c r="BWQ82" s="150"/>
      <c r="BWR82" s="150"/>
      <c r="BWS82" s="150"/>
      <c r="BWT82" s="150"/>
      <c r="BWU82" s="150"/>
      <c r="BWV82" s="150"/>
      <c r="BWW82" s="150"/>
      <c r="BWX82" s="150"/>
      <c r="BWY82" s="150"/>
      <c r="BWZ82" s="150"/>
      <c r="BXA82" s="150"/>
      <c r="BXB82" s="150"/>
      <c r="BXC82" s="150"/>
      <c r="BXD82" s="150"/>
      <c r="BXE82" s="150"/>
      <c r="BXF82" s="150"/>
      <c r="BXG82" s="150"/>
      <c r="BXH82" s="150"/>
      <c r="BXI82" s="150"/>
      <c r="BXJ82" s="150"/>
      <c r="BXK82" s="150"/>
      <c r="BXL82" s="150"/>
      <c r="BXM82" s="150"/>
      <c r="BXN82" s="150"/>
      <c r="BXO82" s="150"/>
      <c r="BXP82" s="150"/>
      <c r="BXQ82" s="150"/>
      <c r="BXR82" s="150"/>
      <c r="BXS82" s="150"/>
      <c r="BXT82" s="150"/>
      <c r="BXU82" s="150"/>
      <c r="BXV82" s="150"/>
      <c r="BXW82" s="150"/>
      <c r="BXX82" s="150"/>
      <c r="BXY82" s="150"/>
      <c r="BXZ82" s="150"/>
      <c r="BYA82" s="150"/>
      <c r="BYB82" s="150"/>
      <c r="BYC82" s="150"/>
      <c r="BYD82" s="150"/>
      <c r="BYE82" s="150"/>
      <c r="BYF82" s="150"/>
      <c r="BYG82" s="150"/>
      <c r="BYH82" s="150"/>
      <c r="BYI82" s="150"/>
      <c r="BYJ82" s="150"/>
      <c r="BYK82" s="150"/>
      <c r="BYL82" s="150"/>
      <c r="BYM82" s="150"/>
      <c r="BYN82" s="150"/>
      <c r="BYO82" s="150"/>
      <c r="BYP82" s="150"/>
      <c r="BYQ82" s="150"/>
      <c r="BYR82" s="150"/>
      <c r="BYS82" s="150"/>
      <c r="BYT82" s="150"/>
      <c r="BYU82" s="150"/>
      <c r="BYV82" s="150"/>
      <c r="BYW82" s="150"/>
      <c r="BYX82" s="150"/>
      <c r="BYY82" s="150"/>
      <c r="BYZ82" s="150"/>
      <c r="BZA82" s="150"/>
      <c r="BZB82" s="150"/>
      <c r="BZC82" s="150"/>
      <c r="BZD82" s="150"/>
      <c r="BZE82" s="150"/>
      <c r="BZF82" s="150"/>
      <c r="BZG82" s="150"/>
      <c r="BZH82" s="150"/>
      <c r="BZI82" s="150"/>
      <c r="BZJ82" s="150"/>
      <c r="BZK82" s="150"/>
      <c r="BZL82" s="150"/>
      <c r="BZM82" s="150"/>
      <c r="BZN82" s="150"/>
      <c r="BZO82" s="150"/>
      <c r="BZP82" s="150"/>
      <c r="BZQ82" s="150"/>
      <c r="BZR82" s="150"/>
      <c r="BZS82" s="150"/>
      <c r="BZT82" s="150"/>
      <c r="BZU82" s="150"/>
      <c r="BZV82" s="150"/>
      <c r="BZW82" s="150"/>
      <c r="BZX82" s="150"/>
      <c r="BZY82" s="150"/>
      <c r="BZZ82" s="150"/>
      <c r="CAA82" s="150"/>
      <c r="CAB82" s="150"/>
      <c r="CAC82" s="150"/>
      <c r="CAD82" s="150"/>
      <c r="CAE82" s="150"/>
      <c r="CAF82" s="150"/>
      <c r="CAG82" s="150"/>
      <c r="CAH82" s="150"/>
      <c r="CAI82" s="150"/>
      <c r="CAJ82" s="150"/>
      <c r="CAK82" s="150"/>
      <c r="CAL82" s="150"/>
      <c r="CAM82" s="150"/>
      <c r="CAN82" s="150"/>
      <c r="CAO82" s="150"/>
      <c r="CAP82" s="150"/>
      <c r="CAQ82" s="150"/>
      <c r="CAR82" s="150"/>
      <c r="CAS82" s="150"/>
      <c r="CAT82" s="150"/>
      <c r="CAU82" s="150"/>
      <c r="CAV82" s="150"/>
      <c r="CAW82" s="150"/>
      <c r="CAX82" s="150"/>
      <c r="CAY82" s="150"/>
      <c r="CAZ82" s="150"/>
      <c r="CBA82" s="150"/>
      <c r="CBB82" s="150"/>
      <c r="CBC82" s="150"/>
      <c r="CBD82" s="150"/>
      <c r="CBE82" s="150"/>
      <c r="CBF82" s="150"/>
      <c r="CBG82" s="150"/>
      <c r="CBH82" s="150"/>
      <c r="CBI82" s="150"/>
      <c r="CBJ82" s="150"/>
      <c r="CBK82" s="150"/>
      <c r="CBL82" s="150"/>
      <c r="CBM82" s="150"/>
      <c r="CBN82" s="150"/>
      <c r="CBO82" s="150"/>
      <c r="CBP82" s="150"/>
      <c r="CBQ82" s="150"/>
      <c r="CBR82" s="150"/>
      <c r="CBS82" s="150"/>
      <c r="CBT82" s="150"/>
      <c r="CBU82" s="150"/>
      <c r="CBV82" s="150"/>
      <c r="CBW82" s="150"/>
      <c r="CBX82" s="150"/>
      <c r="CBY82" s="150"/>
      <c r="CBZ82" s="150"/>
      <c r="CCA82" s="150"/>
      <c r="CCB82" s="150"/>
      <c r="CCC82" s="150"/>
      <c r="CCD82" s="150"/>
      <c r="CCE82" s="150"/>
      <c r="CCF82" s="150"/>
      <c r="CCG82" s="150"/>
      <c r="CCH82" s="150"/>
      <c r="CCI82" s="150"/>
      <c r="CCJ82" s="150"/>
      <c r="CCK82" s="150"/>
      <c r="CCL82" s="150"/>
      <c r="CCM82" s="150"/>
      <c r="CCN82" s="150"/>
      <c r="CCO82" s="150"/>
      <c r="CCP82" s="150"/>
      <c r="CCQ82" s="150"/>
      <c r="CCR82" s="150"/>
      <c r="CCS82" s="150"/>
      <c r="CCT82" s="150"/>
      <c r="CCU82" s="150"/>
      <c r="CCV82" s="150"/>
      <c r="CCW82" s="150"/>
      <c r="CCX82" s="150"/>
      <c r="CCY82" s="150"/>
      <c r="CCZ82" s="150"/>
      <c r="CDA82" s="150"/>
      <c r="CDB82" s="150"/>
      <c r="CDC82" s="150"/>
      <c r="CDD82" s="150"/>
      <c r="CDE82" s="150"/>
      <c r="CDF82" s="150"/>
      <c r="CDG82" s="150"/>
      <c r="CDH82" s="150"/>
      <c r="CDI82" s="150"/>
      <c r="CDJ82" s="150"/>
      <c r="CDK82" s="150"/>
      <c r="CDL82" s="150"/>
      <c r="CDM82" s="150"/>
      <c r="CDN82" s="150"/>
      <c r="CDO82" s="150"/>
      <c r="CDP82" s="150"/>
      <c r="CDQ82" s="150"/>
      <c r="CDR82" s="150"/>
      <c r="CDS82" s="150"/>
      <c r="CDT82" s="150"/>
      <c r="CDU82" s="150"/>
      <c r="CDV82" s="150"/>
      <c r="CDW82" s="150"/>
      <c r="CDX82" s="150"/>
      <c r="CDY82" s="150"/>
      <c r="CDZ82" s="150"/>
      <c r="CEA82" s="150"/>
      <c r="CEB82" s="150"/>
      <c r="CEC82" s="150"/>
      <c r="CED82" s="150"/>
      <c r="CEE82" s="150"/>
      <c r="CEF82" s="150"/>
      <c r="CEG82" s="150"/>
      <c r="CEH82" s="150"/>
      <c r="CEI82" s="150"/>
      <c r="CEJ82" s="150"/>
      <c r="CEK82" s="150"/>
      <c r="CEL82" s="150"/>
      <c r="CEM82" s="150"/>
      <c r="CEN82" s="150"/>
      <c r="CEO82" s="150"/>
      <c r="CEP82" s="150"/>
      <c r="CEQ82" s="150"/>
      <c r="CER82" s="150"/>
      <c r="CES82" s="150"/>
      <c r="CET82" s="150"/>
      <c r="CEU82" s="150"/>
      <c r="CEV82" s="150"/>
      <c r="CEW82" s="150"/>
      <c r="CEX82" s="150"/>
      <c r="CEY82" s="150"/>
      <c r="CEZ82" s="150"/>
      <c r="CFA82" s="150"/>
      <c r="CFB82" s="150"/>
      <c r="CFC82" s="150"/>
      <c r="CFD82" s="150"/>
      <c r="CFE82" s="150"/>
      <c r="CFF82" s="150"/>
      <c r="CFG82" s="150"/>
      <c r="CFH82" s="150"/>
      <c r="CFI82" s="150"/>
      <c r="CFJ82" s="150"/>
      <c r="CFK82" s="150"/>
      <c r="CFL82" s="150"/>
      <c r="CFM82" s="150"/>
      <c r="CFN82" s="150"/>
      <c r="CFO82" s="150"/>
      <c r="CFP82" s="150"/>
      <c r="CFQ82" s="150"/>
      <c r="CFR82" s="150"/>
      <c r="CFS82" s="150"/>
      <c r="CFT82" s="150"/>
      <c r="CFU82" s="150"/>
      <c r="CFV82" s="150"/>
      <c r="CFW82" s="150"/>
      <c r="CFX82" s="150"/>
      <c r="CFY82" s="150"/>
      <c r="CFZ82" s="150"/>
      <c r="CGA82" s="150"/>
      <c r="CGB82" s="150"/>
      <c r="CGC82" s="150"/>
      <c r="CGD82" s="150"/>
      <c r="CGE82" s="150"/>
      <c r="CGF82" s="150"/>
      <c r="CGG82" s="150"/>
      <c r="CGH82" s="150"/>
      <c r="CGI82" s="150"/>
      <c r="CGJ82" s="150"/>
      <c r="CGK82" s="150"/>
      <c r="CGL82" s="150"/>
      <c r="CGM82" s="150"/>
      <c r="CGN82" s="150"/>
      <c r="CGO82" s="150"/>
      <c r="CGP82" s="150"/>
      <c r="CGQ82" s="150"/>
      <c r="CGR82" s="150"/>
      <c r="CGS82" s="150"/>
      <c r="CGT82" s="150"/>
      <c r="CGU82" s="150"/>
      <c r="CGV82" s="150"/>
      <c r="CGW82" s="150"/>
      <c r="CGX82" s="150"/>
      <c r="CGY82" s="150"/>
      <c r="CGZ82" s="150"/>
      <c r="CHA82" s="150"/>
      <c r="CHB82" s="150"/>
      <c r="CHC82" s="150"/>
      <c r="CHD82" s="150"/>
      <c r="CHE82" s="150"/>
      <c r="CHF82" s="150"/>
      <c r="CHG82" s="150"/>
      <c r="CHH82" s="150"/>
      <c r="CHI82" s="150"/>
      <c r="CHJ82" s="150"/>
      <c r="CHK82" s="150"/>
      <c r="CHL82" s="150"/>
      <c r="CHM82" s="150"/>
      <c r="CHN82" s="150"/>
      <c r="CHO82" s="150"/>
      <c r="CHP82" s="150"/>
      <c r="CHQ82" s="150"/>
      <c r="CHR82" s="150"/>
      <c r="CHS82" s="150"/>
      <c r="CHT82" s="150"/>
      <c r="CHU82" s="150"/>
      <c r="CHV82" s="150"/>
      <c r="CHW82" s="150"/>
      <c r="CHX82" s="150"/>
      <c r="CHY82" s="150"/>
      <c r="CHZ82" s="150"/>
      <c r="CIA82" s="150"/>
      <c r="CIB82" s="150"/>
      <c r="CIC82" s="150"/>
      <c r="CID82" s="150"/>
      <c r="CIE82" s="150"/>
      <c r="CIF82" s="150"/>
      <c r="CIG82" s="150"/>
      <c r="CIH82" s="150"/>
      <c r="CII82" s="150"/>
      <c r="CIJ82" s="150"/>
      <c r="CIK82" s="150"/>
      <c r="CIL82" s="150"/>
      <c r="CIM82" s="150"/>
      <c r="CIN82" s="150"/>
      <c r="CIO82" s="150"/>
      <c r="CIP82" s="150"/>
      <c r="CIQ82" s="150"/>
      <c r="CIR82" s="150"/>
      <c r="CIS82" s="150"/>
      <c r="CIT82" s="150"/>
      <c r="CIU82" s="150"/>
      <c r="CIV82" s="150"/>
      <c r="CIW82" s="150"/>
      <c r="CIX82" s="150"/>
      <c r="CIY82" s="150"/>
      <c r="CIZ82" s="150"/>
      <c r="CJA82" s="150"/>
      <c r="CJB82" s="150"/>
      <c r="CJC82" s="150"/>
      <c r="CJD82" s="150"/>
      <c r="CJE82" s="150"/>
      <c r="CJF82" s="150"/>
      <c r="CJG82" s="150"/>
      <c r="CJH82" s="150"/>
      <c r="CJI82" s="150"/>
      <c r="CJJ82" s="150"/>
      <c r="CJK82" s="150"/>
      <c r="CJL82" s="150"/>
      <c r="CJM82" s="150"/>
      <c r="CJN82" s="150"/>
      <c r="CJO82" s="150"/>
      <c r="CJP82" s="150"/>
      <c r="CJQ82" s="150"/>
      <c r="CJR82" s="150"/>
      <c r="CJS82" s="150"/>
      <c r="CJT82" s="150"/>
      <c r="CJU82" s="150"/>
      <c r="CJV82" s="150"/>
      <c r="CJW82" s="150"/>
      <c r="CJX82" s="150"/>
      <c r="CJY82" s="150"/>
      <c r="CJZ82" s="150"/>
      <c r="CKA82" s="150"/>
      <c r="CKB82" s="150"/>
      <c r="CKC82" s="150"/>
      <c r="CKD82" s="150"/>
      <c r="CKE82" s="150"/>
      <c r="CKF82" s="150"/>
      <c r="CKG82" s="150"/>
      <c r="CKH82" s="150"/>
      <c r="CKI82" s="150"/>
      <c r="CKJ82" s="150"/>
      <c r="CKK82" s="150"/>
      <c r="CKL82" s="150"/>
      <c r="CKM82" s="150"/>
      <c r="CKN82" s="150"/>
      <c r="CKO82" s="150"/>
      <c r="CKP82" s="150"/>
      <c r="CKQ82" s="150"/>
      <c r="CKR82" s="150"/>
      <c r="CKS82" s="150"/>
      <c r="CKT82" s="150"/>
      <c r="CKU82" s="150"/>
      <c r="CKV82" s="150"/>
      <c r="CKW82" s="150"/>
      <c r="CKX82" s="150"/>
      <c r="CKY82" s="150"/>
      <c r="CKZ82" s="150"/>
      <c r="CLA82" s="150"/>
      <c r="CLB82" s="150"/>
      <c r="CLC82" s="150"/>
      <c r="CLD82" s="150"/>
      <c r="CLE82" s="150"/>
      <c r="CLF82" s="150"/>
      <c r="CLG82" s="150"/>
      <c r="CLH82" s="150"/>
      <c r="CLI82" s="150"/>
      <c r="CLJ82" s="150"/>
      <c r="CLK82" s="150"/>
      <c r="CLL82" s="150"/>
      <c r="CLM82" s="150"/>
      <c r="CLN82" s="150"/>
      <c r="CLO82" s="150"/>
      <c r="CLP82" s="150"/>
      <c r="CLQ82" s="150"/>
      <c r="CLR82" s="150"/>
      <c r="CLS82" s="150"/>
      <c r="CLT82" s="150"/>
      <c r="CLU82" s="150"/>
      <c r="CLV82" s="150"/>
      <c r="CLW82" s="150"/>
      <c r="CLX82" s="150"/>
      <c r="CLY82" s="150"/>
      <c r="CLZ82" s="150"/>
      <c r="CMA82" s="150"/>
      <c r="CMB82" s="150"/>
      <c r="CMC82" s="150"/>
      <c r="CMD82" s="150"/>
      <c r="CME82" s="150"/>
      <c r="CMF82" s="150"/>
      <c r="CMG82" s="150"/>
      <c r="CMH82" s="150"/>
      <c r="CMI82" s="150"/>
      <c r="CMJ82" s="150"/>
      <c r="CMK82" s="150"/>
      <c r="CML82" s="150"/>
      <c r="CMM82" s="150"/>
      <c r="CMN82" s="150"/>
      <c r="CMO82" s="150"/>
      <c r="CMP82" s="150"/>
      <c r="CMQ82" s="150"/>
      <c r="CMR82" s="150"/>
      <c r="CMS82" s="150"/>
      <c r="CMT82" s="150"/>
      <c r="CMU82" s="150"/>
      <c r="CMV82" s="150"/>
      <c r="CMW82" s="150"/>
      <c r="CMX82" s="150"/>
      <c r="CMY82" s="150"/>
      <c r="CMZ82" s="150"/>
      <c r="CNA82" s="150"/>
      <c r="CNB82" s="150"/>
      <c r="CNC82" s="150"/>
      <c r="CND82" s="150"/>
      <c r="CNE82" s="150"/>
      <c r="CNF82" s="150"/>
      <c r="CNG82" s="150"/>
      <c r="CNH82" s="150"/>
      <c r="CNI82" s="150"/>
      <c r="CNJ82" s="150"/>
      <c r="CNK82" s="150"/>
      <c r="CNL82" s="150"/>
      <c r="CNM82" s="150"/>
      <c r="CNN82" s="150"/>
      <c r="CNO82" s="150"/>
      <c r="CNP82" s="150"/>
      <c r="CNQ82" s="150"/>
      <c r="CNR82" s="150"/>
      <c r="CNS82" s="150"/>
      <c r="CNT82" s="150"/>
      <c r="CNU82" s="150"/>
      <c r="CNV82" s="150"/>
      <c r="CNW82" s="150"/>
      <c r="CNX82" s="150"/>
      <c r="CNY82" s="150"/>
      <c r="CNZ82" s="150"/>
      <c r="COA82" s="150"/>
      <c r="COB82" s="150"/>
      <c r="COC82" s="150"/>
      <c r="COD82" s="150"/>
      <c r="COE82" s="150"/>
      <c r="COF82" s="150"/>
      <c r="COG82" s="150"/>
      <c r="COH82" s="150"/>
      <c r="COI82" s="150"/>
      <c r="COJ82" s="150"/>
      <c r="COK82" s="150"/>
      <c r="COL82" s="150"/>
      <c r="COM82" s="150"/>
      <c r="CON82" s="150"/>
      <c r="COO82" s="150"/>
      <c r="COP82" s="150"/>
      <c r="COQ82" s="150"/>
      <c r="COR82" s="150"/>
      <c r="COS82" s="150"/>
      <c r="COT82" s="150"/>
      <c r="COU82" s="150"/>
      <c r="COV82" s="150"/>
      <c r="COW82" s="150"/>
      <c r="COX82" s="150"/>
      <c r="COY82" s="150"/>
      <c r="COZ82" s="150"/>
      <c r="CPA82" s="150"/>
      <c r="CPB82" s="150"/>
      <c r="CPC82" s="150"/>
      <c r="CPD82" s="150"/>
      <c r="CPE82" s="150"/>
      <c r="CPF82" s="150"/>
      <c r="CPG82" s="150"/>
      <c r="CPH82" s="150"/>
      <c r="CPI82" s="150"/>
      <c r="CPJ82" s="150"/>
      <c r="CPK82" s="150"/>
      <c r="CPL82" s="150"/>
      <c r="CPM82" s="150"/>
      <c r="CPN82" s="150"/>
      <c r="CPO82" s="150"/>
      <c r="CPP82" s="150"/>
      <c r="CPQ82" s="150"/>
      <c r="CPR82" s="150"/>
      <c r="CPS82" s="150"/>
      <c r="CPT82" s="150"/>
      <c r="CPU82" s="150"/>
      <c r="CPV82" s="150"/>
      <c r="CPW82" s="150"/>
      <c r="CPX82" s="150"/>
      <c r="CPY82" s="150"/>
      <c r="CPZ82" s="150"/>
      <c r="CQA82" s="150"/>
      <c r="CQB82" s="150"/>
      <c r="CQC82" s="150"/>
      <c r="CQD82" s="150"/>
      <c r="CQE82" s="150"/>
      <c r="CQF82" s="150"/>
      <c r="CQG82" s="150"/>
      <c r="CQH82" s="150"/>
      <c r="CQI82" s="150"/>
      <c r="CQJ82" s="150"/>
      <c r="CQK82" s="150"/>
      <c r="CQL82" s="150"/>
      <c r="CQM82" s="150"/>
      <c r="CQN82" s="150"/>
      <c r="CQO82" s="150"/>
      <c r="CQP82" s="150"/>
      <c r="CQQ82" s="150"/>
      <c r="CQR82" s="150"/>
      <c r="CQS82" s="150"/>
      <c r="CQT82" s="150"/>
      <c r="CQU82" s="150"/>
      <c r="CQV82" s="150"/>
      <c r="CQW82" s="150"/>
      <c r="CQX82" s="150"/>
      <c r="CQY82" s="150"/>
      <c r="CQZ82" s="150"/>
      <c r="CRA82" s="150"/>
      <c r="CRB82" s="150"/>
      <c r="CRC82" s="150"/>
      <c r="CRD82" s="150"/>
      <c r="CRE82" s="150"/>
      <c r="CRF82" s="150"/>
      <c r="CRG82" s="150"/>
      <c r="CRH82" s="150"/>
      <c r="CRI82" s="150"/>
      <c r="CRJ82" s="150"/>
      <c r="CRK82" s="150"/>
      <c r="CRL82" s="150"/>
      <c r="CRM82" s="150"/>
      <c r="CRN82" s="150"/>
      <c r="CRO82" s="150"/>
      <c r="CRP82" s="150"/>
      <c r="CRQ82" s="150"/>
      <c r="CRR82" s="150"/>
      <c r="CRS82" s="150"/>
      <c r="CRT82" s="150"/>
      <c r="CRU82" s="150"/>
      <c r="CRV82" s="150"/>
      <c r="CRW82" s="150"/>
      <c r="CRX82" s="150"/>
      <c r="CRY82" s="150"/>
      <c r="CRZ82" s="150"/>
      <c r="CSA82" s="150"/>
      <c r="CSB82" s="150"/>
      <c r="CSC82" s="150"/>
      <c r="CSD82" s="150"/>
      <c r="CSE82" s="150"/>
      <c r="CSF82" s="150"/>
      <c r="CSG82" s="150"/>
      <c r="CSH82" s="150"/>
      <c r="CSI82" s="150"/>
      <c r="CSJ82" s="150"/>
      <c r="CSK82" s="150"/>
      <c r="CSL82" s="150"/>
      <c r="CSM82" s="150"/>
      <c r="CSN82" s="150"/>
      <c r="CSO82" s="150"/>
      <c r="CSP82" s="150"/>
      <c r="CSQ82" s="150"/>
      <c r="CSR82" s="150"/>
      <c r="CSS82" s="150"/>
      <c r="CST82" s="150"/>
      <c r="CSU82" s="150"/>
      <c r="CSV82" s="150"/>
      <c r="CSW82" s="150"/>
      <c r="CSX82" s="150"/>
      <c r="CSY82" s="150"/>
      <c r="CSZ82" s="150"/>
      <c r="CTA82" s="150"/>
      <c r="CTB82" s="150"/>
      <c r="CTC82" s="150"/>
      <c r="CTD82" s="150"/>
      <c r="CTE82" s="150"/>
      <c r="CTF82" s="150"/>
      <c r="CTG82" s="150"/>
      <c r="CTH82" s="150"/>
      <c r="CTI82" s="150"/>
      <c r="CTJ82" s="150"/>
      <c r="CTK82" s="150"/>
      <c r="CTL82" s="150"/>
      <c r="CTM82" s="150"/>
      <c r="CTN82" s="150"/>
      <c r="CTO82" s="150"/>
      <c r="CTP82" s="150"/>
      <c r="CTQ82" s="150"/>
      <c r="CTR82" s="150"/>
      <c r="CTS82" s="150"/>
      <c r="CTT82" s="150"/>
      <c r="CTU82" s="150"/>
      <c r="CTV82" s="150"/>
      <c r="CTW82" s="150"/>
      <c r="CTX82" s="150"/>
      <c r="CTY82" s="150"/>
      <c r="CTZ82" s="150"/>
      <c r="CUA82" s="150"/>
      <c r="CUB82" s="150"/>
      <c r="CUC82" s="150"/>
      <c r="CUD82" s="150"/>
      <c r="CUE82" s="150"/>
      <c r="CUF82" s="150"/>
      <c r="CUG82" s="150"/>
      <c r="CUH82" s="150"/>
      <c r="CUI82" s="150"/>
      <c r="CUJ82" s="150"/>
      <c r="CUK82" s="150"/>
      <c r="CUL82" s="150"/>
      <c r="CUM82" s="150"/>
      <c r="CUN82" s="150"/>
      <c r="CUO82" s="150"/>
      <c r="CUP82" s="150"/>
      <c r="CUQ82" s="150"/>
      <c r="CUR82" s="150"/>
      <c r="CUS82" s="150"/>
      <c r="CUT82" s="150"/>
      <c r="CUU82" s="150"/>
      <c r="CUV82" s="150"/>
      <c r="CUW82" s="150"/>
      <c r="CUX82" s="150"/>
      <c r="CUY82" s="150"/>
      <c r="CUZ82" s="150"/>
      <c r="CVA82" s="150"/>
      <c r="CVB82" s="150"/>
      <c r="CVC82" s="150"/>
      <c r="CVD82" s="150"/>
      <c r="CVE82" s="150"/>
      <c r="CVF82" s="150"/>
      <c r="CVG82" s="150"/>
      <c r="CVH82" s="150"/>
      <c r="CVI82" s="150"/>
      <c r="CVJ82" s="150"/>
      <c r="CVK82" s="150"/>
      <c r="CVL82" s="150"/>
      <c r="CVM82" s="150"/>
      <c r="CVN82" s="150"/>
      <c r="CVO82" s="150"/>
      <c r="CVP82" s="150"/>
      <c r="CVQ82" s="150"/>
      <c r="CVR82" s="150"/>
      <c r="CVS82" s="150"/>
      <c r="CVT82" s="150"/>
      <c r="CVU82" s="150"/>
      <c r="CVV82" s="150"/>
      <c r="CVW82" s="150"/>
      <c r="CVX82" s="150"/>
      <c r="CVY82" s="150"/>
      <c r="CVZ82" s="150"/>
      <c r="CWA82" s="150"/>
      <c r="CWB82" s="150"/>
      <c r="CWC82" s="150"/>
      <c r="CWD82" s="150"/>
      <c r="CWE82" s="150"/>
      <c r="CWF82" s="150"/>
      <c r="CWG82" s="150"/>
      <c r="CWH82" s="150"/>
      <c r="CWI82" s="150"/>
      <c r="CWJ82" s="150"/>
      <c r="CWK82" s="150"/>
      <c r="CWL82" s="150"/>
      <c r="CWM82" s="150"/>
      <c r="CWN82" s="150"/>
      <c r="CWO82" s="150"/>
      <c r="CWP82" s="150"/>
      <c r="CWQ82" s="150"/>
      <c r="CWR82" s="150"/>
      <c r="CWS82" s="150"/>
      <c r="CWT82" s="150"/>
      <c r="CWU82" s="150"/>
      <c r="CWV82" s="150"/>
      <c r="CWW82" s="150"/>
      <c r="CWX82" s="150"/>
      <c r="CWY82" s="150"/>
      <c r="CWZ82" s="150"/>
      <c r="CXA82" s="150"/>
      <c r="CXB82" s="150"/>
      <c r="CXC82" s="150"/>
      <c r="CXD82" s="150"/>
      <c r="CXE82" s="150"/>
      <c r="CXF82" s="150"/>
      <c r="CXG82" s="150"/>
      <c r="CXH82" s="150"/>
      <c r="CXI82" s="150"/>
      <c r="CXJ82" s="150"/>
      <c r="CXK82" s="150"/>
      <c r="CXL82" s="150"/>
      <c r="CXM82" s="150"/>
      <c r="CXN82" s="150"/>
      <c r="CXO82" s="150"/>
      <c r="CXP82" s="150"/>
      <c r="CXQ82" s="150"/>
      <c r="CXR82" s="150"/>
      <c r="CXS82" s="150"/>
      <c r="CXT82" s="150"/>
      <c r="CXU82" s="150"/>
      <c r="CXV82" s="150"/>
      <c r="CXW82" s="150"/>
      <c r="CXX82" s="150"/>
      <c r="CXY82" s="150"/>
      <c r="CXZ82" s="150"/>
      <c r="CYA82" s="150"/>
      <c r="CYB82" s="150"/>
      <c r="CYC82" s="150"/>
      <c r="CYD82" s="150"/>
      <c r="CYE82" s="150"/>
      <c r="CYF82" s="150"/>
      <c r="CYG82" s="150"/>
      <c r="CYH82" s="150"/>
      <c r="CYI82" s="150"/>
      <c r="CYJ82" s="150"/>
      <c r="CYK82" s="150"/>
      <c r="CYL82" s="150"/>
      <c r="CYM82" s="150"/>
      <c r="CYN82" s="150"/>
      <c r="CYO82" s="150"/>
      <c r="CYP82" s="150"/>
      <c r="CYQ82" s="150"/>
      <c r="CYR82" s="150"/>
      <c r="CYS82" s="150"/>
      <c r="CYT82" s="150"/>
      <c r="CYU82" s="150"/>
      <c r="CYV82" s="150"/>
      <c r="CYW82" s="150"/>
      <c r="CYX82" s="150"/>
      <c r="CYY82" s="150"/>
      <c r="CYZ82" s="150"/>
      <c r="CZA82" s="150"/>
      <c r="CZB82" s="150"/>
      <c r="CZC82" s="150"/>
      <c r="CZD82" s="150"/>
      <c r="CZE82" s="150"/>
      <c r="CZF82" s="150"/>
      <c r="CZG82" s="150"/>
      <c r="CZH82" s="150"/>
      <c r="CZI82" s="150"/>
      <c r="CZJ82" s="150"/>
      <c r="CZK82" s="150"/>
      <c r="CZL82" s="150"/>
      <c r="CZM82" s="150"/>
      <c r="CZN82" s="150"/>
      <c r="CZO82" s="150"/>
      <c r="CZP82" s="150"/>
      <c r="CZQ82" s="150"/>
      <c r="CZR82" s="150"/>
      <c r="CZS82" s="150"/>
      <c r="CZT82" s="150"/>
      <c r="CZU82" s="150"/>
      <c r="CZV82" s="150"/>
      <c r="CZW82" s="150"/>
      <c r="CZX82" s="150"/>
      <c r="CZY82" s="150"/>
      <c r="CZZ82" s="150"/>
      <c r="DAA82" s="150"/>
      <c r="DAB82" s="150"/>
      <c r="DAC82" s="150"/>
      <c r="DAD82" s="150"/>
      <c r="DAE82" s="150"/>
      <c r="DAF82" s="150"/>
      <c r="DAG82" s="150"/>
      <c r="DAH82" s="150"/>
      <c r="DAI82" s="150"/>
      <c r="DAJ82" s="150"/>
      <c r="DAK82" s="150"/>
      <c r="DAL82" s="150"/>
      <c r="DAM82" s="150"/>
      <c r="DAN82" s="150"/>
      <c r="DAO82" s="150"/>
      <c r="DAP82" s="150"/>
      <c r="DAQ82" s="150"/>
      <c r="DAR82" s="150"/>
      <c r="DAS82" s="150"/>
      <c r="DAT82" s="150"/>
      <c r="DAU82" s="150"/>
      <c r="DAV82" s="150"/>
      <c r="DAW82" s="150"/>
      <c r="DAX82" s="150"/>
      <c r="DAY82" s="150"/>
      <c r="DAZ82" s="150"/>
      <c r="DBA82" s="150"/>
      <c r="DBB82" s="150"/>
      <c r="DBC82" s="150"/>
      <c r="DBD82" s="150"/>
      <c r="DBE82" s="150"/>
      <c r="DBF82" s="150"/>
      <c r="DBG82" s="150"/>
      <c r="DBH82" s="150"/>
      <c r="DBI82" s="150"/>
      <c r="DBJ82" s="150"/>
      <c r="DBK82" s="150"/>
      <c r="DBL82" s="150"/>
      <c r="DBM82" s="150"/>
      <c r="DBN82" s="150"/>
      <c r="DBO82" s="150"/>
      <c r="DBP82" s="150"/>
      <c r="DBQ82" s="150"/>
      <c r="DBR82" s="150"/>
      <c r="DBS82" s="150"/>
      <c r="DBT82" s="150"/>
      <c r="DBU82" s="150"/>
      <c r="DBV82" s="150"/>
      <c r="DBW82" s="150"/>
      <c r="DBX82" s="150"/>
      <c r="DBY82" s="150"/>
      <c r="DBZ82" s="150"/>
      <c r="DCA82" s="150"/>
      <c r="DCB82" s="150"/>
      <c r="DCC82" s="150"/>
      <c r="DCD82" s="150"/>
      <c r="DCE82" s="150"/>
      <c r="DCF82" s="150"/>
      <c r="DCG82" s="150"/>
      <c r="DCH82" s="150"/>
      <c r="DCI82" s="150"/>
      <c r="DCJ82" s="150"/>
      <c r="DCK82" s="150"/>
      <c r="DCL82" s="150"/>
      <c r="DCM82" s="150"/>
      <c r="DCN82" s="150"/>
      <c r="DCO82" s="150"/>
      <c r="DCP82" s="150"/>
      <c r="DCQ82" s="150"/>
      <c r="DCR82" s="150"/>
      <c r="DCS82" s="150"/>
      <c r="DCT82" s="150"/>
      <c r="DCU82" s="150"/>
      <c r="DCV82" s="150"/>
      <c r="DCW82" s="150"/>
      <c r="DCX82" s="150"/>
      <c r="DCY82" s="150"/>
      <c r="DCZ82" s="150"/>
      <c r="DDA82" s="150"/>
      <c r="DDB82" s="150"/>
      <c r="DDC82" s="150"/>
      <c r="DDD82" s="150"/>
      <c r="DDE82" s="150"/>
      <c r="DDF82" s="150"/>
      <c r="DDG82" s="150"/>
      <c r="DDH82" s="150"/>
      <c r="DDI82" s="150"/>
      <c r="DDJ82" s="150"/>
      <c r="DDK82" s="150"/>
      <c r="DDL82" s="150"/>
      <c r="DDM82" s="150"/>
      <c r="DDN82" s="150"/>
      <c r="DDO82" s="150"/>
      <c r="DDP82" s="150"/>
      <c r="DDQ82" s="150"/>
      <c r="DDR82" s="150"/>
      <c r="DDS82" s="150"/>
      <c r="DDT82" s="150"/>
      <c r="DDU82" s="150"/>
      <c r="DDV82" s="150"/>
      <c r="DDW82" s="150"/>
      <c r="DDX82" s="150"/>
      <c r="DDY82" s="150"/>
      <c r="DDZ82" s="150"/>
      <c r="DEA82" s="150"/>
      <c r="DEB82" s="150"/>
      <c r="DEC82" s="150"/>
      <c r="DED82" s="150"/>
      <c r="DEE82" s="150"/>
      <c r="DEF82" s="150"/>
      <c r="DEG82" s="150"/>
      <c r="DEH82" s="150"/>
      <c r="DEI82" s="150"/>
      <c r="DEJ82" s="150"/>
      <c r="DEK82" s="150"/>
      <c r="DEL82" s="150"/>
      <c r="DEM82" s="150"/>
      <c r="DEN82" s="150"/>
      <c r="DEO82" s="150"/>
      <c r="DEP82" s="150"/>
      <c r="DEQ82" s="150"/>
      <c r="DER82" s="150"/>
      <c r="DES82" s="150"/>
      <c r="DET82" s="150"/>
      <c r="DEU82" s="150"/>
      <c r="DEV82" s="150"/>
      <c r="DEW82" s="150"/>
      <c r="DEX82" s="150"/>
      <c r="DEY82" s="150"/>
      <c r="DEZ82" s="150"/>
      <c r="DFA82" s="150"/>
      <c r="DFB82" s="150"/>
      <c r="DFC82" s="150"/>
      <c r="DFD82" s="150"/>
      <c r="DFE82" s="150"/>
      <c r="DFF82" s="150"/>
      <c r="DFG82" s="150"/>
      <c r="DFH82" s="150"/>
      <c r="DFI82" s="150"/>
      <c r="DFJ82" s="150"/>
      <c r="DFK82" s="150"/>
      <c r="DFL82" s="150"/>
      <c r="DFM82" s="150"/>
      <c r="DFN82" s="150"/>
      <c r="DFO82" s="150"/>
      <c r="DFP82" s="150"/>
      <c r="DFQ82" s="150"/>
      <c r="DFR82" s="150"/>
      <c r="DFS82" s="150"/>
      <c r="DFT82" s="150"/>
      <c r="DFU82" s="150"/>
      <c r="DFV82" s="150"/>
      <c r="DFW82" s="150"/>
      <c r="DFX82" s="150"/>
      <c r="DFY82" s="150"/>
      <c r="DFZ82" s="150"/>
      <c r="DGA82" s="150"/>
      <c r="DGB82" s="150"/>
      <c r="DGC82" s="150"/>
      <c r="DGD82" s="150"/>
      <c r="DGE82" s="150"/>
      <c r="DGF82" s="150"/>
      <c r="DGG82" s="150"/>
      <c r="DGH82" s="150"/>
      <c r="DGI82" s="150"/>
      <c r="DGJ82" s="150"/>
      <c r="DGK82" s="150"/>
      <c r="DGL82" s="150"/>
      <c r="DGM82" s="150"/>
      <c r="DGN82" s="150"/>
      <c r="DGO82" s="150"/>
      <c r="DGP82" s="150"/>
      <c r="DGQ82" s="150"/>
      <c r="DGR82" s="150"/>
      <c r="DGS82" s="150"/>
      <c r="DGT82" s="150"/>
      <c r="DGU82" s="150"/>
      <c r="DGV82" s="150"/>
      <c r="DGW82" s="150"/>
      <c r="DGX82" s="150"/>
      <c r="DGY82" s="150"/>
      <c r="DGZ82" s="150"/>
      <c r="DHA82" s="150"/>
      <c r="DHB82" s="150"/>
      <c r="DHC82" s="150"/>
      <c r="DHD82" s="150"/>
      <c r="DHE82" s="150"/>
      <c r="DHF82" s="150"/>
      <c r="DHG82" s="150"/>
      <c r="DHH82" s="150"/>
      <c r="DHI82" s="150"/>
      <c r="DHJ82" s="150"/>
      <c r="DHK82" s="150"/>
      <c r="DHL82" s="150"/>
      <c r="DHM82" s="150"/>
      <c r="DHN82" s="150"/>
      <c r="DHO82" s="150"/>
      <c r="DHP82" s="150"/>
      <c r="DHQ82" s="150"/>
      <c r="DHR82" s="150"/>
      <c r="DHS82" s="150"/>
      <c r="DHT82" s="150"/>
      <c r="DHU82" s="150"/>
      <c r="DHV82" s="150"/>
      <c r="DHW82" s="150"/>
      <c r="DHX82" s="150"/>
      <c r="DHY82" s="150"/>
      <c r="DHZ82" s="150"/>
      <c r="DIA82" s="150"/>
      <c r="DIB82" s="150"/>
      <c r="DIC82" s="150"/>
      <c r="DID82" s="150"/>
      <c r="DIE82" s="150"/>
      <c r="DIF82" s="150"/>
      <c r="DIG82" s="150"/>
      <c r="DIH82" s="150"/>
      <c r="DII82" s="150"/>
      <c r="DIJ82" s="150"/>
      <c r="DIK82" s="150"/>
      <c r="DIL82" s="150"/>
      <c r="DIM82" s="150"/>
      <c r="DIN82" s="150"/>
      <c r="DIO82" s="150"/>
      <c r="DIP82" s="150"/>
      <c r="DIQ82" s="150"/>
      <c r="DIR82" s="150"/>
      <c r="DIS82" s="150"/>
      <c r="DIT82" s="150"/>
      <c r="DIU82" s="150"/>
      <c r="DIV82" s="150"/>
      <c r="DIW82" s="150"/>
      <c r="DIX82" s="150"/>
      <c r="DIY82" s="150"/>
      <c r="DIZ82" s="150"/>
      <c r="DJA82" s="150"/>
      <c r="DJB82" s="150"/>
      <c r="DJC82" s="150"/>
      <c r="DJD82" s="150"/>
      <c r="DJE82" s="150"/>
      <c r="DJF82" s="150"/>
      <c r="DJG82" s="150"/>
      <c r="DJH82" s="150"/>
      <c r="DJI82" s="150"/>
      <c r="DJJ82" s="150"/>
      <c r="DJK82" s="150"/>
      <c r="DJL82" s="150"/>
      <c r="DJM82" s="150"/>
      <c r="DJN82" s="150"/>
      <c r="DJO82" s="150"/>
      <c r="DJP82" s="150"/>
      <c r="DJQ82" s="150"/>
      <c r="DJR82" s="150"/>
      <c r="DJS82" s="150"/>
      <c r="DJT82" s="150"/>
      <c r="DJU82" s="150"/>
      <c r="DJV82" s="150"/>
      <c r="DJW82" s="150"/>
      <c r="DJX82" s="150"/>
      <c r="DJY82" s="150"/>
      <c r="DJZ82" s="150"/>
      <c r="DKA82" s="150"/>
      <c r="DKB82" s="150"/>
      <c r="DKC82" s="150"/>
      <c r="DKD82" s="150"/>
      <c r="DKE82" s="150"/>
      <c r="DKF82" s="150"/>
      <c r="DKG82" s="150"/>
      <c r="DKH82" s="150"/>
      <c r="DKI82" s="150"/>
      <c r="DKJ82" s="150"/>
      <c r="DKK82" s="150"/>
      <c r="DKL82" s="150"/>
      <c r="DKM82" s="150"/>
      <c r="DKN82" s="150"/>
      <c r="DKO82" s="150"/>
      <c r="DKP82" s="150"/>
      <c r="DKQ82" s="150"/>
      <c r="DKR82" s="150"/>
      <c r="DKS82" s="150"/>
      <c r="DKT82" s="150"/>
      <c r="DKU82" s="150"/>
      <c r="DKV82" s="150"/>
      <c r="DKW82" s="150"/>
      <c r="DKX82" s="150"/>
      <c r="DKY82" s="150"/>
      <c r="DKZ82" s="150"/>
      <c r="DLA82" s="150"/>
      <c r="DLB82" s="150"/>
      <c r="DLC82" s="150"/>
      <c r="DLD82" s="150"/>
      <c r="DLE82" s="150"/>
      <c r="DLF82" s="150"/>
      <c r="DLG82" s="150"/>
      <c r="DLH82" s="150"/>
      <c r="DLI82" s="150"/>
      <c r="DLJ82" s="150"/>
      <c r="DLK82" s="150"/>
      <c r="DLL82" s="150"/>
      <c r="DLM82" s="150"/>
      <c r="DLN82" s="150"/>
      <c r="DLO82" s="150"/>
      <c r="DLP82" s="150"/>
      <c r="DLQ82" s="150"/>
      <c r="DLR82" s="150"/>
      <c r="DLS82" s="150"/>
      <c r="DLT82" s="150"/>
      <c r="DLU82" s="150"/>
      <c r="DLV82" s="150"/>
      <c r="DLW82" s="150"/>
      <c r="DLX82" s="150"/>
      <c r="DLY82" s="150"/>
      <c r="DLZ82" s="150"/>
      <c r="DMA82" s="150"/>
      <c r="DMB82" s="150"/>
      <c r="DMC82" s="150"/>
      <c r="DMD82" s="150"/>
      <c r="DME82" s="150"/>
      <c r="DMF82" s="150"/>
      <c r="DMG82" s="150"/>
      <c r="DMH82" s="150"/>
      <c r="DMI82" s="150"/>
      <c r="DMJ82" s="150"/>
      <c r="DMK82" s="150"/>
      <c r="DML82" s="150"/>
      <c r="DMM82" s="150"/>
      <c r="DMN82" s="150"/>
      <c r="DMO82" s="150"/>
      <c r="DMP82" s="150"/>
      <c r="DMQ82" s="150"/>
      <c r="DMR82" s="150"/>
      <c r="DMS82" s="150"/>
      <c r="DMT82" s="150"/>
      <c r="DMU82" s="150"/>
      <c r="DMV82" s="150"/>
      <c r="DMW82" s="150"/>
      <c r="DMX82" s="150"/>
      <c r="DMY82" s="150"/>
      <c r="DMZ82" s="150"/>
      <c r="DNA82" s="150"/>
      <c r="DNB82" s="150"/>
      <c r="DNC82" s="150"/>
      <c r="DND82" s="150"/>
      <c r="DNE82" s="150"/>
      <c r="DNF82" s="150"/>
      <c r="DNG82" s="150"/>
      <c r="DNH82" s="150"/>
      <c r="DNI82" s="150"/>
      <c r="DNJ82" s="150"/>
      <c r="DNK82" s="150"/>
      <c r="DNL82" s="150"/>
      <c r="DNM82" s="150"/>
      <c r="DNN82" s="150"/>
      <c r="DNO82" s="150"/>
      <c r="DNP82" s="150"/>
      <c r="DNQ82" s="150"/>
      <c r="DNR82" s="150"/>
      <c r="DNS82" s="150"/>
      <c r="DNT82" s="150"/>
      <c r="DNU82" s="150"/>
      <c r="DNV82" s="150"/>
      <c r="DNW82" s="150"/>
      <c r="DNX82" s="150"/>
      <c r="DNY82" s="150"/>
      <c r="DNZ82" s="150"/>
      <c r="DOA82" s="150"/>
      <c r="DOB82" s="150"/>
      <c r="DOC82" s="150"/>
      <c r="DOD82" s="150"/>
      <c r="DOE82" s="150"/>
      <c r="DOF82" s="150"/>
      <c r="DOG82" s="150"/>
      <c r="DOH82" s="150"/>
      <c r="DOI82" s="150"/>
      <c r="DOJ82" s="150"/>
      <c r="DOK82" s="150"/>
      <c r="DOL82" s="150"/>
      <c r="DOM82" s="150"/>
      <c r="DON82" s="150"/>
      <c r="DOO82" s="150"/>
      <c r="DOP82" s="150"/>
      <c r="DOQ82" s="150"/>
      <c r="DOR82" s="150"/>
      <c r="DOS82" s="150"/>
      <c r="DOT82" s="150"/>
      <c r="DOU82" s="150"/>
      <c r="DOV82" s="150"/>
      <c r="DOW82" s="150"/>
      <c r="DOX82" s="150"/>
      <c r="DOY82" s="150"/>
      <c r="DOZ82" s="150"/>
      <c r="DPA82" s="150"/>
      <c r="DPB82" s="150"/>
      <c r="DPC82" s="150"/>
      <c r="DPD82" s="150"/>
      <c r="DPE82" s="150"/>
      <c r="DPF82" s="150"/>
      <c r="DPG82" s="150"/>
      <c r="DPH82" s="150"/>
      <c r="DPI82" s="150"/>
      <c r="DPJ82" s="150"/>
      <c r="DPK82" s="150"/>
      <c r="DPL82" s="150"/>
      <c r="DPM82" s="150"/>
      <c r="DPN82" s="150"/>
      <c r="DPO82" s="150"/>
      <c r="DPP82" s="150"/>
      <c r="DPQ82" s="150"/>
      <c r="DPR82" s="150"/>
      <c r="DPS82" s="150"/>
      <c r="DPT82" s="150"/>
      <c r="DPU82" s="150"/>
      <c r="DPV82" s="150"/>
      <c r="DPW82" s="150"/>
      <c r="DPX82" s="150"/>
      <c r="DPY82" s="150"/>
      <c r="DPZ82" s="150"/>
      <c r="DQA82" s="150"/>
      <c r="DQB82" s="150"/>
      <c r="DQC82" s="150"/>
      <c r="DQD82" s="150"/>
      <c r="DQE82" s="150"/>
      <c r="DQF82" s="150"/>
      <c r="DQG82" s="150"/>
      <c r="DQH82" s="150"/>
      <c r="DQI82" s="150"/>
      <c r="DQJ82" s="150"/>
      <c r="DQK82" s="150"/>
      <c r="DQL82" s="150"/>
      <c r="DQM82" s="150"/>
      <c r="DQN82" s="150"/>
      <c r="DQO82" s="150"/>
      <c r="DQP82" s="150"/>
      <c r="DQQ82" s="150"/>
      <c r="DQR82" s="150"/>
      <c r="DQS82" s="150"/>
      <c r="DQT82" s="150"/>
      <c r="DQU82" s="150"/>
      <c r="DQV82" s="150"/>
      <c r="DQW82" s="150"/>
      <c r="DQX82" s="150"/>
      <c r="DQY82" s="150"/>
      <c r="DQZ82" s="150"/>
      <c r="DRA82" s="150"/>
      <c r="DRB82" s="150"/>
      <c r="DRC82" s="150"/>
      <c r="DRD82" s="150"/>
      <c r="DRE82" s="150"/>
      <c r="DRF82" s="150"/>
      <c r="DRG82" s="150"/>
      <c r="DRH82" s="150"/>
      <c r="DRI82" s="150"/>
      <c r="DRJ82" s="150"/>
      <c r="DRK82" s="150"/>
      <c r="DRL82" s="150"/>
      <c r="DRM82" s="150"/>
      <c r="DRN82" s="150"/>
      <c r="DRO82" s="150"/>
      <c r="DRP82" s="150"/>
      <c r="DRQ82" s="150"/>
      <c r="DRR82" s="150"/>
      <c r="DRS82" s="150"/>
      <c r="DRT82" s="150"/>
      <c r="DRU82" s="150"/>
      <c r="DRV82" s="150"/>
      <c r="DRW82" s="150"/>
      <c r="DRX82" s="150"/>
      <c r="DRY82" s="150"/>
      <c r="DRZ82" s="150"/>
      <c r="DSA82" s="150"/>
      <c r="DSB82" s="150"/>
      <c r="DSC82" s="150"/>
      <c r="DSD82" s="150"/>
      <c r="DSE82" s="150"/>
      <c r="DSF82" s="150"/>
      <c r="DSG82" s="150"/>
      <c r="DSH82" s="150"/>
      <c r="DSI82" s="150"/>
      <c r="DSJ82" s="150"/>
      <c r="DSK82" s="150"/>
      <c r="DSL82" s="150"/>
      <c r="DSM82" s="150"/>
      <c r="DSN82" s="150"/>
      <c r="DSO82" s="150"/>
      <c r="DSP82" s="150"/>
      <c r="DSQ82" s="150"/>
      <c r="DSR82" s="150"/>
      <c r="DSS82" s="150"/>
      <c r="DST82" s="150"/>
      <c r="DSU82" s="150"/>
      <c r="DSV82" s="150"/>
      <c r="DSW82" s="150"/>
      <c r="DSX82" s="150"/>
      <c r="DSY82" s="150"/>
      <c r="DSZ82" s="150"/>
      <c r="DTA82" s="150"/>
      <c r="DTB82" s="150"/>
      <c r="DTC82" s="150"/>
      <c r="DTD82" s="150"/>
      <c r="DTE82" s="150"/>
      <c r="DTF82" s="150"/>
      <c r="DTG82" s="150"/>
      <c r="DTH82" s="150"/>
      <c r="DTI82" s="150"/>
      <c r="DTJ82" s="150"/>
      <c r="DTK82" s="150"/>
      <c r="DTL82" s="150"/>
      <c r="DTM82" s="150"/>
      <c r="DTN82" s="150"/>
      <c r="DTO82" s="150"/>
      <c r="DTP82" s="150"/>
      <c r="DTQ82" s="150"/>
      <c r="DTR82" s="150"/>
      <c r="DTS82" s="150"/>
      <c r="DTT82" s="150"/>
      <c r="DTU82" s="150"/>
      <c r="DTV82" s="150"/>
      <c r="DTW82" s="150"/>
      <c r="DTX82" s="150"/>
      <c r="DTY82" s="150"/>
      <c r="DTZ82" s="150"/>
      <c r="DUA82" s="150"/>
      <c r="DUB82" s="150"/>
      <c r="DUC82" s="150"/>
      <c r="DUD82" s="150"/>
      <c r="DUE82" s="150"/>
      <c r="DUF82" s="150"/>
      <c r="DUG82" s="150"/>
      <c r="DUH82" s="150"/>
      <c r="DUI82" s="150"/>
      <c r="DUJ82" s="150"/>
      <c r="DUK82" s="150"/>
      <c r="DUL82" s="150"/>
      <c r="DUM82" s="150"/>
      <c r="DUN82" s="150"/>
      <c r="DUO82" s="150"/>
      <c r="DUP82" s="150"/>
      <c r="DUQ82" s="150"/>
      <c r="DUR82" s="150"/>
      <c r="DUS82" s="150"/>
      <c r="DUT82" s="150"/>
      <c r="DUU82" s="150"/>
      <c r="DUV82" s="150"/>
      <c r="DUW82" s="150"/>
      <c r="DUX82" s="150"/>
      <c r="DUY82" s="150"/>
      <c r="DUZ82" s="150"/>
      <c r="DVA82" s="150"/>
      <c r="DVB82" s="150"/>
      <c r="DVC82" s="150"/>
      <c r="DVD82" s="150"/>
      <c r="DVE82" s="150"/>
      <c r="DVF82" s="150"/>
      <c r="DVG82" s="150"/>
      <c r="DVH82" s="150"/>
      <c r="DVI82" s="150"/>
      <c r="DVJ82" s="150"/>
      <c r="DVK82" s="150"/>
      <c r="DVL82" s="150"/>
      <c r="DVM82" s="150"/>
      <c r="DVN82" s="150"/>
      <c r="DVO82" s="150"/>
      <c r="DVP82" s="150"/>
      <c r="DVQ82" s="150"/>
      <c r="DVR82" s="150"/>
      <c r="DVS82" s="150"/>
      <c r="DVT82" s="150"/>
      <c r="DVU82" s="150"/>
      <c r="DVV82" s="150"/>
      <c r="DVW82" s="150"/>
      <c r="DVX82" s="150"/>
      <c r="DVY82" s="150"/>
      <c r="DVZ82" s="150"/>
      <c r="DWA82" s="150"/>
      <c r="DWB82" s="150"/>
      <c r="DWC82" s="150"/>
      <c r="DWD82" s="150"/>
      <c r="DWE82" s="150"/>
      <c r="DWF82" s="150"/>
      <c r="DWG82" s="150"/>
      <c r="DWH82" s="150"/>
      <c r="DWI82" s="150"/>
      <c r="DWJ82" s="150"/>
      <c r="DWK82" s="150"/>
      <c r="DWL82" s="150"/>
      <c r="DWM82" s="150"/>
      <c r="DWN82" s="150"/>
      <c r="DWO82" s="150"/>
      <c r="DWP82" s="150"/>
      <c r="DWQ82" s="150"/>
      <c r="DWR82" s="150"/>
      <c r="DWS82" s="150"/>
      <c r="DWT82" s="150"/>
      <c r="DWU82" s="150"/>
      <c r="DWV82" s="150"/>
      <c r="DWW82" s="150"/>
      <c r="DWX82" s="150"/>
      <c r="DWY82" s="150"/>
      <c r="DWZ82" s="150"/>
      <c r="DXA82" s="150"/>
      <c r="DXB82" s="150"/>
      <c r="DXC82" s="150"/>
      <c r="DXD82" s="150"/>
      <c r="DXE82" s="150"/>
      <c r="DXF82" s="150"/>
      <c r="DXG82" s="150"/>
      <c r="DXH82" s="150"/>
      <c r="DXI82" s="150"/>
      <c r="DXJ82" s="150"/>
      <c r="DXK82" s="150"/>
      <c r="DXL82" s="150"/>
      <c r="DXM82" s="150"/>
      <c r="DXN82" s="150"/>
      <c r="DXO82" s="150"/>
      <c r="DXP82" s="150"/>
      <c r="DXQ82" s="150"/>
      <c r="DXR82" s="150"/>
      <c r="DXS82" s="150"/>
      <c r="DXT82" s="150"/>
      <c r="DXU82" s="150"/>
      <c r="DXV82" s="150"/>
      <c r="DXW82" s="150"/>
      <c r="DXX82" s="150"/>
      <c r="DXY82" s="150"/>
      <c r="DXZ82" s="150"/>
      <c r="DYA82" s="150"/>
      <c r="DYB82" s="150"/>
      <c r="DYC82" s="150"/>
      <c r="DYD82" s="150"/>
      <c r="DYE82" s="150"/>
      <c r="DYF82" s="150"/>
      <c r="DYG82" s="150"/>
      <c r="DYH82" s="150"/>
      <c r="DYI82" s="150"/>
      <c r="DYJ82" s="150"/>
      <c r="DYK82" s="150"/>
      <c r="DYL82" s="150"/>
      <c r="DYM82" s="150"/>
      <c r="DYN82" s="150"/>
      <c r="DYO82" s="150"/>
      <c r="DYP82" s="150"/>
      <c r="DYQ82" s="150"/>
      <c r="DYR82" s="150"/>
      <c r="DYS82" s="150"/>
      <c r="DYT82" s="150"/>
      <c r="DYU82" s="150"/>
      <c r="DYV82" s="150"/>
      <c r="DYW82" s="150"/>
      <c r="DYX82" s="150"/>
      <c r="DYY82" s="150"/>
      <c r="DYZ82" s="150"/>
      <c r="DZA82" s="150"/>
      <c r="DZB82" s="150"/>
      <c r="DZC82" s="150"/>
      <c r="DZD82" s="150"/>
      <c r="DZE82" s="150"/>
      <c r="DZF82" s="150"/>
      <c r="DZG82" s="150"/>
      <c r="DZH82" s="150"/>
      <c r="DZI82" s="150"/>
      <c r="DZJ82" s="150"/>
      <c r="DZK82" s="150"/>
      <c r="DZL82" s="150"/>
      <c r="DZM82" s="150"/>
      <c r="DZN82" s="150"/>
      <c r="DZO82" s="150"/>
      <c r="DZP82" s="150"/>
      <c r="DZQ82" s="150"/>
      <c r="DZR82" s="150"/>
      <c r="DZS82" s="150"/>
      <c r="DZT82" s="150"/>
      <c r="DZU82" s="150"/>
      <c r="DZV82" s="150"/>
      <c r="DZW82" s="150"/>
      <c r="DZX82" s="150"/>
      <c r="DZY82" s="150"/>
      <c r="DZZ82" s="150"/>
      <c r="EAA82" s="150"/>
      <c r="EAB82" s="150"/>
      <c r="EAC82" s="150"/>
      <c r="EAD82" s="150"/>
      <c r="EAE82" s="150"/>
      <c r="EAF82" s="150"/>
      <c r="EAG82" s="150"/>
      <c r="EAH82" s="150"/>
      <c r="EAI82" s="150"/>
      <c r="EAJ82" s="150"/>
      <c r="EAK82" s="150"/>
      <c r="EAL82" s="150"/>
      <c r="EAM82" s="150"/>
      <c r="EAN82" s="150"/>
      <c r="EAO82" s="150"/>
      <c r="EAP82" s="150"/>
      <c r="EAQ82" s="150"/>
      <c r="EAR82" s="150"/>
      <c r="EAS82" s="150"/>
      <c r="EAT82" s="150"/>
      <c r="EAU82" s="150"/>
      <c r="EAV82" s="150"/>
      <c r="EAW82" s="150"/>
      <c r="EAX82" s="150"/>
      <c r="EAY82" s="150"/>
      <c r="EAZ82" s="150"/>
      <c r="EBA82" s="150"/>
      <c r="EBB82" s="150"/>
      <c r="EBC82" s="150"/>
      <c r="EBD82" s="150"/>
      <c r="EBE82" s="150"/>
      <c r="EBF82" s="150"/>
      <c r="EBG82" s="150"/>
      <c r="EBH82" s="150"/>
      <c r="EBI82" s="150"/>
      <c r="EBJ82" s="150"/>
      <c r="EBK82" s="150"/>
      <c r="EBL82" s="150"/>
      <c r="EBM82" s="150"/>
      <c r="EBN82" s="150"/>
      <c r="EBO82" s="150"/>
      <c r="EBP82" s="150"/>
      <c r="EBQ82" s="150"/>
      <c r="EBR82" s="150"/>
      <c r="EBS82" s="150"/>
      <c r="EBT82" s="150"/>
      <c r="EBU82" s="150"/>
      <c r="EBV82" s="150"/>
      <c r="EBW82" s="150"/>
      <c r="EBX82" s="150"/>
      <c r="EBY82" s="150"/>
      <c r="EBZ82" s="150"/>
      <c r="ECA82" s="150"/>
      <c r="ECB82" s="150"/>
      <c r="ECC82" s="150"/>
      <c r="ECD82" s="150"/>
      <c r="ECE82" s="150"/>
      <c r="ECF82" s="150"/>
      <c r="ECG82" s="150"/>
      <c r="ECH82" s="150"/>
      <c r="ECI82" s="150"/>
      <c r="ECJ82" s="150"/>
      <c r="ECK82" s="150"/>
      <c r="ECL82" s="150"/>
      <c r="ECM82" s="150"/>
      <c r="ECN82" s="150"/>
      <c r="ECO82" s="150"/>
      <c r="ECP82" s="150"/>
      <c r="ECQ82" s="150"/>
      <c r="ECR82" s="150"/>
      <c r="ECS82" s="150"/>
      <c r="ECT82" s="150"/>
      <c r="ECU82" s="150"/>
      <c r="ECV82" s="150"/>
      <c r="ECW82" s="150"/>
      <c r="ECX82" s="150"/>
      <c r="ECY82" s="150"/>
      <c r="ECZ82" s="150"/>
      <c r="EDA82" s="150"/>
      <c r="EDB82" s="150"/>
      <c r="EDC82" s="150"/>
      <c r="EDD82" s="150"/>
      <c r="EDE82" s="150"/>
      <c r="EDF82" s="150"/>
      <c r="EDG82" s="150"/>
      <c r="EDH82" s="150"/>
      <c r="EDI82" s="150"/>
      <c r="EDJ82" s="150"/>
      <c r="EDK82" s="150"/>
      <c r="EDL82" s="150"/>
      <c r="EDM82" s="150"/>
      <c r="EDN82" s="150"/>
      <c r="EDO82" s="150"/>
      <c r="EDP82" s="150"/>
      <c r="EDQ82" s="150"/>
      <c r="EDR82" s="150"/>
      <c r="EDS82" s="150"/>
      <c r="EDT82" s="150"/>
      <c r="EDU82" s="150"/>
      <c r="EDV82" s="150"/>
      <c r="EDW82" s="150"/>
      <c r="EDX82" s="150"/>
      <c r="EDY82" s="150"/>
      <c r="EDZ82" s="150"/>
      <c r="EEA82" s="150"/>
      <c r="EEB82" s="150"/>
      <c r="EEC82" s="150"/>
      <c r="EED82" s="150"/>
      <c r="EEE82" s="150"/>
      <c r="EEF82" s="150"/>
      <c r="EEG82" s="150"/>
      <c r="EEH82" s="150"/>
      <c r="EEI82" s="150"/>
      <c r="EEJ82" s="150"/>
      <c r="EEK82" s="150"/>
      <c r="EEL82" s="150"/>
      <c r="EEM82" s="150"/>
      <c r="EEN82" s="150"/>
      <c r="EEO82" s="150"/>
      <c r="EEP82" s="150"/>
      <c r="EEQ82" s="150"/>
      <c r="EER82" s="150"/>
      <c r="EES82" s="150"/>
      <c r="EET82" s="150"/>
      <c r="EEU82" s="150"/>
      <c r="EEV82" s="150"/>
      <c r="EEW82" s="150"/>
      <c r="EEX82" s="150"/>
      <c r="EEY82" s="150"/>
      <c r="EEZ82" s="150"/>
      <c r="EFA82" s="150"/>
      <c r="EFB82" s="150"/>
      <c r="EFC82" s="150"/>
      <c r="EFD82" s="150"/>
      <c r="EFE82" s="150"/>
      <c r="EFF82" s="150"/>
      <c r="EFG82" s="150"/>
      <c r="EFH82" s="150"/>
      <c r="EFI82" s="150"/>
      <c r="EFJ82" s="150"/>
      <c r="EFK82" s="150"/>
      <c r="EFL82" s="150"/>
      <c r="EFM82" s="150"/>
      <c r="EFN82" s="150"/>
      <c r="EFO82" s="150"/>
      <c r="EFP82" s="150"/>
      <c r="EFQ82" s="150"/>
      <c r="EFR82" s="150"/>
      <c r="EFS82" s="150"/>
      <c r="EFT82" s="150"/>
      <c r="EFU82" s="150"/>
      <c r="EFV82" s="150"/>
      <c r="EFW82" s="150"/>
      <c r="EFX82" s="150"/>
      <c r="EFY82" s="150"/>
      <c r="EFZ82" s="150"/>
      <c r="EGA82" s="150"/>
      <c r="EGB82" s="150"/>
      <c r="EGC82" s="150"/>
      <c r="EGD82" s="150"/>
      <c r="EGE82" s="150"/>
      <c r="EGF82" s="150"/>
      <c r="EGG82" s="150"/>
      <c r="EGH82" s="150"/>
      <c r="EGI82" s="150"/>
      <c r="EGJ82" s="150"/>
      <c r="EGK82" s="150"/>
      <c r="EGL82" s="150"/>
      <c r="EGM82" s="150"/>
      <c r="EGN82" s="150"/>
      <c r="EGO82" s="150"/>
      <c r="EGP82" s="150"/>
      <c r="EGQ82" s="150"/>
      <c r="EGR82" s="150"/>
      <c r="EGS82" s="150"/>
      <c r="EGT82" s="150"/>
      <c r="EGU82" s="150"/>
      <c r="EGV82" s="150"/>
      <c r="EGW82" s="150"/>
      <c r="EGX82" s="150"/>
      <c r="EGY82" s="150"/>
      <c r="EGZ82" s="150"/>
      <c r="EHA82" s="150"/>
      <c r="EHB82" s="150"/>
      <c r="EHC82" s="150"/>
      <c r="EHD82" s="150"/>
      <c r="EHE82" s="150"/>
      <c r="EHF82" s="150"/>
      <c r="EHG82" s="150"/>
      <c r="EHH82" s="150"/>
      <c r="EHI82" s="150"/>
      <c r="EHJ82" s="150"/>
      <c r="EHK82" s="150"/>
      <c r="EHL82" s="150"/>
      <c r="EHM82" s="150"/>
      <c r="EHN82" s="150"/>
      <c r="EHO82" s="150"/>
      <c r="EHP82" s="150"/>
      <c r="EHQ82" s="150"/>
      <c r="EHR82" s="150"/>
      <c r="EHS82" s="150"/>
      <c r="EHT82" s="150"/>
      <c r="EHU82" s="150"/>
      <c r="EHV82" s="150"/>
      <c r="EHW82" s="150"/>
      <c r="EHX82" s="150"/>
      <c r="EHY82" s="150"/>
      <c r="EHZ82" s="150"/>
      <c r="EIA82" s="150"/>
      <c r="EIB82" s="150"/>
      <c r="EIC82" s="150"/>
      <c r="EID82" s="150"/>
      <c r="EIE82" s="150"/>
      <c r="EIF82" s="150"/>
      <c r="EIG82" s="150"/>
      <c r="EIH82" s="150"/>
      <c r="EII82" s="150"/>
      <c r="EIJ82" s="150"/>
      <c r="EIK82" s="150"/>
      <c r="EIL82" s="150"/>
      <c r="EIM82" s="150"/>
      <c r="EIN82" s="150"/>
      <c r="EIO82" s="150"/>
      <c r="EIP82" s="150"/>
      <c r="EIQ82" s="150"/>
      <c r="EIR82" s="150"/>
      <c r="EIS82" s="150"/>
      <c r="EIT82" s="150"/>
      <c r="EIU82" s="150"/>
      <c r="EIV82" s="150"/>
      <c r="EIW82" s="150"/>
      <c r="EIX82" s="150"/>
      <c r="EIY82" s="150"/>
      <c r="EIZ82" s="150"/>
      <c r="EJA82" s="150"/>
      <c r="EJB82" s="150"/>
      <c r="EJC82" s="150"/>
      <c r="EJD82" s="150"/>
      <c r="EJE82" s="150"/>
      <c r="EJF82" s="150"/>
      <c r="EJG82" s="150"/>
      <c r="EJH82" s="150"/>
      <c r="EJI82" s="150"/>
      <c r="EJJ82" s="150"/>
      <c r="EJK82" s="150"/>
      <c r="EJL82" s="150"/>
      <c r="EJM82" s="150"/>
      <c r="EJN82" s="150"/>
      <c r="EJO82" s="150"/>
      <c r="EJP82" s="150"/>
      <c r="EJQ82" s="150"/>
      <c r="EJR82" s="150"/>
      <c r="EJS82" s="150"/>
      <c r="EJT82" s="150"/>
      <c r="EJU82" s="150"/>
      <c r="EJV82" s="150"/>
      <c r="EJW82" s="150"/>
      <c r="EJX82" s="150"/>
      <c r="EJY82" s="150"/>
      <c r="EJZ82" s="150"/>
      <c r="EKA82" s="150"/>
      <c r="EKB82" s="150"/>
      <c r="EKC82" s="150"/>
      <c r="EKD82" s="150"/>
      <c r="EKE82" s="150"/>
      <c r="EKF82" s="150"/>
      <c r="EKG82" s="150"/>
      <c r="EKH82" s="150"/>
      <c r="EKI82" s="150"/>
      <c r="EKJ82" s="150"/>
      <c r="EKK82" s="150"/>
      <c r="EKL82" s="150"/>
      <c r="EKM82" s="150"/>
      <c r="EKN82" s="150"/>
      <c r="EKO82" s="150"/>
      <c r="EKP82" s="150"/>
      <c r="EKQ82" s="150"/>
      <c r="EKR82" s="150"/>
      <c r="EKS82" s="150"/>
      <c r="EKT82" s="150"/>
      <c r="EKU82" s="150"/>
      <c r="EKV82" s="150"/>
      <c r="EKW82" s="150"/>
      <c r="EKX82" s="150"/>
      <c r="EKY82" s="150"/>
      <c r="EKZ82" s="150"/>
      <c r="ELA82" s="150"/>
      <c r="ELB82" s="150"/>
      <c r="ELC82" s="150"/>
      <c r="ELD82" s="150"/>
      <c r="ELE82" s="150"/>
      <c r="ELF82" s="150"/>
      <c r="ELG82" s="150"/>
      <c r="ELH82" s="150"/>
      <c r="ELI82" s="150"/>
      <c r="ELJ82" s="150"/>
      <c r="ELK82" s="150"/>
      <c r="ELL82" s="150"/>
      <c r="ELM82" s="150"/>
      <c r="ELN82" s="150"/>
      <c r="ELO82" s="150"/>
      <c r="ELP82" s="150"/>
      <c r="ELQ82" s="150"/>
      <c r="ELR82" s="150"/>
      <c r="ELS82" s="150"/>
      <c r="ELT82" s="150"/>
      <c r="ELU82" s="150"/>
      <c r="ELV82" s="150"/>
      <c r="ELW82" s="150"/>
      <c r="ELX82" s="150"/>
      <c r="ELY82" s="150"/>
      <c r="ELZ82" s="150"/>
      <c r="EMA82" s="150"/>
      <c r="EMB82" s="150"/>
      <c r="EMC82" s="150"/>
      <c r="EMD82" s="150"/>
      <c r="EME82" s="150"/>
      <c r="EMF82" s="150"/>
      <c r="EMG82" s="150"/>
      <c r="EMH82" s="150"/>
      <c r="EMI82" s="150"/>
      <c r="EMJ82" s="150"/>
      <c r="EMK82" s="150"/>
      <c r="EML82" s="150"/>
      <c r="EMM82" s="150"/>
      <c r="EMN82" s="150"/>
      <c r="EMO82" s="150"/>
      <c r="EMP82" s="150"/>
      <c r="EMQ82" s="150"/>
      <c r="EMR82" s="150"/>
      <c r="EMS82" s="150"/>
      <c r="EMT82" s="150"/>
      <c r="EMU82" s="150"/>
      <c r="EMV82" s="150"/>
      <c r="EMW82" s="150"/>
      <c r="EMX82" s="150"/>
      <c r="EMY82" s="150"/>
      <c r="EMZ82" s="150"/>
      <c r="ENA82" s="150"/>
      <c r="ENB82" s="150"/>
      <c r="ENC82" s="150"/>
      <c r="END82" s="150"/>
      <c r="ENE82" s="150"/>
      <c r="ENF82" s="150"/>
      <c r="ENG82" s="150"/>
      <c r="ENH82" s="150"/>
      <c r="ENI82" s="150"/>
      <c r="ENJ82" s="150"/>
      <c r="ENK82" s="150"/>
      <c r="ENL82" s="150"/>
      <c r="ENM82" s="150"/>
      <c r="ENN82" s="150"/>
      <c r="ENO82" s="150"/>
      <c r="ENP82" s="150"/>
      <c r="ENQ82" s="150"/>
      <c r="ENR82" s="150"/>
      <c r="ENS82" s="150"/>
      <c r="ENT82" s="150"/>
      <c r="ENU82" s="150"/>
      <c r="ENV82" s="150"/>
      <c r="ENW82" s="150"/>
      <c r="ENX82" s="150"/>
      <c r="ENY82" s="150"/>
      <c r="ENZ82" s="150"/>
      <c r="EOA82" s="150"/>
      <c r="EOB82" s="150"/>
      <c r="EOC82" s="150"/>
      <c r="EOD82" s="150"/>
      <c r="EOE82" s="150"/>
      <c r="EOF82" s="150"/>
      <c r="EOG82" s="150"/>
      <c r="EOH82" s="150"/>
      <c r="EOI82" s="150"/>
      <c r="EOJ82" s="150"/>
      <c r="EOK82" s="150"/>
      <c r="EOL82" s="150"/>
      <c r="EOM82" s="150"/>
      <c r="EON82" s="150"/>
      <c r="EOO82" s="150"/>
      <c r="EOP82" s="150"/>
      <c r="EOQ82" s="150"/>
      <c r="EOR82" s="150"/>
      <c r="EOS82" s="150"/>
      <c r="EOT82" s="150"/>
      <c r="EOU82" s="150"/>
      <c r="EOV82" s="150"/>
      <c r="EOW82" s="150"/>
      <c r="EOX82" s="150"/>
      <c r="EOY82" s="150"/>
      <c r="EOZ82" s="150"/>
      <c r="EPA82" s="150"/>
      <c r="EPB82" s="150"/>
      <c r="EPC82" s="150"/>
      <c r="EPD82" s="150"/>
      <c r="EPE82" s="150"/>
      <c r="EPF82" s="150"/>
      <c r="EPG82" s="150"/>
      <c r="EPH82" s="150"/>
      <c r="EPI82" s="150"/>
      <c r="EPJ82" s="150"/>
      <c r="EPK82" s="150"/>
      <c r="EPL82" s="150"/>
      <c r="EPM82" s="150"/>
      <c r="EPN82" s="150"/>
      <c r="EPO82" s="150"/>
      <c r="EPP82" s="150"/>
      <c r="EPQ82" s="150"/>
      <c r="EPR82" s="150"/>
      <c r="EPS82" s="150"/>
      <c r="EPT82" s="150"/>
      <c r="EPU82" s="150"/>
      <c r="EPV82" s="150"/>
      <c r="EPW82" s="150"/>
      <c r="EPX82" s="150"/>
      <c r="EPY82" s="150"/>
      <c r="EPZ82" s="150"/>
      <c r="EQA82" s="150"/>
      <c r="EQB82" s="150"/>
      <c r="EQC82" s="150"/>
      <c r="EQD82" s="150"/>
      <c r="EQE82" s="150"/>
      <c r="EQF82" s="150"/>
      <c r="EQG82" s="150"/>
      <c r="EQH82" s="150"/>
      <c r="EQI82" s="150"/>
      <c r="EQJ82" s="150"/>
      <c r="EQK82" s="150"/>
      <c r="EQL82" s="150"/>
      <c r="EQM82" s="150"/>
      <c r="EQN82" s="150"/>
      <c r="EQO82" s="150"/>
      <c r="EQP82" s="150"/>
      <c r="EQQ82" s="150"/>
      <c r="EQR82" s="150"/>
      <c r="EQS82" s="150"/>
      <c r="EQT82" s="150"/>
      <c r="EQU82" s="150"/>
      <c r="EQV82" s="150"/>
      <c r="EQW82" s="150"/>
      <c r="EQX82" s="150"/>
      <c r="EQY82" s="150"/>
      <c r="EQZ82" s="150"/>
      <c r="ERA82" s="150"/>
      <c r="ERB82" s="150"/>
      <c r="ERC82" s="150"/>
      <c r="ERD82" s="150"/>
      <c r="ERE82" s="150"/>
      <c r="ERF82" s="150"/>
      <c r="ERG82" s="150"/>
      <c r="ERH82" s="150"/>
      <c r="ERI82" s="150"/>
      <c r="ERJ82" s="150"/>
      <c r="ERK82" s="150"/>
      <c r="ERL82" s="150"/>
      <c r="ERM82" s="150"/>
      <c r="ERN82" s="150"/>
      <c r="ERO82" s="150"/>
      <c r="ERP82" s="150"/>
      <c r="ERQ82" s="150"/>
      <c r="ERR82" s="150"/>
      <c r="ERS82" s="150"/>
      <c r="ERT82" s="150"/>
      <c r="ERU82" s="150"/>
      <c r="ERV82" s="150"/>
      <c r="ERW82" s="150"/>
      <c r="ERX82" s="150"/>
      <c r="ERY82" s="150"/>
      <c r="ERZ82" s="150"/>
      <c r="ESA82" s="150"/>
      <c r="ESB82" s="150"/>
      <c r="ESC82" s="150"/>
      <c r="ESD82" s="150"/>
      <c r="ESE82" s="150"/>
      <c r="ESF82" s="150"/>
      <c r="ESG82" s="150"/>
      <c r="ESH82" s="150"/>
      <c r="ESI82" s="150"/>
      <c r="ESJ82" s="150"/>
      <c r="ESK82" s="150"/>
      <c r="ESL82" s="150"/>
      <c r="ESM82" s="150"/>
      <c r="ESN82" s="150"/>
      <c r="ESO82" s="150"/>
      <c r="ESP82" s="150"/>
      <c r="ESQ82" s="150"/>
      <c r="ESR82" s="150"/>
      <c r="ESS82" s="150"/>
      <c r="EST82" s="150"/>
      <c r="ESU82" s="150"/>
      <c r="ESV82" s="150"/>
      <c r="ESW82" s="150"/>
      <c r="ESX82" s="150"/>
      <c r="ESY82" s="150"/>
      <c r="ESZ82" s="150"/>
      <c r="ETA82" s="150"/>
      <c r="ETB82" s="150"/>
      <c r="ETC82" s="150"/>
      <c r="ETD82" s="150"/>
      <c r="ETE82" s="150"/>
      <c r="ETF82" s="150"/>
      <c r="ETG82" s="150"/>
      <c r="ETH82" s="150"/>
      <c r="ETI82" s="150"/>
      <c r="ETJ82" s="150"/>
      <c r="ETK82" s="150"/>
      <c r="ETL82" s="150"/>
      <c r="ETM82" s="150"/>
      <c r="ETN82" s="150"/>
      <c r="ETO82" s="150"/>
      <c r="ETP82" s="150"/>
      <c r="ETQ82" s="150"/>
      <c r="ETR82" s="150"/>
      <c r="ETS82" s="150"/>
      <c r="ETT82" s="150"/>
      <c r="ETU82" s="150"/>
      <c r="ETV82" s="150"/>
      <c r="ETW82" s="150"/>
      <c r="ETX82" s="150"/>
      <c r="ETY82" s="150"/>
      <c r="ETZ82" s="150"/>
      <c r="EUA82" s="150"/>
      <c r="EUB82" s="150"/>
      <c r="EUC82" s="150"/>
      <c r="EUD82" s="150"/>
      <c r="EUE82" s="150"/>
      <c r="EUF82" s="150"/>
      <c r="EUG82" s="150"/>
      <c r="EUH82" s="150"/>
      <c r="EUI82" s="150"/>
      <c r="EUJ82" s="150"/>
      <c r="EUK82" s="150"/>
      <c r="EUL82" s="150"/>
      <c r="EUM82" s="150"/>
      <c r="EUN82" s="150"/>
      <c r="EUO82" s="150"/>
      <c r="EUP82" s="150"/>
      <c r="EUQ82" s="150"/>
      <c r="EUR82" s="150"/>
      <c r="EUS82" s="150"/>
      <c r="EUT82" s="150"/>
      <c r="EUU82" s="150"/>
      <c r="EUV82" s="150"/>
      <c r="EUW82" s="150"/>
      <c r="EUX82" s="150"/>
      <c r="EUY82" s="150"/>
      <c r="EUZ82" s="150"/>
      <c r="EVA82" s="150"/>
      <c r="EVB82" s="150"/>
      <c r="EVC82" s="150"/>
      <c r="EVD82" s="150"/>
      <c r="EVE82" s="150"/>
      <c r="EVF82" s="150"/>
      <c r="EVG82" s="150"/>
      <c r="EVH82" s="150"/>
      <c r="EVI82" s="150"/>
      <c r="EVJ82" s="150"/>
      <c r="EVK82" s="150"/>
      <c r="EVL82" s="150"/>
      <c r="EVM82" s="150"/>
      <c r="EVN82" s="150"/>
      <c r="EVO82" s="150"/>
      <c r="EVP82" s="150"/>
      <c r="EVQ82" s="150"/>
      <c r="EVR82" s="150"/>
      <c r="EVS82" s="150"/>
      <c r="EVT82" s="150"/>
      <c r="EVU82" s="150"/>
      <c r="EVV82" s="150"/>
      <c r="EVW82" s="150"/>
      <c r="EVX82" s="150"/>
      <c r="EVY82" s="150"/>
      <c r="EVZ82" s="150"/>
      <c r="EWA82" s="150"/>
      <c r="EWB82" s="150"/>
      <c r="EWC82" s="150"/>
      <c r="EWD82" s="150"/>
      <c r="EWE82" s="150"/>
      <c r="EWF82" s="150"/>
      <c r="EWG82" s="150"/>
      <c r="EWH82" s="150"/>
      <c r="EWI82" s="150"/>
      <c r="EWJ82" s="150"/>
      <c r="EWK82" s="150"/>
      <c r="EWL82" s="150"/>
      <c r="EWM82" s="150"/>
      <c r="EWN82" s="150"/>
      <c r="EWO82" s="150"/>
      <c r="EWP82" s="150"/>
      <c r="EWQ82" s="150"/>
      <c r="EWR82" s="150"/>
      <c r="EWS82" s="150"/>
      <c r="EWT82" s="150"/>
      <c r="EWU82" s="150"/>
      <c r="EWV82" s="150"/>
      <c r="EWW82" s="150"/>
      <c r="EWX82" s="150"/>
      <c r="EWY82" s="150"/>
      <c r="EWZ82" s="150"/>
      <c r="EXA82" s="150"/>
      <c r="EXB82" s="150"/>
      <c r="EXC82" s="150"/>
      <c r="EXD82" s="150"/>
      <c r="EXE82" s="150"/>
      <c r="EXF82" s="150"/>
      <c r="EXG82" s="150"/>
      <c r="EXH82" s="150"/>
      <c r="EXI82" s="150"/>
      <c r="EXJ82" s="150"/>
      <c r="EXK82" s="150"/>
      <c r="EXL82" s="150"/>
      <c r="EXM82" s="150"/>
      <c r="EXN82" s="150"/>
      <c r="EXO82" s="150"/>
      <c r="EXP82" s="150"/>
      <c r="EXQ82" s="150"/>
      <c r="EXR82" s="150"/>
      <c r="EXS82" s="150"/>
      <c r="EXT82" s="150"/>
      <c r="EXU82" s="150"/>
      <c r="EXV82" s="150"/>
      <c r="EXW82" s="150"/>
      <c r="EXX82" s="150"/>
      <c r="EXY82" s="150"/>
      <c r="EXZ82" s="150"/>
      <c r="EYA82" s="150"/>
      <c r="EYB82" s="150"/>
      <c r="EYC82" s="150"/>
      <c r="EYD82" s="150"/>
      <c r="EYE82" s="150"/>
      <c r="EYF82" s="150"/>
      <c r="EYG82" s="150"/>
      <c r="EYH82" s="150"/>
      <c r="EYI82" s="150"/>
      <c r="EYJ82" s="150"/>
      <c r="EYK82" s="150"/>
      <c r="EYL82" s="150"/>
      <c r="EYM82" s="150"/>
      <c r="EYN82" s="150"/>
      <c r="EYO82" s="150"/>
      <c r="EYP82" s="150"/>
      <c r="EYQ82" s="150"/>
      <c r="EYR82" s="150"/>
      <c r="EYS82" s="150"/>
      <c r="EYT82" s="150"/>
      <c r="EYU82" s="150"/>
      <c r="EYV82" s="150"/>
      <c r="EYW82" s="150"/>
      <c r="EYX82" s="150"/>
      <c r="EYY82" s="150"/>
      <c r="EYZ82" s="150"/>
      <c r="EZA82" s="150"/>
      <c r="EZB82" s="150"/>
      <c r="EZC82" s="150"/>
      <c r="EZD82" s="150"/>
      <c r="EZE82" s="150"/>
      <c r="EZF82" s="150"/>
      <c r="EZG82" s="150"/>
      <c r="EZH82" s="150"/>
      <c r="EZI82" s="150"/>
      <c r="EZJ82" s="150"/>
      <c r="EZK82" s="150"/>
      <c r="EZL82" s="150"/>
      <c r="EZM82" s="150"/>
      <c r="EZN82" s="150"/>
      <c r="EZO82" s="150"/>
      <c r="EZP82" s="150"/>
      <c r="EZQ82" s="150"/>
      <c r="EZR82" s="150"/>
      <c r="EZS82" s="150"/>
      <c r="EZT82" s="150"/>
      <c r="EZU82" s="150"/>
      <c r="EZV82" s="150"/>
      <c r="EZW82" s="150"/>
      <c r="EZX82" s="150"/>
      <c r="EZY82" s="150"/>
      <c r="EZZ82" s="150"/>
      <c r="FAA82" s="150"/>
      <c r="FAB82" s="150"/>
      <c r="FAC82" s="150"/>
      <c r="FAD82" s="150"/>
      <c r="FAE82" s="150"/>
      <c r="FAF82" s="150"/>
      <c r="FAG82" s="150"/>
      <c r="FAH82" s="150"/>
      <c r="FAI82" s="150"/>
      <c r="FAJ82" s="150"/>
      <c r="FAK82" s="150"/>
      <c r="FAL82" s="150"/>
      <c r="FAM82" s="150"/>
      <c r="FAN82" s="150"/>
      <c r="FAO82" s="150"/>
      <c r="FAP82" s="150"/>
      <c r="FAQ82" s="150"/>
      <c r="FAR82" s="150"/>
      <c r="FAS82" s="150"/>
      <c r="FAT82" s="150"/>
      <c r="FAU82" s="150"/>
      <c r="FAV82" s="150"/>
      <c r="FAW82" s="150"/>
      <c r="FAX82" s="150"/>
      <c r="FAY82" s="150"/>
      <c r="FAZ82" s="150"/>
      <c r="FBA82" s="150"/>
      <c r="FBB82" s="150"/>
      <c r="FBC82" s="150"/>
      <c r="FBD82" s="150"/>
      <c r="FBE82" s="150"/>
      <c r="FBF82" s="150"/>
      <c r="FBG82" s="150"/>
      <c r="FBH82" s="150"/>
      <c r="FBI82" s="150"/>
      <c r="FBJ82" s="150"/>
      <c r="FBK82" s="150"/>
      <c r="FBL82" s="150"/>
      <c r="FBM82" s="150"/>
      <c r="FBN82" s="150"/>
      <c r="FBO82" s="150"/>
      <c r="FBP82" s="150"/>
      <c r="FBQ82" s="150"/>
      <c r="FBR82" s="150"/>
      <c r="FBS82" s="150"/>
      <c r="FBT82" s="150"/>
      <c r="FBU82" s="150"/>
      <c r="FBV82" s="150"/>
      <c r="FBW82" s="150"/>
      <c r="FBX82" s="150"/>
      <c r="FBY82" s="150"/>
      <c r="FBZ82" s="150"/>
      <c r="FCA82" s="150"/>
      <c r="FCB82" s="150"/>
      <c r="FCC82" s="150"/>
      <c r="FCD82" s="150"/>
      <c r="FCE82" s="150"/>
      <c r="FCF82" s="150"/>
      <c r="FCG82" s="150"/>
      <c r="FCH82" s="150"/>
      <c r="FCI82" s="150"/>
      <c r="FCJ82" s="150"/>
      <c r="FCK82" s="150"/>
      <c r="FCL82" s="150"/>
      <c r="FCM82" s="150"/>
      <c r="FCN82" s="150"/>
      <c r="FCO82" s="150"/>
      <c r="FCP82" s="150"/>
      <c r="FCQ82" s="150"/>
      <c r="FCR82" s="150"/>
      <c r="FCS82" s="150"/>
      <c r="FCT82" s="150"/>
      <c r="FCU82" s="150"/>
      <c r="FCV82" s="150"/>
      <c r="FCW82" s="150"/>
      <c r="FCX82" s="150"/>
      <c r="FCY82" s="150"/>
      <c r="FCZ82" s="150"/>
      <c r="FDA82" s="150"/>
      <c r="FDB82" s="150"/>
      <c r="FDC82" s="150"/>
      <c r="FDD82" s="150"/>
      <c r="FDE82" s="150"/>
      <c r="FDF82" s="150"/>
      <c r="FDG82" s="150"/>
      <c r="FDH82" s="150"/>
      <c r="FDI82" s="150"/>
      <c r="FDJ82" s="150"/>
      <c r="FDK82" s="150"/>
      <c r="FDL82" s="150"/>
      <c r="FDM82" s="150"/>
      <c r="FDN82" s="150"/>
      <c r="FDO82" s="150"/>
      <c r="FDP82" s="150"/>
      <c r="FDQ82" s="150"/>
      <c r="FDR82" s="150"/>
      <c r="FDS82" s="150"/>
      <c r="FDT82" s="150"/>
      <c r="FDU82" s="150"/>
      <c r="FDV82" s="150"/>
      <c r="FDW82" s="150"/>
      <c r="FDX82" s="150"/>
      <c r="FDY82" s="150"/>
      <c r="FDZ82" s="150"/>
      <c r="FEA82" s="150"/>
      <c r="FEB82" s="150"/>
      <c r="FEC82" s="150"/>
      <c r="FED82" s="150"/>
      <c r="FEE82" s="150"/>
      <c r="FEF82" s="150"/>
      <c r="FEG82" s="150"/>
      <c r="FEH82" s="150"/>
      <c r="FEI82" s="150"/>
      <c r="FEJ82" s="150"/>
      <c r="FEK82" s="150"/>
      <c r="FEL82" s="150"/>
      <c r="FEM82" s="150"/>
      <c r="FEN82" s="150"/>
      <c r="FEO82" s="150"/>
      <c r="FEP82" s="150"/>
      <c r="FEQ82" s="150"/>
      <c r="FER82" s="150"/>
      <c r="FES82" s="150"/>
      <c r="FET82" s="150"/>
      <c r="FEU82" s="150"/>
      <c r="FEV82" s="150"/>
      <c r="FEW82" s="150"/>
      <c r="FEX82" s="150"/>
      <c r="FEY82" s="150"/>
      <c r="FEZ82" s="150"/>
      <c r="FFA82" s="150"/>
      <c r="FFB82" s="150"/>
      <c r="FFC82" s="150"/>
      <c r="FFD82" s="150"/>
      <c r="FFE82" s="150"/>
      <c r="FFF82" s="150"/>
      <c r="FFG82" s="150"/>
      <c r="FFH82" s="150"/>
      <c r="FFI82" s="150"/>
      <c r="FFJ82" s="150"/>
      <c r="FFK82" s="150"/>
      <c r="FFL82" s="150"/>
      <c r="FFM82" s="150"/>
      <c r="FFN82" s="150"/>
      <c r="FFO82" s="150"/>
      <c r="FFP82" s="150"/>
      <c r="FFQ82" s="150"/>
      <c r="FFR82" s="150"/>
      <c r="FFS82" s="150"/>
      <c r="FFT82" s="150"/>
      <c r="FFU82" s="150"/>
      <c r="FFV82" s="150"/>
      <c r="FFW82" s="150"/>
      <c r="FFX82" s="150"/>
      <c r="FFY82" s="150"/>
      <c r="FFZ82" s="150"/>
      <c r="FGA82" s="150"/>
      <c r="FGB82" s="150"/>
      <c r="FGC82" s="150"/>
      <c r="FGD82" s="150"/>
      <c r="FGE82" s="150"/>
      <c r="FGF82" s="150"/>
      <c r="FGG82" s="150"/>
      <c r="FGH82" s="150"/>
      <c r="FGI82" s="150"/>
      <c r="FGJ82" s="150"/>
      <c r="FGK82" s="150"/>
      <c r="FGL82" s="150"/>
      <c r="FGM82" s="150"/>
      <c r="FGN82" s="150"/>
      <c r="FGO82" s="150"/>
      <c r="FGP82" s="150"/>
      <c r="FGQ82" s="150"/>
      <c r="FGR82" s="150"/>
      <c r="FGS82" s="150"/>
      <c r="FGT82" s="150"/>
      <c r="FGU82" s="150"/>
      <c r="FGV82" s="150"/>
      <c r="FGW82" s="150"/>
      <c r="FGX82" s="150"/>
      <c r="FGY82" s="150"/>
      <c r="FGZ82" s="150"/>
      <c r="FHA82" s="150"/>
      <c r="FHB82" s="150"/>
      <c r="FHC82" s="150"/>
      <c r="FHD82" s="150"/>
      <c r="FHE82" s="150"/>
      <c r="FHF82" s="150"/>
      <c r="FHG82" s="150"/>
      <c r="FHH82" s="150"/>
      <c r="FHI82" s="150"/>
      <c r="FHJ82" s="150"/>
      <c r="FHK82" s="150"/>
      <c r="FHL82" s="150"/>
      <c r="FHM82" s="150"/>
      <c r="FHN82" s="150"/>
      <c r="FHO82" s="150"/>
      <c r="FHP82" s="150"/>
      <c r="FHQ82" s="150"/>
      <c r="FHR82" s="150"/>
      <c r="FHS82" s="150"/>
      <c r="FHT82" s="150"/>
      <c r="FHU82" s="150"/>
      <c r="FHV82" s="150"/>
      <c r="FHW82" s="150"/>
      <c r="FHX82" s="150"/>
      <c r="FHY82" s="150"/>
      <c r="FHZ82" s="150"/>
      <c r="FIA82" s="150"/>
      <c r="FIB82" s="150"/>
      <c r="FIC82" s="150"/>
      <c r="FID82" s="150"/>
      <c r="FIE82" s="150"/>
      <c r="FIF82" s="150"/>
      <c r="FIG82" s="150"/>
      <c r="FIH82" s="150"/>
      <c r="FII82" s="150"/>
      <c r="FIJ82" s="150"/>
      <c r="FIK82" s="150"/>
      <c r="FIL82" s="150"/>
      <c r="FIM82" s="150"/>
      <c r="FIN82" s="150"/>
      <c r="FIO82" s="150"/>
      <c r="FIP82" s="150"/>
      <c r="FIQ82" s="150"/>
      <c r="FIR82" s="150"/>
      <c r="FIS82" s="150"/>
      <c r="FIT82" s="150"/>
      <c r="FIU82" s="150"/>
      <c r="FIV82" s="150"/>
      <c r="FIW82" s="150"/>
      <c r="FIX82" s="150"/>
      <c r="FIY82" s="150"/>
      <c r="FIZ82" s="150"/>
      <c r="FJA82" s="150"/>
      <c r="FJB82" s="150"/>
      <c r="FJC82" s="150"/>
      <c r="FJD82" s="150"/>
      <c r="FJE82" s="150"/>
      <c r="FJF82" s="150"/>
      <c r="FJG82" s="150"/>
      <c r="FJH82" s="150"/>
      <c r="FJI82" s="150"/>
      <c r="FJJ82" s="150"/>
      <c r="FJK82" s="150"/>
      <c r="FJL82" s="150"/>
      <c r="FJM82" s="150"/>
      <c r="FJN82" s="150"/>
      <c r="FJO82" s="150"/>
      <c r="FJP82" s="150"/>
      <c r="FJQ82" s="150"/>
      <c r="FJR82" s="150"/>
      <c r="FJS82" s="150"/>
      <c r="FJT82" s="150"/>
      <c r="FJU82" s="150"/>
      <c r="FJV82" s="150"/>
      <c r="FJW82" s="150"/>
      <c r="FJX82" s="150"/>
      <c r="FJY82" s="150"/>
      <c r="FJZ82" s="150"/>
      <c r="FKA82" s="150"/>
      <c r="FKB82" s="150"/>
      <c r="FKC82" s="150"/>
      <c r="FKD82" s="150"/>
      <c r="FKE82" s="150"/>
      <c r="FKF82" s="150"/>
      <c r="FKG82" s="150"/>
      <c r="FKH82" s="150"/>
      <c r="FKI82" s="150"/>
      <c r="FKJ82" s="150"/>
      <c r="FKK82" s="150"/>
      <c r="FKL82" s="150"/>
      <c r="FKM82" s="150"/>
      <c r="FKN82" s="150"/>
      <c r="FKO82" s="150"/>
      <c r="FKP82" s="150"/>
      <c r="FKQ82" s="150"/>
      <c r="FKR82" s="150"/>
      <c r="FKS82" s="150"/>
      <c r="FKT82" s="150"/>
      <c r="FKU82" s="150"/>
      <c r="FKV82" s="150"/>
      <c r="FKW82" s="150"/>
      <c r="FKX82" s="150"/>
      <c r="FKY82" s="150"/>
      <c r="FKZ82" s="150"/>
      <c r="FLA82" s="150"/>
      <c r="FLB82" s="150"/>
      <c r="FLC82" s="150"/>
      <c r="FLD82" s="150"/>
      <c r="FLE82" s="150"/>
      <c r="FLF82" s="150"/>
      <c r="FLG82" s="150"/>
      <c r="FLH82" s="150"/>
      <c r="FLI82" s="150"/>
      <c r="FLJ82" s="150"/>
      <c r="FLK82" s="150"/>
      <c r="FLL82" s="150"/>
      <c r="FLM82" s="150"/>
      <c r="FLN82" s="150"/>
      <c r="FLO82" s="150"/>
      <c r="FLP82" s="150"/>
      <c r="FLQ82" s="150"/>
      <c r="FLR82" s="150"/>
      <c r="FLS82" s="150"/>
      <c r="FLT82" s="150"/>
      <c r="FLU82" s="150"/>
      <c r="FLV82" s="150"/>
      <c r="FLW82" s="150"/>
      <c r="FLX82" s="150"/>
      <c r="FLY82" s="150"/>
      <c r="FLZ82" s="150"/>
      <c r="FMA82" s="150"/>
      <c r="FMB82" s="150"/>
      <c r="FMC82" s="150"/>
      <c r="FMD82" s="150"/>
      <c r="FME82" s="150"/>
      <c r="FMF82" s="150"/>
      <c r="FMG82" s="150"/>
      <c r="FMH82" s="150"/>
      <c r="FMI82" s="150"/>
      <c r="FMJ82" s="150"/>
      <c r="FMK82" s="150"/>
      <c r="FML82" s="150"/>
      <c r="FMM82" s="150"/>
      <c r="FMN82" s="150"/>
      <c r="FMO82" s="150"/>
      <c r="FMP82" s="150"/>
      <c r="FMQ82" s="150"/>
      <c r="FMR82" s="150"/>
      <c r="FMS82" s="150"/>
      <c r="FMT82" s="150"/>
      <c r="FMU82" s="150"/>
      <c r="FMV82" s="150"/>
      <c r="FMW82" s="150"/>
      <c r="FMX82" s="150"/>
      <c r="FMY82" s="150"/>
      <c r="FMZ82" s="150"/>
      <c r="FNA82" s="150"/>
      <c r="FNB82" s="150"/>
      <c r="FNC82" s="150"/>
      <c r="FND82" s="150"/>
      <c r="FNE82" s="150"/>
      <c r="FNF82" s="150"/>
      <c r="FNG82" s="150"/>
      <c r="FNH82" s="150"/>
      <c r="FNI82" s="150"/>
      <c r="FNJ82" s="150"/>
      <c r="FNK82" s="150"/>
      <c r="FNL82" s="150"/>
      <c r="FNM82" s="150"/>
      <c r="FNN82" s="150"/>
      <c r="FNO82" s="150"/>
      <c r="FNP82" s="150"/>
      <c r="FNQ82" s="150"/>
      <c r="FNR82" s="150"/>
      <c r="FNS82" s="150"/>
      <c r="FNT82" s="150"/>
      <c r="FNU82" s="150"/>
      <c r="FNV82" s="150"/>
      <c r="FNW82" s="150"/>
      <c r="FNX82" s="150"/>
      <c r="FNY82" s="150"/>
      <c r="FNZ82" s="150"/>
      <c r="FOA82" s="150"/>
      <c r="FOB82" s="150"/>
      <c r="FOC82" s="150"/>
      <c r="FOD82" s="150"/>
      <c r="FOE82" s="150"/>
      <c r="FOF82" s="150"/>
      <c r="FOG82" s="150"/>
      <c r="FOH82" s="150"/>
      <c r="FOI82" s="150"/>
      <c r="FOJ82" s="150"/>
      <c r="FOK82" s="150"/>
      <c r="FOL82" s="150"/>
      <c r="FOM82" s="150"/>
      <c r="FON82" s="150"/>
      <c r="FOO82" s="150"/>
      <c r="FOP82" s="150"/>
      <c r="FOQ82" s="150"/>
      <c r="FOR82" s="150"/>
      <c r="FOS82" s="150"/>
      <c r="FOT82" s="150"/>
      <c r="FOU82" s="150"/>
      <c r="FOV82" s="150"/>
      <c r="FOW82" s="150"/>
      <c r="FOX82" s="150"/>
      <c r="FOY82" s="150"/>
      <c r="FOZ82" s="150"/>
      <c r="FPA82" s="150"/>
      <c r="FPB82" s="150"/>
      <c r="FPC82" s="150"/>
      <c r="FPD82" s="150"/>
      <c r="FPE82" s="150"/>
      <c r="FPF82" s="150"/>
      <c r="FPG82" s="150"/>
      <c r="FPH82" s="150"/>
      <c r="FPI82" s="150"/>
      <c r="FPJ82" s="150"/>
      <c r="FPK82" s="150"/>
      <c r="FPL82" s="150"/>
      <c r="FPM82" s="150"/>
      <c r="FPN82" s="150"/>
      <c r="FPO82" s="150"/>
      <c r="FPP82" s="150"/>
      <c r="FPQ82" s="150"/>
      <c r="FPR82" s="150"/>
      <c r="FPS82" s="150"/>
      <c r="FPT82" s="150"/>
      <c r="FPU82" s="150"/>
      <c r="FPV82" s="150"/>
      <c r="FPW82" s="150"/>
      <c r="FPX82" s="150"/>
      <c r="FPY82" s="150"/>
      <c r="FPZ82" s="150"/>
      <c r="FQA82" s="150"/>
      <c r="FQB82" s="150"/>
      <c r="FQC82" s="150"/>
      <c r="FQD82" s="150"/>
      <c r="FQE82" s="150"/>
      <c r="FQF82" s="150"/>
      <c r="FQG82" s="150"/>
      <c r="FQH82" s="150"/>
      <c r="FQI82" s="150"/>
      <c r="FQJ82" s="150"/>
      <c r="FQK82" s="150"/>
      <c r="FQL82" s="150"/>
      <c r="FQM82" s="150"/>
      <c r="FQN82" s="150"/>
      <c r="FQO82" s="150"/>
      <c r="FQP82" s="150"/>
      <c r="FQQ82" s="150"/>
      <c r="FQR82" s="150"/>
      <c r="FQS82" s="150"/>
      <c r="FQT82" s="150"/>
      <c r="FQU82" s="150"/>
      <c r="FQV82" s="150"/>
      <c r="FQW82" s="150"/>
      <c r="FQX82" s="150"/>
      <c r="FQY82" s="150"/>
      <c r="FQZ82" s="150"/>
      <c r="FRA82" s="150"/>
      <c r="FRB82" s="150"/>
      <c r="FRC82" s="150"/>
      <c r="FRD82" s="150"/>
      <c r="FRE82" s="150"/>
      <c r="FRF82" s="150"/>
      <c r="FRG82" s="150"/>
      <c r="FRH82" s="150"/>
      <c r="FRI82" s="150"/>
      <c r="FRJ82" s="150"/>
      <c r="FRK82" s="150"/>
      <c r="FRL82" s="150"/>
      <c r="FRM82" s="150"/>
      <c r="FRN82" s="150"/>
      <c r="FRO82" s="150"/>
      <c r="FRP82" s="150"/>
      <c r="FRQ82" s="150"/>
      <c r="FRR82" s="150"/>
      <c r="FRS82" s="150"/>
      <c r="FRT82" s="150"/>
      <c r="FRU82" s="150"/>
      <c r="FRV82" s="150"/>
      <c r="FRW82" s="150"/>
      <c r="FRX82" s="150"/>
      <c r="FRY82" s="150"/>
      <c r="FRZ82" s="150"/>
      <c r="FSA82" s="150"/>
      <c r="FSB82" s="150"/>
      <c r="FSC82" s="150"/>
      <c r="FSD82" s="150"/>
      <c r="FSE82" s="150"/>
      <c r="FSF82" s="150"/>
      <c r="FSG82" s="150"/>
      <c r="FSH82" s="150"/>
      <c r="FSI82" s="150"/>
      <c r="FSJ82" s="150"/>
      <c r="FSK82" s="150"/>
      <c r="FSL82" s="150"/>
      <c r="FSM82" s="150"/>
      <c r="FSN82" s="150"/>
      <c r="FSO82" s="150"/>
      <c r="FSP82" s="150"/>
      <c r="FSQ82" s="150"/>
      <c r="FSR82" s="150"/>
      <c r="FSS82" s="150"/>
      <c r="FST82" s="150"/>
      <c r="FSU82" s="150"/>
      <c r="FSV82" s="150"/>
      <c r="FSW82" s="150"/>
      <c r="FSX82" s="150"/>
      <c r="FSY82" s="150"/>
      <c r="FSZ82" s="150"/>
      <c r="FTA82" s="150"/>
      <c r="FTB82" s="150"/>
      <c r="FTC82" s="150"/>
      <c r="FTD82" s="150"/>
      <c r="FTE82" s="150"/>
      <c r="FTF82" s="150"/>
      <c r="FTG82" s="150"/>
      <c r="FTH82" s="150"/>
      <c r="FTI82" s="150"/>
      <c r="FTJ82" s="150"/>
      <c r="FTK82" s="150"/>
      <c r="FTL82" s="150"/>
      <c r="FTM82" s="150"/>
      <c r="FTN82" s="150"/>
      <c r="FTO82" s="150"/>
      <c r="FTP82" s="150"/>
      <c r="FTQ82" s="150"/>
      <c r="FTR82" s="150"/>
      <c r="FTS82" s="150"/>
      <c r="FTT82" s="150"/>
      <c r="FTU82" s="150"/>
      <c r="FTV82" s="150"/>
      <c r="FTW82" s="150"/>
      <c r="FTX82" s="150"/>
      <c r="FTY82" s="150"/>
      <c r="FTZ82" s="150"/>
      <c r="FUA82" s="150"/>
      <c r="FUB82" s="150"/>
      <c r="FUC82" s="150"/>
      <c r="FUD82" s="150"/>
      <c r="FUE82" s="150"/>
      <c r="FUF82" s="150"/>
      <c r="FUG82" s="150"/>
      <c r="FUH82" s="150"/>
      <c r="FUI82" s="150"/>
      <c r="FUJ82" s="150"/>
      <c r="FUK82" s="150"/>
      <c r="FUL82" s="150"/>
      <c r="FUM82" s="150"/>
      <c r="FUN82" s="150"/>
      <c r="FUO82" s="150"/>
      <c r="FUP82" s="150"/>
      <c r="FUQ82" s="150"/>
      <c r="FUR82" s="150"/>
      <c r="FUS82" s="150"/>
      <c r="FUT82" s="150"/>
      <c r="FUU82" s="150"/>
      <c r="FUV82" s="150"/>
      <c r="FUW82" s="150"/>
      <c r="FUX82" s="150"/>
      <c r="FUY82" s="150"/>
      <c r="FUZ82" s="150"/>
      <c r="FVA82" s="150"/>
      <c r="FVB82" s="150"/>
      <c r="FVC82" s="150"/>
      <c r="FVD82" s="150"/>
      <c r="FVE82" s="150"/>
      <c r="FVF82" s="150"/>
      <c r="FVG82" s="150"/>
      <c r="FVH82" s="150"/>
      <c r="FVI82" s="150"/>
      <c r="FVJ82" s="150"/>
      <c r="FVK82" s="150"/>
      <c r="FVL82" s="150"/>
      <c r="FVM82" s="150"/>
      <c r="FVN82" s="150"/>
      <c r="FVO82" s="150"/>
      <c r="FVP82" s="150"/>
      <c r="FVQ82" s="150"/>
      <c r="FVR82" s="150"/>
      <c r="FVS82" s="150"/>
      <c r="FVT82" s="150"/>
      <c r="FVU82" s="150"/>
      <c r="FVV82" s="150"/>
      <c r="FVW82" s="150"/>
      <c r="FVX82" s="150"/>
      <c r="FVY82" s="150"/>
      <c r="FVZ82" s="150"/>
      <c r="FWA82" s="150"/>
      <c r="FWB82" s="150"/>
      <c r="FWC82" s="150"/>
      <c r="FWD82" s="150"/>
      <c r="FWE82" s="150"/>
      <c r="FWF82" s="150"/>
      <c r="FWG82" s="150"/>
      <c r="FWH82" s="150"/>
      <c r="FWI82" s="150"/>
      <c r="FWJ82" s="150"/>
      <c r="FWK82" s="150"/>
      <c r="FWL82" s="150"/>
      <c r="FWM82" s="150"/>
      <c r="FWN82" s="150"/>
      <c r="FWO82" s="150"/>
      <c r="FWP82" s="150"/>
      <c r="FWQ82" s="150"/>
      <c r="FWR82" s="150"/>
      <c r="FWS82" s="150"/>
      <c r="FWT82" s="150"/>
      <c r="FWU82" s="150"/>
      <c r="FWV82" s="150"/>
      <c r="FWW82" s="150"/>
      <c r="FWX82" s="150"/>
      <c r="FWY82" s="150"/>
      <c r="FWZ82" s="150"/>
      <c r="FXA82" s="150"/>
      <c r="FXB82" s="150"/>
      <c r="FXC82" s="150"/>
      <c r="FXD82" s="150"/>
      <c r="FXE82" s="150"/>
      <c r="FXF82" s="150"/>
      <c r="FXG82" s="150"/>
      <c r="FXH82" s="150"/>
      <c r="FXI82" s="150"/>
      <c r="FXJ82" s="150"/>
      <c r="FXK82" s="150"/>
      <c r="FXL82" s="150"/>
      <c r="FXM82" s="150"/>
      <c r="FXN82" s="150"/>
      <c r="FXO82" s="150"/>
      <c r="FXP82" s="150"/>
      <c r="FXQ82" s="150"/>
      <c r="FXR82" s="150"/>
      <c r="FXS82" s="150"/>
      <c r="FXT82" s="150"/>
      <c r="FXU82" s="150"/>
      <c r="FXV82" s="150"/>
      <c r="FXW82" s="150"/>
      <c r="FXX82" s="150"/>
      <c r="FXY82" s="150"/>
      <c r="FXZ82" s="150"/>
      <c r="FYA82" s="150"/>
      <c r="FYB82" s="150"/>
      <c r="FYC82" s="150"/>
      <c r="FYD82" s="150"/>
      <c r="FYE82" s="150"/>
      <c r="FYF82" s="150"/>
      <c r="FYG82" s="150"/>
      <c r="FYH82" s="150"/>
      <c r="FYI82" s="150"/>
      <c r="FYJ82" s="150"/>
      <c r="FYK82" s="150"/>
      <c r="FYL82" s="150"/>
      <c r="FYM82" s="150"/>
      <c r="FYN82" s="150"/>
      <c r="FYO82" s="150"/>
      <c r="FYP82" s="150"/>
      <c r="FYQ82" s="150"/>
      <c r="FYR82" s="150"/>
      <c r="FYS82" s="150"/>
      <c r="FYT82" s="150"/>
      <c r="FYU82" s="150"/>
      <c r="FYV82" s="150"/>
      <c r="FYW82" s="150"/>
      <c r="FYX82" s="150"/>
      <c r="FYY82" s="150"/>
      <c r="FYZ82" s="150"/>
      <c r="FZA82" s="150"/>
      <c r="FZB82" s="150"/>
      <c r="FZC82" s="150"/>
      <c r="FZD82" s="150"/>
      <c r="FZE82" s="150"/>
      <c r="FZF82" s="150"/>
      <c r="FZG82" s="150"/>
      <c r="FZH82" s="150"/>
      <c r="FZI82" s="150"/>
      <c r="FZJ82" s="150"/>
      <c r="FZK82" s="150"/>
      <c r="FZL82" s="150"/>
      <c r="FZM82" s="150"/>
      <c r="FZN82" s="150"/>
      <c r="FZO82" s="150"/>
      <c r="FZP82" s="150"/>
      <c r="FZQ82" s="150"/>
      <c r="FZR82" s="150"/>
      <c r="FZS82" s="150"/>
      <c r="FZT82" s="150"/>
      <c r="FZU82" s="150"/>
      <c r="FZV82" s="150"/>
      <c r="FZW82" s="150"/>
      <c r="FZX82" s="150"/>
      <c r="FZY82" s="150"/>
      <c r="FZZ82" s="150"/>
      <c r="GAA82" s="150"/>
      <c r="GAB82" s="150"/>
      <c r="GAC82" s="150"/>
      <c r="GAD82" s="150"/>
      <c r="GAE82" s="150"/>
      <c r="GAF82" s="150"/>
      <c r="GAG82" s="150"/>
      <c r="GAH82" s="150"/>
      <c r="GAI82" s="150"/>
      <c r="GAJ82" s="150"/>
      <c r="GAK82" s="150"/>
      <c r="GAL82" s="150"/>
      <c r="GAM82" s="150"/>
      <c r="GAN82" s="150"/>
      <c r="GAO82" s="150"/>
      <c r="GAP82" s="150"/>
      <c r="GAQ82" s="150"/>
      <c r="GAR82" s="150"/>
      <c r="GAS82" s="150"/>
      <c r="GAT82" s="150"/>
      <c r="GAU82" s="150"/>
      <c r="GAV82" s="150"/>
      <c r="GAW82" s="150"/>
      <c r="GAX82" s="150"/>
      <c r="GAY82" s="150"/>
      <c r="GAZ82" s="150"/>
      <c r="GBA82" s="150"/>
      <c r="GBB82" s="150"/>
      <c r="GBC82" s="150"/>
      <c r="GBD82" s="150"/>
      <c r="GBE82" s="150"/>
      <c r="GBF82" s="150"/>
      <c r="GBG82" s="150"/>
      <c r="GBH82" s="150"/>
      <c r="GBI82" s="150"/>
      <c r="GBJ82" s="150"/>
      <c r="GBK82" s="150"/>
      <c r="GBL82" s="150"/>
      <c r="GBM82" s="150"/>
      <c r="GBN82" s="150"/>
      <c r="GBO82" s="150"/>
      <c r="GBP82" s="150"/>
      <c r="GBQ82" s="150"/>
      <c r="GBR82" s="150"/>
      <c r="GBS82" s="150"/>
      <c r="GBT82" s="150"/>
      <c r="GBU82" s="150"/>
      <c r="GBV82" s="150"/>
      <c r="GBW82" s="150"/>
      <c r="GBX82" s="150"/>
      <c r="GBY82" s="150"/>
      <c r="GBZ82" s="150"/>
      <c r="GCA82" s="150"/>
      <c r="GCB82" s="150"/>
      <c r="GCC82" s="150"/>
      <c r="GCD82" s="150"/>
      <c r="GCE82" s="150"/>
      <c r="GCF82" s="150"/>
      <c r="GCG82" s="150"/>
      <c r="GCH82" s="150"/>
      <c r="GCI82" s="150"/>
      <c r="GCJ82" s="150"/>
      <c r="GCK82" s="150"/>
      <c r="GCL82" s="150"/>
      <c r="GCM82" s="150"/>
      <c r="GCN82" s="150"/>
      <c r="GCO82" s="150"/>
      <c r="GCP82" s="150"/>
      <c r="GCQ82" s="150"/>
      <c r="GCR82" s="150"/>
      <c r="GCS82" s="150"/>
      <c r="GCT82" s="150"/>
      <c r="GCU82" s="150"/>
      <c r="GCV82" s="150"/>
      <c r="GCW82" s="150"/>
      <c r="GCX82" s="150"/>
      <c r="GCY82" s="150"/>
      <c r="GCZ82" s="150"/>
      <c r="GDA82" s="150"/>
      <c r="GDB82" s="150"/>
      <c r="GDC82" s="150"/>
      <c r="GDD82" s="150"/>
      <c r="GDE82" s="150"/>
      <c r="GDF82" s="150"/>
      <c r="GDG82" s="150"/>
      <c r="GDH82" s="150"/>
      <c r="GDI82" s="150"/>
      <c r="GDJ82" s="150"/>
      <c r="GDK82" s="150"/>
      <c r="GDL82" s="150"/>
      <c r="GDM82" s="150"/>
      <c r="GDN82" s="150"/>
      <c r="GDO82" s="150"/>
      <c r="GDP82" s="150"/>
      <c r="GDQ82" s="150"/>
      <c r="GDR82" s="150"/>
      <c r="GDS82" s="150"/>
      <c r="GDT82" s="150"/>
      <c r="GDU82" s="150"/>
      <c r="GDV82" s="150"/>
      <c r="GDW82" s="150"/>
      <c r="GDX82" s="150"/>
      <c r="GDY82" s="150"/>
      <c r="GDZ82" s="150"/>
      <c r="GEA82" s="150"/>
      <c r="GEB82" s="150"/>
      <c r="GEC82" s="150"/>
      <c r="GED82" s="150"/>
      <c r="GEE82" s="150"/>
      <c r="GEF82" s="150"/>
      <c r="GEG82" s="150"/>
      <c r="GEH82" s="150"/>
      <c r="GEI82" s="150"/>
      <c r="GEJ82" s="150"/>
      <c r="GEK82" s="150"/>
      <c r="GEL82" s="150"/>
      <c r="GEM82" s="150"/>
      <c r="GEN82" s="150"/>
      <c r="GEO82" s="150"/>
      <c r="GEP82" s="150"/>
      <c r="GEQ82" s="150"/>
      <c r="GER82" s="150"/>
      <c r="GES82" s="150"/>
      <c r="GET82" s="150"/>
      <c r="GEU82" s="150"/>
      <c r="GEV82" s="150"/>
      <c r="GEW82" s="150"/>
      <c r="GEX82" s="150"/>
      <c r="GEY82" s="150"/>
      <c r="GEZ82" s="150"/>
      <c r="GFA82" s="150"/>
      <c r="GFB82" s="150"/>
      <c r="GFC82" s="150"/>
      <c r="GFD82" s="150"/>
      <c r="GFE82" s="150"/>
      <c r="GFF82" s="150"/>
      <c r="GFG82" s="150"/>
      <c r="GFH82" s="150"/>
      <c r="GFI82" s="150"/>
      <c r="GFJ82" s="150"/>
      <c r="GFK82" s="150"/>
      <c r="GFL82" s="150"/>
      <c r="GFM82" s="150"/>
      <c r="GFN82" s="150"/>
      <c r="GFO82" s="150"/>
      <c r="GFP82" s="150"/>
      <c r="GFQ82" s="150"/>
      <c r="GFR82" s="150"/>
      <c r="GFS82" s="150"/>
      <c r="GFT82" s="150"/>
      <c r="GFU82" s="150"/>
      <c r="GFV82" s="150"/>
      <c r="GFW82" s="150"/>
      <c r="GFX82" s="150"/>
      <c r="GFY82" s="150"/>
      <c r="GFZ82" s="150"/>
      <c r="GGA82" s="150"/>
      <c r="GGB82" s="150"/>
      <c r="GGC82" s="150"/>
      <c r="GGD82" s="150"/>
      <c r="GGE82" s="150"/>
      <c r="GGF82" s="150"/>
      <c r="GGG82" s="150"/>
      <c r="GGH82" s="150"/>
      <c r="GGI82" s="150"/>
      <c r="GGJ82" s="150"/>
      <c r="GGK82" s="150"/>
      <c r="GGL82" s="150"/>
      <c r="GGM82" s="150"/>
      <c r="GGN82" s="150"/>
      <c r="GGO82" s="150"/>
      <c r="GGP82" s="150"/>
      <c r="GGQ82" s="150"/>
      <c r="GGR82" s="150"/>
      <c r="GGS82" s="150"/>
      <c r="GGT82" s="150"/>
      <c r="GGU82" s="150"/>
      <c r="GGV82" s="150"/>
      <c r="GGW82" s="150"/>
      <c r="GGX82" s="150"/>
      <c r="GGY82" s="150"/>
      <c r="GGZ82" s="150"/>
      <c r="GHA82" s="150"/>
      <c r="GHB82" s="150"/>
      <c r="GHC82" s="150"/>
      <c r="GHD82" s="150"/>
      <c r="GHE82" s="150"/>
      <c r="GHF82" s="150"/>
      <c r="GHG82" s="150"/>
      <c r="GHH82" s="150"/>
      <c r="GHI82" s="150"/>
      <c r="GHJ82" s="150"/>
      <c r="GHK82" s="150"/>
      <c r="GHL82" s="150"/>
      <c r="GHM82" s="150"/>
      <c r="GHN82" s="150"/>
      <c r="GHO82" s="150"/>
      <c r="GHP82" s="150"/>
      <c r="GHQ82" s="150"/>
      <c r="GHR82" s="150"/>
      <c r="GHS82" s="150"/>
      <c r="GHT82" s="150"/>
      <c r="GHU82" s="150"/>
      <c r="GHV82" s="150"/>
      <c r="GHW82" s="150"/>
      <c r="GHX82" s="150"/>
      <c r="GHY82" s="150"/>
      <c r="GHZ82" s="150"/>
      <c r="GIA82" s="150"/>
      <c r="GIB82" s="150"/>
      <c r="GIC82" s="150"/>
      <c r="GID82" s="150"/>
      <c r="GIE82" s="150"/>
      <c r="GIF82" s="150"/>
      <c r="GIG82" s="150"/>
      <c r="GIH82" s="150"/>
      <c r="GII82" s="150"/>
      <c r="GIJ82" s="150"/>
      <c r="GIK82" s="150"/>
      <c r="GIL82" s="150"/>
      <c r="GIM82" s="150"/>
      <c r="GIN82" s="150"/>
      <c r="GIO82" s="150"/>
      <c r="GIP82" s="150"/>
      <c r="GIQ82" s="150"/>
      <c r="GIR82" s="150"/>
      <c r="GIS82" s="150"/>
      <c r="GIT82" s="150"/>
      <c r="GIU82" s="150"/>
      <c r="GIV82" s="150"/>
      <c r="GIW82" s="150"/>
      <c r="GIX82" s="150"/>
      <c r="GIY82" s="150"/>
      <c r="GIZ82" s="150"/>
      <c r="GJA82" s="150"/>
      <c r="GJB82" s="150"/>
      <c r="GJC82" s="150"/>
      <c r="GJD82" s="150"/>
      <c r="GJE82" s="150"/>
      <c r="GJF82" s="150"/>
      <c r="GJG82" s="150"/>
      <c r="GJH82" s="150"/>
      <c r="GJI82" s="150"/>
      <c r="GJJ82" s="150"/>
      <c r="GJK82" s="150"/>
      <c r="GJL82" s="150"/>
      <c r="GJM82" s="150"/>
      <c r="GJN82" s="150"/>
      <c r="GJO82" s="150"/>
      <c r="GJP82" s="150"/>
      <c r="GJQ82" s="150"/>
      <c r="GJR82" s="150"/>
      <c r="GJS82" s="150"/>
      <c r="GJT82" s="150"/>
      <c r="GJU82" s="150"/>
      <c r="GJV82" s="150"/>
      <c r="GJW82" s="150"/>
      <c r="GJX82" s="150"/>
      <c r="GJY82" s="150"/>
      <c r="GJZ82" s="150"/>
      <c r="GKA82" s="150"/>
      <c r="GKB82" s="150"/>
      <c r="GKC82" s="150"/>
      <c r="GKD82" s="150"/>
      <c r="GKE82" s="150"/>
      <c r="GKF82" s="150"/>
      <c r="GKG82" s="150"/>
      <c r="GKH82" s="150"/>
      <c r="GKI82" s="150"/>
      <c r="GKJ82" s="150"/>
      <c r="GKK82" s="150"/>
      <c r="GKL82" s="150"/>
      <c r="GKM82" s="150"/>
      <c r="GKN82" s="150"/>
      <c r="GKO82" s="150"/>
      <c r="GKP82" s="150"/>
      <c r="GKQ82" s="150"/>
      <c r="GKR82" s="150"/>
      <c r="GKS82" s="150"/>
      <c r="GKT82" s="150"/>
      <c r="GKU82" s="150"/>
      <c r="GKV82" s="150"/>
      <c r="GKW82" s="150"/>
      <c r="GKX82" s="150"/>
      <c r="GKY82" s="150"/>
      <c r="GKZ82" s="150"/>
      <c r="GLA82" s="150"/>
      <c r="GLB82" s="150"/>
      <c r="GLC82" s="150"/>
      <c r="GLD82" s="150"/>
      <c r="GLE82" s="150"/>
      <c r="GLF82" s="150"/>
      <c r="GLG82" s="150"/>
      <c r="GLH82" s="150"/>
      <c r="GLI82" s="150"/>
      <c r="GLJ82" s="150"/>
      <c r="GLK82" s="150"/>
      <c r="GLL82" s="150"/>
      <c r="GLM82" s="150"/>
      <c r="GLN82" s="150"/>
      <c r="GLO82" s="150"/>
      <c r="GLP82" s="150"/>
      <c r="GLQ82" s="150"/>
      <c r="GLR82" s="150"/>
      <c r="GLS82" s="150"/>
      <c r="GLT82" s="150"/>
      <c r="GLU82" s="150"/>
      <c r="GLV82" s="150"/>
      <c r="GLW82" s="150"/>
      <c r="GLX82" s="150"/>
      <c r="GLY82" s="150"/>
      <c r="GLZ82" s="150"/>
      <c r="GMA82" s="150"/>
      <c r="GMB82" s="150"/>
      <c r="GMC82" s="150"/>
      <c r="GMD82" s="150"/>
      <c r="GME82" s="150"/>
      <c r="GMF82" s="150"/>
      <c r="GMG82" s="150"/>
      <c r="GMH82" s="150"/>
      <c r="GMI82" s="150"/>
      <c r="GMJ82" s="150"/>
      <c r="GMK82" s="150"/>
      <c r="GML82" s="150"/>
      <c r="GMM82" s="150"/>
      <c r="GMN82" s="150"/>
      <c r="GMO82" s="150"/>
      <c r="GMP82" s="150"/>
      <c r="GMQ82" s="150"/>
      <c r="GMR82" s="150"/>
      <c r="GMS82" s="150"/>
      <c r="GMT82" s="150"/>
      <c r="GMU82" s="150"/>
      <c r="GMV82" s="150"/>
      <c r="GMW82" s="150"/>
      <c r="GMX82" s="150"/>
      <c r="GMY82" s="150"/>
      <c r="GMZ82" s="150"/>
      <c r="GNA82" s="150"/>
      <c r="GNB82" s="150"/>
      <c r="GNC82" s="150"/>
      <c r="GND82" s="150"/>
      <c r="GNE82" s="150"/>
      <c r="GNF82" s="150"/>
      <c r="GNG82" s="150"/>
      <c r="GNH82" s="150"/>
      <c r="GNI82" s="150"/>
      <c r="GNJ82" s="150"/>
      <c r="GNK82" s="150"/>
      <c r="GNL82" s="150"/>
      <c r="GNM82" s="150"/>
      <c r="GNN82" s="150"/>
      <c r="GNO82" s="150"/>
      <c r="GNP82" s="150"/>
      <c r="GNQ82" s="150"/>
      <c r="GNR82" s="150"/>
      <c r="GNS82" s="150"/>
      <c r="GNT82" s="150"/>
      <c r="GNU82" s="150"/>
      <c r="GNV82" s="150"/>
      <c r="GNW82" s="150"/>
      <c r="GNX82" s="150"/>
      <c r="GNY82" s="150"/>
      <c r="GNZ82" s="150"/>
      <c r="GOA82" s="150"/>
      <c r="GOB82" s="150"/>
      <c r="GOC82" s="150"/>
      <c r="GOD82" s="150"/>
      <c r="GOE82" s="150"/>
      <c r="GOF82" s="150"/>
      <c r="GOG82" s="150"/>
      <c r="GOH82" s="150"/>
      <c r="GOI82" s="150"/>
      <c r="GOJ82" s="150"/>
      <c r="GOK82" s="150"/>
      <c r="GOL82" s="150"/>
      <c r="GOM82" s="150"/>
      <c r="GON82" s="150"/>
      <c r="GOO82" s="150"/>
      <c r="GOP82" s="150"/>
      <c r="GOQ82" s="150"/>
      <c r="GOR82" s="150"/>
      <c r="GOS82" s="150"/>
      <c r="GOT82" s="150"/>
      <c r="GOU82" s="150"/>
      <c r="GOV82" s="150"/>
      <c r="GOW82" s="150"/>
      <c r="GOX82" s="150"/>
      <c r="GOY82" s="150"/>
      <c r="GOZ82" s="150"/>
      <c r="GPA82" s="150"/>
      <c r="GPB82" s="150"/>
      <c r="GPC82" s="150"/>
      <c r="GPD82" s="150"/>
      <c r="GPE82" s="150"/>
      <c r="GPF82" s="150"/>
      <c r="GPG82" s="150"/>
      <c r="GPH82" s="150"/>
      <c r="GPI82" s="150"/>
      <c r="GPJ82" s="150"/>
      <c r="GPK82" s="150"/>
      <c r="GPL82" s="150"/>
      <c r="GPM82" s="150"/>
      <c r="GPN82" s="150"/>
      <c r="GPO82" s="150"/>
      <c r="GPP82" s="150"/>
      <c r="GPQ82" s="150"/>
      <c r="GPR82" s="150"/>
      <c r="GPS82" s="150"/>
      <c r="GPT82" s="150"/>
      <c r="GPU82" s="150"/>
      <c r="GPV82" s="150"/>
      <c r="GPW82" s="150"/>
      <c r="GPX82" s="150"/>
      <c r="GPY82" s="150"/>
      <c r="GPZ82" s="150"/>
      <c r="GQA82" s="150"/>
      <c r="GQB82" s="150"/>
      <c r="GQC82" s="150"/>
      <c r="GQD82" s="150"/>
      <c r="GQE82" s="150"/>
      <c r="GQF82" s="150"/>
      <c r="GQG82" s="150"/>
      <c r="GQH82" s="150"/>
      <c r="GQI82" s="150"/>
      <c r="GQJ82" s="150"/>
      <c r="GQK82" s="150"/>
      <c r="GQL82" s="150"/>
      <c r="GQM82" s="150"/>
      <c r="GQN82" s="150"/>
      <c r="GQO82" s="150"/>
      <c r="GQP82" s="150"/>
      <c r="GQQ82" s="150"/>
      <c r="GQR82" s="150"/>
      <c r="GQS82" s="150"/>
      <c r="GQT82" s="150"/>
      <c r="GQU82" s="150"/>
      <c r="GQV82" s="150"/>
      <c r="GQW82" s="150"/>
      <c r="GQX82" s="150"/>
      <c r="GQY82" s="150"/>
      <c r="GQZ82" s="150"/>
      <c r="GRA82" s="150"/>
      <c r="GRB82" s="150"/>
      <c r="GRC82" s="150"/>
      <c r="GRD82" s="150"/>
      <c r="GRE82" s="150"/>
      <c r="GRF82" s="150"/>
      <c r="GRG82" s="150"/>
      <c r="GRH82" s="150"/>
      <c r="GRI82" s="150"/>
      <c r="GRJ82" s="150"/>
      <c r="GRK82" s="150"/>
      <c r="GRL82" s="150"/>
      <c r="GRM82" s="150"/>
      <c r="GRN82" s="150"/>
      <c r="GRO82" s="150"/>
      <c r="GRP82" s="150"/>
      <c r="GRQ82" s="150"/>
      <c r="GRR82" s="150"/>
      <c r="GRS82" s="150"/>
      <c r="GRT82" s="150"/>
      <c r="GRU82" s="150"/>
      <c r="GRV82" s="150"/>
      <c r="GRW82" s="150"/>
      <c r="GRX82" s="150"/>
      <c r="GRY82" s="150"/>
      <c r="GRZ82" s="150"/>
      <c r="GSA82" s="150"/>
      <c r="GSB82" s="150"/>
      <c r="GSC82" s="150"/>
      <c r="GSD82" s="150"/>
      <c r="GSE82" s="150"/>
      <c r="GSF82" s="150"/>
      <c r="GSG82" s="150"/>
      <c r="GSH82" s="150"/>
      <c r="GSI82" s="150"/>
      <c r="GSJ82" s="150"/>
      <c r="GSK82" s="150"/>
      <c r="GSL82" s="150"/>
      <c r="GSM82" s="150"/>
      <c r="GSN82" s="150"/>
      <c r="GSO82" s="150"/>
      <c r="GSP82" s="150"/>
      <c r="GSQ82" s="150"/>
      <c r="GSR82" s="150"/>
      <c r="GSS82" s="150"/>
      <c r="GST82" s="150"/>
      <c r="GSU82" s="150"/>
      <c r="GSV82" s="150"/>
      <c r="GSW82" s="150"/>
      <c r="GSX82" s="150"/>
      <c r="GSY82" s="150"/>
      <c r="GSZ82" s="150"/>
      <c r="GTA82" s="150"/>
      <c r="GTB82" s="150"/>
      <c r="GTC82" s="150"/>
      <c r="GTD82" s="150"/>
      <c r="GTE82" s="150"/>
      <c r="GTF82" s="150"/>
      <c r="GTG82" s="150"/>
      <c r="GTH82" s="150"/>
      <c r="GTI82" s="150"/>
      <c r="GTJ82" s="150"/>
      <c r="GTK82" s="150"/>
      <c r="GTL82" s="150"/>
      <c r="GTM82" s="150"/>
      <c r="GTN82" s="150"/>
      <c r="GTO82" s="150"/>
      <c r="GTP82" s="150"/>
      <c r="GTQ82" s="150"/>
      <c r="GTR82" s="150"/>
      <c r="GTS82" s="150"/>
      <c r="GTT82" s="150"/>
      <c r="GTU82" s="150"/>
      <c r="GTV82" s="150"/>
      <c r="GTW82" s="150"/>
      <c r="GTX82" s="150"/>
      <c r="GTY82" s="150"/>
      <c r="GTZ82" s="150"/>
      <c r="GUA82" s="150"/>
      <c r="GUB82" s="150"/>
      <c r="GUC82" s="150"/>
      <c r="GUD82" s="150"/>
      <c r="GUE82" s="150"/>
      <c r="GUF82" s="150"/>
      <c r="GUG82" s="150"/>
      <c r="GUH82" s="150"/>
      <c r="GUI82" s="150"/>
      <c r="GUJ82" s="150"/>
      <c r="GUK82" s="150"/>
      <c r="GUL82" s="150"/>
      <c r="GUM82" s="150"/>
      <c r="GUN82" s="150"/>
      <c r="GUO82" s="150"/>
      <c r="GUP82" s="150"/>
      <c r="GUQ82" s="150"/>
      <c r="GUR82" s="150"/>
      <c r="GUS82" s="150"/>
      <c r="GUT82" s="150"/>
      <c r="GUU82" s="150"/>
      <c r="GUV82" s="150"/>
      <c r="GUW82" s="150"/>
      <c r="GUX82" s="150"/>
      <c r="GUY82" s="150"/>
      <c r="GUZ82" s="150"/>
      <c r="GVA82" s="150"/>
      <c r="GVB82" s="150"/>
      <c r="GVC82" s="150"/>
      <c r="GVD82" s="150"/>
      <c r="GVE82" s="150"/>
      <c r="GVF82" s="150"/>
      <c r="GVG82" s="150"/>
      <c r="GVH82" s="150"/>
      <c r="GVI82" s="150"/>
      <c r="GVJ82" s="150"/>
      <c r="GVK82" s="150"/>
      <c r="GVL82" s="150"/>
      <c r="GVM82" s="150"/>
      <c r="GVN82" s="150"/>
      <c r="GVO82" s="150"/>
      <c r="GVP82" s="150"/>
      <c r="GVQ82" s="150"/>
      <c r="GVR82" s="150"/>
      <c r="GVS82" s="150"/>
      <c r="GVT82" s="150"/>
      <c r="GVU82" s="150"/>
      <c r="GVV82" s="150"/>
      <c r="GVW82" s="150"/>
      <c r="GVX82" s="150"/>
      <c r="GVY82" s="150"/>
      <c r="GVZ82" s="150"/>
      <c r="GWA82" s="150"/>
      <c r="GWB82" s="150"/>
      <c r="GWC82" s="150"/>
      <c r="GWD82" s="150"/>
      <c r="GWE82" s="150"/>
      <c r="GWF82" s="150"/>
      <c r="GWG82" s="150"/>
      <c r="GWH82" s="150"/>
      <c r="GWI82" s="150"/>
      <c r="GWJ82" s="150"/>
      <c r="GWK82" s="150"/>
      <c r="GWL82" s="150"/>
      <c r="GWM82" s="150"/>
      <c r="GWN82" s="150"/>
      <c r="GWO82" s="150"/>
      <c r="GWP82" s="150"/>
      <c r="GWQ82" s="150"/>
      <c r="GWR82" s="150"/>
      <c r="GWS82" s="150"/>
      <c r="GWT82" s="150"/>
      <c r="GWU82" s="150"/>
      <c r="GWV82" s="150"/>
      <c r="GWW82" s="150"/>
      <c r="GWX82" s="150"/>
      <c r="GWY82" s="150"/>
      <c r="GWZ82" s="150"/>
      <c r="GXA82" s="150"/>
      <c r="GXB82" s="150"/>
      <c r="GXC82" s="150"/>
      <c r="GXD82" s="150"/>
      <c r="GXE82" s="150"/>
      <c r="GXF82" s="150"/>
      <c r="GXG82" s="150"/>
      <c r="GXH82" s="150"/>
      <c r="GXI82" s="150"/>
      <c r="GXJ82" s="150"/>
      <c r="GXK82" s="150"/>
      <c r="GXL82" s="150"/>
      <c r="GXM82" s="150"/>
      <c r="GXN82" s="150"/>
      <c r="GXO82" s="150"/>
      <c r="GXP82" s="150"/>
      <c r="GXQ82" s="150"/>
      <c r="GXR82" s="150"/>
      <c r="GXS82" s="150"/>
      <c r="GXT82" s="150"/>
      <c r="GXU82" s="150"/>
      <c r="GXV82" s="150"/>
      <c r="GXW82" s="150"/>
      <c r="GXX82" s="150"/>
      <c r="GXY82" s="150"/>
      <c r="GXZ82" s="150"/>
      <c r="GYA82" s="150"/>
      <c r="GYB82" s="150"/>
      <c r="GYC82" s="150"/>
      <c r="GYD82" s="150"/>
      <c r="GYE82" s="150"/>
      <c r="GYF82" s="150"/>
      <c r="GYG82" s="150"/>
      <c r="GYH82" s="150"/>
      <c r="GYI82" s="150"/>
      <c r="GYJ82" s="150"/>
      <c r="GYK82" s="150"/>
      <c r="GYL82" s="150"/>
      <c r="GYM82" s="150"/>
      <c r="GYN82" s="150"/>
      <c r="GYO82" s="150"/>
      <c r="GYP82" s="150"/>
      <c r="GYQ82" s="150"/>
      <c r="GYR82" s="150"/>
      <c r="GYS82" s="150"/>
      <c r="GYT82" s="150"/>
      <c r="GYU82" s="150"/>
      <c r="GYV82" s="150"/>
      <c r="GYW82" s="150"/>
      <c r="GYX82" s="150"/>
      <c r="GYY82" s="150"/>
      <c r="GYZ82" s="150"/>
      <c r="GZA82" s="150"/>
      <c r="GZB82" s="150"/>
      <c r="GZC82" s="150"/>
      <c r="GZD82" s="150"/>
      <c r="GZE82" s="150"/>
      <c r="GZF82" s="150"/>
      <c r="GZG82" s="150"/>
      <c r="GZH82" s="150"/>
      <c r="GZI82" s="150"/>
      <c r="GZJ82" s="150"/>
      <c r="GZK82" s="150"/>
      <c r="GZL82" s="150"/>
      <c r="GZM82" s="150"/>
      <c r="GZN82" s="150"/>
      <c r="GZO82" s="150"/>
      <c r="GZP82" s="150"/>
      <c r="GZQ82" s="150"/>
      <c r="GZR82" s="150"/>
      <c r="GZS82" s="150"/>
      <c r="GZT82" s="150"/>
      <c r="GZU82" s="150"/>
      <c r="GZV82" s="150"/>
      <c r="GZW82" s="150"/>
      <c r="GZX82" s="150"/>
      <c r="GZY82" s="150"/>
      <c r="GZZ82" s="150"/>
      <c r="HAA82" s="150"/>
      <c r="HAB82" s="150"/>
      <c r="HAC82" s="150"/>
      <c r="HAD82" s="150"/>
      <c r="HAE82" s="150"/>
      <c r="HAF82" s="150"/>
      <c r="HAG82" s="150"/>
      <c r="HAH82" s="150"/>
      <c r="HAI82" s="150"/>
      <c r="HAJ82" s="150"/>
      <c r="HAK82" s="150"/>
      <c r="HAL82" s="150"/>
      <c r="HAM82" s="150"/>
      <c r="HAN82" s="150"/>
      <c r="HAO82" s="150"/>
      <c r="HAP82" s="150"/>
      <c r="HAQ82" s="150"/>
      <c r="HAR82" s="150"/>
      <c r="HAS82" s="150"/>
      <c r="HAT82" s="150"/>
      <c r="HAU82" s="150"/>
      <c r="HAV82" s="150"/>
      <c r="HAW82" s="150"/>
      <c r="HAX82" s="150"/>
      <c r="HAY82" s="150"/>
      <c r="HAZ82" s="150"/>
      <c r="HBA82" s="150"/>
      <c r="HBB82" s="150"/>
      <c r="HBC82" s="150"/>
      <c r="HBD82" s="150"/>
      <c r="HBE82" s="150"/>
      <c r="HBF82" s="150"/>
      <c r="HBG82" s="150"/>
      <c r="HBH82" s="150"/>
      <c r="HBI82" s="150"/>
      <c r="HBJ82" s="150"/>
      <c r="HBK82" s="150"/>
      <c r="HBL82" s="150"/>
      <c r="HBM82" s="150"/>
      <c r="HBN82" s="150"/>
      <c r="HBO82" s="150"/>
      <c r="HBP82" s="150"/>
      <c r="HBQ82" s="150"/>
      <c r="HBR82" s="150"/>
      <c r="HBS82" s="150"/>
      <c r="HBT82" s="150"/>
      <c r="HBU82" s="150"/>
      <c r="HBV82" s="150"/>
      <c r="HBW82" s="150"/>
      <c r="HBX82" s="150"/>
      <c r="HBY82" s="150"/>
      <c r="HBZ82" s="150"/>
      <c r="HCA82" s="150"/>
      <c r="HCB82" s="150"/>
      <c r="HCC82" s="150"/>
      <c r="HCD82" s="150"/>
      <c r="HCE82" s="150"/>
      <c r="HCF82" s="150"/>
      <c r="HCG82" s="150"/>
      <c r="HCH82" s="150"/>
      <c r="HCI82" s="150"/>
      <c r="HCJ82" s="150"/>
      <c r="HCK82" s="150"/>
      <c r="HCL82" s="150"/>
      <c r="HCM82" s="150"/>
      <c r="HCN82" s="150"/>
      <c r="HCO82" s="150"/>
      <c r="HCP82" s="150"/>
      <c r="HCQ82" s="150"/>
      <c r="HCR82" s="150"/>
      <c r="HCS82" s="150"/>
      <c r="HCT82" s="150"/>
      <c r="HCU82" s="150"/>
      <c r="HCV82" s="150"/>
      <c r="HCW82" s="150"/>
      <c r="HCX82" s="150"/>
      <c r="HCY82" s="150"/>
      <c r="HCZ82" s="150"/>
      <c r="HDA82" s="150"/>
      <c r="HDB82" s="150"/>
      <c r="HDC82" s="150"/>
      <c r="HDD82" s="150"/>
      <c r="HDE82" s="150"/>
      <c r="HDF82" s="150"/>
      <c r="HDG82" s="150"/>
      <c r="HDH82" s="150"/>
      <c r="HDI82" s="150"/>
      <c r="HDJ82" s="150"/>
      <c r="HDK82" s="150"/>
      <c r="HDL82" s="150"/>
      <c r="HDM82" s="150"/>
      <c r="HDN82" s="150"/>
      <c r="HDO82" s="150"/>
      <c r="HDP82" s="150"/>
      <c r="HDQ82" s="150"/>
      <c r="HDR82" s="150"/>
      <c r="HDS82" s="150"/>
      <c r="HDT82" s="150"/>
      <c r="HDU82" s="150"/>
      <c r="HDV82" s="150"/>
      <c r="HDW82" s="150"/>
      <c r="HDX82" s="150"/>
      <c r="HDY82" s="150"/>
      <c r="HDZ82" s="150"/>
      <c r="HEA82" s="150"/>
      <c r="HEB82" s="150"/>
      <c r="HEC82" s="150"/>
      <c r="HED82" s="150"/>
      <c r="HEE82" s="150"/>
      <c r="HEF82" s="150"/>
      <c r="HEG82" s="150"/>
      <c r="HEH82" s="150"/>
      <c r="HEI82" s="150"/>
      <c r="HEJ82" s="150"/>
      <c r="HEK82" s="150"/>
      <c r="HEL82" s="150"/>
      <c r="HEM82" s="150"/>
      <c r="HEN82" s="150"/>
      <c r="HEO82" s="150"/>
      <c r="HEP82" s="150"/>
      <c r="HEQ82" s="150"/>
      <c r="HER82" s="150"/>
      <c r="HES82" s="150"/>
      <c r="HET82" s="150"/>
      <c r="HEU82" s="150"/>
      <c r="HEV82" s="150"/>
      <c r="HEW82" s="150"/>
      <c r="HEX82" s="150"/>
      <c r="HEY82" s="150"/>
      <c r="HEZ82" s="150"/>
      <c r="HFA82" s="150"/>
      <c r="HFB82" s="150"/>
      <c r="HFC82" s="150"/>
      <c r="HFD82" s="150"/>
      <c r="HFE82" s="150"/>
      <c r="HFF82" s="150"/>
      <c r="HFG82" s="150"/>
      <c r="HFH82" s="150"/>
      <c r="HFI82" s="150"/>
      <c r="HFJ82" s="150"/>
      <c r="HFK82" s="150"/>
      <c r="HFL82" s="150"/>
      <c r="HFM82" s="150"/>
      <c r="HFN82" s="150"/>
      <c r="HFO82" s="150"/>
      <c r="HFP82" s="150"/>
      <c r="HFQ82" s="150"/>
      <c r="HFR82" s="150"/>
      <c r="HFS82" s="150"/>
      <c r="HFT82" s="150"/>
      <c r="HFU82" s="150"/>
      <c r="HFV82" s="150"/>
      <c r="HFW82" s="150"/>
      <c r="HFX82" s="150"/>
      <c r="HFY82" s="150"/>
      <c r="HFZ82" s="150"/>
      <c r="HGA82" s="150"/>
      <c r="HGB82" s="150"/>
      <c r="HGC82" s="150"/>
      <c r="HGD82" s="150"/>
      <c r="HGE82" s="150"/>
      <c r="HGF82" s="150"/>
      <c r="HGG82" s="150"/>
      <c r="HGH82" s="150"/>
      <c r="HGI82" s="150"/>
      <c r="HGJ82" s="150"/>
      <c r="HGK82" s="150"/>
      <c r="HGL82" s="150"/>
      <c r="HGM82" s="150"/>
      <c r="HGN82" s="150"/>
      <c r="HGO82" s="150"/>
      <c r="HGP82" s="150"/>
      <c r="HGQ82" s="150"/>
      <c r="HGR82" s="150"/>
      <c r="HGS82" s="150"/>
      <c r="HGT82" s="150"/>
      <c r="HGU82" s="150"/>
      <c r="HGV82" s="150"/>
      <c r="HGW82" s="150"/>
      <c r="HGX82" s="150"/>
      <c r="HGY82" s="150"/>
      <c r="HGZ82" s="150"/>
      <c r="HHA82" s="150"/>
      <c r="HHB82" s="150"/>
      <c r="HHC82" s="150"/>
      <c r="HHD82" s="150"/>
      <c r="HHE82" s="150"/>
      <c r="HHF82" s="150"/>
      <c r="HHG82" s="150"/>
      <c r="HHH82" s="150"/>
      <c r="HHI82" s="150"/>
      <c r="HHJ82" s="150"/>
      <c r="HHK82" s="150"/>
      <c r="HHL82" s="150"/>
      <c r="HHM82" s="150"/>
      <c r="HHN82" s="150"/>
      <c r="HHO82" s="150"/>
      <c r="HHP82" s="150"/>
      <c r="HHQ82" s="150"/>
      <c r="HHR82" s="150"/>
      <c r="HHS82" s="150"/>
      <c r="HHT82" s="150"/>
      <c r="HHU82" s="150"/>
      <c r="HHV82" s="150"/>
      <c r="HHW82" s="150"/>
      <c r="HHX82" s="150"/>
      <c r="HHY82" s="150"/>
      <c r="HHZ82" s="150"/>
      <c r="HIA82" s="150"/>
      <c r="HIB82" s="150"/>
      <c r="HIC82" s="150"/>
      <c r="HID82" s="150"/>
      <c r="HIE82" s="150"/>
      <c r="HIF82" s="150"/>
      <c r="HIG82" s="150"/>
      <c r="HIH82" s="150"/>
      <c r="HII82" s="150"/>
      <c r="HIJ82" s="150"/>
      <c r="HIK82" s="150"/>
      <c r="HIL82" s="150"/>
      <c r="HIM82" s="150"/>
      <c r="HIN82" s="150"/>
      <c r="HIO82" s="150"/>
      <c r="HIP82" s="150"/>
      <c r="HIQ82" s="150"/>
      <c r="HIR82" s="150"/>
      <c r="HIS82" s="150"/>
      <c r="HIT82" s="150"/>
      <c r="HIU82" s="150"/>
      <c r="HIV82" s="150"/>
      <c r="HIW82" s="150"/>
      <c r="HIX82" s="150"/>
      <c r="HIY82" s="150"/>
      <c r="HIZ82" s="150"/>
      <c r="HJA82" s="150"/>
      <c r="HJB82" s="150"/>
      <c r="HJC82" s="150"/>
      <c r="HJD82" s="150"/>
      <c r="HJE82" s="150"/>
      <c r="HJF82" s="150"/>
      <c r="HJG82" s="150"/>
      <c r="HJH82" s="150"/>
      <c r="HJI82" s="150"/>
      <c r="HJJ82" s="150"/>
      <c r="HJK82" s="150"/>
      <c r="HJL82" s="150"/>
      <c r="HJM82" s="150"/>
      <c r="HJN82" s="150"/>
      <c r="HJO82" s="150"/>
      <c r="HJP82" s="150"/>
      <c r="HJQ82" s="150"/>
      <c r="HJR82" s="150"/>
      <c r="HJS82" s="150"/>
      <c r="HJT82" s="150"/>
      <c r="HJU82" s="150"/>
      <c r="HJV82" s="150"/>
      <c r="HJW82" s="150"/>
      <c r="HJX82" s="150"/>
      <c r="HJY82" s="150"/>
      <c r="HJZ82" s="150"/>
      <c r="HKA82" s="150"/>
      <c r="HKB82" s="150"/>
      <c r="HKC82" s="150"/>
      <c r="HKD82" s="150"/>
      <c r="HKE82" s="150"/>
      <c r="HKF82" s="150"/>
      <c r="HKG82" s="150"/>
      <c r="HKH82" s="150"/>
      <c r="HKI82" s="150"/>
      <c r="HKJ82" s="150"/>
      <c r="HKK82" s="150"/>
      <c r="HKL82" s="150"/>
      <c r="HKM82" s="150"/>
      <c r="HKN82" s="150"/>
      <c r="HKO82" s="150"/>
      <c r="HKP82" s="150"/>
      <c r="HKQ82" s="150"/>
      <c r="HKR82" s="150"/>
      <c r="HKS82" s="150"/>
      <c r="HKT82" s="150"/>
      <c r="HKU82" s="150"/>
      <c r="HKV82" s="150"/>
      <c r="HKW82" s="150"/>
      <c r="HKX82" s="150"/>
      <c r="HKY82" s="150"/>
      <c r="HKZ82" s="150"/>
      <c r="HLA82" s="150"/>
      <c r="HLB82" s="150"/>
      <c r="HLC82" s="150"/>
      <c r="HLD82" s="150"/>
      <c r="HLE82" s="150"/>
      <c r="HLF82" s="150"/>
      <c r="HLG82" s="150"/>
      <c r="HLH82" s="150"/>
      <c r="HLI82" s="150"/>
      <c r="HLJ82" s="150"/>
      <c r="HLK82" s="150"/>
      <c r="HLL82" s="150"/>
      <c r="HLM82" s="150"/>
      <c r="HLN82" s="150"/>
      <c r="HLO82" s="150"/>
      <c r="HLP82" s="150"/>
      <c r="HLQ82" s="150"/>
      <c r="HLR82" s="150"/>
      <c r="HLS82" s="150"/>
      <c r="HLT82" s="150"/>
      <c r="HLU82" s="150"/>
      <c r="HLV82" s="150"/>
      <c r="HLW82" s="150"/>
      <c r="HLX82" s="150"/>
      <c r="HLY82" s="150"/>
      <c r="HLZ82" s="150"/>
      <c r="HMA82" s="150"/>
      <c r="HMB82" s="150"/>
      <c r="HMC82" s="150"/>
      <c r="HMD82" s="150"/>
      <c r="HME82" s="150"/>
      <c r="HMF82" s="150"/>
      <c r="HMG82" s="150"/>
      <c r="HMH82" s="150"/>
      <c r="HMI82" s="150"/>
      <c r="HMJ82" s="150"/>
      <c r="HMK82" s="150"/>
      <c r="HML82" s="150"/>
      <c r="HMM82" s="150"/>
      <c r="HMN82" s="150"/>
      <c r="HMO82" s="150"/>
      <c r="HMP82" s="150"/>
      <c r="HMQ82" s="150"/>
      <c r="HMR82" s="150"/>
      <c r="HMS82" s="150"/>
      <c r="HMT82" s="150"/>
      <c r="HMU82" s="150"/>
      <c r="HMV82" s="150"/>
      <c r="HMW82" s="150"/>
      <c r="HMX82" s="150"/>
      <c r="HMY82" s="150"/>
      <c r="HMZ82" s="150"/>
      <c r="HNA82" s="150"/>
      <c r="HNB82" s="150"/>
      <c r="HNC82" s="150"/>
      <c r="HND82" s="150"/>
      <c r="HNE82" s="150"/>
      <c r="HNF82" s="150"/>
      <c r="HNG82" s="150"/>
      <c r="HNH82" s="150"/>
      <c r="HNI82" s="150"/>
      <c r="HNJ82" s="150"/>
      <c r="HNK82" s="150"/>
      <c r="HNL82" s="150"/>
      <c r="HNM82" s="150"/>
      <c r="HNN82" s="150"/>
      <c r="HNO82" s="150"/>
      <c r="HNP82" s="150"/>
      <c r="HNQ82" s="150"/>
      <c r="HNR82" s="150"/>
      <c r="HNS82" s="150"/>
      <c r="HNT82" s="150"/>
      <c r="HNU82" s="150"/>
      <c r="HNV82" s="150"/>
      <c r="HNW82" s="150"/>
      <c r="HNX82" s="150"/>
      <c r="HNY82" s="150"/>
      <c r="HNZ82" s="150"/>
      <c r="HOA82" s="150"/>
      <c r="HOB82" s="150"/>
      <c r="HOC82" s="150"/>
      <c r="HOD82" s="150"/>
      <c r="HOE82" s="150"/>
      <c r="HOF82" s="150"/>
      <c r="HOG82" s="150"/>
      <c r="HOH82" s="150"/>
      <c r="HOI82" s="150"/>
      <c r="HOJ82" s="150"/>
      <c r="HOK82" s="150"/>
      <c r="HOL82" s="150"/>
      <c r="HOM82" s="150"/>
      <c r="HON82" s="150"/>
      <c r="HOO82" s="150"/>
      <c r="HOP82" s="150"/>
      <c r="HOQ82" s="150"/>
      <c r="HOR82" s="150"/>
      <c r="HOS82" s="150"/>
      <c r="HOT82" s="150"/>
      <c r="HOU82" s="150"/>
      <c r="HOV82" s="150"/>
      <c r="HOW82" s="150"/>
      <c r="HOX82" s="150"/>
      <c r="HOY82" s="150"/>
      <c r="HOZ82" s="150"/>
      <c r="HPA82" s="150"/>
      <c r="HPB82" s="150"/>
      <c r="HPC82" s="150"/>
      <c r="HPD82" s="150"/>
      <c r="HPE82" s="150"/>
      <c r="HPF82" s="150"/>
      <c r="HPG82" s="150"/>
      <c r="HPH82" s="150"/>
      <c r="HPI82" s="150"/>
      <c r="HPJ82" s="150"/>
      <c r="HPK82" s="150"/>
      <c r="HPL82" s="150"/>
      <c r="HPM82" s="150"/>
      <c r="HPN82" s="150"/>
      <c r="HPO82" s="150"/>
      <c r="HPP82" s="150"/>
      <c r="HPQ82" s="150"/>
      <c r="HPR82" s="150"/>
      <c r="HPS82" s="150"/>
      <c r="HPT82" s="150"/>
      <c r="HPU82" s="150"/>
      <c r="HPV82" s="150"/>
      <c r="HPW82" s="150"/>
      <c r="HPX82" s="150"/>
      <c r="HPY82" s="150"/>
      <c r="HPZ82" s="150"/>
      <c r="HQA82" s="150"/>
      <c r="HQB82" s="150"/>
      <c r="HQC82" s="150"/>
      <c r="HQD82" s="150"/>
      <c r="HQE82" s="150"/>
      <c r="HQF82" s="150"/>
      <c r="HQG82" s="150"/>
      <c r="HQH82" s="150"/>
      <c r="HQI82" s="150"/>
      <c r="HQJ82" s="150"/>
      <c r="HQK82" s="150"/>
      <c r="HQL82" s="150"/>
      <c r="HQM82" s="150"/>
      <c r="HQN82" s="150"/>
      <c r="HQO82" s="150"/>
      <c r="HQP82" s="150"/>
      <c r="HQQ82" s="150"/>
      <c r="HQR82" s="150"/>
      <c r="HQS82" s="150"/>
      <c r="HQT82" s="150"/>
      <c r="HQU82" s="150"/>
      <c r="HQV82" s="150"/>
      <c r="HQW82" s="150"/>
      <c r="HQX82" s="150"/>
      <c r="HQY82" s="150"/>
      <c r="HQZ82" s="150"/>
      <c r="HRA82" s="150"/>
      <c r="HRB82" s="150"/>
      <c r="HRC82" s="150"/>
      <c r="HRD82" s="150"/>
      <c r="HRE82" s="150"/>
      <c r="HRF82" s="150"/>
      <c r="HRG82" s="150"/>
      <c r="HRH82" s="150"/>
      <c r="HRI82" s="150"/>
      <c r="HRJ82" s="150"/>
      <c r="HRK82" s="150"/>
      <c r="HRL82" s="150"/>
      <c r="HRM82" s="150"/>
      <c r="HRN82" s="150"/>
      <c r="HRO82" s="150"/>
      <c r="HRP82" s="150"/>
      <c r="HRQ82" s="150"/>
      <c r="HRR82" s="150"/>
      <c r="HRS82" s="150"/>
      <c r="HRT82" s="150"/>
      <c r="HRU82" s="150"/>
      <c r="HRV82" s="150"/>
      <c r="HRW82" s="150"/>
      <c r="HRX82" s="150"/>
      <c r="HRY82" s="150"/>
      <c r="HRZ82" s="150"/>
      <c r="HSA82" s="150"/>
      <c r="HSB82" s="150"/>
      <c r="HSC82" s="150"/>
      <c r="HSD82" s="150"/>
      <c r="HSE82" s="150"/>
      <c r="HSF82" s="150"/>
      <c r="HSG82" s="150"/>
      <c r="HSH82" s="150"/>
      <c r="HSI82" s="150"/>
      <c r="HSJ82" s="150"/>
      <c r="HSK82" s="150"/>
      <c r="HSL82" s="150"/>
      <c r="HSM82" s="150"/>
      <c r="HSN82" s="150"/>
      <c r="HSO82" s="150"/>
      <c r="HSP82" s="150"/>
      <c r="HSQ82" s="150"/>
      <c r="HSR82" s="150"/>
      <c r="HSS82" s="150"/>
      <c r="HST82" s="150"/>
      <c r="HSU82" s="150"/>
      <c r="HSV82" s="150"/>
      <c r="HSW82" s="150"/>
      <c r="HSX82" s="150"/>
      <c r="HSY82" s="150"/>
      <c r="HSZ82" s="150"/>
      <c r="HTA82" s="150"/>
      <c r="HTB82" s="150"/>
      <c r="HTC82" s="150"/>
      <c r="HTD82" s="150"/>
      <c r="HTE82" s="150"/>
      <c r="HTF82" s="150"/>
      <c r="HTG82" s="150"/>
      <c r="HTH82" s="150"/>
      <c r="HTI82" s="150"/>
      <c r="HTJ82" s="150"/>
      <c r="HTK82" s="150"/>
      <c r="HTL82" s="150"/>
      <c r="HTM82" s="150"/>
      <c r="HTN82" s="150"/>
      <c r="HTO82" s="150"/>
      <c r="HTP82" s="150"/>
      <c r="HTQ82" s="150"/>
      <c r="HTR82" s="150"/>
      <c r="HTS82" s="150"/>
      <c r="HTT82" s="150"/>
      <c r="HTU82" s="150"/>
      <c r="HTV82" s="150"/>
      <c r="HTW82" s="150"/>
      <c r="HTX82" s="150"/>
      <c r="HTY82" s="150"/>
      <c r="HTZ82" s="150"/>
      <c r="HUA82" s="150"/>
      <c r="HUB82" s="150"/>
      <c r="HUC82" s="150"/>
      <c r="HUD82" s="150"/>
      <c r="HUE82" s="150"/>
      <c r="HUF82" s="150"/>
      <c r="HUG82" s="150"/>
      <c r="HUH82" s="150"/>
      <c r="HUI82" s="150"/>
      <c r="HUJ82" s="150"/>
      <c r="HUK82" s="150"/>
      <c r="HUL82" s="150"/>
      <c r="HUM82" s="150"/>
      <c r="HUN82" s="150"/>
      <c r="HUO82" s="150"/>
      <c r="HUP82" s="150"/>
      <c r="HUQ82" s="150"/>
      <c r="HUR82" s="150"/>
      <c r="HUS82" s="150"/>
      <c r="HUT82" s="150"/>
      <c r="HUU82" s="150"/>
      <c r="HUV82" s="150"/>
      <c r="HUW82" s="150"/>
      <c r="HUX82" s="150"/>
      <c r="HUY82" s="150"/>
      <c r="HUZ82" s="150"/>
      <c r="HVA82" s="150"/>
      <c r="HVB82" s="150"/>
      <c r="HVC82" s="150"/>
      <c r="HVD82" s="150"/>
      <c r="HVE82" s="150"/>
      <c r="HVF82" s="150"/>
      <c r="HVG82" s="150"/>
      <c r="HVH82" s="150"/>
      <c r="HVI82" s="150"/>
      <c r="HVJ82" s="150"/>
      <c r="HVK82" s="150"/>
      <c r="HVL82" s="150"/>
      <c r="HVM82" s="150"/>
      <c r="HVN82" s="150"/>
      <c r="HVO82" s="150"/>
      <c r="HVP82" s="150"/>
      <c r="HVQ82" s="150"/>
      <c r="HVR82" s="150"/>
      <c r="HVS82" s="150"/>
      <c r="HVT82" s="150"/>
      <c r="HVU82" s="150"/>
      <c r="HVV82" s="150"/>
      <c r="HVW82" s="150"/>
      <c r="HVX82" s="150"/>
      <c r="HVY82" s="150"/>
      <c r="HVZ82" s="150"/>
      <c r="HWA82" s="150"/>
      <c r="HWB82" s="150"/>
      <c r="HWC82" s="150"/>
      <c r="HWD82" s="150"/>
      <c r="HWE82" s="150"/>
      <c r="HWF82" s="150"/>
      <c r="HWG82" s="150"/>
      <c r="HWH82" s="150"/>
      <c r="HWI82" s="150"/>
      <c r="HWJ82" s="150"/>
      <c r="HWK82" s="150"/>
      <c r="HWL82" s="150"/>
      <c r="HWM82" s="150"/>
      <c r="HWN82" s="150"/>
      <c r="HWO82" s="150"/>
      <c r="HWP82" s="150"/>
      <c r="HWQ82" s="150"/>
      <c r="HWR82" s="150"/>
      <c r="HWS82" s="150"/>
      <c r="HWT82" s="150"/>
      <c r="HWU82" s="150"/>
      <c r="HWV82" s="150"/>
      <c r="HWW82" s="150"/>
      <c r="HWX82" s="150"/>
      <c r="HWY82" s="150"/>
      <c r="HWZ82" s="150"/>
      <c r="HXA82" s="150"/>
      <c r="HXB82" s="150"/>
      <c r="HXC82" s="150"/>
      <c r="HXD82" s="150"/>
      <c r="HXE82" s="150"/>
      <c r="HXF82" s="150"/>
      <c r="HXG82" s="150"/>
      <c r="HXH82" s="150"/>
      <c r="HXI82" s="150"/>
      <c r="HXJ82" s="150"/>
      <c r="HXK82" s="150"/>
      <c r="HXL82" s="150"/>
      <c r="HXM82" s="150"/>
      <c r="HXN82" s="150"/>
      <c r="HXO82" s="150"/>
      <c r="HXP82" s="150"/>
      <c r="HXQ82" s="150"/>
      <c r="HXR82" s="150"/>
      <c r="HXS82" s="150"/>
      <c r="HXT82" s="150"/>
      <c r="HXU82" s="150"/>
      <c r="HXV82" s="150"/>
      <c r="HXW82" s="150"/>
      <c r="HXX82" s="150"/>
      <c r="HXY82" s="150"/>
      <c r="HXZ82" s="150"/>
      <c r="HYA82" s="150"/>
      <c r="HYB82" s="150"/>
      <c r="HYC82" s="150"/>
      <c r="HYD82" s="150"/>
      <c r="HYE82" s="150"/>
      <c r="HYF82" s="150"/>
      <c r="HYG82" s="150"/>
      <c r="HYH82" s="150"/>
      <c r="HYI82" s="150"/>
      <c r="HYJ82" s="150"/>
      <c r="HYK82" s="150"/>
      <c r="HYL82" s="150"/>
      <c r="HYM82" s="150"/>
      <c r="HYN82" s="150"/>
      <c r="HYO82" s="150"/>
      <c r="HYP82" s="150"/>
      <c r="HYQ82" s="150"/>
      <c r="HYR82" s="150"/>
      <c r="HYS82" s="150"/>
      <c r="HYT82" s="150"/>
      <c r="HYU82" s="150"/>
      <c r="HYV82" s="150"/>
      <c r="HYW82" s="150"/>
      <c r="HYX82" s="150"/>
      <c r="HYY82" s="150"/>
      <c r="HYZ82" s="150"/>
      <c r="HZA82" s="150"/>
      <c r="HZB82" s="150"/>
      <c r="HZC82" s="150"/>
      <c r="HZD82" s="150"/>
      <c r="HZE82" s="150"/>
      <c r="HZF82" s="150"/>
      <c r="HZG82" s="150"/>
      <c r="HZH82" s="150"/>
      <c r="HZI82" s="150"/>
      <c r="HZJ82" s="150"/>
      <c r="HZK82" s="150"/>
      <c r="HZL82" s="150"/>
      <c r="HZM82" s="150"/>
      <c r="HZN82" s="150"/>
      <c r="HZO82" s="150"/>
      <c r="HZP82" s="150"/>
      <c r="HZQ82" s="150"/>
      <c r="HZR82" s="150"/>
      <c r="HZS82" s="150"/>
      <c r="HZT82" s="150"/>
      <c r="HZU82" s="150"/>
      <c r="HZV82" s="150"/>
      <c r="HZW82" s="150"/>
      <c r="HZX82" s="150"/>
      <c r="HZY82" s="150"/>
      <c r="HZZ82" s="150"/>
      <c r="IAA82" s="150"/>
      <c r="IAB82" s="150"/>
      <c r="IAC82" s="150"/>
      <c r="IAD82" s="150"/>
      <c r="IAE82" s="150"/>
      <c r="IAF82" s="150"/>
      <c r="IAG82" s="150"/>
      <c r="IAH82" s="150"/>
      <c r="IAI82" s="150"/>
      <c r="IAJ82" s="150"/>
      <c r="IAK82" s="150"/>
      <c r="IAL82" s="150"/>
      <c r="IAM82" s="150"/>
      <c r="IAN82" s="150"/>
      <c r="IAO82" s="150"/>
      <c r="IAP82" s="150"/>
      <c r="IAQ82" s="150"/>
      <c r="IAR82" s="150"/>
      <c r="IAS82" s="150"/>
      <c r="IAT82" s="150"/>
      <c r="IAU82" s="150"/>
      <c r="IAV82" s="150"/>
      <c r="IAW82" s="150"/>
      <c r="IAX82" s="150"/>
      <c r="IAY82" s="150"/>
      <c r="IAZ82" s="150"/>
      <c r="IBA82" s="150"/>
      <c r="IBB82" s="150"/>
      <c r="IBC82" s="150"/>
      <c r="IBD82" s="150"/>
      <c r="IBE82" s="150"/>
      <c r="IBF82" s="150"/>
      <c r="IBG82" s="150"/>
      <c r="IBH82" s="150"/>
      <c r="IBI82" s="150"/>
      <c r="IBJ82" s="150"/>
      <c r="IBK82" s="150"/>
      <c r="IBL82" s="150"/>
      <c r="IBM82" s="150"/>
      <c r="IBN82" s="150"/>
      <c r="IBO82" s="150"/>
      <c r="IBP82" s="150"/>
      <c r="IBQ82" s="150"/>
      <c r="IBR82" s="150"/>
      <c r="IBS82" s="150"/>
      <c r="IBT82" s="150"/>
      <c r="IBU82" s="150"/>
      <c r="IBV82" s="150"/>
      <c r="IBW82" s="150"/>
      <c r="IBX82" s="150"/>
      <c r="IBY82" s="150"/>
      <c r="IBZ82" s="150"/>
      <c r="ICA82" s="150"/>
      <c r="ICB82" s="150"/>
      <c r="ICC82" s="150"/>
      <c r="ICD82" s="150"/>
      <c r="ICE82" s="150"/>
      <c r="ICF82" s="150"/>
      <c r="ICG82" s="150"/>
      <c r="ICH82" s="150"/>
      <c r="ICI82" s="150"/>
      <c r="ICJ82" s="150"/>
      <c r="ICK82" s="150"/>
      <c r="ICL82" s="150"/>
      <c r="ICM82" s="150"/>
      <c r="ICN82" s="150"/>
      <c r="ICO82" s="150"/>
      <c r="ICP82" s="150"/>
      <c r="ICQ82" s="150"/>
      <c r="ICR82" s="150"/>
      <c r="ICS82" s="150"/>
      <c r="ICT82" s="150"/>
      <c r="ICU82" s="150"/>
      <c r="ICV82" s="150"/>
      <c r="ICW82" s="150"/>
      <c r="ICX82" s="150"/>
      <c r="ICY82" s="150"/>
      <c r="ICZ82" s="150"/>
      <c r="IDA82" s="150"/>
      <c r="IDB82" s="150"/>
      <c r="IDC82" s="150"/>
      <c r="IDD82" s="150"/>
      <c r="IDE82" s="150"/>
      <c r="IDF82" s="150"/>
      <c r="IDG82" s="150"/>
      <c r="IDH82" s="150"/>
      <c r="IDI82" s="150"/>
      <c r="IDJ82" s="150"/>
      <c r="IDK82" s="150"/>
      <c r="IDL82" s="150"/>
      <c r="IDM82" s="150"/>
      <c r="IDN82" s="150"/>
      <c r="IDO82" s="150"/>
      <c r="IDP82" s="150"/>
      <c r="IDQ82" s="150"/>
      <c r="IDR82" s="150"/>
      <c r="IDS82" s="150"/>
      <c r="IDT82" s="150"/>
      <c r="IDU82" s="150"/>
      <c r="IDV82" s="150"/>
      <c r="IDW82" s="150"/>
      <c r="IDX82" s="150"/>
      <c r="IDY82" s="150"/>
      <c r="IDZ82" s="150"/>
      <c r="IEA82" s="150"/>
      <c r="IEB82" s="150"/>
      <c r="IEC82" s="150"/>
      <c r="IED82" s="150"/>
      <c r="IEE82" s="150"/>
      <c r="IEF82" s="150"/>
      <c r="IEG82" s="150"/>
      <c r="IEH82" s="150"/>
      <c r="IEI82" s="150"/>
      <c r="IEJ82" s="150"/>
      <c r="IEK82" s="150"/>
      <c r="IEL82" s="150"/>
      <c r="IEM82" s="150"/>
      <c r="IEN82" s="150"/>
      <c r="IEO82" s="150"/>
      <c r="IEP82" s="150"/>
      <c r="IEQ82" s="150"/>
      <c r="IER82" s="150"/>
      <c r="IES82" s="150"/>
      <c r="IET82" s="150"/>
      <c r="IEU82" s="150"/>
      <c r="IEV82" s="150"/>
      <c r="IEW82" s="150"/>
      <c r="IEX82" s="150"/>
      <c r="IEY82" s="150"/>
      <c r="IEZ82" s="150"/>
      <c r="IFA82" s="150"/>
      <c r="IFB82" s="150"/>
      <c r="IFC82" s="150"/>
      <c r="IFD82" s="150"/>
      <c r="IFE82" s="150"/>
      <c r="IFF82" s="150"/>
      <c r="IFG82" s="150"/>
      <c r="IFH82" s="150"/>
      <c r="IFI82" s="150"/>
      <c r="IFJ82" s="150"/>
      <c r="IFK82" s="150"/>
      <c r="IFL82" s="150"/>
      <c r="IFM82" s="150"/>
      <c r="IFN82" s="150"/>
      <c r="IFO82" s="150"/>
      <c r="IFP82" s="150"/>
      <c r="IFQ82" s="150"/>
      <c r="IFR82" s="150"/>
      <c r="IFS82" s="150"/>
      <c r="IFT82" s="150"/>
      <c r="IFU82" s="150"/>
      <c r="IFV82" s="150"/>
      <c r="IFW82" s="150"/>
      <c r="IFX82" s="150"/>
      <c r="IFY82" s="150"/>
      <c r="IFZ82" s="150"/>
      <c r="IGA82" s="150"/>
      <c r="IGB82" s="150"/>
      <c r="IGC82" s="150"/>
      <c r="IGD82" s="150"/>
      <c r="IGE82" s="150"/>
      <c r="IGF82" s="150"/>
      <c r="IGG82" s="150"/>
      <c r="IGH82" s="150"/>
      <c r="IGI82" s="150"/>
      <c r="IGJ82" s="150"/>
      <c r="IGK82" s="150"/>
      <c r="IGL82" s="150"/>
      <c r="IGM82" s="150"/>
      <c r="IGN82" s="150"/>
      <c r="IGO82" s="150"/>
      <c r="IGP82" s="150"/>
      <c r="IGQ82" s="150"/>
      <c r="IGR82" s="150"/>
      <c r="IGS82" s="150"/>
      <c r="IGT82" s="150"/>
      <c r="IGU82" s="150"/>
      <c r="IGV82" s="150"/>
      <c r="IGW82" s="150"/>
      <c r="IGX82" s="150"/>
      <c r="IGY82" s="150"/>
      <c r="IGZ82" s="150"/>
      <c r="IHA82" s="150"/>
      <c r="IHB82" s="150"/>
      <c r="IHC82" s="150"/>
      <c r="IHD82" s="150"/>
      <c r="IHE82" s="150"/>
      <c r="IHF82" s="150"/>
      <c r="IHG82" s="150"/>
      <c r="IHH82" s="150"/>
      <c r="IHI82" s="150"/>
      <c r="IHJ82" s="150"/>
      <c r="IHK82" s="150"/>
      <c r="IHL82" s="150"/>
      <c r="IHM82" s="150"/>
      <c r="IHN82" s="150"/>
      <c r="IHO82" s="150"/>
      <c r="IHP82" s="150"/>
      <c r="IHQ82" s="150"/>
      <c r="IHR82" s="150"/>
      <c r="IHS82" s="150"/>
      <c r="IHT82" s="150"/>
      <c r="IHU82" s="150"/>
      <c r="IHV82" s="150"/>
      <c r="IHW82" s="150"/>
      <c r="IHX82" s="150"/>
      <c r="IHY82" s="150"/>
      <c r="IHZ82" s="150"/>
      <c r="IIA82" s="150"/>
      <c r="IIB82" s="150"/>
      <c r="IIC82" s="150"/>
      <c r="IID82" s="150"/>
      <c r="IIE82" s="150"/>
      <c r="IIF82" s="150"/>
      <c r="IIG82" s="150"/>
      <c r="IIH82" s="150"/>
      <c r="III82" s="150"/>
      <c r="IIJ82" s="150"/>
      <c r="IIK82" s="150"/>
      <c r="IIL82" s="150"/>
      <c r="IIM82" s="150"/>
      <c r="IIN82" s="150"/>
      <c r="IIO82" s="150"/>
      <c r="IIP82" s="150"/>
      <c r="IIQ82" s="150"/>
      <c r="IIR82" s="150"/>
      <c r="IIS82" s="150"/>
      <c r="IIT82" s="150"/>
      <c r="IIU82" s="150"/>
      <c r="IIV82" s="150"/>
      <c r="IIW82" s="150"/>
      <c r="IIX82" s="150"/>
      <c r="IIY82" s="150"/>
      <c r="IIZ82" s="150"/>
      <c r="IJA82" s="150"/>
      <c r="IJB82" s="150"/>
      <c r="IJC82" s="150"/>
      <c r="IJD82" s="150"/>
      <c r="IJE82" s="150"/>
      <c r="IJF82" s="150"/>
      <c r="IJG82" s="150"/>
      <c r="IJH82" s="150"/>
      <c r="IJI82" s="150"/>
      <c r="IJJ82" s="150"/>
      <c r="IJK82" s="150"/>
      <c r="IJL82" s="150"/>
      <c r="IJM82" s="150"/>
      <c r="IJN82" s="150"/>
      <c r="IJO82" s="150"/>
      <c r="IJP82" s="150"/>
      <c r="IJQ82" s="150"/>
      <c r="IJR82" s="150"/>
      <c r="IJS82" s="150"/>
      <c r="IJT82" s="150"/>
      <c r="IJU82" s="150"/>
      <c r="IJV82" s="150"/>
      <c r="IJW82" s="150"/>
      <c r="IJX82" s="150"/>
      <c r="IJY82" s="150"/>
      <c r="IJZ82" s="150"/>
      <c r="IKA82" s="150"/>
      <c r="IKB82" s="150"/>
      <c r="IKC82" s="150"/>
      <c r="IKD82" s="150"/>
      <c r="IKE82" s="150"/>
      <c r="IKF82" s="150"/>
      <c r="IKG82" s="150"/>
      <c r="IKH82" s="150"/>
      <c r="IKI82" s="150"/>
      <c r="IKJ82" s="150"/>
      <c r="IKK82" s="150"/>
      <c r="IKL82" s="150"/>
      <c r="IKM82" s="150"/>
      <c r="IKN82" s="150"/>
      <c r="IKO82" s="150"/>
      <c r="IKP82" s="150"/>
      <c r="IKQ82" s="150"/>
      <c r="IKR82" s="150"/>
      <c r="IKS82" s="150"/>
      <c r="IKT82" s="150"/>
      <c r="IKU82" s="150"/>
      <c r="IKV82" s="150"/>
      <c r="IKW82" s="150"/>
      <c r="IKX82" s="150"/>
      <c r="IKY82" s="150"/>
      <c r="IKZ82" s="150"/>
      <c r="ILA82" s="150"/>
      <c r="ILB82" s="150"/>
      <c r="ILC82" s="150"/>
      <c r="ILD82" s="150"/>
      <c r="ILE82" s="150"/>
      <c r="ILF82" s="150"/>
      <c r="ILG82" s="150"/>
      <c r="ILH82" s="150"/>
      <c r="ILI82" s="150"/>
      <c r="ILJ82" s="150"/>
      <c r="ILK82" s="150"/>
      <c r="ILL82" s="150"/>
      <c r="ILM82" s="150"/>
      <c r="ILN82" s="150"/>
      <c r="ILO82" s="150"/>
      <c r="ILP82" s="150"/>
      <c r="ILQ82" s="150"/>
      <c r="ILR82" s="150"/>
      <c r="ILS82" s="150"/>
      <c r="ILT82" s="150"/>
      <c r="ILU82" s="150"/>
      <c r="ILV82" s="150"/>
      <c r="ILW82" s="150"/>
      <c r="ILX82" s="150"/>
      <c r="ILY82" s="150"/>
      <c r="ILZ82" s="150"/>
      <c r="IMA82" s="150"/>
      <c r="IMB82" s="150"/>
      <c r="IMC82" s="150"/>
      <c r="IMD82" s="150"/>
      <c r="IME82" s="150"/>
      <c r="IMF82" s="150"/>
      <c r="IMG82" s="150"/>
      <c r="IMH82" s="150"/>
      <c r="IMI82" s="150"/>
      <c r="IMJ82" s="150"/>
      <c r="IMK82" s="150"/>
      <c r="IML82" s="150"/>
      <c r="IMM82" s="150"/>
      <c r="IMN82" s="150"/>
      <c r="IMO82" s="150"/>
      <c r="IMP82" s="150"/>
      <c r="IMQ82" s="150"/>
      <c r="IMR82" s="150"/>
      <c r="IMS82" s="150"/>
      <c r="IMT82" s="150"/>
      <c r="IMU82" s="150"/>
      <c r="IMV82" s="150"/>
      <c r="IMW82" s="150"/>
      <c r="IMX82" s="150"/>
      <c r="IMY82" s="150"/>
      <c r="IMZ82" s="150"/>
      <c r="INA82" s="150"/>
      <c r="INB82" s="150"/>
      <c r="INC82" s="150"/>
      <c r="IND82" s="150"/>
      <c r="INE82" s="150"/>
      <c r="INF82" s="150"/>
      <c r="ING82" s="150"/>
      <c r="INH82" s="150"/>
      <c r="INI82" s="150"/>
      <c r="INJ82" s="150"/>
      <c r="INK82" s="150"/>
      <c r="INL82" s="150"/>
      <c r="INM82" s="150"/>
      <c r="INN82" s="150"/>
      <c r="INO82" s="150"/>
      <c r="INP82" s="150"/>
      <c r="INQ82" s="150"/>
      <c r="INR82" s="150"/>
      <c r="INS82" s="150"/>
      <c r="INT82" s="150"/>
      <c r="INU82" s="150"/>
      <c r="INV82" s="150"/>
      <c r="INW82" s="150"/>
      <c r="INX82" s="150"/>
      <c r="INY82" s="150"/>
      <c r="INZ82" s="150"/>
      <c r="IOA82" s="150"/>
      <c r="IOB82" s="150"/>
      <c r="IOC82" s="150"/>
      <c r="IOD82" s="150"/>
      <c r="IOE82" s="150"/>
      <c r="IOF82" s="150"/>
      <c r="IOG82" s="150"/>
      <c r="IOH82" s="150"/>
      <c r="IOI82" s="150"/>
      <c r="IOJ82" s="150"/>
      <c r="IOK82" s="150"/>
      <c r="IOL82" s="150"/>
      <c r="IOM82" s="150"/>
      <c r="ION82" s="150"/>
      <c r="IOO82" s="150"/>
      <c r="IOP82" s="150"/>
      <c r="IOQ82" s="150"/>
      <c r="IOR82" s="150"/>
      <c r="IOS82" s="150"/>
      <c r="IOT82" s="150"/>
      <c r="IOU82" s="150"/>
      <c r="IOV82" s="150"/>
      <c r="IOW82" s="150"/>
      <c r="IOX82" s="150"/>
      <c r="IOY82" s="150"/>
      <c r="IOZ82" s="150"/>
      <c r="IPA82" s="150"/>
      <c r="IPB82" s="150"/>
      <c r="IPC82" s="150"/>
      <c r="IPD82" s="150"/>
      <c r="IPE82" s="150"/>
      <c r="IPF82" s="150"/>
      <c r="IPG82" s="150"/>
      <c r="IPH82" s="150"/>
      <c r="IPI82" s="150"/>
      <c r="IPJ82" s="150"/>
      <c r="IPK82" s="150"/>
      <c r="IPL82" s="150"/>
      <c r="IPM82" s="150"/>
      <c r="IPN82" s="150"/>
      <c r="IPO82" s="150"/>
      <c r="IPP82" s="150"/>
      <c r="IPQ82" s="150"/>
      <c r="IPR82" s="150"/>
      <c r="IPS82" s="150"/>
      <c r="IPT82" s="150"/>
      <c r="IPU82" s="150"/>
      <c r="IPV82" s="150"/>
      <c r="IPW82" s="150"/>
      <c r="IPX82" s="150"/>
      <c r="IPY82" s="150"/>
      <c r="IPZ82" s="150"/>
      <c r="IQA82" s="150"/>
      <c r="IQB82" s="150"/>
      <c r="IQC82" s="150"/>
      <c r="IQD82" s="150"/>
      <c r="IQE82" s="150"/>
      <c r="IQF82" s="150"/>
      <c r="IQG82" s="150"/>
      <c r="IQH82" s="150"/>
      <c r="IQI82" s="150"/>
      <c r="IQJ82" s="150"/>
      <c r="IQK82" s="150"/>
      <c r="IQL82" s="150"/>
      <c r="IQM82" s="150"/>
      <c r="IQN82" s="150"/>
      <c r="IQO82" s="150"/>
      <c r="IQP82" s="150"/>
      <c r="IQQ82" s="150"/>
      <c r="IQR82" s="150"/>
      <c r="IQS82" s="150"/>
      <c r="IQT82" s="150"/>
      <c r="IQU82" s="150"/>
      <c r="IQV82" s="150"/>
      <c r="IQW82" s="150"/>
      <c r="IQX82" s="150"/>
      <c r="IQY82" s="150"/>
      <c r="IQZ82" s="150"/>
      <c r="IRA82" s="150"/>
      <c r="IRB82" s="150"/>
      <c r="IRC82" s="150"/>
      <c r="IRD82" s="150"/>
      <c r="IRE82" s="150"/>
      <c r="IRF82" s="150"/>
      <c r="IRG82" s="150"/>
      <c r="IRH82" s="150"/>
      <c r="IRI82" s="150"/>
      <c r="IRJ82" s="150"/>
      <c r="IRK82" s="150"/>
      <c r="IRL82" s="150"/>
      <c r="IRM82" s="150"/>
      <c r="IRN82" s="150"/>
      <c r="IRO82" s="150"/>
      <c r="IRP82" s="150"/>
      <c r="IRQ82" s="150"/>
      <c r="IRR82" s="150"/>
      <c r="IRS82" s="150"/>
      <c r="IRT82" s="150"/>
      <c r="IRU82" s="150"/>
      <c r="IRV82" s="150"/>
      <c r="IRW82" s="150"/>
      <c r="IRX82" s="150"/>
      <c r="IRY82" s="150"/>
      <c r="IRZ82" s="150"/>
      <c r="ISA82" s="150"/>
      <c r="ISB82" s="150"/>
      <c r="ISC82" s="150"/>
      <c r="ISD82" s="150"/>
      <c r="ISE82" s="150"/>
      <c r="ISF82" s="150"/>
      <c r="ISG82" s="150"/>
      <c r="ISH82" s="150"/>
      <c r="ISI82" s="150"/>
      <c r="ISJ82" s="150"/>
      <c r="ISK82" s="150"/>
      <c r="ISL82" s="150"/>
      <c r="ISM82" s="150"/>
      <c r="ISN82" s="150"/>
      <c r="ISO82" s="150"/>
      <c r="ISP82" s="150"/>
      <c r="ISQ82" s="150"/>
      <c r="ISR82" s="150"/>
      <c r="ISS82" s="150"/>
      <c r="IST82" s="150"/>
      <c r="ISU82" s="150"/>
      <c r="ISV82" s="150"/>
      <c r="ISW82" s="150"/>
      <c r="ISX82" s="150"/>
      <c r="ISY82" s="150"/>
      <c r="ISZ82" s="150"/>
      <c r="ITA82" s="150"/>
      <c r="ITB82" s="150"/>
      <c r="ITC82" s="150"/>
      <c r="ITD82" s="150"/>
      <c r="ITE82" s="150"/>
      <c r="ITF82" s="150"/>
      <c r="ITG82" s="150"/>
      <c r="ITH82" s="150"/>
      <c r="ITI82" s="150"/>
      <c r="ITJ82" s="150"/>
      <c r="ITK82" s="150"/>
      <c r="ITL82" s="150"/>
      <c r="ITM82" s="150"/>
      <c r="ITN82" s="150"/>
      <c r="ITO82" s="150"/>
      <c r="ITP82" s="150"/>
      <c r="ITQ82" s="150"/>
      <c r="ITR82" s="150"/>
      <c r="ITS82" s="150"/>
      <c r="ITT82" s="150"/>
      <c r="ITU82" s="150"/>
      <c r="ITV82" s="150"/>
      <c r="ITW82" s="150"/>
      <c r="ITX82" s="150"/>
      <c r="ITY82" s="150"/>
      <c r="ITZ82" s="150"/>
      <c r="IUA82" s="150"/>
      <c r="IUB82" s="150"/>
      <c r="IUC82" s="150"/>
      <c r="IUD82" s="150"/>
      <c r="IUE82" s="150"/>
      <c r="IUF82" s="150"/>
      <c r="IUG82" s="150"/>
      <c r="IUH82" s="150"/>
      <c r="IUI82" s="150"/>
      <c r="IUJ82" s="150"/>
      <c r="IUK82" s="150"/>
      <c r="IUL82" s="150"/>
      <c r="IUM82" s="150"/>
      <c r="IUN82" s="150"/>
      <c r="IUO82" s="150"/>
      <c r="IUP82" s="150"/>
      <c r="IUQ82" s="150"/>
      <c r="IUR82" s="150"/>
      <c r="IUS82" s="150"/>
      <c r="IUT82" s="150"/>
      <c r="IUU82" s="150"/>
      <c r="IUV82" s="150"/>
      <c r="IUW82" s="150"/>
      <c r="IUX82" s="150"/>
      <c r="IUY82" s="150"/>
      <c r="IUZ82" s="150"/>
      <c r="IVA82" s="150"/>
      <c r="IVB82" s="150"/>
      <c r="IVC82" s="150"/>
      <c r="IVD82" s="150"/>
      <c r="IVE82" s="150"/>
      <c r="IVF82" s="150"/>
      <c r="IVG82" s="150"/>
      <c r="IVH82" s="150"/>
      <c r="IVI82" s="150"/>
      <c r="IVJ82" s="150"/>
      <c r="IVK82" s="150"/>
      <c r="IVL82" s="150"/>
      <c r="IVM82" s="150"/>
      <c r="IVN82" s="150"/>
      <c r="IVO82" s="150"/>
      <c r="IVP82" s="150"/>
      <c r="IVQ82" s="150"/>
      <c r="IVR82" s="150"/>
      <c r="IVS82" s="150"/>
      <c r="IVT82" s="150"/>
      <c r="IVU82" s="150"/>
      <c r="IVV82" s="150"/>
      <c r="IVW82" s="150"/>
      <c r="IVX82" s="150"/>
      <c r="IVY82" s="150"/>
      <c r="IVZ82" s="150"/>
      <c r="IWA82" s="150"/>
      <c r="IWB82" s="150"/>
      <c r="IWC82" s="150"/>
      <c r="IWD82" s="150"/>
      <c r="IWE82" s="150"/>
      <c r="IWF82" s="150"/>
      <c r="IWG82" s="150"/>
      <c r="IWH82" s="150"/>
      <c r="IWI82" s="150"/>
      <c r="IWJ82" s="150"/>
      <c r="IWK82" s="150"/>
      <c r="IWL82" s="150"/>
      <c r="IWM82" s="150"/>
      <c r="IWN82" s="150"/>
      <c r="IWO82" s="150"/>
      <c r="IWP82" s="150"/>
      <c r="IWQ82" s="150"/>
      <c r="IWR82" s="150"/>
      <c r="IWS82" s="150"/>
      <c r="IWT82" s="150"/>
      <c r="IWU82" s="150"/>
      <c r="IWV82" s="150"/>
      <c r="IWW82" s="150"/>
      <c r="IWX82" s="150"/>
      <c r="IWY82" s="150"/>
      <c r="IWZ82" s="150"/>
      <c r="IXA82" s="150"/>
      <c r="IXB82" s="150"/>
      <c r="IXC82" s="150"/>
      <c r="IXD82" s="150"/>
      <c r="IXE82" s="150"/>
      <c r="IXF82" s="150"/>
      <c r="IXG82" s="150"/>
      <c r="IXH82" s="150"/>
      <c r="IXI82" s="150"/>
      <c r="IXJ82" s="150"/>
      <c r="IXK82" s="150"/>
      <c r="IXL82" s="150"/>
      <c r="IXM82" s="150"/>
      <c r="IXN82" s="150"/>
      <c r="IXO82" s="150"/>
      <c r="IXP82" s="150"/>
      <c r="IXQ82" s="150"/>
      <c r="IXR82" s="150"/>
      <c r="IXS82" s="150"/>
      <c r="IXT82" s="150"/>
      <c r="IXU82" s="150"/>
      <c r="IXV82" s="150"/>
      <c r="IXW82" s="150"/>
      <c r="IXX82" s="150"/>
      <c r="IXY82" s="150"/>
      <c r="IXZ82" s="150"/>
      <c r="IYA82" s="150"/>
      <c r="IYB82" s="150"/>
      <c r="IYC82" s="150"/>
      <c r="IYD82" s="150"/>
      <c r="IYE82" s="150"/>
      <c r="IYF82" s="150"/>
      <c r="IYG82" s="150"/>
      <c r="IYH82" s="150"/>
      <c r="IYI82" s="150"/>
      <c r="IYJ82" s="150"/>
      <c r="IYK82" s="150"/>
      <c r="IYL82" s="150"/>
      <c r="IYM82" s="150"/>
      <c r="IYN82" s="150"/>
      <c r="IYO82" s="150"/>
      <c r="IYP82" s="150"/>
      <c r="IYQ82" s="150"/>
      <c r="IYR82" s="150"/>
      <c r="IYS82" s="150"/>
      <c r="IYT82" s="150"/>
      <c r="IYU82" s="150"/>
      <c r="IYV82" s="150"/>
      <c r="IYW82" s="150"/>
      <c r="IYX82" s="150"/>
      <c r="IYY82" s="150"/>
      <c r="IYZ82" s="150"/>
      <c r="IZA82" s="150"/>
      <c r="IZB82" s="150"/>
      <c r="IZC82" s="150"/>
      <c r="IZD82" s="150"/>
      <c r="IZE82" s="150"/>
      <c r="IZF82" s="150"/>
      <c r="IZG82" s="150"/>
      <c r="IZH82" s="150"/>
      <c r="IZI82" s="150"/>
      <c r="IZJ82" s="150"/>
      <c r="IZK82" s="150"/>
      <c r="IZL82" s="150"/>
      <c r="IZM82" s="150"/>
      <c r="IZN82" s="150"/>
      <c r="IZO82" s="150"/>
      <c r="IZP82" s="150"/>
      <c r="IZQ82" s="150"/>
      <c r="IZR82" s="150"/>
      <c r="IZS82" s="150"/>
      <c r="IZT82" s="150"/>
      <c r="IZU82" s="150"/>
      <c r="IZV82" s="150"/>
      <c r="IZW82" s="150"/>
      <c r="IZX82" s="150"/>
      <c r="IZY82" s="150"/>
      <c r="IZZ82" s="150"/>
      <c r="JAA82" s="150"/>
      <c r="JAB82" s="150"/>
      <c r="JAC82" s="150"/>
      <c r="JAD82" s="150"/>
      <c r="JAE82" s="150"/>
      <c r="JAF82" s="150"/>
      <c r="JAG82" s="150"/>
      <c r="JAH82" s="150"/>
      <c r="JAI82" s="150"/>
      <c r="JAJ82" s="150"/>
      <c r="JAK82" s="150"/>
      <c r="JAL82" s="150"/>
      <c r="JAM82" s="150"/>
      <c r="JAN82" s="150"/>
      <c r="JAO82" s="150"/>
      <c r="JAP82" s="150"/>
      <c r="JAQ82" s="150"/>
      <c r="JAR82" s="150"/>
      <c r="JAS82" s="150"/>
      <c r="JAT82" s="150"/>
      <c r="JAU82" s="150"/>
      <c r="JAV82" s="150"/>
      <c r="JAW82" s="150"/>
      <c r="JAX82" s="150"/>
      <c r="JAY82" s="150"/>
      <c r="JAZ82" s="150"/>
      <c r="JBA82" s="150"/>
      <c r="JBB82" s="150"/>
      <c r="JBC82" s="150"/>
      <c r="JBD82" s="150"/>
      <c r="JBE82" s="150"/>
      <c r="JBF82" s="150"/>
      <c r="JBG82" s="150"/>
      <c r="JBH82" s="150"/>
      <c r="JBI82" s="150"/>
      <c r="JBJ82" s="150"/>
      <c r="JBK82" s="150"/>
      <c r="JBL82" s="150"/>
      <c r="JBM82" s="150"/>
      <c r="JBN82" s="150"/>
      <c r="JBO82" s="150"/>
      <c r="JBP82" s="150"/>
      <c r="JBQ82" s="150"/>
      <c r="JBR82" s="150"/>
      <c r="JBS82" s="150"/>
      <c r="JBT82" s="150"/>
      <c r="JBU82" s="150"/>
      <c r="JBV82" s="150"/>
      <c r="JBW82" s="150"/>
      <c r="JBX82" s="150"/>
      <c r="JBY82" s="150"/>
      <c r="JBZ82" s="150"/>
      <c r="JCA82" s="150"/>
      <c r="JCB82" s="150"/>
      <c r="JCC82" s="150"/>
      <c r="JCD82" s="150"/>
      <c r="JCE82" s="150"/>
      <c r="JCF82" s="150"/>
      <c r="JCG82" s="150"/>
      <c r="JCH82" s="150"/>
      <c r="JCI82" s="150"/>
      <c r="JCJ82" s="150"/>
      <c r="JCK82" s="150"/>
      <c r="JCL82" s="150"/>
      <c r="JCM82" s="150"/>
      <c r="JCN82" s="150"/>
      <c r="JCO82" s="150"/>
      <c r="JCP82" s="150"/>
      <c r="JCQ82" s="150"/>
      <c r="JCR82" s="150"/>
      <c r="JCS82" s="150"/>
      <c r="JCT82" s="150"/>
      <c r="JCU82" s="150"/>
      <c r="JCV82" s="150"/>
      <c r="JCW82" s="150"/>
      <c r="JCX82" s="150"/>
      <c r="JCY82" s="150"/>
      <c r="JCZ82" s="150"/>
      <c r="JDA82" s="150"/>
      <c r="JDB82" s="150"/>
      <c r="JDC82" s="150"/>
      <c r="JDD82" s="150"/>
      <c r="JDE82" s="150"/>
      <c r="JDF82" s="150"/>
      <c r="JDG82" s="150"/>
      <c r="JDH82" s="150"/>
      <c r="JDI82" s="150"/>
      <c r="JDJ82" s="150"/>
      <c r="JDK82" s="150"/>
      <c r="JDL82" s="150"/>
      <c r="JDM82" s="150"/>
      <c r="JDN82" s="150"/>
      <c r="JDO82" s="150"/>
      <c r="JDP82" s="150"/>
      <c r="JDQ82" s="150"/>
      <c r="JDR82" s="150"/>
      <c r="JDS82" s="150"/>
      <c r="JDT82" s="150"/>
      <c r="JDU82" s="150"/>
      <c r="JDV82" s="150"/>
      <c r="JDW82" s="150"/>
      <c r="JDX82" s="150"/>
      <c r="JDY82" s="150"/>
      <c r="JDZ82" s="150"/>
      <c r="JEA82" s="150"/>
      <c r="JEB82" s="150"/>
      <c r="JEC82" s="150"/>
      <c r="JED82" s="150"/>
      <c r="JEE82" s="150"/>
      <c r="JEF82" s="150"/>
      <c r="JEG82" s="150"/>
      <c r="JEH82" s="150"/>
      <c r="JEI82" s="150"/>
      <c r="JEJ82" s="150"/>
      <c r="JEK82" s="150"/>
      <c r="JEL82" s="150"/>
      <c r="JEM82" s="150"/>
      <c r="JEN82" s="150"/>
      <c r="JEO82" s="150"/>
      <c r="JEP82" s="150"/>
      <c r="JEQ82" s="150"/>
      <c r="JER82" s="150"/>
      <c r="JES82" s="150"/>
      <c r="JET82" s="150"/>
      <c r="JEU82" s="150"/>
      <c r="JEV82" s="150"/>
      <c r="JEW82" s="150"/>
      <c r="JEX82" s="150"/>
      <c r="JEY82" s="150"/>
      <c r="JEZ82" s="150"/>
      <c r="JFA82" s="150"/>
      <c r="JFB82" s="150"/>
      <c r="JFC82" s="150"/>
      <c r="JFD82" s="150"/>
      <c r="JFE82" s="150"/>
      <c r="JFF82" s="150"/>
      <c r="JFG82" s="150"/>
      <c r="JFH82" s="150"/>
      <c r="JFI82" s="150"/>
      <c r="JFJ82" s="150"/>
      <c r="JFK82" s="150"/>
      <c r="JFL82" s="150"/>
      <c r="JFM82" s="150"/>
      <c r="JFN82" s="150"/>
      <c r="JFO82" s="150"/>
      <c r="JFP82" s="150"/>
      <c r="JFQ82" s="150"/>
      <c r="JFR82" s="150"/>
      <c r="JFS82" s="150"/>
      <c r="JFT82" s="150"/>
      <c r="JFU82" s="150"/>
      <c r="JFV82" s="150"/>
      <c r="JFW82" s="150"/>
      <c r="JFX82" s="150"/>
      <c r="JFY82" s="150"/>
      <c r="JFZ82" s="150"/>
      <c r="JGA82" s="150"/>
      <c r="JGB82" s="150"/>
      <c r="JGC82" s="150"/>
      <c r="JGD82" s="150"/>
      <c r="JGE82" s="150"/>
      <c r="JGF82" s="150"/>
      <c r="JGG82" s="150"/>
      <c r="JGH82" s="150"/>
      <c r="JGI82" s="150"/>
      <c r="JGJ82" s="150"/>
      <c r="JGK82" s="150"/>
      <c r="JGL82" s="150"/>
      <c r="JGM82" s="150"/>
      <c r="JGN82" s="150"/>
      <c r="JGO82" s="150"/>
      <c r="JGP82" s="150"/>
      <c r="JGQ82" s="150"/>
      <c r="JGR82" s="150"/>
      <c r="JGS82" s="150"/>
      <c r="JGT82" s="150"/>
      <c r="JGU82" s="150"/>
      <c r="JGV82" s="150"/>
      <c r="JGW82" s="150"/>
      <c r="JGX82" s="150"/>
      <c r="JGY82" s="150"/>
      <c r="JGZ82" s="150"/>
      <c r="JHA82" s="150"/>
      <c r="JHB82" s="150"/>
      <c r="JHC82" s="150"/>
      <c r="JHD82" s="150"/>
      <c r="JHE82" s="150"/>
      <c r="JHF82" s="150"/>
      <c r="JHG82" s="150"/>
      <c r="JHH82" s="150"/>
      <c r="JHI82" s="150"/>
      <c r="JHJ82" s="150"/>
      <c r="JHK82" s="150"/>
      <c r="JHL82" s="150"/>
      <c r="JHM82" s="150"/>
      <c r="JHN82" s="150"/>
      <c r="JHO82" s="150"/>
      <c r="JHP82" s="150"/>
      <c r="JHQ82" s="150"/>
      <c r="JHR82" s="150"/>
      <c r="JHS82" s="150"/>
      <c r="JHT82" s="150"/>
      <c r="JHU82" s="150"/>
      <c r="JHV82" s="150"/>
      <c r="JHW82" s="150"/>
      <c r="JHX82" s="150"/>
      <c r="JHY82" s="150"/>
      <c r="JHZ82" s="150"/>
      <c r="JIA82" s="150"/>
      <c r="JIB82" s="150"/>
      <c r="JIC82" s="150"/>
      <c r="JID82" s="150"/>
      <c r="JIE82" s="150"/>
      <c r="JIF82" s="150"/>
      <c r="JIG82" s="150"/>
      <c r="JIH82" s="150"/>
      <c r="JII82" s="150"/>
      <c r="JIJ82" s="150"/>
      <c r="JIK82" s="150"/>
      <c r="JIL82" s="150"/>
      <c r="JIM82" s="150"/>
      <c r="JIN82" s="150"/>
      <c r="JIO82" s="150"/>
      <c r="JIP82" s="150"/>
      <c r="JIQ82" s="150"/>
      <c r="JIR82" s="150"/>
      <c r="JIS82" s="150"/>
      <c r="JIT82" s="150"/>
      <c r="JIU82" s="150"/>
      <c r="JIV82" s="150"/>
      <c r="JIW82" s="150"/>
      <c r="JIX82" s="150"/>
      <c r="JIY82" s="150"/>
      <c r="JIZ82" s="150"/>
      <c r="JJA82" s="150"/>
      <c r="JJB82" s="150"/>
      <c r="JJC82" s="150"/>
      <c r="JJD82" s="150"/>
      <c r="JJE82" s="150"/>
      <c r="JJF82" s="150"/>
      <c r="JJG82" s="150"/>
      <c r="JJH82" s="150"/>
      <c r="JJI82" s="150"/>
      <c r="JJJ82" s="150"/>
      <c r="JJK82" s="150"/>
      <c r="JJL82" s="150"/>
      <c r="JJM82" s="150"/>
      <c r="JJN82" s="150"/>
      <c r="JJO82" s="150"/>
      <c r="JJP82" s="150"/>
      <c r="JJQ82" s="150"/>
      <c r="JJR82" s="150"/>
      <c r="JJS82" s="150"/>
      <c r="JJT82" s="150"/>
      <c r="JJU82" s="150"/>
      <c r="JJV82" s="150"/>
      <c r="JJW82" s="150"/>
      <c r="JJX82" s="150"/>
      <c r="JJY82" s="150"/>
      <c r="JJZ82" s="150"/>
      <c r="JKA82" s="150"/>
      <c r="JKB82" s="150"/>
      <c r="JKC82" s="150"/>
      <c r="JKD82" s="150"/>
      <c r="JKE82" s="150"/>
      <c r="JKF82" s="150"/>
      <c r="JKG82" s="150"/>
      <c r="JKH82" s="150"/>
      <c r="JKI82" s="150"/>
      <c r="JKJ82" s="150"/>
      <c r="JKK82" s="150"/>
      <c r="JKL82" s="150"/>
      <c r="JKM82" s="150"/>
      <c r="JKN82" s="150"/>
      <c r="JKO82" s="150"/>
      <c r="JKP82" s="150"/>
      <c r="JKQ82" s="150"/>
      <c r="JKR82" s="150"/>
      <c r="JKS82" s="150"/>
      <c r="JKT82" s="150"/>
      <c r="JKU82" s="150"/>
      <c r="JKV82" s="150"/>
      <c r="JKW82" s="150"/>
      <c r="JKX82" s="150"/>
      <c r="JKY82" s="150"/>
      <c r="JKZ82" s="150"/>
      <c r="JLA82" s="150"/>
      <c r="JLB82" s="150"/>
      <c r="JLC82" s="150"/>
      <c r="JLD82" s="150"/>
      <c r="JLE82" s="150"/>
      <c r="JLF82" s="150"/>
      <c r="JLG82" s="150"/>
      <c r="JLH82" s="150"/>
      <c r="JLI82" s="150"/>
      <c r="JLJ82" s="150"/>
      <c r="JLK82" s="150"/>
      <c r="JLL82" s="150"/>
      <c r="JLM82" s="150"/>
      <c r="JLN82" s="150"/>
      <c r="JLO82" s="150"/>
      <c r="JLP82" s="150"/>
      <c r="JLQ82" s="150"/>
      <c r="JLR82" s="150"/>
      <c r="JLS82" s="150"/>
      <c r="JLT82" s="150"/>
      <c r="JLU82" s="150"/>
      <c r="JLV82" s="150"/>
      <c r="JLW82" s="150"/>
      <c r="JLX82" s="150"/>
      <c r="JLY82" s="150"/>
      <c r="JLZ82" s="150"/>
      <c r="JMA82" s="150"/>
      <c r="JMB82" s="150"/>
      <c r="JMC82" s="150"/>
      <c r="JMD82" s="150"/>
      <c r="JME82" s="150"/>
      <c r="JMF82" s="150"/>
      <c r="JMG82" s="150"/>
      <c r="JMH82" s="150"/>
      <c r="JMI82" s="150"/>
      <c r="JMJ82" s="150"/>
      <c r="JMK82" s="150"/>
      <c r="JML82" s="150"/>
      <c r="JMM82" s="150"/>
      <c r="JMN82" s="150"/>
      <c r="JMO82" s="150"/>
      <c r="JMP82" s="150"/>
      <c r="JMQ82" s="150"/>
      <c r="JMR82" s="150"/>
      <c r="JMS82" s="150"/>
      <c r="JMT82" s="150"/>
      <c r="JMU82" s="150"/>
      <c r="JMV82" s="150"/>
      <c r="JMW82" s="150"/>
      <c r="JMX82" s="150"/>
      <c r="JMY82" s="150"/>
      <c r="JMZ82" s="150"/>
      <c r="JNA82" s="150"/>
      <c r="JNB82" s="150"/>
      <c r="JNC82" s="150"/>
      <c r="JND82" s="150"/>
      <c r="JNE82" s="150"/>
      <c r="JNF82" s="150"/>
      <c r="JNG82" s="150"/>
      <c r="JNH82" s="150"/>
      <c r="JNI82" s="150"/>
      <c r="JNJ82" s="150"/>
      <c r="JNK82" s="150"/>
      <c r="JNL82" s="150"/>
      <c r="JNM82" s="150"/>
      <c r="JNN82" s="150"/>
      <c r="JNO82" s="150"/>
      <c r="JNP82" s="150"/>
      <c r="JNQ82" s="150"/>
      <c r="JNR82" s="150"/>
      <c r="JNS82" s="150"/>
      <c r="JNT82" s="150"/>
      <c r="JNU82" s="150"/>
      <c r="JNV82" s="150"/>
      <c r="JNW82" s="150"/>
      <c r="JNX82" s="150"/>
      <c r="JNY82" s="150"/>
      <c r="JNZ82" s="150"/>
      <c r="JOA82" s="150"/>
      <c r="JOB82" s="150"/>
      <c r="JOC82" s="150"/>
      <c r="JOD82" s="150"/>
      <c r="JOE82" s="150"/>
      <c r="JOF82" s="150"/>
      <c r="JOG82" s="150"/>
      <c r="JOH82" s="150"/>
      <c r="JOI82" s="150"/>
      <c r="JOJ82" s="150"/>
      <c r="JOK82" s="150"/>
      <c r="JOL82" s="150"/>
      <c r="JOM82" s="150"/>
      <c r="JON82" s="150"/>
      <c r="JOO82" s="150"/>
      <c r="JOP82" s="150"/>
      <c r="JOQ82" s="150"/>
      <c r="JOR82" s="150"/>
      <c r="JOS82" s="150"/>
      <c r="JOT82" s="150"/>
      <c r="JOU82" s="150"/>
      <c r="JOV82" s="150"/>
      <c r="JOW82" s="150"/>
      <c r="JOX82" s="150"/>
      <c r="JOY82" s="150"/>
      <c r="JOZ82" s="150"/>
      <c r="JPA82" s="150"/>
      <c r="JPB82" s="150"/>
      <c r="JPC82" s="150"/>
      <c r="JPD82" s="150"/>
      <c r="JPE82" s="150"/>
      <c r="JPF82" s="150"/>
      <c r="JPG82" s="150"/>
      <c r="JPH82" s="150"/>
      <c r="JPI82" s="150"/>
      <c r="JPJ82" s="150"/>
      <c r="JPK82" s="150"/>
      <c r="JPL82" s="150"/>
      <c r="JPM82" s="150"/>
      <c r="JPN82" s="150"/>
      <c r="JPO82" s="150"/>
      <c r="JPP82" s="150"/>
      <c r="JPQ82" s="150"/>
      <c r="JPR82" s="150"/>
      <c r="JPS82" s="150"/>
      <c r="JPT82" s="150"/>
      <c r="JPU82" s="150"/>
      <c r="JPV82" s="150"/>
      <c r="JPW82" s="150"/>
      <c r="JPX82" s="150"/>
      <c r="JPY82" s="150"/>
      <c r="JPZ82" s="150"/>
      <c r="JQA82" s="150"/>
      <c r="JQB82" s="150"/>
      <c r="JQC82" s="150"/>
      <c r="JQD82" s="150"/>
      <c r="JQE82" s="150"/>
      <c r="JQF82" s="150"/>
      <c r="JQG82" s="150"/>
      <c r="JQH82" s="150"/>
      <c r="JQI82" s="150"/>
      <c r="JQJ82" s="150"/>
      <c r="JQK82" s="150"/>
      <c r="JQL82" s="150"/>
      <c r="JQM82" s="150"/>
      <c r="JQN82" s="150"/>
      <c r="JQO82" s="150"/>
      <c r="JQP82" s="150"/>
      <c r="JQQ82" s="150"/>
      <c r="JQR82" s="150"/>
      <c r="JQS82" s="150"/>
      <c r="JQT82" s="150"/>
      <c r="JQU82" s="150"/>
      <c r="JQV82" s="150"/>
      <c r="JQW82" s="150"/>
      <c r="JQX82" s="150"/>
      <c r="JQY82" s="150"/>
      <c r="JQZ82" s="150"/>
      <c r="JRA82" s="150"/>
      <c r="JRB82" s="150"/>
      <c r="JRC82" s="150"/>
      <c r="JRD82" s="150"/>
      <c r="JRE82" s="150"/>
      <c r="JRF82" s="150"/>
      <c r="JRG82" s="150"/>
      <c r="JRH82" s="150"/>
      <c r="JRI82" s="150"/>
      <c r="JRJ82" s="150"/>
      <c r="JRK82" s="150"/>
      <c r="JRL82" s="150"/>
      <c r="JRM82" s="150"/>
      <c r="JRN82" s="150"/>
      <c r="JRO82" s="150"/>
      <c r="JRP82" s="150"/>
      <c r="JRQ82" s="150"/>
      <c r="JRR82" s="150"/>
      <c r="JRS82" s="150"/>
      <c r="JRT82" s="150"/>
      <c r="JRU82" s="150"/>
      <c r="JRV82" s="150"/>
      <c r="JRW82" s="150"/>
      <c r="JRX82" s="150"/>
      <c r="JRY82" s="150"/>
      <c r="JRZ82" s="150"/>
      <c r="JSA82" s="150"/>
      <c r="JSB82" s="150"/>
      <c r="JSC82" s="150"/>
      <c r="JSD82" s="150"/>
      <c r="JSE82" s="150"/>
      <c r="JSF82" s="150"/>
      <c r="JSG82" s="150"/>
      <c r="JSH82" s="150"/>
      <c r="JSI82" s="150"/>
      <c r="JSJ82" s="150"/>
      <c r="JSK82" s="150"/>
      <c r="JSL82" s="150"/>
      <c r="JSM82" s="150"/>
      <c r="JSN82" s="150"/>
      <c r="JSO82" s="150"/>
      <c r="JSP82" s="150"/>
      <c r="JSQ82" s="150"/>
      <c r="JSR82" s="150"/>
      <c r="JSS82" s="150"/>
      <c r="JST82" s="150"/>
      <c r="JSU82" s="150"/>
      <c r="JSV82" s="150"/>
      <c r="JSW82" s="150"/>
      <c r="JSX82" s="150"/>
      <c r="JSY82" s="150"/>
      <c r="JSZ82" s="150"/>
      <c r="JTA82" s="150"/>
      <c r="JTB82" s="150"/>
      <c r="JTC82" s="150"/>
      <c r="JTD82" s="150"/>
      <c r="JTE82" s="150"/>
      <c r="JTF82" s="150"/>
      <c r="JTG82" s="150"/>
      <c r="JTH82" s="150"/>
      <c r="JTI82" s="150"/>
      <c r="JTJ82" s="150"/>
      <c r="JTK82" s="150"/>
      <c r="JTL82" s="150"/>
      <c r="JTM82" s="150"/>
      <c r="JTN82" s="150"/>
      <c r="JTO82" s="150"/>
      <c r="JTP82" s="150"/>
      <c r="JTQ82" s="150"/>
      <c r="JTR82" s="150"/>
      <c r="JTS82" s="150"/>
      <c r="JTT82" s="150"/>
      <c r="JTU82" s="150"/>
      <c r="JTV82" s="150"/>
      <c r="JTW82" s="150"/>
      <c r="JTX82" s="150"/>
      <c r="JTY82" s="150"/>
      <c r="JTZ82" s="150"/>
      <c r="JUA82" s="150"/>
      <c r="JUB82" s="150"/>
      <c r="JUC82" s="150"/>
      <c r="JUD82" s="150"/>
      <c r="JUE82" s="150"/>
      <c r="JUF82" s="150"/>
      <c r="JUG82" s="150"/>
      <c r="JUH82" s="150"/>
      <c r="JUI82" s="150"/>
      <c r="JUJ82" s="150"/>
      <c r="JUK82" s="150"/>
      <c r="JUL82" s="150"/>
      <c r="JUM82" s="150"/>
      <c r="JUN82" s="150"/>
      <c r="JUO82" s="150"/>
      <c r="JUP82" s="150"/>
      <c r="JUQ82" s="150"/>
      <c r="JUR82" s="150"/>
      <c r="JUS82" s="150"/>
      <c r="JUT82" s="150"/>
      <c r="JUU82" s="150"/>
      <c r="JUV82" s="150"/>
      <c r="JUW82" s="150"/>
      <c r="JUX82" s="150"/>
      <c r="JUY82" s="150"/>
      <c r="JUZ82" s="150"/>
      <c r="JVA82" s="150"/>
      <c r="JVB82" s="150"/>
      <c r="JVC82" s="150"/>
      <c r="JVD82" s="150"/>
      <c r="JVE82" s="150"/>
      <c r="JVF82" s="150"/>
      <c r="JVG82" s="150"/>
      <c r="JVH82" s="150"/>
      <c r="JVI82" s="150"/>
      <c r="JVJ82" s="150"/>
      <c r="JVK82" s="150"/>
      <c r="JVL82" s="150"/>
      <c r="JVM82" s="150"/>
      <c r="JVN82" s="150"/>
      <c r="JVO82" s="150"/>
      <c r="JVP82" s="150"/>
      <c r="JVQ82" s="150"/>
      <c r="JVR82" s="150"/>
      <c r="JVS82" s="150"/>
      <c r="JVT82" s="150"/>
      <c r="JVU82" s="150"/>
      <c r="JVV82" s="150"/>
      <c r="JVW82" s="150"/>
      <c r="JVX82" s="150"/>
      <c r="JVY82" s="150"/>
      <c r="JVZ82" s="150"/>
      <c r="JWA82" s="150"/>
      <c r="JWB82" s="150"/>
      <c r="JWC82" s="150"/>
      <c r="JWD82" s="150"/>
      <c r="JWE82" s="150"/>
      <c r="JWF82" s="150"/>
      <c r="JWG82" s="150"/>
      <c r="JWH82" s="150"/>
      <c r="JWI82" s="150"/>
      <c r="JWJ82" s="150"/>
      <c r="JWK82" s="150"/>
      <c r="JWL82" s="150"/>
      <c r="JWM82" s="150"/>
      <c r="JWN82" s="150"/>
      <c r="JWO82" s="150"/>
      <c r="JWP82" s="150"/>
      <c r="JWQ82" s="150"/>
      <c r="JWR82" s="150"/>
      <c r="JWS82" s="150"/>
      <c r="JWT82" s="150"/>
      <c r="JWU82" s="150"/>
      <c r="JWV82" s="150"/>
      <c r="JWW82" s="150"/>
      <c r="JWX82" s="150"/>
      <c r="JWY82" s="150"/>
      <c r="JWZ82" s="150"/>
      <c r="JXA82" s="150"/>
      <c r="JXB82" s="150"/>
      <c r="JXC82" s="150"/>
      <c r="JXD82" s="150"/>
      <c r="JXE82" s="150"/>
      <c r="JXF82" s="150"/>
      <c r="JXG82" s="150"/>
      <c r="JXH82" s="150"/>
      <c r="JXI82" s="150"/>
      <c r="JXJ82" s="150"/>
      <c r="JXK82" s="150"/>
      <c r="JXL82" s="150"/>
      <c r="JXM82" s="150"/>
      <c r="JXN82" s="150"/>
      <c r="JXO82" s="150"/>
      <c r="JXP82" s="150"/>
      <c r="JXQ82" s="150"/>
      <c r="JXR82" s="150"/>
      <c r="JXS82" s="150"/>
      <c r="JXT82" s="150"/>
      <c r="JXU82" s="150"/>
      <c r="JXV82" s="150"/>
      <c r="JXW82" s="150"/>
      <c r="JXX82" s="150"/>
      <c r="JXY82" s="150"/>
      <c r="JXZ82" s="150"/>
      <c r="JYA82" s="150"/>
      <c r="JYB82" s="150"/>
      <c r="JYC82" s="150"/>
      <c r="JYD82" s="150"/>
      <c r="JYE82" s="150"/>
      <c r="JYF82" s="150"/>
      <c r="JYG82" s="150"/>
      <c r="JYH82" s="150"/>
      <c r="JYI82" s="150"/>
      <c r="JYJ82" s="150"/>
      <c r="JYK82" s="150"/>
      <c r="JYL82" s="150"/>
      <c r="JYM82" s="150"/>
      <c r="JYN82" s="150"/>
      <c r="JYO82" s="150"/>
      <c r="JYP82" s="150"/>
      <c r="JYQ82" s="150"/>
      <c r="JYR82" s="150"/>
      <c r="JYS82" s="150"/>
      <c r="JYT82" s="150"/>
      <c r="JYU82" s="150"/>
      <c r="JYV82" s="150"/>
      <c r="JYW82" s="150"/>
      <c r="JYX82" s="150"/>
      <c r="JYY82" s="150"/>
      <c r="JYZ82" s="150"/>
      <c r="JZA82" s="150"/>
      <c r="JZB82" s="150"/>
      <c r="JZC82" s="150"/>
      <c r="JZD82" s="150"/>
      <c r="JZE82" s="150"/>
      <c r="JZF82" s="150"/>
      <c r="JZG82" s="150"/>
      <c r="JZH82" s="150"/>
      <c r="JZI82" s="150"/>
      <c r="JZJ82" s="150"/>
      <c r="JZK82" s="150"/>
      <c r="JZL82" s="150"/>
      <c r="JZM82" s="150"/>
      <c r="JZN82" s="150"/>
      <c r="JZO82" s="150"/>
      <c r="JZP82" s="150"/>
      <c r="JZQ82" s="150"/>
      <c r="JZR82" s="150"/>
      <c r="JZS82" s="150"/>
      <c r="JZT82" s="150"/>
      <c r="JZU82" s="150"/>
      <c r="JZV82" s="150"/>
      <c r="JZW82" s="150"/>
      <c r="JZX82" s="150"/>
      <c r="JZY82" s="150"/>
      <c r="JZZ82" s="150"/>
      <c r="KAA82" s="150"/>
      <c r="KAB82" s="150"/>
      <c r="KAC82" s="150"/>
      <c r="KAD82" s="150"/>
      <c r="KAE82" s="150"/>
      <c r="KAF82" s="150"/>
      <c r="KAG82" s="150"/>
      <c r="KAH82" s="150"/>
      <c r="KAI82" s="150"/>
      <c r="KAJ82" s="150"/>
      <c r="KAK82" s="150"/>
      <c r="KAL82" s="150"/>
      <c r="KAM82" s="150"/>
      <c r="KAN82" s="150"/>
      <c r="KAO82" s="150"/>
      <c r="KAP82" s="150"/>
      <c r="KAQ82" s="150"/>
      <c r="KAR82" s="150"/>
      <c r="KAS82" s="150"/>
      <c r="KAT82" s="150"/>
      <c r="KAU82" s="150"/>
      <c r="KAV82" s="150"/>
      <c r="KAW82" s="150"/>
      <c r="KAX82" s="150"/>
      <c r="KAY82" s="150"/>
      <c r="KAZ82" s="150"/>
      <c r="KBA82" s="150"/>
      <c r="KBB82" s="150"/>
      <c r="KBC82" s="150"/>
      <c r="KBD82" s="150"/>
      <c r="KBE82" s="150"/>
      <c r="KBF82" s="150"/>
      <c r="KBG82" s="150"/>
      <c r="KBH82" s="150"/>
      <c r="KBI82" s="150"/>
      <c r="KBJ82" s="150"/>
      <c r="KBK82" s="150"/>
      <c r="KBL82" s="150"/>
      <c r="KBM82" s="150"/>
      <c r="KBN82" s="150"/>
      <c r="KBO82" s="150"/>
      <c r="KBP82" s="150"/>
      <c r="KBQ82" s="150"/>
      <c r="KBR82" s="150"/>
      <c r="KBS82" s="150"/>
      <c r="KBT82" s="150"/>
      <c r="KBU82" s="150"/>
      <c r="KBV82" s="150"/>
      <c r="KBW82" s="150"/>
      <c r="KBX82" s="150"/>
      <c r="KBY82" s="150"/>
      <c r="KBZ82" s="150"/>
      <c r="KCA82" s="150"/>
      <c r="KCB82" s="150"/>
      <c r="KCC82" s="150"/>
      <c r="KCD82" s="150"/>
      <c r="KCE82" s="150"/>
      <c r="KCF82" s="150"/>
      <c r="KCG82" s="150"/>
      <c r="KCH82" s="150"/>
      <c r="KCI82" s="150"/>
      <c r="KCJ82" s="150"/>
      <c r="KCK82" s="150"/>
      <c r="KCL82" s="150"/>
      <c r="KCM82" s="150"/>
      <c r="KCN82" s="150"/>
      <c r="KCO82" s="150"/>
      <c r="KCP82" s="150"/>
      <c r="KCQ82" s="150"/>
      <c r="KCR82" s="150"/>
      <c r="KCS82" s="150"/>
      <c r="KCT82" s="150"/>
      <c r="KCU82" s="150"/>
      <c r="KCV82" s="150"/>
      <c r="KCW82" s="150"/>
      <c r="KCX82" s="150"/>
      <c r="KCY82" s="150"/>
      <c r="KCZ82" s="150"/>
      <c r="KDA82" s="150"/>
      <c r="KDB82" s="150"/>
      <c r="KDC82" s="150"/>
      <c r="KDD82" s="150"/>
      <c r="KDE82" s="150"/>
      <c r="KDF82" s="150"/>
      <c r="KDG82" s="150"/>
      <c r="KDH82" s="150"/>
      <c r="KDI82" s="150"/>
      <c r="KDJ82" s="150"/>
      <c r="KDK82" s="150"/>
      <c r="KDL82" s="150"/>
      <c r="KDM82" s="150"/>
      <c r="KDN82" s="150"/>
      <c r="KDO82" s="150"/>
      <c r="KDP82" s="150"/>
      <c r="KDQ82" s="150"/>
      <c r="KDR82" s="150"/>
      <c r="KDS82" s="150"/>
      <c r="KDT82" s="150"/>
      <c r="KDU82" s="150"/>
      <c r="KDV82" s="150"/>
      <c r="KDW82" s="150"/>
      <c r="KDX82" s="150"/>
      <c r="KDY82" s="150"/>
      <c r="KDZ82" s="150"/>
      <c r="KEA82" s="150"/>
      <c r="KEB82" s="150"/>
      <c r="KEC82" s="150"/>
      <c r="KED82" s="150"/>
      <c r="KEE82" s="150"/>
      <c r="KEF82" s="150"/>
      <c r="KEG82" s="150"/>
      <c r="KEH82" s="150"/>
      <c r="KEI82" s="150"/>
      <c r="KEJ82" s="150"/>
      <c r="KEK82" s="150"/>
      <c r="KEL82" s="150"/>
      <c r="KEM82" s="150"/>
      <c r="KEN82" s="150"/>
      <c r="KEO82" s="150"/>
      <c r="KEP82" s="150"/>
      <c r="KEQ82" s="150"/>
      <c r="KER82" s="150"/>
      <c r="KES82" s="150"/>
      <c r="KET82" s="150"/>
      <c r="KEU82" s="150"/>
      <c r="KEV82" s="150"/>
      <c r="KEW82" s="150"/>
      <c r="KEX82" s="150"/>
      <c r="KEY82" s="150"/>
      <c r="KEZ82" s="150"/>
      <c r="KFA82" s="150"/>
      <c r="KFB82" s="150"/>
      <c r="KFC82" s="150"/>
      <c r="KFD82" s="150"/>
      <c r="KFE82" s="150"/>
      <c r="KFF82" s="150"/>
      <c r="KFG82" s="150"/>
      <c r="KFH82" s="150"/>
      <c r="KFI82" s="150"/>
      <c r="KFJ82" s="150"/>
      <c r="KFK82" s="150"/>
      <c r="KFL82" s="150"/>
      <c r="KFM82" s="150"/>
      <c r="KFN82" s="150"/>
      <c r="KFO82" s="150"/>
      <c r="KFP82" s="150"/>
      <c r="KFQ82" s="150"/>
      <c r="KFR82" s="150"/>
      <c r="KFS82" s="150"/>
      <c r="KFT82" s="150"/>
      <c r="KFU82" s="150"/>
      <c r="KFV82" s="150"/>
      <c r="KFW82" s="150"/>
      <c r="KFX82" s="150"/>
      <c r="KFY82" s="150"/>
      <c r="KFZ82" s="150"/>
      <c r="KGA82" s="150"/>
      <c r="KGB82" s="150"/>
      <c r="KGC82" s="150"/>
      <c r="KGD82" s="150"/>
      <c r="KGE82" s="150"/>
      <c r="KGF82" s="150"/>
      <c r="KGG82" s="150"/>
      <c r="KGH82" s="150"/>
      <c r="KGI82" s="150"/>
      <c r="KGJ82" s="150"/>
      <c r="KGK82" s="150"/>
      <c r="KGL82" s="150"/>
      <c r="KGM82" s="150"/>
      <c r="KGN82" s="150"/>
      <c r="KGO82" s="150"/>
      <c r="KGP82" s="150"/>
      <c r="KGQ82" s="150"/>
      <c r="KGR82" s="150"/>
      <c r="KGS82" s="150"/>
      <c r="KGT82" s="150"/>
      <c r="KGU82" s="150"/>
      <c r="KGV82" s="150"/>
      <c r="KGW82" s="150"/>
      <c r="KGX82" s="150"/>
      <c r="KGY82" s="150"/>
      <c r="KGZ82" s="150"/>
      <c r="KHA82" s="150"/>
      <c r="KHB82" s="150"/>
      <c r="KHC82" s="150"/>
      <c r="KHD82" s="150"/>
      <c r="KHE82" s="150"/>
      <c r="KHF82" s="150"/>
      <c r="KHG82" s="150"/>
      <c r="KHH82" s="150"/>
      <c r="KHI82" s="150"/>
      <c r="KHJ82" s="150"/>
      <c r="KHK82" s="150"/>
      <c r="KHL82" s="150"/>
      <c r="KHM82" s="150"/>
      <c r="KHN82" s="150"/>
      <c r="KHO82" s="150"/>
      <c r="KHP82" s="150"/>
      <c r="KHQ82" s="150"/>
      <c r="KHR82" s="150"/>
      <c r="KHS82" s="150"/>
      <c r="KHT82" s="150"/>
      <c r="KHU82" s="150"/>
      <c r="KHV82" s="150"/>
      <c r="KHW82" s="150"/>
      <c r="KHX82" s="150"/>
      <c r="KHY82" s="150"/>
      <c r="KHZ82" s="150"/>
      <c r="KIA82" s="150"/>
      <c r="KIB82" s="150"/>
      <c r="KIC82" s="150"/>
      <c r="KID82" s="150"/>
      <c r="KIE82" s="150"/>
      <c r="KIF82" s="150"/>
      <c r="KIG82" s="150"/>
      <c r="KIH82" s="150"/>
      <c r="KII82" s="150"/>
      <c r="KIJ82" s="150"/>
      <c r="KIK82" s="150"/>
      <c r="KIL82" s="150"/>
      <c r="KIM82" s="150"/>
      <c r="KIN82" s="150"/>
      <c r="KIO82" s="150"/>
      <c r="KIP82" s="150"/>
      <c r="KIQ82" s="150"/>
      <c r="KIR82" s="150"/>
      <c r="KIS82" s="150"/>
      <c r="KIT82" s="150"/>
      <c r="KIU82" s="150"/>
      <c r="KIV82" s="150"/>
      <c r="KIW82" s="150"/>
      <c r="KIX82" s="150"/>
      <c r="KIY82" s="150"/>
      <c r="KIZ82" s="150"/>
      <c r="KJA82" s="150"/>
      <c r="KJB82" s="150"/>
      <c r="KJC82" s="150"/>
      <c r="KJD82" s="150"/>
      <c r="KJE82" s="150"/>
      <c r="KJF82" s="150"/>
      <c r="KJG82" s="150"/>
      <c r="KJH82" s="150"/>
      <c r="KJI82" s="150"/>
      <c r="KJJ82" s="150"/>
      <c r="KJK82" s="150"/>
      <c r="KJL82" s="150"/>
      <c r="KJM82" s="150"/>
      <c r="KJN82" s="150"/>
      <c r="KJO82" s="150"/>
      <c r="KJP82" s="150"/>
      <c r="KJQ82" s="150"/>
      <c r="KJR82" s="150"/>
      <c r="KJS82" s="150"/>
      <c r="KJT82" s="150"/>
      <c r="KJU82" s="150"/>
      <c r="KJV82" s="150"/>
      <c r="KJW82" s="150"/>
      <c r="KJX82" s="150"/>
      <c r="KJY82" s="150"/>
      <c r="KJZ82" s="150"/>
      <c r="KKA82" s="150"/>
      <c r="KKB82" s="150"/>
      <c r="KKC82" s="150"/>
      <c r="KKD82" s="150"/>
      <c r="KKE82" s="150"/>
      <c r="KKF82" s="150"/>
      <c r="KKG82" s="150"/>
      <c r="KKH82" s="150"/>
      <c r="KKI82" s="150"/>
      <c r="KKJ82" s="150"/>
      <c r="KKK82" s="150"/>
      <c r="KKL82" s="150"/>
      <c r="KKM82" s="150"/>
      <c r="KKN82" s="150"/>
      <c r="KKO82" s="150"/>
      <c r="KKP82" s="150"/>
      <c r="KKQ82" s="150"/>
      <c r="KKR82" s="150"/>
      <c r="KKS82" s="150"/>
      <c r="KKT82" s="150"/>
      <c r="KKU82" s="150"/>
      <c r="KKV82" s="150"/>
      <c r="KKW82" s="150"/>
      <c r="KKX82" s="150"/>
      <c r="KKY82" s="150"/>
      <c r="KKZ82" s="150"/>
      <c r="KLA82" s="150"/>
      <c r="KLB82" s="150"/>
      <c r="KLC82" s="150"/>
      <c r="KLD82" s="150"/>
      <c r="KLE82" s="150"/>
      <c r="KLF82" s="150"/>
      <c r="KLG82" s="150"/>
      <c r="KLH82" s="150"/>
      <c r="KLI82" s="150"/>
      <c r="KLJ82" s="150"/>
      <c r="KLK82" s="150"/>
      <c r="KLL82" s="150"/>
      <c r="KLM82" s="150"/>
      <c r="KLN82" s="150"/>
      <c r="KLO82" s="150"/>
      <c r="KLP82" s="150"/>
      <c r="KLQ82" s="150"/>
      <c r="KLR82" s="150"/>
      <c r="KLS82" s="150"/>
      <c r="KLT82" s="150"/>
      <c r="KLU82" s="150"/>
      <c r="KLV82" s="150"/>
      <c r="KLW82" s="150"/>
      <c r="KLX82" s="150"/>
      <c r="KLY82" s="150"/>
      <c r="KLZ82" s="150"/>
      <c r="KMA82" s="150"/>
      <c r="KMB82" s="150"/>
      <c r="KMC82" s="150"/>
      <c r="KMD82" s="150"/>
      <c r="KME82" s="150"/>
      <c r="KMF82" s="150"/>
      <c r="KMG82" s="150"/>
      <c r="KMH82" s="150"/>
      <c r="KMI82" s="150"/>
      <c r="KMJ82" s="150"/>
      <c r="KMK82" s="150"/>
      <c r="KML82" s="150"/>
      <c r="KMM82" s="150"/>
      <c r="KMN82" s="150"/>
      <c r="KMO82" s="150"/>
      <c r="KMP82" s="150"/>
      <c r="KMQ82" s="150"/>
      <c r="KMR82" s="150"/>
      <c r="KMS82" s="150"/>
      <c r="KMT82" s="150"/>
      <c r="KMU82" s="150"/>
      <c r="KMV82" s="150"/>
      <c r="KMW82" s="150"/>
      <c r="KMX82" s="150"/>
      <c r="KMY82" s="150"/>
      <c r="KMZ82" s="150"/>
      <c r="KNA82" s="150"/>
      <c r="KNB82" s="150"/>
      <c r="KNC82" s="150"/>
      <c r="KND82" s="150"/>
      <c r="KNE82" s="150"/>
      <c r="KNF82" s="150"/>
      <c r="KNG82" s="150"/>
      <c r="KNH82" s="150"/>
      <c r="KNI82" s="150"/>
      <c r="KNJ82" s="150"/>
      <c r="KNK82" s="150"/>
      <c r="KNL82" s="150"/>
      <c r="KNM82" s="150"/>
      <c r="KNN82" s="150"/>
      <c r="KNO82" s="150"/>
      <c r="KNP82" s="150"/>
      <c r="KNQ82" s="150"/>
      <c r="KNR82" s="150"/>
      <c r="KNS82" s="150"/>
      <c r="KNT82" s="150"/>
      <c r="KNU82" s="150"/>
      <c r="KNV82" s="150"/>
      <c r="KNW82" s="150"/>
      <c r="KNX82" s="150"/>
      <c r="KNY82" s="150"/>
      <c r="KNZ82" s="150"/>
      <c r="KOA82" s="150"/>
      <c r="KOB82" s="150"/>
      <c r="KOC82" s="150"/>
      <c r="KOD82" s="150"/>
      <c r="KOE82" s="150"/>
      <c r="KOF82" s="150"/>
      <c r="KOG82" s="150"/>
      <c r="KOH82" s="150"/>
      <c r="KOI82" s="150"/>
      <c r="KOJ82" s="150"/>
      <c r="KOK82" s="150"/>
      <c r="KOL82" s="150"/>
      <c r="KOM82" s="150"/>
      <c r="KON82" s="150"/>
      <c r="KOO82" s="150"/>
      <c r="KOP82" s="150"/>
      <c r="KOQ82" s="150"/>
      <c r="KOR82" s="150"/>
      <c r="KOS82" s="150"/>
      <c r="KOT82" s="150"/>
      <c r="KOU82" s="150"/>
      <c r="KOV82" s="150"/>
      <c r="KOW82" s="150"/>
      <c r="KOX82" s="150"/>
      <c r="KOY82" s="150"/>
      <c r="KOZ82" s="150"/>
      <c r="KPA82" s="150"/>
      <c r="KPB82" s="150"/>
      <c r="KPC82" s="150"/>
      <c r="KPD82" s="150"/>
      <c r="KPE82" s="150"/>
      <c r="KPF82" s="150"/>
      <c r="KPG82" s="150"/>
      <c r="KPH82" s="150"/>
      <c r="KPI82" s="150"/>
      <c r="KPJ82" s="150"/>
      <c r="KPK82" s="150"/>
      <c r="KPL82" s="150"/>
      <c r="KPM82" s="150"/>
      <c r="KPN82" s="150"/>
      <c r="KPO82" s="150"/>
      <c r="KPP82" s="150"/>
      <c r="KPQ82" s="150"/>
      <c r="KPR82" s="150"/>
      <c r="KPS82" s="150"/>
      <c r="KPT82" s="150"/>
      <c r="KPU82" s="150"/>
      <c r="KPV82" s="150"/>
      <c r="KPW82" s="150"/>
      <c r="KPX82" s="150"/>
      <c r="KPY82" s="150"/>
      <c r="KPZ82" s="150"/>
      <c r="KQA82" s="150"/>
      <c r="KQB82" s="150"/>
      <c r="KQC82" s="150"/>
      <c r="KQD82" s="150"/>
      <c r="KQE82" s="150"/>
      <c r="KQF82" s="150"/>
      <c r="KQG82" s="150"/>
      <c r="KQH82" s="150"/>
      <c r="KQI82" s="150"/>
      <c r="KQJ82" s="150"/>
      <c r="KQK82" s="150"/>
      <c r="KQL82" s="150"/>
      <c r="KQM82" s="150"/>
      <c r="KQN82" s="150"/>
      <c r="KQO82" s="150"/>
      <c r="KQP82" s="150"/>
      <c r="KQQ82" s="150"/>
      <c r="KQR82" s="150"/>
      <c r="KQS82" s="150"/>
      <c r="KQT82" s="150"/>
      <c r="KQU82" s="150"/>
      <c r="KQV82" s="150"/>
      <c r="KQW82" s="150"/>
      <c r="KQX82" s="150"/>
      <c r="KQY82" s="150"/>
      <c r="KQZ82" s="150"/>
      <c r="KRA82" s="150"/>
      <c r="KRB82" s="150"/>
      <c r="KRC82" s="150"/>
      <c r="KRD82" s="150"/>
      <c r="KRE82" s="150"/>
      <c r="KRF82" s="150"/>
      <c r="KRG82" s="150"/>
      <c r="KRH82" s="150"/>
      <c r="KRI82" s="150"/>
      <c r="KRJ82" s="150"/>
      <c r="KRK82" s="150"/>
      <c r="KRL82" s="150"/>
      <c r="KRM82" s="150"/>
      <c r="KRN82" s="150"/>
      <c r="KRO82" s="150"/>
      <c r="KRP82" s="150"/>
      <c r="KRQ82" s="150"/>
      <c r="KRR82" s="150"/>
      <c r="KRS82" s="150"/>
      <c r="KRT82" s="150"/>
      <c r="KRU82" s="150"/>
      <c r="KRV82" s="150"/>
      <c r="KRW82" s="150"/>
      <c r="KRX82" s="150"/>
      <c r="KRY82" s="150"/>
      <c r="KRZ82" s="150"/>
      <c r="KSA82" s="150"/>
      <c r="KSB82" s="150"/>
      <c r="KSC82" s="150"/>
      <c r="KSD82" s="150"/>
      <c r="KSE82" s="150"/>
      <c r="KSF82" s="150"/>
      <c r="KSG82" s="150"/>
      <c r="KSH82" s="150"/>
      <c r="KSI82" s="150"/>
      <c r="KSJ82" s="150"/>
      <c r="KSK82" s="150"/>
      <c r="KSL82" s="150"/>
      <c r="KSM82" s="150"/>
      <c r="KSN82" s="150"/>
      <c r="KSO82" s="150"/>
      <c r="KSP82" s="150"/>
      <c r="KSQ82" s="150"/>
      <c r="KSR82" s="150"/>
      <c r="KSS82" s="150"/>
      <c r="KST82" s="150"/>
      <c r="KSU82" s="150"/>
      <c r="KSV82" s="150"/>
      <c r="KSW82" s="150"/>
      <c r="KSX82" s="150"/>
      <c r="KSY82" s="150"/>
      <c r="KSZ82" s="150"/>
      <c r="KTA82" s="150"/>
      <c r="KTB82" s="150"/>
      <c r="KTC82" s="150"/>
      <c r="KTD82" s="150"/>
      <c r="KTE82" s="150"/>
      <c r="KTF82" s="150"/>
      <c r="KTG82" s="150"/>
      <c r="KTH82" s="150"/>
      <c r="KTI82" s="150"/>
      <c r="KTJ82" s="150"/>
      <c r="KTK82" s="150"/>
      <c r="KTL82" s="150"/>
      <c r="KTM82" s="150"/>
      <c r="KTN82" s="150"/>
      <c r="KTO82" s="150"/>
      <c r="KTP82" s="150"/>
      <c r="KTQ82" s="150"/>
      <c r="KTR82" s="150"/>
      <c r="KTS82" s="150"/>
      <c r="KTT82" s="150"/>
      <c r="KTU82" s="150"/>
      <c r="KTV82" s="150"/>
      <c r="KTW82" s="150"/>
      <c r="KTX82" s="150"/>
      <c r="KTY82" s="150"/>
      <c r="KTZ82" s="150"/>
      <c r="KUA82" s="150"/>
      <c r="KUB82" s="150"/>
      <c r="KUC82" s="150"/>
      <c r="KUD82" s="150"/>
      <c r="KUE82" s="150"/>
      <c r="KUF82" s="150"/>
      <c r="KUG82" s="150"/>
      <c r="KUH82" s="150"/>
      <c r="KUI82" s="150"/>
      <c r="KUJ82" s="150"/>
      <c r="KUK82" s="150"/>
      <c r="KUL82" s="150"/>
      <c r="KUM82" s="150"/>
      <c r="KUN82" s="150"/>
      <c r="KUO82" s="150"/>
      <c r="KUP82" s="150"/>
      <c r="KUQ82" s="150"/>
      <c r="KUR82" s="150"/>
      <c r="KUS82" s="150"/>
      <c r="KUT82" s="150"/>
      <c r="KUU82" s="150"/>
      <c r="KUV82" s="150"/>
      <c r="KUW82" s="150"/>
      <c r="KUX82" s="150"/>
      <c r="KUY82" s="150"/>
      <c r="KUZ82" s="150"/>
      <c r="KVA82" s="150"/>
      <c r="KVB82" s="150"/>
      <c r="KVC82" s="150"/>
      <c r="KVD82" s="150"/>
      <c r="KVE82" s="150"/>
      <c r="KVF82" s="150"/>
      <c r="KVG82" s="150"/>
      <c r="KVH82" s="150"/>
      <c r="KVI82" s="150"/>
      <c r="KVJ82" s="150"/>
      <c r="KVK82" s="150"/>
      <c r="KVL82" s="150"/>
      <c r="KVM82" s="150"/>
      <c r="KVN82" s="150"/>
      <c r="KVO82" s="150"/>
      <c r="KVP82" s="150"/>
      <c r="KVQ82" s="150"/>
      <c r="KVR82" s="150"/>
      <c r="KVS82" s="150"/>
      <c r="KVT82" s="150"/>
      <c r="KVU82" s="150"/>
      <c r="KVV82" s="150"/>
      <c r="KVW82" s="150"/>
      <c r="KVX82" s="150"/>
      <c r="KVY82" s="150"/>
      <c r="KVZ82" s="150"/>
      <c r="KWA82" s="150"/>
      <c r="KWB82" s="150"/>
      <c r="KWC82" s="150"/>
      <c r="KWD82" s="150"/>
      <c r="KWE82" s="150"/>
      <c r="KWF82" s="150"/>
      <c r="KWG82" s="150"/>
      <c r="KWH82" s="150"/>
      <c r="KWI82" s="150"/>
      <c r="KWJ82" s="150"/>
      <c r="KWK82" s="150"/>
      <c r="KWL82" s="150"/>
      <c r="KWM82" s="150"/>
      <c r="KWN82" s="150"/>
      <c r="KWO82" s="150"/>
      <c r="KWP82" s="150"/>
      <c r="KWQ82" s="150"/>
      <c r="KWR82" s="150"/>
      <c r="KWS82" s="150"/>
      <c r="KWT82" s="150"/>
      <c r="KWU82" s="150"/>
      <c r="KWV82" s="150"/>
      <c r="KWW82" s="150"/>
      <c r="KWX82" s="150"/>
      <c r="KWY82" s="150"/>
      <c r="KWZ82" s="150"/>
      <c r="KXA82" s="150"/>
      <c r="KXB82" s="150"/>
      <c r="KXC82" s="150"/>
      <c r="KXD82" s="150"/>
      <c r="KXE82" s="150"/>
      <c r="KXF82" s="150"/>
      <c r="KXG82" s="150"/>
      <c r="KXH82" s="150"/>
      <c r="KXI82" s="150"/>
      <c r="KXJ82" s="150"/>
      <c r="KXK82" s="150"/>
      <c r="KXL82" s="150"/>
      <c r="KXM82" s="150"/>
      <c r="KXN82" s="150"/>
      <c r="KXO82" s="150"/>
      <c r="KXP82" s="150"/>
      <c r="KXQ82" s="150"/>
      <c r="KXR82" s="150"/>
      <c r="KXS82" s="150"/>
      <c r="KXT82" s="150"/>
      <c r="KXU82" s="150"/>
      <c r="KXV82" s="150"/>
      <c r="KXW82" s="150"/>
      <c r="KXX82" s="150"/>
      <c r="KXY82" s="150"/>
      <c r="KXZ82" s="150"/>
      <c r="KYA82" s="150"/>
      <c r="KYB82" s="150"/>
      <c r="KYC82" s="150"/>
      <c r="KYD82" s="150"/>
      <c r="KYE82" s="150"/>
      <c r="KYF82" s="150"/>
      <c r="KYG82" s="150"/>
      <c r="KYH82" s="150"/>
      <c r="KYI82" s="150"/>
      <c r="KYJ82" s="150"/>
      <c r="KYK82" s="150"/>
      <c r="KYL82" s="150"/>
      <c r="KYM82" s="150"/>
      <c r="KYN82" s="150"/>
      <c r="KYO82" s="150"/>
      <c r="KYP82" s="150"/>
      <c r="KYQ82" s="150"/>
      <c r="KYR82" s="150"/>
      <c r="KYS82" s="150"/>
      <c r="KYT82" s="150"/>
      <c r="KYU82" s="150"/>
      <c r="KYV82" s="150"/>
      <c r="KYW82" s="150"/>
      <c r="KYX82" s="150"/>
      <c r="KYY82" s="150"/>
      <c r="KYZ82" s="150"/>
      <c r="KZA82" s="150"/>
      <c r="KZB82" s="150"/>
      <c r="KZC82" s="150"/>
      <c r="KZD82" s="150"/>
      <c r="KZE82" s="150"/>
      <c r="KZF82" s="150"/>
      <c r="KZG82" s="150"/>
      <c r="KZH82" s="150"/>
      <c r="KZI82" s="150"/>
      <c r="KZJ82" s="150"/>
      <c r="KZK82" s="150"/>
      <c r="KZL82" s="150"/>
      <c r="KZM82" s="150"/>
      <c r="KZN82" s="150"/>
      <c r="KZO82" s="150"/>
      <c r="KZP82" s="150"/>
      <c r="KZQ82" s="150"/>
      <c r="KZR82" s="150"/>
      <c r="KZS82" s="150"/>
      <c r="KZT82" s="150"/>
      <c r="KZU82" s="150"/>
      <c r="KZV82" s="150"/>
      <c r="KZW82" s="150"/>
      <c r="KZX82" s="150"/>
      <c r="KZY82" s="150"/>
      <c r="KZZ82" s="150"/>
      <c r="LAA82" s="150"/>
      <c r="LAB82" s="150"/>
      <c r="LAC82" s="150"/>
      <c r="LAD82" s="150"/>
      <c r="LAE82" s="150"/>
      <c r="LAF82" s="150"/>
      <c r="LAG82" s="150"/>
      <c r="LAH82" s="150"/>
      <c r="LAI82" s="150"/>
      <c r="LAJ82" s="150"/>
      <c r="LAK82" s="150"/>
      <c r="LAL82" s="150"/>
      <c r="LAM82" s="150"/>
      <c r="LAN82" s="150"/>
      <c r="LAO82" s="150"/>
      <c r="LAP82" s="150"/>
      <c r="LAQ82" s="150"/>
      <c r="LAR82" s="150"/>
      <c r="LAS82" s="150"/>
      <c r="LAT82" s="150"/>
      <c r="LAU82" s="150"/>
      <c r="LAV82" s="150"/>
      <c r="LAW82" s="150"/>
      <c r="LAX82" s="150"/>
      <c r="LAY82" s="150"/>
      <c r="LAZ82" s="150"/>
      <c r="LBA82" s="150"/>
      <c r="LBB82" s="150"/>
      <c r="LBC82" s="150"/>
      <c r="LBD82" s="150"/>
      <c r="LBE82" s="150"/>
      <c r="LBF82" s="150"/>
      <c r="LBG82" s="150"/>
      <c r="LBH82" s="150"/>
      <c r="LBI82" s="150"/>
      <c r="LBJ82" s="150"/>
      <c r="LBK82" s="150"/>
      <c r="LBL82" s="150"/>
      <c r="LBM82" s="150"/>
      <c r="LBN82" s="150"/>
      <c r="LBO82" s="150"/>
      <c r="LBP82" s="150"/>
      <c r="LBQ82" s="150"/>
      <c r="LBR82" s="150"/>
      <c r="LBS82" s="150"/>
      <c r="LBT82" s="150"/>
      <c r="LBU82" s="150"/>
      <c r="LBV82" s="150"/>
      <c r="LBW82" s="150"/>
      <c r="LBX82" s="150"/>
      <c r="LBY82" s="150"/>
      <c r="LBZ82" s="150"/>
      <c r="LCA82" s="150"/>
      <c r="LCB82" s="150"/>
      <c r="LCC82" s="150"/>
      <c r="LCD82" s="150"/>
      <c r="LCE82" s="150"/>
      <c r="LCF82" s="150"/>
      <c r="LCG82" s="150"/>
      <c r="LCH82" s="150"/>
      <c r="LCI82" s="150"/>
      <c r="LCJ82" s="150"/>
      <c r="LCK82" s="150"/>
      <c r="LCL82" s="150"/>
      <c r="LCM82" s="150"/>
      <c r="LCN82" s="150"/>
      <c r="LCO82" s="150"/>
      <c r="LCP82" s="150"/>
      <c r="LCQ82" s="150"/>
      <c r="LCR82" s="150"/>
      <c r="LCS82" s="150"/>
      <c r="LCT82" s="150"/>
      <c r="LCU82" s="150"/>
      <c r="LCV82" s="150"/>
      <c r="LCW82" s="150"/>
      <c r="LCX82" s="150"/>
      <c r="LCY82" s="150"/>
      <c r="LCZ82" s="150"/>
      <c r="LDA82" s="150"/>
      <c r="LDB82" s="150"/>
      <c r="LDC82" s="150"/>
      <c r="LDD82" s="150"/>
      <c r="LDE82" s="150"/>
      <c r="LDF82" s="150"/>
      <c r="LDG82" s="150"/>
      <c r="LDH82" s="150"/>
      <c r="LDI82" s="150"/>
      <c r="LDJ82" s="150"/>
      <c r="LDK82" s="150"/>
      <c r="LDL82" s="150"/>
      <c r="LDM82" s="150"/>
      <c r="LDN82" s="150"/>
      <c r="LDO82" s="150"/>
      <c r="LDP82" s="150"/>
      <c r="LDQ82" s="150"/>
      <c r="LDR82" s="150"/>
      <c r="LDS82" s="150"/>
      <c r="LDT82" s="150"/>
      <c r="LDU82" s="150"/>
      <c r="LDV82" s="150"/>
      <c r="LDW82" s="150"/>
      <c r="LDX82" s="150"/>
      <c r="LDY82" s="150"/>
      <c r="LDZ82" s="150"/>
      <c r="LEA82" s="150"/>
      <c r="LEB82" s="150"/>
      <c r="LEC82" s="150"/>
      <c r="LED82" s="150"/>
      <c r="LEE82" s="150"/>
      <c r="LEF82" s="150"/>
      <c r="LEG82" s="150"/>
      <c r="LEH82" s="150"/>
      <c r="LEI82" s="150"/>
      <c r="LEJ82" s="150"/>
      <c r="LEK82" s="150"/>
      <c r="LEL82" s="150"/>
      <c r="LEM82" s="150"/>
      <c r="LEN82" s="150"/>
      <c r="LEO82" s="150"/>
      <c r="LEP82" s="150"/>
      <c r="LEQ82" s="150"/>
      <c r="LER82" s="150"/>
      <c r="LES82" s="150"/>
      <c r="LET82" s="150"/>
      <c r="LEU82" s="150"/>
      <c r="LEV82" s="150"/>
      <c r="LEW82" s="150"/>
      <c r="LEX82" s="150"/>
      <c r="LEY82" s="150"/>
      <c r="LEZ82" s="150"/>
      <c r="LFA82" s="150"/>
      <c r="LFB82" s="150"/>
      <c r="LFC82" s="150"/>
      <c r="LFD82" s="150"/>
      <c r="LFE82" s="150"/>
      <c r="LFF82" s="150"/>
      <c r="LFG82" s="150"/>
      <c r="LFH82" s="150"/>
      <c r="LFI82" s="150"/>
      <c r="LFJ82" s="150"/>
      <c r="LFK82" s="150"/>
      <c r="LFL82" s="150"/>
      <c r="LFM82" s="150"/>
      <c r="LFN82" s="150"/>
      <c r="LFO82" s="150"/>
      <c r="LFP82" s="150"/>
      <c r="LFQ82" s="150"/>
      <c r="LFR82" s="150"/>
      <c r="LFS82" s="150"/>
      <c r="LFT82" s="150"/>
      <c r="LFU82" s="150"/>
      <c r="LFV82" s="150"/>
      <c r="LFW82" s="150"/>
      <c r="LFX82" s="150"/>
      <c r="LFY82" s="150"/>
      <c r="LFZ82" s="150"/>
      <c r="LGA82" s="150"/>
      <c r="LGB82" s="150"/>
      <c r="LGC82" s="150"/>
      <c r="LGD82" s="150"/>
      <c r="LGE82" s="150"/>
      <c r="LGF82" s="150"/>
      <c r="LGG82" s="150"/>
      <c r="LGH82" s="150"/>
      <c r="LGI82" s="150"/>
      <c r="LGJ82" s="150"/>
      <c r="LGK82" s="150"/>
      <c r="LGL82" s="150"/>
      <c r="LGM82" s="150"/>
      <c r="LGN82" s="150"/>
      <c r="LGO82" s="150"/>
      <c r="LGP82" s="150"/>
      <c r="LGQ82" s="150"/>
      <c r="LGR82" s="150"/>
      <c r="LGS82" s="150"/>
      <c r="LGT82" s="150"/>
      <c r="LGU82" s="150"/>
      <c r="LGV82" s="150"/>
      <c r="LGW82" s="150"/>
      <c r="LGX82" s="150"/>
      <c r="LGY82" s="150"/>
      <c r="LGZ82" s="150"/>
      <c r="LHA82" s="150"/>
      <c r="LHB82" s="150"/>
      <c r="LHC82" s="150"/>
      <c r="LHD82" s="150"/>
      <c r="LHE82" s="150"/>
      <c r="LHF82" s="150"/>
      <c r="LHG82" s="150"/>
      <c r="LHH82" s="150"/>
      <c r="LHI82" s="150"/>
      <c r="LHJ82" s="150"/>
      <c r="LHK82" s="150"/>
      <c r="LHL82" s="150"/>
      <c r="LHM82" s="150"/>
      <c r="LHN82" s="150"/>
      <c r="LHO82" s="150"/>
      <c r="LHP82" s="150"/>
      <c r="LHQ82" s="150"/>
      <c r="LHR82" s="150"/>
      <c r="LHS82" s="150"/>
      <c r="LHT82" s="150"/>
      <c r="LHU82" s="150"/>
      <c r="LHV82" s="150"/>
      <c r="LHW82" s="150"/>
      <c r="LHX82" s="150"/>
      <c r="LHY82" s="150"/>
      <c r="LHZ82" s="150"/>
      <c r="LIA82" s="150"/>
      <c r="LIB82" s="150"/>
      <c r="LIC82" s="150"/>
      <c r="LID82" s="150"/>
      <c r="LIE82" s="150"/>
      <c r="LIF82" s="150"/>
      <c r="LIG82" s="150"/>
      <c r="LIH82" s="150"/>
      <c r="LII82" s="150"/>
      <c r="LIJ82" s="150"/>
      <c r="LIK82" s="150"/>
      <c r="LIL82" s="150"/>
      <c r="LIM82" s="150"/>
      <c r="LIN82" s="150"/>
      <c r="LIO82" s="150"/>
      <c r="LIP82" s="150"/>
      <c r="LIQ82" s="150"/>
      <c r="LIR82" s="150"/>
      <c r="LIS82" s="150"/>
      <c r="LIT82" s="150"/>
      <c r="LIU82" s="150"/>
      <c r="LIV82" s="150"/>
      <c r="LIW82" s="150"/>
      <c r="LIX82" s="150"/>
      <c r="LIY82" s="150"/>
      <c r="LIZ82" s="150"/>
      <c r="LJA82" s="150"/>
      <c r="LJB82" s="150"/>
      <c r="LJC82" s="150"/>
      <c r="LJD82" s="150"/>
      <c r="LJE82" s="150"/>
      <c r="LJF82" s="150"/>
      <c r="LJG82" s="150"/>
      <c r="LJH82" s="150"/>
      <c r="LJI82" s="150"/>
      <c r="LJJ82" s="150"/>
      <c r="LJK82" s="150"/>
      <c r="LJL82" s="150"/>
      <c r="LJM82" s="150"/>
      <c r="LJN82" s="150"/>
      <c r="LJO82" s="150"/>
      <c r="LJP82" s="150"/>
      <c r="LJQ82" s="150"/>
      <c r="LJR82" s="150"/>
      <c r="LJS82" s="150"/>
      <c r="LJT82" s="150"/>
      <c r="LJU82" s="150"/>
      <c r="LJV82" s="150"/>
      <c r="LJW82" s="150"/>
      <c r="LJX82" s="150"/>
      <c r="LJY82" s="150"/>
      <c r="LJZ82" s="150"/>
      <c r="LKA82" s="150"/>
      <c r="LKB82" s="150"/>
      <c r="LKC82" s="150"/>
      <c r="LKD82" s="150"/>
      <c r="LKE82" s="150"/>
      <c r="LKF82" s="150"/>
      <c r="LKG82" s="150"/>
      <c r="LKH82" s="150"/>
      <c r="LKI82" s="150"/>
      <c r="LKJ82" s="150"/>
      <c r="LKK82" s="150"/>
      <c r="LKL82" s="150"/>
      <c r="LKM82" s="150"/>
      <c r="LKN82" s="150"/>
      <c r="LKO82" s="150"/>
      <c r="LKP82" s="150"/>
      <c r="LKQ82" s="150"/>
      <c r="LKR82" s="150"/>
      <c r="LKS82" s="150"/>
      <c r="LKT82" s="150"/>
      <c r="LKU82" s="150"/>
      <c r="LKV82" s="150"/>
      <c r="LKW82" s="150"/>
      <c r="LKX82" s="150"/>
      <c r="LKY82" s="150"/>
      <c r="LKZ82" s="150"/>
      <c r="LLA82" s="150"/>
      <c r="LLB82" s="150"/>
      <c r="LLC82" s="150"/>
      <c r="LLD82" s="150"/>
      <c r="LLE82" s="150"/>
      <c r="LLF82" s="150"/>
      <c r="LLG82" s="150"/>
      <c r="LLH82" s="150"/>
      <c r="LLI82" s="150"/>
      <c r="LLJ82" s="150"/>
      <c r="LLK82" s="150"/>
      <c r="LLL82" s="150"/>
      <c r="LLM82" s="150"/>
      <c r="LLN82" s="150"/>
      <c r="LLO82" s="150"/>
      <c r="LLP82" s="150"/>
      <c r="LLQ82" s="150"/>
      <c r="LLR82" s="150"/>
      <c r="LLS82" s="150"/>
      <c r="LLT82" s="150"/>
      <c r="LLU82" s="150"/>
      <c r="LLV82" s="150"/>
      <c r="LLW82" s="150"/>
      <c r="LLX82" s="150"/>
      <c r="LLY82" s="150"/>
      <c r="LLZ82" s="150"/>
      <c r="LMA82" s="150"/>
      <c r="LMB82" s="150"/>
      <c r="LMC82" s="150"/>
      <c r="LMD82" s="150"/>
      <c r="LME82" s="150"/>
      <c r="LMF82" s="150"/>
      <c r="LMG82" s="150"/>
      <c r="LMH82" s="150"/>
      <c r="LMI82" s="150"/>
      <c r="LMJ82" s="150"/>
      <c r="LMK82" s="150"/>
      <c r="LML82" s="150"/>
      <c r="LMM82" s="150"/>
      <c r="LMN82" s="150"/>
      <c r="LMO82" s="150"/>
      <c r="LMP82" s="150"/>
      <c r="LMQ82" s="150"/>
      <c r="LMR82" s="150"/>
      <c r="LMS82" s="150"/>
      <c r="LMT82" s="150"/>
      <c r="LMU82" s="150"/>
      <c r="LMV82" s="150"/>
      <c r="LMW82" s="150"/>
      <c r="LMX82" s="150"/>
      <c r="LMY82" s="150"/>
      <c r="LMZ82" s="150"/>
      <c r="LNA82" s="150"/>
      <c r="LNB82" s="150"/>
      <c r="LNC82" s="150"/>
      <c r="LND82" s="150"/>
      <c r="LNE82" s="150"/>
      <c r="LNF82" s="150"/>
      <c r="LNG82" s="150"/>
      <c r="LNH82" s="150"/>
      <c r="LNI82" s="150"/>
      <c r="LNJ82" s="150"/>
      <c r="LNK82" s="150"/>
      <c r="LNL82" s="150"/>
      <c r="LNM82" s="150"/>
      <c r="LNN82" s="150"/>
      <c r="LNO82" s="150"/>
      <c r="LNP82" s="150"/>
      <c r="LNQ82" s="150"/>
      <c r="LNR82" s="150"/>
      <c r="LNS82" s="150"/>
      <c r="LNT82" s="150"/>
      <c r="LNU82" s="150"/>
      <c r="LNV82" s="150"/>
      <c r="LNW82" s="150"/>
      <c r="LNX82" s="150"/>
      <c r="LNY82" s="150"/>
      <c r="LNZ82" s="150"/>
      <c r="LOA82" s="150"/>
      <c r="LOB82" s="150"/>
      <c r="LOC82" s="150"/>
      <c r="LOD82" s="150"/>
      <c r="LOE82" s="150"/>
      <c r="LOF82" s="150"/>
      <c r="LOG82" s="150"/>
      <c r="LOH82" s="150"/>
      <c r="LOI82" s="150"/>
      <c r="LOJ82" s="150"/>
      <c r="LOK82" s="150"/>
      <c r="LOL82" s="150"/>
      <c r="LOM82" s="150"/>
      <c r="LON82" s="150"/>
      <c r="LOO82" s="150"/>
      <c r="LOP82" s="150"/>
      <c r="LOQ82" s="150"/>
      <c r="LOR82" s="150"/>
      <c r="LOS82" s="150"/>
      <c r="LOT82" s="150"/>
      <c r="LOU82" s="150"/>
      <c r="LOV82" s="150"/>
      <c r="LOW82" s="150"/>
      <c r="LOX82" s="150"/>
      <c r="LOY82" s="150"/>
      <c r="LOZ82" s="150"/>
      <c r="LPA82" s="150"/>
      <c r="LPB82" s="150"/>
      <c r="LPC82" s="150"/>
      <c r="LPD82" s="150"/>
      <c r="LPE82" s="150"/>
      <c r="LPF82" s="150"/>
      <c r="LPG82" s="150"/>
      <c r="LPH82" s="150"/>
      <c r="LPI82" s="150"/>
      <c r="LPJ82" s="150"/>
      <c r="LPK82" s="150"/>
      <c r="LPL82" s="150"/>
      <c r="LPM82" s="150"/>
      <c r="LPN82" s="150"/>
      <c r="LPO82" s="150"/>
      <c r="LPP82" s="150"/>
      <c r="LPQ82" s="150"/>
      <c r="LPR82" s="150"/>
      <c r="LPS82" s="150"/>
      <c r="LPT82" s="150"/>
      <c r="LPU82" s="150"/>
      <c r="LPV82" s="150"/>
      <c r="LPW82" s="150"/>
      <c r="LPX82" s="150"/>
      <c r="LPY82" s="150"/>
      <c r="LPZ82" s="150"/>
      <c r="LQA82" s="150"/>
      <c r="LQB82" s="150"/>
      <c r="LQC82" s="150"/>
      <c r="LQD82" s="150"/>
      <c r="LQE82" s="150"/>
      <c r="LQF82" s="150"/>
      <c r="LQG82" s="150"/>
      <c r="LQH82" s="150"/>
      <c r="LQI82" s="150"/>
      <c r="LQJ82" s="150"/>
      <c r="LQK82" s="150"/>
      <c r="LQL82" s="150"/>
      <c r="LQM82" s="150"/>
      <c r="LQN82" s="150"/>
      <c r="LQO82" s="150"/>
      <c r="LQP82" s="150"/>
      <c r="LQQ82" s="150"/>
      <c r="LQR82" s="150"/>
      <c r="LQS82" s="150"/>
      <c r="LQT82" s="150"/>
      <c r="LQU82" s="150"/>
      <c r="LQV82" s="150"/>
      <c r="LQW82" s="150"/>
      <c r="LQX82" s="150"/>
      <c r="LQY82" s="150"/>
      <c r="LQZ82" s="150"/>
      <c r="LRA82" s="150"/>
      <c r="LRB82" s="150"/>
      <c r="LRC82" s="150"/>
      <c r="LRD82" s="150"/>
      <c r="LRE82" s="150"/>
      <c r="LRF82" s="150"/>
      <c r="LRG82" s="150"/>
      <c r="LRH82" s="150"/>
      <c r="LRI82" s="150"/>
      <c r="LRJ82" s="150"/>
      <c r="LRK82" s="150"/>
      <c r="LRL82" s="150"/>
      <c r="LRM82" s="150"/>
      <c r="LRN82" s="150"/>
      <c r="LRO82" s="150"/>
      <c r="LRP82" s="150"/>
      <c r="LRQ82" s="150"/>
      <c r="LRR82" s="150"/>
      <c r="LRS82" s="150"/>
      <c r="LRT82" s="150"/>
      <c r="LRU82" s="150"/>
      <c r="LRV82" s="150"/>
      <c r="LRW82" s="150"/>
      <c r="LRX82" s="150"/>
      <c r="LRY82" s="150"/>
      <c r="LRZ82" s="150"/>
      <c r="LSA82" s="150"/>
      <c r="LSB82" s="150"/>
      <c r="LSC82" s="150"/>
      <c r="LSD82" s="150"/>
      <c r="LSE82" s="150"/>
      <c r="LSF82" s="150"/>
      <c r="LSG82" s="150"/>
      <c r="LSH82" s="150"/>
      <c r="LSI82" s="150"/>
      <c r="LSJ82" s="150"/>
      <c r="LSK82" s="150"/>
      <c r="LSL82" s="150"/>
      <c r="LSM82" s="150"/>
      <c r="LSN82" s="150"/>
      <c r="LSO82" s="150"/>
      <c r="LSP82" s="150"/>
      <c r="LSQ82" s="150"/>
      <c r="LSR82" s="150"/>
      <c r="LSS82" s="150"/>
      <c r="LST82" s="150"/>
      <c r="LSU82" s="150"/>
      <c r="LSV82" s="150"/>
      <c r="LSW82" s="150"/>
      <c r="LSX82" s="150"/>
      <c r="LSY82" s="150"/>
      <c r="LSZ82" s="150"/>
      <c r="LTA82" s="150"/>
      <c r="LTB82" s="150"/>
      <c r="LTC82" s="150"/>
      <c r="LTD82" s="150"/>
      <c r="LTE82" s="150"/>
      <c r="LTF82" s="150"/>
      <c r="LTG82" s="150"/>
      <c r="LTH82" s="150"/>
      <c r="LTI82" s="150"/>
      <c r="LTJ82" s="150"/>
      <c r="LTK82" s="150"/>
      <c r="LTL82" s="150"/>
      <c r="LTM82" s="150"/>
      <c r="LTN82" s="150"/>
      <c r="LTO82" s="150"/>
      <c r="LTP82" s="150"/>
      <c r="LTQ82" s="150"/>
      <c r="LTR82" s="150"/>
      <c r="LTS82" s="150"/>
      <c r="LTT82" s="150"/>
      <c r="LTU82" s="150"/>
      <c r="LTV82" s="150"/>
      <c r="LTW82" s="150"/>
      <c r="LTX82" s="150"/>
      <c r="LTY82" s="150"/>
      <c r="LTZ82" s="150"/>
      <c r="LUA82" s="150"/>
      <c r="LUB82" s="150"/>
      <c r="LUC82" s="150"/>
      <c r="LUD82" s="150"/>
      <c r="LUE82" s="150"/>
      <c r="LUF82" s="150"/>
      <c r="LUG82" s="150"/>
      <c r="LUH82" s="150"/>
      <c r="LUI82" s="150"/>
      <c r="LUJ82" s="150"/>
      <c r="LUK82" s="150"/>
      <c r="LUL82" s="150"/>
      <c r="LUM82" s="150"/>
      <c r="LUN82" s="150"/>
      <c r="LUO82" s="150"/>
      <c r="LUP82" s="150"/>
      <c r="LUQ82" s="150"/>
      <c r="LUR82" s="150"/>
      <c r="LUS82" s="150"/>
      <c r="LUT82" s="150"/>
      <c r="LUU82" s="150"/>
      <c r="LUV82" s="150"/>
      <c r="LUW82" s="150"/>
      <c r="LUX82" s="150"/>
      <c r="LUY82" s="150"/>
      <c r="LUZ82" s="150"/>
      <c r="LVA82" s="150"/>
      <c r="LVB82" s="150"/>
      <c r="LVC82" s="150"/>
      <c r="LVD82" s="150"/>
      <c r="LVE82" s="150"/>
      <c r="LVF82" s="150"/>
      <c r="LVG82" s="150"/>
      <c r="LVH82" s="150"/>
      <c r="LVI82" s="150"/>
      <c r="LVJ82" s="150"/>
      <c r="LVK82" s="150"/>
      <c r="LVL82" s="150"/>
      <c r="LVM82" s="150"/>
      <c r="LVN82" s="150"/>
      <c r="LVO82" s="150"/>
      <c r="LVP82" s="150"/>
      <c r="LVQ82" s="150"/>
      <c r="LVR82" s="150"/>
      <c r="LVS82" s="150"/>
      <c r="LVT82" s="150"/>
      <c r="LVU82" s="150"/>
      <c r="LVV82" s="150"/>
      <c r="LVW82" s="150"/>
      <c r="LVX82" s="150"/>
      <c r="LVY82" s="150"/>
      <c r="LVZ82" s="150"/>
      <c r="LWA82" s="150"/>
      <c r="LWB82" s="150"/>
      <c r="LWC82" s="150"/>
      <c r="LWD82" s="150"/>
      <c r="LWE82" s="150"/>
      <c r="LWF82" s="150"/>
      <c r="LWG82" s="150"/>
      <c r="LWH82" s="150"/>
      <c r="LWI82" s="150"/>
      <c r="LWJ82" s="150"/>
      <c r="LWK82" s="150"/>
      <c r="LWL82" s="150"/>
      <c r="LWM82" s="150"/>
      <c r="LWN82" s="150"/>
      <c r="LWO82" s="150"/>
      <c r="LWP82" s="150"/>
      <c r="LWQ82" s="150"/>
      <c r="LWR82" s="150"/>
      <c r="LWS82" s="150"/>
      <c r="LWT82" s="150"/>
      <c r="LWU82" s="150"/>
      <c r="LWV82" s="150"/>
      <c r="LWW82" s="150"/>
      <c r="LWX82" s="150"/>
      <c r="LWY82" s="150"/>
      <c r="LWZ82" s="150"/>
      <c r="LXA82" s="150"/>
      <c r="LXB82" s="150"/>
      <c r="LXC82" s="150"/>
      <c r="LXD82" s="150"/>
      <c r="LXE82" s="150"/>
      <c r="LXF82" s="150"/>
      <c r="LXG82" s="150"/>
      <c r="LXH82" s="150"/>
      <c r="LXI82" s="150"/>
      <c r="LXJ82" s="150"/>
      <c r="LXK82" s="150"/>
      <c r="LXL82" s="150"/>
      <c r="LXM82" s="150"/>
      <c r="LXN82" s="150"/>
      <c r="LXO82" s="150"/>
      <c r="LXP82" s="150"/>
      <c r="LXQ82" s="150"/>
      <c r="LXR82" s="150"/>
      <c r="LXS82" s="150"/>
      <c r="LXT82" s="150"/>
      <c r="LXU82" s="150"/>
      <c r="LXV82" s="150"/>
      <c r="LXW82" s="150"/>
      <c r="LXX82" s="150"/>
      <c r="LXY82" s="150"/>
      <c r="LXZ82" s="150"/>
      <c r="LYA82" s="150"/>
      <c r="LYB82" s="150"/>
      <c r="LYC82" s="150"/>
      <c r="LYD82" s="150"/>
      <c r="LYE82" s="150"/>
      <c r="LYF82" s="150"/>
      <c r="LYG82" s="150"/>
      <c r="LYH82" s="150"/>
      <c r="LYI82" s="150"/>
      <c r="LYJ82" s="150"/>
      <c r="LYK82" s="150"/>
      <c r="LYL82" s="150"/>
      <c r="LYM82" s="150"/>
      <c r="LYN82" s="150"/>
      <c r="LYO82" s="150"/>
      <c r="LYP82" s="150"/>
      <c r="LYQ82" s="150"/>
      <c r="LYR82" s="150"/>
      <c r="LYS82" s="150"/>
      <c r="LYT82" s="150"/>
      <c r="LYU82" s="150"/>
      <c r="LYV82" s="150"/>
      <c r="LYW82" s="150"/>
      <c r="LYX82" s="150"/>
      <c r="LYY82" s="150"/>
      <c r="LYZ82" s="150"/>
      <c r="LZA82" s="150"/>
      <c r="LZB82" s="150"/>
      <c r="LZC82" s="150"/>
      <c r="LZD82" s="150"/>
      <c r="LZE82" s="150"/>
      <c r="LZF82" s="150"/>
      <c r="LZG82" s="150"/>
      <c r="LZH82" s="150"/>
      <c r="LZI82" s="150"/>
      <c r="LZJ82" s="150"/>
      <c r="LZK82" s="150"/>
      <c r="LZL82" s="150"/>
      <c r="LZM82" s="150"/>
      <c r="LZN82" s="150"/>
      <c r="LZO82" s="150"/>
      <c r="LZP82" s="150"/>
      <c r="LZQ82" s="150"/>
      <c r="LZR82" s="150"/>
      <c r="LZS82" s="150"/>
      <c r="LZT82" s="150"/>
      <c r="LZU82" s="150"/>
      <c r="LZV82" s="150"/>
      <c r="LZW82" s="150"/>
      <c r="LZX82" s="150"/>
      <c r="LZY82" s="150"/>
      <c r="LZZ82" s="150"/>
      <c r="MAA82" s="150"/>
      <c r="MAB82" s="150"/>
      <c r="MAC82" s="150"/>
      <c r="MAD82" s="150"/>
      <c r="MAE82" s="150"/>
      <c r="MAF82" s="150"/>
      <c r="MAG82" s="150"/>
      <c r="MAH82" s="150"/>
      <c r="MAI82" s="150"/>
      <c r="MAJ82" s="150"/>
      <c r="MAK82" s="150"/>
      <c r="MAL82" s="150"/>
      <c r="MAM82" s="150"/>
      <c r="MAN82" s="150"/>
      <c r="MAO82" s="150"/>
      <c r="MAP82" s="150"/>
      <c r="MAQ82" s="150"/>
      <c r="MAR82" s="150"/>
      <c r="MAS82" s="150"/>
      <c r="MAT82" s="150"/>
      <c r="MAU82" s="150"/>
      <c r="MAV82" s="150"/>
      <c r="MAW82" s="150"/>
      <c r="MAX82" s="150"/>
      <c r="MAY82" s="150"/>
      <c r="MAZ82" s="150"/>
      <c r="MBA82" s="150"/>
      <c r="MBB82" s="150"/>
      <c r="MBC82" s="150"/>
      <c r="MBD82" s="150"/>
      <c r="MBE82" s="150"/>
      <c r="MBF82" s="150"/>
      <c r="MBG82" s="150"/>
      <c r="MBH82" s="150"/>
      <c r="MBI82" s="150"/>
      <c r="MBJ82" s="150"/>
      <c r="MBK82" s="150"/>
      <c r="MBL82" s="150"/>
      <c r="MBM82" s="150"/>
      <c r="MBN82" s="150"/>
      <c r="MBO82" s="150"/>
      <c r="MBP82" s="150"/>
      <c r="MBQ82" s="150"/>
      <c r="MBR82" s="150"/>
      <c r="MBS82" s="150"/>
      <c r="MBT82" s="150"/>
      <c r="MBU82" s="150"/>
      <c r="MBV82" s="150"/>
      <c r="MBW82" s="150"/>
      <c r="MBX82" s="150"/>
      <c r="MBY82" s="150"/>
      <c r="MBZ82" s="150"/>
      <c r="MCA82" s="150"/>
      <c r="MCB82" s="150"/>
      <c r="MCC82" s="150"/>
      <c r="MCD82" s="150"/>
      <c r="MCE82" s="150"/>
      <c r="MCF82" s="150"/>
      <c r="MCG82" s="150"/>
      <c r="MCH82" s="150"/>
      <c r="MCI82" s="150"/>
      <c r="MCJ82" s="150"/>
      <c r="MCK82" s="150"/>
      <c r="MCL82" s="150"/>
      <c r="MCM82" s="150"/>
      <c r="MCN82" s="150"/>
      <c r="MCO82" s="150"/>
      <c r="MCP82" s="150"/>
      <c r="MCQ82" s="150"/>
      <c r="MCR82" s="150"/>
      <c r="MCS82" s="150"/>
      <c r="MCT82" s="150"/>
      <c r="MCU82" s="150"/>
      <c r="MCV82" s="150"/>
      <c r="MCW82" s="150"/>
      <c r="MCX82" s="150"/>
      <c r="MCY82" s="150"/>
      <c r="MCZ82" s="150"/>
      <c r="MDA82" s="150"/>
      <c r="MDB82" s="150"/>
      <c r="MDC82" s="150"/>
      <c r="MDD82" s="150"/>
      <c r="MDE82" s="150"/>
      <c r="MDF82" s="150"/>
      <c r="MDG82" s="150"/>
      <c r="MDH82" s="150"/>
      <c r="MDI82" s="150"/>
      <c r="MDJ82" s="150"/>
      <c r="MDK82" s="150"/>
      <c r="MDL82" s="150"/>
      <c r="MDM82" s="150"/>
      <c r="MDN82" s="150"/>
      <c r="MDO82" s="150"/>
      <c r="MDP82" s="150"/>
      <c r="MDQ82" s="150"/>
      <c r="MDR82" s="150"/>
      <c r="MDS82" s="150"/>
      <c r="MDT82" s="150"/>
      <c r="MDU82" s="150"/>
      <c r="MDV82" s="150"/>
      <c r="MDW82" s="150"/>
      <c r="MDX82" s="150"/>
      <c r="MDY82" s="150"/>
      <c r="MDZ82" s="150"/>
      <c r="MEA82" s="150"/>
      <c r="MEB82" s="150"/>
      <c r="MEC82" s="150"/>
      <c r="MED82" s="150"/>
      <c r="MEE82" s="150"/>
      <c r="MEF82" s="150"/>
      <c r="MEG82" s="150"/>
      <c r="MEH82" s="150"/>
      <c r="MEI82" s="150"/>
      <c r="MEJ82" s="150"/>
      <c r="MEK82" s="150"/>
      <c r="MEL82" s="150"/>
      <c r="MEM82" s="150"/>
      <c r="MEN82" s="150"/>
      <c r="MEO82" s="150"/>
      <c r="MEP82" s="150"/>
      <c r="MEQ82" s="150"/>
      <c r="MER82" s="150"/>
      <c r="MES82" s="150"/>
      <c r="MET82" s="150"/>
      <c r="MEU82" s="150"/>
      <c r="MEV82" s="150"/>
      <c r="MEW82" s="150"/>
      <c r="MEX82" s="150"/>
      <c r="MEY82" s="150"/>
      <c r="MEZ82" s="150"/>
      <c r="MFA82" s="150"/>
      <c r="MFB82" s="150"/>
      <c r="MFC82" s="150"/>
      <c r="MFD82" s="150"/>
      <c r="MFE82" s="150"/>
      <c r="MFF82" s="150"/>
      <c r="MFG82" s="150"/>
      <c r="MFH82" s="150"/>
      <c r="MFI82" s="150"/>
      <c r="MFJ82" s="150"/>
      <c r="MFK82" s="150"/>
      <c r="MFL82" s="150"/>
      <c r="MFM82" s="150"/>
      <c r="MFN82" s="150"/>
      <c r="MFO82" s="150"/>
      <c r="MFP82" s="150"/>
      <c r="MFQ82" s="150"/>
      <c r="MFR82" s="150"/>
      <c r="MFS82" s="150"/>
      <c r="MFT82" s="150"/>
      <c r="MFU82" s="150"/>
      <c r="MFV82" s="150"/>
      <c r="MFW82" s="150"/>
      <c r="MFX82" s="150"/>
      <c r="MFY82" s="150"/>
      <c r="MFZ82" s="150"/>
      <c r="MGA82" s="150"/>
      <c r="MGB82" s="150"/>
      <c r="MGC82" s="150"/>
      <c r="MGD82" s="150"/>
      <c r="MGE82" s="150"/>
      <c r="MGF82" s="150"/>
      <c r="MGG82" s="150"/>
      <c r="MGH82" s="150"/>
      <c r="MGI82" s="150"/>
      <c r="MGJ82" s="150"/>
      <c r="MGK82" s="150"/>
      <c r="MGL82" s="150"/>
      <c r="MGM82" s="150"/>
      <c r="MGN82" s="150"/>
      <c r="MGO82" s="150"/>
      <c r="MGP82" s="150"/>
      <c r="MGQ82" s="150"/>
      <c r="MGR82" s="150"/>
      <c r="MGS82" s="150"/>
      <c r="MGT82" s="150"/>
      <c r="MGU82" s="150"/>
      <c r="MGV82" s="150"/>
      <c r="MGW82" s="150"/>
      <c r="MGX82" s="150"/>
      <c r="MGY82" s="150"/>
      <c r="MGZ82" s="150"/>
      <c r="MHA82" s="150"/>
      <c r="MHB82" s="150"/>
      <c r="MHC82" s="150"/>
      <c r="MHD82" s="150"/>
      <c r="MHE82" s="150"/>
      <c r="MHF82" s="150"/>
      <c r="MHG82" s="150"/>
      <c r="MHH82" s="150"/>
      <c r="MHI82" s="150"/>
      <c r="MHJ82" s="150"/>
      <c r="MHK82" s="150"/>
      <c r="MHL82" s="150"/>
      <c r="MHM82" s="150"/>
      <c r="MHN82" s="150"/>
      <c r="MHO82" s="150"/>
      <c r="MHP82" s="150"/>
      <c r="MHQ82" s="150"/>
      <c r="MHR82" s="150"/>
      <c r="MHS82" s="150"/>
      <c r="MHT82" s="150"/>
      <c r="MHU82" s="150"/>
      <c r="MHV82" s="150"/>
      <c r="MHW82" s="150"/>
      <c r="MHX82" s="150"/>
      <c r="MHY82" s="150"/>
      <c r="MHZ82" s="150"/>
      <c r="MIA82" s="150"/>
      <c r="MIB82" s="150"/>
      <c r="MIC82" s="150"/>
      <c r="MID82" s="150"/>
      <c r="MIE82" s="150"/>
      <c r="MIF82" s="150"/>
      <c r="MIG82" s="150"/>
      <c r="MIH82" s="150"/>
      <c r="MII82" s="150"/>
      <c r="MIJ82" s="150"/>
      <c r="MIK82" s="150"/>
      <c r="MIL82" s="150"/>
      <c r="MIM82" s="150"/>
      <c r="MIN82" s="150"/>
      <c r="MIO82" s="150"/>
      <c r="MIP82" s="150"/>
      <c r="MIQ82" s="150"/>
      <c r="MIR82" s="150"/>
      <c r="MIS82" s="150"/>
      <c r="MIT82" s="150"/>
      <c r="MIU82" s="150"/>
      <c r="MIV82" s="150"/>
      <c r="MIW82" s="150"/>
      <c r="MIX82" s="150"/>
      <c r="MIY82" s="150"/>
      <c r="MIZ82" s="150"/>
      <c r="MJA82" s="150"/>
      <c r="MJB82" s="150"/>
      <c r="MJC82" s="150"/>
      <c r="MJD82" s="150"/>
      <c r="MJE82" s="150"/>
      <c r="MJF82" s="150"/>
      <c r="MJG82" s="150"/>
      <c r="MJH82" s="150"/>
      <c r="MJI82" s="150"/>
      <c r="MJJ82" s="150"/>
      <c r="MJK82" s="150"/>
      <c r="MJL82" s="150"/>
      <c r="MJM82" s="150"/>
      <c r="MJN82" s="150"/>
      <c r="MJO82" s="150"/>
      <c r="MJP82" s="150"/>
      <c r="MJQ82" s="150"/>
      <c r="MJR82" s="150"/>
      <c r="MJS82" s="150"/>
      <c r="MJT82" s="150"/>
      <c r="MJU82" s="150"/>
      <c r="MJV82" s="150"/>
      <c r="MJW82" s="150"/>
      <c r="MJX82" s="150"/>
      <c r="MJY82" s="150"/>
      <c r="MJZ82" s="150"/>
      <c r="MKA82" s="150"/>
      <c r="MKB82" s="150"/>
      <c r="MKC82" s="150"/>
      <c r="MKD82" s="150"/>
      <c r="MKE82" s="150"/>
      <c r="MKF82" s="150"/>
      <c r="MKG82" s="150"/>
      <c r="MKH82" s="150"/>
      <c r="MKI82" s="150"/>
      <c r="MKJ82" s="150"/>
      <c r="MKK82" s="150"/>
      <c r="MKL82" s="150"/>
      <c r="MKM82" s="150"/>
      <c r="MKN82" s="150"/>
      <c r="MKO82" s="150"/>
      <c r="MKP82" s="150"/>
      <c r="MKQ82" s="150"/>
      <c r="MKR82" s="150"/>
      <c r="MKS82" s="150"/>
      <c r="MKT82" s="150"/>
      <c r="MKU82" s="150"/>
      <c r="MKV82" s="150"/>
      <c r="MKW82" s="150"/>
      <c r="MKX82" s="150"/>
      <c r="MKY82" s="150"/>
      <c r="MKZ82" s="150"/>
      <c r="MLA82" s="150"/>
      <c r="MLB82" s="150"/>
      <c r="MLC82" s="150"/>
      <c r="MLD82" s="150"/>
      <c r="MLE82" s="150"/>
      <c r="MLF82" s="150"/>
      <c r="MLG82" s="150"/>
      <c r="MLH82" s="150"/>
      <c r="MLI82" s="150"/>
      <c r="MLJ82" s="150"/>
      <c r="MLK82" s="150"/>
      <c r="MLL82" s="150"/>
      <c r="MLM82" s="150"/>
      <c r="MLN82" s="150"/>
      <c r="MLO82" s="150"/>
      <c r="MLP82" s="150"/>
      <c r="MLQ82" s="150"/>
      <c r="MLR82" s="150"/>
      <c r="MLS82" s="150"/>
      <c r="MLT82" s="150"/>
      <c r="MLU82" s="150"/>
      <c r="MLV82" s="150"/>
      <c r="MLW82" s="150"/>
      <c r="MLX82" s="150"/>
      <c r="MLY82" s="150"/>
      <c r="MLZ82" s="150"/>
      <c r="MMA82" s="150"/>
      <c r="MMB82" s="150"/>
      <c r="MMC82" s="150"/>
      <c r="MMD82" s="150"/>
      <c r="MME82" s="150"/>
      <c r="MMF82" s="150"/>
      <c r="MMG82" s="150"/>
      <c r="MMH82" s="150"/>
      <c r="MMI82" s="150"/>
      <c r="MMJ82" s="150"/>
      <c r="MMK82" s="150"/>
      <c r="MML82" s="150"/>
      <c r="MMM82" s="150"/>
      <c r="MMN82" s="150"/>
      <c r="MMO82" s="150"/>
      <c r="MMP82" s="150"/>
      <c r="MMQ82" s="150"/>
      <c r="MMR82" s="150"/>
      <c r="MMS82" s="150"/>
      <c r="MMT82" s="150"/>
      <c r="MMU82" s="150"/>
      <c r="MMV82" s="150"/>
      <c r="MMW82" s="150"/>
      <c r="MMX82" s="150"/>
      <c r="MMY82" s="150"/>
      <c r="MMZ82" s="150"/>
      <c r="MNA82" s="150"/>
      <c r="MNB82" s="150"/>
      <c r="MNC82" s="150"/>
      <c r="MND82" s="150"/>
      <c r="MNE82" s="150"/>
      <c r="MNF82" s="150"/>
      <c r="MNG82" s="150"/>
      <c r="MNH82" s="150"/>
      <c r="MNI82" s="150"/>
      <c r="MNJ82" s="150"/>
      <c r="MNK82" s="150"/>
      <c r="MNL82" s="150"/>
      <c r="MNM82" s="150"/>
      <c r="MNN82" s="150"/>
      <c r="MNO82" s="150"/>
      <c r="MNP82" s="150"/>
      <c r="MNQ82" s="150"/>
      <c r="MNR82" s="150"/>
      <c r="MNS82" s="150"/>
      <c r="MNT82" s="150"/>
      <c r="MNU82" s="150"/>
      <c r="MNV82" s="150"/>
      <c r="MNW82" s="150"/>
      <c r="MNX82" s="150"/>
      <c r="MNY82" s="150"/>
      <c r="MNZ82" s="150"/>
      <c r="MOA82" s="150"/>
      <c r="MOB82" s="150"/>
      <c r="MOC82" s="150"/>
      <c r="MOD82" s="150"/>
      <c r="MOE82" s="150"/>
      <c r="MOF82" s="150"/>
      <c r="MOG82" s="150"/>
      <c r="MOH82" s="150"/>
      <c r="MOI82" s="150"/>
      <c r="MOJ82" s="150"/>
      <c r="MOK82" s="150"/>
      <c r="MOL82" s="150"/>
      <c r="MOM82" s="150"/>
      <c r="MON82" s="150"/>
      <c r="MOO82" s="150"/>
      <c r="MOP82" s="150"/>
      <c r="MOQ82" s="150"/>
      <c r="MOR82" s="150"/>
      <c r="MOS82" s="150"/>
      <c r="MOT82" s="150"/>
      <c r="MOU82" s="150"/>
      <c r="MOV82" s="150"/>
      <c r="MOW82" s="150"/>
      <c r="MOX82" s="150"/>
      <c r="MOY82" s="150"/>
      <c r="MOZ82" s="150"/>
      <c r="MPA82" s="150"/>
      <c r="MPB82" s="150"/>
      <c r="MPC82" s="150"/>
      <c r="MPD82" s="150"/>
      <c r="MPE82" s="150"/>
      <c r="MPF82" s="150"/>
      <c r="MPG82" s="150"/>
      <c r="MPH82" s="150"/>
      <c r="MPI82" s="150"/>
      <c r="MPJ82" s="150"/>
      <c r="MPK82" s="150"/>
      <c r="MPL82" s="150"/>
      <c r="MPM82" s="150"/>
      <c r="MPN82" s="150"/>
      <c r="MPO82" s="150"/>
      <c r="MPP82" s="150"/>
      <c r="MPQ82" s="150"/>
      <c r="MPR82" s="150"/>
      <c r="MPS82" s="150"/>
      <c r="MPT82" s="150"/>
      <c r="MPU82" s="150"/>
      <c r="MPV82" s="150"/>
      <c r="MPW82" s="150"/>
      <c r="MPX82" s="150"/>
      <c r="MPY82" s="150"/>
      <c r="MPZ82" s="150"/>
      <c r="MQA82" s="150"/>
      <c r="MQB82" s="150"/>
      <c r="MQC82" s="150"/>
      <c r="MQD82" s="150"/>
      <c r="MQE82" s="150"/>
      <c r="MQF82" s="150"/>
      <c r="MQG82" s="150"/>
      <c r="MQH82" s="150"/>
      <c r="MQI82" s="150"/>
      <c r="MQJ82" s="150"/>
      <c r="MQK82" s="150"/>
      <c r="MQL82" s="150"/>
      <c r="MQM82" s="150"/>
      <c r="MQN82" s="150"/>
      <c r="MQO82" s="150"/>
      <c r="MQP82" s="150"/>
      <c r="MQQ82" s="150"/>
      <c r="MQR82" s="150"/>
      <c r="MQS82" s="150"/>
      <c r="MQT82" s="150"/>
      <c r="MQU82" s="150"/>
      <c r="MQV82" s="150"/>
      <c r="MQW82" s="150"/>
      <c r="MQX82" s="150"/>
      <c r="MQY82" s="150"/>
      <c r="MQZ82" s="150"/>
      <c r="MRA82" s="150"/>
      <c r="MRB82" s="150"/>
      <c r="MRC82" s="150"/>
      <c r="MRD82" s="150"/>
      <c r="MRE82" s="150"/>
      <c r="MRF82" s="150"/>
      <c r="MRG82" s="150"/>
      <c r="MRH82" s="150"/>
      <c r="MRI82" s="150"/>
      <c r="MRJ82" s="150"/>
      <c r="MRK82" s="150"/>
      <c r="MRL82" s="150"/>
      <c r="MRM82" s="150"/>
      <c r="MRN82" s="150"/>
      <c r="MRO82" s="150"/>
      <c r="MRP82" s="150"/>
      <c r="MRQ82" s="150"/>
      <c r="MRR82" s="150"/>
      <c r="MRS82" s="150"/>
      <c r="MRT82" s="150"/>
      <c r="MRU82" s="150"/>
      <c r="MRV82" s="150"/>
      <c r="MRW82" s="150"/>
      <c r="MRX82" s="150"/>
      <c r="MRY82" s="150"/>
      <c r="MRZ82" s="150"/>
      <c r="MSA82" s="150"/>
      <c r="MSB82" s="150"/>
      <c r="MSC82" s="150"/>
      <c r="MSD82" s="150"/>
      <c r="MSE82" s="150"/>
      <c r="MSF82" s="150"/>
      <c r="MSG82" s="150"/>
      <c r="MSH82" s="150"/>
      <c r="MSI82" s="150"/>
      <c r="MSJ82" s="150"/>
      <c r="MSK82" s="150"/>
      <c r="MSL82" s="150"/>
      <c r="MSM82" s="150"/>
      <c r="MSN82" s="150"/>
      <c r="MSO82" s="150"/>
      <c r="MSP82" s="150"/>
      <c r="MSQ82" s="150"/>
      <c r="MSR82" s="150"/>
      <c r="MSS82" s="150"/>
      <c r="MST82" s="150"/>
      <c r="MSU82" s="150"/>
      <c r="MSV82" s="150"/>
      <c r="MSW82" s="150"/>
      <c r="MSX82" s="150"/>
      <c r="MSY82" s="150"/>
      <c r="MSZ82" s="150"/>
      <c r="MTA82" s="150"/>
      <c r="MTB82" s="150"/>
      <c r="MTC82" s="150"/>
      <c r="MTD82" s="150"/>
      <c r="MTE82" s="150"/>
      <c r="MTF82" s="150"/>
      <c r="MTG82" s="150"/>
      <c r="MTH82" s="150"/>
      <c r="MTI82" s="150"/>
      <c r="MTJ82" s="150"/>
      <c r="MTK82" s="150"/>
      <c r="MTL82" s="150"/>
      <c r="MTM82" s="150"/>
      <c r="MTN82" s="150"/>
      <c r="MTO82" s="150"/>
      <c r="MTP82" s="150"/>
      <c r="MTQ82" s="150"/>
      <c r="MTR82" s="150"/>
      <c r="MTS82" s="150"/>
      <c r="MTT82" s="150"/>
      <c r="MTU82" s="150"/>
      <c r="MTV82" s="150"/>
      <c r="MTW82" s="150"/>
      <c r="MTX82" s="150"/>
      <c r="MTY82" s="150"/>
      <c r="MTZ82" s="150"/>
      <c r="MUA82" s="150"/>
      <c r="MUB82" s="150"/>
      <c r="MUC82" s="150"/>
      <c r="MUD82" s="150"/>
      <c r="MUE82" s="150"/>
      <c r="MUF82" s="150"/>
      <c r="MUG82" s="150"/>
      <c r="MUH82" s="150"/>
      <c r="MUI82" s="150"/>
      <c r="MUJ82" s="150"/>
      <c r="MUK82" s="150"/>
      <c r="MUL82" s="150"/>
      <c r="MUM82" s="150"/>
      <c r="MUN82" s="150"/>
      <c r="MUO82" s="150"/>
      <c r="MUP82" s="150"/>
      <c r="MUQ82" s="150"/>
      <c r="MUR82" s="150"/>
      <c r="MUS82" s="150"/>
      <c r="MUT82" s="150"/>
      <c r="MUU82" s="150"/>
      <c r="MUV82" s="150"/>
      <c r="MUW82" s="150"/>
      <c r="MUX82" s="150"/>
      <c r="MUY82" s="150"/>
      <c r="MUZ82" s="150"/>
      <c r="MVA82" s="150"/>
      <c r="MVB82" s="150"/>
      <c r="MVC82" s="150"/>
      <c r="MVD82" s="150"/>
      <c r="MVE82" s="150"/>
      <c r="MVF82" s="150"/>
      <c r="MVG82" s="150"/>
      <c r="MVH82" s="150"/>
      <c r="MVI82" s="150"/>
      <c r="MVJ82" s="150"/>
      <c r="MVK82" s="150"/>
      <c r="MVL82" s="150"/>
      <c r="MVM82" s="150"/>
      <c r="MVN82" s="150"/>
      <c r="MVO82" s="150"/>
      <c r="MVP82" s="150"/>
      <c r="MVQ82" s="150"/>
      <c r="MVR82" s="150"/>
      <c r="MVS82" s="150"/>
      <c r="MVT82" s="150"/>
      <c r="MVU82" s="150"/>
      <c r="MVV82" s="150"/>
      <c r="MVW82" s="150"/>
      <c r="MVX82" s="150"/>
      <c r="MVY82" s="150"/>
      <c r="MVZ82" s="150"/>
      <c r="MWA82" s="150"/>
      <c r="MWB82" s="150"/>
      <c r="MWC82" s="150"/>
      <c r="MWD82" s="150"/>
      <c r="MWE82" s="150"/>
      <c r="MWF82" s="150"/>
      <c r="MWG82" s="150"/>
      <c r="MWH82" s="150"/>
      <c r="MWI82" s="150"/>
      <c r="MWJ82" s="150"/>
      <c r="MWK82" s="150"/>
      <c r="MWL82" s="150"/>
      <c r="MWM82" s="150"/>
      <c r="MWN82" s="150"/>
      <c r="MWO82" s="150"/>
      <c r="MWP82" s="150"/>
      <c r="MWQ82" s="150"/>
      <c r="MWR82" s="150"/>
      <c r="MWS82" s="150"/>
      <c r="MWT82" s="150"/>
      <c r="MWU82" s="150"/>
      <c r="MWV82" s="150"/>
      <c r="MWW82" s="150"/>
      <c r="MWX82" s="150"/>
      <c r="MWY82" s="150"/>
      <c r="MWZ82" s="150"/>
      <c r="MXA82" s="150"/>
      <c r="MXB82" s="150"/>
      <c r="MXC82" s="150"/>
      <c r="MXD82" s="150"/>
      <c r="MXE82" s="150"/>
      <c r="MXF82" s="150"/>
      <c r="MXG82" s="150"/>
      <c r="MXH82" s="150"/>
      <c r="MXI82" s="150"/>
      <c r="MXJ82" s="150"/>
      <c r="MXK82" s="150"/>
      <c r="MXL82" s="150"/>
      <c r="MXM82" s="150"/>
      <c r="MXN82" s="150"/>
      <c r="MXO82" s="150"/>
      <c r="MXP82" s="150"/>
      <c r="MXQ82" s="150"/>
      <c r="MXR82" s="150"/>
      <c r="MXS82" s="150"/>
      <c r="MXT82" s="150"/>
      <c r="MXU82" s="150"/>
      <c r="MXV82" s="150"/>
      <c r="MXW82" s="150"/>
      <c r="MXX82" s="150"/>
      <c r="MXY82" s="150"/>
      <c r="MXZ82" s="150"/>
      <c r="MYA82" s="150"/>
      <c r="MYB82" s="150"/>
      <c r="MYC82" s="150"/>
      <c r="MYD82" s="150"/>
      <c r="MYE82" s="150"/>
      <c r="MYF82" s="150"/>
      <c r="MYG82" s="150"/>
      <c r="MYH82" s="150"/>
      <c r="MYI82" s="150"/>
      <c r="MYJ82" s="150"/>
      <c r="MYK82" s="150"/>
      <c r="MYL82" s="150"/>
      <c r="MYM82" s="150"/>
      <c r="MYN82" s="150"/>
      <c r="MYO82" s="150"/>
      <c r="MYP82" s="150"/>
      <c r="MYQ82" s="150"/>
      <c r="MYR82" s="150"/>
      <c r="MYS82" s="150"/>
      <c r="MYT82" s="150"/>
      <c r="MYU82" s="150"/>
      <c r="MYV82" s="150"/>
      <c r="MYW82" s="150"/>
      <c r="MYX82" s="150"/>
      <c r="MYY82" s="150"/>
      <c r="MYZ82" s="150"/>
      <c r="MZA82" s="150"/>
      <c r="MZB82" s="150"/>
      <c r="MZC82" s="150"/>
      <c r="MZD82" s="150"/>
      <c r="MZE82" s="150"/>
      <c r="MZF82" s="150"/>
      <c r="MZG82" s="150"/>
      <c r="MZH82" s="150"/>
      <c r="MZI82" s="150"/>
      <c r="MZJ82" s="150"/>
      <c r="MZK82" s="150"/>
      <c r="MZL82" s="150"/>
      <c r="MZM82" s="150"/>
      <c r="MZN82" s="150"/>
      <c r="MZO82" s="150"/>
      <c r="MZP82" s="150"/>
      <c r="MZQ82" s="150"/>
      <c r="MZR82" s="150"/>
      <c r="MZS82" s="150"/>
      <c r="MZT82" s="150"/>
      <c r="MZU82" s="150"/>
      <c r="MZV82" s="150"/>
      <c r="MZW82" s="150"/>
      <c r="MZX82" s="150"/>
      <c r="MZY82" s="150"/>
      <c r="MZZ82" s="150"/>
      <c r="NAA82" s="150"/>
      <c r="NAB82" s="150"/>
      <c r="NAC82" s="150"/>
      <c r="NAD82" s="150"/>
      <c r="NAE82" s="150"/>
      <c r="NAF82" s="150"/>
      <c r="NAG82" s="150"/>
      <c r="NAH82" s="150"/>
      <c r="NAI82" s="150"/>
      <c r="NAJ82" s="150"/>
      <c r="NAK82" s="150"/>
      <c r="NAL82" s="150"/>
      <c r="NAM82" s="150"/>
      <c r="NAN82" s="150"/>
      <c r="NAO82" s="150"/>
      <c r="NAP82" s="150"/>
      <c r="NAQ82" s="150"/>
      <c r="NAR82" s="150"/>
      <c r="NAS82" s="150"/>
      <c r="NAT82" s="150"/>
      <c r="NAU82" s="150"/>
      <c r="NAV82" s="150"/>
      <c r="NAW82" s="150"/>
      <c r="NAX82" s="150"/>
      <c r="NAY82" s="150"/>
      <c r="NAZ82" s="150"/>
      <c r="NBA82" s="150"/>
      <c r="NBB82" s="150"/>
      <c r="NBC82" s="150"/>
      <c r="NBD82" s="150"/>
      <c r="NBE82" s="150"/>
      <c r="NBF82" s="150"/>
      <c r="NBG82" s="150"/>
      <c r="NBH82" s="150"/>
      <c r="NBI82" s="150"/>
      <c r="NBJ82" s="150"/>
      <c r="NBK82" s="150"/>
      <c r="NBL82" s="150"/>
      <c r="NBM82" s="150"/>
      <c r="NBN82" s="150"/>
      <c r="NBO82" s="150"/>
      <c r="NBP82" s="150"/>
      <c r="NBQ82" s="150"/>
      <c r="NBR82" s="150"/>
      <c r="NBS82" s="150"/>
      <c r="NBT82" s="150"/>
      <c r="NBU82" s="150"/>
      <c r="NBV82" s="150"/>
      <c r="NBW82" s="150"/>
      <c r="NBX82" s="150"/>
      <c r="NBY82" s="150"/>
      <c r="NBZ82" s="150"/>
      <c r="NCA82" s="150"/>
      <c r="NCB82" s="150"/>
      <c r="NCC82" s="150"/>
      <c r="NCD82" s="150"/>
      <c r="NCE82" s="150"/>
      <c r="NCF82" s="150"/>
      <c r="NCG82" s="150"/>
      <c r="NCH82" s="150"/>
      <c r="NCI82" s="150"/>
      <c r="NCJ82" s="150"/>
      <c r="NCK82" s="150"/>
      <c r="NCL82" s="150"/>
      <c r="NCM82" s="150"/>
      <c r="NCN82" s="150"/>
      <c r="NCO82" s="150"/>
      <c r="NCP82" s="150"/>
      <c r="NCQ82" s="150"/>
      <c r="NCR82" s="150"/>
      <c r="NCS82" s="150"/>
      <c r="NCT82" s="150"/>
      <c r="NCU82" s="150"/>
      <c r="NCV82" s="150"/>
      <c r="NCW82" s="150"/>
      <c r="NCX82" s="150"/>
      <c r="NCY82" s="150"/>
      <c r="NCZ82" s="150"/>
      <c r="NDA82" s="150"/>
      <c r="NDB82" s="150"/>
      <c r="NDC82" s="150"/>
      <c r="NDD82" s="150"/>
      <c r="NDE82" s="150"/>
      <c r="NDF82" s="150"/>
      <c r="NDG82" s="150"/>
      <c r="NDH82" s="150"/>
      <c r="NDI82" s="150"/>
      <c r="NDJ82" s="150"/>
      <c r="NDK82" s="150"/>
      <c r="NDL82" s="150"/>
      <c r="NDM82" s="150"/>
      <c r="NDN82" s="150"/>
      <c r="NDO82" s="150"/>
      <c r="NDP82" s="150"/>
      <c r="NDQ82" s="150"/>
      <c r="NDR82" s="150"/>
      <c r="NDS82" s="150"/>
      <c r="NDT82" s="150"/>
      <c r="NDU82" s="150"/>
      <c r="NDV82" s="150"/>
      <c r="NDW82" s="150"/>
      <c r="NDX82" s="150"/>
      <c r="NDY82" s="150"/>
      <c r="NDZ82" s="150"/>
      <c r="NEA82" s="150"/>
      <c r="NEB82" s="150"/>
      <c r="NEC82" s="150"/>
      <c r="NED82" s="150"/>
      <c r="NEE82" s="150"/>
      <c r="NEF82" s="150"/>
      <c r="NEG82" s="150"/>
      <c r="NEH82" s="150"/>
      <c r="NEI82" s="150"/>
      <c r="NEJ82" s="150"/>
      <c r="NEK82" s="150"/>
      <c r="NEL82" s="150"/>
      <c r="NEM82" s="150"/>
      <c r="NEN82" s="150"/>
      <c r="NEO82" s="150"/>
      <c r="NEP82" s="150"/>
      <c r="NEQ82" s="150"/>
      <c r="NER82" s="150"/>
      <c r="NES82" s="150"/>
      <c r="NET82" s="150"/>
      <c r="NEU82" s="150"/>
      <c r="NEV82" s="150"/>
      <c r="NEW82" s="150"/>
      <c r="NEX82" s="150"/>
      <c r="NEY82" s="150"/>
      <c r="NEZ82" s="150"/>
      <c r="NFA82" s="150"/>
      <c r="NFB82" s="150"/>
      <c r="NFC82" s="150"/>
      <c r="NFD82" s="150"/>
      <c r="NFE82" s="150"/>
      <c r="NFF82" s="150"/>
      <c r="NFG82" s="150"/>
      <c r="NFH82" s="150"/>
      <c r="NFI82" s="150"/>
      <c r="NFJ82" s="150"/>
      <c r="NFK82" s="150"/>
      <c r="NFL82" s="150"/>
      <c r="NFM82" s="150"/>
      <c r="NFN82" s="150"/>
      <c r="NFO82" s="150"/>
      <c r="NFP82" s="150"/>
      <c r="NFQ82" s="150"/>
      <c r="NFR82" s="150"/>
      <c r="NFS82" s="150"/>
      <c r="NFT82" s="150"/>
      <c r="NFU82" s="150"/>
      <c r="NFV82" s="150"/>
      <c r="NFW82" s="150"/>
      <c r="NFX82" s="150"/>
      <c r="NFY82" s="150"/>
      <c r="NFZ82" s="150"/>
      <c r="NGA82" s="150"/>
      <c r="NGB82" s="150"/>
      <c r="NGC82" s="150"/>
      <c r="NGD82" s="150"/>
      <c r="NGE82" s="150"/>
      <c r="NGF82" s="150"/>
      <c r="NGG82" s="150"/>
      <c r="NGH82" s="150"/>
      <c r="NGI82" s="150"/>
      <c r="NGJ82" s="150"/>
      <c r="NGK82" s="150"/>
      <c r="NGL82" s="150"/>
      <c r="NGM82" s="150"/>
      <c r="NGN82" s="150"/>
      <c r="NGO82" s="150"/>
      <c r="NGP82" s="150"/>
      <c r="NGQ82" s="150"/>
      <c r="NGR82" s="150"/>
      <c r="NGS82" s="150"/>
      <c r="NGT82" s="150"/>
      <c r="NGU82" s="150"/>
      <c r="NGV82" s="150"/>
      <c r="NGW82" s="150"/>
      <c r="NGX82" s="150"/>
      <c r="NGY82" s="150"/>
      <c r="NGZ82" s="150"/>
      <c r="NHA82" s="150"/>
      <c r="NHB82" s="150"/>
      <c r="NHC82" s="150"/>
      <c r="NHD82" s="150"/>
      <c r="NHE82" s="150"/>
      <c r="NHF82" s="150"/>
      <c r="NHG82" s="150"/>
      <c r="NHH82" s="150"/>
      <c r="NHI82" s="150"/>
      <c r="NHJ82" s="150"/>
      <c r="NHK82" s="150"/>
      <c r="NHL82" s="150"/>
      <c r="NHM82" s="150"/>
      <c r="NHN82" s="150"/>
      <c r="NHO82" s="150"/>
      <c r="NHP82" s="150"/>
      <c r="NHQ82" s="150"/>
      <c r="NHR82" s="150"/>
      <c r="NHS82" s="150"/>
      <c r="NHT82" s="150"/>
      <c r="NHU82" s="150"/>
      <c r="NHV82" s="150"/>
      <c r="NHW82" s="150"/>
      <c r="NHX82" s="150"/>
      <c r="NHY82" s="150"/>
      <c r="NHZ82" s="150"/>
      <c r="NIA82" s="150"/>
      <c r="NIB82" s="150"/>
      <c r="NIC82" s="150"/>
      <c r="NID82" s="150"/>
      <c r="NIE82" s="150"/>
      <c r="NIF82" s="150"/>
      <c r="NIG82" s="150"/>
      <c r="NIH82" s="150"/>
      <c r="NII82" s="150"/>
      <c r="NIJ82" s="150"/>
      <c r="NIK82" s="150"/>
      <c r="NIL82" s="150"/>
      <c r="NIM82" s="150"/>
      <c r="NIN82" s="150"/>
      <c r="NIO82" s="150"/>
      <c r="NIP82" s="150"/>
      <c r="NIQ82" s="150"/>
      <c r="NIR82" s="150"/>
      <c r="NIS82" s="150"/>
      <c r="NIT82" s="150"/>
      <c r="NIU82" s="150"/>
      <c r="NIV82" s="150"/>
      <c r="NIW82" s="150"/>
      <c r="NIX82" s="150"/>
      <c r="NIY82" s="150"/>
      <c r="NIZ82" s="150"/>
      <c r="NJA82" s="150"/>
      <c r="NJB82" s="150"/>
      <c r="NJC82" s="150"/>
      <c r="NJD82" s="150"/>
      <c r="NJE82" s="150"/>
      <c r="NJF82" s="150"/>
      <c r="NJG82" s="150"/>
      <c r="NJH82" s="150"/>
      <c r="NJI82" s="150"/>
      <c r="NJJ82" s="150"/>
      <c r="NJK82" s="150"/>
      <c r="NJL82" s="150"/>
      <c r="NJM82" s="150"/>
      <c r="NJN82" s="150"/>
      <c r="NJO82" s="150"/>
      <c r="NJP82" s="150"/>
      <c r="NJQ82" s="150"/>
      <c r="NJR82" s="150"/>
      <c r="NJS82" s="150"/>
      <c r="NJT82" s="150"/>
      <c r="NJU82" s="150"/>
      <c r="NJV82" s="150"/>
      <c r="NJW82" s="150"/>
      <c r="NJX82" s="150"/>
      <c r="NJY82" s="150"/>
      <c r="NJZ82" s="150"/>
      <c r="NKA82" s="150"/>
      <c r="NKB82" s="150"/>
      <c r="NKC82" s="150"/>
      <c r="NKD82" s="150"/>
      <c r="NKE82" s="150"/>
      <c r="NKF82" s="150"/>
      <c r="NKG82" s="150"/>
      <c r="NKH82" s="150"/>
      <c r="NKI82" s="150"/>
      <c r="NKJ82" s="150"/>
      <c r="NKK82" s="150"/>
      <c r="NKL82" s="150"/>
      <c r="NKM82" s="150"/>
      <c r="NKN82" s="150"/>
      <c r="NKO82" s="150"/>
      <c r="NKP82" s="150"/>
      <c r="NKQ82" s="150"/>
      <c r="NKR82" s="150"/>
      <c r="NKS82" s="150"/>
      <c r="NKT82" s="150"/>
      <c r="NKU82" s="150"/>
      <c r="NKV82" s="150"/>
      <c r="NKW82" s="150"/>
      <c r="NKX82" s="150"/>
      <c r="NKY82" s="150"/>
      <c r="NKZ82" s="150"/>
      <c r="NLA82" s="150"/>
      <c r="NLB82" s="150"/>
      <c r="NLC82" s="150"/>
      <c r="NLD82" s="150"/>
      <c r="NLE82" s="150"/>
      <c r="NLF82" s="150"/>
      <c r="NLG82" s="150"/>
      <c r="NLH82" s="150"/>
      <c r="NLI82" s="150"/>
      <c r="NLJ82" s="150"/>
      <c r="NLK82" s="150"/>
      <c r="NLL82" s="150"/>
      <c r="NLM82" s="150"/>
      <c r="NLN82" s="150"/>
      <c r="NLO82" s="150"/>
      <c r="NLP82" s="150"/>
      <c r="NLQ82" s="150"/>
      <c r="NLR82" s="150"/>
      <c r="NLS82" s="150"/>
      <c r="NLT82" s="150"/>
      <c r="NLU82" s="150"/>
      <c r="NLV82" s="150"/>
      <c r="NLW82" s="150"/>
      <c r="NLX82" s="150"/>
      <c r="NLY82" s="150"/>
      <c r="NLZ82" s="150"/>
      <c r="NMA82" s="150"/>
      <c r="NMB82" s="150"/>
      <c r="NMC82" s="150"/>
      <c r="NMD82" s="150"/>
      <c r="NME82" s="150"/>
      <c r="NMF82" s="150"/>
      <c r="NMG82" s="150"/>
      <c r="NMH82" s="150"/>
      <c r="NMI82" s="150"/>
      <c r="NMJ82" s="150"/>
      <c r="NMK82" s="150"/>
      <c r="NML82" s="150"/>
      <c r="NMM82" s="150"/>
      <c r="NMN82" s="150"/>
      <c r="NMO82" s="150"/>
      <c r="NMP82" s="150"/>
      <c r="NMQ82" s="150"/>
      <c r="NMR82" s="150"/>
      <c r="NMS82" s="150"/>
      <c r="NMT82" s="150"/>
      <c r="NMU82" s="150"/>
      <c r="NMV82" s="150"/>
      <c r="NMW82" s="150"/>
      <c r="NMX82" s="150"/>
      <c r="NMY82" s="150"/>
      <c r="NMZ82" s="150"/>
      <c r="NNA82" s="150"/>
      <c r="NNB82" s="150"/>
      <c r="NNC82" s="150"/>
      <c r="NND82" s="150"/>
      <c r="NNE82" s="150"/>
      <c r="NNF82" s="150"/>
      <c r="NNG82" s="150"/>
      <c r="NNH82" s="150"/>
      <c r="NNI82" s="150"/>
      <c r="NNJ82" s="150"/>
      <c r="NNK82" s="150"/>
      <c r="NNL82" s="150"/>
      <c r="NNM82" s="150"/>
      <c r="NNN82" s="150"/>
      <c r="NNO82" s="150"/>
      <c r="NNP82" s="150"/>
      <c r="NNQ82" s="150"/>
      <c r="NNR82" s="150"/>
      <c r="NNS82" s="150"/>
      <c r="NNT82" s="150"/>
      <c r="NNU82" s="150"/>
      <c r="NNV82" s="150"/>
      <c r="NNW82" s="150"/>
      <c r="NNX82" s="150"/>
      <c r="NNY82" s="150"/>
      <c r="NNZ82" s="150"/>
      <c r="NOA82" s="150"/>
      <c r="NOB82" s="150"/>
      <c r="NOC82" s="150"/>
      <c r="NOD82" s="150"/>
      <c r="NOE82" s="150"/>
      <c r="NOF82" s="150"/>
      <c r="NOG82" s="150"/>
      <c r="NOH82" s="150"/>
      <c r="NOI82" s="150"/>
      <c r="NOJ82" s="150"/>
      <c r="NOK82" s="150"/>
      <c r="NOL82" s="150"/>
      <c r="NOM82" s="150"/>
      <c r="NON82" s="150"/>
      <c r="NOO82" s="150"/>
      <c r="NOP82" s="150"/>
      <c r="NOQ82" s="150"/>
      <c r="NOR82" s="150"/>
      <c r="NOS82" s="150"/>
      <c r="NOT82" s="150"/>
      <c r="NOU82" s="150"/>
      <c r="NOV82" s="150"/>
      <c r="NOW82" s="150"/>
      <c r="NOX82" s="150"/>
      <c r="NOY82" s="150"/>
      <c r="NOZ82" s="150"/>
      <c r="NPA82" s="150"/>
      <c r="NPB82" s="150"/>
      <c r="NPC82" s="150"/>
      <c r="NPD82" s="150"/>
      <c r="NPE82" s="150"/>
      <c r="NPF82" s="150"/>
      <c r="NPG82" s="150"/>
      <c r="NPH82" s="150"/>
      <c r="NPI82" s="150"/>
      <c r="NPJ82" s="150"/>
      <c r="NPK82" s="150"/>
      <c r="NPL82" s="150"/>
      <c r="NPM82" s="150"/>
      <c r="NPN82" s="150"/>
      <c r="NPO82" s="150"/>
      <c r="NPP82" s="150"/>
      <c r="NPQ82" s="150"/>
      <c r="NPR82" s="150"/>
      <c r="NPS82" s="150"/>
      <c r="NPT82" s="150"/>
      <c r="NPU82" s="150"/>
      <c r="NPV82" s="150"/>
      <c r="NPW82" s="150"/>
      <c r="NPX82" s="150"/>
      <c r="NPY82" s="150"/>
      <c r="NPZ82" s="150"/>
      <c r="NQA82" s="150"/>
      <c r="NQB82" s="150"/>
      <c r="NQC82" s="150"/>
      <c r="NQD82" s="150"/>
      <c r="NQE82" s="150"/>
      <c r="NQF82" s="150"/>
      <c r="NQG82" s="150"/>
      <c r="NQH82" s="150"/>
      <c r="NQI82" s="150"/>
      <c r="NQJ82" s="150"/>
      <c r="NQK82" s="150"/>
      <c r="NQL82" s="150"/>
      <c r="NQM82" s="150"/>
      <c r="NQN82" s="150"/>
      <c r="NQO82" s="150"/>
      <c r="NQP82" s="150"/>
      <c r="NQQ82" s="150"/>
      <c r="NQR82" s="150"/>
      <c r="NQS82" s="150"/>
      <c r="NQT82" s="150"/>
      <c r="NQU82" s="150"/>
      <c r="NQV82" s="150"/>
      <c r="NQW82" s="150"/>
      <c r="NQX82" s="150"/>
      <c r="NQY82" s="150"/>
      <c r="NQZ82" s="150"/>
      <c r="NRA82" s="150"/>
      <c r="NRB82" s="150"/>
      <c r="NRC82" s="150"/>
      <c r="NRD82" s="150"/>
      <c r="NRE82" s="150"/>
      <c r="NRF82" s="150"/>
      <c r="NRG82" s="150"/>
      <c r="NRH82" s="150"/>
      <c r="NRI82" s="150"/>
      <c r="NRJ82" s="150"/>
      <c r="NRK82" s="150"/>
      <c r="NRL82" s="150"/>
      <c r="NRM82" s="150"/>
      <c r="NRN82" s="150"/>
      <c r="NRO82" s="150"/>
      <c r="NRP82" s="150"/>
      <c r="NRQ82" s="150"/>
      <c r="NRR82" s="150"/>
      <c r="NRS82" s="150"/>
      <c r="NRT82" s="150"/>
      <c r="NRU82" s="150"/>
      <c r="NRV82" s="150"/>
      <c r="NRW82" s="150"/>
      <c r="NRX82" s="150"/>
      <c r="NRY82" s="150"/>
      <c r="NRZ82" s="150"/>
      <c r="NSA82" s="150"/>
      <c r="NSB82" s="150"/>
      <c r="NSC82" s="150"/>
      <c r="NSD82" s="150"/>
      <c r="NSE82" s="150"/>
      <c r="NSF82" s="150"/>
      <c r="NSG82" s="150"/>
      <c r="NSH82" s="150"/>
      <c r="NSI82" s="150"/>
      <c r="NSJ82" s="150"/>
      <c r="NSK82" s="150"/>
      <c r="NSL82" s="150"/>
      <c r="NSM82" s="150"/>
      <c r="NSN82" s="150"/>
      <c r="NSO82" s="150"/>
      <c r="NSP82" s="150"/>
      <c r="NSQ82" s="150"/>
      <c r="NSR82" s="150"/>
      <c r="NSS82" s="150"/>
      <c r="NST82" s="150"/>
      <c r="NSU82" s="150"/>
      <c r="NSV82" s="150"/>
      <c r="NSW82" s="150"/>
      <c r="NSX82" s="150"/>
      <c r="NSY82" s="150"/>
      <c r="NSZ82" s="150"/>
      <c r="NTA82" s="150"/>
      <c r="NTB82" s="150"/>
      <c r="NTC82" s="150"/>
      <c r="NTD82" s="150"/>
      <c r="NTE82" s="150"/>
      <c r="NTF82" s="150"/>
      <c r="NTG82" s="150"/>
      <c r="NTH82" s="150"/>
      <c r="NTI82" s="150"/>
      <c r="NTJ82" s="150"/>
      <c r="NTK82" s="150"/>
      <c r="NTL82" s="150"/>
      <c r="NTM82" s="150"/>
      <c r="NTN82" s="150"/>
      <c r="NTO82" s="150"/>
      <c r="NTP82" s="150"/>
      <c r="NTQ82" s="150"/>
      <c r="NTR82" s="150"/>
      <c r="NTS82" s="150"/>
      <c r="NTT82" s="150"/>
      <c r="NTU82" s="150"/>
      <c r="NTV82" s="150"/>
      <c r="NTW82" s="150"/>
      <c r="NTX82" s="150"/>
      <c r="NTY82" s="150"/>
      <c r="NTZ82" s="150"/>
      <c r="NUA82" s="150"/>
      <c r="NUB82" s="150"/>
      <c r="NUC82" s="150"/>
      <c r="NUD82" s="150"/>
      <c r="NUE82" s="150"/>
      <c r="NUF82" s="150"/>
      <c r="NUG82" s="150"/>
      <c r="NUH82" s="150"/>
      <c r="NUI82" s="150"/>
      <c r="NUJ82" s="150"/>
      <c r="NUK82" s="150"/>
      <c r="NUL82" s="150"/>
      <c r="NUM82" s="150"/>
      <c r="NUN82" s="150"/>
      <c r="NUO82" s="150"/>
      <c r="NUP82" s="150"/>
      <c r="NUQ82" s="150"/>
      <c r="NUR82" s="150"/>
      <c r="NUS82" s="150"/>
      <c r="NUT82" s="150"/>
      <c r="NUU82" s="150"/>
      <c r="NUV82" s="150"/>
      <c r="NUW82" s="150"/>
      <c r="NUX82" s="150"/>
      <c r="NUY82" s="150"/>
      <c r="NUZ82" s="150"/>
      <c r="NVA82" s="150"/>
      <c r="NVB82" s="150"/>
      <c r="NVC82" s="150"/>
      <c r="NVD82" s="150"/>
      <c r="NVE82" s="150"/>
      <c r="NVF82" s="150"/>
      <c r="NVG82" s="150"/>
      <c r="NVH82" s="150"/>
      <c r="NVI82" s="150"/>
      <c r="NVJ82" s="150"/>
      <c r="NVK82" s="150"/>
      <c r="NVL82" s="150"/>
      <c r="NVM82" s="150"/>
      <c r="NVN82" s="150"/>
      <c r="NVO82" s="150"/>
      <c r="NVP82" s="150"/>
      <c r="NVQ82" s="150"/>
      <c r="NVR82" s="150"/>
      <c r="NVS82" s="150"/>
      <c r="NVT82" s="150"/>
      <c r="NVU82" s="150"/>
      <c r="NVV82" s="150"/>
      <c r="NVW82" s="150"/>
      <c r="NVX82" s="150"/>
      <c r="NVY82" s="150"/>
      <c r="NVZ82" s="150"/>
      <c r="NWA82" s="150"/>
      <c r="NWB82" s="150"/>
      <c r="NWC82" s="150"/>
      <c r="NWD82" s="150"/>
      <c r="NWE82" s="150"/>
      <c r="NWF82" s="150"/>
      <c r="NWG82" s="150"/>
      <c r="NWH82" s="150"/>
      <c r="NWI82" s="150"/>
      <c r="NWJ82" s="150"/>
      <c r="NWK82" s="150"/>
      <c r="NWL82" s="150"/>
      <c r="NWM82" s="150"/>
      <c r="NWN82" s="150"/>
      <c r="NWO82" s="150"/>
      <c r="NWP82" s="150"/>
      <c r="NWQ82" s="150"/>
      <c r="NWR82" s="150"/>
      <c r="NWS82" s="150"/>
      <c r="NWT82" s="150"/>
      <c r="NWU82" s="150"/>
      <c r="NWV82" s="150"/>
      <c r="NWW82" s="150"/>
      <c r="NWX82" s="150"/>
      <c r="NWY82" s="150"/>
      <c r="NWZ82" s="150"/>
      <c r="NXA82" s="150"/>
      <c r="NXB82" s="150"/>
      <c r="NXC82" s="150"/>
      <c r="NXD82" s="150"/>
      <c r="NXE82" s="150"/>
      <c r="NXF82" s="150"/>
      <c r="NXG82" s="150"/>
      <c r="NXH82" s="150"/>
      <c r="NXI82" s="150"/>
      <c r="NXJ82" s="150"/>
      <c r="NXK82" s="150"/>
      <c r="NXL82" s="150"/>
      <c r="NXM82" s="150"/>
      <c r="NXN82" s="150"/>
      <c r="NXO82" s="150"/>
      <c r="NXP82" s="150"/>
      <c r="NXQ82" s="150"/>
      <c r="NXR82" s="150"/>
      <c r="NXS82" s="150"/>
      <c r="NXT82" s="150"/>
      <c r="NXU82" s="150"/>
      <c r="NXV82" s="150"/>
      <c r="NXW82" s="150"/>
      <c r="NXX82" s="150"/>
      <c r="NXY82" s="150"/>
      <c r="NXZ82" s="150"/>
      <c r="NYA82" s="150"/>
      <c r="NYB82" s="150"/>
      <c r="NYC82" s="150"/>
      <c r="NYD82" s="150"/>
      <c r="NYE82" s="150"/>
      <c r="NYF82" s="150"/>
      <c r="NYG82" s="150"/>
      <c r="NYH82" s="150"/>
      <c r="NYI82" s="150"/>
      <c r="NYJ82" s="150"/>
      <c r="NYK82" s="150"/>
      <c r="NYL82" s="150"/>
      <c r="NYM82" s="150"/>
      <c r="NYN82" s="150"/>
      <c r="NYO82" s="150"/>
      <c r="NYP82" s="150"/>
      <c r="NYQ82" s="150"/>
      <c r="NYR82" s="150"/>
      <c r="NYS82" s="150"/>
      <c r="NYT82" s="150"/>
      <c r="NYU82" s="150"/>
      <c r="NYV82" s="150"/>
      <c r="NYW82" s="150"/>
      <c r="NYX82" s="150"/>
      <c r="NYY82" s="150"/>
      <c r="NYZ82" s="150"/>
      <c r="NZA82" s="150"/>
      <c r="NZB82" s="150"/>
      <c r="NZC82" s="150"/>
      <c r="NZD82" s="150"/>
      <c r="NZE82" s="150"/>
      <c r="NZF82" s="150"/>
      <c r="NZG82" s="150"/>
      <c r="NZH82" s="150"/>
      <c r="NZI82" s="150"/>
      <c r="NZJ82" s="150"/>
      <c r="NZK82" s="150"/>
      <c r="NZL82" s="150"/>
      <c r="NZM82" s="150"/>
      <c r="NZN82" s="150"/>
      <c r="NZO82" s="150"/>
      <c r="NZP82" s="150"/>
      <c r="NZQ82" s="150"/>
      <c r="NZR82" s="150"/>
      <c r="NZS82" s="150"/>
      <c r="NZT82" s="150"/>
      <c r="NZU82" s="150"/>
      <c r="NZV82" s="150"/>
      <c r="NZW82" s="150"/>
      <c r="NZX82" s="150"/>
      <c r="NZY82" s="150"/>
      <c r="NZZ82" s="150"/>
      <c r="OAA82" s="150"/>
      <c r="OAB82" s="150"/>
      <c r="OAC82" s="150"/>
      <c r="OAD82" s="150"/>
      <c r="OAE82" s="150"/>
      <c r="OAF82" s="150"/>
      <c r="OAG82" s="150"/>
      <c r="OAH82" s="150"/>
      <c r="OAI82" s="150"/>
      <c r="OAJ82" s="150"/>
      <c r="OAK82" s="150"/>
      <c r="OAL82" s="150"/>
      <c r="OAM82" s="150"/>
      <c r="OAN82" s="150"/>
      <c r="OAO82" s="150"/>
      <c r="OAP82" s="150"/>
      <c r="OAQ82" s="150"/>
      <c r="OAR82" s="150"/>
      <c r="OAS82" s="150"/>
      <c r="OAT82" s="150"/>
      <c r="OAU82" s="150"/>
      <c r="OAV82" s="150"/>
      <c r="OAW82" s="150"/>
      <c r="OAX82" s="150"/>
      <c r="OAY82" s="150"/>
      <c r="OAZ82" s="150"/>
      <c r="OBA82" s="150"/>
      <c r="OBB82" s="150"/>
      <c r="OBC82" s="150"/>
      <c r="OBD82" s="150"/>
      <c r="OBE82" s="150"/>
      <c r="OBF82" s="150"/>
      <c r="OBG82" s="150"/>
      <c r="OBH82" s="150"/>
      <c r="OBI82" s="150"/>
      <c r="OBJ82" s="150"/>
      <c r="OBK82" s="150"/>
      <c r="OBL82" s="150"/>
      <c r="OBM82" s="150"/>
      <c r="OBN82" s="150"/>
      <c r="OBO82" s="150"/>
      <c r="OBP82" s="150"/>
      <c r="OBQ82" s="150"/>
      <c r="OBR82" s="150"/>
      <c r="OBS82" s="150"/>
      <c r="OBT82" s="150"/>
      <c r="OBU82" s="150"/>
      <c r="OBV82" s="150"/>
      <c r="OBW82" s="150"/>
      <c r="OBX82" s="150"/>
      <c r="OBY82" s="150"/>
      <c r="OBZ82" s="150"/>
      <c r="OCA82" s="150"/>
      <c r="OCB82" s="150"/>
      <c r="OCC82" s="150"/>
      <c r="OCD82" s="150"/>
      <c r="OCE82" s="150"/>
      <c r="OCF82" s="150"/>
      <c r="OCG82" s="150"/>
      <c r="OCH82" s="150"/>
      <c r="OCI82" s="150"/>
      <c r="OCJ82" s="150"/>
      <c r="OCK82" s="150"/>
      <c r="OCL82" s="150"/>
      <c r="OCM82" s="150"/>
      <c r="OCN82" s="150"/>
      <c r="OCO82" s="150"/>
      <c r="OCP82" s="150"/>
      <c r="OCQ82" s="150"/>
      <c r="OCR82" s="150"/>
      <c r="OCS82" s="150"/>
      <c r="OCT82" s="150"/>
      <c r="OCU82" s="150"/>
      <c r="OCV82" s="150"/>
      <c r="OCW82" s="150"/>
      <c r="OCX82" s="150"/>
      <c r="OCY82" s="150"/>
      <c r="OCZ82" s="150"/>
      <c r="ODA82" s="150"/>
      <c r="ODB82" s="150"/>
      <c r="ODC82" s="150"/>
      <c r="ODD82" s="150"/>
      <c r="ODE82" s="150"/>
      <c r="ODF82" s="150"/>
      <c r="ODG82" s="150"/>
      <c r="ODH82" s="150"/>
      <c r="ODI82" s="150"/>
      <c r="ODJ82" s="150"/>
      <c r="ODK82" s="150"/>
      <c r="ODL82" s="150"/>
      <c r="ODM82" s="150"/>
      <c r="ODN82" s="150"/>
      <c r="ODO82" s="150"/>
      <c r="ODP82" s="150"/>
      <c r="ODQ82" s="150"/>
      <c r="ODR82" s="150"/>
      <c r="ODS82" s="150"/>
      <c r="ODT82" s="150"/>
      <c r="ODU82" s="150"/>
      <c r="ODV82" s="150"/>
      <c r="ODW82" s="150"/>
      <c r="ODX82" s="150"/>
      <c r="ODY82" s="150"/>
      <c r="ODZ82" s="150"/>
      <c r="OEA82" s="150"/>
      <c r="OEB82" s="150"/>
      <c r="OEC82" s="150"/>
      <c r="OED82" s="150"/>
      <c r="OEE82" s="150"/>
      <c r="OEF82" s="150"/>
      <c r="OEG82" s="150"/>
      <c r="OEH82" s="150"/>
      <c r="OEI82" s="150"/>
      <c r="OEJ82" s="150"/>
      <c r="OEK82" s="150"/>
      <c r="OEL82" s="150"/>
      <c r="OEM82" s="150"/>
      <c r="OEN82" s="150"/>
      <c r="OEO82" s="150"/>
      <c r="OEP82" s="150"/>
      <c r="OEQ82" s="150"/>
      <c r="OER82" s="150"/>
      <c r="OES82" s="150"/>
      <c r="OET82" s="150"/>
      <c r="OEU82" s="150"/>
      <c r="OEV82" s="150"/>
      <c r="OEW82" s="150"/>
      <c r="OEX82" s="150"/>
      <c r="OEY82" s="150"/>
      <c r="OEZ82" s="150"/>
      <c r="OFA82" s="150"/>
      <c r="OFB82" s="150"/>
      <c r="OFC82" s="150"/>
      <c r="OFD82" s="150"/>
      <c r="OFE82" s="150"/>
      <c r="OFF82" s="150"/>
      <c r="OFG82" s="150"/>
      <c r="OFH82" s="150"/>
      <c r="OFI82" s="150"/>
      <c r="OFJ82" s="150"/>
      <c r="OFK82" s="150"/>
      <c r="OFL82" s="150"/>
      <c r="OFM82" s="150"/>
      <c r="OFN82" s="150"/>
      <c r="OFO82" s="150"/>
      <c r="OFP82" s="150"/>
      <c r="OFQ82" s="150"/>
      <c r="OFR82" s="150"/>
      <c r="OFS82" s="150"/>
      <c r="OFT82" s="150"/>
      <c r="OFU82" s="150"/>
      <c r="OFV82" s="150"/>
      <c r="OFW82" s="150"/>
      <c r="OFX82" s="150"/>
      <c r="OFY82" s="150"/>
      <c r="OFZ82" s="150"/>
      <c r="OGA82" s="150"/>
      <c r="OGB82" s="150"/>
      <c r="OGC82" s="150"/>
      <c r="OGD82" s="150"/>
      <c r="OGE82" s="150"/>
      <c r="OGF82" s="150"/>
      <c r="OGG82" s="150"/>
      <c r="OGH82" s="150"/>
      <c r="OGI82" s="150"/>
      <c r="OGJ82" s="150"/>
      <c r="OGK82" s="150"/>
      <c r="OGL82" s="150"/>
      <c r="OGM82" s="150"/>
      <c r="OGN82" s="150"/>
      <c r="OGO82" s="150"/>
      <c r="OGP82" s="150"/>
      <c r="OGQ82" s="150"/>
      <c r="OGR82" s="150"/>
      <c r="OGS82" s="150"/>
      <c r="OGT82" s="150"/>
      <c r="OGU82" s="150"/>
      <c r="OGV82" s="150"/>
      <c r="OGW82" s="150"/>
      <c r="OGX82" s="150"/>
      <c r="OGY82" s="150"/>
      <c r="OGZ82" s="150"/>
      <c r="OHA82" s="150"/>
      <c r="OHB82" s="150"/>
      <c r="OHC82" s="150"/>
      <c r="OHD82" s="150"/>
      <c r="OHE82" s="150"/>
      <c r="OHF82" s="150"/>
      <c r="OHG82" s="150"/>
      <c r="OHH82" s="150"/>
      <c r="OHI82" s="150"/>
      <c r="OHJ82" s="150"/>
      <c r="OHK82" s="150"/>
      <c r="OHL82" s="150"/>
      <c r="OHM82" s="150"/>
      <c r="OHN82" s="150"/>
      <c r="OHO82" s="150"/>
      <c r="OHP82" s="150"/>
      <c r="OHQ82" s="150"/>
      <c r="OHR82" s="150"/>
      <c r="OHS82" s="150"/>
      <c r="OHT82" s="150"/>
      <c r="OHU82" s="150"/>
      <c r="OHV82" s="150"/>
      <c r="OHW82" s="150"/>
      <c r="OHX82" s="150"/>
      <c r="OHY82" s="150"/>
      <c r="OHZ82" s="150"/>
      <c r="OIA82" s="150"/>
      <c r="OIB82" s="150"/>
      <c r="OIC82" s="150"/>
      <c r="OID82" s="150"/>
      <c r="OIE82" s="150"/>
      <c r="OIF82" s="150"/>
      <c r="OIG82" s="150"/>
      <c r="OIH82" s="150"/>
      <c r="OII82" s="150"/>
      <c r="OIJ82" s="150"/>
      <c r="OIK82" s="150"/>
      <c r="OIL82" s="150"/>
      <c r="OIM82" s="150"/>
      <c r="OIN82" s="150"/>
      <c r="OIO82" s="150"/>
      <c r="OIP82" s="150"/>
      <c r="OIQ82" s="150"/>
      <c r="OIR82" s="150"/>
      <c r="OIS82" s="150"/>
      <c r="OIT82" s="150"/>
      <c r="OIU82" s="150"/>
      <c r="OIV82" s="150"/>
      <c r="OIW82" s="150"/>
      <c r="OIX82" s="150"/>
      <c r="OIY82" s="150"/>
      <c r="OIZ82" s="150"/>
      <c r="OJA82" s="150"/>
      <c r="OJB82" s="150"/>
      <c r="OJC82" s="150"/>
      <c r="OJD82" s="150"/>
      <c r="OJE82" s="150"/>
      <c r="OJF82" s="150"/>
      <c r="OJG82" s="150"/>
      <c r="OJH82" s="150"/>
      <c r="OJI82" s="150"/>
      <c r="OJJ82" s="150"/>
      <c r="OJK82" s="150"/>
      <c r="OJL82" s="150"/>
      <c r="OJM82" s="150"/>
      <c r="OJN82" s="150"/>
      <c r="OJO82" s="150"/>
      <c r="OJP82" s="150"/>
      <c r="OJQ82" s="150"/>
      <c r="OJR82" s="150"/>
      <c r="OJS82" s="150"/>
      <c r="OJT82" s="150"/>
      <c r="OJU82" s="150"/>
      <c r="OJV82" s="150"/>
      <c r="OJW82" s="150"/>
      <c r="OJX82" s="150"/>
      <c r="OJY82" s="150"/>
      <c r="OJZ82" s="150"/>
      <c r="OKA82" s="150"/>
      <c r="OKB82" s="150"/>
      <c r="OKC82" s="150"/>
      <c r="OKD82" s="150"/>
      <c r="OKE82" s="150"/>
      <c r="OKF82" s="150"/>
      <c r="OKG82" s="150"/>
      <c r="OKH82" s="150"/>
      <c r="OKI82" s="150"/>
      <c r="OKJ82" s="150"/>
      <c r="OKK82" s="150"/>
      <c r="OKL82" s="150"/>
      <c r="OKM82" s="150"/>
      <c r="OKN82" s="150"/>
      <c r="OKO82" s="150"/>
      <c r="OKP82" s="150"/>
      <c r="OKQ82" s="150"/>
      <c r="OKR82" s="150"/>
      <c r="OKS82" s="150"/>
      <c r="OKT82" s="150"/>
      <c r="OKU82" s="150"/>
      <c r="OKV82" s="150"/>
      <c r="OKW82" s="150"/>
      <c r="OKX82" s="150"/>
      <c r="OKY82" s="150"/>
      <c r="OKZ82" s="150"/>
      <c r="OLA82" s="150"/>
      <c r="OLB82" s="150"/>
      <c r="OLC82" s="150"/>
      <c r="OLD82" s="150"/>
      <c r="OLE82" s="150"/>
      <c r="OLF82" s="150"/>
      <c r="OLG82" s="150"/>
      <c r="OLH82" s="150"/>
      <c r="OLI82" s="150"/>
      <c r="OLJ82" s="150"/>
      <c r="OLK82" s="150"/>
      <c r="OLL82" s="150"/>
      <c r="OLM82" s="150"/>
      <c r="OLN82" s="150"/>
      <c r="OLO82" s="150"/>
      <c r="OLP82" s="150"/>
      <c r="OLQ82" s="150"/>
      <c r="OLR82" s="150"/>
      <c r="OLS82" s="150"/>
      <c r="OLT82" s="150"/>
      <c r="OLU82" s="150"/>
      <c r="OLV82" s="150"/>
      <c r="OLW82" s="150"/>
      <c r="OLX82" s="150"/>
      <c r="OLY82" s="150"/>
      <c r="OLZ82" s="150"/>
      <c r="OMA82" s="150"/>
      <c r="OMB82" s="150"/>
      <c r="OMC82" s="150"/>
      <c r="OMD82" s="150"/>
      <c r="OME82" s="150"/>
      <c r="OMF82" s="150"/>
      <c r="OMG82" s="150"/>
      <c r="OMH82" s="150"/>
      <c r="OMI82" s="150"/>
      <c r="OMJ82" s="150"/>
      <c r="OMK82" s="150"/>
      <c r="OML82" s="150"/>
      <c r="OMM82" s="150"/>
      <c r="OMN82" s="150"/>
      <c r="OMO82" s="150"/>
      <c r="OMP82" s="150"/>
      <c r="OMQ82" s="150"/>
      <c r="OMR82" s="150"/>
      <c r="OMS82" s="150"/>
      <c r="OMT82" s="150"/>
      <c r="OMU82" s="150"/>
      <c r="OMV82" s="150"/>
      <c r="OMW82" s="150"/>
      <c r="OMX82" s="150"/>
      <c r="OMY82" s="150"/>
      <c r="OMZ82" s="150"/>
      <c r="ONA82" s="150"/>
      <c r="ONB82" s="150"/>
      <c r="ONC82" s="150"/>
      <c r="OND82" s="150"/>
      <c r="ONE82" s="150"/>
      <c r="ONF82" s="150"/>
      <c r="ONG82" s="150"/>
      <c r="ONH82" s="150"/>
      <c r="ONI82" s="150"/>
      <c r="ONJ82" s="150"/>
      <c r="ONK82" s="150"/>
      <c r="ONL82" s="150"/>
      <c r="ONM82" s="150"/>
      <c r="ONN82" s="150"/>
      <c r="ONO82" s="150"/>
      <c r="ONP82" s="150"/>
      <c r="ONQ82" s="150"/>
      <c r="ONR82" s="150"/>
      <c r="ONS82" s="150"/>
      <c r="ONT82" s="150"/>
      <c r="ONU82" s="150"/>
      <c r="ONV82" s="150"/>
      <c r="ONW82" s="150"/>
      <c r="ONX82" s="150"/>
      <c r="ONY82" s="150"/>
      <c r="ONZ82" s="150"/>
      <c r="OOA82" s="150"/>
      <c r="OOB82" s="150"/>
      <c r="OOC82" s="150"/>
      <c r="OOD82" s="150"/>
      <c r="OOE82" s="150"/>
      <c r="OOF82" s="150"/>
      <c r="OOG82" s="150"/>
      <c r="OOH82" s="150"/>
      <c r="OOI82" s="150"/>
      <c r="OOJ82" s="150"/>
      <c r="OOK82" s="150"/>
      <c r="OOL82" s="150"/>
      <c r="OOM82" s="150"/>
      <c r="OON82" s="150"/>
      <c r="OOO82" s="150"/>
      <c r="OOP82" s="150"/>
      <c r="OOQ82" s="150"/>
      <c r="OOR82" s="150"/>
      <c r="OOS82" s="150"/>
      <c r="OOT82" s="150"/>
      <c r="OOU82" s="150"/>
      <c r="OOV82" s="150"/>
      <c r="OOW82" s="150"/>
      <c r="OOX82" s="150"/>
      <c r="OOY82" s="150"/>
      <c r="OOZ82" s="150"/>
      <c r="OPA82" s="150"/>
      <c r="OPB82" s="150"/>
      <c r="OPC82" s="150"/>
      <c r="OPD82" s="150"/>
      <c r="OPE82" s="150"/>
      <c r="OPF82" s="150"/>
      <c r="OPG82" s="150"/>
      <c r="OPH82" s="150"/>
      <c r="OPI82" s="150"/>
      <c r="OPJ82" s="150"/>
      <c r="OPK82" s="150"/>
      <c r="OPL82" s="150"/>
      <c r="OPM82" s="150"/>
      <c r="OPN82" s="150"/>
      <c r="OPO82" s="150"/>
      <c r="OPP82" s="150"/>
      <c r="OPQ82" s="150"/>
      <c r="OPR82" s="150"/>
      <c r="OPS82" s="150"/>
      <c r="OPT82" s="150"/>
      <c r="OPU82" s="150"/>
      <c r="OPV82" s="150"/>
      <c r="OPW82" s="150"/>
      <c r="OPX82" s="150"/>
      <c r="OPY82" s="150"/>
      <c r="OPZ82" s="150"/>
      <c r="OQA82" s="150"/>
      <c r="OQB82" s="150"/>
      <c r="OQC82" s="150"/>
      <c r="OQD82" s="150"/>
      <c r="OQE82" s="150"/>
      <c r="OQF82" s="150"/>
      <c r="OQG82" s="150"/>
      <c r="OQH82" s="150"/>
      <c r="OQI82" s="150"/>
      <c r="OQJ82" s="150"/>
      <c r="OQK82" s="150"/>
      <c r="OQL82" s="150"/>
      <c r="OQM82" s="150"/>
      <c r="OQN82" s="150"/>
      <c r="OQO82" s="150"/>
      <c r="OQP82" s="150"/>
      <c r="OQQ82" s="150"/>
      <c r="OQR82" s="150"/>
      <c r="OQS82" s="150"/>
      <c r="OQT82" s="150"/>
      <c r="OQU82" s="150"/>
      <c r="OQV82" s="150"/>
      <c r="OQW82" s="150"/>
      <c r="OQX82" s="150"/>
      <c r="OQY82" s="150"/>
      <c r="OQZ82" s="150"/>
      <c r="ORA82" s="150"/>
      <c r="ORB82" s="150"/>
      <c r="ORC82" s="150"/>
      <c r="ORD82" s="150"/>
      <c r="ORE82" s="150"/>
      <c r="ORF82" s="150"/>
      <c r="ORG82" s="150"/>
      <c r="ORH82" s="150"/>
      <c r="ORI82" s="150"/>
      <c r="ORJ82" s="150"/>
      <c r="ORK82" s="150"/>
      <c r="ORL82" s="150"/>
      <c r="ORM82" s="150"/>
      <c r="ORN82" s="150"/>
      <c r="ORO82" s="150"/>
      <c r="ORP82" s="150"/>
      <c r="ORQ82" s="150"/>
      <c r="ORR82" s="150"/>
      <c r="ORS82" s="150"/>
      <c r="ORT82" s="150"/>
      <c r="ORU82" s="150"/>
      <c r="ORV82" s="150"/>
      <c r="ORW82" s="150"/>
      <c r="ORX82" s="150"/>
      <c r="ORY82" s="150"/>
      <c r="ORZ82" s="150"/>
      <c r="OSA82" s="150"/>
      <c r="OSB82" s="150"/>
      <c r="OSC82" s="150"/>
      <c r="OSD82" s="150"/>
      <c r="OSE82" s="150"/>
      <c r="OSF82" s="150"/>
      <c r="OSG82" s="150"/>
      <c r="OSH82" s="150"/>
      <c r="OSI82" s="150"/>
      <c r="OSJ82" s="150"/>
      <c r="OSK82" s="150"/>
      <c r="OSL82" s="150"/>
      <c r="OSM82" s="150"/>
      <c r="OSN82" s="150"/>
      <c r="OSO82" s="150"/>
      <c r="OSP82" s="150"/>
      <c r="OSQ82" s="150"/>
      <c r="OSR82" s="150"/>
      <c r="OSS82" s="150"/>
      <c r="OST82" s="150"/>
      <c r="OSU82" s="150"/>
      <c r="OSV82" s="150"/>
      <c r="OSW82" s="150"/>
      <c r="OSX82" s="150"/>
      <c r="OSY82" s="150"/>
      <c r="OSZ82" s="150"/>
      <c r="OTA82" s="150"/>
      <c r="OTB82" s="150"/>
      <c r="OTC82" s="150"/>
      <c r="OTD82" s="150"/>
      <c r="OTE82" s="150"/>
      <c r="OTF82" s="150"/>
      <c r="OTG82" s="150"/>
      <c r="OTH82" s="150"/>
      <c r="OTI82" s="150"/>
      <c r="OTJ82" s="150"/>
      <c r="OTK82" s="150"/>
      <c r="OTL82" s="150"/>
      <c r="OTM82" s="150"/>
      <c r="OTN82" s="150"/>
      <c r="OTO82" s="150"/>
      <c r="OTP82" s="150"/>
      <c r="OTQ82" s="150"/>
      <c r="OTR82" s="150"/>
      <c r="OTS82" s="150"/>
      <c r="OTT82" s="150"/>
      <c r="OTU82" s="150"/>
      <c r="OTV82" s="150"/>
      <c r="OTW82" s="150"/>
      <c r="OTX82" s="150"/>
      <c r="OTY82" s="150"/>
      <c r="OTZ82" s="150"/>
      <c r="OUA82" s="150"/>
      <c r="OUB82" s="150"/>
      <c r="OUC82" s="150"/>
      <c r="OUD82" s="150"/>
      <c r="OUE82" s="150"/>
      <c r="OUF82" s="150"/>
      <c r="OUG82" s="150"/>
      <c r="OUH82" s="150"/>
      <c r="OUI82" s="150"/>
      <c r="OUJ82" s="150"/>
      <c r="OUK82" s="150"/>
      <c r="OUL82" s="150"/>
      <c r="OUM82" s="150"/>
      <c r="OUN82" s="150"/>
      <c r="OUO82" s="150"/>
      <c r="OUP82" s="150"/>
      <c r="OUQ82" s="150"/>
      <c r="OUR82" s="150"/>
      <c r="OUS82" s="150"/>
      <c r="OUT82" s="150"/>
      <c r="OUU82" s="150"/>
      <c r="OUV82" s="150"/>
      <c r="OUW82" s="150"/>
      <c r="OUX82" s="150"/>
      <c r="OUY82" s="150"/>
      <c r="OUZ82" s="150"/>
      <c r="OVA82" s="150"/>
      <c r="OVB82" s="150"/>
      <c r="OVC82" s="150"/>
      <c r="OVD82" s="150"/>
      <c r="OVE82" s="150"/>
      <c r="OVF82" s="150"/>
      <c r="OVG82" s="150"/>
      <c r="OVH82" s="150"/>
      <c r="OVI82" s="150"/>
      <c r="OVJ82" s="150"/>
      <c r="OVK82" s="150"/>
      <c r="OVL82" s="150"/>
      <c r="OVM82" s="150"/>
      <c r="OVN82" s="150"/>
      <c r="OVO82" s="150"/>
      <c r="OVP82" s="150"/>
      <c r="OVQ82" s="150"/>
      <c r="OVR82" s="150"/>
      <c r="OVS82" s="150"/>
      <c r="OVT82" s="150"/>
      <c r="OVU82" s="150"/>
      <c r="OVV82" s="150"/>
      <c r="OVW82" s="150"/>
      <c r="OVX82" s="150"/>
      <c r="OVY82" s="150"/>
      <c r="OVZ82" s="150"/>
      <c r="OWA82" s="150"/>
      <c r="OWB82" s="150"/>
      <c r="OWC82" s="150"/>
      <c r="OWD82" s="150"/>
      <c r="OWE82" s="150"/>
      <c r="OWF82" s="150"/>
      <c r="OWG82" s="150"/>
      <c r="OWH82" s="150"/>
      <c r="OWI82" s="150"/>
      <c r="OWJ82" s="150"/>
      <c r="OWK82" s="150"/>
      <c r="OWL82" s="150"/>
      <c r="OWM82" s="150"/>
      <c r="OWN82" s="150"/>
      <c r="OWO82" s="150"/>
      <c r="OWP82" s="150"/>
      <c r="OWQ82" s="150"/>
      <c r="OWR82" s="150"/>
      <c r="OWS82" s="150"/>
      <c r="OWT82" s="150"/>
      <c r="OWU82" s="150"/>
      <c r="OWV82" s="150"/>
      <c r="OWW82" s="150"/>
      <c r="OWX82" s="150"/>
      <c r="OWY82" s="150"/>
      <c r="OWZ82" s="150"/>
      <c r="OXA82" s="150"/>
      <c r="OXB82" s="150"/>
      <c r="OXC82" s="150"/>
      <c r="OXD82" s="150"/>
      <c r="OXE82" s="150"/>
      <c r="OXF82" s="150"/>
      <c r="OXG82" s="150"/>
      <c r="OXH82" s="150"/>
      <c r="OXI82" s="150"/>
      <c r="OXJ82" s="150"/>
      <c r="OXK82" s="150"/>
      <c r="OXL82" s="150"/>
      <c r="OXM82" s="150"/>
      <c r="OXN82" s="150"/>
      <c r="OXO82" s="150"/>
      <c r="OXP82" s="150"/>
      <c r="OXQ82" s="150"/>
      <c r="OXR82" s="150"/>
      <c r="OXS82" s="150"/>
      <c r="OXT82" s="150"/>
      <c r="OXU82" s="150"/>
      <c r="OXV82" s="150"/>
      <c r="OXW82" s="150"/>
      <c r="OXX82" s="150"/>
      <c r="OXY82" s="150"/>
      <c r="OXZ82" s="150"/>
      <c r="OYA82" s="150"/>
      <c r="OYB82" s="150"/>
      <c r="OYC82" s="150"/>
      <c r="OYD82" s="150"/>
      <c r="OYE82" s="150"/>
      <c r="OYF82" s="150"/>
      <c r="OYG82" s="150"/>
      <c r="OYH82" s="150"/>
      <c r="OYI82" s="150"/>
      <c r="OYJ82" s="150"/>
      <c r="OYK82" s="150"/>
      <c r="OYL82" s="150"/>
      <c r="OYM82" s="150"/>
      <c r="OYN82" s="150"/>
      <c r="OYO82" s="150"/>
      <c r="OYP82" s="150"/>
      <c r="OYQ82" s="150"/>
      <c r="OYR82" s="150"/>
      <c r="OYS82" s="150"/>
      <c r="OYT82" s="150"/>
      <c r="OYU82" s="150"/>
      <c r="OYV82" s="150"/>
      <c r="OYW82" s="150"/>
      <c r="OYX82" s="150"/>
      <c r="OYY82" s="150"/>
      <c r="OYZ82" s="150"/>
      <c r="OZA82" s="150"/>
      <c r="OZB82" s="150"/>
      <c r="OZC82" s="150"/>
      <c r="OZD82" s="150"/>
      <c r="OZE82" s="150"/>
      <c r="OZF82" s="150"/>
      <c r="OZG82" s="150"/>
      <c r="OZH82" s="150"/>
      <c r="OZI82" s="150"/>
      <c r="OZJ82" s="150"/>
      <c r="OZK82" s="150"/>
      <c r="OZL82" s="150"/>
      <c r="OZM82" s="150"/>
      <c r="OZN82" s="150"/>
      <c r="OZO82" s="150"/>
      <c r="OZP82" s="150"/>
      <c r="OZQ82" s="150"/>
      <c r="OZR82" s="150"/>
      <c r="OZS82" s="150"/>
      <c r="OZT82" s="150"/>
      <c r="OZU82" s="150"/>
      <c r="OZV82" s="150"/>
      <c r="OZW82" s="150"/>
      <c r="OZX82" s="150"/>
      <c r="OZY82" s="150"/>
      <c r="OZZ82" s="150"/>
      <c r="PAA82" s="150"/>
      <c r="PAB82" s="150"/>
      <c r="PAC82" s="150"/>
      <c r="PAD82" s="150"/>
      <c r="PAE82" s="150"/>
      <c r="PAF82" s="150"/>
      <c r="PAG82" s="150"/>
      <c r="PAH82" s="150"/>
      <c r="PAI82" s="150"/>
      <c r="PAJ82" s="150"/>
      <c r="PAK82" s="150"/>
      <c r="PAL82" s="150"/>
      <c r="PAM82" s="150"/>
      <c r="PAN82" s="150"/>
      <c r="PAO82" s="150"/>
      <c r="PAP82" s="150"/>
      <c r="PAQ82" s="150"/>
      <c r="PAR82" s="150"/>
      <c r="PAS82" s="150"/>
      <c r="PAT82" s="150"/>
      <c r="PAU82" s="150"/>
      <c r="PAV82" s="150"/>
      <c r="PAW82" s="150"/>
      <c r="PAX82" s="150"/>
      <c r="PAY82" s="150"/>
      <c r="PAZ82" s="150"/>
      <c r="PBA82" s="150"/>
      <c r="PBB82" s="150"/>
      <c r="PBC82" s="150"/>
      <c r="PBD82" s="150"/>
      <c r="PBE82" s="150"/>
      <c r="PBF82" s="150"/>
      <c r="PBG82" s="150"/>
      <c r="PBH82" s="150"/>
      <c r="PBI82" s="150"/>
      <c r="PBJ82" s="150"/>
      <c r="PBK82" s="150"/>
      <c r="PBL82" s="150"/>
      <c r="PBM82" s="150"/>
      <c r="PBN82" s="150"/>
      <c r="PBO82" s="150"/>
      <c r="PBP82" s="150"/>
      <c r="PBQ82" s="150"/>
      <c r="PBR82" s="150"/>
      <c r="PBS82" s="150"/>
      <c r="PBT82" s="150"/>
      <c r="PBU82" s="150"/>
      <c r="PBV82" s="150"/>
      <c r="PBW82" s="150"/>
      <c r="PBX82" s="150"/>
      <c r="PBY82" s="150"/>
      <c r="PBZ82" s="150"/>
      <c r="PCA82" s="150"/>
      <c r="PCB82" s="150"/>
      <c r="PCC82" s="150"/>
      <c r="PCD82" s="150"/>
      <c r="PCE82" s="150"/>
      <c r="PCF82" s="150"/>
      <c r="PCG82" s="150"/>
      <c r="PCH82" s="150"/>
      <c r="PCI82" s="150"/>
      <c r="PCJ82" s="150"/>
      <c r="PCK82" s="150"/>
      <c r="PCL82" s="150"/>
      <c r="PCM82" s="150"/>
      <c r="PCN82" s="150"/>
      <c r="PCO82" s="150"/>
      <c r="PCP82" s="150"/>
      <c r="PCQ82" s="150"/>
      <c r="PCR82" s="150"/>
      <c r="PCS82" s="150"/>
      <c r="PCT82" s="150"/>
      <c r="PCU82" s="150"/>
      <c r="PCV82" s="150"/>
      <c r="PCW82" s="150"/>
      <c r="PCX82" s="150"/>
      <c r="PCY82" s="150"/>
      <c r="PCZ82" s="150"/>
      <c r="PDA82" s="150"/>
      <c r="PDB82" s="150"/>
      <c r="PDC82" s="150"/>
      <c r="PDD82" s="150"/>
      <c r="PDE82" s="150"/>
      <c r="PDF82" s="150"/>
      <c r="PDG82" s="150"/>
      <c r="PDH82" s="150"/>
      <c r="PDI82" s="150"/>
      <c r="PDJ82" s="150"/>
      <c r="PDK82" s="150"/>
      <c r="PDL82" s="150"/>
      <c r="PDM82" s="150"/>
      <c r="PDN82" s="150"/>
      <c r="PDO82" s="150"/>
      <c r="PDP82" s="150"/>
      <c r="PDQ82" s="150"/>
      <c r="PDR82" s="150"/>
      <c r="PDS82" s="150"/>
      <c r="PDT82" s="150"/>
      <c r="PDU82" s="150"/>
      <c r="PDV82" s="150"/>
      <c r="PDW82" s="150"/>
      <c r="PDX82" s="150"/>
      <c r="PDY82" s="150"/>
      <c r="PDZ82" s="150"/>
      <c r="PEA82" s="150"/>
      <c r="PEB82" s="150"/>
      <c r="PEC82" s="150"/>
      <c r="PED82" s="150"/>
      <c r="PEE82" s="150"/>
      <c r="PEF82" s="150"/>
      <c r="PEG82" s="150"/>
      <c r="PEH82" s="150"/>
      <c r="PEI82" s="150"/>
      <c r="PEJ82" s="150"/>
      <c r="PEK82" s="150"/>
      <c r="PEL82" s="150"/>
      <c r="PEM82" s="150"/>
      <c r="PEN82" s="150"/>
      <c r="PEO82" s="150"/>
      <c r="PEP82" s="150"/>
      <c r="PEQ82" s="150"/>
      <c r="PER82" s="150"/>
      <c r="PES82" s="150"/>
      <c r="PET82" s="150"/>
      <c r="PEU82" s="150"/>
      <c r="PEV82" s="150"/>
      <c r="PEW82" s="150"/>
      <c r="PEX82" s="150"/>
      <c r="PEY82" s="150"/>
      <c r="PEZ82" s="150"/>
      <c r="PFA82" s="150"/>
      <c r="PFB82" s="150"/>
      <c r="PFC82" s="150"/>
      <c r="PFD82" s="150"/>
      <c r="PFE82" s="150"/>
      <c r="PFF82" s="150"/>
      <c r="PFG82" s="150"/>
      <c r="PFH82" s="150"/>
      <c r="PFI82" s="150"/>
      <c r="PFJ82" s="150"/>
      <c r="PFK82" s="150"/>
      <c r="PFL82" s="150"/>
      <c r="PFM82" s="150"/>
      <c r="PFN82" s="150"/>
      <c r="PFO82" s="150"/>
      <c r="PFP82" s="150"/>
      <c r="PFQ82" s="150"/>
      <c r="PFR82" s="150"/>
      <c r="PFS82" s="150"/>
      <c r="PFT82" s="150"/>
      <c r="PFU82" s="150"/>
      <c r="PFV82" s="150"/>
      <c r="PFW82" s="150"/>
      <c r="PFX82" s="150"/>
      <c r="PFY82" s="150"/>
      <c r="PFZ82" s="150"/>
      <c r="PGA82" s="150"/>
      <c r="PGB82" s="150"/>
      <c r="PGC82" s="150"/>
      <c r="PGD82" s="150"/>
      <c r="PGE82" s="150"/>
      <c r="PGF82" s="150"/>
      <c r="PGG82" s="150"/>
      <c r="PGH82" s="150"/>
      <c r="PGI82" s="150"/>
      <c r="PGJ82" s="150"/>
      <c r="PGK82" s="150"/>
      <c r="PGL82" s="150"/>
      <c r="PGM82" s="150"/>
      <c r="PGN82" s="150"/>
      <c r="PGO82" s="150"/>
      <c r="PGP82" s="150"/>
      <c r="PGQ82" s="150"/>
      <c r="PGR82" s="150"/>
      <c r="PGS82" s="150"/>
      <c r="PGT82" s="150"/>
      <c r="PGU82" s="150"/>
      <c r="PGV82" s="150"/>
      <c r="PGW82" s="150"/>
      <c r="PGX82" s="150"/>
      <c r="PGY82" s="150"/>
      <c r="PGZ82" s="150"/>
      <c r="PHA82" s="150"/>
      <c r="PHB82" s="150"/>
      <c r="PHC82" s="150"/>
      <c r="PHD82" s="150"/>
      <c r="PHE82" s="150"/>
      <c r="PHF82" s="150"/>
      <c r="PHG82" s="150"/>
      <c r="PHH82" s="150"/>
      <c r="PHI82" s="150"/>
      <c r="PHJ82" s="150"/>
      <c r="PHK82" s="150"/>
      <c r="PHL82" s="150"/>
      <c r="PHM82" s="150"/>
      <c r="PHN82" s="150"/>
      <c r="PHO82" s="150"/>
      <c r="PHP82" s="150"/>
      <c r="PHQ82" s="150"/>
      <c r="PHR82" s="150"/>
      <c r="PHS82" s="150"/>
      <c r="PHT82" s="150"/>
      <c r="PHU82" s="150"/>
      <c r="PHV82" s="150"/>
      <c r="PHW82" s="150"/>
      <c r="PHX82" s="150"/>
      <c r="PHY82" s="150"/>
      <c r="PHZ82" s="150"/>
      <c r="PIA82" s="150"/>
      <c r="PIB82" s="150"/>
      <c r="PIC82" s="150"/>
      <c r="PID82" s="150"/>
      <c r="PIE82" s="150"/>
      <c r="PIF82" s="150"/>
      <c r="PIG82" s="150"/>
      <c r="PIH82" s="150"/>
      <c r="PII82" s="150"/>
      <c r="PIJ82" s="150"/>
      <c r="PIK82" s="150"/>
      <c r="PIL82" s="150"/>
      <c r="PIM82" s="150"/>
      <c r="PIN82" s="150"/>
      <c r="PIO82" s="150"/>
      <c r="PIP82" s="150"/>
      <c r="PIQ82" s="150"/>
      <c r="PIR82" s="150"/>
      <c r="PIS82" s="150"/>
      <c r="PIT82" s="150"/>
      <c r="PIU82" s="150"/>
      <c r="PIV82" s="150"/>
      <c r="PIW82" s="150"/>
      <c r="PIX82" s="150"/>
      <c r="PIY82" s="150"/>
      <c r="PIZ82" s="150"/>
      <c r="PJA82" s="150"/>
      <c r="PJB82" s="150"/>
      <c r="PJC82" s="150"/>
      <c r="PJD82" s="150"/>
      <c r="PJE82" s="150"/>
      <c r="PJF82" s="150"/>
      <c r="PJG82" s="150"/>
      <c r="PJH82" s="150"/>
      <c r="PJI82" s="150"/>
      <c r="PJJ82" s="150"/>
      <c r="PJK82" s="150"/>
      <c r="PJL82" s="150"/>
      <c r="PJM82" s="150"/>
      <c r="PJN82" s="150"/>
      <c r="PJO82" s="150"/>
      <c r="PJP82" s="150"/>
      <c r="PJQ82" s="150"/>
      <c r="PJR82" s="150"/>
      <c r="PJS82" s="150"/>
      <c r="PJT82" s="150"/>
      <c r="PJU82" s="150"/>
      <c r="PJV82" s="150"/>
      <c r="PJW82" s="150"/>
      <c r="PJX82" s="150"/>
      <c r="PJY82" s="150"/>
      <c r="PJZ82" s="150"/>
      <c r="PKA82" s="150"/>
      <c r="PKB82" s="150"/>
      <c r="PKC82" s="150"/>
      <c r="PKD82" s="150"/>
      <c r="PKE82" s="150"/>
      <c r="PKF82" s="150"/>
      <c r="PKG82" s="150"/>
      <c r="PKH82" s="150"/>
      <c r="PKI82" s="150"/>
      <c r="PKJ82" s="150"/>
      <c r="PKK82" s="150"/>
      <c r="PKL82" s="150"/>
      <c r="PKM82" s="150"/>
      <c r="PKN82" s="150"/>
      <c r="PKO82" s="150"/>
      <c r="PKP82" s="150"/>
      <c r="PKQ82" s="150"/>
      <c r="PKR82" s="150"/>
      <c r="PKS82" s="150"/>
      <c r="PKT82" s="150"/>
      <c r="PKU82" s="150"/>
      <c r="PKV82" s="150"/>
      <c r="PKW82" s="150"/>
      <c r="PKX82" s="150"/>
      <c r="PKY82" s="150"/>
      <c r="PKZ82" s="150"/>
      <c r="PLA82" s="150"/>
      <c r="PLB82" s="150"/>
      <c r="PLC82" s="150"/>
      <c r="PLD82" s="150"/>
      <c r="PLE82" s="150"/>
      <c r="PLF82" s="150"/>
      <c r="PLG82" s="150"/>
      <c r="PLH82" s="150"/>
      <c r="PLI82" s="150"/>
      <c r="PLJ82" s="150"/>
      <c r="PLK82" s="150"/>
      <c r="PLL82" s="150"/>
      <c r="PLM82" s="150"/>
      <c r="PLN82" s="150"/>
      <c r="PLO82" s="150"/>
      <c r="PLP82" s="150"/>
      <c r="PLQ82" s="150"/>
      <c r="PLR82" s="150"/>
      <c r="PLS82" s="150"/>
      <c r="PLT82" s="150"/>
      <c r="PLU82" s="150"/>
      <c r="PLV82" s="150"/>
      <c r="PLW82" s="150"/>
      <c r="PLX82" s="150"/>
      <c r="PLY82" s="150"/>
      <c r="PLZ82" s="150"/>
      <c r="PMA82" s="150"/>
      <c r="PMB82" s="150"/>
      <c r="PMC82" s="150"/>
      <c r="PMD82" s="150"/>
      <c r="PME82" s="150"/>
      <c r="PMF82" s="150"/>
      <c r="PMG82" s="150"/>
      <c r="PMH82" s="150"/>
      <c r="PMI82" s="150"/>
      <c r="PMJ82" s="150"/>
      <c r="PMK82" s="150"/>
      <c r="PML82" s="150"/>
      <c r="PMM82" s="150"/>
      <c r="PMN82" s="150"/>
      <c r="PMO82" s="150"/>
      <c r="PMP82" s="150"/>
      <c r="PMQ82" s="150"/>
      <c r="PMR82" s="150"/>
      <c r="PMS82" s="150"/>
      <c r="PMT82" s="150"/>
      <c r="PMU82" s="150"/>
      <c r="PMV82" s="150"/>
      <c r="PMW82" s="150"/>
      <c r="PMX82" s="150"/>
      <c r="PMY82" s="150"/>
      <c r="PMZ82" s="150"/>
      <c r="PNA82" s="150"/>
      <c r="PNB82" s="150"/>
      <c r="PNC82" s="150"/>
      <c r="PND82" s="150"/>
      <c r="PNE82" s="150"/>
      <c r="PNF82" s="150"/>
      <c r="PNG82" s="150"/>
      <c r="PNH82" s="150"/>
      <c r="PNI82" s="150"/>
      <c r="PNJ82" s="150"/>
      <c r="PNK82" s="150"/>
      <c r="PNL82" s="150"/>
      <c r="PNM82" s="150"/>
      <c r="PNN82" s="150"/>
      <c r="PNO82" s="150"/>
      <c r="PNP82" s="150"/>
      <c r="PNQ82" s="150"/>
      <c r="PNR82" s="150"/>
      <c r="PNS82" s="150"/>
      <c r="PNT82" s="150"/>
      <c r="PNU82" s="150"/>
      <c r="PNV82" s="150"/>
      <c r="PNW82" s="150"/>
      <c r="PNX82" s="150"/>
      <c r="PNY82" s="150"/>
      <c r="PNZ82" s="150"/>
      <c r="POA82" s="150"/>
      <c r="POB82" s="150"/>
      <c r="POC82" s="150"/>
      <c r="POD82" s="150"/>
      <c r="POE82" s="150"/>
      <c r="POF82" s="150"/>
      <c r="POG82" s="150"/>
      <c r="POH82" s="150"/>
      <c r="POI82" s="150"/>
      <c r="POJ82" s="150"/>
      <c r="POK82" s="150"/>
      <c r="POL82" s="150"/>
      <c r="POM82" s="150"/>
      <c r="PON82" s="150"/>
      <c r="POO82" s="150"/>
      <c r="POP82" s="150"/>
      <c r="POQ82" s="150"/>
      <c r="POR82" s="150"/>
      <c r="POS82" s="150"/>
      <c r="POT82" s="150"/>
      <c r="POU82" s="150"/>
      <c r="POV82" s="150"/>
      <c r="POW82" s="150"/>
      <c r="POX82" s="150"/>
      <c r="POY82" s="150"/>
      <c r="POZ82" s="150"/>
      <c r="PPA82" s="150"/>
      <c r="PPB82" s="150"/>
      <c r="PPC82" s="150"/>
      <c r="PPD82" s="150"/>
      <c r="PPE82" s="150"/>
      <c r="PPF82" s="150"/>
      <c r="PPG82" s="150"/>
      <c r="PPH82" s="150"/>
      <c r="PPI82" s="150"/>
      <c r="PPJ82" s="150"/>
      <c r="PPK82" s="150"/>
      <c r="PPL82" s="150"/>
      <c r="PPM82" s="150"/>
      <c r="PPN82" s="150"/>
      <c r="PPO82" s="150"/>
      <c r="PPP82" s="150"/>
      <c r="PPQ82" s="150"/>
      <c r="PPR82" s="150"/>
      <c r="PPS82" s="150"/>
      <c r="PPT82" s="150"/>
      <c r="PPU82" s="150"/>
      <c r="PPV82" s="150"/>
      <c r="PPW82" s="150"/>
      <c r="PPX82" s="150"/>
      <c r="PPY82" s="150"/>
      <c r="PPZ82" s="150"/>
      <c r="PQA82" s="150"/>
      <c r="PQB82" s="150"/>
      <c r="PQC82" s="150"/>
      <c r="PQD82" s="150"/>
      <c r="PQE82" s="150"/>
      <c r="PQF82" s="150"/>
      <c r="PQG82" s="150"/>
      <c r="PQH82" s="150"/>
      <c r="PQI82" s="150"/>
      <c r="PQJ82" s="150"/>
      <c r="PQK82" s="150"/>
      <c r="PQL82" s="150"/>
      <c r="PQM82" s="150"/>
      <c r="PQN82" s="150"/>
      <c r="PQO82" s="150"/>
      <c r="PQP82" s="150"/>
      <c r="PQQ82" s="150"/>
      <c r="PQR82" s="150"/>
      <c r="PQS82" s="150"/>
      <c r="PQT82" s="150"/>
      <c r="PQU82" s="150"/>
      <c r="PQV82" s="150"/>
      <c r="PQW82" s="150"/>
      <c r="PQX82" s="150"/>
      <c r="PQY82" s="150"/>
      <c r="PQZ82" s="150"/>
      <c r="PRA82" s="150"/>
      <c r="PRB82" s="150"/>
      <c r="PRC82" s="150"/>
      <c r="PRD82" s="150"/>
      <c r="PRE82" s="150"/>
      <c r="PRF82" s="150"/>
      <c r="PRG82" s="150"/>
      <c r="PRH82" s="150"/>
      <c r="PRI82" s="150"/>
      <c r="PRJ82" s="150"/>
      <c r="PRK82" s="150"/>
      <c r="PRL82" s="150"/>
      <c r="PRM82" s="150"/>
      <c r="PRN82" s="150"/>
      <c r="PRO82" s="150"/>
      <c r="PRP82" s="150"/>
      <c r="PRQ82" s="150"/>
      <c r="PRR82" s="150"/>
      <c r="PRS82" s="150"/>
      <c r="PRT82" s="150"/>
      <c r="PRU82" s="150"/>
      <c r="PRV82" s="150"/>
      <c r="PRW82" s="150"/>
      <c r="PRX82" s="150"/>
      <c r="PRY82" s="150"/>
      <c r="PRZ82" s="150"/>
      <c r="PSA82" s="150"/>
      <c r="PSB82" s="150"/>
      <c r="PSC82" s="150"/>
      <c r="PSD82" s="150"/>
      <c r="PSE82" s="150"/>
      <c r="PSF82" s="150"/>
      <c r="PSG82" s="150"/>
      <c r="PSH82" s="150"/>
      <c r="PSI82" s="150"/>
      <c r="PSJ82" s="150"/>
      <c r="PSK82" s="150"/>
      <c r="PSL82" s="150"/>
      <c r="PSM82" s="150"/>
      <c r="PSN82" s="150"/>
      <c r="PSO82" s="150"/>
      <c r="PSP82" s="150"/>
      <c r="PSQ82" s="150"/>
      <c r="PSR82" s="150"/>
      <c r="PSS82" s="150"/>
      <c r="PST82" s="150"/>
      <c r="PSU82" s="150"/>
      <c r="PSV82" s="150"/>
      <c r="PSW82" s="150"/>
      <c r="PSX82" s="150"/>
      <c r="PSY82" s="150"/>
      <c r="PSZ82" s="150"/>
      <c r="PTA82" s="150"/>
      <c r="PTB82" s="150"/>
      <c r="PTC82" s="150"/>
      <c r="PTD82" s="150"/>
      <c r="PTE82" s="150"/>
      <c r="PTF82" s="150"/>
      <c r="PTG82" s="150"/>
      <c r="PTH82" s="150"/>
      <c r="PTI82" s="150"/>
      <c r="PTJ82" s="150"/>
      <c r="PTK82" s="150"/>
      <c r="PTL82" s="150"/>
      <c r="PTM82" s="150"/>
      <c r="PTN82" s="150"/>
      <c r="PTO82" s="150"/>
      <c r="PTP82" s="150"/>
      <c r="PTQ82" s="150"/>
      <c r="PTR82" s="150"/>
      <c r="PTS82" s="150"/>
      <c r="PTT82" s="150"/>
      <c r="PTU82" s="150"/>
      <c r="PTV82" s="150"/>
      <c r="PTW82" s="150"/>
      <c r="PTX82" s="150"/>
      <c r="PTY82" s="150"/>
      <c r="PTZ82" s="150"/>
      <c r="PUA82" s="150"/>
      <c r="PUB82" s="150"/>
      <c r="PUC82" s="150"/>
      <c r="PUD82" s="150"/>
      <c r="PUE82" s="150"/>
      <c r="PUF82" s="150"/>
      <c r="PUG82" s="150"/>
      <c r="PUH82" s="150"/>
      <c r="PUI82" s="150"/>
      <c r="PUJ82" s="150"/>
      <c r="PUK82" s="150"/>
      <c r="PUL82" s="150"/>
      <c r="PUM82" s="150"/>
      <c r="PUN82" s="150"/>
      <c r="PUO82" s="150"/>
      <c r="PUP82" s="150"/>
      <c r="PUQ82" s="150"/>
      <c r="PUR82" s="150"/>
      <c r="PUS82" s="150"/>
      <c r="PUT82" s="150"/>
      <c r="PUU82" s="150"/>
      <c r="PUV82" s="150"/>
      <c r="PUW82" s="150"/>
      <c r="PUX82" s="150"/>
      <c r="PUY82" s="150"/>
      <c r="PUZ82" s="150"/>
      <c r="PVA82" s="150"/>
      <c r="PVB82" s="150"/>
      <c r="PVC82" s="150"/>
      <c r="PVD82" s="150"/>
      <c r="PVE82" s="150"/>
      <c r="PVF82" s="150"/>
      <c r="PVG82" s="150"/>
      <c r="PVH82" s="150"/>
      <c r="PVI82" s="150"/>
      <c r="PVJ82" s="150"/>
      <c r="PVK82" s="150"/>
      <c r="PVL82" s="150"/>
      <c r="PVM82" s="150"/>
      <c r="PVN82" s="150"/>
      <c r="PVO82" s="150"/>
      <c r="PVP82" s="150"/>
      <c r="PVQ82" s="150"/>
      <c r="PVR82" s="150"/>
      <c r="PVS82" s="150"/>
      <c r="PVT82" s="150"/>
      <c r="PVU82" s="150"/>
      <c r="PVV82" s="150"/>
      <c r="PVW82" s="150"/>
      <c r="PVX82" s="150"/>
      <c r="PVY82" s="150"/>
      <c r="PVZ82" s="150"/>
      <c r="PWA82" s="150"/>
      <c r="PWB82" s="150"/>
      <c r="PWC82" s="150"/>
      <c r="PWD82" s="150"/>
      <c r="PWE82" s="150"/>
      <c r="PWF82" s="150"/>
      <c r="PWG82" s="150"/>
      <c r="PWH82" s="150"/>
      <c r="PWI82" s="150"/>
      <c r="PWJ82" s="150"/>
      <c r="PWK82" s="150"/>
      <c r="PWL82" s="150"/>
      <c r="PWM82" s="150"/>
      <c r="PWN82" s="150"/>
      <c r="PWO82" s="150"/>
      <c r="PWP82" s="150"/>
      <c r="PWQ82" s="150"/>
      <c r="PWR82" s="150"/>
      <c r="PWS82" s="150"/>
      <c r="PWT82" s="150"/>
      <c r="PWU82" s="150"/>
      <c r="PWV82" s="150"/>
      <c r="PWW82" s="150"/>
      <c r="PWX82" s="150"/>
      <c r="PWY82" s="150"/>
      <c r="PWZ82" s="150"/>
      <c r="PXA82" s="150"/>
      <c r="PXB82" s="150"/>
      <c r="PXC82" s="150"/>
      <c r="PXD82" s="150"/>
      <c r="PXE82" s="150"/>
      <c r="PXF82" s="150"/>
      <c r="PXG82" s="150"/>
      <c r="PXH82" s="150"/>
      <c r="PXI82" s="150"/>
      <c r="PXJ82" s="150"/>
      <c r="PXK82" s="150"/>
      <c r="PXL82" s="150"/>
      <c r="PXM82" s="150"/>
      <c r="PXN82" s="150"/>
      <c r="PXO82" s="150"/>
      <c r="PXP82" s="150"/>
      <c r="PXQ82" s="150"/>
      <c r="PXR82" s="150"/>
      <c r="PXS82" s="150"/>
      <c r="PXT82" s="150"/>
      <c r="PXU82" s="150"/>
      <c r="PXV82" s="150"/>
      <c r="PXW82" s="150"/>
      <c r="PXX82" s="150"/>
      <c r="PXY82" s="150"/>
      <c r="PXZ82" s="150"/>
      <c r="PYA82" s="150"/>
      <c r="PYB82" s="150"/>
      <c r="PYC82" s="150"/>
      <c r="PYD82" s="150"/>
      <c r="PYE82" s="150"/>
      <c r="PYF82" s="150"/>
      <c r="PYG82" s="150"/>
      <c r="PYH82" s="150"/>
      <c r="PYI82" s="150"/>
      <c r="PYJ82" s="150"/>
      <c r="PYK82" s="150"/>
      <c r="PYL82" s="150"/>
      <c r="PYM82" s="150"/>
      <c r="PYN82" s="150"/>
      <c r="PYO82" s="150"/>
      <c r="PYP82" s="150"/>
      <c r="PYQ82" s="150"/>
      <c r="PYR82" s="150"/>
      <c r="PYS82" s="150"/>
      <c r="PYT82" s="150"/>
      <c r="PYU82" s="150"/>
      <c r="PYV82" s="150"/>
      <c r="PYW82" s="150"/>
      <c r="PYX82" s="150"/>
      <c r="PYY82" s="150"/>
      <c r="PYZ82" s="150"/>
      <c r="PZA82" s="150"/>
      <c r="PZB82" s="150"/>
      <c r="PZC82" s="150"/>
      <c r="PZD82" s="150"/>
      <c r="PZE82" s="150"/>
      <c r="PZF82" s="150"/>
      <c r="PZG82" s="150"/>
      <c r="PZH82" s="150"/>
      <c r="PZI82" s="150"/>
      <c r="PZJ82" s="150"/>
      <c r="PZK82" s="150"/>
      <c r="PZL82" s="150"/>
      <c r="PZM82" s="150"/>
      <c r="PZN82" s="150"/>
      <c r="PZO82" s="150"/>
      <c r="PZP82" s="150"/>
      <c r="PZQ82" s="150"/>
      <c r="PZR82" s="150"/>
      <c r="PZS82" s="150"/>
      <c r="PZT82" s="150"/>
      <c r="PZU82" s="150"/>
      <c r="PZV82" s="150"/>
      <c r="PZW82" s="150"/>
      <c r="PZX82" s="150"/>
      <c r="PZY82" s="150"/>
      <c r="PZZ82" s="150"/>
      <c r="QAA82" s="150"/>
      <c r="QAB82" s="150"/>
      <c r="QAC82" s="150"/>
      <c r="QAD82" s="150"/>
      <c r="QAE82" s="150"/>
      <c r="QAF82" s="150"/>
      <c r="QAG82" s="150"/>
      <c r="QAH82" s="150"/>
      <c r="QAI82" s="150"/>
      <c r="QAJ82" s="150"/>
      <c r="QAK82" s="150"/>
      <c r="QAL82" s="150"/>
      <c r="QAM82" s="150"/>
      <c r="QAN82" s="150"/>
      <c r="QAO82" s="150"/>
      <c r="QAP82" s="150"/>
      <c r="QAQ82" s="150"/>
      <c r="QAR82" s="150"/>
      <c r="QAS82" s="150"/>
      <c r="QAT82" s="150"/>
      <c r="QAU82" s="150"/>
      <c r="QAV82" s="150"/>
      <c r="QAW82" s="150"/>
      <c r="QAX82" s="150"/>
      <c r="QAY82" s="150"/>
      <c r="QAZ82" s="150"/>
      <c r="QBA82" s="150"/>
      <c r="QBB82" s="150"/>
      <c r="QBC82" s="150"/>
      <c r="QBD82" s="150"/>
      <c r="QBE82" s="150"/>
      <c r="QBF82" s="150"/>
      <c r="QBG82" s="150"/>
      <c r="QBH82" s="150"/>
      <c r="QBI82" s="150"/>
      <c r="QBJ82" s="150"/>
      <c r="QBK82" s="150"/>
      <c r="QBL82" s="150"/>
      <c r="QBM82" s="150"/>
      <c r="QBN82" s="150"/>
      <c r="QBO82" s="150"/>
      <c r="QBP82" s="150"/>
      <c r="QBQ82" s="150"/>
      <c r="QBR82" s="150"/>
      <c r="QBS82" s="150"/>
      <c r="QBT82" s="150"/>
      <c r="QBU82" s="150"/>
      <c r="QBV82" s="150"/>
      <c r="QBW82" s="150"/>
      <c r="QBX82" s="150"/>
      <c r="QBY82" s="150"/>
      <c r="QBZ82" s="150"/>
      <c r="QCA82" s="150"/>
      <c r="QCB82" s="150"/>
      <c r="QCC82" s="150"/>
      <c r="QCD82" s="150"/>
      <c r="QCE82" s="150"/>
      <c r="QCF82" s="150"/>
      <c r="QCG82" s="150"/>
      <c r="QCH82" s="150"/>
      <c r="QCI82" s="150"/>
      <c r="QCJ82" s="150"/>
      <c r="QCK82" s="150"/>
      <c r="QCL82" s="150"/>
      <c r="QCM82" s="150"/>
      <c r="QCN82" s="150"/>
      <c r="QCO82" s="150"/>
      <c r="QCP82" s="150"/>
      <c r="QCQ82" s="150"/>
      <c r="QCR82" s="150"/>
      <c r="QCS82" s="150"/>
      <c r="QCT82" s="150"/>
      <c r="QCU82" s="150"/>
      <c r="QCV82" s="150"/>
      <c r="QCW82" s="150"/>
      <c r="QCX82" s="150"/>
      <c r="QCY82" s="150"/>
      <c r="QCZ82" s="150"/>
      <c r="QDA82" s="150"/>
      <c r="QDB82" s="150"/>
      <c r="QDC82" s="150"/>
      <c r="QDD82" s="150"/>
      <c r="QDE82" s="150"/>
      <c r="QDF82" s="150"/>
      <c r="QDG82" s="150"/>
      <c r="QDH82" s="150"/>
      <c r="QDI82" s="150"/>
      <c r="QDJ82" s="150"/>
      <c r="QDK82" s="150"/>
      <c r="QDL82" s="150"/>
      <c r="QDM82" s="150"/>
      <c r="QDN82" s="150"/>
      <c r="QDO82" s="150"/>
      <c r="QDP82" s="150"/>
      <c r="QDQ82" s="150"/>
      <c r="QDR82" s="150"/>
      <c r="QDS82" s="150"/>
      <c r="QDT82" s="150"/>
      <c r="QDU82" s="150"/>
      <c r="QDV82" s="150"/>
      <c r="QDW82" s="150"/>
      <c r="QDX82" s="150"/>
      <c r="QDY82" s="150"/>
      <c r="QDZ82" s="150"/>
      <c r="QEA82" s="150"/>
      <c r="QEB82" s="150"/>
      <c r="QEC82" s="150"/>
      <c r="QED82" s="150"/>
      <c r="QEE82" s="150"/>
      <c r="QEF82" s="150"/>
      <c r="QEG82" s="150"/>
      <c r="QEH82" s="150"/>
      <c r="QEI82" s="150"/>
      <c r="QEJ82" s="150"/>
      <c r="QEK82" s="150"/>
      <c r="QEL82" s="150"/>
      <c r="QEM82" s="150"/>
      <c r="QEN82" s="150"/>
      <c r="QEO82" s="150"/>
      <c r="QEP82" s="150"/>
      <c r="QEQ82" s="150"/>
      <c r="QER82" s="150"/>
      <c r="QES82" s="150"/>
      <c r="QET82" s="150"/>
      <c r="QEU82" s="150"/>
      <c r="QEV82" s="150"/>
      <c r="QEW82" s="150"/>
      <c r="QEX82" s="150"/>
      <c r="QEY82" s="150"/>
      <c r="QEZ82" s="150"/>
      <c r="QFA82" s="150"/>
      <c r="QFB82" s="150"/>
      <c r="QFC82" s="150"/>
      <c r="QFD82" s="150"/>
      <c r="QFE82" s="150"/>
      <c r="QFF82" s="150"/>
      <c r="QFG82" s="150"/>
      <c r="QFH82" s="150"/>
      <c r="QFI82" s="150"/>
      <c r="QFJ82" s="150"/>
      <c r="QFK82" s="150"/>
      <c r="QFL82" s="150"/>
      <c r="QFM82" s="150"/>
      <c r="QFN82" s="150"/>
      <c r="QFO82" s="150"/>
      <c r="QFP82" s="150"/>
      <c r="QFQ82" s="150"/>
      <c r="QFR82" s="150"/>
      <c r="QFS82" s="150"/>
      <c r="QFT82" s="150"/>
      <c r="QFU82" s="150"/>
      <c r="QFV82" s="150"/>
      <c r="QFW82" s="150"/>
      <c r="QFX82" s="150"/>
      <c r="QFY82" s="150"/>
      <c r="QFZ82" s="150"/>
      <c r="QGA82" s="150"/>
      <c r="QGB82" s="150"/>
      <c r="QGC82" s="150"/>
      <c r="QGD82" s="150"/>
      <c r="QGE82" s="150"/>
      <c r="QGF82" s="150"/>
      <c r="QGG82" s="150"/>
      <c r="QGH82" s="150"/>
      <c r="QGI82" s="150"/>
      <c r="QGJ82" s="150"/>
      <c r="QGK82" s="150"/>
      <c r="QGL82" s="150"/>
      <c r="QGM82" s="150"/>
      <c r="QGN82" s="150"/>
      <c r="QGO82" s="150"/>
      <c r="QGP82" s="150"/>
      <c r="QGQ82" s="150"/>
      <c r="QGR82" s="150"/>
      <c r="QGS82" s="150"/>
      <c r="QGT82" s="150"/>
      <c r="QGU82" s="150"/>
      <c r="QGV82" s="150"/>
      <c r="QGW82" s="150"/>
      <c r="QGX82" s="150"/>
      <c r="QGY82" s="150"/>
      <c r="QGZ82" s="150"/>
      <c r="QHA82" s="150"/>
      <c r="QHB82" s="150"/>
      <c r="QHC82" s="150"/>
      <c r="QHD82" s="150"/>
      <c r="QHE82" s="150"/>
      <c r="QHF82" s="150"/>
      <c r="QHG82" s="150"/>
      <c r="QHH82" s="150"/>
      <c r="QHI82" s="150"/>
      <c r="QHJ82" s="150"/>
      <c r="QHK82" s="150"/>
      <c r="QHL82" s="150"/>
      <c r="QHM82" s="150"/>
      <c r="QHN82" s="150"/>
      <c r="QHO82" s="150"/>
      <c r="QHP82" s="150"/>
      <c r="QHQ82" s="150"/>
      <c r="QHR82" s="150"/>
      <c r="QHS82" s="150"/>
      <c r="QHT82" s="150"/>
      <c r="QHU82" s="150"/>
      <c r="QHV82" s="150"/>
      <c r="QHW82" s="150"/>
      <c r="QHX82" s="150"/>
      <c r="QHY82" s="150"/>
      <c r="QHZ82" s="150"/>
      <c r="QIA82" s="150"/>
      <c r="QIB82" s="150"/>
      <c r="QIC82" s="150"/>
      <c r="QID82" s="150"/>
      <c r="QIE82" s="150"/>
      <c r="QIF82" s="150"/>
      <c r="QIG82" s="150"/>
      <c r="QIH82" s="150"/>
      <c r="QII82" s="150"/>
      <c r="QIJ82" s="150"/>
      <c r="QIK82" s="150"/>
      <c r="QIL82" s="150"/>
      <c r="QIM82" s="150"/>
      <c r="QIN82" s="150"/>
      <c r="QIO82" s="150"/>
      <c r="QIP82" s="150"/>
      <c r="QIQ82" s="150"/>
      <c r="QIR82" s="150"/>
      <c r="QIS82" s="150"/>
      <c r="QIT82" s="150"/>
      <c r="QIU82" s="150"/>
      <c r="QIV82" s="150"/>
      <c r="QIW82" s="150"/>
      <c r="QIX82" s="150"/>
      <c r="QIY82" s="150"/>
      <c r="QIZ82" s="150"/>
      <c r="QJA82" s="150"/>
      <c r="QJB82" s="150"/>
      <c r="QJC82" s="150"/>
      <c r="QJD82" s="150"/>
      <c r="QJE82" s="150"/>
      <c r="QJF82" s="150"/>
      <c r="QJG82" s="150"/>
      <c r="QJH82" s="150"/>
      <c r="QJI82" s="150"/>
      <c r="QJJ82" s="150"/>
      <c r="QJK82" s="150"/>
      <c r="QJL82" s="150"/>
      <c r="QJM82" s="150"/>
      <c r="QJN82" s="150"/>
      <c r="QJO82" s="150"/>
      <c r="QJP82" s="150"/>
      <c r="QJQ82" s="150"/>
      <c r="QJR82" s="150"/>
      <c r="QJS82" s="150"/>
      <c r="QJT82" s="150"/>
      <c r="QJU82" s="150"/>
      <c r="QJV82" s="150"/>
      <c r="QJW82" s="150"/>
      <c r="QJX82" s="150"/>
      <c r="QJY82" s="150"/>
      <c r="QJZ82" s="150"/>
      <c r="QKA82" s="150"/>
      <c r="QKB82" s="150"/>
      <c r="QKC82" s="150"/>
      <c r="QKD82" s="150"/>
      <c r="QKE82" s="150"/>
      <c r="QKF82" s="150"/>
      <c r="QKG82" s="150"/>
      <c r="QKH82" s="150"/>
      <c r="QKI82" s="150"/>
      <c r="QKJ82" s="150"/>
      <c r="QKK82" s="150"/>
      <c r="QKL82" s="150"/>
      <c r="QKM82" s="150"/>
      <c r="QKN82" s="150"/>
      <c r="QKO82" s="150"/>
      <c r="QKP82" s="150"/>
      <c r="QKQ82" s="150"/>
      <c r="QKR82" s="150"/>
      <c r="QKS82" s="150"/>
      <c r="QKT82" s="150"/>
      <c r="QKU82" s="150"/>
      <c r="QKV82" s="150"/>
      <c r="QKW82" s="150"/>
      <c r="QKX82" s="150"/>
      <c r="QKY82" s="150"/>
      <c r="QKZ82" s="150"/>
      <c r="QLA82" s="150"/>
      <c r="QLB82" s="150"/>
      <c r="QLC82" s="150"/>
      <c r="QLD82" s="150"/>
      <c r="QLE82" s="150"/>
      <c r="QLF82" s="150"/>
      <c r="QLG82" s="150"/>
      <c r="QLH82" s="150"/>
      <c r="QLI82" s="150"/>
      <c r="QLJ82" s="150"/>
      <c r="QLK82" s="150"/>
      <c r="QLL82" s="150"/>
      <c r="QLM82" s="150"/>
      <c r="QLN82" s="150"/>
      <c r="QLO82" s="150"/>
      <c r="QLP82" s="150"/>
      <c r="QLQ82" s="150"/>
      <c r="QLR82" s="150"/>
      <c r="QLS82" s="150"/>
      <c r="QLT82" s="150"/>
      <c r="QLU82" s="150"/>
      <c r="QLV82" s="150"/>
      <c r="QLW82" s="150"/>
      <c r="QLX82" s="150"/>
      <c r="QLY82" s="150"/>
      <c r="QLZ82" s="150"/>
      <c r="QMA82" s="150"/>
      <c r="QMB82" s="150"/>
      <c r="QMC82" s="150"/>
      <c r="QMD82" s="150"/>
      <c r="QME82" s="150"/>
      <c r="QMF82" s="150"/>
      <c r="QMG82" s="150"/>
      <c r="QMH82" s="150"/>
      <c r="QMI82" s="150"/>
      <c r="QMJ82" s="150"/>
      <c r="QMK82" s="150"/>
      <c r="QML82" s="150"/>
      <c r="QMM82" s="150"/>
      <c r="QMN82" s="150"/>
      <c r="QMO82" s="150"/>
      <c r="QMP82" s="150"/>
      <c r="QMQ82" s="150"/>
      <c r="QMR82" s="150"/>
      <c r="QMS82" s="150"/>
      <c r="QMT82" s="150"/>
      <c r="QMU82" s="150"/>
      <c r="QMV82" s="150"/>
      <c r="QMW82" s="150"/>
      <c r="QMX82" s="150"/>
      <c r="QMY82" s="150"/>
      <c r="QMZ82" s="150"/>
      <c r="QNA82" s="150"/>
      <c r="QNB82" s="150"/>
      <c r="QNC82" s="150"/>
      <c r="QND82" s="150"/>
      <c r="QNE82" s="150"/>
      <c r="QNF82" s="150"/>
      <c r="QNG82" s="150"/>
      <c r="QNH82" s="150"/>
      <c r="QNI82" s="150"/>
      <c r="QNJ82" s="150"/>
      <c r="QNK82" s="150"/>
      <c r="QNL82" s="150"/>
      <c r="QNM82" s="150"/>
      <c r="QNN82" s="150"/>
      <c r="QNO82" s="150"/>
      <c r="QNP82" s="150"/>
      <c r="QNQ82" s="150"/>
      <c r="QNR82" s="150"/>
      <c r="QNS82" s="150"/>
      <c r="QNT82" s="150"/>
      <c r="QNU82" s="150"/>
      <c r="QNV82" s="150"/>
      <c r="QNW82" s="150"/>
      <c r="QNX82" s="150"/>
      <c r="QNY82" s="150"/>
      <c r="QNZ82" s="150"/>
      <c r="QOA82" s="150"/>
      <c r="QOB82" s="150"/>
      <c r="QOC82" s="150"/>
      <c r="QOD82" s="150"/>
      <c r="QOE82" s="150"/>
      <c r="QOF82" s="150"/>
      <c r="QOG82" s="150"/>
      <c r="QOH82" s="150"/>
      <c r="QOI82" s="150"/>
      <c r="QOJ82" s="150"/>
      <c r="QOK82" s="150"/>
      <c r="QOL82" s="150"/>
      <c r="QOM82" s="150"/>
      <c r="QON82" s="150"/>
      <c r="QOO82" s="150"/>
      <c r="QOP82" s="150"/>
      <c r="QOQ82" s="150"/>
      <c r="QOR82" s="150"/>
      <c r="QOS82" s="150"/>
      <c r="QOT82" s="150"/>
      <c r="QOU82" s="150"/>
      <c r="QOV82" s="150"/>
      <c r="QOW82" s="150"/>
      <c r="QOX82" s="150"/>
      <c r="QOY82" s="150"/>
      <c r="QOZ82" s="150"/>
      <c r="QPA82" s="150"/>
      <c r="QPB82" s="150"/>
      <c r="QPC82" s="150"/>
      <c r="QPD82" s="150"/>
      <c r="QPE82" s="150"/>
      <c r="QPF82" s="150"/>
      <c r="QPG82" s="150"/>
      <c r="QPH82" s="150"/>
      <c r="QPI82" s="150"/>
      <c r="QPJ82" s="150"/>
      <c r="QPK82" s="150"/>
      <c r="QPL82" s="150"/>
      <c r="QPM82" s="150"/>
      <c r="QPN82" s="150"/>
      <c r="QPO82" s="150"/>
      <c r="QPP82" s="150"/>
      <c r="QPQ82" s="150"/>
      <c r="QPR82" s="150"/>
      <c r="QPS82" s="150"/>
      <c r="QPT82" s="150"/>
      <c r="QPU82" s="150"/>
      <c r="QPV82" s="150"/>
      <c r="QPW82" s="150"/>
      <c r="QPX82" s="150"/>
      <c r="QPY82" s="150"/>
      <c r="QPZ82" s="150"/>
      <c r="QQA82" s="150"/>
      <c r="QQB82" s="150"/>
      <c r="QQC82" s="150"/>
      <c r="QQD82" s="150"/>
      <c r="QQE82" s="150"/>
      <c r="QQF82" s="150"/>
      <c r="QQG82" s="150"/>
      <c r="QQH82" s="150"/>
      <c r="QQI82" s="150"/>
      <c r="QQJ82" s="150"/>
      <c r="QQK82" s="150"/>
      <c r="QQL82" s="150"/>
      <c r="QQM82" s="150"/>
      <c r="QQN82" s="150"/>
      <c r="QQO82" s="150"/>
      <c r="QQP82" s="150"/>
      <c r="QQQ82" s="150"/>
      <c r="QQR82" s="150"/>
      <c r="QQS82" s="150"/>
      <c r="QQT82" s="150"/>
      <c r="QQU82" s="150"/>
      <c r="QQV82" s="150"/>
      <c r="QQW82" s="150"/>
      <c r="QQX82" s="150"/>
      <c r="QQY82" s="150"/>
      <c r="QQZ82" s="150"/>
      <c r="QRA82" s="150"/>
      <c r="QRB82" s="150"/>
      <c r="QRC82" s="150"/>
      <c r="QRD82" s="150"/>
      <c r="QRE82" s="150"/>
      <c r="QRF82" s="150"/>
      <c r="QRG82" s="150"/>
      <c r="QRH82" s="150"/>
      <c r="QRI82" s="150"/>
      <c r="QRJ82" s="150"/>
      <c r="QRK82" s="150"/>
      <c r="QRL82" s="150"/>
      <c r="QRM82" s="150"/>
      <c r="QRN82" s="150"/>
      <c r="QRO82" s="150"/>
      <c r="QRP82" s="150"/>
      <c r="QRQ82" s="150"/>
      <c r="QRR82" s="150"/>
      <c r="QRS82" s="150"/>
      <c r="QRT82" s="150"/>
      <c r="QRU82" s="150"/>
      <c r="QRV82" s="150"/>
      <c r="QRW82" s="150"/>
      <c r="QRX82" s="150"/>
      <c r="QRY82" s="150"/>
      <c r="QRZ82" s="150"/>
      <c r="QSA82" s="150"/>
      <c r="QSB82" s="150"/>
      <c r="QSC82" s="150"/>
      <c r="QSD82" s="150"/>
      <c r="QSE82" s="150"/>
      <c r="QSF82" s="150"/>
      <c r="QSG82" s="150"/>
      <c r="QSH82" s="150"/>
      <c r="QSI82" s="150"/>
      <c r="QSJ82" s="150"/>
      <c r="QSK82" s="150"/>
      <c r="QSL82" s="150"/>
      <c r="QSM82" s="150"/>
      <c r="QSN82" s="150"/>
      <c r="QSO82" s="150"/>
      <c r="QSP82" s="150"/>
      <c r="QSQ82" s="150"/>
      <c r="QSR82" s="150"/>
      <c r="QSS82" s="150"/>
      <c r="QST82" s="150"/>
      <c r="QSU82" s="150"/>
      <c r="QSV82" s="150"/>
      <c r="QSW82" s="150"/>
      <c r="QSX82" s="150"/>
      <c r="QSY82" s="150"/>
      <c r="QSZ82" s="150"/>
      <c r="QTA82" s="150"/>
      <c r="QTB82" s="150"/>
      <c r="QTC82" s="150"/>
      <c r="QTD82" s="150"/>
      <c r="QTE82" s="150"/>
      <c r="QTF82" s="150"/>
      <c r="QTG82" s="150"/>
      <c r="QTH82" s="150"/>
      <c r="QTI82" s="150"/>
      <c r="QTJ82" s="150"/>
      <c r="QTK82" s="150"/>
      <c r="QTL82" s="150"/>
      <c r="QTM82" s="150"/>
      <c r="QTN82" s="150"/>
      <c r="QTO82" s="150"/>
      <c r="QTP82" s="150"/>
      <c r="QTQ82" s="150"/>
      <c r="QTR82" s="150"/>
      <c r="QTS82" s="150"/>
      <c r="QTT82" s="150"/>
      <c r="QTU82" s="150"/>
      <c r="QTV82" s="150"/>
      <c r="QTW82" s="150"/>
      <c r="QTX82" s="150"/>
      <c r="QTY82" s="150"/>
      <c r="QTZ82" s="150"/>
      <c r="QUA82" s="150"/>
      <c r="QUB82" s="150"/>
      <c r="QUC82" s="150"/>
      <c r="QUD82" s="150"/>
      <c r="QUE82" s="150"/>
      <c r="QUF82" s="150"/>
      <c r="QUG82" s="150"/>
      <c r="QUH82" s="150"/>
      <c r="QUI82" s="150"/>
      <c r="QUJ82" s="150"/>
      <c r="QUK82" s="150"/>
      <c r="QUL82" s="150"/>
      <c r="QUM82" s="150"/>
      <c r="QUN82" s="150"/>
      <c r="QUO82" s="150"/>
      <c r="QUP82" s="150"/>
      <c r="QUQ82" s="150"/>
      <c r="QUR82" s="150"/>
      <c r="QUS82" s="150"/>
      <c r="QUT82" s="150"/>
      <c r="QUU82" s="150"/>
      <c r="QUV82" s="150"/>
      <c r="QUW82" s="150"/>
      <c r="QUX82" s="150"/>
      <c r="QUY82" s="150"/>
      <c r="QUZ82" s="150"/>
      <c r="QVA82" s="150"/>
      <c r="QVB82" s="150"/>
      <c r="QVC82" s="150"/>
      <c r="QVD82" s="150"/>
      <c r="QVE82" s="150"/>
      <c r="QVF82" s="150"/>
      <c r="QVG82" s="150"/>
      <c r="QVH82" s="150"/>
      <c r="QVI82" s="150"/>
      <c r="QVJ82" s="150"/>
      <c r="QVK82" s="150"/>
      <c r="QVL82" s="150"/>
      <c r="QVM82" s="150"/>
      <c r="QVN82" s="150"/>
      <c r="QVO82" s="150"/>
      <c r="QVP82" s="150"/>
      <c r="QVQ82" s="150"/>
      <c r="QVR82" s="150"/>
      <c r="QVS82" s="150"/>
      <c r="QVT82" s="150"/>
      <c r="QVU82" s="150"/>
      <c r="QVV82" s="150"/>
      <c r="QVW82" s="150"/>
      <c r="QVX82" s="150"/>
      <c r="QVY82" s="150"/>
      <c r="QVZ82" s="150"/>
      <c r="QWA82" s="150"/>
      <c r="QWB82" s="150"/>
      <c r="QWC82" s="150"/>
      <c r="QWD82" s="150"/>
      <c r="QWE82" s="150"/>
      <c r="QWF82" s="150"/>
      <c r="QWG82" s="150"/>
      <c r="QWH82" s="150"/>
      <c r="QWI82" s="150"/>
      <c r="QWJ82" s="150"/>
      <c r="QWK82" s="150"/>
      <c r="QWL82" s="150"/>
      <c r="QWM82" s="150"/>
      <c r="QWN82" s="150"/>
      <c r="QWO82" s="150"/>
      <c r="QWP82" s="150"/>
      <c r="QWQ82" s="150"/>
      <c r="QWR82" s="150"/>
      <c r="QWS82" s="150"/>
      <c r="QWT82" s="150"/>
      <c r="QWU82" s="150"/>
      <c r="QWV82" s="150"/>
      <c r="QWW82" s="150"/>
      <c r="QWX82" s="150"/>
      <c r="QWY82" s="150"/>
      <c r="QWZ82" s="150"/>
      <c r="QXA82" s="150"/>
      <c r="QXB82" s="150"/>
      <c r="QXC82" s="150"/>
      <c r="QXD82" s="150"/>
      <c r="QXE82" s="150"/>
      <c r="QXF82" s="150"/>
      <c r="QXG82" s="150"/>
      <c r="QXH82" s="150"/>
      <c r="QXI82" s="150"/>
      <c r="QXJ82" s="150"/>
      <c r="QXK82" s="150"/>
      <c r="QXL82" s="150"/>
      <c r="QXM82" s="150"/>
      <c r="QXN82" s="150"/>
      <c r="QXO82" s="150"/>
      <c r="QXP82" s="150"/>
      <c r="QXQ82" s="150"/>
      <c r="QXR82" s="150"/>
      <c r="QXS82" s="150"/>
      <c r="QXT82" s="150"/>
      <c r="QXU82" s="150"/>
      <c r="QXV82" s="150"/>
      <c r="QXW82" s="150"/>
      <c r="QXX82" s="150"/>
      <c r="QXY82" s="150"/>
      <c r="QXZ82" s="150"/>
      <c r="QYA82" s="150"/>
      <c r="QYB82" s="150"/>
      <c r="QYC82" s="150"/>
      <c r="QYD82" s="150"/>
      <c r="QYE82" s="150"/>
      <c r="QYF82" s="150"/>
      <c r="QYG82" s="150"/>
      <c r="QYH82" s="150"/>
      <c r="QYI82" s="150"/>
      <c r="QYJ82" s="150"/>
      <c r="QYK82" s="150"/>
      <c r="QYL82" s="150"/>
      <c r="QYM82" s="150"/>
      <c r="QYN82" s="150"/>
      <c r="QYO82" s="150"/>
      <c r="QYP82" s="150"/>
      <c r="QYQ82" s="150"/>
      <c r="QYR82" s="150"/>
      <c r="QYS82" s="150"/>
      <c r="QYT82" s="150"/>
      <c r="QYU82" s="150"/>
      <c r="QYV82" s="150"/>
      <c r="QYW82" s="150"/>
      <c r="QYX82" s="150"/>
      <c r="QYY82" s="150"/>
      <c r="QYZ82" s="150"/>
      <c r="QZA82" s="150"/>
      <c r="QZB82" s="150"/>
      <c r="QZC82" s="150"/>
      <c r="QZD82" s="150"/>
      <c r="QZE82" s="150"/>
      <c r="QZF82" s="150"/>
      <c r="QZG82" s="150"/>
      <c r="QZH82" s="150"/>
      <c r="QZI82" s="150"/>
      <c r="QZJ82" s="150"/>
      <c r="QZK82" s="150"/>
      <c r="QZL82" s="150"/>
      <c r="QZM82" s="150"/>
      <c r="QZN82" s="150"/>
      <c r="QZO82" s="150"/>
      <c r="QZP82" s="150"/>
      <c r="QZQ82" s="150"/>
      <c r="QZR82" s="150"/>
      <c r="QZS82" s="150"/>
      <c r="QZT82" s="150"/>
      <c r="QZU82" s="150"/>
      <c r="QZV82" s="150"/>
      <c r="QZW82" s="150"/>
      <c r="QZX82" s="150"/>
      <c r="QZY82" s="150"/>
      <c r="QZZ82" s="150"/>
      <c r="RAA82" s="150"/>
      <c r="RAB82" s="150"/>
      <c r="RAC82" s="150"/>
      <c r="RAD82" s="150"/>
      <c r="RAE82" s="150"/>
      <c r="RAF82" s="150"/>
      <c r="RAG82" s="150"/>
      <c r="RAH82" s="150"/>
      <c r="RAI82" s="150"/>
      <c r="RAJ82" s="150"/>
      <c r="RAK82" s="150"/>
      <c r="RAL82" s="150"/>
      <c r="RAM82" s="150"/>
      <c r="RAN82" s="150"/>
      <c r="RAO82" s="150"/>
      <c r="RAP82" s="150"/>
      <c r="RAQ82" s="150"/>
      <c r="RAR82" s="150"/>
      <c r="RAS82" s="150"/>
      <c r="RAT82" s="150"/>
      <c r="RAU82" s="150"/>
      <c r="RAV82" s="150"/>
      <c r="RAW82" s="150"/>
      <c r="RAX82" s="150"/>
      <c r="RAY82" s="150"/>
      <c r="RAZ82" s="150"/>
      <c r="RBA82" s="150"/>
      <c r="RBB82" s="150"/>
      <c r="RBC82" s="150"/>
      <c r="RBD82" s="150"/>
      <c r="RBE82" s="150"/>
      <c r="RBF82" s="150"/>
      <c r="RBG82" s="150"/>
      <c r="RBH82" s="150"/>
      <c r="RBI82" s="150"/>
      <c r="RBJ82" s="150"/>
      <c r="RBK82" s="150"/>
      <c r="RBL82" s="150"/>
      <c r="RBM82" s="150"/>
      <c r="RBN82" s="150"/>
      <c r="RBO82" s="150"/>
      <c r="RBP82" s="150"/>
      <c r="RBQ82" s="150"/>
      <c r="RBR82" s="150"/>
      <c r="RBS82" s="150"/>
      <c r="RBT82" s="150"/>
      <c r="RBU82" s="150"/>
      <c r="RBV82" s="150"/>
      <c r="RBW82" s="150"/>
      <c r="RBX82" s="150"/>
      <c r="RBY82" s="150"/>
      <c r="RBZ82" s="150"/>
      <c r="RCA82" s="150"/>
      <c r="RCB82" s="150"/>
      <c r="RCC82" s="150"/>
      <c r="RCD82" s="150"/>
      <c r="RCE82" s="150"/>
      <c r="RCF82" s="150"/>
      <c r="RCG82" s="150"/>
      <c r="RCH82" s="150"/>
      <c r="RCI82" s="150"/>
      <c r="RCJ82" s="150"/>
      <c r="RCK82" s="150"/>
      <c r="RCL82" s="150"/>
      <c r="RCM82" s="150"/>
      <c r="RCN82" s="150"/>
      <c r="RCO82" s="150"/>
      <c r="RCP82" s="150"/>
      <c r="RCQ82" s="150"/>
      <c r="RCR82" s="150"/>
      <c r="RCS82" s="150"/>
      <c r="RCT82" s="150"/>
      <c r="RCU82" s="150"/>
      <c r="RCV82" s="150"/>
      <c r="RCW82" s="150"/>
      <c r="RCX82" s="150"/>
      <c r="RCY82" s="150"/>
      <c r="RCZ82" s="150"/>
      <c r="RDA82" s="150"/>
      <c r="RDB82" s="150"/>
      <c r="RDC82" s="150"/>
      <c r="RDD82" s="150"/>
      <c r="RDE82" s="150"/>
      <c r="RDF82" s="150"/>
      <c r="RDG82" s="150"/>
      <c r="RDH82" s="150"/>
      <c r="RDI82" s="150"/>
      <c r="RDJ82" s="150"/>
      <c r="RDK82" s="150"/>
      <c r="RDL82" s="150"/>
      <c r="RDM82" s="150"/>
      <c r="RDN82" s="150"/>
      <c r="RDO82" s="150"/>
      <c r="RDP82" s="150"/>
      <c r="RDQ82" s="150"/>
      <c r="RDR82" s="150"/>
      <c r="RDS82" s="150"/>
      <c r="RDT82" s="150"/>
      <c r="RDU82" s="150"/>
      <c r="RDV82" s="150"/>
      <c r="RDW82" s="150"/>
      <c r="RDX82" s="150"/>
      <c r="RDY82" s="150"/>
      <c r="RDZ82" s="150"/>
      <c r="REA82" s="150"/>
      <c r="REB82" s="150"/>
      <c r="REC82" s="150"/>
      <c r="RED82" s="150"/>
      <c r="REE82" s="150"/>
      <c r="REF82" s="150"/>
      <c r="REG82" s="150"/>
      <c r="REH82" s="150"/>
      <c r="REI82" s="150"/>
      <c r="REJ82" s="150"/>
      <c r="REK82" s="150"/>
      <c r="REL82" s="150"/>
      <c r="REM82" s="150"/>
      <c r="REN82" s="150"/>
      <c r="REO82" s="150"/>
      <c r="REP82" s="150"/>
      <c r="REQ82" s="150"/>
      <c r="RER82" s="150"/>
      <c r="RES82" s="150"/>
      <c r="RET82" s="150"/>
      <c r="REU82" s="150"/>
      <c r="REV82" s="150"/>
      <c r="REW82" s="150"/>
      <c r="REX82" s="150"/>
      <c r="REY82" s="150"/>
      <c r="REZ82" s="150"/>
      <c r="RFA82" s="150"/>
      <c r="RFB82" s="150"/>
      <c r="RFC82" s="150"/>
      <c r="RFD82" s="150"/>
      <c r="RFE82" s="150"/>
      <c r="RFF82" s="150"/>
      <c r="RFG82" s="150"/>
      <c r="RFH82" s="150"/>
      <c r="RFI82" s="150"/>
      <c r="RFJ82" s="150"/>
      <c r="RFK82" s="150"/>
      <c r="RFL82" s="150"/>
      <c r="RFM82" s="150"/>
      <c r="RFN82" s="150"/>
      <c r="RFO82" s="150"/>
      <c r="RFP82" s="150"/>
      <c r="RFQ82" s="150"/>
      <c r="RFR82" s="150"/>
      <c r="RFS82" s="150"/>
      <c r="RFT82" s="150"/>
      <c r="RFU82" s="150"/>
      <c r="RFV82" s="150"/>
      <c r="RFW82" s="150"/>
      <c r="RFX82" s="150"/>
      <c r="RFY82" s="150"/>
      <c r="RFZ82" s="150"/>
      <c r="RGA82" s="150"/>
      <c r="RGB82" s="150"/>
      <c r="RGC82" s="150"/>
      <c r="RGD82" s="150"/>
      <c r="RGE82" s="150"/>
      <c r="RGF82" s="150"/>
      <c r="RGG82" s="150"/>
      <c r="RGH82" s="150"/>
      <c r="RGI82" s="150"/>
      <c r="RGJ82" s="150"/>
      <c r="RGK82" s="150"/>
      <c r="RGL82" s="150"/>
      <c r="RGM82" s="150"/>
      <c r="RGN82" s="150"/>
      <c r="RGO82" s="150"/>
      <c r="RGP82" s="150"/>
      <c r="RGQ82" s="150"/>
      <c r="RGR82" s="150"/>
      <c r="RGS82" s="150"/>
      <c r="RGT82" s="150"/>
      <c r="RGU82" s="150"/>
      <c r="RGV82" s="150"/>
      <c r="RGW82" s="150"/>
      <c r="RGX82" s="150"/>
      <c r="RGY82" s="150"/>
      <c r="RGZ82" s="150"/>
      <c r="RHA82" s="150"/>
      <c r="RHB82" s="150"/>
      <c r="RHC82" s="150"/>
      <c r="RHD82" s="150"/>
      <c r="RHE82" s="150"/>
      <c r="RHF82" s="150"/>
      <c r="RHG82" s="150"/>
      <c r="RHH82" s="150"/>
      <c r="RHI82" s="150"/>
      <c r="RHJ82" s="150"/>
      <c r="RHK82" s="150"/>
      <c r="RHL82" s="150"/>
      <c r="RHM82" s="150"/>
      <c r="RHN82" s="150"/>
      <c r="RHO82" s="150"/>
      <c r="RHP82" s="150"/>
      <c r="RHQ82" s="150"/>
      <c r="RHR82" s="150"/>
      <c r="RHS82" s="150"/>
      <c r="RHT82" s="150"/>
      <c r="RHU82" s="150"/>
      <c r="RHV82" s="150"/>
      <c r="RHW82" s="150"/>
      <c r="RHX82" s="150"/>
      <c r="RHY82" s="150"/>
      <c r="RHZ82" s="150"/>
      <c r="RIA82" s="150"/>
      <c r="RIB82" s="150"/>
      <c r="RIC82" s="150"/>
      <c r="RID82" s="150"/>
      <c r="RIE82" s="150"/>
      <c r="RIF82" s="150"/>
      <c r="RIG82" s="150"/>
      <c r="RIH82" s="150"/>
      <c r="RII82" s="150"/>
      <c r="RIJ82" s="150"/>
      <c r="RIK82" s="150"/>
      <c r="RIL82" s="150"/>
      <c r="RIM82" s="150"/>
      <c r="RIN82" s="150"/>
      <c r="RIO82" s="150"/>
      <c r="RIP82" s="150"/>
      <c r="RIQ82" s="150"/>
      <c r="RIR82" s="150"/>
      <c r="RIS82" s="150"/>
      <c r="RIT82" s="150"/>
      <c r="RIU82" s="150"/>
      <c r="RIV82" s="150"/>
      <c r="RIW82" s="150"/>
      <c r="RIX82" s="150"/>
      <c r="RIY82" s="150"/>
      <c r="RIZ82" s="150"/>
      <c r="RJA82" s="150"/>
      <c r="RJB82" s="150"/>
      <c r="RJC82" s="150"/>
      <c r="RJD82" s="150"/>
      <c r="RJE82" s="150"/>
      <c r="RJF82" s="150"/>
      <c r="RJG82" s="150"/>
      <c r="RJH82" s="150"/>
      <c r="RJI82" s="150"/>
      <c r="RJJ82" s="150"/>
      <c r="RJK82" s="150"/>
      <c r="RJL82" s="150"/>
      <c r="RJM82" s="150"/>
      <c r="RJN82" s="150"/>
      <c r="RJO82" s="150"/>
      <c r="RJP82" s="150"/>
      <c r="RJQ82" s="150"/>
      <c r="RJR82" s="150"/>
      <c r="RJS82" s="150"/>
      <c r="RJT82" s="150"/>
      <c r="RJU82" s="150"/>
      <c r="RJV82" s="150"/>
      <c r="RJW82" s="150"/>
      <c r="RJX82" s="150"/>
      <c r="RJY82" s="150"/>
      <c r="RJZ82" s="150"/>
      <c r="RKA82" s="150"/>
      <c r="RKB82" s="150"/>
      <c r="RKC82" s="150"/>
      <c r="RKD82" s="150"/>
      <c r="RKE82" s="150"/>
      <c r="RKF82" s="150"/>
      <c r="RKG82" s="150"/>
      <c r="RKH82" s="150"/>
      <c r="RKI82" s="150"/>
      <c r="RKJ82" s="150"/>
      <c r="RKK82" s="150"/>
      <c r="RKL82" s="150"/>
      <c r="RKM82" s="150"/>
      <c r="RKN82" s="150"/>
      <c r="RKO82" s="150"/>
      <c r="RKP82" s="150"/>
      <c r="RKQ82" s="150"/>
      <c r="RKR82" s="150"/>
      <c r="RKS82" s="150"/>
      <c r="RKT82" s="150"/>
      <c r="RKU82" s="150"/>
      <c r="RKV82" s="150"/>
      <c r="RKW82" s="150"/>
      <c r="RKX82" s="150"/>
      <c r="RKY82" s="150"/>
      <c r="RKZ82" s="150"/>
      <c r="RLA82" s="150"/>
      <c r="RLB82" s="150"/>
      <c r="RLC82" s="150"/>
      <c r="RLD82" s="150"/>
      <c r="RLE82" s="150"/>
      <c r="RLF82" s="150"/>
      <c r="RLG82" s="150"/>
      <c r="RLH82" s="150"/>
      <c r="RLI82" s="150"/>
      <c r="RLJ82" s="150"/>
      <c r="RLK82" s="150"/>
      <c r="RLL82" s="150"/>
      <c r="RLM82" s="150"/>
      <c r="RLN82" s="150"/>
      <c r="RLO82" s="150"/>
      <c r="RLP82" s="150"/>
      <c r="RLQ82" s="150"/>
      <c r="RLR82" s="150"/>
      <c r="RLS82" s="150"/>
      <c r="RLT82" s="150"/>
      <c r="RLU82" s="150"/>
      <c r="RLV82" s="150"/>
      <c r="RLW82" s="150"/>
      <c r="RLX82" s="150"/>
      <c r="RLY82" s="150"/>
      <c r="RLZ82" s="150"/>
      <c r="RMA82" s="150"/>
      <c r="RMB82" s="150"/>
      <c r="RMC82" s="150"/>
      <c r="RMD82" s="150"/>
      <c r="RME82" s="150"/>
      <c r="RMF82" s="150"/>
      <c r="RMG82" s="150"/>
      <c r="RMH82" s="150"/>
      <c r="RMI82" s="150"/>
      <c r="RMJ82" s="150"/>
      <c r="RMK82" s="150"/>
      <c r="RML82" s="150"/>
      <c r="RMM82" s="150"/>
      <c r="RMN82" s="150"/>
      <c r="RMO82" s="150"/>
      <c r="RMP82" s="150"/>
      <c r="RMQ82" s="150"/>
      <c r="RMR82" s="150"/>
      <c r="RMS82" s="150"/>
      <c r="RMT82" s="150"/>
      <c r="RMU82" s="150"/>
      <c r="RMV82" s="150"/>
      <c r="RMW82" s="150"/>
      <c r="RMX82" s="150"/>
      <c r="RMY82" s="150"/>
      <c r="RMZ82" s="150"/>
      <c r="RNA82" s="150"/>
      <c r="RNB82" s="150"/>
      <c r="RNC82" s="150"/>
      <c r="RND82" s="150"/>
      <c r="RNE82" s="150"/>
      <c r="RNF82" s="150"/>
      <c r="RNG82" s="150"/>
      <c r="RNH82" s="150"/>
      <c r="RNI82" s="150"/>
      <c r="RNJ82" s="150"/>
      <c r="RNK82" s="150"/>
      <c r="RNL82" s="150"/>
      <c r="RNM82" s="150"/>
      <c r="RNN82" s="150"/>
      <c r="RNO82" s="150"/>
      <c r="RNP82" s="150"/>
      <c r="RNQ82" s="150"/>
      <c r="RNR82" s="150"/>
      <c r="RNS82" s="150"/>
      <c r="RNT82" s="150"/>
      <c r="RNU82" s="150"/>
      <c r="RNV82" s="150"/>
      <c r="RNW82" s="150"/>
      <c r="RNX82" s="150"/>
      <c r="RNY82" s="150"/>
      <c r="RNZ82" s="150"/>
      <c r="ROA82" s="150"/>
      <c r="ROB82" s="150"/>
      <c r="ROC82" s="150"/>
      <c r="ROD82" s="150"/>
      <c r="ROE82" s="150"/>
      <c r="ROF82" s="150"/>
      <c r="ROG82" s="150"/>
      <c r="ROH82" s="150"/>
      <c r="ROI82" s="150"/>
      <c r="ROJ82" s="150"/>
      <c r="ROK82" s="150"/>
      <c r="ROL82" s="150"/>
      <c r="ROM82" s="150"/>
      <c r="RON82" s="150"/>
      <c r="ROO82" s="150"/>
      <c r="ROP82" s="150"/>
      <c r="ROQ82" s="150"/>
      <c r="ROR82" s="150"/>
      <c r="ROS82" s="150"/>
      <c r="ROT82" s="150"/>
      <c r="ROU82" s="150"/>
      <c r="ROV82" s="150"/>
      <c r="ROW82" s="150"/>
      <c r="ROX82" s="150"/>
      <c r="ROY82" s="150"/>
      <c r="ROZ82" s="150"/>
      <c r="RPA82" s="150"/>
      <c r="RPB82" s="150"/>
      <c r="RPC82" s="150"/>
      <c r="RPD82" s="150"/>
      <c r="RPE82" s="150"/>
      <c r="RPF82" s="150"/>
      <c r="RPG82" s="150"/>
      <c r="RPH82" s="150"/>
      <c r="RPI82" s="150"/>
      <c r="RPJ82" s="150"/>
      <c r="RPK82" s="150"/>
      <c r="RPL82" s="150"/>
      <c r="RPM82" s="150"/>
      <c r="RPN82" s="150"/>
      <c r="RPO82" s="150"/>
      <c r="RPP82" s="150"/>
      <c r="RPQ82" s="150"/>
      <c r="RPR82" s="150"/>
      <c r="RPS82" s="150"/>
      <c r="RPT82" s="150"/>
      <c r="RPU82" s="150"/>
      <c r="RPV82" s="150"/>
      <c r="RPW82" s="150"/>
      <c r="RPX82" s="150"/>
      <c r="RPY82" s="150"/>
      <c r="RPZ82" s="150"/>
      <c r="RQA82" s="150"/>
      <c r="RQB82" s="150"/>
      <c r="RQC82" s="150"/>
      <c r="RQD82" s="150"/>
      <c r="RQE82" s="150"/>
      <c r="RQF82" s="150"/>
      <c r="RQG82" s="150"/>
      <c r="RQH82" s="150"/>
      <c r="RQI82" s="150"/>
      <c r="RQJ82" s="150"/>
      <c r="RQK82" s="150"/>
      <c r="RQL82" s="150"/>
      <c r="RQM82" s="150"/>
      <c r="RQN82" s="150"/>
      <c r="RQO82" s="150"/>
      <c r="RQP82" s="150"/>
      <c r="RQQ82" s="150"/>
      <c r="RQR82" s="150"/>
      <c r="RQS82" s="150"/>
      <c r="RQT82" s="150"/>
      <c r="RQU82" s="150"/>
      <c r="RQV82" s="150"/>
      <c r="RQW82" s="150"/>
      <c r="RQX82" s="150"/>
      <c r="RQY82" s="150"/>
      <c r="RQZ82" s="150"/>
      <c r="RRA82" s="150"/>
      <c r="RRB82" s="150"/>
      <c r="RRC82" s="150"/>
      <c r="RRD82" s="150"/>
      <c r="RRE82" s="150"/>
      <c r="RRF82" s="150"/>
      <c r="RRG82" s="150"/>
      <c r="RRH82" s="150"/>
      <c r="RRI82" s="150"/>
      <c r="RRJ82" s="150"/>
      <c r="RRK82" s="150"/>
      <c r="RRL82" s="150"/>
      <c r="RRM82" s="150"/>
      <c r="RRN82" s="150"/>
      <c r="RRO82" s="150"/>
      <c r="RRP82" s="150"/>
      <c r="RRQ82" s="150"/>
      <c r="RRR82" s="150"/>
      <c r="RRS82" s="150"/>
      <c r="RRT82" s="150"/>
      <c r="RRU82" s="150"/>
      <c r="RRV82" s="150"/>
      <c r="RRW82" s="150"/>
      <c r="RRX82" s="150"/>
      <c r="RRY82" s="150"/>
      <c r="RRZ82" s="150"/>
      <c r="RSA82" s="150"/>
      <c r="RSB82" s="150"/>
      <c r="RSC82" s="150"/>
      <c r="RSD82" s="150"/>
      <c r="RSE82" s="150"/>
      <c r="RSF82" s="150"/>
      <c r="RSG82" s="150"/>
      <c r="RSH82" s="150"/>
      <c r="RSI82" s="150"/>
      <c r="RSJ82" s="150"/>
      <c r="RSK82" s="150"/>
      <c r="RSL82" s="150"/>
      <c r="RSM82" s="150"/>
      <c r="RSN82" s="150"/>
      <c r="RSO82" s="150"/>
      <c r="RSP82" s="150"/>
      <c r="RSQ82" s="150"/>
      <c r="RSR82" s="150"/>
      <c r="RSS82" s="150"/>
      <c r="RST82" s="150"/>
      <c r="RSU82" s="150"/>
      <c r="RSV82" s="150"/>
      <c r="RSW82" s="150"/>
      <c r="RSX82" s="150"/>
      <c r="RSY82" s="150"/>
      <c r="RSZ82" s="150"/>
      <c r="RTA82" s="150"/>
      <c r="RTB82" s="150"/>
      <c r="RTC82" s="150"/>
      <c r="RTD82" s="150"/>
      <c r="RTE82" s="150"/>
      <c r="RTF82" s="150"/>
      <c r="RTG82" s="150"/>
      <c r="RTH82" s="150"/>
      <c r="RTI82" s="150"/>
      <c r="RTJ82" s="150"/>
      <c r="RTK82" s="150"/>
      <c r="RTL82" s="150"/>
      <c r="RTM82" s="150"/>
      <c r="RTN82" s="150"/>
      <c r="RTO82" s="150"/>
      <c r="RTP82" s="150"/>
      <c r="RTQ82" s="150"/>
      <c r="RTR82" s="150"/>
      <c r="RTS82" s="150"/>
      <c r="RTT82" s="150"/>
      <c r="RTU82" s="150"/>
      <c r="RTV82" s="150"/>
      <c r="RTW82" s="150"/>
      <c r="RTX82" s="150"/>
      <c r="RTY82" s="150"/>
      <c r="RTZ82" s="150"/>
      <c r="RUA82" s="150"/>
      <c r="RUB82" s="150"/>
      <c r="RUC82" s="150"/>
      <c r="RUD82" s="150"/>
      <c r="RUE82" s="150"/>
      <c r="RUF82" s="150"/>
      <c r="RUG82" s="150"/>
      <c r="RUH82" s="150"/>
      <c r="RUI82" s="150"/>
      <c r="RUJ82" s="150"/>
      <c r="RUK82" s="150"/>
      <c r="RUL82" s="150"/>
      <c r="RUM82" s="150"/>
      <c r="RUN82" s="150"/>
      <c r="RUO82" s="150"/>
      <c r="RUP82" s="150"/>
      <c r="RUQ82" s="150"/>
      <c r="RUR82" s="150"/>
      <c r="RUS82" s="150"/>
      <c r="RUT82" s="150"/>
      <c r="RUU82" s="150"/>
      <c r="RUV82" s="150"/>
      <c r="RUW82" s="150"/>
      <c r="RUX82" s="150"/>
      <c r="RUY82" s="150"/>
      <c r="RUZ82" s="150"/>
      <c r="RVA82" s="150"/>
      <c r="RVB82" s="150"/>
      <c r="RVC82" s="150"/>
      <c r="RVD82" s="150"/>
      <c r="RVE82" s="150"/>
      <c r="RVF82" s="150"/>
      <c r="RVG82" s="150"/>
      <c r="RVH82" s="150"/>
      <c r="RVI82" s="150"/>
      <c r="RVJ82" s="150"/>
      <c r="RVK82" s="150"/>
      <c r="RVL82" s="150"/>
      <c r="RVM82" s="150"/>
      <c r="RVN82" s="150"/>
      <c r="RVO82" s="150"/>
      <c r="RVP82" s="150"/>
      <c r="RVQ82" s="150"/>
      <c r="RVR82" s="150"/>
      <c r="RVS82" s="150"/>
      <c r="RVT82" s="150"/>
      <c r="RVU82" s="150"/>
      <c r="RVV82" s="150"/>
      <c r="RVW82" s="150"/>
      <c r="RVX82" s="150"/>
      <c r="RVY82" s="150"/>
      <c r="RVZ82" s="150"/>
      <c r="RWA82" s="150"/>
      <c r="RWB82" s="150"/>
      <c r="RWC82" s="150"/>
      <c r="RWD82" s="150"/>
      <c r="RWE82" s="150"/>
      <c r="RWF82" s="150"/>
      <c r="RWG82" s="150"/>
      <c r="RWH82" s="150"/>
      <c r="RWI82" s="150"/>
      <c r="RWJ82" s="150"/>
      <c r="RWK82" s="150"/>
      <c r="RWL82" s="150"/>
      <c r="RWM82" s="150"/>
      <c r="RWN82" s="150"/>
      <c r="RWO82" s="150"/>
      <c r="RWP82" s="150"/>
      <c r="RWQ82" s="150"/>
      <c r="RWR82" s="150"/>
      <c r="RWS82" s="150"/>
      <c r="RWT82" s="150"/>
      <c r="RWU82" s="150"/>
      <c r="RWV82" s="150"/>
      <c r="RWW82" s="150"/>
      <c r="RWX82" s="150"/>
      <c r="RWY82" s="150"/>
      <c r="RWZ82" s="150"/>
      <c r="RXA82" s="150"/>
      <c r="RXB82" s="150"/>
      <c r="RXC82" s="150"/>
      <c r="RXD82" s="150"/>
      <c r="RXE82" s="150"/>
      <c r="RXF82" s="150"/>
      <c r="RXG82" s="150"/>
      <c r="RXH82" s="150"/>
      <c r="RXI82" s="150"/>
      <c r="RXJ82" s="150"/>
      <c r="RXK82" s="150"/>
      <c r="RXL82" s="150"/>
      <c r="RXM82" s="150"/>
      <c r="RXN82" s="150"/>
      <c r="RXO82" s="150"/>
      <c r="RXP82" s="150"/>
      <c r="RXQ82" s="150"/>
      <c r="RXR82" s="150"/>
      <c r="RXS82" s="150"/>
      <c r="RXT82" s="150"/>
      <c r="RXU82" s="150"/>
      <c r="RXV82" s="150"/>
      <c r="RXW82" s="150"/>
      <c r="RXX82" s="150"/>
      <c r="RXY82" s="150"/>
      <c r="RXZ82" s="150"/>
      <c r="RYA82" s="150"/>
      <c r="RYB82" s="150"/>
      <c r="RYC82" s="150"/>
      <c r="RYD82" s="150"/>
      <c r="RYE82" s="150"/>
      <c r="RYF82" s="150"/>
      <c r="RYG82" s="150"/>
      <c r="RYH82" s="150"/>
      <c r="RYI82" s="150"/>
      <c r="RYJ82" s="150"/>
      <c r="RYK82" s="150"/>
      <c r="RYL82" s="150"/>
      <c r="RYM82" s="150"/>
      <c r="RYN82" s="150"/>
      <c r="RYO82" s="150"/>
      <c r="RYP82" s="150"/>
      <c r="RYQ82" s="150"/>
      <c r="RYR82" s="150"/>
      <c r="RYS82" s="150"/>
      <c r="RYT82" s="150"/>
      <c r="RYU82" s="150"/>
      <c r="RYV82" s="150"/>
      <c r="RYW82" s="150"/>
      <c r="RYX82" s="150"/>
      <c r="RYY82" s="150"/>
      <c r="RYZ82" s="150"/>
      <c r="RZA82" s="150"/>
      <c r="RZB82" s="150"/>
      <c r="RZC82" s="150"/>
      <c r="RZD82" s="150"/>
      <c r="RZE82" s="150"/>
      <c r="RZF82" s="150"/>
      <c r="RZG82" s="150"/>
      <c r="RZH82" s="150"/>
      <c r="RZI82" s="150"/>
      <c r="RZJ82" s="150"/>
      <c r="RZK82" s="150"/>
      <c r="RZL82" s="150"/>
      <c r="RZM82" s="150"/>
      <c r="RZN82" s="150"/>
      <c r="RZO82" s="150"/>
      <c r="RZP82" s="150"/>
      <c r="RZQ82" s="150"/>
      <c r="RZR82" s="150"/>
      <c r="RZS82" s="150"/>
      <c r="RZT82" s="150"/>
      <c r="RZU82" s="150"/>
      <c r="RZV82" s="150"/>
      <c r="RZW82" s="150"/>
      <c r="RZX82" s="150"/>
      <c r="RZY82" s="150"/>
      <c r="RZZ82" s="150"/>
      <c r="SAA82" s="150"/>
      <c r="SAB82" s="150"/>
      <c r="SAC82" s="150"/>
      <c r="SAD82" s="150"/>
      <c r="SAE82" s="150"/>
      <c r="SAF82" s="150"/>
      <c r="SAG82" s="150"/>
      <c r="SAH82" s="150"/>
      <c r="SAI82" s="150"/>
      <c r="SAJ82" s="150"/>
      <c r="SAK82" s="150"/>
      <c r="SAL82" s="150"/>
      <c r="SAM82" s="150"/>
      <c r="SAN82" s="150"/>
      <c r="SAO82" s="150"/>
      <c r="SAP82" s="150"/>
      <c r="SAQ82" s="150"/>
      <c r="SAR82" s="150"/>
      <c r="SAS82" s="150"/>
      <c r="SAT82" s="150"/>
      <c r="SAU82" s="150"/>
      <c r="SAV82" s="150"/>
      <c r="SAW82" s="150"/>
      <c r="SAX82" s="150"/>
      <c r="SAY82" s="150"/>
      <c r="SAZ82" s="150"/>
      <c r="SBA82" s="150"/>
      <c r="SBB82" s="150"/>
      <c r="SBC82" s="150"/>
      <c r="SBD82" s="150"/>
      <c r="SBE82" s="150"/>
      <c r="SBF82" s="150"/>
      <c r="SBG82" s="150"/>
      <c r="SBH82" s="150"/>
      <c r="SBI82" s="150"/>
      <c r="SBJ82" s="150"/>
      <c r="SBK82" s="150"/>
      <c r="SBL82" s="150"/>
      <c r="SBM82" s="150"/>
      <c r="SBN82" s="150"/>
      <c r="SBO82" s="150"/>
      <c r="SBP82" s="150"/>
      <c r="SBQ82" s="150"/>
      <c r="SBR82" s="150"/>
      <c r="SBS82" s="150"/>
      <c r="SBT82" s="150"/>
      <c r="SBU82" s="150"/>
      <c r="SBV82" s="150"/>
      <c r="SBW82" s="150"/>
      <c r="SBX82" s="150"/>
      <c r="SBY82" s="150"/>
      <c r="SBZ82" s="150"/>
      <c r="SCA82" s="150"/>
      <c r="SCB82" s="150"/>
      <c r="SCC82" s="150"/>
      <c r="SCD82" s="150"/>
      <c r="SCE82" s="150"/>
      <c r="SCF82" s="150"/>
      <c r="SCG82" s="150"/>
      <c r="SCH82" s="150"/>
      <c r="SCI82" s="150"/>
      <c r="SCJ82" s="150"/>
      <c r="SCK82" s="150"/>
      <c r="SCL82" s="150"/>
      <c r="SCM82" s="150"/>
      <c r="SCN82" s="150"/>
      <c r="SCO82" s="150"/>
      <c r="SCP82" s="150"/>
      <c r="SCQ82" s="150"/>
      <c r="SCR82" s="150"/>
      <c r="SCS82" s="150"/>
      <c r="SCT82" s="150"/>
      <c r="SCU82" s="150"/>
      <c r="SCV82" s="150"/>
      <c r="SCW82" s="150"/>
      <c r="SCX82" s="150"/>
      <c r="SCY82" s="150"/>
      <c r="SCZ82" s="150"/>
      <c r="SDA82" s="150"/>
      <c r="SDB82" s="150"/>
      <c r="SDC82" s="150"/>
      <c r="SDD82" s="150"/>
      <c r="SDE82" s="150"/>
      <c r="SDF82" s="150"/>
      <c r="SDG82" s="150"/>
      <c r="SDH82" s="150"/>
      <c r="SDI82" s="150"/>
      <c r="SDJ82" s="150"/>
      <c r="SDK82" s="150"/>
      <c r="SDL82" s="150"/>
      <c r="SDM82" s="150"/>
      <c r="SDN82" s="150"/>
      <c r="SDO82" s="150"/>
      <c r="SDP82" s="150"/>
      <c r="SDQ82" s="150"/>
      <c r="SDR82" s="150"/>
      <c r="SDS82" s="150"/>
      <c r="SDT82" s="150"/>
      <c r="SDU82" s="150"/>
      <c r="SDV82" s="150"/>
      <c r="SDW82" s="150"/>
      <c r="SDX82" s="150"/>
      <c r="SDY82" s="150"/>
      <c r="SDZ82" s="150"/>
      <c r="SEA82" s="150"/>
      <c r="SEB82" s="150"/>
      <c r="SEC82" s="150"/>
      <c r="SED82" s="150"/>
      <c r="SEE82" s="150"/>
      <c r="SEF82" s="150"/>
      <c r="SEG82" s="150"/>
      <c r="SEH82" s="150"/>
      <c r="SEI82" s="150"/>
      <c r="SEJ82" s="150"/>
      <c r="SEK82" s="150"/>
      <c r="SEL82" s="150"/>
      <c r="SEM82" s="150"/>
      <c r="SEN82" s="150"/>
      <c r="SEO82" s="150"/>
      <c r="SEP82" s="150"/>
      <c r="SEQ82" s="150"/>
      <c r="SER82" s="150"/>
      <c r="SES82" s="150"/>
      <c r="SET82" s="150"/>
      <c r="SEU82" s="150"/>
      <c r="SEV82" s="150"/>
      <c r="SEW82" s="150"/>
      <c r="SEX82" s="150"/>
      <c r="SEY82" s="150"/>
      <c r="SEZ82" s="150"/>
      <c r="SFA82" s="150"/>
      <c r="SFB82" s="150"/>
      <c r="SFC82" s="150"/>
      <c r="SFD82" s="150"/>
      <c r="SFE82" s="150"/>
      <c r="SFF82" s="150"/>
      <c r="SFG82" s="150"/>
      <c r="SFH82" s="150"/>
      <c r="SFI82" s="150"/>
      <c r="SFJ82" s="150"/>
      <c r="SFK82" s="150"/>
      <c r="SFL82" s="150"/>
      <c r="SFM82" s="150"/>
      <c r="SFN82" s="150"/>
      <c r="SFO82" s="150"/>
      <c r="SFP82" s="150"/>
      <c r="SFQ82" s="150"/>
      <c r="SFR82" s="150"/>
      <c r="SFS82" s="150"/>
      <c r="SFT82" s="150"/>
      <c r="SFU82" s="150"/>
      <c r="SFV82" s="150"/>
      <c r="SFW82" s="150"/>
      <c r="SFX82" s="150"/>
      <c r="SFY82" s="150"/>
      <c r="SFZ82" s="150"/>
      <c r="SGA82" s="150"/>
      <c r="SGB82" s="150"/>
      <c r="SGC82" s="150"/>
      <c r="SGD82" s="150"/>
      <c r="SGE82" s="150"/>
      <c r="SGF82" s="150"/>
      <c r="SGG82" s="150"/>
      <c r="SGH82" s="150"/>
      <c r="SGI82" s="150"/>
      <c r="SGJ82" s="150"/>
      <c r="SGK82" s="150"/>
      <c r="SGL82" s="150"/>
      <c r="SGM82" s="150"/>
      <c r="SGN82" s="150"/>
      <c r="SGO82" s="150"/>
      <c r="SGP82" s="150"/>
      <c r="SGQ82" s="150"/>
      <c r="SGR82" s="150"/>
      <c r="SGS82" s="150"/>
      <c r="SGT82" s="150"/>
      <c r="SGU82" s="150"/>
      <c r="SGV82" s="150"/>
      <c r="SGW82" s="150"/>
      <c r="SGX82" s="150"/>
      <c r="SGY82" s="150"/>
      <c r="SGZ82" s="150"/>
      <c r="SHA82" s="150"/>
      <c r="SHB82" s="150"/>
      <c r="SHC82" s="150"/>
      <c r="SHD82" s="150"/>
      <c r="SHE82" s="150"/>
      <c r="SHF82" s="150"/>
      <c r="SHG82" s="150"/>
      <c r="SHH82" s="150"/>
      <c r="SHI82" s="150"/>
      <c r="SHJ82" s="150"/>
      <c r="SHK82" s="150"/>
      <c r="SHL82" s="150"/>
      <c r="SHM82" s="150"/>
      <c r="SHN82" s="150"/>
      <c r="SHO82" s="150"/>
      <c r="SHP82" s="150"/>
      <c r="SHQ82" s="150"/>
      <c r="SHR82" s="150"/>
      <c r="SHS82" s="150"/>
      <c r="SHT82" s="150"/>
      <c r="SHU82" s="150"/>
      <c r="SHV82" s="150"/>
      <c r="SHW82" s="150"/>
      <c r="SHX82" s="150"/>
      <c r="SHY82" s="150"/>
      <c r="SHZ82" s="150"/>
      <c r="SIA82" s="150"/>
      <c r="SIB82" s="150"/>
      <c r="SIC82" s="150"/>
      <c r="SID82" s="150"/>
      <c r="SIE82" s="150"/>
      <c r="SIF82" s="150"/>
      <c r="SIG82" s="150"/>
      <c r="SIH82" s="150"/>
      <c r="SII82" s="150"/>
      <c r="SIJ82" s="150"/>
      <c r="SIK82" s="150"/>
      <c r="SIL82" s="150"/>
      <c r="SIM82" s="150"/>
      <c r="SIN82" s="150"/>
      <c r="SIO82" s="150"/>
      <c r="SIP82" s="150"/>
      <c r="SIQ82" s="150"/>
      <c r="SIR82" s="150"/>
      <c r="SIS82" s="150"/>
      <c r="SIT82" s="150"/>
      <c r="SIU82" s="150"/>
      <c r="SIV82" s="150"/>
      <c r="SIW82" s="150"/>
      <c r="SIX82" s="150"/>
      <c r="SIY82" s="150"/>
      <c r="SIZ82" s="150"/>
      <c r="SJA82" s="150"/>
      <c r="SJB82" s="150"/>
      <c r="SJC82" s="150"/>
      <c r="SJD82" s="150"/>
      <c r="SJE82" s="150"/>
      <c r="SJF82" s="150"/>
      <c r="SJG82" s="150"/>
      <c r="SJH82" s="150"/>
      <c r="SJI82" s="150"/>
      <c r="SJJ82" s="150"/>
      <c r="SJK82" s="150"/>
      <c r="SJL82" s="150"/>
      <c r="SJM82" s="150"/>
      <c r="SJN82" s="150"/>
      <c r="SJO82" s="150"/>
      <c r="SJP82" s="150"/>
      <c r="SJQ82" s="150"/>
      <c r="SJR82" s="150"/>
      <c r="SJS82" s="150"/>
      <c r="SJT82" s="150"/>
      <c r="SJU82" s="150"/>
      <c r="SJV82" s="150"/>
      <c r="SJW82" s="150"/>
      <c r="SJX82" s="150"/>
      <c r="SJY82" s="150"/>
      <c r="SJZ82" s="150"/>
      <c r="SKA82" s="150"/>
      <c r="SKB82" s="150"/>
      <c r="SKC82" s="150"/>
      <c r="SKD82" s="150"/>
      <c r="SKE82" s="150"/>
      <c r="SKF82" s="150"/>
      <c r="SKG82" s="150"/>
      <c r="SKH82" s="150"/>
      <c r="SKI82" s="150"/>
      <c r="SKJ82" s="150"/>
      <c r="SKK82" s="150"/>
      <c r="SKL82" s="150"/>
      <c r="SKM82" s="150"/>
      <c r="SKN82" s="150"/>
      <c r="SKO82" s="150"/>
      <c r="SKP82" s="150"/>
      <c r="SKQ82" s="150"/>
      <c r="SKR82" s="150"/>
      <c r="SKS82" s="150"/>
      <c r="SKT82" s="150"/>
      <c r="SKU82" s="150"/>
      <c r="SKV82" s="150"/>
      <c r="SKW82" s="150"/>
      <c r="SKX82" s="150"/>
      <c r="SKY82" s="150"/>
      <c r="SKZ82" s="150"/>
      <c r="SLA82" s="150"/>
      <c r="SLB82" s="150"/>
      <c r="SLC82" s="150"/>
      <c r="SLD82" s="150"/>
      <c r="SLE82" s="150"/>
      <c r="SLF82" s="150"/>
      <c r="SLG82" s="150"/>
      <c r="SLH82" s="150"/>
      <c r="SLI82" s="150"/>
      <c r="SLJ82" s="150"/>
      <c r="SLK82" s="150"/>
      <c r="SLL82" s="150"/>
      <c r="SLM82" s="150"/>
      <c r="SLN82" s="150"/>
      <c r="SLO82" s="150"/>
      <c r="SLP82" s="150"/>
      <c r="SLQ82" s="150"/>
      <c r="SLR82" s="150"/>
      <c r="SLS82" s="150"/>
      <c r="SLT82" s="150"/>
      <c r="SLU82" s="150"/>
      <c r="SLV82" s="150"/>
      <c r="SLW82" s="150"/>
      <c r="SLX82" s="150"/>
      <c r="SLY82" s="150"/>
      <c r="SLZ82" s="150"/>
      <c r="SMA82" s="150"/>
      <c r="SMB82" s="150"/>
      <c r="SMC82" s="150"/>
      <c r="SMD82" s="150"/>
      <c r="SME82" s="150"/>
      <c r="SMF82" s="150"/>
      <c r="SMG82" s="150"/>
      <c r="SMH82" s="150"/>
      <c r="SMI82" s="150"/>
      <c r="SMJ82" s="150"/>
      <c r="SMK82" s="150"/>
      <c r="SML82" s="150"/>
      <c r="SMM82" s="150"/>
      <c r="SMN82" s="150"/>
      <c r="SMO82" s="150"/>
      <c r="SMP82" s="150"/>
      <c r="SMQ82" s="150"/>
      <c r="SMR82" s="150"/>
      <c r="SMS82" s="150"/>
      <c r="SMT82" s="150"/>
      <c r="SMU82" s="150"/>
      <c r="SMV82" s="150"/>
      <c r="SMW82" s="150"/>
      <c r="SMX82" s="150"/>
      <c r="SMY82" s="150"/>
      <c r="SMZ82" s="150"/>
      <c r="SNA82" s="150"/>
      <c r="SNB82" s="150"/>
      <c r="SNC82" s="150"/>
      <c r="SND82" s="150"/>
      <c r="SNE82" s="150"/>
      <c r="SNF82" s="150"/>
      <c r="SNG82" s="150"/>
      <c r="SNH82" s="150"/>
      <c r="SNI82" s="150"/>
      <c r="SNJ82" s="150"/>
      <c r="SNK82" s="150"/>
      <c r="SNL82" s="150"/>
      <c r="SNM82" s="150"/>
      <c r="SNN82" s="150"/>
      <c r="SNO82" s="150"/>
      <c r="SNP82" s="150"/>
      <c r="SNQ82" s="150"/>
      <c r="SNR82" s="150"/>
      <c r="SNS82" s="150"/>
      <c r="SNT82" s="150"/>
      <c r="SNU82" s="150"/>
      <c r="SNV82" s="150"/>
      <c r="SNW82" s="150"/>
      <c r="SNX82" s="150"/>
      <c r="SNY82" s="150"/>
      <c r="SNZ82" s="150"/>
      <c r="SOA82" s="150"/>
      <c r="SOB82" s="150"/>
      <c r="SOC82" s="150"/>
      <c r="SOD82" s="150"/>
      <c r="SOE82" s="150"/>
      <c r="SOF82" s="150"/>
      <c r="SOG82" s="150"/>
      <c r="SOH82" s="150"/>
      <c r="SOI82" s="150"/>
      <c r="SOJ82" s="150"/>
      <c r="SOK82" s="150"/>
      <c r="SOL82" s="150"/>
      <c r="SOM82" s="150"/>
      <c r="SON82" s="150"/>
      <c r="SOO82" s="150"/>
      <c r="SOP82" s="150"/>
      <c r="SOQ82" s="150"/>
      <c r="SOR82" s="150"/>
      <c r="SOS82" s="150"/>
      <c r="SOT82" s="150"/>
      <c r="SOU82" s="150"/>
      <c r="SOV82" s="150"/>
      <c r="SOW82" s="150"/>
      <c r="SOX82" s="150"/>
      <c r="SOY82" s="150"/>
      <c r="SOZ82" s="150"/>
      <c r="SPA82" s="150"/>
      <c r="SPB82" s="150"/>
      <c r="SPC82" s="150"/>
      <c r="SPD82" s="150"/>
      <c r="SPE82" s="150"/>
      <c r="SPF82" s="150"/>
      <c r="SPG82" s="150"/>
      <c r="SPH82" s="150"/>
      <c r="SPI82" s="150"/>
      <c r="SPJ82" s="150"/>
      <c r="SPK82" s="150"/>
      <c r="SPL82" s="150"/>
      <c r="SPM82" s="150"/>
      <c r="SPN82" s="150"/>
      <c r="SPO82" s="150"/>
      <c r="SPP82" s="150"/>
      <c r="SPQ82" s="150"/>
      <c r="SPR82" s="150"/>
      <c r="SPS82" s="150"/>
      <c r="SPT82" s="150"/>
      <c r="SPU82" s="150"/>
      <c r="SPV82" s="150"/>
      <c r="SPW82" s="150"/>
      <c r="SPX82" s="150"/>
      <c r="SPY82" s="150"/>
      <c r="SPZ82" s="150"/>
      <c r="SQA82" s="150"/>
      <c r="SQB82" s="150"/>
      <c r="SQC82" s="150"/>
      <c r="SQD82" s="150"/>
      <c r="SQE82" s="150"/>
      <c r="SQF82" s="150"/>
      <c r="SQG82" s="150"/>
      <c r="SQH82" s="150"/>
      <c r="SQI82" s="150"/>
      <c r="SQJ82" s="150"/>
      <c r="SQK82" s="150"/>
      <c r="SQL82" s="150"/>
      <c r="SQM82" s="150"/>
      <c r="SQN82" s="150"/>
      <c r="SQO82" s="150"/>
      <c r="SQP82" s="150"/>
      <c r="SQQ82" s="150"/>
      <c r="SQR82" s="150"/>
      <c r="SQS82" s="150"/>
      <c r="SQT82" s="150"/>
      <c r="SQU82" s="150"/>
      <c r="SQV82" s="150"/>
      <c r="SQW82" s="150"/>
      <c r="SQX82" s="150"/>
      <c r="SQY82" s="150"/>
      <c r="SQZ82" s="150"/>
      <c r="SRA82" s="150"/>
      <c r="SRB82" s="150"/>
      <c r="SRC82" s="150"/>
      <c r="SRD82" s="150"/>
      <c r="SRE82" s="150"/>
      <c r="SRF82" s="150"/>
      <c r="SRG82" s="150"/>
      <c r="SRH82" s="150"/>
      <c r="SRI82" s="150"/>
      <c r="SRJ82" s="150"/>
      <c r="SRK82" s="150"/>
      <c r="SRL82" s="150"/>
      <c r="SRM82" s="150"/>
      <c r="SRN82" s="150"/>
      <c r="SRO82" s="150"/>
      <c r="SRP82" s="150"/>
      <c r="SRQ82" s="150"/>
      <c r="SRR82" s="150"/>
      <c r="SRS82" s="150"/>
      <c r="SRT82" s="150"/>
      <c r="SRU82" s="150"/>
      <c r="SRV82" s="150"/>
      <c r="SRW82" s="150"/>
      <c r="SRX82" s="150"/>
      <c r="SRY82" s="150"/>
      <c r="SRZ82" s="150"/>
      <c r="SSA82" s="150"/>
      <c r="SSB82" s="150"/>
      <c r="SSC82" s="150"/>
      <c r="SSD82" s="150"/>
      <c r="SSE82" s="150"/>
      <c r="SSF82" s="150"/>
      <c r="SSG82" s="150"/>
      <c r="SSH82" s="150"/>
      <c r="SSI82" s="150"/>
      <c r="SSJ82" s="150"/>
      <c r="SSK82" s="150"/>
      <c r="SSL82" s="150"/>
      <c r="SSM82" s="150"/>
      <c r="SSN82" s="150"/>
      <c r="SSO82" s="150"/>
      <c r="SSP82" s="150"/>
      <c r="SSQ82" s="150"/>
      <c r="SSR82" s="150"/>
      <c r="SSS82" s="150"/>
      <c r="SST82" s="150"/>
      <c r="SSU82" s="150"/>
      <c r="SSV82" s="150"/>
      <c r="SSW82" s="150"/>
      <c r="SSX82" s="150"/>
      <c r="SSY82" s="150"/>
      <c r="SSZ82" s="150"/>
      <c r="STA82" s="150"/>
      <c r="STB82" s="150"/>
      <c r="STC82" s="150"/>
      <c r="STD82" s="150"/>
      <c r="STE82" s="150"/>
      <c r="STF82" s="150"/>
      <c r="STG82" s="150"/>
      <c r="STH82" s="150"/>
      <c r="STI82" s="150"/>
      <c r="STJ82" s="150"/>
      <c r="STK82" s="150"/>
      <c r="STL82" s="150"/>
      <c r="STM82" s="150"/>
      <c r="STN82" s="150"/>
      <c r="STO82" s="150"/>
      <c r="STP82" s="150"/>
      <c r="STQ82" s="150"/>
      <c r="STR82" s="150"/>
      <c r="STS82" s="150"/>
      <c r="STT82" s="150"/>
      <c r="STU82" s="150"/>
      <c r="STV82" s="150"/>
      <c r="STW82" s="150"/>
      <c r="STX82" s="150"/>
      <c r="STY82" s="150"/>
      <c r="STZ82" s="150"/>
      <c r="SUA82" s="150"/>
      <c r="SUB82" s="150"/>
      <c r="SUC82" s="150"/>
      <c r="SUD82" s="150"/>
      <c r="SUE82" s="150"/>
      <c r="SUF82" s="150"/>
      <c r="SUG82" s="150"/>
      <c r="SUH82" s="150"/>
      <c r="SUI82" s="150"/>
      <c r="SUJ82" s="150"/>
      <c r="SUK82" s="150"/>
      <c r="SUL82" s="150"/>
      <c r="SUM82" s="150"/>
      <c r="SUN82" s="150"/>
      <c r="SUO82" s="150"/>
      <c r="SUP82" s="150"/>
      <c r="SUQ82" s="150"/>
      <c r="SUR82" s="150"/>
      <c r="SUS82" s="150"/>
      <c r="SUT82" s="150"/>
      <c r="SUU82" s="150"/>
      <c r="SUV82" s="150"/>
      <c r="SUW82" s="150"/>
      <c r="SUX82" s="150"/>
      <c r="SUY82" s="150"/>
      <c r="SUZ82" s="150"/>
      <c r="SVA82" s="150"/>
      <c r="SVB82" s="150"/>
      <c r="SVC82" s="150"/>
      <c r="SVD82" s="150"/>
      <c r="SVE82" s="150"/>
      <c r="SVF82" s="150"/>
      <c r="SVG82" s="150"/>
      <c r="SVH82" s="150"/>
      <c r="SVI82" s="150"/>
      <c r="SVJ82" s="150"/>
      <c r="SVK82" s="150"/>
      <c r="SVL82" s="150"/>
      <c r="SVM82" s="150"/>
      <c r="SVN82" s="150"/>
      <c r="SVO82" s="150"/>
      <c r="SVP82" s="150"/>
      <c r="SVQ82" s="150"/>
      <c r="SVR82" s="150"/>
      <c r="SVS82" s="150"/>
      <c r="SVT82" s="150"/>
      <c r="SVU82" s="150"/>
      <c r="SVV82" s="150"/>
      <c r="SVW82" s="150"/>
      <c r="SVX82" s="150"/>
      <c r="SVY82" s="150"/>
      <c r="SVZ82" s="150"/>
      <c r="SWA82" s="150"/>
      <c r="SWB82" s="150"/>
      <c r="SWC82" s="150"/>
      <c r="SWD82" s="150"/>
      <c r="SWE82" s="150"/>
      <c r="SWF82" s="150"/>
      <c r="SWG82" s="150"/>
      <c r="SWH82" s="150"/>
      <c r="SWI82" s="150"/>
      <c r="SWJ82" s="150"/>
      <c r="SWK82" s="150"/>
      <c r="SWL82" s="150"/>
      <c r="SWM82" s="150"/>
      <c r="SWN82" s="150"/>
      <c r="SWO82" s="150"/>
      <c r="SWP82" s="150"/>
      <c r="SWQ82" s="150"/>
      <c r="SWR82" s="150"/>
      <c r="SWS82" s="150"/>
      <c r="SWT82" s="150"/>
      <c r="SWU82" s="150"/>
      <c r="SWV82" s="150"/>
      <c r="SWW82" s="150"/>
      <c r="SWX82" s="150"/>
      <c r="SWY82" s="150"/>
      <c r="SWZ82" s="150"/>
      <c r="SXA82" s="150"/>
      <c r="SXB82" s="150"/>
      <c r="SXC82" s="150"/>
      <c r="SXD82" s="150"/>
      <c r="SXE82" s="150"/>
      <c r="SXF82" s="150"/>
      <c r="SXG82" s="150"/>
      <c r="SXH82" s="150"/>
      <c r="SXI82" s="150"/>
      <c r="SXJ82" s="150"/>
      <c r="SXK82" s="150"/>
      <c r="SXL82" s="150"/>
      <c r="SXM82" s="150"/>
      <c r="SXN82" s="150"/>
      <c r="SXO82" s="150"/>
      <c r="SXP82" s="150"/>
      <c r="SXQ82" s="150"/>
      <c r="SXR82" s="150"/>
      <c r="SXS82" s="150"/>
      <c r="SXT82" s="150"/>
      <c r="SXU82" s="150"/>
      <c r="SXV82" s="150"/>
      <c r="SXW82" s="150"/>
      <c r="SXX82" s="150"/>
      <c r="SXY82" s="150"/>
      <c r="SXZ82" s="150"/>
      <c r="SYA82" s="150"/>
      <c r="SYB82" s="150"/>
      <c r="SYC82" s="150"/>
      <c r="SYD82" s="150"/>
      <c r="SYE82" s="150"/>
      <c r="SYF82" s="150"/>
      <c r="SYG82" s="150"/>
      <c r="SYH82" s="150"/>
      <c r="SYI82" s="150"/>
      <c r="SYJ82" s="150"/>
      <c r="SYK82" s="150"/>
      <c r="SYL82" s="150"/>
      <c r="SYM82" s="150"/>
      <c r="SYN82" s="150"/>
      <c r="SYO82" s="150"/>
      <c r="SYP82" s="150"/>
      <c r="SYQ82" s="150"/>
      <c r="SYR82" s="150"/>
      <c r="SYS82" s="150"/>
      <c r="SYT82" s="150"/>
      <c r="SYU82" s="150"/>
      <c r="SYV82" s="150"/>
      <c r="SYW82" s="150"/>
      <c r="SYX82" s="150"/>
      <c r="SYY82" s="150"/>
      <c r="SYZ82" s="150"/>
      <c r="SZA82" s="150"/>
      <c r="SZB82" s="150"/>
      <c r="SZC82" s="150"/>
      <c r="SZD82" s="150"/>
      <c r="SZE82" s="150"/>
      <c r="SZF82" s="150"/>
      <c r="SZG82" s="150"/>
      <c r="SZH82" s="150"/>
      <c r="SZI82" s="150"/>
      <c r="SZJ82" s="150"/>
      <c r="SZK82" s="150"/>
      <c r="SZL82" s="150"/>
      <c r="SZM82" s="150"/>
      <c r="SZN82" s="150"/>
      <c r="SZO82" s="150"/>
      <c r="SZP82" s="150"/>
      <c r="SZQ82" s="150"/>
      <c r="SZR82" s="150"/>
      <c r="SZS82" s="150"/>
      <c r="SZT82" s="150"/>
      <c r="SZU82" s="150"/>
      <c r="SZV82" s="150"/>
      <c r="SZW82" s="150"/>
      <c r="SZX82" s="150"/>
      <c r="SZY82" s="150"/>
      <c r="SZZ82" s="150"/>
      <c r="TAA82" s="150"/>
      <c r="TAB82" s="150"/>
      <c r="TAC82" s="150"/>
      <c r="TAD82" s="150"/>
      <c r="TAE82" s="150"/>
      <c r="TAF82" s="150"/>
      <c r="TAG82" s="150"/>
      <c r="TAH82" s="150"/>
      <c r="TAI82" s="150"/>
      <c r="TAJ82" s="150"/>
      <c r="TAK82" s="150"/>
      <c r="TAL82" s="150"/>
      <c r="TAM82" s="150"/>
      <c r="TAN82" s="150"/>
      <c r="TAO82" s="150"/>
      <c r="TAP82" s="150"/>
      <c r="TAQ82" s="150"/>
      <c r="TAR82" s="150"/>
      <c r="TAS82" s="150"/>
      <c r="TAT82" s="150"/>
      <c r="TAU82" s="150"/>
      <c r="TAV82" s="150"/>
      <c r="TAW82" s="150"/>
      <c r="TAX82" s="150"/>
      <c r="TAY82" s="150"/>
      <c r="TAZ82" s="150"/>
      <c r="TBA82" s="150"/>
      <c r="TBB82" s="150"/>
      <c r="TBC82" s="150"/>
      <c r="TBD82" s="150"/>
      <c r="TBE82" s="150"/>
      <c r="TBF82" s="150"/>
      <c r="TBG82" s="150"/>
      <c r="TBH82" s="150"/>
      <c r="TBI82" s="150"/>
      <c r="TBJ82" s="150"/>
      <c r="TBK82" s="150"/>
      <c r="TBL82" s="150"/>
      <c r="TBM82" s="150"/>
      <c r="TBN82" s="150"/>
      <c r="TBO82" s="150"/>
      <c r="TBP82" s="150"/>
      <c r="TBQ82" s="150"/>
      <c r="TBR82" s="150"/>
      <c r="TBS82" s="150"/>
      <c r="TBT82" s="150"/>
      <c r="TBU82" s="150"/>
      <c r="TBV82" s="150"/>
      <c r="TBW82" s="150"/>
      <c r="TBX82" s="150"/>
      <c r="TBY82" s="150"/>
      <c r="TBZ82" s="150"/>
      <c r="TCA82" s="150"/>
      <c r="TCB82" s="150"/>
      <c r="TCC82" s="150"/>
      <c r="TCD82" s="150"/>
      <c r="TCE82" s="150"/>
      <c r="TCF82" s="150"/>
      <c r="TCG82" s="150"/>
      <c r="TCH82" s="150"/>
      <c r="TCI82" s="150"/>
      <c r="TCJ82" s="150"/>
      <c r="TCK82" s="150"/>
      <c r="TCL82" s="150"/>
      <c r="TCM82" s="150"/>
      <c r="TCN82" s="150"/>
      <c r="TCO82" s="150"/>
      <c r="TCP82" s="150"/>
      <c r="TCQ82" s="150"/>
      <c r="TCR82" s="150"/>
      <c r="TCS82" s="150"/>
      <c r="TCT82" s="150"/>
      <c r="TCU82" s="150"/>
      <c r="TCV82" s="150"/>
      <c r="TCW82" s="150"/>
      <c r="TCX82" s="150"/>
      <c r="TCY82" s="150"/>
      <c r="TCZ82" s="150"/>
      <c r="TDA82" s="150"/>
      <c r="TDB82" s="150"/>
      <c r="TDC82" s="150"/>
      <c r="TDD82" s="150"/>
      <c r="TDE82" s="150"/>
      <c r="TDF82" s="150"/>
      <c r="TDG82" s="150"/>
      <c r="TDH82" s="150"/>
      <c r="TDI82" s="150"/>
      <c r="TDJ82" s="150"/>
      <c r="TDK82" s="150"/>
      <c r="TDL82" s="150"/>
      <c r="TDM82" s="150"/>
      <c r="TDN82" s="150"/>
      <c r="TDO82" s="150"/>
      <c r="TDP82" s="150"/>
      <c r="TDQ82" s="150"/>
      <c r="TDR82" s="150"/>
      <c r="TDS82" s="150"/>
      <c r="TDT82" s="150"/>
      <c r="TDU82" s="150"/>
      <c r="TDV82" s="150"/>
      <c r="TDW82" s="150"/>
      <c r="TDX82" s="150"/>
      <c r="TDY82" s="150"/>
      <c r="TDZ82" s="150"/>
      <c r="TEA82" s="150"/>
      <c r="TEB82" s="150"/>
      <c r="TEC82" s="150"/>
      <c r="TED82" s="150"/>
      <c r="TEE82" s="150"/>
      <c r="TEF82" s="150"/>
      <c r="TEG82" s="150"/>
      <c r="TEH82" s="150"/>
      <c r="TEI82" s="150"/>
      <c r="TEJ82" s="150"/>
      <c r="TEK82" s="150"/>
      <c r="TEL82" s="150"/>
      <c r="TEM82" s="150"/>
      <c r="TEN82" s="150"/>
      <c r="TEO82" s="150"/>
      <c r="TEP82" s="150"/>
      <c r="TEQ82" s="150"/>
      <c r="TER82" s="150"/>
      <c r="TES82" s="150"/>
      <c r="TET82" s="150"/>
      <c r="TEU82" s="150"/>
      <c r="TEV82" s="150"/>
      <c r="TEW82" s="150"/>
      <c r="TEX82" s="150"/>
      <c r="TEY82" s="150"/>
      <c r="TEZ82" s="150"/>
      <c r="TFA82" s="150"/>
      <c r="TFB82" s="150"/>
      <c r="TFC82" s="150"/>
      <c r="TFD82" s="150"/>
      <c r="TFE82" s="150"/>
      <c r="TFF82" s="150"/>
      <c r="TFG82" s="150"/>
      <c r="TFH82" s="150"/>
      <c r="TFI82" s="150"/>
      <c r="TFJ82" s="150"/>
      <c r="TFK82" s="150"/>
      <c r="TFL82" s="150"/>
      <c r="TFM82" s="150"/>
      <c r="TFN82" s="150"/>
      <c r="TFO82" s="150"/>
      <c r="TFP82" s="150"/>
      <c r="TFQ82" s="150"/>
      <c r="TFR82" s="150"/>
      <c r="TFS82" s="150"/>
      <c r="TFT82" s="150"/>
      <c r="TFU82" s="150"/>
      <c r="TFV82" s="150"/>
      <c r="TFW82" s="150"/>
      <c r="TFX82" s="150"/>
      <c r="TFY82" s="150"/>
      <c r="TFZ82" s="150"/>
      <c r="TGA82" s="150"/>
      <c r="TGB82" s="150"/>
      <c r="TGC82" s="150"/>
      <c r="TGD82" s="150"/>
      <c r="TGE82" s="150"/>
      <c r="TGF82" s="150"/>
      <c r="TGG82" s="150"/>
      <c r="TGH82" s="150"/>
      <c r="TGI82" s="150"/>
      <c r="TGJ82" s="150"/>
      <c r="TGK82" s="150"/>
      <c r="TGL82" s="150"/>
      <c r="TGM82" s="150"/>
      <c r="TGN82" s="150"/>
      <c r="TGO82" s="150"/>
      <c r="TGP82" s="150"/>
      <c r="TGQ82" s="150"/>
      <c r="TGR82" s="150"/>
      <c r="TGS82" s="150"/>
      <c r="TGT82" s="150"/>
      <c r="TGU82" s="150"/>
      <c r="TGV82" s="150"/>
      <c r="TGW82" s="150"/>
      <c r="TGX82" s="150"/>
      <c r="TGY82" s="150"/>
      <c r="TGZ82" s="150"/>
      <c r="THA82" s="150"/>
      <c r="THB82" s="150"/>
      <c r="THC82" s="150"/>
      <c r="THD82" s="150"/>
      <c r="THE82" s="150"/>
      <c r="THF82" s="150"/>
      <c r="THG82" s="150"/>
      <c r="THH82" s="150"/>
      <c r="THI82" s="150"/>
      <c r="THJ82" s="150"/>
      <c r="THK82" s="150"/>
      <c r="THL82" s="150"/>
      <c r="THM82" s="150"/>
      <c r="THN82" s="150"/>
      <c r="THO82" s="150"/>
      <c r="THP82" s="150"/>
      <c r="THQ82" s="150"/>
      <c r="THR82" s="150"/>
      <c r="THS82" s="150"/>
      <c r="THT82" s="150"/>
      <c r="THU82" s="150"/>
      <c r="THV82" s="150"/>
      <c r="THW82" s="150"/>
      <c r="THX82" s="150"/>
      <c r="THY82" s="150"/>
      <c r="THZ82" s="150"/>
      <c r="TIA82" s="150"/>
      <c r="TIB82" s="150"/>
      <c r="TIC82" s="150"/>
      <c r="TID82" s="150"/>
      <c r="TIE82" s="150"/>
      <c r="TIF82" s="150"/>
      <c r="TIG82" s="150"/>
      <c r="TIH82" s="150"/>
      <c r="TII82" s="150"/>
      <c r="TIJ82" s="150"/>
      <c r="TIK82" s="150"/>
      <c r="TIL82" s="150"/>
      <c r="TIM82" s="150"/>
      <c r="TIN82" s="150"/>
      <c r="TIO82" s="150"/>
      <c r="TIP82" s="150"/>
      <c r="TIQ82" s="150"/>
      <c r="TIR82" s="150"/>
      <c r="TIS82" s="150"/>
      <c r="TIT82" s="150"/>
      <c r="TIU82" s="150"/>
      <c r="TIV82" s="150"/>
      <c r="TIW82" s="150"/>
      <c r="TIX82" s="150"/>
      <c r="TIY82" s="150"/>
      <c r="TIZ82" s="150"/>
      <c r="TJA82" s="150"/>
      <c r="TJB82" s="150"/>
      <c r="TJC82" s="150"/>
      <c r="TJD82" s="150"/>
      <c r="TJE82" s="150"/>
      <c r="TJF82" s="150"/>
      <c r="TJG82" s="150"/>
      <c r="TJH82" s="150"/>
      <c r="TJI82" s="150"/>
      <c r="TJJ82" s="150"/>
      <c r="TJK82" s="150"/>
      <c r="TJL82" s="150"/>
      <c r="TJM82" s="150"/>
      <c r="TJN82" s="150"/>
      <c r="TJO82" s="150"/>
      <c r="TJP82" s="150"/>
      <c r="TJQ82" s="150"/>
      <c r="TJR82" s="150"/>
      <c r="TJS82" s="150"/>
      <c r="TJT82" s="150"/>
      <c r="TJU82" s="150"/>
      <c r="TJV82" s="150"/>
      <c r="TJW82" s="150"/>
      <c r="TJX82" s="150"/>
      <c r="TJY82" s="150"/>
      <c r="TJZ82" s="150"/>
      <c r="TKA82" s="150"/>
      <c r="TKB82" s="150"/>
      <c r="TKC82" s="150"/>
      <c r="TKD82" s="150"/>
      <c r="TKE82" s="150"/>
      <c r="TKF82" s="150"/>
      <c r="TKG82" s="150"/>
      <c r="TKH82" s="150"/>
      <c r="TKI82" s="150"/>
      <c r="TKJ82" s="150"/>
      <c r="TKK82" s="150"/>
      <c r="TKL82" s="150"/>
      <c r="TKM82" s="150"/>
      <c r="TKN82" s="150"/>
      <c r="TKO82" s="150"/>
      <c r="TKP82" s="150"/>
      <c r="TKQ82" s="150"/>
      <c r="TKR82" s="150"/>
      <c r="TKS82" s="150"/>
      <c r="TKT82" s="150"/>
      <c r="TKU82" s="150"/>
      <c r="TKV82" s="150"/>
      <c r="TKW82" s="150"/>
      <c r="TKX82" s="150"/>
      <c r="TKY82" s="150"/>
      <c r="TKZ82" s="150"/>
      <c r="TLA82" s="150"/>
      <c r="TLB82" s="150"/>
      <c r="TLC82" s="150"/>
      <c r="TLD82" s="150"/>
      <c r="TLE82" s="150"/>
      <c r="TLF82" s="150"/>
      <c r="TLG82" s="150"/>
      <c r="TLH82" s="150"/>
      <c r="TLI82" s="150"/>
      <c r="TLJ82" s="150"/>
      <c r="TLK82" s="150"/>
      <c r="TLL82" s="150"/>
      <c r="TLM82" s="150"/>
      <c r="TLN82" s="150"/>
      <c r="TLO82" s="150"/>
      <c r="TLP82" s="150"/>
      <c r="TLQ82" s="150"/>
      <c r="TLR82" s="150"/>
      <c r="TLS82" s="150"/>
      <c r="TLT82" s="150"/>
      <c r="TLU82" s="150"/>
      <c r="TLV82" s="150"/>
      <c r="TLW82" s="150"/>
      <c r="TLX82" s="150"/>
      <c r="TLY82" s="150"/>
      <c r="TLZ82" s="150"/>
      <c r="TMA82" s="150"/>
      <c r="TMB82" s="150"/>
      <c r="TMC82" s="150"/>
      <c r="TMD82" s="150"/>
      <c r="TME82" s="150"/>
      <c r="TMF82" s="150"/>
      <c r="TMG82" s="150"/>
      <c r="TMH82" s="150"/>
      <c r="TMI82" s="150"/>
      <c r="TMJ82" s="150"/>
      <c r="TMK82" s="150"/>
      <c r="TML82" s="150"/>
      <c r="TMM82" s="150"/>
      <c r="TMN82" s="150"/>
      <c r="TMO82" s="150"/>
      <c r="TMP82" s="150"/>
      <c r="TMQ82" s="150"/>
      <c r="TMR82" s="150"/>
      <c r="TMS82" s="150"/>
      <c r="TMT82" s="150"/>
      <c r="TMU82" s="150"/>
      <c r="TMV82" s="150"/>
      <c r="TMW82" s="150"/>
      <c r="TMX82" s="150"/>
      <c r="TMY82" s="150"/>
      <c r="TMZ82" s="150"/>
      <c r="TNA82" s="150"/>
      <c r="TNB82" s="150"/>
      <c r="TNC82" s="150"/>
      <c r="TND82" s="150"/>
      <c r="TNE82" s="150"/>
      <c r="TNF82" s="150"/>
      <c r="TNG82" s="150"/>
      <c r="TNH82" s="150"/>
      <c r="TNI82" s="150"/>
      <c r="TNJ82" s="150"/>
      <c r="TNK82" s="150"/>
      <c r="TNL82" s="150"/>
      <c r="TNM82" s="150"/>
      <c r="TNN82" s="150"/>
      <c r="TNO82" s="150"/>
      <c r="TNP82" s="150"/>
      <c r="TNQ82" s="150"/>
      <c r="TNR82" s="150"/>
      <c r="TNS82" s="150"/>
      <c r="TNT82" s="150"/>
      <c r="TNU82" s="150"/>
      <c r="TNV82" s="150"/>
      <c r="TNW82" s="150"/>
      <c r="TNX82" s="150"/>
      <c r="TNY82" s="150"/>
      <c r="TNZ82" s="150"/>
      <c r="TOA82" s="150"/>
      <c r="TOB82" s="150"/>
      <c r="TOC82" s="150"/>
      <c r="TOD82" s="150"/>
      <c r="TOE82" s="150"/>
      <c r="TOF82" s="150"/>
      <c r="TOG82" s="150"/>
      <c r="TOH82" s="150"/>
      <c r="TOI82" s="150"/>
      <c r="TOJ82" s="150"/>
      <c r="TOK82" s="150"/>
      <c r="TOL82" s="150"/>
      <c r="TOM82" s="150"/>
      <c r="TON82" s="150"/>
      <c r="TOO82" s="150"/>
      <c r="TOP82" s="150"/>
      <c r="TOQ82" s="150"/>
      <c r="TOR82" s="150"/>
      <c r="TOS82" s="150"/>
      <c r="TOT82" s="150"/>
      <c r="TOU82" s="150"/>
      <c r="TOV82" s="150"/>
      <c r="TOW82" s="150"/>
      <c r="TOX82" s="150"/>
      <c r="TOY82" s="150"/>
      <c r="TOZ82" s="150"/>
      <c r="TPA82" s="150"/>
      <c r="TPB82" s="150"/>
      <c r="TPC82" s="150"/>
      <c r="TPD82" s="150"/>
      <c r="TPE82" s="150"/>
      <c r="TPF82" s="150"/>
      <c r="TPG82" s="150"/>
      <c r="TPH82" s="150"/>
      <c r="TPI82" s="150"/>
      <c r="TPJ82" s="150"/>
      <c r="TPK82" s="150"/>
      <c r="TPL82" s="150"/>
      <c r="TPM82" s="150"/>
      <c r="TPN82" s="150"/>
      <c r="TPO82" s="150"/>
      <c r="TPP82" s="150"/>
      <c r="TPQ82" s="150"/>
      <c r="TPR82" s="150"/>
      <c r="TPS82" s="150"/>
      <c r="TPT82" s="150"/>
      <c r="TPU82" s="150"/>
      <c r="TPV82" s="150"/>
      <c r="TPW82" s="150"/>
      <c r="TPX82" s="150"/>
      <c r="TPY82" s="150"/>
      <c r="TPZ82" s="150"/>
      <c r="TQA82" s="150"/>
      <c r="TQB82" s="150"/>
      <c r="TQC82" s="150"/>
      <c r="TQD82" s="150"/>
      <c r="TQE82" s="150"/>
      <c r="TQF82" s="150"/>
      <c r="TQG82" s="150"/>
      <c r="TQH82" s="150"/>
      <c r="TQI82" s="150"/>
      <c r="TQJ82" s="150"/>
      <c r="TQK82" s="150"/>
      <c r="TQL82" s="150"/>
      <c r="TQM82" s="150"/>
      <c r="TQN82" s="150"/>
      <c r="TQO82" s="150"/>
      <c r="TQP82" s="150"/>
      <c r="TQQ82" s="150"/>
      <c r="TQR82" s="150"/>
      <c r="TQS82" s="150"/>
      <c r="TQT82" s="150"/>
      <c r="TQU82" s="150"/>
      <c r="TQV82" s="150"/>
      <c r="TQW82" s="150"/>
      <c r="TQX82" s="150"/>
      <c r="TQY82" s="150"/>
      <c r="TQZ82" s="150"/>
      <c r="TRA82" s="150"/>
      <c r="TRB82" s="150"/>
      <c r="TRC82" s="150"/>
      <c r="TRD82" s="150"/>
      <c r="TRE82" s="150"/>
      <c r="TRF82" s="150"/>
      <c r="TRG82" s="150"/>
      <c r="TRH82" s="150"/>
      <c r="TRI82" s="150"/>
      <c r="TRJ82" s="150"/>
      <c r="TRK82" s="150"/>
      <c r="TRL82" s="150"/>
      <c r="TRM82" s="150"/>
      <c r="TRN82" s="150"/>
      <c r="TRO82" s="150"/>
      <c r="TRP82" s="150"/>
      <c r="TRQ82" s="150"/>
      <c r="TRR82" s="150"/>
      <c r="TRS82" s="150"/>
      <c r="TRT82" s="150"/>
      <c r="TRU82" s="150"/>
      <c r="TRV82" s="150"/>
      <c r="TRW82" s="150"/>
      <c r="TRX82" s="150"/>
      <c r="TRY82" s="150"/>
      <c r="TRZ82" s="150"/>
      <c r="TSA82" s="150"/>
      <c r="TSB82" s="150"/>
      <c r="TSC82" s="150"/>
      <c r="TSD82" s="150"/>
      <c r="TSE82" s="150"/>
      <c r="TSF82" s="150"/>
      <c r="TSG82" s="150"/>
      <c r="TSH82" s="150"/>
      <c r="TSI82" s="150"/>
      <c r="TSJ82" s="150"/>
      <c r="TSK82" s="150"/>
      <c r="TSL82" s="150"/>
      <c r="TSM82" s="150"/>
      <c r="TSN82" s="150"/>
      <c r="TSO82" s="150"/>
      <c r="TSP82" s="150"/>
      <c r="TSQ82" s="150"/>
      <c r="TSR82" s="150"/>
      <c r="TSS82" s="150"/>
      <c r="TST82" s="150"/>
      <c r="TSU82" s="150"/>
      <c r="TSV82" s="150"/>
      <c r="TSW82" s="150"/>
      <c r="TSX82" s="150"/>
      <c r="TSY82" s="150"/>
      <c r="TSZ82" s="150"/>
      <c r="TTA82" s="150"/>
      <c r="TTB82" s="150"/>
      <c r="TTC82" s="150"/>
      <c r="TTD82" s="150"/>
      <c r="TTE82" s="150"/>
      <c r="TTF82" s="150"/>
      <c r="TTG82" s="150"/>
      <c r="TTH82" s="150"/>
      <c r="TTI82" s="150"/>
      <c r="TTJ82" s="150"/>
      <c r="TTK82" s="150"/>
      <c r="TTL82" s="150"/>
      <c r="TTM82" s="150"/>
      <c r="TTN82" s="150"/>
      <c r="TTO82" s="150"/>
      <c r="TTP82" s="150"/>
      <c r="TTQ82" s="150"/>
      <c r="TTR82" s="150"/>
      <c r="TTS82" s="150"/>
      <c r="TTT82" s="150"/>
      <c r="TTU82" s="150"/>
      <c r="TTV82" s="150"/>
      <c r="TTW82" s="150"/>
      <c r="TTX82" s="150"/>
      <c r="TTY82" s="150"/>
      <c r="TTZ82" s="150"/>
      <c r="TUA82" s="150"/>
      <c r="TUB82" s="150"/>
      <c r="TUC82" s="150"/>
      <c r="TUD82" s="150"/>
      <c r="TUE82" s="150"/>
      <c r="TUF82" s="150"/>
      <c r="TUG82" s="150"/>
      <c r="TUH82" s="150"/>
      <c r="TUI82" s="150"/>
      <c r="TUJ82" s="150"/>
      <c r="TUK82" s="150"/>
      <c r="TUL82" s="150"/>
      <c r="TUM82" s="150"/>
      <c r="TUN82" s="150"/>
      <c r="TUO82" s="150"/>
      <c r="TUP82" s="150"/>
      <c r="TUQ82" s="150"/>
      <c r="TUR82" s="150"/>
      <c r="TUS82" s="150"/>
      <c r="TUT82" s="150"/>
      <c r="TUU82" s="150"/>
      <c r="TUV82" s="150"/>
      <c r="TUW82" s="150"/>
      <c r="TUX82" s="150"/>
      <c r="TUY82" s="150"/>
      <c r="TUZ82" s="150"/>
      <c r="TVA82" s="150"/>
      <c r="TVB82" s="150"/>
      <c r="TVC82" s="150"/>
      <c r="TVD82" s="150"/>
      <c r="TVE82" s="150"/>
      <c r="TVF82" s="150"/>
      <c r="TVG82" s="150"/>
      <c r="TVH82" s="150"/>
      <c r="TVI82" s="150"/>
      <c r="TVJ82" s="150"/>
      <c r="TVK82" s="150"/>
      <c r="TVL82" s="150"/>
      <c r="TVM82" s="150"/>
      <c r="TVN82" s="150"/>
      <c r="TVO82" s="150"/>
      <c r="TVP82" s="150"/>
      <c r="TVQ82" s="150"/>
      <c r="TVR82" s="150"/>
      <c r="TVS82" s="150"/>
      <c r="TVT82" s="150"/>
      <c r="TVU82" s="150"/>
      <c r="TVV82" s="150"/>
      <c r="TVW82" s="150"/>
      <c r="TVX82" s="150"/>
      <c r="TVY82" s="150"/>
      <c r="TVZ82" s="150"/>
      <c r="TWA82" s="150"/>
      <c r="TWB82" s="150"/>
      <c r="TWC82" s="150"/>
      <c r="TWD82" s="150"/>
      <c r="TWE82" s="150"/>
      <c r="TWF82" s="150"/>
      <c r="TWG82" s="150"/>
      <c r="TWH82" s="150"/>
      <c r="TWI82" s="150"/>
      <c r="TWJ82" s="150"/>
      <c r="TWK82" s="150"/>
      <c r="TWL82" s="150"/>
      <c r="TWM82" s="150"/>
      <c r="TWN82" s="150"/>
      <c r="TWO82" s="150"/>
      <c r="TWP82" s="150"/>
      <c r="TWQ82" s="150"/>
      <c r="TWR82" s="150"/>
      <c r="TWS82" s="150"/>
      <c r="TWT82" s="150"/>
      <c r="TWU82" s="150"/>
      <c r="TWV82" s="150"/>
      <c r="TWW82" s="150"/>
      <c r="TWX82" s="150"/>
      <c r="TWY82" s="150"/>
      <c r="TWZ82" s="150"/>
      <c r="TXA82" s="150"/>
      <c r="TXB82" s="150"/>
      <c r="TXC82" s="150"/>
      <c r="TXD82" s="150"/>
      <c r="TXE82" s="150"/>
      <c r="TXF82" s="150"/>
      <c r="TXG82" s="150"/>
      <c r="TXH82" s="150"/>
      <c r="TXI82" s="150"/>
      <c r="TXJ82" s="150"/>
      <c r="TXK82" s="150"/>
      <c r="TXL82" s="150"/>
      <c r="TXM82" s="150"/>
      <c r="TXN82" s="150"/>
      <c r="TXO82" s="150"/>
      <c r="TXP82" s="150"/>
      <c r="TXQ82" s="150"/>
      <c r="TXR82" s="150"/>
      <c r="TXS82" s="150"/>
      <c r="TXT82" s="150"/>
      <c r="TXU82" s="150"/>
      <c r="TXV82" s="150"/>
      <c r="TXW82" s="150"/>
      <c r="TXX82" s="150"/>
      <c r="TXY82" s="150"/>
      <c r="TXZ82" s="150"/>
      <c r="TYA82" s="150"/>
      <c r="TYB82" s="150"/>
      <c r="TYC82" s="150"/>
      <c r="TYD82" s="150"/>
      <c r="TYE82" s="150"/>
      <c r="TYF82" s="150"/>
      <c r="TYG82" s="150"/>
      <c r="TYH82" s="150"/>
      <c r="TYI82" s="150"/>
      <c r="TYJ82" s="150"/>
      <c r="TYK82" s="150"/>
      <c r="TYL82" s="150"/>
      <c r="TYM82" s="150"/>
      <c r="TYN82" s="150"/>
      <c r="TYO82" s="150"/>
      <c r="TYP82" s="150"/>
      <c r="TYQ82" s="150"/>
      <c r="TYR82" s="150"/>
      <c r="TYS82" s="150"/>
      <c r="TYT82" s="150"/>
      <c r="TYU82" s="150"/>
      <c r="TYV82" s="150"/>
      <c r="TYW82" s="150"/>
      <c r="TYX82" s="150"/>
      <c r="TYY82" s="150"/>
      <c r="TYZ82" s="150"/>
      <c r="TZA82" s="150"/>
      <c r="TZB82" s="150"/>
      <c r="TZC82" s="150"/>
      <c r="TZD82" s="150"/>
      <c r="TZE82" s="150"/>
      <c r="TZF82" s="150"/>
      <c r="TZG82" s="150"/>
      <c r="TZH82" s="150"/>
      <c r="TZI82" s="150"/>
      <c r="TZJ82" s="150"/>
      <c r="TZK82" s="150"/>
      <c r="TZL82" s="150"/>
      <c r="TZM82" s="150"/>
      <c r="TZN82" s="150"/>
      <c r="TZO82" s="150"/>
      <c r="TZP82" s="150"/>
      <c r="TZQ82" s="150"/>
      <c r="TZR82" s="150"/>
      <c r="TZS82" s="150"/>
      <c r="TZT82" s="150"/>
      <c r="TZU82" s="150"/>
      <c r="TZV82" s="150"/>
      <c r="TZW82" s="150"/>
      <c r="TZX82" s="150"/>
      <c r="TZY82" s="150"/>
      <c r="TZZ82" s="150"/>
      <c r="UAA82" s="150"/>
      <c r="UAB82" s="150"/>
      <c r="UAC82" s="150"/>
      <c r="UAD82" s="150"/>
      <c r="UAE82" s="150"/>
      <c r="UAF82" s="150"/>
      <c r="UAG82" s="150"/>
      <c r="UAH82" s="150"/>
      <c r="UAI82" s="150"/>
      <c r="UAJ82" s="150"/>
      <c r="UAK82" s="150"/>
      <c r="UAL82" s="150"/>
      <c r="UAM82" s="150"/>
      <c r="UAN82" s="150"/>
      <c r="UAO82" s="150"/>
      <c r="UAP82" s="150"/>
      <c r="UAQ82" s="150"/>
      <c r="UAR82" s="150"/>
      <c r="UAS82" s="150"/>
      <c r="UAT82" s="150"/>
      <c r="UAU82" s="150"/>
      <c r="UAV82" s="150"/>
      <c r="UAW82" s="150"/>
      <c r="UAX82" s="150"/>
      <c r="UAY82" s="150"/>
      <c r="UAZ82" s="150"/>
      <c r="UBA82" s="150"/>
      <c r="UBB82" s="150"/>
      <c r="UBC82" s="150"/>
      <c r="UBD82" s="150"/>
      <c r="UBE82" s="150"/>
      <c r="UBF82" s="150"/>
      <c r="UBG82" s="150"/>
      <c r="UBH82" s="150"/>
      <c r="UBI82" s="150"/>
      <c r="UBJ82" s="150"/>
      <c r="UBK82" s="150"/>
      <c r="UBL82" s="150"/>
      <c r="UBM82" s="150"/>
      <c r="UBN82" s="150"/>
      <c r="UBO82" s="150"/>
      <c r="UBP82" s="150"/>
      <c r="UBQ82" s="150"/>
      <c r="UBR82" s="150"/>
      <c r="UBS82" s="150"/>
      <c r="UBT82" s="150"/>
      <c r="UBU82" s="150"/>
      <c r="UBV82" s="150"/>
      <c r="UBW82" s="150"/>
      <c r="UBX82" s="150"/>
      <c r="UBY82" s="150"/>
      <c r="UBZ82" s="150"/>
      <c r="UCA82" s="150"/>
      <c r="UCB82" s="150"/>
      <c r="UCC82" s="150"/>
      <c r="UCD82" s="150"/>
      <c r="UCE82" s="150"/>
      <c r="UCF82" s="150"/>
      <c r="UCG82" s="150"/>
      <c r="UCH82" s="150"/>
      <c r="UCI82" s="150"/>
      <c r="UCJ82" s="150"/>
      <c r="UCK82" s="150"/>
      <c r="UCL82" s="150"/>
      <c r="UCM82" s="150"/>
      <c r="UCN82" s="150"/>
      <c r="UCO82" s="150"/>
      <c r="UCP82" s="150"/>
      <c r="UCQ82" s="150"/>
      <c r="UCR82" s="150"/>
      <c r="UCS82" s="150"/>
      <c r="UCT82" s="150"/>
      <c r="UCU82" s="150"/>
      <c r="UCV82" s="150"/>
      <c r="UCW82" s="150"/>
      <c r="UCX82" s="150"/>
      <c r="UCY82" s="150"/>
      <c r="UCZ82" s="150"/>
      <c r="UDA82" s="150"/>
      <c r="UDB82" s="150"/>
      <c r="UDC82" s="150"/>
      <c r="UDD82" s="150"/>
      <c r="UDE82" s="150"/>
      <c r="UDF82" s="150"/>
      <c r="UDG82" s="150"/>
      <c r="UDH82" s="150"/>
      <c r="UDI82" s="150"/>
      <c r="UDJ82" s="150"/>
      <c r="UDK82" s="150"/>
      <c r="UDL82" s="150"/>
      <c r="UDM82" s="150"/>
      <c r="UDN82" s="150"/>
      <c r="UDO82" s="150"/>
      <c r="UDP82" s="150"/>
      <c r="UDQ82" s="150"/>
      <c r="UDR82" s="150"/>
      <c r="UDS82" s="150"/>
      <c r="UDT82" s="150"/>
      <c r="UDU82" s="150"/>
      <c r="UDV82" s="150"/>
      <c r="UDW82" s="150"/>
      <c r="UDX82" s="150"/>
      <c r="UDY82" s="150"/>
      <c r="UDZ82" s="150"/>
      <c r="UEA82" s="150"/>
      <c r="UEB82" s="150"/>
      <c r="UEC82" s="150"/>
      <c r="UED82" s="150"/>
      <c r="UEE82" s="150"/>
      <c r="UEF82" s="150"/>
      <c r="UEG82" s="150"/>
      <c r="UEH82" s="150"/>
      <c r="UEI82" s="150"/>
      <c r="UEJ82" s="150"/>
      <c r="UEK82" s="150"/>
      <c r="UEL82" s="150"/>
      <c r="UEM82" s="150"/>
      <c r="UEN82" s="150"/>
      <c r="UEO82" s="150"/>
      <c r="UEP82" s="150"/>
      <c r="UEQ82" s="150"/>
      <c r="UER82" s="150"/>
      <c r="UES82" s="150"/>
      <c r="UET82" s="150"/>
      <c r="UEU82" s="150"/>
      <c r="UEV82" s="150"/>
      <c r="UEW82" s="150"/>
      <c r="UEX82" s="150"/>
      <c r="UEY82" s="150"/>
      <c r="UEZ82" s="150"/>
      <c r="UFA82" s="150"/>
      <c r="UFB82" s="150"/>
      <c r="UFC82" s="150"/>
      <c r="UFD82" s="150"/>
      <c r="UFE82" s="150"/>
      <c r="UFF82" s="150"/>
      <c r="UFG82" s="150"/>
      <c r="UFH82" s="150"/>
      <c r="UFI82" s="150"/>
      <c r="UFJ82" s="150"/>
      <c r="UFK82" s="150"/>
      <c r="UFL82" s="150"/>
      <c r="UFM82" s="150"/>
      <c r="UFN82" s="150"/>
      <c r="UFO82" s="150"/>
      <c r="UFP82" s="150"/>
      <c r="UFQ82" s="150"/>
      <c r="UFR82" s="150"/>
      <c r="UFS82" s="150"/>
      <c r="UFT82" s="150"/>
      <c r="UFU82" s="150"/>
      <c r="UFV82" s="150"/>
      <c r="UFW82" s="150"/>
      <c r="UFX82" s="150"/>
      <c r="UFY82" s="150"/>
      <c r="UFZ82" s="150"/>
      <c r="UGA82" s="150"/>
      <c r="UGB82" s="150"/>
      <c r="UGC82" s="150"/>
      <c r="UGD82" s="150"/>
      <c r="UGE82" s="150"/>
      <c r="UGF82" s="150"/>
      <c r="UGG82" s="150"/>
      <c r="UGH82" s="150"/>
      <c r="UGI82" s="150"/>
      <c r="UGJ82" s="150"/>
      <c r="UGK82" s="150"/>
      <c r="UGL82" s="150"/>
      <c r="UGM82" s="150"/>
      <c r="UGN82" s="150"/>
      <c r="UGO82" s="150"/>
      <c r="UGP82" s="150"/>
      <c r="UGQ82" s="150"/>
      <c r="UGR82" s="150"/>
      <c r="UGS82" s="150"/>
      <c r="UGT82" s="150"/>
      <c r="UGU82" s="150"/>
      <c r="UGV82" s="150"/>
      <c r="UGW82" s="150"/>
      <c r="UGX82" s="150"/>
      <c r="UGY82" s="150"/>
      <c r="UGZ82" s="150"/>
      <c r="UHA82" s="150"/>
      <c r="UHB82" s="150"/>
      <c r="UHC82" s="150"/>
      <c r="UHD82" s="150"/>
      <c r="UHE82" s="150"/>
      <c r="UHF82" s="150"/>
      <c r="UHG82" s="150"/>
      <c r="UHH82" s="150"/>
      <c r="UHI82" s="150"/>
      <c r="UHJ82" s="150"/>
      <c r="UHK82" s="150"/>
      <c r="UHL82" s="150"/>
      <c r="UHM82" s="150"/>
      <c r="UHN82" s="150"/>
      <c r="UHO82" s="150"/>
      <c r="UHP82" s="150"/>
      <c r="UHQ82" s="150"/>
      <c r="UHR82" s="150"/>
      <c r="UHS82" s="150"/>
      <c r="UHT82" s="150"/>
      <c r="UHU82" s="150"/>
      <c r="UHV82" s="150"/>
      <c r="UHW82" s="150"/>
      <c r="UHX82" s="150"/>
      <c r="UHY82" s="150"/>
      <c r="UHZ82" s="150"/>
      <c r="UIA82" s="150"/>
      <c r="UIB82" s="150"/>
      <c r="UIC82" s="150"/>
      <c r="UID82" s="150"/>
      <c r="UIE82" s="150"/>
      <c r="UIF82" s="150"/>
      <c r="UIG82" s="150"/>
      <c r="UIH82" s="150"/>
      <c r="UII82" s="150"/>
      <c r="UIJ82" s="150"/>
      <c r="UIK82" s="150"/>
      <c r="UIL82" s="150"/>
      <c r="UIM82" s="150"/>
      <c r="UIN82" s="150"/>
      <c r="UIO82" s="150"/>
      <c r="UIP82" s="150"/>
      <c r="UIQ82" s="150"/>
      <c r="UIR82" s="150"/>
      <c r="UIS82" s="150"/>
      <c r="UIT82" s="150"/>
      <c r="UIU82" s="150"/>
      <c r="UIV82" s="150"/>
      <c r="UIW82" s="150"/>
      <c r="UIX82" s="150"/>
      <c r="UIY82" s="150"/>
      <c r="UIZ82" s="150"/>
      <c r="UJA82" s="150"/>
      <c r="UJB82" s="150"/>
      <c r="UJC82" s="150"/>
      <c r="UJD82" s="150"/>
      <c r="UJE82" s="150"/>
      <c r="UJF82" s="150"/>
      <c r="UJG82" s="150"/>
      <c r="UJH82" s="150"/>
      <c r="UJI82" s="150"/>
      <c r="UJJ82" s="150"/>
      <c r="UJK82" s="150"/>
      <c r="UJL82" s="150"/>
      <c r="UJM82" s="150"/>
      <c r="UJN82" s="150"/>
      <c r="UJO82" s="150"/>
      <c r="UJP82" s="150"/>
      <c r="UJQ82" s="150"/>
      <c r="UJR82" s="150"/>
      <c r="UJS82" s="150"/>
      <c r="UJT82" s="150"/>
      <c r="UJU82" s="150"/>
      <c r="UJV82" s="150"/>
      <c r="UJW82" s="150"/>
      <c r="UJX82" s="150"/>
      <c r="UJY82" s="150"/>
      <c r="UJZ82" s="150"/>
      <c r="UKA82" s="150"/>
      <c r="UKB82" s="150"/>
      <c r="UKC82" s="150"/>
      <c r="UKD82" s="150"/>
      <c r="UKE82" s="150"/>
      <c r="UKF82" s="150"/>
      <c r="UKG82" s="150"/>
      <c r="UKH82" s="150"/>
      <c r="UKI82" s="150"/>
      <c r="UKJ82" s="150"/>
      <c r="UKK82" s="150"/>
      <c r="UKL82" s="150"/>
      <c r="UKM82" s="150"/>
      <c r="UKN82" s="150"/>
      <c r="UKO82" s="150"/>
      <c r="UKP82" s="150"/>
      <c r="UKQ82" s="150"/>
      <c r="UKR82" s="150"/>
      <c r="UKS82" s="150"/>
      <c r="UKT82" s="150"/>
      <c r="UKU82" s="150"/>
      <c r="UKV82" s="150"/>
      <c r="UKW82" s="150"/>
      <c r="UKX82" s="150"/>
      <c r="UKY82" s="150"/>
      <c r="UKZ82" s="150"/>
      <c r="ULA82" s="150"/>
      <c r="ULB82" s="150"/>
      <c r="ULC82" s="150"/>
      <c r="ULD82" s="150"/>
      <c r="ULE82" s="150"/>
      <c r="ULF82" s="150"/>
      <c r="ULG82" s="150"/>
      <c r="ULH82" s="150"/>
      <c r="ULI82" s="150"/>
      <c r="ULJ82" s="150"/>
      <c r="ULK82" s="150"/>
      <c r="ULL82" s="150"/>
      <c r="ULM82" s="150"/>
      <c r="ULN82" s="150"/>
      <c r="ULO82" s="150"/>
      <c r="ULP82" s="150"/>
      <c r="ULQ82" s="150"/>
      <c r="ULR82" s="150"/>
      <c r="ULS82" s="150"/>
      <c r="ULT82" s="150"/>
      <c r="ULU82" s="150"/>
      <c r="ULV82" s="150"/>
      <c r="ULW82" s="150"/>
      <c r="ULX82" s="150"/>
      <c r="ULY82" s="150"/>
      <c r="ULZ82" s="150"/>
      <c r="UMA82" s="150"/>
      <c r="UMB82" s="150"/>
      <c r="UMC82" s="150"/>
      <c r="UMD82" s="150"/>
      <c r="UME82" s="150"/>
      <c r="UMF82" s="150"/>
      <c r="UMG82" s="150"/>
      <c r="UMH82" s="150"/>
      <c r="UMI82" s="150"/>
      <c r="UMJ82" s="150"/>
      <c r="UMK82" s="150"/>
      <c r="UML82" s="150"/>
      <c r="UMM82" s="150"/>
      <c r="UMN82" s="150"/>
      <c r="UMO82" s="150"/>
      <c r="UMP82" s="150"/>
      <c r="UMQ82" s="150"/>
      <c r="UMR82" s="150"/>
      <c r="UMS82" s="150"/>
      <c r="UMT82" s="150"/>
      <c r="UMU82" s="150"/>
      <c r="UMV82" s="150"/>
      <c r="UMW82" s="150"/>
      <c r="UMX82" s="150"/>
      <c r="UMY82" s="150"/>
      <c r="UMZ82" s="150"/>
      <c r="UNA82" s="150"/>
      <c r="UNB82" s="150"/>
      <c r="UNC82" s="150"/>
      <c r="UND82" s="150"/>
      <c r="UNE82" s="150"/>
      <c r="UNF82" s="150"/>
      <c r="UNG82" s="150"/>
      <c r="UNH82" s="150"/>
      <c r="UNI82" s="150"/>
      <c r="UNJ82" s="150"/>
      <c r="UNK82" s="150"/>
      <c r="UNL82" s="150"/>
      <c r="UNM82" s="150"/>
      <c r="UNN82" s="150"/>
      <c r="UNO82" s="150"/>
      <c r="UNP82" s="150"/>
      <c r="UNQ82" s="150"/>
      <c r="UNR82" s="150"/>
      <c r="UNS82" s="150"/>
      <c r="UNT82" s="150"/>
      <c r="UNU82" s="150"/>
      <c r="UNV82" s="150"/>
      <c r="UNW82" s="150"/>
      <c r="UNX82" s="150"/>
      <c r="UNY82" s="150"/>
      <c r="UNZ82" s="150"/>
      <c r="UOA82" s="150"/>
      <c r="UOB82" s="150"/>
      <c r="UOC82" s="150"/>
      <c r="UOD82" s="150"/>
      <c r="UOE82" s="150"/>
      <c r="UOF82" s="150"/>
      <c r="UOG82" s="150"/>
      <c r="UOH82" s="150"/>
      <c r="UOI82" s="150"/>
      <c r="UOJ82" s="150"/>
      <c r="UOK82" s="150"/>
      <c r="UOL82" s="150"/>
      <c r="UOM82" s="150"/>
      <c r="UON82" s="150"/>
      <c r="UOO82" s="150"/>
      <c r="UOP82" s="150"/>
      <c r="UOQ82" s="150"/>
      <c r="UOR82" s="150"/>
      <c r="UOS82" s="150"/>
      <c r="UOT82" s="150"/>
      <c r="UOU82" s="150"/>
      <c r="UOV82" s="150"/>
      <c r="UOW82" s="150"/>
      <c r="UOX82" s="150"/>
      <c r="UOY82" s="150"/>
      <c r="UOZ82" s="150"/>
      <c r="UPA82" s="150"/>
      <c r="UPB82" s="150"/>
      <c r="UPC82" s="150"/>
      <c r="UPD82" s="150"/>
      <c r="UPE82" s="150"/>
      <c r="UPF82" s="150"/>
      <c r="UPG82" s="150"/>
      <c r="UPH82" s="150"/>
      <c r="UPI82" s="150"/>
      <c r="UPJ82" s="150"/>
      <c r="UPK82" s="150"/>
      <c r="UPL82" s="150"/>
      <c r="UPM82" s="150"/>
      <c r="UPN82" s="150"/>
      <c r="UPO82" s="150"/>
      <c r="UPP82" s="150"/>
      <c r="UPQ82" s="150"/>
      <c r="UPR82" s="150"/>
      <c r="UPS82" s="150"/>
      <c r="UPT82" s="150"/>
      <c r="UPU82" s="150"/>
      <c r="UPV82" s="150"/>
      <c r="UPW82" s="150"/>
      <c r="UPX82" s="150"/>
      <c r="UPY82" s="150"/>
      <c r="UPZ82" s="150"/>
      <c r="UQA82" s="150"/>
      <c r="UQB82" s="150"/>
      <c r="UQC82" s="150"/>
      <c r="UQD82" s="150"/>
      <c r="UQE82" s="150"/>
      <c r="UQF82" s="150"/>
      <c r="UQG82" s="150"/>
      <c r="UQH82" s="150"/>
      <c r="UQI82" s="150"/>
      <c r="UQJ82" s="150"/>
      <c r="UQK82" s="150"/>
      <c r="UQL82" s="150"/>
      <c r="UQM82" s="150"/>
      <c r="UQN82" s="150"/>
      <c r="UQO82" s="150"/>
      <c r="UQP82" s="150"/>
      <c r="UQQ82" s="150"/>
      <c r="UQR82" s="150"/>
      <c r="UQS82" s="150"/>
      <c r="UQT82" s="150"/>
      <c r="UQU82" s="150"/>
      <c r="UQV82" s="150"/>
      <c r="UQW82" s="150"/>
      <c r="UQX82" s="150"/>
      <c r="UQY82" s="150"/>
      <c r="UQZ82" s="150"/>
      <c r="URA82" s="150"/>
      <c r="URB82" s="150"/>
      <c r="URC82" s="150"/>
      <c r="URD82" s="150"/>
      <c r="URE82" s="150"/>
      <c r="URF82" s="150"/>
      <c r="URG82" s="150"/>
      <c r="URH82" s="150"/>
      <c r="URI82" s="150"/>
      <c r="URJ82" s="150"/>
      <c r="URK82" s="150"/>
      <c r="URL82" s="150"/>
      <c r="URM82" s="150"/>
      <c r="URN82" s="150"/>
      <c r="URO82" s="150"/>
      <c r="URP82" s="150"/>
      <c r="URQ82" s="150"/>
      <c r="URR82" s="150"/>
      <c r="URS82" s="150"/>
      <c r="URT82" s="150"/>
      <c r="URU82" s="150"/>
      <c r="URV82" s="150"/>
      <c r="URW82" s="150"/>
      <c r="URX82" s="150"/>
      <c r="URY82" s="150"/>
      <c r="URZ82" s="150"/>
      <c r="USA82" s="150"/>
      <c r="USB82" s="150"/>
      <c r="USC82" s="150"/>
      <c r="USD82" s="150"/>
      <c r="USE82" s="150"/>
      <c r="USF82" s="150"/>
      <c r="USG82" s="150"/>
      <c r="USH82" s="150"/>
      <c r="USI82" s="150"/>
      <c r="USJ82" s="150"/>
      <c r="USK82" s="150"/>
      <c r="USL82" s="150"/>
      <c r="USM82" s="150"/>
      <c r="USN82" s="150"/>
      <c r="USO82" s="150"/>
      <c r="USP82" s="150"/>
      <c r="USQ82" s="150"/>
      <c r="USR82" s="150"/>
      <c r="USS82" s="150"/>
      <c r="UST82" s="150"/>
      <c r="USU82" s="150"/>
      <c r="USV82" s="150"/>
      <c r="USW82" s="150"/>
      <c r="USX82" s="150"/>
      <c r="USY82" s="150"/>
      <c r="USZ82" s="150"/>
      <c r="UTA82" s="150"/>
      <c r="UTB82" s="150"/>
      <c r="UTC82" s="150"/>
      <c r="UTD82" s="150"/>
      <c r="UTE82" s="150"/>
      <c r="UTF82" s="150"/>
      <c r="UTG82" s="150"/>
      <c r="UTH82" s="150"/>
      <c r="UTI82" s="150"/>
      <c r="UTJ82" s="150"/>
      <c r="UTK82" s="150"/>
      <c r="UTL82" s="150"/>
      <c r="UTM82" s="150"/>
      <c r="UTN82" s="150"/>
      <c r="UTO82" s="150"/>
      <c r="UTP82" s="150"/>
      <c r="UTQ82" s="150"/>
      <c r="UTR82" s="150"/>
      <c r="UTS82" s="150"/>
      <c r="UTT82" s="150"/>
      <c r="UTU82" s="150"/>
      <c r="UTV82" s="150"/>
      <c r="UTW82" s="150"/>
      <c r="UTX82" s="150"/>
      <c r="UTY82" s="150"/>
      <c r="UTZ82" s="150"/>
      <c r="UUA82" s="150"/>
      <c r="UUB82" s="150"/>
      <c r="UUC82" s="150"/>
      <c r="UUD82" s="150"/>
      <c r="UUE82" s="150"/>
      <c r="UUF82" s="150"/>
      <c r="UUG82" s="150"/>
      <c r="UUH82" s="150"/>
      <c r="UUI82" s="150"/>
      <c r="UUJ82" s="150"/>
      <c r="UUK82" s="150"/>
      <c r="UUL82" s="150"/>
      <c r="UUM82" s="150"/>
      <c r="UUN82" s="150"/>
      <c r="UUO82" s="150"/>
      <c r="UUP82" s="150"/>
      <c r="UUQ82" s="150"/>
      <c r="UUR82" s="150"/>
      <c r="UUS82" s="150"/>
      <c r="UUT82" s="150"/>
      <c r="UUU82" s="150"/>
      <c r="UUV82" s="150"/>
      <c r="UUW82" s="150"/>
      <c r="UUX82" s="150"/>
      <c r="UUY82" s="150"/>
      <c r="UUZ82" s="150"/>
      <c r="UVA82" s="150"/>
      <c r="UVB82" s="150"/>
      <c r="UVC82" s="150"/>
      <c r="UVD82" s="150"/>
      <c r="UVE82" s="150"/>
      <c r="UVF82" s="150"/>
      <c r="UVG82" s="150"/>
      <c r="UVH82" s="150"/>
      <c r="UVI82" s="150"/>
      <c r="UVJ82" s="150"/>
      <c r="UVK82" s="150"/>
      <c r="UVL82" s="150"/>
      <c r="UVM82" s="150"/>
      <c r="UVN82" s="150"/>
      <c r="UVO82" s="150"/>
      <c r="UVP82" s="150"/>
      <c r="UVQ82" s="150"/>
      <c r="UVR82" s="150"/>
      <c r="UVS82" s="150"/>
      <c r="UVT82" s="150"/>
      <c r="UVU82" s="150"/>
      <c r="UVV82" s="150"/>
      <c r="UVW82" s="150"/>
      <c r="UVX82" s="150"/>
      <c r="UVY82" s="150"/>
      <c r="UVZ82" s="150"/>
      <c r="UWA82" s="150"/>
      <c r="UWB82" s="150"/>
      <c r="UWC82" s="150"/>
      <c r="UWD82" s="150"/>
      <c r="UWE82" s="150"/>
      <c r="UWF82" s="150"/>
      <c r="UWG82" s="150"/>
      <c r="UWH82" s="150"/>
      <c r="UWI82" s="150"/>
      <c r="UWJ82" s="150"/>
      <c r="UWK82" s="150"/>
      <c r="UWL82" s="150"/>
      <c r="UWM82" s="150"/>
      <c r="UWN82" s="150"/>
      <c r="UWO82" s="150"/>
      <c r="UWP82" s="150"/>
      <c r="UWQ82" s="150"/>
      <c r="UWR82" s="150"/>
      <c r="UWS82" s="150"/>
      <c r="UWT82" s="150"/>
      <c r="UWU82" s="150"/>
      <c r="UWV82" s="150"/>
      <c r="UWW82" s="150"/>
      <c r="UWX82" s="150"/>
      <c r="UWY82" s="150"/>
      <c r="UWZ82" s="150"/>
      <c r="UXA82" s="150"/>
      <c r="UXB82" s="150"/>
      <c r="UXC82" s="150"/>
      <c r="UXD82" s="150"/>
      <c r="UXE82" s="150"/>
      <c r="UXF82" s="150"/>
      <c r="UXG82" s="150"/>
      <c r="UXH82" s="150"/>
      <c r="UXI82" s="150"/>
      <c r="UXJ82" s="150"/>
      <c r="UXK82" s="150"/>
      <c r="UXL82" s="150"/>
      <c r="UXM82" s="150"/>
      <c r="UXN82" s="150"/>
      <c r="UXO82" s="150"/>
      <c r="UXP82" s="150"/>
      <c r="UXQ82" s="150"/>
      <c r="UXR82" s="150"/>
      <c r="UXS82" s="150"/>
      <c r="UXT82" s="150"/>
      <c r="UXU82" s="150"/>
      <c r="UXV82" s="150"/>
      <c r="UXW82" s="150"/>
      <c r="UXX82" s="150"/>
      <c r="UXY82" s="150"/>
      <c r="UXZ82" s="150"/>
      <c r="UYA82" s="150"/>
      <c r="UYB82" s="150"/>
      <c r="UYC82" s="150"/>
      <c r="UYD82" s="150"/>
      <c r="UYE82" s="150"/>
      <c r="UYF82" s="150"/>
      <c r="UYG82" s="150"/>
      <c r="UYH82" s="150"/>
      <c r="UYI82" s="150"/>
      <c r="UYJ82" s="150"/>
      <c r="UYK82" s="150"/>
      <c r="UYL82" s="150"/>
      <c r="UYM82" s="150"/>
      <c r="UYN82" s="150"/>
      <c r="UYO82" s="150"/>
      <c r="UYP82" s="150"/>
      <c r="UYQ82" s="150"/>
      <c r="UYR82" s="150"/>
      <c r="UYS82" s="150"/>
      <c r="UYT82" s="150"/>
      <c r="UYU82" s="150"/>
      <c r="UYV82" s="150"/>
      <c r="UYW82" s="150"/>
      <c r="UYX82" s="150"/>
      <c r="UYY82" s="150"/>
      <c r="UYZ82" s="150"/>
      <c r="UZA82" s="150"/>
      <c r="UZB82" s="150"/>
      <c r="UZC82" s="150"/>
      <c r="UZD82" s="150"/>
      <c r="UZE82" s="150"/>
      <c r="UZF82" s="150"/>
      <c r="UZG82" s="150"/>
      <c r="UZH82" s="150"/>
      <c r="UZI82" s="150"/>
      <c r="UZJ82" s="150"/>
      <c r="UZK82" s="150"/>
      <c r="UZL82" s="150"/>
      <c r="UZM82" s="150"/>
      <c r="UZN82" s="150"/>
      <c r="UZO82" s="150"/>
      <c r="UZP82" s="150"/>
      <c r="UZQ82" s="150"/>
      <c r="UZR82" s="150"/>
      <c r="UZS82" s="150"/>
      <c r="UZT82" s="150"/>
      <c r="UZU82" s="150"/>
      <c r="UZV82" s="150"/>
      <c r="UZW82" s="150"/>
      <c r="UZX82" s="150"/>
      <c r="UZY82" s="150"/>
      <c r="UZZ82" s="150"/>
      <c r="VAA82" s="150"/>
      <c r="VAB82" s="150"/>
      <c r="VAC82" s="150"/>
      <c r="VAD82" s="150"/>
      <c r="VAE82" s="150"/>
      <c r="VAF82" s="150"/>
      <c r="VAG82" s="150"/>
      <c r="VAH82" s="150"/>
      <c r="VAI82" s="150"/>
      <c r="VAJ82" s="150"/>
      <c r="VAK82" s="150"/>
      <c r="VAL82" s="150"/>
      <c r="VAM82" s="150"/>
      <c r="VAN82" s="150"/>
      <c r="VAO82" s="150"/>
      <c r="VAP82" s="150"/>
      <c r="VAQ82" s="150"/>
      <c r="VAR82" s="150"/>
      <c r="VAS82" s="150"/>
      <c r="VAT82" s="150"/>
      <c r="VAU82" s="150"/>
      <c r="VAV82" s="150"/>
      <c r="VAW82" s="150"/>
      <c r="VAX82" s="150"/>
      <c r="VAY82" s="150"/>
      <c r="VAZ82" s="150"/>
      <c r="VBA82" s="150"/>
      <c r="VBB82" s="150"/>
      <c r="VBC82" s="150"/>
      <c r="VBD82" s="150"/>
      <c r="VBE82" s="150"/>
      <c r="VBF82" s="150"/>
      <c r="VBG82" s="150"/>
      <c r="VBH82" s="150"/>
      <c r="VBI82" s="150"/>
      <c r="VBJ82" s="150"/>
      <c r="VBK82" s="150"/>
      <c r="VBL82" s="150"/>
      <c r="VBM82" s="150"/>
      <c r="VBN82" s="150"/>
      <c r="VBO82" s="150"/>
      <c r="VBP82" s="150"/>
      <c r="VBQ82" s="150"/>
      <c r="VBR82" s="150"/>
      <c r="VBS82" s="150"/>
      <c r="VBT82" s="150"/>
      <c r="VBU82" s="150"/>
      <c r="VBV82" s="150"/>
      <c r="VBW82" s="150"/>
      <c r="VBX82" s="150"/>
      <c r="VBY82" s="150"/>
      <c r="VBZ82" s="150"/>
      <c r="VCA82" s="150"/>
      <c r="VCB82" s="150"/>
      <c r="VCC82" s="150"/>
      <c r="VCD82" s="150"/>
      <c r="VCE82" s="150"/>
      <c r="VCF82" s="150"/>
      <c r="VCG82" s="150"/>
      <c r="VCH82" s="150"/>
      <c r="VCI82" s="150"/>
      <c r="VCJ82" s="150"/>
      <c r="VCK82" s="150"/>
      <c r="VCL82" s="150"/>
      <c r="VCM82" s="150"/>
      <c r="VCN82" s="150"/>
      <c r="VCO82" s="150"/>
      <c r="VCP82" s="150"/>
      <c r="VCQ82" s="150"/>
      <c r="VCR82" s="150"/>
      <c r="VCS82" s="150"/>
      <c r="VCT82" s="150"/>
      <c r="VCU82" s="150"/>
      <c r="VCV82" s="150"/>
      <c r="VCW82" s="150"/>
      <c r="VCX82" s="150"/>
      <c r="VCY82" s="150"/>
      <c r="VCZ82" s="150"/>
      <c r="VDA82" s="150"/>
      <c r="VDB82" s="150"/>
      <c r="VDC82" s="150"/>
      <c r="VDD82" s="150"/>
      <c r="VDE82" s="150"/>
      <c r="VDF82" s="150"/>
      <c r="VDG82" s="150"/>
      <c r="VDH82" s="150"/>
      <c r="VDI82" s="150"/>
      <c r="VDJ82" s="150"/>
      <c r="VDK82" s="150"/>
      <c r="VDL82" s="150"/>
      <c r="VDM82" s="150"/>
      <c r="VDN82" s="150"/>
      <c r="VDO82" s="150"/>
      <c r="VDP82" s="150"/>
      <c r="VDQ82" s="150"/>
      <c r="VDR82" s="150"/>
      <c r="VDS82" s="150"/>
      <c r="VDT82" s="150"/>
      <c r="VDU82" s="150"/>
      <c r="VDV82" s="150"/>
      <c r="VDW82" s="150"/>
      <c r="VDX82" s="150"/>
      <c r="VDY82" s="150"/>
      <c r="VDZ82" s="150"/>
      <c r="VEA82" s="150"/>
      <c r="VEB82" s="150"/>
      <c r="VEC82" s="150"/>
      <c r="VED82" s="150"/>
      <c r="VEE82" s="150"/>
      <c r="VEF82" s="150"/>
      <c r="VEG82" s="150"/>
      <c r="VEH82" s="150"/>
      <c r="VEI82" s="150"/>
      <c r="VEJ82" s="150"/>
      <c r="VEK82" s="150"/>
      <c r="VEL82" s="150"/>
      <c r="VEM82" s="150"/>
      <c r="VEN82" s="150"/>
      <c r="VEO82" s="150"/>
      <c r="VEP82" s="150"/>
      <c r="VEQ82" s="150"/>
      <c r="VER82" s="150"/>
      <c r="VES82" s="150"/>
      <c r="VET82" s="150"/>
      <c r="VEU82" s="150"/>
      <c r="VEV82" s="150"/>
      <c r="VEW82" s="150"/>
      <c r="VEX82" s="150"/>
      <c r="VEY82" s="150"/>
      <c r="VEZ82" s="150"/>
      <c r="VFA82" s="150"/>
      <c r="VFB82" s="150"/>
      <c r="VFC82" s="150"/>
      <c r="VFD82" s="150"/>
      <c r="VFE82" s="150"/>
      <c r="VFF82" s="150"/>
      <c r="VFG82" s="150"/>
      <c r="VFH82" s="150"/>
      <c r="VFI82" s="150"/>
      <c r="VFJ82" s="150"/>
      <c r="VFK82" s="150"/>
      <c r="VFL82" s="150"/>
      <c r="VFM82" s="150"/>
      <c r="VFN82" s="150"/>
      <c r="VFO82" s="150"/>
      <c r="VFP82" s="150"/>
      <c r="VFQ82" s="150"/>
      <c r="VFR82" s="150"/>
      <c r="VFS82" s="150"/>
      <c r="VFT82" s="150"/>
      <c r="VFU82" s="150"/>
      <c r="VFV82" s="150"/>
      <c r="VFW82" s="150"/>
      <c r="VFX82" s="150"/>
      <c r="VFY82" s="150"/>
      <c r="VFZ82" s="150"/>
      <c r="VGA82" s="150"/>
      <c r="VGB82" s="150"/>
      <c r="VGC82" s="150"/>
      <c r="VGD82" s="150"/>
      <c r="VGE82" s="150"/>
      <c r="VGF82" s="150"/>
      <c r="VGG82" s="150"/>
      <c r="VGH82" s="150"/>
      <c r="VGI82" s="150"/>
      <c r="VGJ82" s="150"/>
      <c r="VGK82" s="150"/>
      <c r="VGL82" s="150"/>
      <c r="VGM82" s="150"/>
      <c r="VGN82" s="150"/>
      <c r="VGO82" s="150"/>
      <c r="VGP82" s="150"/>
      <c r="VGQ82" s="150"/>
      <c r="VGR82" s="150"/>
      <c r="VGS82" s="150"/>
      <c r="VGT82" s="150"/>
      <c r="VGU82" s="150"/>
      <c r="VGV82" s="150"/>
      <c r="VGW82" s="150"/>
      <c r="VGX82" s="150"/>
      <c r="VGY82" s="150"/>
      <c r="VGZ82" s="150"/>
      <c r="VHA82" s="150"/>
      <c r="VHB82" s="150"/>
      <c r="VHC82" s="150"/>
      <c r="VHD82" s="150"/>
      <c r="VHE82" s="150"/>
      <c r="VHF82" s="150"/>
      <c r="VHG82" s="150"/>
      <c r="VHH82" s="150"/>
      <c r="VHI82" s="150"/>
      <c r="VHJ82" s="150"/>
      <c r="VHK82" s="150"/>
      <c r="VHL82" s="150"/>
      <c r="VHM82" s="150"/>
      <c r="VHN82" s="150"/>
      <c r="VHO82" s="150"/>
      <c r="VHP82" s="150"/>
      <c r="VHQ82" s="150"/>
      <c r="VHR82" s="150"/>
      <c r="VHS82" s="150"/>
      <c r="VHT82" s="150"/>
      <c r="VHU82" s="150"/>
      <c r="VHV82" s="150"/>
      <c r="VHW82" s="150"/>
      <c r="VHX82" s="150"/>
      <c r="VHY82" s="150"/>
      <c r="VHZ82" s="150"/>
      <c r="VIA82" s="150"/>
      <c r="VIB82" s="150"/>
      <c r="VIC82" s="150"/>
      <c r="VID82" s="150"/>
      <c r="VIE82" s="150"/>
      <c r="VIF82" s="150"/>
      <c r="VIG82" s="150"/>
      <c r="VIH82" s="150"/>
      <c r="VII82" s="150"/>
      <c r="VIJ82" s="150"/>
      <c r="VIK82" s="150"/>
      <c r="VIL82" s="150"/>
      <c r="VIM82" s="150"/>
      <c r="VIN82" s="150"/>
      <c r="VIO82" s="150"/>
      <c r="VIP82" s="150"/>
      <c r="VIQ82" s="150"/>
      <c r="VIR82" s="150"/>
      <c r="VIS82" s="150"/>
      <c r="VIT82" s="150"/>
      <c r="VIU82" s="150"/>
      <c r="VIV82" s="150"/>
      <c r="VIW82" s="150"/>
      <c r="VIX82" s="150"/>
      <c r="VIY82" s="150"/>
      <c r="VIZ82" s="150"/>
      <c r="VJA82" s="150"/>
      <c r="VJB82" s="150"/>
      <c r="VJC82" s="150"/>
      <c r="VJD82" s="150"/>
      <c r="VJE82" s="150"/>
      <c r="VJF82" s="150"/>
      <c r="VJG82" s="150"/>
      <c r="VJH82" s="150"/>
      <c r="VJI82" s="150"/>
      <c r="VJJ82" s="150"/>
      <c r="VJK82" s="150"/>
      <c r="VJL82" s="150"/>
      <c r="VJM82" s="150"/>
      <c r="VJN82" s="150"/>
      <c r="VJO82" s="150"/>
      <c r="VJP82" s="150"/>
      <c r="VJQ82" s="150"/>
      <c r="VJR82" s="150"/>
      <c r="VJS82" s="150"/>
      <c r="VJT82" s="150"/>
      <c r="VJU82" s="150"/>
      <c r="VJV82" s="150"/>
      <c r="VJW82" s="150"/>
      <c r="VJX82" s="150"/>
      <c r="VJY82" s="150"/>
      <c r="VJZ82" s="150"/>
      <c r="VKA82" s="150"/>
      <c r="VKB82" s="150"/>
      <c r="VKC82" s="150"/>
      <c r="VKD82" s="150"/>
      <c r="VKE82" s="150"/>
      <c r="VKF82" s="150"/>
      <c r="VKG82" s="150"/>
      <c r="VKH82" s="150"/>
      <c r="VKI82" s="150"/>
      <c r="VKJ82" s="150"/>
      <c r="VKK82" s="150"/>
      <c r="VKL82" s="150"/>
      <c r="VKM82" s="150"/>
      <c r="VKN82" s="150"/>
      <c r="VKO82" s="150"/>
      <c r="VKP82" s="150"/>
      <c r="VKQ82" s="150"/>
      <c r="VKR82" s="150"/>
      <c r="VKS82" s="150"/>
      <c r="VKT82" s="150"/>
      <c r="VKU82" s="150"/>
      <c r="VKV82" s="150"/>
      <c r="VKW82" s="150"/>
      <c r="VKX82" s="150"/>
      <c r="VKY82" s="150"/>
      <c r="VKZ82" s="150"/>
      <c r="VLA82" s="150"/>
      <c r="VLB82" s="150"/>
      <c r="VLC82" s="150"/>
      <c r="VLD82" s="150"/>
      <c r="VLE82" s="150"/>
      <c r="VLF82" s="150"/>
      <c r="VLG82" s="150"/>
      <c r="VLH82" s="150"/>
      <c r="VLI82" s="150"/>
      <c r="VLJ82" s="150"/>
      <c r="VLK82" s="150"/>
      <c r="VLL82" s="150"/>
      <c r="VLM82" s="150"/>
      <c r="VLN82" s="150"/>
      <c r="VLO82" s="150"/>
      <c r="VLP82" s="150"/>
      <c r="VLQ82" s="150"/>
      <c r="VLR82" s="150"/>
      <c r="VLS82" s="150"/>
      <c r="VLT82" s="150"/>
      <c r="VLU82" s="150"/>
      <c r="VLV82" s="150"/>
      <c r="VLW82" s="150"/>
      <c r="VLX82" s="150"/>
      <c r="VLY82" s="150"/>
      <c r="VLZ82" s="150"/>
      <c r="VMA82" s="150"/>
      <c r="VMB82" s="150"/>
      <c r="VMC82" s="150"/>
      <c r="VMD82" s="150"/>
      <c r="VME82" s="150"/>
      <c r="VMF82" s="150"/>
      <c r="VMG82" s="150"/>
      <c r="VMH82" s="150"/>
      <c r="VMI82" s="150"/>
      <c r="VMJ82" s="150"/>
      <c r="VMK82" s="150"/>
      <c r="VML82" s="150"/>
      <c r="VMM82" s="150"/>
      <c r="VMN82" s="150"/>
      <c r="VMO82" s="150"/>
      <c r="VMP82" s="150"/>
      <c r="VMQ82" s="150"/>
      <c r="VMR82" s="150"/>
      <c r="VMS82" s="150"/>
      <c r="VMT82" s="150"/>
      <c r="VMU82" s="150"/>
      <c r="VMV82" s="150"/>
      <c r="VMW82" s="150"/>
      <c r="VMX82" s="150"/>
      <c r="VMY82" s="150"/>
      <c r="VMZ82" s="150"/>
      <c r="VNA82" s="150"/>
      <c r="VNB82" s="150"/>
      <c r="VNC82" s="150"/>
      <c r="VND82" s="150"/>
      <c r="VNE82" s="150"/>
      <c r="VNF82" s="150"/>
      <c r="VNG82" s="150"/>
      <c r="VNH82" s="150"/>
      <c r="VNI82" s="150"/>
      <c r="VNJ82" s="150"/>
      <c r="VNK82" s="150"/>
      <c r="VNL82" s="150"/>
      <c r="VNM82" s="150"/>
      <c r="VNN82" s="150"/>
      <c r="VNO82" s="150"/>
      <c r="VNP82" s="150"/>
      <c r="VNQ82" s="150"/>
      <c r="VNR82" s="150"/>
      <c r="VNS82" s="150"/>
      <c r="VNT82" s="150"/>
      <c r="VNU82" s="150"/>
      <c r="VNV82" s="150"/>
      <c r="VNW82" s="150"/>
      <c r="VNX82" s="150"/>
      <c r="VNY82" s="150"/>
      <c r="VNZ82" s="150"/>
      <c r="VOA82" s="150"/>
      <c r="VOB82" s="150"/>
      <c r="VOC82" s="150"/>
      <c r="VOD82" s="150"/>
      <c r="VOE82" s="150"/>
      <c r="VOF82" s="150"/>
      <c r="VOG82" s="150"/>
      <c r="VOH82" s="150"/>
      <c r="VOI82" s="150"/>
      <c r="VOJ82" s="150"/>
      <c r="VOK82" s="150"/>
      <c r="VOL82" s="150"/>
      <c r="VOM82" s="150"/>
      <c r="VON82" s="150"/>
      <c r="VOO82" s="150"/>
      <c r="VOP82" s="150"/>
      <c r="VOQ82" s="150"/>
      <c r="VOR82" s="150"/>
      <c r="VOS82" s="150"/>
      <c r="VOT82" s="150"/>
      <c r="VOU82" s="150"/>
      <c r="VOV82" s="150"/>
      <c r="VOW82" s="150"/>
      <c r="VOX82" s="150"/>
      <c r="VOY82" s="150"/>
      <c r="VOZ82" s="150"/>
      <c r="VPA82" s="150"/>
      <c r="VPB82" s="150"/>
      <c r="VPC82" s="150"/>
      <c r="VPD82" s="150"/>
      <c r="VPE82" s="150"/>
      <c r="VPF82" s="150"/>
      <c r="VPG82" s="150"/>
      <c r="VPH82" s="150"/>
      <c r="VPI82" s="150"/>
      <c r="VPJ82" s="150"/>
      <c r="VPK82" s="150"/>
      <c r="VPL82" s="150"/>
      <c r="VPM82" s="150"/>
      <c r="VPN82" s="150"/>
      <c r="VPO82" s="150"/>
      <c r="VPP82" s="150"/>
      <c r="VPQ82" s="150"/>
      <c r="VPR82" s="150"/>
      <c r="VPS82" s="150"/>
      <c r="VPT82" s="150"/>
      <c r="VPU82" s="150"/>
      <c r="VPV82" s="150"/>
      <c r="VPW82" s="150"/>
      <c r="VPX82" s="150"/>
      <c r="VPY82" s="150"/>
      <c r="VPZ82" s="150"/>
      <c r="VQA82" s="150"/>
      <c r="VQB82" s="150"/>
      <c r="VQC82" s="150"/>
      <c r="VQD82" s="150"/>
      <c r="VQE82" s="150"/>
      <c r="VQF82" s="150"/>
      <c r="VQG82" s="150"/>
      <c r="VQH82" s="150"/>
      <c r="VQI82" s="150"/>
      <c r="VQJ82" s="150"/>
      <c r="VQK82" s="150"/>
      <c r="VQL82" s="150"/>
      <c r="VQM82" s="150"/>
      <c r="VQN82" s="150"/>
      <c r="VQO82" s="150"/>
      <c r="VQP82" s="150"/>
      <c r="VQQ82" s="150"/>
      <c r="VQR82" s="150"/>
      <c r="VQS82" s="150"/>
      <c r="VQT82" s="150"/>
      <c r="VQU82" s="150"/>
      <c r="VQV82" s="150"/>
      <c r="VQW82" s="150"/>
      <c r="VQX82" s="150"/>
      <c r="VQY82" s="150"/>
      <c r="VQZ82" s="150"/>
      <c r="VRA82" s="150"/>
      <c r="VRB82" s="150"/>
      <c r="VRC82" s="150"/>
      <c r="VRD82" s="150"/>
      <c r="VRE82" s="150"/>
      <c r="VRF82" s="150"/>
      <c r="VRG82" s="150"/>
      <c r="VRH82" s="150"/>
      <c r="VRI82" s="150"/>
      <c r="VRJ82" s="150"/>
      <c r="VRK82" s="150"/>
      <c r="VRL82" s="150"/>
      <c r="VRM82" s="150"/>
      <c r="VRN82" s="150"/>
      <c r="VRO82" s="150"/>
      <c r="VRP82" s="150"/>
      <c r="VRQ82" s="150"/>
      <c r="VRR82" s="150"/>
      <c r="VRS82" s="150"/>
      <c r="VRT82" s="150"/>
      <c r="VRU82" s="150"/>
      <c r="VRV82" s="150"/>
      <c r="VRW82" s="150"/>
      <c r="VRX82" s="150"/>
      <c r="VRY82" s="150"/>
      <c r="VRZ82" s="150"/>
      <c r="VSA82" s="150"/>
      <c r="VSB82" s="150"/>
      <c r="VSC82" s="150"/>
      <c r="VSD82" s="150"/>
      <c r="VSE82" s="150"/>
      <c r="VSF82" s="150"/>
      <c r="VSG82" s="150"/>
      <c r="VSH82" s="150"/>
      <c r="VSI82" s="150"/>
      <c r="VSJ82" s="150"/>
      <c r="VSK82" s="150"/>
      <c r="VSL82" s="150"/>
      <c r="VSM82" s="150"/>
      <c r="VSN82" s="150"/>
      <c r="VSO82" s="150"/>
      <c r="VSP82" s="150"/>
      <c r="VSQ82" s="150"/>
      <c r="VSR82" s="150"/>
      <c r="VSS82" s="150"/>
      <c r="VST82" s="150"/>
      <c r="VSU82" s="150"/>
      <c r="VSV82" s="150"/>
      <c r="VSW82" s="150"/>
      <c r="VSX82" s="150"/>
      <c r="VSY82" s="150"/>
      <c r="VSZ82" s="150"/>
      <c r="VTA82" s="150"/>
      <c r="VTB82" s="150"/>
      <c r="VTC82" s="150"/>
      <c r="VTD82" s="150"/>
      <c r="VTE82" s="150"/>
      <c r="VTF82" s="150"/>
      <c r="VTG82" s="150"/>
      <c r="VTH82" s="150"/>
      <c r="VTI82" s="150"/>
      <c r="VTJ82" s="150"/>
      <c r="VTK82" s="150"/>
      <c r="VTL82" s="150"/>
      <c r="VTM82" s="150"/>
      <c r="VTN82" s="150"/>
      <c r="VTO82" s="150"/>
      <c r="VTP82" s="150"/>
      <c r="VTQ82" s="150"/>
      <c r="VTR82" s="150"/>
      <c r="VTS82" s="150"/>
      <c r="VTT82" s="150"/>
      <c r="VTU82" s="150"/>
      <c r="VTV82" s="150"/>
      <c r="VTW82" s="150"/>
      <c r="VTX82" s="150"/>
      <c r="VTY82" s="150"/>
      <c r="VTZ82" s="150"/>
      <c r="VUA82" s="150"/>
      <c r="VUB82" s="150"/>
      <c r="VUC82" s="150"/>
      <c r="VUD82" s="150"/>
      <c r="VUE82" s="150"/>
      <c r="VUF82" s="150"/>
      <c r="VUG82" s="150"/>
      <c r="VUH82" s="150"/>
      <c r="VUI82" s="150"/>
      <c r="VUJ82" s="150"/>
      <c r="VUK82" s="150"/>
      <c r="VUL82" s="150"/>
      <c r="VUM82" s="150"/>
      <c r="VUN82" s="150"/>
      <c r="VUO82" s="150"/>
      <c r="VUP82" s="150"/>
      <c r="VUQ82" s="150"/>
      <c r="VUR82" s="150"/>
      <c r="VUS82" s="150"/>
      <c r="VUT82" s="150"/>
      <c r="VUU82" s="150"/>
      <c r="VUV82" s="150"/>
      <c r="VUW82" s="150"/>
      <c r="VUX82" s="150"/>
      <c r="VUY82" s="150"/>
      <c r="VUZ82" s="150"/>
      <c r="VVA82" s="150"/>
      <c r="VVB82" s="150"/>
      <c r="VVC82" s="150"/>
      <c r="VVD82" s="150"/>
      <c r="VVE82" s="150"/>
      <c r="VVF82" s="150"/>
      <c r="VVG82" s="150"/>
      <c r="VVH82" s="150"/>
      <c r="VVI82" s="150"/>
      <c r="VVJ82" s="150"/>
      <c r="VVK82" s="150"/>
      <c r="VVL82" s="150"/>
      <c r="VVM82" s="150"/>
      <c r="VVN82" s="150"/>
      <c r="VVO82" s="150"/>
      <c r="VVP82" s="150"/>
      <c r="VVQ82" s="150"/>
      <c r="VVR82" s="150"/>
      <c r="VVS82" s="150"/>
      <c r="VVT82" s="150"/>
      <c r="VVU82" s="150"/>
      <c r="VVV82" s="150"/>
      <c r="VVW82" s="150"/>
      <c r="VVX82" s="150"/>
      <c r="VVY82" s="150"/>
      <c r="VVZ82" s="150"/>
      <c r="VWA82" s="150"/>
      <c r="VWB82" s="150"/>
      <c r="VWC82" s="150"/>
      <c r="VWD82" s="150"/>
      <c r="VWE82" s="150"/>
      <c r="VWF82" s="150"/>
      <c r="VWG82" s="150"/>
      <c r="VWH82" s="150"/>
      <c r="VWI82" s="150"/>
      <c r="VWJ82" s="150"/>
      <c r="VWK82" s="150"/>
      <c r="VWL82" s="150"/>
      <c r="VWM82" s="150"/>
      <c r="VWN82" s="150"/>
      <c r="VWO82" s="150"/>
      <c r="VWP82" s="150"/>
      <c r="VWQ82" s="150"/>
      <c r="VWR82" s="150"/>
      <c r="VWS82" s="150"/>
      <c r="VWT82" s="150"/>
      <c r="VWU82" s="150"/>
      <c r="VWV82" s="150"/>
      <c r="VWW82" s="150"/>
      <c r="VWX82" s="150"/>
      <c r="VWY82" s="150"/>
      <c r="VWZ82" s="150"/>
      <c r="VXA82" s="150"/>
      <c r="VXB82" s="150"/>
      <c r="VXC82" s="150"/>
      <c r="VXD82" s="150"/>
      <c r="VXE82" s="150"/>
      <c r="VXF82" s="150"/>
      <c r="VXG82" s="150"/>
      <c r="VXH82" s="150"/>
      <c r="VXI82" s="150"/>
      <c r="VXJ82" s="150"/>
      <c r="VXK82" s="150"/>
      <c r="VXL82" s="150"/>
      <c r="VXM82" s="150"/>
      <c r="VXN82" s="150"/>
      <c r="VXO82" s="150"/>
      <c r="VXP82" s="150"/>
      <c r="VXQ82" s="150"/>
      <c r="VXR82" s="150"/>
      <c r="VXS82" s="150"/>
      <c r="VXT82" s="150"/>
      <c r="VXU82" s="150"/>
      <c r="VXV82" s="150"/>
      <c r="VXW82" s="150"/>
      <c r="VXX82" s="150"/>
      <c r="VXY82" s="150"/>
      <c r="VXZ82" s="150"/>
      <c r="VYA82" s="150"/>
      <c r="VYB82" s="150"/>
      <c r="VYC82" s="150"/>
      <c r="VYD82" s="150"/>
      <c r="VYE82" s="150"/>
      <c r="VYF82" s="150"/>
      <c r="VYG82" s="150"/>
      <c r="VYH82" s="150"/>
      <c r="VYI82" s="150"/>
      <c r="VYJ82" s="150"/>
      <c r="VYK82" s="150"/>
      <c r="VYL82" s="150"/>
      <c r="VYM82" s="150"/>
      <c r="VYN82" s="150"/>
      <c r="VYO82" s="150"/>
      <c r="VYP82" s="150"/>
      <c r="VYQ82" s="150"/>
      <c r="VYR82" s="150"/>
      <c r="VYS82" s="150"/>
      <c r="VYT82" s="150"/>
      <c r="VYU82" s="150"/>
      <c r="VYV82" s="150"/>
      <c r="VYW82" s="150"/>
      <c r="VYX82" s="150"/>
      <c r="VYY82" s="150"/>
      <c r="VYZ82" s="150"/>
      <c r="VZA82" s="150"/>
      <c r="VZB82" s="150"/>
      <c r="VZC82" s="150"/>
      <c r="VZD82" s="150"/>
      <c r="VZE82" s="150"/>
      <c r="VZF82" s="150"/>
      <c r="VZG82" s="150"/>
      <c r="VZH82" s="150"/>
      <c r="VZI82" s="150"/>
      <c r="VZJ82" s="150"/>
      <c r="VZK82" s="150"/>
      <c r="VZL82" s="150"/>
      <c r="VZM82" s="150"/>
      <c r="VZN82" s="150"/>
      <c r="VZO82" s="150"/>
      <c r="VZP82" s="150"/>
      <c r="VZQ82" s="150"/>
      <c r="VZR82" s="150"/>
      <c r="VZS82" s="150"/>
      <c r="VZT82" s="150"/>
      <c r="VZU82" s="150"/>
      <c r="VZV82" s="150"/>
      <c r="VZW82" s="150"/>
      <c r="VZX82" s="150"/>
      <c r="VZY82" s="150"/>
      <c r="VZZ82" s="150"/>
      <c r="WAA82" s="150"/>
      <c r="WAB82" s="150"/>
      <c r="WAC82" s="150"/>
      <c r="WAD82" s="150"/>
      <c r="WAE82" s="150"/>
      <c r="WAF82" s="150"/>
      <c r="WAG82" s="150"/>
      <c r="WAH82" s="150"/>
      <c r="WAI82" s="150"/>
      <c r="WAJ82" s="150"/>
      <c r="WAK82" s="150"/>
      <c r="WAL82" s="150"/>
      <c r="WAM82" s="150"/>
      <c r="WAN82" s="150"/>
      <c r="WAO82" s="150"/>
      <c r="WAP82" s="150"/>
      <c r="WAQ82" s="150"/>
      <c r="WAR82" s="150"/>
      <c r="WAS82" s="150"/>
      <c r="WAT82" s="150"/>
      <c r="WAU82" s="150"/>
      <c r="WAV82" s="150"/>
      <c r="WAW82" s="150"/>
      <c r="WAX82" s="150"/>
      <c r="WAY82" s="150"/>
      <c r="WAZ82" s="150"/>
      <c r="WBA82" s="150"/>
      <c r="WBB82" s="150"/>
      <c r="WBC82" s="150"/>
      <c r="WBD82" s="150"/>
      <c r="WBE82" s="150"/>
      <c r="WBF82" s="150"/>
      <c r="WBG82" s="150"/>
      <c r="WBH82" s="150"/>
      <c r="WBI82" s="150"/>
      <c r="WBJ82" s="150"/>
      <c r="WBK82" s="150"/>
      <c r="WBL82" s="150"/>
      <c r="WBM82" s="150"/>
      <c r="WBN82" s="150"/>
      <c r="WBO82" s="150"/>
      <c r="WBP82" s="150"/>
      <c r="WBQ82" s="150"/>
      <c r="WBR82" s="150"/>
      <c r="WBS82" s="150"/>
      <c r="WBT82" s="150"/>
      <c r="WBU82" s="150"/>
      <c r="WBV82" s="150"/>
      <c r="WBW82" s="150"/>
      <c r="WBX82" s="150"/>
      <c r="WBY82" s="150"/>
      <c r="WBZ82" s="150"/>
      <c r="WCA82" s="150"/>
      <c r="WCB82" s="150"/>
      <c r="WCC82" s="150"/>
      <c r="WCD82" s="150"/>
      <c r="WCE82" s="150"/>
      <c r="WCF82" s="150"/>
      <c r="WCG82" s="150"/>
      <c r="WCH82" s="150"/>
      <c r="WCI82" s="150"/>
      <c r="WCJ82" s="150"/>
      <c r="WCK82" s="150"/>
      <c r="WCL82" s="150"/>
      <c r="WCM82" s="150"/>
      <c r="WCN82" s="150"/>
      <c r="WCO82" s="150"/>
      <c r="WCP82" s="150"/>
      <c r="WCQ82" s="150"/>
      <c r="WCR82" s="150"/>
      <c r="WCS82" s="150"/>
      <c r="WCT82" s="150"/>
      <c r="WCU82" s="150"/>
      <c r="WCV82" s="150"/>
      <c r="WCW82" s="150"/>
      <c r="WCX82" s="150"/>
      <c r="WCY82" s="150"/>
      <c r="WCZ82" s="150"/>
      <c r="WDA82" s="150"/>
      <c r="WDB82" s="150"/>
      <c r="WDC82" s="150"/>
      <c r="WDD82" s="150"/>
      <c r="WDE82" s="150"/>
      <c r="WDF82" s="150"/>
      <c r="WDG82" s="150"/>
      <c r="WDH82" s="150"/>
      <c r="WDI82" s="150"/>
      <c r="WDJ82" s="150"/>
      <c r="WDK82" s="150"/>
      <c r="WDL82" s="150"/>
      <c r="WDM82" s="150"/>
      <c r="WDN82" s="150"/>
      <c r="WDO82" s="150"/>
      <c r="WDP82" s="150"/>
      <c r="WDQ82" s="150"/>
      <c r="WDR82" s="150"/>
      <c r="WDS82" s="150"/>
      <c r="WDT82" s="150"/>
      <c r="WDU82" s="150"/>
      <c r="WDV82" s="150"/>
      <c r="WDW82" s="150"/>
      <c r="WDX82" s="150"/>
      <c r="WDY82" s="150"/>
      <c r="WDZ82" s="150"/>
      <c r="WEA82" s="150"/>
      <c r="WEB82" s="150"/>
      <c r="WEC82" s="150"/>
      <c r="WED82" s="150"/>
      <c r="WEE82" s="150"/>
      <c r="WEF82" s="150"/>
      <c r="WEG82" s="150"/>
      <c r="WEH82" s="150"/>
      <c r="WEI82" s="150"/>
      <c r="WEJ82" s="150"/>
      <c r="WEK82" s="150"/>
      <c r="WEL82" s="150"/>
      <c r="WEM82" s="150"/>
      <c r="WEN82" s="150"/>
      <c r="WEO82" s="150"/>
      <c r="WEP82" s="150"/>
      <c r="WEQ82" s="150"/>
      <c r="WER82" s="150"/>
      <c r="WES82" s="150"/>
      <c r="WET82" s="150"/>
      <c r="WEU82" s="150"/>
      <c r="WEV82" s="150"/>
      <c r="WEW82" s="150"/>
      <c r="WEX82" s="150"/>
      <c r="WEY82" s="150"/>
      <c r="WEZ82" s="150"/>
      <c r="WFA82" s="150"/>
      <c r="WFB82" s="150"/>
      <c r="WFC82" s="150"/>
      <c r="WFD82" s="150"/>
      <c r="WFE82" s="150"/>
      <c r="WFF82" s="150"/>
      <c r="WFG82" s="150"/>
      <c r="WFH82" s="150"/>
      <c r="WFI82" s="150"/>
      <c r="WFJ82" s="150"/>
      <c r="WFK82" s="150"/>
      <c r="WFL82" s="150"/>
      <c r="WFM82" s="150"/>
      <c r="WFN82" s="150"/>
      <c r="WFO82" s="150"/>
      <c r="WFP82" s="150"/>
      <c r="WFQ82" s="150"/>
      <c r="WFR82" s="150"/>
      <c r="WFS82" s="150"/>
      <c r="WFT82" s="150"/>
      <c r="WFU82" s="150"/>
      <c r="WFV82" s="150"/>
      <c r="WFW82" s="150"/>
      <c r="WFX82" s="150"/>
      <c r="WFY82" s="150"/>
      <c r="WFZ82" s="150"/>
      <c r="WGA82" s="150"/>
      <c r="WGB82" s="150"/>
      <c r="WGC82" s="150"/>
      <c r="WGD82" s="150"/>
      <c r="WGE82" s="150"/>
      <c r="WGF82" s="150"/>
      <c r="WGG82" s="150"/>
      <c r="WGH82" s="150"/>
      <c r="WGI82" s="150"/>
      <c r="WGJ82" s="150"/>
      <c r="WGK82" s="150"/>
      <c r="WGL82" s="150"/>
      <c r="WGM82" s="150"/>
      <c r="WGN82" s="150"/>
      <c r="WGO82" s="150"/>
      <c r="WGP82" s="150"/>
      <c r="WGQ82" s="150"/>
      <c r="WGR82" s="150"/>
      <c r="WGS82" s="150"/>
      <c r="WGT82" s="150"/>
      <c r="WGU82" s="150"/>
      <c r="WGV82" s="150"/>
      <c r="WGW82" s="150"/>
      <c r="WGX82" s="150"/>
      <c r="WGY82" s="150"/>
      <c r="WGZ82" s="150"/>
      <c r="WHA82" s="150"/>
      <c r="WHB82" s="150"/>
      <c r="WHC82" s="150"/>
      <c r="WHD82" s="150"/>
      <c r="WHE82" s="150"/>
      <c r="WHF82" s="150"/>
      <c r="WHG82" s="150"/>
      <c r="WHH82" s="150"/>
      <c r="WHI82" s="150"/>
      <c r="WHJ82" s="150"/>
      <c r="WHK82" s="150"/>
      <c r="WHL82" s="150"/>
      <c r="WHM82" s="150"/>
      <c r="WHN82" s="150"/>
      <c r="WHO82" s="150"/>
      <c r="WHP82" s="150"/>
      <c r="WHQ82" s="150"/>
      <c r="WHR82" s="150"/>
      <c r="WHS82" s="150"/>
      <c r="WHT82" s="150"/>
      <c r="WHU82" s="150"/>
      <c r="WHV82" s="150"/>
      <c r="WHW82" s="150"/>
      <c r="WHX82" s="150"/>
      <c r="WHY82" s="150"/>
      <c r="WHZ82" s="150"/>
      <c r="WIA82" s="150"/>
      <c r="WIB82" s="150"/>
      <c r="WIC82" s="150"/>
      <c r="WID82" s="150"/>
      <c r="WIE82" s="150"/>
      <c r="WIF82" s="150"/>
      <c r="WIG82" s="150"/>
      <c r="WIH82" s="150"/>
      <c r="WII82" s="150"/>
      <c r="WIJ82" s="150"/>
      <c r="WIK82" s="150"/>
      <c r="WIL82" s="150"/>
      <c r="WIM82" s="150"/>
      <c r="WIN82" s="150"/>
      <c r="WIO82" s="150"/>
      <c r="WIP82" s="150"/>
      <c r="WIQ82" s="150"/>
      <c r="WIR82" s="150"/>
      <c r="WIS82" s="150"/>
      <c r="WIT82" s="150"/>
      <c r="WIU82" s="150"/>
      <c r="WIV82" s="150"/>
      <c r="WIW82" s="150"/>
      <c r="WIX82" s="150"/>
      <c r="WIY82" s="150"/>
      <c r="WIZ82" s="150"/>
      <c r="WJA82" s="150"/>
      <c r="WJB82" s="150"/>
      <c r="WJC82" s="150"/>
      <c r="WJD82" s="150"/>
      <c r="WJE82" s="150"/>
      <c r="WJF82" s="150"/>
      <c r="WJG82" s="150"/>
      <c r="WJH82" s="150"/>
      <c r="WJI82" s="150"/>
      <c r="WJJ82" s="150"/>
      <c r="WJK82" s="150"/>
      <c r="WJL82" s="150"/>
      <c r="WJM82" s="150"/>
      <c r="WJN82" s="150"/>
      <c r="WJO82" s="150"/>
      <c r="WJP82" s="150"/>
      <c r="WJQ82" s="150"/>
      <c r="WJR82" s="150"/>
      <c r="WJS82" s="150"/>
      <c r="WJT82" s="150"/>
      <c r="WJU82" s="150"/>
      <c r="WJV82" s="150"/>
      <c r="WJW82" s="150"/>
      <c r="WJX82" s="150"/>
      <c r="WJY82" s="150"/>
      <c r="WJZ82" s="150"/>
      <c r="WKA82" s="150"/>
      <c r="WKB82" s="150"/>
      <c r="WKC82" s="150"/>
      <c r="WKD82" s="150"/>
      <c r="WKE82" s="150"/>
      <c r="WKF82" s="150"/>
      <c r="WKG82" s="150"/>
      <c r="WKH82" s="150"/>
      <c r="WKI82" s="150"/>
      <c r="WKJ82" s="150"/>
      <c r="WKK82" s="150"/>
      <c r="WKL82" s="150"/>
      <c r="WKM82" s="150"/>
      <c r="WKN82" s="150"/>
      <c r="WKO82" s="150"/>
      <c r="WKP82" s="150"/>
      <c r="WKQ82" s="150"/>
      <c r="WKR82" s="150"/>
      <c r="WKS82" s="150"/>
      <c r="WKT82" s="150"/>
      <c r="WKU82" s="150"/>
      <c r="WKV82" s="150"/>
      <c r="WKW82" s="150"/>
      <c r="WKX82" s="150"/>
      <c r="WKY82" s="150"/>
      <c r="WKZ82" s="150"/>
      <c r="WLA82" s="150"/>
      <c r="WLB82" s="150"/>
      <c r="WLC82" s="150"/>
      <c r="WLD82" s="150"/>
      <c r="WLE82" s="150"/>
      <c r="WLF82" s="150"/>
      <c r="WLG82" s="150"/>
      <c r="WLH82" s="150"/>
      <c r="WLI82" s="150"/>
      <c r="WLJ82" s="150"/>
      <c r="WLK82" s="150"/>
      <c r="WLL82" s="150"/>
      <c r="WLM82" s="150"/>
      <c r="WLN82" s="150"/>
      <c r="WLO82" s="150"/>
      <c r="WLP82" s="150"/>
      <c r="WLQ82" s="150"/>
      <c r="WLR82" s="150"/>
      <c r="WLS82" s="150"/>
      <c r="WLT82" s="150"/>
      <c r="WLU82" s="150"/>
      <c r="WLV82" s="150"/>
      <c r="WLW82" s="150"/>
      <c r="WLX82" s="150"/>
      <c r="WLY82" s="150"/>
      <c r="WLZ82" s="150"/>
      <c r="WMA82" s="150"/>
      <c r="WMB82" s="150"/>
      <c r="WMC82" s="150"/>
      <c r="WMD82" s="150"/>
      <c r="WME82" s="150"/>
      <c r="WMF82" s="150"/>
      <c r="WMG82" s="150"/>
      <c r="WMH82" s="150"/>
      <c r="WMI82" s="150"/>
      <c r="WMJ82" s="150"/>
      <c r="WMK82" s="150"/>
      <c r="WML82" s="150"/>
      <c r="WMM82" s="150"/>
      <c r="WMN82" s="150"/>
      <c r="WMO82" s="150"/>
      <c r="WMP82" s="150"/>
      <c r="WMQ82" s="150"/>
      <c r="WMR82" s="150"/>
      <c r="WMS82" s="150"/>
      <c r="WMT82" s="150"/>
      <c r="WMU82" s="150"/>
      <c r="WMV82" s="150"/>
      <c r="WMW82" s="150"/>
      <c r="WMX82" s="150"/>
      <c r="WMY82" s="150"/>
      <c r="WMZ82" s="150"/>
      <c r="WNA82" s="150"/>
      <c r="WNB82" s="150"/>
      <c r="WNC82" s="150"/>
      <c r="WND82" s="150"/>
      <c r="WNE82" s="150"/>
      <c r="WNF82" s="150"/>
      <c r="WNG82" s="150"/>
      <c r="WNH82" s="150"/>
      <c r="WNI82" s="150"/>
      <c r="WNJ82" s="150"/>
      <c r="WNK82" s="150"/>
      <c r="WNL82" s="150"/>
      <c r="WNM82" s="150"/>
      <c r="WNN82" s="150"/>
      <c r="WNO82" s="150"/>
      <c r="WNP82" s="150"/>
      <c r="WNQ82" s="150"/>
      <c r="WNR82" s="150"/>
      <c r="WNS82" s="150"/>
      <c r="WNT82" s="150"/>
      <c r="WNU82" s="150"/>
      <c r="WNV82" s="150"/>
      <c r="WNW82" s="150"/>
      <c r="WNX82" s="150"/>
      <c r="WNY82" s="150"/>
      <c r="WNZ82" s="150"/>
      <c r="WOA82" s="150"/>
      <c r="WOB82" s="150"/>
      <c r="WOC82" s="150"/>
      <c r="WOD82" s="150"/>
      <c r="WOE82" s="150"/>
      <c r="WOF82" s="150"/>
      <c r="WOG82" s="150"/>
      <c r="WOH82" s="150"/>
      <c r="WOI82" s="150"/>
      <c r="WOJ82" s="150"/>
      <c r="WOK82" s="150"/>
      <c r="WOL82" s="150"/>
      <c r="WOM82" s="150"/>
      <c r="WON82" s="150"/>
      <c r="WOO82" s="150"/>
      <c r="WOP82" s="150"/>
      <c r="WOQ82" s="150"/>
      <c r="WOR82" s="150"/>
      <c r="WOS82" s="150"/>
      <c r="WOT82" s="150"/>
      <c r="WOU82" s="150"/>
      <c r="WOV82" s="150"/>
      <c r="WOW82" s="150"/>
      <c r="WOX82" s="150"/>
      <c r="WOY82" s="150"/>
      <c r="WOZ82" s="150"/>
      <c r="WPA82" s="150"/>
      <c r="WPB82" s="150"/>
      <c r="WPC82" s="150"/>
      <c r="WPD82" s="150"/>
      <c r="WPE82" s="150"/>
      <c r="WPF82" s="150"/>
      <c r="WPG82" s="150"/>
      <c r="WPH82" s="150"/>
      <c r="WPI82" s="150"/>
      <c r="WPJ82" s="150"/>
      <c r="WPK82" s="150"/>
      <c r="WPL82" s="150"/>
      <c r="WPM82" s="150"/>
      <c r="WPN82" s="150"/>
      <c r="WPO82" s="150"/>
      <c r="WPP82" s="150"/>
      <c r="WPQ82" s="150"/>
      <c r="WPR82" s="150"/>
      <c r="WPS82" s="150"/>
      <c r="WPT82" s="150"/>
      <c r="WPU82" s="150"/>
      <c r="WPV82" s="150"/>
      <c r="WPW82" s="150"/>
      <c r="WPX82" s="150"/>
      <c r="WPY82" s="150"/>
      <c r="WPZ82" s="150"/>
      <c r="WQA82" s="150"/>
      <c r="WQB82" s="150"/>
      <c r="WQC82" s="150"/>
      <c r="WQD82" s="150"/>
      <c r="WQE82" s="150"/>
      <c r="WQF82" s="150"/>
      <c r="WQG82" s="150"/>
      <c r="WQH82" s="150"/>
      <c r="WQI82" s="150"/>
      <c r="WQJ82" s="150"/>
      <c r="WQK82" s="150"/>
      <c r="WQL82" s="150"/>
      <c r="WQM82" s="150"/>
      <c r="WQN82" s="150"/>
      <c r="WQO82" s="150"/>
      <c r="WQP82" s="150"/>
      <c r="WQQ82" s="150"/>
      <c r="WQR82" s="150"/>
      <c r="WQS82" s="150"/>
      <c r="WQT82" s="150"/>
      <c r="WQU82" s="150"/>
      <c r="WQV82" s="150"/>
      <c r="WQW82" s="150"/>
      <c r="WQX82" s="150"/>
      <c r="WQY82" s="150"/>
      <c r="WQZ82" s="150"/>
      <c r="WRA82" s="150"/>
      <c r="WRB82" s="150"/>
      <c r="WRC82" s="150"/>
      <c r="WRD82" s="150"/>
      <c r="WRE82" s="150"/>
      <c r="WRF82" s="150"/>
      <c r="WRG82" s="150"/>
      <c r="WRH82" s="150"/>
      <c r="WRI82" s="150"/>
      <c r="WRJ82" s="150"/>
      <c r="WRK82" s="150"/>
      <c r="WRL82" s="150"/>
      <c r="WRM82" s="150"/>
      <c r="WRN82" s="150"/>
      <c r="WRO82" s="150"/>
      <c r="WRP82" s="150"/>
      <c r="WRQ82" s="150"/>
      <c r="WRR82" s="150"/>
      <c r="WRS82" s="150"/>
      <c r="WRT82" s="150"/>
      <c r="WRU82" s="150"/>
      <c r="WRV82" s="150"/>
      <c r="WRW82" s="150"/>
      <c r="WRX82" s="150"/>
      <c r="WRY82" s="150"/>
      <c r="WRZ82" s="150"/>
      <c r="WSA82" s="150"/>
      <c r="WSB82" s="150"/>
      <c r="WSC82" s="150"/>
      <c r="WSD82" s="150"/>
      <c r="WSE82" s="150"/>
      <c r="WSF82" s="150"/>
      <c r="WSG82" s="150"/>
      <c r="WSH82" s="150"/>
      <c r="WSI82" s="150"/>
      <c r="WSJ82" s="150"/>
      <c r="WSK82" s="150"/>
      <c r="WSL82" s="150"/>
      <c r="WSM82" s="150"/>
      <c r="WSN82" s="150"/>
      <c r="WSO82" s="150"/>
      <c r="WSP82" s="150"/>
      <c r="WSQ82" s="150"/>
      <c r="WSR82" s="150"/>
      <c r="WSS82" s="150"/>
      <c r="WST82" s="150"/>
      <c r="WSU82" s="150"/>
      <c r="WSV82" s="150"/>
      <c r="WSW82" s="150"/>
      <c r="WSX82" s="150"/>
      <c r="WSY82" s="150"/>
      <c r="WSZ82" s="150"/>
      <c r="WTA82" s="150"/>
      <c r="WTB82" s="150"/>
      <c r="WTC82" s="150"/>
      <c r="WTD82" s="150"/>
      <c r="WTE82" s="150"/>
      <c r="WTF82" s="150"/>
      <c r="WTG82" s="150"/>
      <c r="WTH82" s="150"/>
      <c r="WTI82" s="150"/>
      <c r="WTJ82" s="150"/>
      <c r="WTK82" s="150"/>
      <c r="WTL82" s="150"/>
      <c r="WTM82" s="150"/>
      <c r="WTN82" s="150"/>
      <c r="WTO82" s="150"/>
      <c r="WTP82" s="150"/>
      <c r="WTQ82" s="150"/>
      <c r="WTR82" s="150"/>
      <c r="WTS82" s="150"/>
      <c r="WTT82" s="150"/>
      <c r="WTU82" s="150"/>
      <c r="WTV82" s="150"/>
      <c r="WTW82" s="150"/>
      <c r="WTX82" s="150"/>
      <c r="WTY82" s="150"/>
      <c r="WTZ82" s="150"/>
      <c r="WUA82" s="150"/>
      <c r="WUB82" s="150"/>
      <c r="WUC82" s="150"/>
      <c r="WUD82" s="150"/>
      <c r="WUE82" s="150"/>
      <c r="WUF82" s="150"/>
      <c r="WUG82" s="150"/>
      <c r="WUH82" s="150"/>
      <c r="WUI82" s="150"/>
      <c r="WUJ82" s="150"/>
      <c r="WUK82" s="150"/>
      <c r="WUL82" s="150"/>
      <c r="WUM82" s="150"/>
      <c r="WUN82" s="150"/>
      <c r="WUO82" s="150"/>
      <c r="WUP82" s="150"/>
      <c r="WUQ82" s="150"/>
      <c r="WUR82" s="150"/>
      <c r="WUS82" s="150"/>
      <c r="WUT82" s="150"/>
      <c r="WUU82" s="150"/>
      <c r="WUV82" s="150"/>
      <c r="WUW82" s="150"/>
      <c r="WUX82" s="150"/>
      <c r="WUY82" s="150"/>
      <c r="WUZ82" s="150"/>
      <c r="WVA82" s="150"/>
      <c r="WVB82" s="150"/>
      <c r="WVC82" s="150"/>
      <c r="WVD82" s="150"/>
      <c r="WVE82" s="150"/>
      <c r="WVF82" s="150"/>
      <c r="WVG82" s="150"/>
      <c r="WVH82" s="150"/>
      <c r="WVI82" s="150"/>
      <c r="WVJ82" s="150"/>
      <c r="WVK82" s="150"/>
      <c r="WVL82" s="150"/>
      <c r="WVM82" s="150"/>
      <c r="WVN82" s="150"/>
      <c r="WVO82" s="150"/>
      <c r="WVP82" s="150"/>
      <c r="WVQ82" s="150"/>
      <c r="WVR82" s="150"/>
      <c r="WVS82" s="150"/>
      <c r="WVT82" s="150"/>
      <c r="WVU82" s="150"/>
      <c r="WVV82" s="150"/>
      <c r="WVW82" s="150"/>
      <c r="WVX82" s="150"/>
      <c r="WVY82" s="150"/>
      <c r="WVZ82" s="150"/>
      <c r="WWA82" s="150"/>
      <c r="WWB82" s="150"/>
      <c r="WWC82" s="150"/>
      <c r="WWD82" s="150"/>
      <c r="WWE82" s="150"/>
      <c r="WWF82" s="150"/>
      <c r="WWG82" s="150"/>
      <c r="WWH82" s="150"/>
      <c r="WWI82" s="150"/>
      <c r="WWJ82" s="150"/>
      <c r="WWK82" s="150"/>
      <c r="WWL82" s="150"/>
      <c r="WWM82" s="150"/>
      <c r="WWN82" s="150"/>
      <c r="WWO82" s="150"/>
      <c r="WWP82" s="150"/>
      <c r="WWQ82" s="150"/>
      <c r="WWR82" s="150"/>
      <c r="WWS82" s="150"/>
      <c r="WWT82" s="150"/>
      <c r="WWU82" s="150"/>
      <c r="WWV82" s="150"/>
      <c r="WWW82" s="150"/>
      <c r="WWX82" s="150"/>
      <c r="WWY82" s="150"/>
      <c r="WWZ82" s="150"/>
      <c r="WXA82" s="150"/>
      <c r="WXB82" s="150"/>
      <c r="WXC82" s="150"/>
      <c r="WXD82" s="150"/>
      <c r="WXE82" s="150"/>
      <c r="WXF82" s="150"/>
      <c r="WXG82" s="150"/>
      <c r="WXH82" s="150"/>
      <c r="WXI82" s="150"/>
      <c r="WXJ82" s="150"/>
      <c r="WXK82" s="150"/>
      <c r="WXL82" s="150"/>
      <c r="WXM82" s="150"/>
      <c r="WXN82" s="150"/>
      <c r="WXO82" s="150"/>
      <c r="WXP82" s="150"/>
      <c r="WXQ82" s="150"/>
      <c r="WXR82" s="150"/>
      <c r="WXS82" s="150"/>
      <c r="WXT82" s="150"/>
      <c r="WXU82" s="150"/>
      <c r="WXV82" s="150"/>
      <c r="WXW82" s="150"/>
      <c r="WXX82" s="150"/>
      <c r="WXY82" s="150"/>
      <c r="WXZ82" s="150"/>
      <c r="WYA82" s="150"/>
      <c r="WYB82" s="150"/>
      <c r="WYC82" s="150"/>
      <c r="WYD82" s="150"/>
      <c r="WYE82" s="150"/>
      <c r="WYF82" s="150"/>
      <c r="WYG82" s="150"/>
      <c r="WYH82" s="150"/>
      <c r="WYI82" s="150"/>
      <c r="WYJ82" s="150"/>
      <c r="WYK82" s="150"/>
      <c r="WYL82" s="150"/>
      <c r="WYM82" s="150"/>
      <c r="WYN82" s="150"/>
      <c r="WYO82" s="150"/>
      <c r="WYP82" s="150"/>
      <c r="WYQ82" s="150"/>
      <c r="WYR82" s="150"/>
      <c r="WYS82" s="150"/>
      <c r="WYT82" s="150"/>
      <c r="WYU82" s="150"/>
      <c r="WYV82" s="150"/>
      <c r="WYW82" s="150"/>
      <c r="WYX82" s="150"/>
      <c r="WYY82" s="150"/>
      <c r="WYZ82" s="150"/>
      <c r="WZA82" s="150"/>
      <c r="WZB82" s="150"/>
      <c r="WZC82" s="150"/>
      <c r="WZD82" s="150"/>
      <c r="WZE82" s="150"/>
      <c r="WZF82" s="150"/>
      <c r="WZG82" s="150"/>
      <c r="WZH82" s="150"/>
      <c r="WZI82" s="150"/>
      <c r="WZJ82" s="150"/>
      <c r="WZK82" s="150"/>
      <c r="WZL82" s="150"/>
      <c r="WZM82" s="150"/>
      <c r="WZN82" s="150"/>
      <c r="WZO82" s="150"/>
      <c r="WZP82" s="150"/>
      <c r="WZQ82" s="150"/>
      <c r="WZR82" s="150"/>
      <c r="WZS82" s="150"/>
      <c r="WZT82" s="150"/>
      <c r="WZU82" s="150"/>
      <c r="WZV82" s="150"/>
      <c r="WZW82" s="150"/>
      <c r="WZX82" s="150"/>
      <c r="WZY82" s="150"/>
      <c r="WZZ82" s="150"/>
      <c r="XAA82" s="150"/>
      <c r="XAB82" s="150"/>
      <c r="XAC82" s="150"/>
      <c r="XAD82" s="150"/>
      <c r="XAE82" s="150"/>
      <c r="XAF82" s="150"/>
      <c r="XAG82" s="150"/>
      <c r="XAH82" s="150"/>
      <c r="XAI82" s="150"/>
      <c r="XAJ82" s="150"/>
      <c r="XAK82" s="150"/>
      <c r="XAL82" s="150"/>
      <c r="XAM82" s="150"/>
      <c r="XAN82" s="150"/>
      <c r="XAO82" s="150"/>
      <c r="XAP82" s="150"/>
      <c r="XAQ82" s="150"/>
      <c r="XAR82" s="150"/>
      <c r="XAS82" s="150"/>
      <c r="XAT82" s="150"/>
      <c r="XAU82" s="150"/>
      <c r="XAV82" s="150"/>
      <c r="XAW82" s="150"/>
      <c r="XAX82" s="150"/>
      <c r="XAY82" s="150"/>
      <c r="XAZ82" s="150"/>
      <c r="XBA82" s="150"/>
      <c r="XBB82" s="150"/>
      <c r="XBC82" s="150"/>
      <c r="XBD82" s="150"/>
      <c r="XBE82" s="150"/>
      <c r="XBF82" s="150"/>
      <c r="XBG82" s="150"/>
      <c r="XBH82" s="150"/>
      <c r="XBI82" s="150"/>
      <c r="XBJ82" s="150"/>
      <c r="XBK82" s="150"/>
      <c r="XBL82" s="150"/>
      <c r="XBM82" s="150"/>
      <c r="XBN82" s="150"/>
      <c r="XBO82" s="150"/>
      <c r="XBP82" s="150"/>
      <c r="XBQ82" s="150"/>
      <c r="XBR82" s="150"/>
      <c r="XBS82" s="150"/>
      <c r="XBT82" s="150"/>
      <c r="XBU82" s="150"/>
      <c r="XBV82" s="150"/>
      <c r="XBW82" s="150"/>
      <c r="XBX82" s="150"/>
      <c r="XBY82" s="150"/>
      <c r="XBZ82" s="150"/>
      <c r="XCA82" s="150"/>
      <c r="XCB82" s="150"/>
      <c r="XCC82" s="150"/>
      <c r="XCD82" s="150"/>
      <c r="XCE82" s="150"/>
      <c r="XCF82" s="150"/>
      <c r="XCG82" s="150"/>
      <c r="XCH82" s="150"/>
      <c r="XCI82" s="150"/>
      <c r="XCJ82" s="150"/>
      <c r="XCK82" s="150"/>
      <c r="XCL82" s="150"/>
      <c r="XCM82" s="150"/>
      <c r="XCN82" s="150"/>
      <c r="XCO82" s="150"/>
      <c r="XCP82" s="150"/>
      <c r="XCQ82" s="150"/>
      <c r="XCR82" s="150"/>
      <c r="XCS82" s="150"/>
      <c r="XCT82" s="150"/>
      <c r="XCU82" s="150"/>
      <c r="XCV82" s="150"/>
      <c r="XCW82" s="150"/>
      <c r="XCX82" s="150"/>
      <c r="XCY82" s="150"/>
      <c r="XCZ82" s="150"/>
      <c r="XDA82" s="150"/>
      <c r="XDB82" s="150"/>
      <c r="XDC82" s="150"/>
      <c r="XDD82" s="150"/>
      <c r="XDE82" s="150"/>
      <c r="XDF82" s="150"/>
      <c r="XDG82" s="150"/>
      <c r="XDH82" s="150"/>
      <c r="XDI82" s="150"/>
      <c r="XDJ82" s="150"/>
      <c r="XDK82" s="150"/>
      <c r="XDL82" s="150"/>
      <c r="XDM82" s="150"/>
      <c r="XDN82" s="150"/>
      <c r="XDO82" s="150"/>
      <c r="XDP82" s="150"/>
      <c r="XDQ82" s="150"/>
      <c r="XDR82" s="150"/>
      <c r="XDS82" s="150"/>
      <c r="XDT82" s="150"/>
      <c r="XDU82" s="150"/>
      <c r="XDV82" s="150"/>
      <c r="XDW82" s="150"/>
      <c r="XDX82" s="150"/>
      <c r="XDY82" s="150"/>
      <c r="XDZ82" s="150"/>
      <c r="XEA82" s="150"/>
      <c r="XEB82" s="150"/>
      <c r="XEC82" s="150"/>
      <c r="XED82" s="150"/>
      <c r="XEE82" s="150"/>
      <c r="XEF82" s="150"/>
      <c r="XEG82" s="150"/>
      <c r="XEH82" s="150"/>
      <c r="XEI82" s="150"/>
      <c r="XEJ82" s="150"/>
      <c r="XEK82" s="150"/>
      <c r="XEL82" s="150"/>
      <c r="XEM82" s="150"/>
      <c r="XEN82" s="150"/>
      <c r="XEO82" s="150"/>
      <c r="XEP82" s="150"/>
      <c r="XEQ82" s="150"/>
      <c r="XER82" s="150"/>
      <c r="XES82" s="150"/>
      <c r="XET82" s="150"/>
      <c r="XEU82" s="150"/>
      <c r="XEV82" s="150"/>
      <c r="XEW82" s="150"/>
      <c r="XEX82" s="150"/>
    </row>
  </sheetData>
  <autoFilter ref="B77:X82"/>
  <mergeCells count="7">
    <mergeCell ref="B82:H82"/>
    <mergeCell ref="F3:G3"/>
    <mergeCell ref="E9:I9"/>
    <mergeCell ref="X24:X38"/>
    <mergeCell ref="X41:X43"/>
    <mergeCell ref="F76:G76"/>
    <mergeCell ref="X78:X79"/>
  </mergeCells>
  <printOptions horizontalCentered="1"/>
  <pageMargins left="0.25" right="0.25" top="0.75" bottom="0.75" header="0.3" footer="0.3"/>
  <pageSetup paperSize="9" scale="5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92D050"/>
    <pageSetUpPr fitToPage="1"/>
  </sheetPr>
  <dimension ref="B1:AA81"/>
  <sheetViews>
    <sheetView zoomScale="115" zoomScaleNormal="115" workbookViewId="0">
      <selection activeCell="R17" sqref="R17"/>
    </sheetView>
  </sheetViews>
  <sheetFormatPr defaultColWidth="9.140625" defaultRowHeight="15"/>
  <cols>
    <col min="1" max="1" width="4.5703125" style="780" customWidth="1"/>
    <col min="2" max="2" width="5.5703125" style="821" bestFit="1" customWidth="1"/>
    <col min="3" max="3" width="9.140625" style="780" bestFit="1" customWidth="1"/>
    <col min="4" max="4" width="7.42578125" style="780" bestFit="1" customWidth="1"/>
    <col min="5" max="5" width="23.85546875" style="780" bestFit="1" customWidth="1"/>
    <col min="6" max="6" width="13.28515625" style="780" customWidth="1"/>
    <col min="7" max="7" width="9.7109375" style="780" customWidth="1"/>
    <col min="8" max="8" width="23.5703125" style="822" customWidth="1"/>
    <col min="9" max="9" width="13.5703125" style="780" customWidth="1"/>
    <col min="10" max="10" width="9.140625" style="780" customWidth="1"/>
    <col min="11" max="11" width="12.140625" hidden="1" customWidth="1"/>
    <col min="12" max="12" width="21.140625" hidden="1" customWidth="1"/>
    <col min="13" max="13" width="18" hidden="1" customWidth="1"/>
    <col min="14" max="14" width="14.5703125" hidden="1" customWidth="1"/>
    <col min="15" max="15" width="19.85546875" hidden="1" customWidth="1"/>
    <col min="16" max="16" width="17.7109375" style="780" customWidth="1"/>
    <col min="17" max="17" width="9.42578125" style="780" customWidth="1"/>
    <col min="18" max="18" width="16.5703125" style="780" bestFit="1" customWidth="1"/>
    <col min="19" max="19" width="18.28515625" style="821" hidden="1" customWidth="1"/>
    <col min="20" max="20" width="8.85546875" style="821" customWidth="1"/>
    <col min="21" max="21" width="11.7109375" style="821" customWidth="1"/>
    <col min="22" max="22" width="9.140625" style="821" customWidth="1"/>
    <col min="23" max="23" width="8.85546875" style="821" customWidth="1"/>
    <col min="24" max="24" width="16" style="780" customWidth="1"/>
    <col min="25" max="25" width="11.7109375" style="780" customWidth="1"/>
    <col min="26" max="26" width="11.85546875" style="780" customWidth="1"/>
    <col min="27" max="27" width="10.5703125" style="780" customWidth="1"/>
    <col min="28" max="16384" width="9.140625" style="780"/>
  </cols>
  <sheetData>
    <row r="1" spans="2:27" ht="15.75" thickBot="1"/>
    <row r="2" spans="2:27" s="117" customFormat="1" ht="13.5" thickBot="1">
      <c r="G2" s="752"/>
      <c r="H2" s="753">
        <f ca="1">NOW()-TRUNC(NOW())</f>
        <v>0.61871759259520331</v>
      </c>
      <c r="I2" s="754" t="s">
        <v>350</v>
      </c>
      <c r="J2" s="755">
        <f>SUBTOTAL(9,J52:J62,J66:J72,J76,J80,J5,J10)</f>
        <v>25608</v>
      </c>
      <c r="K2" s="756" t="e">
        <f>SUBTOTAL(9,K52:K64,#REF!,#REF!,K5:K50)</f>
        <v>#REF!</v>
      </c>
      <c r="L2" s="756" t="e">
        <f>SUBTOTAL(9,L52:L64,#REF!,#REF!,L5:L50)</f>
        <v>#REF!</v>
      </c>
      <c r="M2" s="756" t="e">
        <f>SUBTOTAL(9,M52:M64,#REF!,#REF!,M5:M50)</f>
        <v>#REF!</v>
      </c>
      <c r="N2" s="756" t="e">
        <f>SUBTOTAL(9,N52:N64,#REF!,#REF!,N5:N50)</f>
        <v>#REF!</v>
      </c>
      <c r="O2" s="756" t="e">
        <f>SUBTOTAL(9,O52:O64,#REF!,#REF!,O5:O50)</f>
        <v>#REF!</v>
      </c>
      <c r="P2" s="755">
        <f>SUBTOTAL(9,P52:P62,P66:P72,P76,P80,P5,P10)</f>
        <v>25661</v>
      </c>
      <c r="Q2" s="755">
        <f>SUBTOTAL(9,Q52:Q62,Q66:Q72,Q76,Q80,Q5,Q10)</f>
        <v>1432</v>
      </c>
      <c r="R2" s="757">
        <f>P2/J2*100</f>
        <v>100.20696657294594</v>
      </c>
      <c r="S2" s="758"/>
      <c r="T2" s="758"/>
      <c r="U2" s="758"/>
      <c r="V2" s="758"/>
    </row>
    <row r="3" spans="2:27" s="764" customFormat="1" ht="12" thickBot="1">
      <c r="B3" s="759"/>
      <c r="C3" s="760"/>
      <c r="D3" s="760"/>
      <c r="E3" s="760" t="s">
        <v>30</v>
      </c>
      <c r="F3" s="1865" t="s">
        <v>1268</v>
      </c>
      <c r="G3" s="1865"/>
      <c r="H3" s="760" t="s">
        <v>1269</v>
      </c>
      <c r="I3" s="760"/>
      <c r="J3" s="760"/>
      <c r="K3" s="761"/>
      <c r="L3" s="760"/>
      <c r="M3" s="760"/>
      <c r="N3" s="760"/>
      <c r="O3" s="760"/>
      <c r="P3" s="760"/>
      <c r="Q3" s="760"/>
      <c r="R3" s="760"/>
      <c r="S3" s="760"/>
      <c r="T3" s="760"/>
      <c r="U3" s="760"/>
      <c r="V3" s="760"/>
      <c r="W3" s="760"/>
      <c r="X3" s="762"/>
      <c r="Y3" s="761"/>
      <c r="Z3" s="760"/>
      <c r="AA3" s="763"/>
    </row>
    <row r="4" spans="2:27" s="773" customFormat="1" ht="26.25" thickBot="1">
      <c r="B4" s="765" t="s">
        <v>352</v>
      </c>
      <c r="C4" s="766" t="s">
        <v>353</v>
      </c>
      <c r="D4" s="766" t="s">
        <v>1</v>
      </c>
      <c r="E4" s="766" t="s">
        <v>354</v>
      </c>
      <c r="F4" s="766" t="s">
        <v>355</v>
      </c>
      <c r="G4" s="766" t="s">
        <v>356</v>
      </c>
      <c r="H4" s="766" t="s">
        <v>357</v>
      </c>
      <c r="I4" s="767" t="s">
        <v>358</v>
      </c>
      <c r="J4" s="766" t="s">
        <v>359</v>
      </c>
      <c r="K4" s="766" t="s">
        <v>360</v>
      </c>
      <c r="L4" s="768" t="s">
        <v>361</v>
      </c>
      <c r="M4" s="768" t="s">
        <v>362</v>
      </c>
      <c r="N4" s="768" t="s">
        <v>363</v>
      </c>
      <c r="O4" s="768" t="s">
        <v>364</v>
      </c>
      <c r="P4" s="766" t="s">
        <v>365</v>
      </c>
      <c r="Q4" s="766" t="s">
        <v>366</v>
      </c>
      <c r="R4" s="766" t="s">
        <v>367</v>
      </c>
      <c r="S4" s="766" t="s">
        <v>370</v>
      </c>
      <c r="T4" s="766" t="s">
        <v>371</v>
      </c>
      <c r="U4" s="766" t="s">
        <v>372</v>
      </c>
      <c r="V4" s="766" t="s">
        <v>373</v>
      </c>
      <c r="W4" s="766" t="s">
        <v>1259</v>
      </c>
      <c r="X4" s="769" t="s">
        <v>375</v>
      </c>
      <c r="Y4" s="770" t="s">
        <v>1260</v>
      </c>
      <c r="Z4" s="771" t="s">
        <v>1261</v>
      </c>
      <c r="AA4" s="772" t="s">
        <v>1270</v>
      </c>
    </row>
    <row r="5" spans="2:27" ht="12.75" customHeight="1" thickBot="1">
      <c r="B5" s="774">
        <v>5</v>
      </c>
      <c r="C5" s="775" t="s">
        <v>260</v>
      </c>
      <c r="D5" s="775">
        <v>20</v>
      </c>
      <c r="E5" s="775" t="s">
        <v>110</v>
      </c>
      <c r="F5" s="775" t="s">
        <v>43</v>
      </c>
      <c r="G5" s="775">
        <v>4702056489</v>
      </c>
      <c r="H5" s="775" t="s">
        <v>56</v>
      </c>
      <c r="I5" s="775">
        <v>710966292015</v>
      </c>
      <c r="J5" s="775">
        <v>12</v>
      </c>
      <c r="K5" s="775"/>
      <c r="L5" s="775"/>
      <c r="M5" s="775"/>
      <c r="N5" s="775"/>
      <c r="O5" s="775"/>
      <c r="P5" s="775">
        <v>12</v>
      </c>
      <c r="Q5" s="775">
        <v>1</v>
      </c>
      <c r="R5" s="775" t="s">
        <v>549</v>
      </c>
      <c r="S5" s="775" t="s">
        <v>1263</v>
      </c>
      <c r="T5" s="775" t="s">
        <v>342</v>
      </c>
      <c r="U5" s="775"/>
      <c r="V5" s="775" t="s">
        <v>342</v>
      </c>
      <c r="W5" s="775" t="s">
        <v>342</v>
      </c>
      <c r="X5" s="776" t="s">
        <v>261</v>
      </c>
      <c r="Y5" s="777"/>
      <c r="Z5" s="778"/>
      <c r="AA5" s="779" t="s">
        <v>28</v>
      </c>
    </row>
    <row r="6" spans="2:27" s="788" customFormat="1" ht="13.5" customHeight="1" thickBot="1">
      <c r="B6" s="781"/>
      <c r="C6" s="782"/>
      <c r="D6" s="782"/>
      <c r="E6" s="782"/>
      <c r="F6" s="782" t="s">
        <v>379</v>
      </c>
      <c r="G6" s="782"/>
      <c r="H6" s="782"/>
      <c r="I6" s="782"/>
      <c r="J6" s="783">
        <f>SUM(J5)</f>
        <v>12</v>
      </c>
      <c r="K6" s="783">
        <f t="shared" ref="K6:Q6" si="0">SUM(K5)</f>
        <v>0</v>
      </c>
      <c r="L6" s="783">
        <f t="shared" si="0"/>
        <v>0</v>
      </c>
      <c r="M6" s="783">
        <f t="shared" si="0"/>
        <v>0</v>
      </c>
      <c r="N6" s="783">
        <f t="shared" si="0"/>
        <v>0</v>
      </c>
      <c r="O6" s="783">
        <f t="shared" si="0"/>
        <v>0</v>
      </c>
      <c r="P6" s="783">
        <f t="shared" si="0"/>
        <v>12</v>
      </c>
      <c r="Q6" s="783">
        <f t="shared" si="0"/>
        <v>1</v>
      </c>
      <c r="R6" s="782"/>
      <c r="S6" s="784"/>
      <c r="T6" s="784"/>
      <c r="U6" s="784"/>
      <c r="V6" s="784"/>
      <c r="W6" s="784"/>
      <c r="X6" s="785"/>
      <c r="Y6" s="786"/>
      <c r="Z6" s="784"/>
      <c r="AA6" s="787"/>
    </row>
    <row r="7" spans="2:27" ht="12.75" customHeight="1">
      <c r="B7" s="789"/>
      <c r="C7" s="790"/>
      <c r="D7" s="790"/>
      <c r="E7" s="790"/>
      <c r="F7" s="790"/>
      <c r="G7" s="790"/>
      <c r="H7" s="790"/>
      <c r="I7" s="790"/>
      <c r="J7" s="790"/>
      <c r="K7" s="790"/>
      <c r="L7" s="790"/>
      <c r="M7" s="790"/>
      <c r="N7" s="790"/>
      <c r="O7" s="790"/>
      <c r="P7" s="790"/>
      <c r="Q7" s="790"/>
      <c r="R7" s="790"/>
      <c r="S7" s="790"/>
      <c r="T7" s="790"/>
      <c r="U7" s="790"/>
      <c r="V7" s="790"/>
      <c r="W7" s="790"/>
      <c r="X7" s="791"/>
      <c r="Y7" s="792"/>
      <c r="Z7" s="793"/>
      <c r="AA7" s="794"/>
    </row>
    <row r="8" spans="2:27" s="150" customFormat="1" ht="11.25" customHeight="1">
      <c r="B8" s="795"/>
      <c r="C8" s="796"/>
      <c r="D8" s="796"/>
      <c r="E8" s="797" t="s">
        <v>115</v>
      </c>
      <c r="F8" s="1888" t="s">
        <v>1268</v>
      </c>
      <c r="G8" s="1888"/>
      <c r="H8" s="797" t="s">
        <v>1269</v>
      </c>
      <c r="I8" s="797"/>
      <c r="J8" s="797"/>
      <c r="K8" s="797"/>
      <c r="L8" s="797"/>
      <c r="M8" s="797"/>
      <c r="N8" s="797"/>
      <c r="O8" s="797"/>
      <c r="P8" s="797"/>
      <c r="Q8" s="797"/>
      <c r="R8" s="797"/>
      <c r="S8" s="797"/>
      <c r="T8" s="797"/>
      <c r="U8" s="797"/>
      <c r="V8" s="797"/>
      <c r="W8" s="797"/>
      <c r="X8" s="798"/>
      <c r="Y8" s="799"/>
      <c r="Z8" s="74"/>
      <c r="AA8" s="800"/>
    </row>
    <row r="9" spans="2:27" s="150" customFormat="1" ht="22.5" customHeight="1">
      <c r="B9" s="801" t="s">
        <v>1258</v>
      </c>
      <c r="C9" s="802" t="s">
        <v>353</v>
      </c>
      <c r="D9" s="802" t="s">
        <v>1</v>
      </c>
      <c r="E9" s="802" t="s">
        <v>354</v>
      </c>
      <c r="F9" s="802" t="s">
        <v>355</v>
      </c>
      <c r="G9" s="802" t="s">
        <v>356</v>
      </c>
      <c r="H9" s="802" t="s">
        <v>357</v>
      </c>
      <c r="I9" s="803" t="s">
        <v>358</v>
      </c>
      <c r="J9" s="802" t="s">
        <v>359</v>
      </c>
      <c r="K9" s="802" t="s">
        <v>360</v>
      </c>
      <c r="L9" s="802" t="s">
        <v>361</v>
      </c>
      <c r="M9" s="802" t="s">
        <v>362</v>
      </c>
      <c r="N9" s="802" t="s">
        <v>363</v>
      </c>
      <c r="O9" s="802" t="s">
        <v>364</v>
      </c>
      <c r="P9" s="802" t="s">
        <v>365</v>
      </c>
      <c r="Q9" s="802" t="s">
        <v>366</v>
      </c>
      <c r="R9" s="802" t="s">
        <v>367</v>
      </c>
      <c r="S9" s="802" t="s">
        <v>370</v>
      </c>
      <c r="T9" s="802" t="s">
        <v>371</v>
      </c>
      <c r="U9" s="802" t="s">
        <v>372</v>
      </c>
      <c r="V9" s="802" t="s">
        <v>373</v>
      </c>
      <c r="W9" s="802" t="s">
        <v>1259</v>
      </c>
      <c r="X9" s="804" t="s">
        <v>375</v>
      </c>
      <c r="Y9" s="805" t="s">
        <v>1260</v>
      </c>
      <c r="Z9" s="802" t="s">
        <v>1261</v>
      </c>
      <c r="AA9" s="800"/>
    </row>
    <row r="10" spans="2:27" ht="11.25" customHeight="1" thickBot="1">
      <c r="B10" s="774">
        <v>5</v>
      </c>
      <c r="C10" s="775" t="s">
        <v>96</v>
      </c>
      <c r="D10" s="775">
        <v>10</v>
      </c>
      <c r="E10" s="806" t="s">
        <v>106</v>
      </c>
      <c r="F10" s="806" t="s">
        <v>102</v>
      </c>
      <c r="G10" s="806">
        <v>4702049225</v>
      </c>
      <c r="H10" s="806" t="s">
        <v>107</v>
      </c>
      <c r="I10" s="806" t="s">
        <v>108</v>
      </c>
      <c r="J10" s="806">
        <v>100</v>
      </c>
      <c r="K10" s="806"/>
      <c r="L10" s="806"/>
      <c r="M10" s="806"/>
      <c r="N10" s="806"/>
      <c r="O10" s="806"/>
      <c r="P10" s="806">
        <v>100</v>
      </c>
      <c r="Q10" s="806">
        <v>7</v>
      </c>
      <c r="R10" s="806" t="s">
        <v>190</v>
      </c>
      <c r="S10" s="806" t="s">
        <v>1263</v>
      </c>
      <c r="T10" s="806" t="s">
        <v>342</v>
      </c>
      <c r="U10" s="806"/>
      <c r="V10" s="806" t="s">
        <v>751</v>
      </c>
      <c r="W10" s="806" t="s">
        <v>751</v>
      </c>
      <c r="X10" s="807" t="s">
        <v>191</v>
      </c>
      <c r="Y10" s="777"/>
      <c r="Z10" s="778"/>
      <c r="AA10" s="779" t="s">
        <v>28</v>
      </c>
    </row>
    <row r="11" spans="2:27" s="788" customFormat="1" ht="13.5" customHeight="1" thickBot="1">
      <c r="B11" s="781"/>
      <c r="C11" s="782"/>
      <c r="D11" s="782"/>
      <c r="E11" s="782"/>
      <c r="F11" s="782" t="s">
        <v>379</v>
      </c>
      <c r="G11" s="782"/>
      <c r="H11" s="782"/>
      <c r="I11" s="782"/>
      <c r="J11" s="783">
        <f>SUM(J10)</f>
        <v>100</v>
      </c>
      <c r="K11" s="783">
        <f t="shared" ref="K11:Q11" si="1">SUM(K10)</f>
        <v>0</v>
      </c>
      <c r="L11" s="783">
        <f t="shared" si="1"/>
        <v>0</v>
      </c>
      <c r="M11" s="783">
        <f t="shared" si="1"/>
        <v>0</v>
      </c>
      <c r="N11" s="783">
        <f t="shared" si="1"/>
        <v>0</v>
      </c>
      <c r="O11" s="783">
        <f t="shared" si="1"/>
        <v>0</v>
      </c>
      <c r="P11" s="783">
        <f t="shared" si="1"/>
        <v>100</v>
      </c>
      <c r="Q11" s="783">
        <f t="shared" si="1"/>
        <v>7</v>
      </c>
      <c r="R11" s="782"/>
      <c r="S11" s="784"/>
      <c r="T11" s="784"/>
      <c r="U11" s="784"/>
      <c r="V11" s="784"/>
      <c r="W11" s="784"/>
      <c r="X11" s="785"/>
      <c r="Y11" s="786"/>
      <c r="Z11" s="784"/>
      <c r="AA11" s="787"/>
    </row>
    <row r="12" spans="2:27" s="117" customFormat="1" ht="11.25" customHeight="1">
      <c r="B12" s="808"/>
      <c r="C12" s="773"/>
      <c r="D12" s="773"/>
      <c r="E12" s="773"/>
      <c r="F12" s="773"/>
      <c r="G12" s="773"/>
      <c r="H12" s="773"/>
      <c r="I12" s="773"/>
      <c r="J12" s="773"/>
      <c r="K12" s="773"/>
      <c r="L12" s="773"/>
      <c r="M12" s="773"/>
      <c r="N12" s="773"/>
      <c r="O12" s="773"/>
      <c r="P12" s="773"/>
      <c r="Q12" s="773"/>
      <c r="R12" s="773"/>
      <c r="S12" s="773"/>
      <c r="T12" s="773"/>
      <c r="U12" s="773"/>
      <c r="V12" s="773"/>
      <c r="W12" s="773"/>
      <c r="X12" s="809"/>
      <c r="Y12" s="773"/>
      <c r="Z12" s="773"/>
      <c r="AA12" s="810"/>
    </row>
    <row r="13" spans="2:27" s="117" customFormat="1" ht="12" customHeight="1" thickBot="1">
      <c r="B13" s="808"/>
      <c r="C13" s="773"/>
      <c r="D13" s="773"/>
      <c r="E13" s="773"/>
      <c r="F13" s="773"/>
      <c r="G13" s="773"/>
      <c r="H13" s="773"/>
      <c r="I13" s="773"/>
      <c r="J13" s="773"/>
      <c r="K13" s="773"/>
      <c r="L13" s="773"/>
      <c r="M13" s="773"/>
      <c r="N13" s="773"/>
      <c r="O13" s="773"/>
      <c r="P13" s="773"/>
      <c r="Q13" s="773"/>
      <c r="R13" s="773"/>
      <c r="S13" s="773"/>
      <c r="T13" s="773"/>
      <c r="U13" s="773"/>
      <c r="V13" s="773"/>
      <c r="W13" s="773"/>
      <c r="X13" s="809"/>
      <c r="Y13" s="811"/>
      <c r="Z13" s="811"/>
      <c r="AA13" s="812"/>
    </row>
    <row r="14" spans="2:27" s="820" customFormat="1" ht="21.75" customHeight="1" thickBot="1">
      <c r="B14" s="1889"/>
      <c r="C14" s="1890"/>
      <c r="D14" s="1890"/>
      <c r="E14" s="1890"/>
      <c r="F14" s="1890"/>
      <c r="G14" s="1891"/>
      <c r="H14" s="1892" t="s">
        <v>349</v>
      </c>
      <c r="I14" s="1893"/>
      <c r="J14" s="813">
        <f>+J6+J11</f>
        <v>112</v>
      </c>
      <c r="K14" s="813">
        <f t="shared" ref="K14:Q14" si="2">+K6+K11</f>
        <v>0</v>
      </c>
      <c r="L14" s="813">
        <f t="shared" si="2"/>
        <v>0</v>
      </c>
      <c r="M14" s="813">
        <f t="shared" si="2"/>
        <v>0</v>
      </c>
      <c r="N14" s="813">
        <f t="shared" si="2"/>
        <v>0</v>
      </c>
      <c r="O14" s="813">
        <f t="shared" si="2"/>
        <v>0</v>
      </c>
      <c r="P14" s="813">
        <f t="shared" si="2"/>
        <v>112</v>
      </c>
      <c r="Q14" s="813">
        <f t="shared" si="2"/>
        <v>8</v>
      </c>
      <c r="R14" s="814"/>
      <c r="S14" s="815"/>
      <c r="T14" s="815"/>
      <c r="U14" s="815"/>
      <c r="V14" s="815"/>
      <c r="W14" s="815"/>
      <c r="X14" s="816"/>
      <c r="Y14" s="817"/>
      <c r="Z14" s="818"/>
      <c r="AA14" s="819"/>
    </row>
    <row r="18" spans="2:27">
      <c r="I18" s="780">
        <v>730</v>
      </c>
    </row>
    <row r="19" spans="2:27">
      <c r="I19" s="780">
        <v>737</v>
      </c>
    </row>
    <row r="20" spans="2:27" ht="15.75" thickBot="1"/>
    <row r="21" spans="2:27" s="829" customFormat="1" ht="22.5" customHeight="1">
      <c r="B21" s="823" t="s">
        <v>1258</v>
      </c>
      <c r="C21" s="824" t="s">
        <v>353</v>
      </c>
      <c r="D21" s="824" t="s">
        <v>1</v>
      </c>
      <c r="E21" s="824" t="s">
        <v>354</v>
      </c>
      <c r="F21" s="824" t="s">
        <v>355</v>
      </c>
      <c r="G21" s="824" t="s">
        <v>356</v>
      </c>
      <c r="H21" s="824" t="s">
        <v>357</v>
      </c>
      <c r="I21" s="824" t="s">
        <v>358</v>
      </c>
      <c r="J21" s="824" t="s">
        <v>359</v>
      </c>
      <c r="K21" s="825" t="s">
        <v>360</v>
      </c>
      <c r="L21" s="825" t="s">
        <v>361</v>
      </c>
      <c r="M21" s="825" t="s">
        <v>362</v>
      </c>
      <c r="N21" s="825" t="s">
        <v>363</v>
      </c>
      <c r="O21" s="825" t="s">
        <v>364</v>
      </c>
      <c r="P21" s="824" t="s">
        <v>365</v>
      </c>
      <c r="Q21" s="824" t="s">
        <v>366</v>
      </c>
      <c r="R21" s="824" t="s">
        <v>367</v>
      </c>
      <c r="S21" s="824" t="s">
        <v>370</v>
      </c>
      <c r="T21" s="824" t="s">
        <v>371</v>
      </c>
      <c r="U21" s="824" t="s">
        <v>372</v>
      </c>
      <c r="V21" s="824" t="s">
        <v>373</v>
      </c>
      <c r="W21" s="824" t="s">
        <v>1259</v>
      </c>
      <c r="X21" s="826" t="s">
        <v>375</v>
      </c>
      <c r="Y21" s="827" t="s">
        <v>1260</v>
      </c>
      <c r="Z21" s="824" t="s">
        <v>1261</v>
      </c>
      <c r="AA21" s="828"/>
    </row>
    <row r="22" spans="2:27" s="829" customFormat="1" ht="11.25" customHeight="1">
      <c r="B22" s="830">
        <v>6</v>
      </c>
      <c r="C22" s="831" t="s">
        <v>96</v>
      </c>
      <c r="D22" s="831">
        <v>10</v>
      </c>
      <c r="E22" s="831" t="s">
        <v>51</v>
      </c>
      <c r="F22" s="831" t="s">
        <v>102</v>
      </c>
      <c r="G22" s="831">
        <v>4702053661</v>
      </c>
      <c r="H22" s="831" t="s">
        <v>52</v>
      </c>
      <c r="I22" s="832">
        <v>710967632006</v>
      </c>
      <c r="J22" s="831">
        <v>3036</v>
      </c>
      <c r="K22" s="831"/>
      <c r="L22" s="831"/>
      <c r="M22" s="831"/>
      <c r="N22" s="831"/>
      <c r="O22" s="831"/>
      <c r="P22" s="831">
        <v>3090</v>
      </c>
      <c r="Q22" s="831">
        <v>179</v>
      </c>
      <c r="R22" s="831" t="s">
        <v>26</v>
      </c>
      <c r="S22" s="831" t="s">
        <v>192</v>
      </c>
      <c r="T22" s="831" t="s">
        <v>342</v>
      </c>
      <c r="U22" s="831" t="s">
        <v>342</v>
      </c>
      <c r="V22" s="831" t="s">
        <v>342</v>
      </c>
      <c r="W22" s="831" t="s">
        <v>342</v>
      </c>
      <c r="X22" s="1880" t="s">
        <v>104</v>
      </c>
      <c r="Y22" s="833"/>
      <c r="Z22" s="831"/>
      <c r="AA22" s="800"/>
    </row>
    <row r="23" spans="2:27" s="117" customFormat="1" ht="11.25" customHeight="1" thickBot="1">
      <c r="B23" s="834">
        <v>5</v>
      </c>
      <c r="C23" s="835" t="s">
        <v>96</v>
      </c>
      <c r="D23" s="835">
        <v>10</v>
      </c>
      <c r="E23" s="835" t="s">
        <v>106</v>
      </c>
      <c r="F23" s="835" t="s">
        <v>102</v>
      </c>
      <c r="G23" s="835">
        <v>4702049224</v>
      </c>
      <c r="H23" s="835" t="s">
        <v>107</v>
      </c>
      <c r="I23" s="836" t="s">
        <v>108</v>
      </c>
      <c r="J23" s="835">
        <v>3764</v>
      </c>
      <c r="K23" s="835"/>
      <c r="L23" s="835"/>
      <c r="M23" s="835"/>
      <c r="N23" s="835"/>
      <c r="O23" s="835"/>
      <c r="P23" s="835">
        <v>3851</v>
      </c>
      <c r="Q23" s="835">
        <v>221</v>
      </c>
      <c r="R23" s="835" t="s">
        <v>26</v>
      </c>
      <c r="S23" s="835" t="s">
        <v>192</v>
      </c>
      <c r="T23" s="835" t="s">
        <v>342</v>
      </c>
      <c r="U23" s="835" t="s">
        <v>342</v>
      </c>
      <c r="V23" s="835" t="s">
        <v>342</v>
      </c>
      <c r="W23" s="835" t="s">
        <v>342</v>
      </c>
      <c r="X23" s="1885"/>
      <c r="Y23" s="837"/>
      <c r="Z23" s="835"/>
      <c r="AA23" s="779"/>
    </row>
    <row r="24" spans="2:27" s="788" customFormat="1" ht="13.5" customHeight="1" thickBot="1">
      <c r="B24" s="781"/>
      <c r="C24" s="782"/>
      <c r="D24" s="782"/>
      <c r="E24" s="782"/>
      <c r="F24" s="782" t="s">
        <v>379</v>
      </c>
      <c r="G24" s="782"/>
      <c r="H24" s="782"/>
      <c r="I24" s="782"/>
      <c r="J24" s="782">
        <f>SUM(J22:J23)</f>
        <v>6800</v>
      </c>
      <c r="K24" s="838" t="e">
        <f>SUM(#REF!)</f>
        <v>#REF!</v>
      </c>
      <c r="L24" s="838" t="e">
        <f>SUM(#REF!)</f>
        <v>#REF!</v>
      </c>
      <c r="M24" s="838" t="e">
        <f>SUM(#REF!)</f>
        <v>#REF!</v>
      </c>
      <c r="N24" s="838" t="e">
        <f>SUM(#REF!)</f>
        <v>#REF!</v>
      </c>
      <c r="O24" s="838" t="e">
        <f>SUM(#REF!)</f>
        <v>#REF!</v>
      </c>
      <c r="P24" s="782">
        <f>SUM(P22:P23)</f>
        <v>6941</v>
      </c>
      <c r="Q24" s="782">
        <f>SUM(Q22:Q23)</f>
        <v>400</v>
      </c>
      <c r="R24" s="782"/>
      <c r="S24" s="784"/>
      <c r="T24" s="784"/>
      <c r="U24" s="784"/>
      <c r="V24" s="784"/>
      <c r="W24" s="784"/>
      <c r="X24" s="785"/>
      <c r="Y24" s="786"/>
      <c r="Z24" s="784"/>
      <c r="AA24" s="839"/>
    </row>
    <row r="25" spans="2:27" s="829" customFormat="1" ht="11.25" customHeight="1">
      <c r="B25" s="840"/>
      <c r="C25" s="841"/>
      <c r="D25" s="841"/>
      <c r="E25" s="841"/>
      <c r="F25" s="841"/>
      <c r="G25" s="841"/>
      <c r="H25" s="841"/>
      <c r="I25" s="841"/>
      <c r="J25" s="841"/>
      <c r="K25" s="841"/>
      <c r="L25" s="841"/>
      <c r="M25" s="841"/>
      <c r="N25" s="841"/>
      <c r="O25" s="841"/>
      <c r="P25" s="841"/>
      <c r="Q25" s="841"/>
      <c r="R25" s="841"/>
      <c r="S25" s="841"/>
      <c r="T25" s="841"/>
      <c r="U25" s="841"/>
      <c r="V25" s="841"/>
      <c r="W25" s="841"/>
      <c r="X25" s="842"/>
      <c r="Y25" s="843"/>
      <c r="Z25" s="841"/>
      <c r="AA25" s="794"/>
    </row>
    <row r="26" spans="2:27" s="829" customFormat="1" ht="22.5" customHeight="1">
      <c r="B26" s="844" t="s">
        <v>1258</v>
      </c>
      <c r="C26" s="845" t="s">
        <v>353</v>
      </c>
      <c r="D26" s="845" t="s">
        <v>1</v>
      </c>
      <c r="E26" s="845" t="s">
        <v>354</v>
      </c>
      <c r="F26" s="845" t="s">
        <v>355</v>
      </c>
      <c r="G26" s="845" t="s">
        <v>356</v>
      </c>
      <c r="H26" s="845" t="s">
        <v>357</v>
      </c>
      <c r="I26" s="845" t="s">
        <v>358</v>
      </c>
      <c r="J26" s="845" t="s">
        <v>359</v>
      </c>
      <c r="K26" s="846" t="s">
        <v>360</v>
      </c>
      <c r="L26" s="846" t="s">
        <v>361</v>
      </c>
      <c r="M26" s="846" t="s">
        <v>362</v>
      </c>
      <c r="N26" s="846" t="s">
        <v>363</v>
      </c>
      <c r="O26" s="846" t="s">
        <v>364</v>
      </c>
      <c r="P26" s="845" t="s">
        <v>365</v>
      </c>
      <c r="Q26" s="845" t="s">
        <v>366</v>
      </c>
      <c r="R26" s="845" t="s">
        <v>367</v>
      </c>
      <c r="S26" s="845" t="s">
        <v>370</v>
      </c>
      <c r="T26" s="845" t="s">
        <v>371</v>
      </c>
      <c r="U26" s="845" t="s">
        <v>372</v>
      </c>
      <c r="V26" s="845" t="s">
        <v>373</v>
      </c>
      <c r="W26" s="845" t="s">
        <v>1259</v>
      </c>
      <c r="X26" s="847" t="s">
        <v>375</v>
      </c>
      <c r="Y26" s="848" t="s">
        <v>1260</v>
      </c>
      <c r="Z26" s="845" t="s">
        <v>1261</v>
      </c>
      <c r="AA26" s="800"/>
    </row>
    <row r="27" spans="2:27" s="829" customFormat="1" ht="11.25" customHeight="1">
      <c r="B27" s="830">
        <v>5</v>
      </c>
      <c r="C27" s="831" t="s">
        <v>109</v>
      </c>
      <c r="D27" s="831">
        <v>20</v>
      </c>
      <c r="E27" s="831" t="s">
        <v>110</v>
      </c>
      <c r="F27" s="831" t="s">
        <v>102</v>
      </c>
      <c r="G27" s="831">
        <v>4702055741</v>
      </c>
      <c r="H27" s="831" t="s">
        <v>111</v>
      </c>
      <c r="I27" s="832">
        <v>710966292015</v>
      </c>
      <c r="J27" s="831">
        <v>88</v>
      </c>
      <c r="K27" s="831"/>
      <c r="L27" s="831"/>
      <c r="M27" s="831"/>
      <c r="N27" s="831"/>
      <c r="O27" s="831"/>
      <c r="P27" s="831">
        <v>88</v>
      </c>
      <c r="Q27" s="831">
        <v>11</v>
      </c>
      <c r="R27" s="831" t="s">
        <v>26</v>
      </c>
      <c r="S27" s="831" t="s">
        <v>192</v>
      </c>
      <c r="T27" s="831" t="s">
        <v>342</v>
      </c>
      <c r="U27" s="831" t="s">
        <v>342</v>
      </c>
      <c r="V27" s="831" t="s">
        <v>342</v>
      </c>
      <c r="W27" s="831" t="s">
        <v>342</v>
      </c>
      <c r="X27" s="1880" t="s">
        <v>112</v>
      </c>
      <c r="Y27" s="1875"/>
      <c r="Z27" s="831"/>
      <c r="AA27" s="800" t="s">
        <v>1265</v>
      </c>
    </row>
    <row r="28" spans="2:27" s="829" customFormat="1" ht="11.25" customHeight="1">
      <c r="B28" s="830">
        <v>5</v>
      </c>
      <c r="C28" s="831" t="s">
        <v>109</v>
      </c>
      <c r="D28" s="831">
        <v>20</v>
      </c>
      <c r="E28" s="831" t="s">
        <v>110</v>
      </c>
      <c r="F28" s="831" t="s">
        <v>102</v>
      </c>
      <c r="G28" s="831">
        <v>4702055742</v>
      </c>
      <c r="H28" s="831" t="s">
        <v>111</v>
      </c>
      <c r="I28" s="832">
        <v>710966292015</v>
      </c>
      <c r="J28" s="831">
        <v>912</v>
      </c>
      <c r="K28" s="831"/>
      <c r="L28" s="831"/>
      <c r="M28" s="831"/>
      <c r="N28" s="831"/>
      <c r="O28" s="831"/>
      <c r="P28" s="831">
        <v>912</v>
      </c>
      <c r="Q28" s="831">
        <v>152</v>
      </c>
      <c r="R28" s="831" t="s">
        <v>26</v>
      </c>
      <c r="S28" s="831" t="s">
        <v>192</v>
      </c>
      <c r="T28" s="831" t="s">
        <v>342</v>
      </c>
      <c r="U28" s="831" t="s">
        <v>342</v>
      </c>
      <c r="V28" s="831" t="s">
        <v>342</v>
      </c>
      <c r="W28" s="831" t="s">
        <v>342</v>
      </c>
      <c r="X28" s="1880"/>
      <c r="Y28" s="1875"/>
      <c r="Z28" s="831"/>
      <c r="AA28" s="800" t="s">
        <v>1265</v>
      </c>
    </row>
    <row r="29" spans="2:27" s="829" customFormat="1" ht="11.25" customHeight="1">
      <c r="B29" s="830">
        <v>5</v>
      </c>
      <c r="C29" s="831" t="s">
        <v>109</v>
      </c>
      <c r="D29" s="831">
        <v>20</v>
      </c>
      <c r="E29" s="831" t="s">
        <v>110</v>
      </c>
      <c r="F29" s="831" t="s">
        <v>102</v>
      </c>
      <c r="G29" s="831">
        <v>4702055743</v>
      </c>
      <c r="H29" s="831" t="s">
        <v>111</v>
      </c>
      <c r="I29" s="832">
        <v>710966292015</v>
      </c>
      <c r="J29" s="831">
        <v>472</v>
      </c>
      <c r="K29" s="831"/>
      <c r="L29" s="831"/>
      <c r="M29" s="831"/>
      <c r="N29" s="831"/>
      <c r="O29" s="831"/>
      <c r="P29" s="831">
        <v>472</v>
      </c>
      <c r="Q29" s="831">
        <v>59</v>
      </c>
      <c r="R29" s="831" t="s">
        <v>26</v>
      </c>
      <c r="S29" s="831" t="s">
        <v>192</v>
      </c>
      <c r="T29" s="831" t="s">
        <v>342</v>
      </c>
      <c r="U29" s="831" t="s">
        <v>342</v>
      </c>
      <c r="V29" s="831" t="s">
        <v>342</v>
      </c>
      <c r="W29" s="831" t="s">
        <v>342</v>
      </c>
      <c r="X29" s="1880"/>
      <c r="Y29" s="1875"/>
      <c r="Z29" s="831"/>
      <c r="AA29" s="800" t="s">
        <v>1265</v>
      </c>
    </row>
    <row r="30" spans="2:27" s="829" customFormat="1" ht="11.25" customHeight="1">
      <c r="B30" s="830">
        <v>5</v>
      </c>
      <c r="C30" s="831" t="s">
        <v>109</v>
      </c>
      <c r="D30" s="831">
        <v>20</v>
      </c>
      <c r="E30" s="831" t="s">
        <v>110</v>
      </c>
      <c r="F30" s="831" t="s">
        <v>102</v>
      </c>
      <c r="G30" s="831">
        <v>4702055744</v>
      </c>
      <c r="H30" s="831" t="s">
        <v>111</v>
      </c>
      <c r="I30" s="832">
        <v>710966292015</v>
      </c>
      <c r="J30" s="831">
        <v>402</v>
      </c>
      <c r="K30" s="831"/>
      <c r="L30" s="831"/>
      <c r="M30" s="831"/>
      <c r="N30" s="831"/>
      <c r="O30" s="831"/>
      <c r="P30" s="831">
        <v>402</v>
      </c>
      <c r="Q30" s="831">
        <v>67</v>
      </c>
      <c r="R30" s="831" t="s">
        <v>26</v>
      </c>
      <c r="S30" s="831" t="s">
        <v>192</v>
      </c>
      <c r="T30" s="831" t="s">
        <v>342</v>
      </c>
      <c r="U30" s="831" t="s">
        <v>342</v>
      </c>
      <c r="V30" s="831" t="s">
        <v>342</v>
      </c>
      <c r="W30" s="831" t="s">
        <v>342</v>
      </c>
      <c r="X30" s="1880"/>
      <c r="Y30" s="1875"/>
      <c r="Z30" s="831"/>
      <c r="AA30" s="800" t="s">
        <v>1265</v>
      </c>
    </row>
    <row r="31" spans="2:27" s="829" customFormat="1" ht="11.25" customHeight="1">
      <c r="B31" s="830">
        <v>5</v>
      </c>
      <c r="C31" s="831" t="s">
        <v>109</v>
      </c>
      <c r="D31" s="831">
        <v>20</v>
      </c>
      <c r="E31" s="831" t="s">
        <v>110</v>
      </c>
      <c r="F31" s="831" t="s">
        <v>102</v>
      </c>
      <c r="G31" s="831">
        <v>4702055745</v>
      </c>
      <c r="H31" s="831" t="s">
        <v>111</v>
      </c>
      <c r="I31" s="832">
        <v>710966292015</v>
      </c>
      <c r="J31" s="831">
        <v>144</v>
      </c>
      <c r="K31" s="831"/>
      <c r="L31" s="831"/>
      <c r="M31" s="831"/>
      <c r="N31" s="831"/>
      <c r="O31" s="831"/>
      <c r="P31" s="831">
        <v>144</v>
      </c>
      <c r="Q31" s="831">
        <v>24</v>
      </c>
      <c r="R31" s="831" t="s">
        <v>26</v>
      </c>
      <c r="S31" s="831" t="s">
        <v>192</v>
      </c>
      <c r="T31" s="831" t="s">
        <v>342</v>
      </c>
      <c r="U31" s="831" t="s">
        <v>342</v>
      </c>
      <c r="V31" s="831" t="s">
        <v>342</v>
      </c>
      <c r="W31" s="831" t="s">
        <v>342</v>
      </c>
      <c r="X31" s="1880"/>
      <c r="Y31" s="1875"/>
      <c r="Z31" s="831"/>
      <c r="AA31" s="800" t="s">
        <v>1265</v>
      </c>
    </row>
    <row r="32" spans="2:27" s="829" customFormat="1" ht="11.25" customHeight="1">
      <c r="B32" s="830">
        <v>5</v>
      </c>
      <c r="C32" s="831" t="s">
        <v>109</v>
      </c>
      <c r="D32" s="831">
        <v>20</v>
      </c>
      <c r="E32" s="831" t="s">
        <v>110</v>
      </c>
      <c r="F32" s="831" t="s">
        <v>102</v>
      </c>
      <c r="G32" s="831">
        <v>4702055746</v>
      </c>
      <c r="H32" s="831" t="s">
        <v>111</v>
      </c>
      <c r="I32" s="832">
        <v>710966292015</v>
      </c>
      <c r="J32" s="831">
        <v>36</v>
      </c>
      <c r="K32" s="831"/>
      <c r="L32" s="831"/>
      <c r="M32" s="831"/>
      <c r="N32" s="831"/>
      <c r="O32" s="831"/>
      <c r="P32" s="831">
        <v>36</v>
      </c>
      <c r="Q32" s="831">
        <v>3</v>
      </c>
      <c r="R32" s="831" t="s">
        <v>26</v>
      </c>
      <c r="S32" s="831" t="s">
        <v>192</v>
      </c>
      <c r="T32" s="831" t="s">
        <v>342</v>
      </c>
      <c r="U32" s="831" t="s">
        <v>342</v>
      </c>
      <c r="V32" s="831" t="s">
        <v>342</v>
      </c>
      <c r="W32" s="831" t="s">
        <v>342</v>
      </c>
      <c r="X32" s="1880"/>
      <c r="Y32" s="1875"/>
      <c r="Z32" s="831"/>
      <c r="AA32" s="800" t="s">
        <v>1265</v>
      </c>
    </row>
    <row r="33" spans="2:27" s="829" customFormat="1" ht="11.25" customHeight="1">
      <c r="B33" s="830">
        <v>5</v>
      </c>
      <c r="C33" s="831" t="s">
        <v>109</v>
      </c>
      <c r="D33" s="831">
        <v>20</v>
      </c>
      <c r="E33" s="831" t="s">
        <v>110</v>
      </c>
      <c r="F33" s="831" t="s">
        <v>102</v>
      </c>
      <c r="G33" s="831">
        <v>4702055747</v>
      </c>
      <c r="H33" s="831" t="s">
        <v>111</v>
      </c>
      <c r="I33" s="832">
        <v>710966292015</v>
      </c>
      <c r="J33" s="831">
        <v>108</v>
      </c>
      <c r="K33" s="831"/>
      <c r="L33" s="831"/>
      <c r="M33" s="831"/>
      <c r="N33" s="831"/>
      <c r="O33" s="831"/>
      <c r="P33" s="831">
        <v>108</v>
      </c>
      <c r="Q33" s="831">
        <v>9</v>
      </c>
      <c r="R33" s="831" t="s">
        <v>26</v>
      </c>
      <c r="S33" s="831" t="s">
        <v>192</v>
      </c>
      <c r="T33" s="831" t="s">
        <v>342</v>
      </c>
      <c r="U33" s="831" t="s">
        <v>342</v>
      </c>
      <c r="V33" s="831" t="s">
        <v>342</v>
      </c>
      <c r="W33" s="831" t="s">
        <v>342</v>
      </c>
      <c r="X33" s="1880"/>
      <c r="Y33" s="1875"/>
      <c r="Z33" s="831"/>
      <c r="AA33" s="800" t="s">
        <v>1265</v>
      </c>
    </row>
    <row r="34" spans="2:27" s="829" customFormat="1" ht="11.25" customHeight="1">
      <c r="B34" s="830">
        <v>5</v>
      </c>
      <c r="C34" s="831" t="s">
        <v>109</v>
      </c>
      <c r="D34" s="831">
        <v>20</v>
      </c>
      <c r="E34" s="831" t="s">
        <v>110</v>
      </c>
      <c r="F34" s="831" t="s">
        <v>102</v>
      </c>
      <c r="G34" s="831">
        <v>4702055748</v>
      </c>
      <c r="H34" s="831" t="s">
        <v>111</v>
      </c>
      <c r="I34" s="832">
        <v>710966292015</v>
      </c>
      <c r="J34" s="831">
        <v>132</v>
      </c>
      <c r="K34" s="831"/>
      <c r="L34" s="831"/>
      <c r="M34" s="831"/>
      <c r="N34" s="831"/>
      <c r="O34" s="831"/>
      <c r="P34" s="831">
        <v>132</v>
      </c>
      <c r="Q34" s="831">
        <v>11</v>
      </c>
      <c r="R34" s="831" t="s">
        <v>26</v>
      </c>
      <c r="S34" s="831" t="s">
        <v>192</v>
      </c>
      <c r="T34" s="831" t="s">
        <v>342</v>
      </c>
      <c r="U34" s="831" t="s">
        <v>342</v>
      </c>
      <c r="V34" s="831" t="s">
        <v>342</v>
      </c>
      <c r="W34" s="831" t="s">
        <v>342</v>
      </c>
      <c r="X34" s="1880"/>
      <c r="Y34" s="1875"/>
      <c r="Z34" s="831"/>
      <c r="AA34" s="800" t="s">
        <v>1265</v>
      </c>
    </row>
    <row r="35" spans="2:27" s="829" customFormat="1" ht="11.25" customHeight="1">
      <c r="B35" s="830">
        <v>5</v>
      </c>
      <c r="C35" s="831" t="s">
        <v>109</v>
      </c>
      <c r="D35" s="831">
        <v>20</v>
      </c>
      <c r="E35" s="831" t="s">
        <v>110</v>
      </c>
      <c r="F35" s="831" t="s">
        <v>102</v>
      </c>
      <c r="G35" s="831">
        <v>4702055749</v>
      </c>
      <c r="H35" s="831" t="s">
        <v>111</v>
      </c>
      <c r="I35" s="832">
        <v>710966292015</v>
      </c>
      <c r="J35" s="831">
        <v>84</v>
      </c>
      <c r="K35" s="831"/>
      <c r="L35" s="831"/>
      <c r="M35" s="831"/>
      <c r="N35" s="831"/>
      <c r="O35" s="831"/>
      <c r="P35" s="831">
        <v>84</v>
      </c>
      <c r="Q35" s="831">
        <v>7</v>
      </c>
      <c r="R35" s="831" t="s">
        <v>26</v>
      </c>
      <c r="S35" s="831" t="s">
        <v>192</v>
      </c>
      <c r="T35" s="831" t="s">
        <v>342</v>
      </c>
      <c r="U35" s="831" t="s">
        <v>342</v>
      </c>
      <c r="V35" s="831" t="s">
        <v>342</v>
      </c>
      <c r="W35" s="831" t="s">
        <v>342</v>
      </c>
      <c r="X35" s="1880"/>
      <c r="Y35" s="1875"/>
      <c r="Z35" s="831"/>
      <c r="AA35" s="800" t="s">
        <v>1265</v>
      </c>
    </row>
    <row r="36" spans="2:27" s="829" customFormat="1" ht="11.25" customHeight="1" thickBot="1">
      <c r="B36" s="834">
        <v>5</v>
      </c>
      <c r="C36" s="835" t="s">
        <v>109</v>
      </c>
      <c r="D36" s="835">
        <v>20</v>
      </c>
      <c r="E36" s="835" t="s">
        <v>110</v>
      </c>
      <c r="F36" s="835" t="s">
        <v>102</v>
      </c>
      <c r="G36" s="835">
        <v>4702055750</v>
      </c>
      <c r="H36" s="835" t="s">
        <v>111</v>
      </c>
      <c r="I36" s="836">
        <v>710966292015</v>
      </c>
      <c r="J36" s="835">
        <v>36</v>
      </c>
      <c r="K36" s="835"/>
      <c r="L36" s="835"/>
      <c r="M36" s="835"/>
      <c r="N36" s="835"/>
      <c r="O36" s="835"/>
      <c r="P36" s="835">
        <v>36</v>
      </c>
      <c r="Q36" s="835">
        <v>3</v>
      </c>
      <c r="R36" s="831" t="s">
        <v>26</v>
      </c>
      <c r="S36" s="835" t="s">
        <v>192</v>
      </c>
      <c r="T36" s="835" t="s">
        <v>342</v>
      </c>
      <c r="U36" s="835" t="s">
        <v>342</v>
      </c>
      <c r="V36" s="835" t="s">
        <v>342</v>
      </c>
      <c r="W36" s="835" t="s">
        <v>342</v>
      </c>
      <c r="X36" s="1885"/>
      <c r="Y36" s="1876"/>
      <c r="Z36" s="835"/>
      <c r="AA36" s="779" t="s">
        <v>1265</v>
      </c>
    </row>
    <row r="37" spans="2:27" s="788" customFormat="1" ht="13.5" customHeight="1" thickBot="1">
      <c r="B37" s="781"/>
      <c r="C37" s="782"/>
      <c r="D37" s="782"/>
      <c r="E37" s="782"/>
      <c r="F37" s="782" t="s">
        <v>379</v>
      </c>
      <c r="G37" s="782"/>
      <c r="H37" s="782"/>
      <c r="I37" s="782"/>
      <c r="J37" s="782">
        <f>SUM(J27:J36)</f>
        <v>2414</v>
      </c>
      <c r="K37" s="838"/>
      <c r="L37" s="838"/>
      <c r="M37" s="838"/>
      <c r="N37" s="838"/>
      <c r="O37" s="838"/>
      <c r="P37" s="782">
        <f>SUM(P27:P36)</f>
        <v>2414</v>
      </c>
      <c r="Q37" s="782">
        <f>SUM(Q27:Q36)</f>
        <v>346</v>
      </c>
      <c r="R37" s="782"/>
      <c r="S37" s="784"/>
      <c r="T37" s="784"/>
      <c r="U37" s="784"/>
      <c r="V37" s="784"/>
      <c r="W37" s="784"/>
      <c r="X37" s="785"/>
      <c r="Y37" s="786"/>
      <c r="Z37" s="784"/>
      <c r="AA37" s="787"/>
    </row>
    <row r="38" spans="2:27">
      <c r="B38" s="849"/>
      <c r="AA38" s="850"/>
    </row>
    <row r="39" spans="2:27" s="150" customFormat="1" ht="22.5" customHeight="1">
      <c r="B39" s="801" t="s">
        <v>1258</v>
      </c>
      <c r="C39" s="802" t="s">
        <v>353</v>
      </c>
      <c r="D39" s="802" t="s">
        <v>1</v>
      </c>
      <c r="E39" s="802" t="s">
        <v>354</v>
      </c>
      <c r="F39" s="802" t="s">
        <v>355</v>
      </c>
      <c r="G39" s="802" t="s">
        <v>356</v>
      </c>
      <c r="H39" s="802" t="s">
        <v>357</v>
      </c>
      <c r="I39" s="803" t="s">
        <v>358</v>
      </c>
      <c r="J39" s="802" t="s">
        <v>359</v>
      </c>
      <c r="K39" s="802" t="s">
        <v>360</v>
      </c>
      <c r="L39" s="802" t="s">
        <v>361</v>
      </c>
      <c r="M39" s="802" t="s">
        <v>362</v>
      </c>
      <c r="N39" s="802" t="s">
        <v>363</v>
      </c>
      <c r="O39" s="802" t="s">
        <v>364</v>
      </c>
      <c r="P39" s="802" t="s">
        <v>365</v>
      </c>
      <c r="Q39" s="802" t="s">
        <v>366</v>
      </c>
      <c r="R39" s="802" t="s">
        <v>367</v>
      </c>
      <c r="S39" s="802" t="s">
        <v>370</v>
      </c>
      <c r="T39" s="802" t="s">
        <v>371</v>
      </c>
      <c r="U39" s="802" t="s">
        <v>372</v>
      </c>
      <c r="V39" s="802" t="s">
        <v>373</v>
      </c>
      <c r="W39" s="802" t="s">
        <v>1259</v>
      </c>
      <c r="X39" s="804" t="s">
        <v>375</v>
      </c>
      <c r="Y39" s="805" t="s">
        <v>1260</v>
      </c>
      <c r="Z39" s="802" t="s">
        <v>1261</v>
      </c>
      <c r="AA39" s="800"/>
    </row>
    <row r="40" spans="2:27" s="150" customFormat="1" ht="11.25" customHeight="1">
      <c r="B40" s="851">
        <v>5</v>
      </c>
      <c r="C40" s="852" t="s">
        <v>21</v>
      </c>
      <c r="D40" s="852">
        <v>10</v>
      </c>
      <c r="E40" s="852" t="s">
        <v>55</v>
      </c>
      <c r="F40" s="852" t="s">
        <v>102</v>
      </c>
      <c r="G40" s="852">
        <v>4702048642</v>
      </c>
      <c r="H40" s="852" t="s">
        <v>122</v>
      </c>
      <c r="I40" s="852" t="s">
        <v>57</v>
      </c>
      <c r="J40" s="852">
        <v>100</v>
      </c>
      <c r="K40" s="852"/>
      <c r="L40" s="852"/>
      <c r="M40" s="852"/>
      <c r="N40" s="852"/>
      <c r="O40" s="852"/>
      <c r="P40" s="852">
        <v>100</v>
      </c>
      <c r="Q40" s="852">
        <v>2</v>
      </c>
      <c r="R40" s="852" t="s">
        <v>26</v>
      </c>
      <c r="S40" s="852" t="s">
        <v>1263</v>
      </c>
      <c r="T40" s="852" t="s">
        <v>342</v>
      </c>
      <c r="U40" s="852" t="s">
        <v>342</v>
      </c>
      <c r="V40" s="852" t="s">
        <v>342</v>
      </c>
      <c r="W40" s="852" t="s">
        <v>342</v>
      </c>
      <c r="X40" s="1877" t="s">
        <v>123</v>
      </c>
      <c r="Y40" s="853"/>
      <c r="Z40" s="548"/>
      <c r="AA40" s="800" t="s">
        <v>28</v>
      </c>
    </row>
    <row r="41" spans="2:27" s="150" customFormat="1" ht="11.25" customHeight="1" thickBot="1">
      <c r="B41" s="854">
        <v>5</v>
      </c>
      <c r="C41" s="855" t="s">
        <v>21</v>
      </c>
      <c r="D41" s="855">
        <v>10</v>
      </c>
      <c r="E41" s="855" t="s">
        <v>100</v>
      </c>
      <c r="F41" s="855" t="s">
        <v>102</v>
      </c>
      <c r="G41" s="855">
        <v>4702048645</v>
      </c>
      <c r="H41" s="855" t="s">
        <v>122</v>
      </c>
      <c r="I41" s="855" t="s">
        <v>101</v>
      </c>
      <c r="J41" s="855">
        <v>100</v>
      </c>
      <c r="K41" s="855"/>
      <c r="L41" s="855"/>
      <c r="M41" s="855"/>
      <c r="N41" s="855"/>
      <c r="O41" s="855"/>
      <c r="P41" s="855">
        <v>100</v>
      </c>
      <c r="Q41" s="855">
        <v>4</v>
      </c>
      <c r="R41" s="852" t="s">
        <v>26</v>
      </c>
      <c r="S41" s="855" t="s">
        <v>1263</v>
      </c>
      <c r="T41" s="855" t="s">
        <v>342</v>
      </c>
      <c r="U41" s="855" t="s">
        <v>342</v>
      </c>
      <c r="V41" s="855" t="s">
        <v>342</v>
      </c>
      <c r="W41" s="855" t="s">
        <v>342</v>
      </c>
      <c r="X41" s="1878"/>
      <c r="Y41" s="777"/>
      <c r="Z41" s="704"/>
      <c r="AA41" s="779" t="s">
        <v>28</v>
      </c>
    </row>
    <row r="42" spans="2:27" s="788" customFormat="1" ht="13.5" customHeight="1" thickBot="1">
      <c r="B42" s="781"/>
      <c r="C42" s="782"/>
      <c r="D42" s="782"/>
      <c r="E42" s="782"/>
      <c r="F42" s="782" t="s">
        <v>379</v>
      </c>
      <c r="G42" s="782"/>
      <c r="H42" s="782"/>
      <c r="I42" s="782"/>
      <c r="J42" s="783">
        <f>SUM(J40:J41)</f>
        <v>200</v>
      </c>
      <c r="K42" s="783">
        <f t="shared" ref="K42:Q42" si="3">SUM(K40:K41)</f>
        <v>0</v>
      </c>
      <c r="L42" s="783">
        <f t="shared" si="3"/>
        <v>0</v>
      </c>
      <c r="M42" s="783">
        <f t="shared" si="3"/>
        <v>0</v>
      </c>
      <c r="N42" s="783">
        <f t="shared" si="3"/>
        <v>0</v>
      </c>
      <c r="O42" s="783">
        <f t="shared" si="3"/>
        <v>0</v>
      </c>
      <c r="P42" s="783">
        <f t="shared" si="3"/>
        <v>200</v>
      </c>
      <c r="Q42" s="783">
        <f t="shared" si="3"/>
        <v>6</v>
      </c>
      <c r="R42" s="782"/>
      <c r="S42" s="784"/>
      <c r="T42" s="784"/>
      <c r="U42" s="784"/>
      <c r="V42" s="784"/>
      <c r="W42" s="784"/>
      <c r="X42" s="785"/>
      <c r="Y42" s="786"/>
      <c r="Z42" s="784"/>
      <c r="AA42" s="787"/>
    </row>
    <row r="43" spans="2:27">
      <c r="B43" s="849"/>
      <c r="AA43" s="850"/>
    </row>
    <row r="44" spans="2:27" s="829" customFormat="1" ht="22.5" customHeight="1">
      <c r="B44" s="844" t="s">
        <v>1258</v>
      </c>
      <c r="C44" s="845" t="s">
        <v>353</v>
      </c>
      <c r="D44" s="845" t="s">
        <v>1</v>
      </c>
      <c r="E44" s="845" t="s">
        <v>354</v>
      </c>
      <c r="F44" s="845" t="s">
        <v>355</v>
      </c>
      <c r="G44" s="845" t="s">
        <v>356</v>
      </c>
      <c r="H44" s="845" t="s">
        <v>357</v>
      </c>
      <c r="I44" s="845" t="s">
        <v>358</v>
      </c>
      <c r="J44" s="845" t="s">
        <v>359</v>
      </c>
      <c r="K44" s="846" t="s">
        <v>360</v>
      </c>
      <c r="L44" s="846" t="s">
        <v>361</v>
      </c>
      <c r="M44" s="846" t="s">
        <v>362</v>
      </c>
      <c r="N44" s="846" t="s">
        <v>363</v>
      </c>
      <c r="O44" s="846" t="s">
        <v>364</v>
      </c>
      <c r="P44" s="845" t="s">
        <v>365</v>
      </c>
      <c r="Q44" s="845" t="s">
        <v>366</v>
      </c>
      <c r="R44" s="845" t="s">
        <v>367</v>
      </c>
      <c r="S44" s="845" t="s">
        <v>370</v>
      </c>
      <c r="T44" s="845" t="s">
        <v>371</v>
      </c>
      <c r="U44" s="845" t="s">
        <v>372</v>
      </c>
      <c r="V44" s="845" t="s">
        <v>373</v>
      </c>
      <c r="W44" s="845" t="s">
        <v>1259</v>
      </c>
      <c r="X44" s="847" t="s">
        <v>375</v>
      </c>
      <c r="Y44" s="848" t="s">
        <v>1260</v>
      </c>
      <c r="Z44" s="845" t="s">
        <v>1261</v>
      </c>
      <c r="AA44" s="800"/>
    </row>
    <row r="45" spans="2:27" ht="12" customHeight="1" thickBot="1">
      <c r="B45" s="854">
        <v>5</v>
      </c>
      <c r="C45" s="855" t="s">
        <v>40</v>
      </c>
      <c r="D45" s="855">
        <v>10</v>
      </c>
      <c r="E45" s="855" t="s">
        <v>106</v>
      </c>
      <c r="F45" s="855" t="s">
        <v>43</v>
      </c>
      <c r="G45" s="855">
        <v>4702049226</v>
      </c>
      <c r="H45" s="855" t="s">
        <v>107</v>
      </c>
      <c r="I45" s="855" t="s">
        <v>108</v>
      </c>
      <c r="J45" s="855">
        <v>336</v>
      </c>
      <c r="K45" s="855"/>
      <c r="L45" s="855"/>
      <c r="M45" s="855"/>
      <c r="N45" s="855"/>
      <c r="O45" s="855"/>
      <c r="P45" s="855">
        <v>339</v>
      </c>
      <c r="Q45" s="855">
        <v>21</v>
      </c>
      <c r="R45" s="855" t="s">
        <v>26</v>
      </c>
      <c r="S45" s="855" t="s">
        <v>1263</v>
      </c>
      <c r="T45" s="855" t="s">
        <v>342</v>
      </c>
      <c r="U45" s="855" t="s">
        <v>342</v>
      </c>
      <c r="V45" s="855" t="s">
        <v>342</v>
      </c>
      <c r="W45" s="855"/>
      <c r="X45" s="856" t="s">
        <v>120</v>
      </c>
      <c r="Y45" s="777"/>
      <c r="Z45" s="778"/>
      <c r="AA45" s="779" t="s">
        <v>28</v>
      </c>
    </row>
    <row r="46" spans="2:27" s="788" customFormat="1" ht="13.5" customHeight="1" thickBot="1">
      <c r="B46" s="781"/>
      <c r="C46" s="782"/>
      <c r="D46" s="782"/>
      <c r="E46" s="782"/>
      <c r="F46" s="782" t="s">
        <v>379</v>
      </c>
      <c r="G46" s="782"/>
      <c r="H46" s="782"/>
      <c r="I46" s="782"/>
      <c r="J46" s="783">
        <f>SUM(J45)</f>
        <v>336</v>
      </c>
      <c r="K46" s="783">
        <f t="shared" ref="K46:Q46" si="4">SUM(K45)</f>
        <v>0</v>
      </c>
      <c r="L46" s="783">
        <f t="shared" si="4"/>
        <v>0</v>
      </c>
      <c r="M46" s="783">
        <f t="shared" si="4"/>
        <v>0</v>
      </c>
      <c r="N46" s="783">
        <f t="shared" si="4"/>
        <v>0</v>
      </c>
      <c r="O46" s="783">
        <f t="shared" si="4"/>
        <v>0</v>
      </c>
      <c r="P46" s="783">
        <f t="shared" si="4"/>
        <v>339</v>
      </c>
      <c r="Q46" s="783">
        <f t="shared" si="4"/>
        <v>21</v>
      </c>
      <c r="R46" s="782"/>
      <c r="S46" s="784"/>
      <c r="T46" s="784"/>
      <c r="U46" s="784"/>
      <c r="V46" s="784"/>
      <c r="W46" s="784"/>
      <c r="X46" s="785"/>
      <c r="Y46" s="786"/>
      <c r="Z46" s="784"/>
      <c r="AA46" s="787"/>
    </row>
    <row r="47" spans="2:27">
      <c r="B47" s="849"/>
      <c r="AA47" s="850"/>
    </row>
    <row r="48" spans="2:27" s="829" customFormat="1" ht="22.5" customHeight="1">
      <c r="B48" s="844" t="s">
        <v>1258</v>
      </c>
      <c r="C48" s="845" t="s">
        <v>353</v>
      </c>
      <c r="D48" s="845" t="s">
        <v>1</v>
      </c>
      <c r="E48" s="845" t="s">
        <v>354</v>
      </c>
      <c r="F48" s="845" t="s">
        <v>355</v>
      </c>
      <c r="G48" s="845" t="s">
        <v>356</v>
      </c>
      <c r="H48" s="845" t="s">
        <v>357</v>
      </c>
      <c r="I48" s="845" t="s">
        <v>358</v>
      </c>
      <c r="J48" s="845" t="s">
        <v>359</v>
      </c>
      <c r="K48" s="846" t="s">
        <v>360</v>
      </c>
      <c r="L48" s="846" t="s">
        <v>361</v>
      </c>
      <c r="M48" s="846" t="s">
        <v>362</v>
      </c>
      <c r="N48" s="846" t="s">
        <v>363</v>
      </c>
      <c r="O48" s="846" t="s">
        <v>364</v>
      </c>
      <c r="P48" s="845" t="s">
        <v>365</v>
      </c>
      <c r="Q48" s="845" t="s">
        <v>366</v>
      </c>
      <c r="R48" s="845" t="s">
        <v>367</v>
      </c>
      <c r="S48" s="845" t="s">
        <v>370</v>
      </c>
      <c r="T48" s="845" t="s">
        <v>371</v>
      </c>
      <c r="U48" s="845" t="s">
        <v>372</v>
      </c>
      <c r="V48" s="845" t="s">
        <v>373</v>
      </c>
      <c r="W48" s="845" t="s">
        <v>1259</v>
      </c>
      <c r="X48" s="847" t="s">
        <v>375</v>
      </c>
      <c r="Y48" s="848" t="s">
        <v>1260</v>
      </c>
      <c r="Z48" s="845" t="s">
        <v>1261</v>
      </c>
      <c r="AA48" s="800"/>
    </row>
    <row r="49" spans="2:27" s="829" customFormat="1" ht="11.25" customHeight="1" thickBot="1">
      <c r="B49" s="834">
        <v>5</v>
      </c>
      <c r="C49" s="835" t="s">
        <v>91</v>
      </c>
      <c r="D49" s="835">
        <v>20</v>
      </c>
      <c r="E49" s="835" t="s">
        <v>110</v>
      </c>
      <c r="F49" s="835" t="s">
        <v>102</v>
      </c>
      <c r="G49" s="835">
        <v>4702056488</v>
      </c>
      <c r="H49" s="835" t="s">
        <v>111</v>
      </c>
      <c r="I49" s="836">
        <v>710966292015</v>
      </c>
      <c r="J49" s="835">
        <v>2610</v>
      </c>
      <c r="K49" s="835"/>
      <c r="L49" s="835"/>
      <c r="M49" s="835"/>
      <c r="N49" s="835"/>
      <c r="O49" s="835"/>
      <c r="P49" s="835">
        <v>2659</v>
      </c>
      <c r="Q49" s="835">
        <v>154</v>
      </c>
      <c r="R49" s="835" t="s">
        <v>26</v>
      </c>
      <c r="S49" s="835" t="s">
        <v>1262</v>
      </c>
      <c r="T49" s="835" t="s">
        <v>342</v>
      </c>
      <c r="U49" s="835" t="s">
        <v>751</v>
      </c>
      <c r="V49" s="835" t="s">
        <v>751</v>
      </c>
      <c r="W49" s="835"/>
      <c r="X49" s="857" t="s">
        <v>118</v>
      </c>
      <c r="Y49" s="858"/>
      <c r="Z49" s="859"/>
      <c r="AA49" s="779" t="s">
        <v>28</v>
      </c>
    </row>
    <row r="50" spans="2:27" s="788" customFormat="1" ht="13.5" customHeight="1" thickBot="1">
      <c r="B50" s="781"/>
      <c r="C50" s="782"/>
      <c r="D50" s="782"/>
      <c r="E50" s="782"/>
      <c r="F50" s="782" t="s">
        <v>379</v>
      </c>
      <c r="G50" s="782"/>
      <c r="H50" s="782"/>
      <c r="I50" s="782"/>
      <c r="J50" s="782">
        <f>SUM(J49:J49)</f>
        <v>2610</v>
      </c>
      <c r="K50" s="838" t="e">
        <f>SUM(#REF!)</f>
        <v>#REF!</v>
      </c>
      <c r="L50" s="838" t="e">
        <f>SUM(#REF!)</f>
        <v>#REF!</v>
      </c>
      <c r="M50" s="838" t="e">
        <f>SUM(#REF!)</f>
        <v>#REF!</v>
      </c>
      <c r="N50" s="838" t="e">
        <f>SUM(#REF!)</f>
        <v>#REF!</v>
      </c>
      <c r="O50" s="838" t="e">
        <f>SUM(#REF!)</f>
        <v>#REF!</v>
      </c>
      <c r="P50" s="782">
        <f>SUM(P49:P49)</f>
        <v>2659</v>
      </c>
      <c r="Q50" s="782">
        <f>SUM(Q49:Q49)</f>
        <v>154</v>
      </c>
      <c r="R50" s="782"/>
      <c r="S50" s="784"/>
      <c r="T50" s="784"/>
      <c r="U50" s="784"/>
      <c r="V50" s="784"/>
      <c r="W50" s="784"/>
      <c r="X50" s="785"/>
      <c r="Y50" s="786"/>
      <c r="Z50" s="784"/>
      <c r="AA50" s="839"/>
    </row>
    <row r="51" spans="2:27" ht="15.75" thickBot="1">
      <c r="B51" s="849"/>
      <c r="AA51" s="850"/>
    </row>
    <row r="52" spans="2:27" s="117" customFormat="1" ht="12.75" customHeight="1">
      <c r="B52" s="860">
        <v>6</v>
      </c>
      <c r="C52" s="861" t="s">
        <v>125</v>
      </c>
      <c r="D52" s="861">
        <v>10</v>
      </c>
      <c r="E52" s="861" t="s">
        <v>126</v>
      </c>
      <c r="F52" s="861" t="s">
        <v>25</v>
      </c>
      <c r="G52" s="861">
        <v>4702049206</v>
      </c>
      <c r="H52" s="861" t="s">
        <v>127</v>
      </c>
      <c r="I52" s="862">
        <v>710982798002</v>
      </c>
      <c r="J52" s="861">
        <v>4665</v>
      </c>
      <c r="K52" s="861">
        <f>P52</f>
        <v>4767</v>
      </c>
      <c r="L52" s="861">
        <f>K52</f>
        <v>4767</v>
      </c>
      <c r="M52" s="861">
        <v>0</v>
      </c>
      <c r="N52" s="861">
        <f>L52</f>
        <v>4767</v>
      </c>
      <c r="O52" s="861">
        <v>0</v>
      </c>
      <c r="P52" s="861">
        <v>4767</v>
      </c>
      <c r="Q52" s="861">
        <v>272</v>
      </c>
      <c r="R52" s="861" t="s">
        <v>26</v>
      </c>
      <c r="S52" s="861" t="s">
        <v>1263</v>
      </c>
      <c r="T52" s="861" t="s">
        <v>751</v>
      </c>
      <c r="U52" s="861" t="s">
        <v>751</v>
      </c>
      <c r="V52" s="861" t="s">
        <v>751</v>
      </c>
      <c r="W52" s="861" t="s">
        <v>751</v>
      </c>
      <c r="X52" s="1879" t="s">
        <v>128</v>
      </c>
      <c r="Y52" s="1882" t="s">
        <v>1271</v>
      </c>
      <c r="Z52" s="863"/>
      <c r="AA52" s="828" t="s">
        <v>28</v>
      </c>
    </row>
    <row r="53" spans="2:27" s="829" customFormat="1" ht="12.75" customHeight="1">
      <c r="B53" s="830">
        <v>6</v>
      </c>
      <c r="C53" s="831" t="s">
        <v>125</v>
      </c>
      <c r="D53" s="831">
        <v>10</v>
      </c>
      <c r="E53" s="864" t="s">
        <v>130</v>
      </c>
      <c r="F53" s="864" t="s">
        <v>25</v>
      </c>
      <c r="G53" s="864">
        <v>4702049730</v>
      </c>
      <c r="H53" s="864" t="s">
        <v>127</v>
      </c>
      <c r="I53" s="865" t="s">
        <v>1272</v>
      </c>
      <c r="J53" s="864">
        <v>396</v>
      </c>
      <c r="K53" s="864">
        <f>P53</f>
        <v>396</v>
      </c>
      <c r="L53" s="864">
        <f>K53</f>
        <v>396</v>
      </c>
      <c r="M53" s="864">
        <v>0</v>
      </c>
      <c r="N53" s="864">
        <f>L53</f>
        <v>396</v>
      </c>
      <c r="O53" s="864">
        <v>0</v>
      </c>
      <c r="P53" s="864">
        <v>396</v>
      </c>
      <c r="Q53" s="864">
        <v>18</v>
      </c>
      <c r="R53" s="864" t="s">
        <v>26</v>
      </c>
      <c r="S53" s="831" t="s">
        <v>1263</v>
      </c>
      <c r="T53" s="864" t="s">
        <v>751</v>
      </c>
      <c r="U53" s="864" t="s">
        <v>751</v>
      </c>
      <c r="V53" s="831" t="s">
        <v>751</v>
      </c>
      <c r="W53" s="831" t="s">
        <v>751</v>
      </c>
      <c r="X53" s="1880"/>
      <c r="Y53" s="1883"/>
      <c r="Z53" s="846"/>
      <c r="AA53" s="800" t="s">
        <v>28</v>
      </c>
    </row>
    <row r="54" spans="2:27" s="829" customFormat="1" ht="12.75" customHeight="1">
      <c r="B54" s="830">
        <v>6</v>
      </c>
      <c r="C54" s="831" t="s">
        <v>125</v>
      </c>
      <c r="D54" s="831">
        <v>10</v>
      </c>
      <c r="E54" s="864" t="s">
        <v>130</v>
      </c>
      <c r="F54" s="864" t="s">
        <v>25</v>
      </c>
      <c r="G54" s="864">
        <v>4702049729</v>
      </c>
      <c r="H54" s="864" t="s">
        <v>127</v>
      </c>
      <c r="I54" s="865" t="s">
        <v>1272</v>
      </c>
      <c r="J54" s="864">
        <v>924</v>
      </c>
      <c r="K54" s="864"/>
      <c r="L54" s="864"/>
      <c r="M54" s="864"/>
      <c r="N54" s="864"/>
      <c r="O54" s="864"/>
      <c r="P54" s="864">
        <v>924</v>
      </c>
      <c r="Q54" s="864">
        <v>42</v>
      </c>
      <c r="R54" s="864" t="s">
        <v>26</v>
      </c>
      <c r="S54" s="831" t="s">
        <v>1263</v>
      </c>
      <c r="T54" s="864" t="s">
        <v>751</v>
      </c>
      <c r="U54" s="864" t="s">
        <v>751</v>
      </c>
      <c r="V54" s="831" t="s">
        <v>751</v>
      </c>
      <c r="W54" s="831" t="s">
        <v>751</v>
      </c>
      <c r="X54" s="1880"/>
      <c r="Y54" s="1883"/>
      <c r="Z54" s="846"/>
      <c r="AA54" s="800" t="s">
        <v>28</v>
      </c>
    </row>
    <row r="55" spans="2:27" s="829" customFormat="1" ht="12.75" customHeight="1">
      <c r="B55" s="830">
        <v>6</v>
      </c>
      <c r="C55" s="831" t="s">
        <v>125</v>
      </c>
      <c r="D55" s="831">
        <v>20</v>
      </c>
      <c r="E55" s="864" t="s">
        <v>131</v>
      </c>
      <c r="F55" s="864" t="s">
        <v>25</v>
      </c>
      <c r="G55" s="864">
        <v>4702049206</v>
      </c>
      <c r="H55" s="864" t="s">
        <v>132</v>
      </c>
      <c r="I55" s="865">
        <v>710982798500</v>
      </c>
      <c r="J55" s="864">
        <v>909</v>
      </c>
      <c r="K55" s="864"/>
      <c r="L55" s="864"/>
      <c r="M55" s="864"/>
      <c r="N55" s="864"/>
      <c r="O55" s="864"/>
      <c r="P55" s="864">
        <v>893</v>
      </c>
      <c r="Q55" s="864">
        <v>53</v>
      </c>
      <c r="R55" s="864" t="s">
        <v>26</v>
      </c>
      <c r="S55" s="831" t="s">
        <v>1263</v>
      </c>
      <c r="T55" s="864" t="s">
        <v>751</v>
      </c>
      <c r="U55" s="864" t="s">
        <v>751</v>
      </c>
      <c r="V55" s="831" t="s">
        <v>751</v>
      </c>
      <c r="W55" s="831" t="s">
        <v>751</v>
      </c>
      <c r="X55" s="1880"/>
      <c r="Y55" s="1883"/>
      <c r="Z55" s="846"/>
      <c r="AA55" s="800" t="s">
        <v>28</v>
      </c>
    </row>
    <row r="56" spans="2:27" s="829" customFormat="1" ht="12.75" customHeight="1">
      <c r="B56" s="830">
        <v>6</v>
      </c>
      <c r="C56" s="831" t="s">
        <v>125</v>
      </c>
      <c r="D56" s="831">
        <v>20</v>
      </c>
      <c r="E56" s="864" t="s">
        <v>133</v>
      </c>
      <c r="F56" s="864" t="s">
        <v>25</v>
      </c>
      <c r="G56" s="864">
        <v>4702049730</v>
      </c>
      <c r="H56" s="864" t="s">
        <v>132</v>
      </c>
      <c r="I56" s="865">
        <v>710982798500</v>
      </c>
      <c r="J56" s="864">
        <v>198</v>
      </c>
      <c r="K56" s="864"/>
      <c r="L56" s="864"/>
      <c r="M56" s="864"/>
      <c r="N56" s="864"/>
      <c r="O56" s="864"/>
      <c r="P56" s="864">
        <v>198</v>
      </c>
      <c r="Q56" s="864">
        <v>9</v>
      </c>
      <c r="R56" s="864" t="s">
        <v>26</v>
      </c>
      <c r="S56" s="831" t="s">
        <v>1263</v>
      </c>
      <c r="T56" s="864" t="s">
        <v>751</v>
      </c>
      <c r="U56" s="864" t="s">
        <v>751</v>
      </c>
      <c r="V56" s="831" t="s">
        <v>751</v>
      </c>
      <c r="W56" s="831" t="s">
        <v>751</v>
      </c>
      <c r="X56" s="1880"/>
      <c r="Y56" s="1883"/>
      <c r="Z56" s="846"/>
      <c r="AA56" s="800" t="s">
        <v>28</v>
      </c>
    </row>
    <row r="57" spans="2:27" s="829" customFormat="1" ht="12.75" customHeight="1">
      <c r="B57" s="830">
        <v>6</v>
      </c>
      <c r="C57" s="831" t="s">
        <v>125</v>
      </c>
      <c r="D57" s="831">
        <v>20</v>
      </c>
      <c r="E57" s="864" t="s">
        <v>133</v>
      </c>
      <c r="F57" s="864" t="s">
        <v>25</v>
      </c>
      <c r="G57" s="864">
        <v>4702049729</v>
      </c>
      <c r="H57" s="864" t="s">
        <v>132</v>
      </c>
      <c r="I57" s="865">
        <v>710982798500</v>
      </c>
      <c r="J57" s="864">
        <v>528</v>
      </c>
      <c r="K57" s="864"/>
      <c r="L57" s="864"/>
      <c r="M57" s="864"/>
      <c r="N57" s="864"/>
      <c r="O57" s="864"/>
      <c r="P57" s="864">
        <v>528</v>
      </c>
      <c r="Q57" s="864">
        <v>24</v>
      </c>
      <c r="R57" s="864" t="s">
        <v>26</v>
      </c>
      <c r="S57" s="831" t="s">
        <v>1263</v>
      </c>
      <c r="T57" s="864" t="s">
        <v>751</v>
      </c>
      <c r="U57" s="864" t="s">
        <v>751</v>
      </c>
      <c r="V57" s="831" t="s">
        <v>751</v>
      </c>
      <c r="W57" s="831" t="s">
        <v>751</v>
      </c>
      <c r="X57" s="1880"/>
      <c r="Y57" s="1883"/>
      <c r="Z57" s="846"/>
      <c r="AA57" s="800" t="s">
        <v>28</v>
      </c>
    </row>
    <row r="58" spans="2:27" s="829" customFormat="1" ht="12.75" customHeight="1">
      <c r="B58" s="830">
        <v>6</v>
      </c>
      <c r="C58" s="831" t="s">
        <v>125</v>
      </c>
      <c r="D58" s="832">
        <v>10</v>
      </c>
      <c r="E58" s="864" t="s">
        <v>134</v>
      </c>
      <c r="F58" s="864" t="s">
        <v>25</v>
      </c>
      <c r="G58" s="864">
        <v>4702049732</v>
      </c>
      <c r="H58" s="864" t="s">
        <v>135</v>
      </c>
      <c r="I58" s="865" t="s">
        <v>1273</v>
      </c>
      <c r="J58" s="864">
        <v>308</v>
      </c>
      <c r="K58" s="864"/>
      <c r="L58" s="864"/>
      <c r="M58" s="864"/>
      <c r="N58" s="864"/>
      <c r="O58" s="864"/>
      <c r="P58" s="864">
        <v>308</v>
      </c>
      <c r="Q58" s="864">
        <v>14</v>
      </c>
      <c r="R58" s="864" t="s">
        <v>26</v>
      </c>
      <c r="S58" s="832" t="s">
        <v>1263</v>
      </c>
      <c r="T58" s="864" t="s">
        <v>751</v>
      </c>
      <c r="U58" s="864" t="s">
        <v>751</v>
      </c>
      <c r="V58" s="831" t="s">
        <v>751</v>
      </c>
      <c r="W58" s="831" t="s">
        <v>751</v>
      </c>
      <c r="X58" s="1880"/>
      <c r="Y58" s="1883"/>
      <c r="Z58" s="846"/>
      <c r="AA58" s="800" t="s">
        <v>28</v>
      </c>
    </row>
    <row r="59" spans="2:27" s="829" customFormat="1" ht="12.75" customHeight="1">
      <c r="B59" s="830">
        <v>6</v>
      </c>
      <c r="C59" s="831" t="s">
        <v>125</v>
      </c>
      <c r="D59" s="831">
        <v>10</v>
      </c>
      <c r="E59" s="864" t="s">
        <v>134</v>
      </c>
      <c r="F59" s="864" t="s">
        <v>25</v>
      </c>
      <c r="G59" s="864">
        <v>4702049731</v>
      </c>
      <c r="H59" s="864" t="s">
        <v>135</v>
      </c>
      <c r="I59" s="865">
        <v>710982800500</v>
      </c>
      <c r="J59" s="864">
        <v>638</v>
      </c>
      <c r="K59" s="864"/>
      <c r="L59" s="864"/>
      <c r="M59" s="864"/>
      <c r="N59" s="864"/>
      <c r="O59" s="864"/>
      <c r="P59" s="864">
        <v>638</v>
      </c>
      <c r="Q59" s="864">
        <v>29</v>
      </c>
      <c r="R59" s="864" t="s">
        <v>26</v>
      </c>
      <c r="S59" s="831" t="s">
        <v>1263</v>
      </c>
      <c r="T59" s="864" t="s">
        <v>751</v>
      </c>
      <c r="U59" s="864" t="s">
        <v>751</v>
      </c>
      <c r="V59" s="831" t="s">
        <v>751</v>
      </c>
      <c r="W59" s="831" t="s">
        <v>751</v>
      </c>
      <c r="X59" s="1880"/>
      <c r="Y59" s="1883"/>
      <c r="Z59" s="846"/>
      <c r="AA59" s="800" t="s">
        <v>28</v>
      </c>
    </row>
    <row r="60" spans="2:27" s="829" customFormat="1" ht="12.75" customHeight="1">
      <c r="B60" s="830">
        <v>6</v>
      </c>
      <c r="C60" s="831" t="s">
        <v>125</v>
      </c>
      <c r="D60" s="831">
        <v>10</v>
      </c>
      <c r="E60" s="864" t="s">
        <v>1274</v>
      </c>
      <c r="F60" s="864" t="s">
        <v>25</v>
      </c>
      <c r="G60" s="864">
        <v>4702081056</v>
      </c>
      <c r="H60" s="864" t="s">
        <v>135</v>
      </c>
      <c r="I60" s="865">
        <v>710982800500</v>
      </c>
      <c r="J60" s="864">
        <v>2800</v>
      </c>
      <c r="K60" s="864"/>
      <c r="L60" s="864"/>
      <c r="M60" s="864"/>
      <c r="N60" s="864"/>
      <c r="O60" s="864"/>
      <c r="P60" s="864">
        <v>2509</v>
      </c>
      <c r="Q60" s="864">
        <v>145</v>
      </c>
      <c r="R60" s="864" t="s">
        <v>26</v>
      </c>
      <c r="S60" s="831" t="s">
        <v>1263</v>
      </c>
      <c r="T60" s="864" t="s">
        <v>751</v>
      </c>
      <c r="U60" s="864" t="s">
        <v>751</v>
      </c>
      <c r="V60" s="831" t="s">
        <v>751</v>
      </c>
      <c r="W60" s="831" t="s">
        <v>751</v>
      </c>
      <c r="X60" s="1880"/>
      <c r="Y60" s="1883"/>
      <c r="Z60" s="846"/>
      <c r="AA60" s="800" t="s">
        <v>28</v>
      </c>
    </row>
    <row r="61" spans="2:27" s="829" customFormat="1" ht="12.75" customHeight="1">
      <c r="B61" s="866" t="s">
        <v>1275</v>
      </c>
      <c r="C61" s="831" t="s">
        <v>125</v>
      </c>
      <c r="D61" s="831">
        <v>10</v>
      </c>
      <c r="E61" s="864" t="s">
        <v>137</v>
      </c>
      <c r="F61" s="864" t="s">
        <v>25</v>
      </c>
      <c r="G61" s="864">
        <v>4702049205</v>
      </c>
      <c r="H61" s="864" t="s">
        <v>138</v>
      </c>
      <c r="I61" s="865">
        <v>710968971001</v>
      </c>
      <c r="J61" s="864">
        <v>698</v>
      </c>
      <c r="K61" s="864"/>
      <c r="L61" s="864"/>
      <c r="M61" s="864"/>
      <c r="N61" s="864"/>
      <c r="O61" s="864"/>
      <c r="P61" s="864">
        <v>714</v>
      </c>
      <c r="Q61" s="864">
        <v>42</v>
      </c>
      <c r="R61" s="864" t="s">
        <v>26</v>
      </c>
      <c r="S61" s="831" t="s">
        <v>1263</v>
      </c>
      <c r="T61" s="864" t="s">
        <v>751</v>
      </c>
      <c r="U61" s="864" t="s">
        <v>751</v>
      </c>
      <c r="V61" s="831" t="s">
        <v>751</v>
      </c>
      <c r="W61" s="831" t="s">
        <v>751</v>
      </c>
      <c r="X61" s="1880"/>
      <c r="Y61" s="1883"/>
      <c r="Z61" s="846"/>
      <c r="AA61" s="800" t="s">
        <v>28</v>
      </c>
    </row>
    <row r="62" spans="2:27" s="829" customFormat="1" ht="12.75" customHeight="1" thickBot="1">
      <c r="B62" s="867">
        <v>5</v>
      </c>
      <c r="C62" s="868" t="s">
        <v>125</v>
      </c>
      <c r="D62" s="868">
        <v>10</v>
      </c>
      <c r="E62" s="868" t="s">
        <v>139</v>
      </c>
      <c r="F62" s="868" t="s">
        <v>25</v>
      </c>
      <c r="G62" s="868">
        <v>4702053660</v>
      </c>
      <c r="H62" s="868" t="s">
        <v>52</v>
      </c>
      <c r="I62" s="869">
        <v>710966294009</v>
      </c>
      <c r="J62" s="868">
        <v>5134</v>
      </c>
      <c r="K62" s="868"/>
      <c r="L62" s="868"/>
      <c r="M62" s="868"/>
      <c r="N62" s="868"/>
      <c r="O62" s="868"/>
      <c r="P62" s="868">
        <v>5272</v>
      </c>
      <c r="Q62" s="868">
        <v>303</v>
      </c>
      <c r="R62" s="870" t="s">
        <v>26</v>
      </c>
      <c r="S62" s="868" t="s">
        <v>1263</v>
      </c>
      <c r="T62" s="870" t="s">
        <v>751</v>
      </c>
      <c r="U62" s="870" t="s">
        <v>751</v>
      </c>
      <c r="V62" s="868" t="s">
        <v>342</v>
      </c>
      <c r="W62" s="868" t="s">
        <v>342</v>
      </c>
      <c r="X62" s="1881"/>
      <c r="Y62" s="1884"/>
      <c r="Z62" s="871"/>
      <c r="AA62" s="872" t="s">
        <v>28</v>
      </c>
    </row>
    <row r="63" spans="2:27" s="788" customFormat="1" ht="13.5" customHeight="1" thickBot="1">
      <c r="B63" s="873"/>
      <c r="C63" s="874"/>
      <c r="D63" s="874"/>
      <c r="E63" s="874"/>
      <c r="F63" s="874" t="s">
        <v>379</v>
      </c>
      <c r="G63" s="874"/>
      <c r="H63" s="874"/>
      <c r="I63" s="874"/>
      <c r="J63" s="874">
        <f>SUM(J52:J62)</f>
        <v>17198</v>
      </c>
      <c r="K63" s="875" t="e">
        <f>SUM(#REF!)</f>
        <v>#REF!</v>
      </c>
      <c r="L63" s="875" t="e">
        <f>SUM(#REF!)</f>
        <v>#REF!</v>
      </c>
      <c r="M63" s="875" t="e">
        <f>SUM(#REF!)</f>
        <v>#REF!</v>
      </c>
      <c r="N63" s="875" t="e">
        <f>SUM(#REF!)</f>
        <v>#REF!</v>
      </c>
      <c r="O63" s="875" t="e">
        <f>SUM(#REF!)</f>
        <v>#REF!</v>
      </c>
      <c r="P63" s="874">
        <f>SUM(P52:P62)</f>
        <v>17147</v>
      </c>
      <c r="Q63" s="874">
        <f>SUM(Q52:Q62)</f>
        <v>951</v>
      </c>
      <c r="R63" s="874"/>
      <c r="S63" s="876"/>
      <c r="T63" s="876"/>
      <c r="U63" s="876"/>
      <c r="V63" s="876"/>
      <c r="W63" s="876"/>
      <c r="X63" s="877"/>
      <c r="Y63" s="878"/>
      <c r="Z63" s="876"/>
      <c r="AA63" s="879"/>
    </row>
    <row r="64" spans="2:27" s="829" customFormat="1" ht="11.25" customHeight="1">
      <c r="B64" s="840"/>
      <c r="C64" s="841"/>
      <c r="D64" s="841"/>
      <c r="E64" s="841"/>
      <c r="F64" s="841"/>
      <c r="G64" s="841"/>
      <c r="H64" s="841"/>
      <c r="I64" s="841"/>
      <c r="J64" s="841"/>
      <c r="K64" s="841"/>
      <c r="L64" s="841"/>
      <c r="M64" s="841"/>
      <c r="N64" s="841"/>
      <c r="O64" s="841"/>
      <c r="P64" s="841"/>
      <c r="Q64" s="841"/>
      <c r="R64" s="841"/>
      <c r="S64" s="841"/>
      <c r="T64" s="841"/>
      <c r="U64" s="841"/>
      <c r="V64" s="841"/>
      <c r="W64" s="841"/>
      <c r="X64" s="842"/>
      <c r="Y64" s="843"/>
      <c r="Z64" s="841"/>
      <c r="AA64" s="794"/>
    </row>
    <row r="65" spans="2:27" s="773" customFormat="1" ht="22.5" customHeight="1">
      <c r="B65" s="844" t="s">
        <v>1258</v>
      </c>
      <c r="C65" s="845" t="s">
        <v>353</v>
      </c>
      <c r="D65" s="845" t="s">
        <v>1</v>
      </c>
      <c r="E65" s="845" t="s">
        <v>354</v>
      </c>
      <c r="F65" s="845" t="s">
        <v>355</v>
      </c>
      <c r="G65" s="845" t="s">
        <v>356</v>
      </c>
      <c r="H65" s="845" t="s">
        <v>357</v>
      </c>
      <c r="I65" s="845" t="s">
        <v>358</v>
      </c>
      <c r="J65" s="845" t="s">
        <v>359</v>
      </c>
      <c r="K65" s="846" t="s">
        <v>360</v>
      </c>
      <c r="L65" s="846" t="s">
        <v>361</v>
      </c>
      <c r="M65" s="846" t="s">
        <v>362</v>
      </c>
      <c r="N65" s="846" t="s">
        <v>363</v>
      </c>
      <c r="O65" s="846" t="s">
        <v>364</v>
      </c>
      <c r="P65" s="845" t="s">
        <v>365</v>
      </c>
      <c r="Q65" s="845" t="s">
        <v>366</v>
      </c>
      <c r="R65" s="845" t="s">
        <v>367</v>
      </c>
      <c r="S65" s="845" t="s">
        <v>370</v>
      </c>
      <c r="T65" s="845" t="s">
        <v>371</v>
      </c>
      <c r="U65" s="845" t="s">
        <v>372</v>
      </c>
      <c r="V65" s="845" t="s">
        <v>373</v>
      </c>
      <c r="W65" s="845" t="s">
        <v>1259</v>
      </c>
      <c r="X65" s="847" t="s">
        <v>375</v>
      </c>
      <c r="Y65" s="848" t="s">
        <v>1260</v>
      </c>
      <c r="Z65" s="845" t="s">
        <v>1261</v>
      </c>
      <c r="AA65" s="880"/>
    </row>
    <row r="66" spans="2:27" s="829" customFormat="1" ht="11.25" customHeight="1">
      <c r="B66" s="830">
        <v>6</v>
      </c>
      <c r="C66" s="831" t="s">
        <v>125</v>
      </c>
      <c r="D66" s="831">
        <v>10</v>
      </c>
      <c r="E66" s="831" t="s">
        <v>140</v>
      </c>
      <c r="F66" s="831" t="s">
        <v>25</v>
      </c>
      <c r="G66" s="831">
        <v>4702054302</v>
      </c>
      <c r="H66" s="831" t="s">
        <v>52</v>
      </c>
      <c r="I66" s="832">
        <v>710966294009</v>
      </c>
      <c r="J66" s="831">
        <v>396</v>
      </c>
      <c r="K66" s="831"/>
      <c r="L66" s="831"/>
      <c r="M66" s="831"/>
      <c r="N66" s="831"/>
      <c r="O66" s="831"/>
      <c r="P66" s="831">
        <v>396</v>
      </c>
      <c r="Q66" s="831">
        <v>18</v>
      </c>
      <c r="R66" s="831" t="s">
        <v>26</v>
      </c>
      <c r="S66" s="831" t="s">
        <v>1263</v>
      </c>
      <c r="T66" s="831" t="s">
        <v>342</v>
      </c>
      <c r="U66" s="864" t="s">
        <v>751</v>
      </c>
      <c r="V66" s="831" t="s">
        <v>751</v>
      </c>
      <c r="W66" s="831" t="s">
        <v>751</v>
      </c>
      <c r="X66" s="1880" t="s">
        <v>141</v>
      </c>
      <c r="Y66" s="1886"/>
      <c r="Z66" s="846"/>
      <c r="AA66" s="800" t="s">
        <v>28</v>
      </c>
    </row>
    <row r="67" spans="2:27" s="829" customFormat="1" ht="11.25" customHeight="1">
      <c r="B67" s="830">
        <v>6</v>
      </c>
      <c r="C67" s="831" t="s">
        <v>125</v>
      </c>
      <c r="D67" s="831">
        <v>10</v>
      </c>
      <c r="E67" s="831" t="s">
        <v>140</v>
      </c>
      <c r="F67" s="831" t="s">
        <v>25</v>
      </c>
      <c r="G67" s="831">
        <v>4702054301</v>
      </c>
      <c r="H67" s="831" t="s">
        <v>52</v>
      </c>
      <c r="I67" s="832">
        <v>710966294009</v>
      </c>
      <c r="J67" s="831">
        <v>836</v>
      </c>
      <c r="K67" s="831"/>
      <c r="L67" s="831"/>
      <c r="M67" s="831"/>
      <c r="N67" s="831"/>
      <c r="O67" s="831"/>
      <c r="P67" s="831">
        <v>836</v>
      </c>
      <c r="Q67" s="831">
        <v>38</v>
      </c>
      <c r="R67" s="831" t="s">
        <v>26</v>
      </c>
      <c r="S67" s="831" t="s">
        <v>1263</v>
      </c>
      <c r="T67" s="831" t="s">
        <v>342</v>
      </c>
      <c r="U67" s="864" t="s">
        <v>751</v>
      </c>
      <c r="V67" s="831" t="s">
        <v>751</v>
      </c>
      <c r="W67" s="831" t="s">
        <v>751</v>
      </c>
      <c r="X67" s="1880"/>
      <c r="Y67" s="1886"/>
      <c r="Z67" s="846"/>
      <c r="AA67" s="800" t="s">
        <v>28</v>
      </c>
    </row>
    <row r="68" spans="2:27" s="829" customFormat="1" ht="11.25" customHeight="1">
      <c r="B68" s="830">
        <v>6</v>
      </c>
      <c r="C68" s="831" t="s">
        <v>125</v>
      </c>
      <c r="D68" s="831">
        <v>20</v>
      </c>
      <c r="E68" s="831" t="s">
        <v>143</v>
      </c>
      <c r="F68" s="831" t="s">
        <v>25</v>
      </c>
      <c r="G68" s="831">
        <v>4702053660</v>
      </c>
      <c r="H68" s="831" t="s">
        <v>111</v>
      </c>
      <c r="I68" s="832">
        <v>710966294019</v>
      </c>
      <c r="J68" s="831">
        <v>3384</v>
      </c>
      <c r="K68" s="831"/>
      <c r="L68" s="831"/>
      <c r="M68" s="831"/>
      <c r="N68" s="831"/>
      <c r="O68" s="831"/>
      <c r="P68" s="831">
        <v>3431</v>
      </c>
      <c r="Q68" s="831">
        <v>197</v>
      </c>
      <c r="R68" s="831" t="s">
        <v>26</v>
      </c>
      <c r="S68" s="831" t="s">
        <v>1276</v>
      </c>
      <c r="T68" s="831" t="s">
        <v>342</v>
      </c>
      <c r="U68" s="864" t="s">
        <v>751</v>
      </c>
      <c r="V68" s="831" t="s">
        <v>751</v>
      </c>
      <c r="W68" s="831" t="s">
        <v>751</v>
      </c>
      <c r="X68" s="1880"/>
      <c r="Y68" s="1886"/>
      <c r="Z68" s="846"/>
      <c r="AA68" s="800" t="s">
        <v>28</v>
      </c>
    </row>
    <row r="69" spans="2:27" s="829" customFormat="1" ht="11.25" customHeight="1">
      <c r="B69" s="830">
        <v>5</v>
      </c>
      <c r="C69" s="831" t="s">
        <v>125</v>
      </c>
      <c r="D69" s="831">
        <v>20</v>
      </c>
      <c r="E69" s="831" t="s">
        <v>144</v>
      </c>
      <c r="F69" s="831" t="s">
        <v>25</v>
      </c>
      <c r="G69" s="831">
        <v>4702049205</v>
      </c>
      <c r="H69" s="831" t="s">
        <v>145</v>
      </c>
      <c r="I69" s="832">
        <v>710968971002</v>
      </c>
      <c r="J69" s="831">
        <v>1098</v>
      </c>
      <c r="K69" s="831"/>
      <c r="L69" s="831"/>
      <c r="M69" s="831"/>
      <c r="N69" s="831"/>
      <c r="O69" s="831"/>
      <c r="P69" s="831">
        <v>1124</v>
      </c>
      <c r="Q69" s="831">
        <v>65</v>
      </c>
      <c r="R69" s="831" t="s">
        <v>26</v>
      </c>
      <c r="S69" s="831" t="s">
        <v>1263</v>
      </c>
      <c r="T69" s="831" t="s">
        <v>342</v>
      </c>
      <c r="U69" s="864" t="s">
        <v>751</v>
      </c>
      <c r="V69" s="831" t="s">
        <v>751</v>
      </c>
      <c r="W69" s="831" t="s">
        <v>751</v>
      </c>
      <c r="X69" s="1880"/>
      <c r="Y69" s="1886"/>
      <c r="Z69" s="846"/>
      <c r="AA69" s="800" t="s">
        <v>28</v>
      </c>
    </row>
    <row r="70" spans="2:27" s="829" customFormat="1" ht="11.25" customHeight="1">
      <c r="B70" s="881" t="s">
        <v>1277</v>
      </c>
      <c r="C70" s="832" t="s">
        <v>125</v>
      </c>
      <c r="D70" s="832">
        <v>10</v>
      </c>
      <c r="E70" s="831" t="s">
        <v>146</v>
      </c>
      <c r="F70" s="831" t="s">
        <v>25</v>
      </c>
      <c r="G70" s="831">
        <v>4702049204</v>
      </c>
      <c r="H70" s="831" t="s">
        <v>147</v>
      </c>
      <c r="I70" s="832">
        <v>710968971003</v>
      </c>
      <c r="J70" s="831">
        <v>486</v>
      </c>
      <c r="K70" s="831"/>
      <c r="L70" s="831"/>
      <c r="M70" s="831"/>
      <c r="N70" s="831"/>
      <c r="O70" s="831"/>
      <c r="P70" s="831">
        <v>494</v>
      </c>
      <c r="Q70" s="831">
        <v>29</v>
      </c>
      <c r="R70" s="831" t="s">
        <v>26</v>
      </c>
      <c r="S70" s="831" t="s">
        <v>1263</v>
      </c>
      <c r="T70" s="831" t="s">
        <v>342</v>
      </c>
      <c r="U70" s="864" t="s">
        <v>751</v>
      </c>
      <c r="V70" s="831" t="s">
        <v>751</v>
      </c>
      <c r="W70" s="831" t="s">
        <v>751</v>
      </c>
      <c r="X70" s="1880"/>
      <c r="Y70" s="1886"/>
      <c r="Z70" s="846"/>
      <c r="AA70" s="800" t="s">
        <v>28</v>
      </c>
    </row>
    <row r="71" spans="2:27" s="829" customFormat="1" ht="11.25" customHeight="1">
      <c r="B71" s="830">
        <v>5</v>
      </c>
      <c r="C71" s="831" t="s">
        <v>125</v>
      </c>
      <c r="D71" s="831">
        <v>30</v>
      </c>
      <c r="E71" s="831" t="s">
        <v>148</v>
      </c>
      <c r="F71" s="831" t="s">
        <v>25</v>
      </c>
      <c r="G71" s="831">
        <v>4702049205</v>
      </c>
      <c r="H71" s="831" t="s">
        <v>149</v>
      </c>
      <c r="I71" s="832">
        <v>710968971500</v>
      </c>
      <c r="J71" s="831">
        <v>424</v>
      </c>
      <c r="K71" s="831"/>
      <c r="L71" s="831"/>
      <c r="M71" s="831"/>
      <c r="N71" s="831"/>
      <c r="O71" s="831"/>
      <c r="P71" s="831">
        <v>430</v>
      </c>
      <c r="Q71" s="831">
        <v>25</v>
      </c>
      <c r="R71" s="831" t="s">
        <v>26</v>
      </c>
      <c r="S71" s="831" t="s">
        <v>1263</v>
      </c>
      <c r="T71" s="831" t="s">
        <v>342</v>
      </c>
      <c r="U71" s="864" t="s">
        <v>751</v>
      </c>
      <c r="V71" s="831" t="s">
        <v>751</v>
      </c>
      <c r="W71" s="831" t="s">
        <v>751</v>
      </c>
      <c r="X71" s="1880"/>
      <c r="Y71" s="1886"/>
      <c r="Z71" s="846"/>
      <c r="AA71" s="800" t="s">
        <v>28</v>
      </c>
    </row>
    <row r="72" spans="2:27" s="117" customFormat="1" ht="11.25" customHeight="1" thickBot="1">
      <c r="B72" s="834">
        <v>6</v>
      </c>
      <c r="C72" s="835" t="s">
        <v>125</v>
      </c>
      <c r="D72" s="835">
        <v>10</v>
      </c>
      <c r="E72" s="835" t="s">
        <v>150</v>
      </c>
      <c r="F72" s="835" t="s">
        <v>25</v>
      </c>
      <c r="G72" s="835">
        <v>4702049208</v>
      </c>
      <c r="H72" s="835" t="s">
        <v>151</v>
      </c>
      <c r="I72" s="836">
        <v>710982800501</v>
      </c>
      <c r="J72" s="835">
        <v>974</v>
      </c>
      <c r="K72" s="835"/>
      <c r="L72" s="835"/>
      <c r="M72" s="835"/>
      <c r="N72" s="835"/>
      <c r="O72" s="835"/>
      <c r="P72" s="835">
        <v>988</v>
      </c>
      <c r="Q72" s="835">
        <v>58</v>
      </c>
      <c r="R72" s="831" t="s">
        <v>26</v>
      </c>
      <c r="S72" s="835" t="s">
        <v>1263</v>
      </c>
      <c r="T72" s="835" t="s">
        <v>342</v>
      </c>
      <c r="U72" s="864" t="s">
        <v>751</v>
      </c>
      <c r="V72" s="831" t="s">
        <v>751</v>
      </c>
      <c r="W72" s="835" t="s">
        <v>751</v>
      </c>
      <c r="X72" s="1885"/>
      <c r="Y72" s="1887"/>
      <c r="Z72" s="882"/>
      <c r="AA72" s="779" t="s">
        <v>28</v>
      </c>
    </row>
    <row r="73" spans="2:27" s="788" customFormat="1" ht="13.5" customHeight="1" thickBot="1">
      <c r="B73" s="781"/>
      <c r="C73" s="782"/>
      <c r="D73" s="782"/>
      <c r="E73" s="782"/>
      <c r="F73" s="782" t="s">
        <v>379</v>
      </c>
      <c r="G73" s="782"/>
      <c r="H73" s="782"/>
      <c r="I73" s="782"/>
      <c r="J73" s="782">
        <f>SUM(J66:J72)</f>
        <v>7598</v>
      </c>
      <c r="K73" s="838" t="e">
        <f>SUM(#REF!)</f>
        <v>#REF!</v>
      </c>
      <c r="L73" s="838" t="e">
        <f>SUM(#REF!)</f>
        <v>#REF!</v>
      </c>
      <c r="M73" s="838" t="e">
        <f>SUM(#REF!)</f>
        <v>#REF!</v>
      </c>
      <c r="N73" s="838" t="e">
        <f>SUM(#REF!)</f>
        <v>#REF!</v>
      </c>
      <c r="O73" s="838" t="e">
        <f>SUM(#REF!)</f>
        <v>#REF!</v>
      </c>
      <c r="P73" s="782">
        <f>SUM(P66:P72)</f>
        <v>7699</v>
      </c>
      <c r="Q73" s="782">
        <f>SUM(Q66:Q72)</f>
        <v>430</v>
      </c>
      <c r="R73" s="782"/>
      <c r="S73" s="784"/>
      <c r="T73" s="784"/>
      <c r="U73" s="784"/>
      <c r="V73" s="784"/>
      <c r="W73" s="784"/>
      <c r="X73" s="883"/>
      <c r="Y73" s="884"/>
      <c r="Z73" s="784"/>
      <c r="AA73" s="839"/>
    </row>
    <row r="74" spans="2:27" s="829" customFormat="1" ht="11.25" customHeight="1">
      <c r="B74" s="840"/>
      <c r="C74" s="841"/>
      <c r="D74" s="841"/>
      <c r="E74" s="841"/>
      <c r="F74" s="841"/>
      <c r="G74" s="841"/>
      <c r="H74" s="841"/>
      <c r="I74" s="841"/>
      <c r="J74" s="841"/>
      <c r="K74" s="841"/>
      <c r="L74" s="841"/>
      <c r="M74" s="841"/>
      <c r="N74" s="841"/>
      <c r="O74" s="841"/>
      <c r="P74" s="841"/>
      <c r="Q74" s="841"/>
      <c r="R74" s="841"/>
      <c r="S74" s="841"/>
      <c r="T74" s="841"/>
      <c r="U74" s="841"/>
      <c r="V74" s="841"/>
      <c r="W74" s="841"/>
      <c r="X74" s="842"/>
      <c r="Y74" s="843"/>
      <c r="Z74" s="841"/>
      <c r="AA74" s="794"/>
    </row>
    <row r="75" spans="2:27" s="773" customFormat="1" ht="22.5" customHeight="1">
      <c r="B75" s="844" t="s">
        <v>1258</v>
      </c>
      <c r="C75" s="845" t="s">
        <v>353</v>
      </c>
      <c r="D75" s="845" t="s">
        <v>1</v>
      </c>
      <c r="E75" s="845" t="s">
        <v>354</v>
      </c>
      <c r="F75" s="845" t="s">
        <v>355</v>
      </c>
      <c r="G75" s="845" t="s">
        <v>356</v>
      </c>
      <c r="H75" s="845" t="s">
        <v>357</v>
      </c>
      <c r="I75" s="845" t="s">
        <v>358</v>
      </c>
      <c r="J75" s="845" t="s">
        <v>359</v>
      </c>
      <c r="K75" s="846" t="s">
        <v>360</v>
      </c>
      <c r="L75" s="846" t="s">
        <v>361</v>
      </c>
      <c r="M75" s="846" t="s">
        <v>362</v>
      </c>
      <c r="N75" s="846" t="s">
        <v>363</v>
      </c>
      <c r="O75" s="846" t="s">
        <v>364</v>
      </c>
      <c r="P75" s="845" t="s">
        <v>365</v>
      </c>
      <c r="Q75" s="845" t="s">
        <v>366</v>
      </c>
      <c r="R75" s="845" t="s">
        <v>367</v>
      </c>
      <c r="S75" s="845" t="s">
        <v>370</v>
      </c>
      <c r="T75" s="845" t="s">
        <v>371</v>
      </c>
      <c r="U75" s="845" t="s">
        <v>372</v>
      </c>
      <c r="V75" s="845" t="s">
        <v>373</v>
      </c>
      <c r="W75" s="845" t="s">
        <v>1259</v>
      </c>
      <c r="X75" s="847" t="s">
        <v>375</v>
      </c>
      <c r="Y75" s="848" t="s">
        <v>1260</v>
      </c>
      <c r="Z75" s="845" t="s">
        <v>1261</v>
      </c>
      <c r="AA75" s="880"/>
    </row>
    <row r="76" spans="2:27" s="829" customFormat="1" ht="11.25" customHeight="1" thickBot="1">
      <c r="B76" s="834">
        <v>6</v>
      </c>
      <c r="C76" s="835" t="s">
        <v>152</v>
      </c>
      <c r="D76" s="835">
        <v>10</v>
      </c>
      <c r="E76" s="835" t="s">
        <v>153</v>
      </c>
      <c r="F76" s="835" t="s">
        <v>102</v>
      </c>
      <c r="G76" s="835">
        <v>4702056500</v>
      </c>
      <c r="H76" s="835" t="s">
        <v>111</v>
      </c>
      <c r="I76" s="836">
        <v>711966293502</v>
      </c>
      <c r="J76" s="835">
        <v>350</v>
      </c>
      <c r="K76" s="835"/>
      <c r="L76" s="835"/>
      <c r="M76" s="835"/>
      <c r="N76" s="835"/>
      <c r="O76" s="835"/>
      <c r="P76" s="835">
        <v>351</v>
      </c>
      <c r="Q76" s="835">
        <v>22</v>
      </c>
      <c r="R76" s="831" t="s">
        <v>26</v>
      </c>
      <c r="S76" s="835" t="s">
        <v>1263</v>
      </c>
      <c r="T76" s="835" t="s">
        <v>342</v>
      </c>
      <c r="U76" s="864" t="s">
        <v>751</v>
      </c>
      <c r="V76" s="831" t="s">
        <v>751</v>
      </c>
      <c r="W76" s="831" t="s">
        <v>751</v>
      </c>
      <c r="X76" s="857" t="s">
        <v>154</v>
      </c>
      <c r="Y76" s="858"/>
      <c r="Z76" s="859"/>
      <c r="AA76" s="800" t="s">
        <v>28</v>
      </c>
    </row>
    <row r="77" spans="2:27" s="788" customFormat="1" ht="13.5" customHeight="1" thickBot="1">
      <c r="B77" s="781"/>
      <c r="C77" s="782"/>
      <c r="D77" s="782"/>
      <c r="E77" s="782"/>
      <c r="F77" s="782" t="s">
        <v>379</v>
      </c>
      <c r="G77" s="782"/>
      <c r="H77" s="782"/>
      <c r="I77" s="782"/>
      <c r="J77" s="782">
        <f>SUM(J76:J76)</f>
        <v>350</v>
      </c>
      <c r="K77" s="838" t="e">
        <f>SUM(#REF!)</f>
        <v>#REF!</v>
      </c>
      <c r="L77" s="838" t="e">
        <f>SUM(#REF!)</f>
        <v>#REF!</v>
      </c>
      <c r="M77" s="838" t="e">
        <f>SUM(#REF!)</f>
        <v>#REF!</v>
      </c>
      <c r="N77" s="838" t="e">
        <f>SUM(#REF!)</f>
        <v>#REF!</v>
      </c>
      <c r="O77" s="838" t="e">
        <f>SUM(#REF!)</f>
        <v>#REF!</v>
      </c>
      <c r="P77" s="782">
        <f>SUM(P76:P76)</f>
        <v>351</v>
      </c>
      <c r="Q77" s="782">
        <f>SUM(Q76:Q76)</f>
        <v>22</v>
      </c>
      <c r="R77" s="782"/>
      <c r="S77" s="784"/>
      <c r="T77" s="784"/>
      <c r="U77" s="784"/>
      <c r="V77" s="784"/>
      <c r="W77" s="784"/>
      <c r="X77" s="785"/>
      <c r="Y77" s="786"/>
      <c r="Z77" s="784"/>
      <c r="AA77" s="839"/>
    </row>
    <row r="78" spans="2:27" s="829" customFormat="1" ht="11.25" customHeight="1">
      <c r="B78" s="840"/>
      <c r="C78" s="841"/>
      <c r="D78" s="841"/>
      <c r="E78" s="841"/>
      <c r="F78" s="841"/>
      <c r="G78" s="841"/>
      <c r="H78" s="841"/>
      <c r="I78" s="841"/>
      <c r="J78" s="841"/>
      <c r="K78" s="841"/>
      <c r="L78" s="841"/>
      <c r="M78" s="841"/>
      <c r="N78" s="841"/>
      <c r="O78" s="841"/>
      <c r="P78" s="841"/>
      <c r="Q78" s="841"/>
      <c r="R78" s="841"/>
      <c r="S78" s="841"/>
      <c r="T78" s="841"/>
      <c r="U78" s="841"/>
      <c r="V78" s="841"/>
      <c r="W78" s="841"/>
      <c r="X78" s="842"/>
      <c r="Y78" s="843"/>
      <c r="Z78" s="841"/>
      <c r="AA78" s="794"/>
    </row>
    <row r="79" spans="2:27" s="829" customFormat="1" ht="22.5" customHeight="1">
      <c r="B79" s="844" t="s">
        <v>1258</v>
      </c>
      <c r="C79" s="845" t="s">
        <v>353</v>
      </c>
      <c r="D79" s="845" t="s">
        <v>1</v>
      </c>
      <c r="E79" s="845" t="s">
        <v>354</v>
      </c>
      <c r="F79" s="845" t="s">
        <v>355</v>
      </c>
      <c r="G79" s="845" t="s">
        <v>356</v>
      </c>
      <c r="H79" s="845" t="s">
        <v>357</v>
      </c>
      <c r="I79" s="845" t="s">
        <v>358</v>
      </c>
      <c r="J79" s="845" t="s">
        <v>359</v>
      </c>
      <c r="K79" s="846" t="s">
        <v>360</v>
      </c>
      <c r="L79" s="846" t="s">
        <v>361</v>
      </c>
      <c r="M79" s="846" t="s">
        <v>362</v>
      </c>
      <c r="N79" s="846" t="s">
        <v>363</v>
      </c>
      <c r="O79" s="846" t="s">
        <v>364</v>
      </c>
      <c r="P79" s="845" t="s">
        <v>365</v>
      </c>
      <c r="Q79" s="845" t="s">
        <v>366</v>
      </c>
      <c r="R79" s="845" t="s">
        <v>367</v>
      </c>
      <c r="S79" s="845" t="s">
        <v>370</v>
      </c>
      <c r="T79" s="845" t="s">
        <v>371</v>
      </c>
      <c r="U79" s="845" t="s">
        <v>372</v>
      </c>
      <c r="V79" s="845" t="s">
        <v>373</v>
      </c>
      <c r="W79" s="845" t="s">
        <v>1259</v>
      </c>
      <c r="X79" s="847" t="s">
        <v>375</v>
      </c>
      <c r="Y79" s="848" t="s">
        <v>1260</v>
      </c>
      <c r="Z79" s="845" t="s">
        <v>1261</v>
      </c>
      <c r="AA79" s="800"/>
    </row>
    <row r="80" spans="2:27" s="829" customFormat="1" ht="11.25" customHeight="1" thickBot="1">
      <c r="B80" s="834">
        <v>6</v>
      </c>
      <c r="C80" s="835" t="s">
        <v>152</v>
      </c>
      <c r="D80" s="835">
        <v>10</v>
      </c>
      <c r="E80" s="835" t="s">
        <v>156</v>
      </c>
      <c r="F80" s="835" t="s">
        <v>102</v>
      </c>
      <c r="G80" s="835">
        <v>4702048659</v>
      </c>
      <c r="H80" s="835" t="s">
        <v>157</v>
      </c>
      <c r="I80" s="835" t="s">
        <v>158</v>
      </c>
      <c r="J80" s="835">
        <v>350</v>
      </c>
      <c r="K80" s="835"/>
      <c r="L80" s="835"/>
      <c r="M80" s="835"/>
      <c r="N80" s="835"/>
      <c r="O80" s="835"/>
      <c r="P80" s="835">
        <v>352</v>
      </c>
      <c r="Q80" s="835">
        <v>21</v>
      </c>
      <c r="R80" s="831" t="s">
        <v>26</v>
      </c>
      <c r="S80" s="835" t="s">
        <v>1263</v>
      </c>
      <c r="T80" s="831" t="s">
        <v>342</v>
      </c>
      <c r="U80" s="864" t="s">
        <v>751</v>
      </c>
      <c r="V80" s="831" t="s">
        <v>751</v>
      </c>
      <c r="W80" s="831" t="s">
        <v>751</v>
      </c>
      <c r="X80" s="857" t="s">
        <v>159</v>
      </c>
      <c r="Y80" s="858"/>
      <c r="Z80" s="859"/>
      <c r="AA80" s="800" t="s">
        <v>28</v>
      </c>
    </row>
    <row r="81" spans="2:27" s="788" customFormat="1" ht="13.5" customHeight="1" thickBot="1">
      <c r="B81" s="885"/>
      <c r="C81" s="886"/>
      <c r="D81" s="886"/>
      <c r="E81" s="886"/>
      <c r="F81" s="886" t="s">
        <v>379</v>
      </c>
      <c r="G81" s="886"/>
      <c r="H81" s="886"/>
      <c r="I81" s="886"/>
      <c r="J81" s="886">
        <f>SUBTOTAL(9,J80)</f>
        <v>350</v>
      </c>
      <c r="K81" s="886">
        <f t="shared" ref="K81:Q81" si="5">SUBTOTAL(9,K80)</f>
        <v>0</v>
      </c>
      <c r="L81" s="886">
        <f t="shared" si="5"/>
        <v>0</v>
      </c>
      <c r="M81" s="886">
        <f t="shared" si="5"/>
        <v>0</v>
      </c>
      <c r="N81" s="886">
        <f t="shared" si="5"/>
        <v>0</v>
      </c>
      <c r="O81" s="886">
        <f t="shared" si="5"/>
        <v>0</v>
      </c>
      <c r="P81" s="886">
        <f t="shared" si="5"/>
        <v>352</v>
      </c>
      <c r="Q81" s="886">
        <f t="shared" si="5"/>
        <v>21</v>
      </c>
      <c r="R81" s="886"/>
      <c r="S81" s="887"/>
      <c r="T81" s="887"/>
      <c r="U81" s="887"/>
      <c r="V81" s="887"/>
      <c r="W81" s="887"/>
      <c r="X81" s="888"/>
      <c r="Y81" s="889"/>
      <c r="Z81" s="887"/>
      <c r="AA81" s="890"/>
    </row>
  </sheetData>
  <mergeCells count="12">
    <mergeCell ref="F3:G3"/>
    <mergeCell ref="F8:G8"/>
    <mergeCell ref="B14:G14"/>
    <mergeCell ref="H14:I14"/>
    <mergeCell ref="X22:X23"/>
    <mergeCell ref="Y27:Y36"/>
    <mergeCell ref="X40:X41"/>
    <mergeCell ref="X52:X62"/>
    <mergeCell ref="Y52:Y62"/>
    <mergeCell ref="X66:X72"/>
    <mergeCell ref="Y66:Y72"/>
    <mergeCell ref="X27:X36"/>
  </mergeCells>
  <printOptions horizontalCentered="1"/>
  <pageMargins left="0" right="0" top="0" bottom="0" header="0" footer="0"/>
  <pageSetup paperSize="9" scale="36"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filterMode="1">
    <tabColor rgb="FF92D050"/>
    <pageSetUpPr fitToPage="1"/>
  </sheetPr>
  <dimension ref="B1:AA73"/>
  <sheetViews>
    <sheetView topLeftCell="A52" workbookViewId="0">
      <selection activeCell="R89" sqref="R89"/>
    </sheetView>
  </sheetViews>
  <sheetFormatPr defaultColWidth="9" defaultRowHeight="15"/>
  <cols>
    <col min="2" max="2" width="8.42578125" customWidth="1"/>
    <col min="3" max="3" width="13.7109375" customWidth="1"/>
    <col min="4" max="4" width="10.7109375" customWidth="1"/>
    <col min="5" max="5" width="23.28515625" customWidth="1"/>
    <col min="6" max="6" width="13.28515625" customWidth="1"/>
    <col min="7" max="7" width="9.7109375" customWidth="1"/>
    <col min="8" max="8" width="23.5703125" style="751" customWidth="1"/>
    <col min="9" max="9" width="13.5703125" customWidth="1"/>
    <col min="10" max="10" width="9.5703125" customWidth="1"/>
    <col min="11" max="11" width="11.140625" hidden="1" customWidth="1"/>
    <col min="12" max="12" width="18.42578125" hidden="1" customWidth="1"/>
    <col min="13" max="13" width="16" hidden="1" customWidth="1"/>
    <col min="14" max="14" width="13" hidden="1" customWidth="1"/>
    <col min="15" max="15" width="17.85546875" hidden="1" customWidth="1"/>
    <col min="16" max="16" width="15.85546875" hidden="1" customWidth="1"/>
    <col min="17" max="17" width="7.42578125" customWidth="1"/>
    <col min="18" max="18" width="21.140625" customWidth="1"/>
    <col min="19" max="19" width="16" customWidth="1"/>
    <col min="20" max="20" width="10.28515625" customWidth="1"/>
    <col min="21" max="21" width="10.85546875" customWidth="1"/>
    <col min="22" max="22" width="8.5703125" customWidth="1"/>
    <col min="23" max="23" width="8.28515625" customWidth="1"/>
    <col min="24" max="24" width="15.28515625" customWidth="1"/>
    <col min="25" max="25" width="7.5703125" customWidth="1"/>
    <col min="26" max="26" width="10.5703125" customWidth="1"/>
    <col min="27" max="27" width="20.42578125" customWidth="1"/>
  </cols>
  <sheetData>
    <row r="1" spans="2:26" ht="15.75" thickBot="1"/>
    <row r="2" spans="2:26" s="44" customFormat="1" ht="13.5" thickBot="1">
      <c r="G2" s="397"/>
      <c r="H2" s="680">
        <f ca="1">NOW()-TRUNC(NOW())</f>
        <v>0.61871759259520331</v>
      </c>
      <c r="I2" s="681" t="s">
        <v>350</v>
      </c>
      <c r="J2" s="682">
        <f>SUBTOTAL(9,J5:J8,J12,J16,J20:J22,J26:J29,J33:J43,J47:J49,J53:J59,J64:J65,J70)</f>
        <v>33930</v>
      </c>
      <c r="K2" s="682" t="e">
        <f>SUBTOTAL(9,K5:K16,#REF!,K20:K29,K33:K65)</f>
        <v>#REF!</v>
      </c>
      <c r="L2" s="682" t="e">
        <f>SUBTOTAL(9,L5:L16,#REF!,L20:L29,L33:L65)</f>
        <v>#REF!</v>
      </c>
      <c r="M2" s="682" t="e">
        <f>SUBTOTAL(9,M5:M16,#REF!,M20:M29,M33:M65)</f>
        <v>#REF!</v>
      </c>
      <c r="N2" s="682" t="e">
        <f>SUBTOTAL(9,N5:N16,#REF!,N20:N29,N33:N65)</f>
        <v>#REF!</v>
      </c>
      <c r="O2" s="682" t="e">
        <f>SUBTOTAL(9,O5:O16,#REF!,O20:O29,O33:O65)</f>
        <v>#REF!</v>
      </c>
      <c r="P2" s="682">
        <f>SUBTOTAL(9,P5:P8,P12,P16,P20:P22,P26:P29,P33:P43,P47:P49,P53:P59,P64:P65,P70)</f>
        <v>34546</v>
      </c>
      <c r="Q2" s="682">
        <f>SUBTOTAL(9,Q5:Q8,Q12,Q16,Q20:Q22,Q26:Q29,Q33:Q43,Q47:Q49,Q53:Q59,Q64:Q65,Q70:Q71)</f>
        <v>1857</v>
      </c>
      <c r="R2" s="683">
        <f>P2/J2*100</f>
        <v>101.81550250515767</v>
      </c>
      <c r="S2" s="684"/>
      <c r="T2" s="684"/>
      <c r="U2" s="684"/>
      <c r="V2" s="684"/>
    </row>
    <row r="3" spans="2:26" s="122" customFormat="1" ht="12" thickBot="1">
      <c r="B3" s="685"/>
      <c r="C3" s="686"/>
      <c r="D3" s="686"/>
      <c r="E3" s="687" t="s">
        <v>30</v>
      </c>
      <c r="F3" s="1896" t="s">
        <v>1256</v>
      </c>
      <c r="G3" s="1897"/>
      <c r="H3" s="687" t="s">
        <v>1257</v>
      </c>
      <c r="I3" s="688"/>
      <c r="J3" s="688"/>
      <c r="K3" s="688"/>
      <c r="L3" s="688"/>
      <c r="M3" s="688"/>
      <c r="N3" s="688"/>
      <c r="O3" s="688"/>
      <c r="P3" s="688"/>
      <c r="Q3" s="688"/>
      <c r="R3" s="687"/>
      <c r="S3" s="687"/>
      <c r="T3" s="687"/>
      <c r="U3" s="687"/>
      <c r="V3" s="687"/>
      <c r="W3" s="687"/>
      <c r="X3" s="687"/>
      <c r="Y3" s="686"/>
      <c r="Z3" s="211"/>
    </row>
    <row r="4" spans="2:26" s="693" customFormat="1" ht="23.25" thickBot="1">
      <c r="B4" s="689" t="s">
        <v>1258</v>
      </c>
      <c r="C4" s="690" t="s">
        <v>353</v>
      </c>
      <c r="D4" s="690" t="s">
        <v>1</v>
      </c>
      <c r="E4" s="690" t="s">
        <v>354</v>
      </c>
      <c r="F4" s="690" t="s">
        <v>355</v>
      </c>
      <c r="G4" s="690" t="s">
        <v>356</v>
      </c>
      <c r="H4" s="690" t="s">
        <v>357</v>
      </c>
      <c r="I4" s="691" t="s">
        <v>358</v>
      </c>
      <c r="J4" s="690" t="s">
        <v>359</v>
      </c>
      <c r="K4" s="690" t="s">
        <v>360</v>
      </c>
      <c r="L4" s="690" t="s">
        <v>361</v>
      </c>
      <c r="M4" s="690" t="s">
        <v>362</v>
      </c>
      <c r="N4" s="690" t="s">
        <v>363</v>
      </c>
      <c r="O4" s="690" t="s">
        <v>364</v>
      </c>
      <c r="P4" s="690" t="s">
        <v>365</v>
      </c>
      <c r="Q4" s="690" t="s">
        <v>366</v>
      </c>
      <c r="R4" s="690" t="s">
        <v>367</v>
      </c>
      <c r="S4" s="690" t="s">
        <v>370</v>
      </c>
      <c r="T4" s="690" t="s">
        <v>371</v>
      </c>
      <c r="U4" s="690" t="s">
        <v>372</v>
      </c>
      <c r="V4" s="690" t="s">
        <v>373</v>
      </c>
      <c r="W4" s="690" t="s">
        <v>1259</v>
      </c>
      <c r="X4" s="690" t="s">
        <v>375</v>
      </c>
      <c r="Y4" s="690" t="s">
        <v>1260</v>
      </c>
      <c r="Z4" s="692" t="s">
        <v>1261</v>
      </c>
    </row>
    <row r="5" spans="2:26" s="150" customFormat="1" ht="11.25">
      <c r="B5" s="694">
        <v>6</v>
      </c>
      <c r="C5" s="695" t="s">
        <v>40</v>
      </c>
      <c r="D5" s="695">
        <v>10</v>
      </c>
      <c r="E5" s="695" t="s">
        <v>41</v>
      </c>
      <c r="F5" s="695" t="s">
        <v>43</v>
      </c>
      <c r="G5" s="695">
        <v>4702043032</v>
      </c>
      <c r="H5" s="695" t="s">
        <v>42</v>
      </c>
      <c r="I5" s="696">
        <v>710978098501</v>
      </c>
      <c r="J5" s="695">
        <v>36</v>
      </c>
      <c r="K5" s="695">
        <f>P5</f>
        <v>36</v>
      </c>
      <c r="L5" s="695">
        <f>K5</f>
        <v>36</v>
      </c>
      <c r="M5" s="695">
        <v>0</v>
      </c>
      <c r="N5" s="695">
        <f>L5</f>
        <v>36</v>
      </c>
      <c r="O5" s="695">
        <v>0</v>
      </c>
      <c r="P5" s="695">
        <v>36</v>
      </c>
      <c r="Q5" s="695">
        <v>4</v>
      </c>
      <c r="R5" s="695" t="s">
        <v>263</v>
      </c>
      <c r="S5" s="695" t="s">
        <v>1262</v>
      </c>
      <c r="T5" s="695" t="s">
        <v>28</v>
      </c>
      <c r="U5" s="695" t="s">
        <v>342</v>
      </c>
      <c r="V5" s="695" t="s">
        <v>342</v>
      </c>
      <c r="W5" s="695" t="s">
        <v>342</v>
      </c>
      <c r="X5" s="1901" t="s">
        <v>44</v>
      </c>
      <c r="Y5" s="695"/>
      <c r="Z5" s="697"/>
    </row>
    <row r="6" spans="2:26" s="150" customFormat="1" ht="11.25">
      <c r="B6" s="694">
        <v>6</v>
      </c>
      <c r="C6" s="695" t="s">
        <v>40</v>
      </c>
      <c r="D6" s="695">
        <v>20</v>
      </c>
      <c r="E6" s="695" t="s">
        <v>46</v>
      </c>
      <c r="F6" s="695" t="s">
        <v>43</v>
      </c>
      <c r="G6" s="695">
        <v>4702043032</v>
      </c>
      <c r="H6" s="695" t="s">
        <v>34</v>
      </c>
      <c r="I6" s="696">
        <v>710978098503</v>
      </c>
      <c r="J6" s="695">
        <v>48</v>
      </c>
      <c r="K6" s="695">
        <f>P6</f>
        <v>48</v>
      </c>
      <c r="L6" s="695">
        <f>K6</f>
        <v>48</v>
      </c>
      <c r="M6" s="695">
        <v>0</v>
      </c>
      <c r="N6" s="695">
        <f>L6</f>
        <v>48</v>
      </c>
      <c r="O6" s="695">
        <v>0</v>
      </c>
      <c r="P6" s="695">
        <v>48</v>
      </c>
      <c r="Q6" s="695">
        <v>3</v>
      </c>
      <c r="R6" s="695" t="s">
        <v>263</v>
      </c>
      <c r="S6" s="695" t="s">
        <v>1263</v>
      </c>
      <c r="T6" s="695" t="s">
        <v>28</v>
      </c>
      <c r="U6" s="695" t="s">
        <v>342</v>
      </c>
      <c r="V6" s="695" t="s">
        <v>342</v>
      </c>
      <c r="W6" s="695" t="s">
        <v>342</v>
      </c>
      <c r="X6" s="1902"/>
      <c r="Y6" s="695"/>
      <c r="Z6" s="697"/>
    </row>
    <row r="7" spans="2:26" s="150" customFormat="1" ht="11.25">
      <c r="B7" s="694">
        <v>6</v>
      </c>
      <c r="C7" s="695" t="s">
        <v>40</v>
      </c>
      <c r="D7" s="695">
        <v>30</v>
      </c>
      <c r="E7" s="695" t="s">
        <v>47</v>
      </c>
      <c r="F7" s="695" t="s">
        <v>43</v>
      </c>
      <c r="G7" s="695">
        <v>4702043032</v>
      </c>
      <c r="H7" s="695" t="s">
        <v>48</v>
      </c>
      <c r="I7" s="696">
        <v>710978098505</v>
      </c>
      <c r="J7" s="695">
        <v>42</v>
      </c>
      <c r="K7" s="695">
        <f>P7</f>
        <v>42</v>
      </c>
      <c r="L7" s="695">
        <f>K7</f>
        <v>42</v>
      </c>
      <c r="M7" s="695">
        <v>0</v>
      </c>
      <c r="N7" s="695">
        <f>L7</f>
        <v>42</v>
      </c>
      <c r="O7" s="695">
        <v>0</v>
      </c>
      <c r="P7" s="695">
        <v>42</v>
      </c>
      <c r="Q7" s="695">
        <v>3</v>
      </c>
      <c r="R7" s="695" t="s">
        <v>263</v>
      </c>
      <c r="S7" s="695" t="s">
        <v>1263</v>
      </c>
      <c r="T7" s="695" t="s">
        <v>28</v>
      </c>
      <c r="U7" s="695" t="s">
        <v>342</v>
      </c>
      <c r="V7" s="695" t="s">
        <v>342</v>
      </c>
      <c r="W7" s="695" t="s">
        <v>342</v>
      </c>
      <c r="X7" s="1902"/>
      <c r="Y7" s="695"/>
      <c r="Z7" s="697"/>
    </row>
    <row r="8" spans="2:26" s="150" customFormat="1" ht="12" thickBot="1">
      <c r="B8" s="694">
        <v>5</v>
      </c>
      <c r="C8" s="695" t="s">
        <v>40</v>
      </c>
      <c r="D8" s="695">
        <v>40</v>
      </c>
      <c r="E8" s="695" t="s">
        <v>49</v>
      </c>
      <c r="F8" s="695" t="s">
        <v>43</v>
      </c>
      <c r="G8" s="695">
        <v>4702043032</v>
      </c>
      <c r="H8" s="695" t="s">
        <v>50</v>
      </c>
      <c r="I8" s="696">
        <v>710978098508</v>
      </c>
      <c r="J8" s="695">
        <v>42</v>
      </c>
      <c r="K8" s="695">
        <f>P8</f>
        <v>42</v>
      </c>
      <c r="L8" s="695">
        <f>K8</f>
        <v>42</v>
      </c>
      <c r="M8" s="695">
        <v>0</v>
      </c>
      <c r="N8" s="695">
        <f>L8</f>
        <v>42</v>
      </c>
      <c r="O8" s="695">
        <v>0</v>
      </c>
      <c r="P8" s="695">
        <v>42</v>
      </c>
      <c r="Q8" s="695">
        <v>3</v>
      </c>
      <c r="R8" s="695" t="s">
        <v>263</v>
      </c>
      <c r="S8" s="695" t="s">
        <v>1263</v>
      </c>
      <c r="T8" s="695" t="s">
        <v>28</v>
      </c>
      <c r="U8" s="695" t="s">
        <v>342</v>
      </c>
      <c r="V8" s="695" t="s">
        <v>342</v>
      </c>
      <c r="W8" s="695" t="s">
        <v>342</v>
      </c>
      <c r="X8" s="1903"/>
      <c r="Y8" s="695"/>
      <c r="Z8" s="697"/>
    </row>
    <row r="9" spans="2:26" s="150" customFormat="1" ht="11.25">
      <c r="B9" s="698"/>
      <c r="C9" s="699"/>
      <c r="D9" s="699"/>
      <c r="E9" s="699"/>
      <c r="F9" s="699" t="s">
        <v>379</v>
      </c>
      <c r="G9" s="699"/>
      <c r="H9" s="699"/>
      <c r="I9" s="699"/>
      <c r="J9" s="699">
        <f>SUM(J5:J8)</f>
        <v>168</v>
      </c>
      <c r="K9" s="699">
        <f>SUM(K8:K8)</f>
        <v>42</v>
      </c>
      <c r="L9" s="699">
        <f>SUM(L8:L8)</f>
        <v>42</v>
      </c>
      <c r="M9" s="699">
        <f>SUM(M8:M8)</f>
        <v>0</v>
      </c>
      <c r="N9" s="699">
        <f>SUM(N8:N8)</f>
        <v>42</v>
      </c>
      <c r="O9" s="699">
        <f>SUM(O8:O8)</f>
        <v>0</v>
      </c>
      <c r="P9" s="700">
        <f>SUM(P5:P8)</f>
        <v>168</v>
      </c>
      <c r="Q9" s="699">
        <f>SUM(Q5:Q8)</f>
        <v>13</v>
      </c>
      <c r="R9" s="699" t="s">
        <v>263</v>
      </c>
      <c r="S9" s="699"/>
      <c r="T9" s="699"/>
      <c r="U9" s="699"/>
      <c r="V9" s="699"/>
      <c r="W9" s="699"/>
      <c r="X9" s="699"/>
      <c r="Y9" s="699"/>
      <c r="Z9" s="701"/>
    </row>
    <row r="10" spans="2:26" s="150" customFormat="1" ht="12" thickBot="1">
      <c r="B10" s="702"/>
      <c r="C10" s="703"/>
      <c r="D10" s="703"/>
      <c r="E10" s="703"/>
      <c r="F10" s="703"/>
      <c r="G10" s="703"/>
      <c r="H10" s="704"/>
      <c r="I10" s="705"/>
      <c r="J10" s="703"/>
      <c r="K10" s="704"/>
      <c r="L10" s="704"/>
      <c r="M10" s="704"/>
      <c r="N10" s="704"/>
      <c r="O10" s="704"/>
      <c r="P10" s="704"/>
      <c r="Q10" s="704"/>
      <c r="R10" s="706"/>
      <c r="S10" s="704"/>
      <c r="T10" s="704"/>
      <c r="U10" s="704"/>
      <c r="V10" s="704"/>
      <c r="W10" s="704"/>
      <c r="X10" s="704"/>
      <c r="Y10" s="704"/>
      <c r="Z10" s="707"/>
    </row>
    <row r="11" spans="2:26" s="150" customFormat="1" ht="23.25" thickBot="1">
      <c r="B11" s="689" t="s">
        <v>1258</v>
      </c>
      <c r="C11" s="690" t="s">
        <v>353</v>
      </c>
      <c r="D11" s="690" t="s">
        <v>1</v>
      </c>
      <c r="E11" s="690" t="s">
        <v>354</v>
      </c>
      <c r="F11" s="690" t="s">
        <v>355</v>
      </c>
      <c r="G11" s="690" t="s">
        <v>356</v>
      </c>
      <c r="H11" s="690" t="s">
        <v>357</v>
      </c>
      <c r="I11" s="691" t="s">
        <v>358</v>
      </c>
      <c r="J11" s="690" t="s">
        <v>359</v>
      </c>
      <c r="K11" s="690" t="s">
        <v>360</v>
      </c>
      <c r="L11" s="690" t="s">
        <v>361</v>
      </c>
      <c r="M11" s="690" t="s">
        <v>362</v>
      </c>
      <c r="N11" s="690" t="s">
        <v>363</v>
      </c>
      <c r="O11" s="690" t="s">
        <v>364</v>
      </c>
      <c r="P11" s="690" t="s">
        <v>365</v>
      </c>
      <c r="Q11" s="690" t="s">
        <v>366</v>
      </c>
      <c r="R11" s="690" t="s">
        <v>367</v>
      </c>
      <c r="S11" s="690" t="s">
        <v>370</v>
      </c>
      <c r="T11" s="690" t="s">
        <v>371</v>
      </c>
      <c r="U11" s="690" t="s">
        <v>372</v>
      </c>
      <c r="V11" s="690" t="s">
        <v>373</v>
      </c>
      <c r="W11" s="690" t="s">
        <v>1259</v>
      </c>
      <c r="X11" s="690" t="s">
        <v>375</v>
      </c>
      <c r="Y11" s="690" t="s">
        <v>1260</v>
      </c>
      <c r="Z11" s="692" t="s">
        <v>1261</v>
      </c>
    </row>
    <row r="12" spans="2:26" s="150" customFormat="1" ht="11.25">
      <c r="B12" s="694">
        <v>6</v>
      </c>
      <c r="C12" s="695" t="s">
        <v>40</v>
      </c>
      <c r="D12" s="695">
        <v>10</v>
      </c>
      <c r="E12" s="695" t="s">
        <v>51</v>
      </c>
      <c r="F12" s="695" t="s">
        <v>43</v>
      </c>
      <c r="G12" s="695">
        <v>4702053662</v>
      </c>
      <c r="H12" s="695" t="s">
        <v>52</v>
      </c>
      <c r="I12" s="696">
        <v>710967632006</v>
      </c>
      <c r="J12" s="695">
        <v>264</v>
      </c>
      <c r="K12" s="695">
        <f>P12</f>
        <v>264</v>
      </c>
      <c r="L12" s="695">
        <f>K12</f>
        <v>264</v>
      </c>
      <c r="M12" s="695">
        <v>0</v>
      </c>
      <c r="N12" s="695">
        <f>L12</f>
        <v>264</v>
      </c>
      <c r="O12" s="695">
        <v>0</v>
      </c>
      <c r="P12" s="695">
        <v>264</v>
      </c>
      <c r="Q12" s="695">
        <v>15</v>
      </c>
      <c r="R12" s="695" t="s">
        <v>263</v>
      </c>
      <c r="S12" s="695" t="s">
        <v>1263</v>
      </c>
      <c r="T12" s="695" t="s">
        <v>28</v>
      </c>
      <c r="U12" s="695" t="s">
        <v>342</v>
      </c>
      <c r="V12" s="695" t="s">
        <v>342</v>
      </c>
      <c r="W12" s="695" t="s">
        <v>342</v>
      </c>
      <c r="X12" s="695" t="s">
        <v>53</v>
      </c>
      <c r="Y12" s="695"/>
      <c r="Z12" s="697"/>
    </row>
    <row r="13" spans="2:26" s="150" customFormat="1" ht="11.25">
      <c r="B13" s="708"/>
      <c r="C13" s="709"/>
      <c r="D13" s="709"/>
      <c r="E13" s="709"/>
      <c r="F13" s="709" t="s">
        <v>379</v>
      </c>
      <c r="G13" s="709"/>
      <c r="H13" s="709"/>
      <c r="I13" s="709"/>
      <c r="J13" s="709">
        <f>SUM(J12)</f>
        <v>264</v>
      </c>
      <c r="K13" s="709">
        <f>SUM(K12:K12)</f>
        <v>264</v>
      </c>
      <c r="L13" s="709">
        <f>SUM(L12:L12)</f>
        <v>264</v>
      </c>
      <c r="M13" s="709">
        <f>SUM(M12:M12)</f>
        <v>0</v>
      </c>
      <c r="N13" s="709">
        <f>SUM(N12:N12)</f>
        <v>264</v>
      </c>
      <c r="O13" s="709">
        <f>SUM(O12:O12)</f>
        <v>0</v>
      </c>
      <c r="P13" s="709">
        <f>SUM(P12)</f>
        <v>264</v>
      </c>
      <c r="Q13" s="709">
        <f>SUM(Q12)</f>
        <v>15</v>
      </c>
      <c r="R13" s="709" t="s">
        <v>263</v>
      </c>
      <c r="S13" s="709"/>
      <c r="T13" s="709"/>
      <c r="U13" s="709"/>
      <c r="V13" s="709"/>
      <c r="W13" s="709"/>
      <c r="X13" s="709"/>
      <c r="Y13" s="709"/>
      <c r="Z13" s="710"/>
    </row>
    <row r="14" spans="2:26" s="150" customFormat="1" ht="12" thickBot="1">
      <c r="B14" s="711"/>
      <c r="C14" s="712"/>
      <c r="D14" s="712"/>
      <c r="E14" s="712"/>
      <c r="F14" s="712"/>
      <c r="G14" s="712"/>
      <c r="H14" s="713"/>
      <c r="I14" s="714"/>
      <c r="J14" s="712"/>
      <c r="K14" s="713"/>
      <c r="L14" s="713"/>
      <c r="M14" s="713"/>
      <c r="N14" s="713"/>
      <c r="O14" s="713"/>
      <c r="P14" s="713"/>
      <c r="Q14" s="713"/>
      <c r="R14" s="605"/>
      <c r="S14" s="713"/>
      <c r="T14" s="713"/>
      <c r="U14" s="713"/>
      <c r="V14" s="713"/>
      <c r="W14" s="713"/>
      <c r="X14" s="713"/>
      <c r="Y14" s="713"/>
      <c r="Z14" s="715"/>
    </row>
    <row r="15" spans="2:26" s="150" customFormat="1" ht="23.25" thickBot="1">
      <c r="B15" s="689" t="s">
        <v>1258</v>
      </c>
      <c r="C15" s="690" t="s">
        <v>353</v>
      </c>
      <c r="D15" s="690" t="s">
        <v>1</v>
      </c>
      <c r="E15" s="690" t="s">
        <v>354</v>
      </c>
      <c r="F15" s="690" t="s">
        <v>355</v>
      </c>
      <c r="G15" s="690" t="s">
        <v>356</v>
      </c>
      <c r="H15" s="690" t="s">
        <v>357</v>
      </c>
      <c r="I15" s="691" t="s">
        <v>358</v>
      </c>
      <c r="J15" s="690" t="s">
        <v>359</v>
      </c>
      <c r="K15" s="690" t="s">
        <v>360</v>
      </c>
      <c r="L15" s="690" t="s">
        <v>361</v>
      </c>
      <c r="M15" s="690" t="s">
        <v>362</v>
      </c>
      <c r="N15" s="690" t="s">
        <v>363</v>
      </c>
      <c r="O15" s="690" t="s">
        <v>364</v>
      </c>
      <c r="P15" s="690" t="s">
        <v>365</v>
      </c>
      <c r="Q15" s="690" t="s">
        <v>366</v>
      </c>
      <c r="R15" s="690" t="s">
        <v>367</v>
      </c>
      <c r="S15" s="690" t="s">
        <v>370</v>
      </c>
      <c r="T15" s="690" t="s">
        <v>371</v>
      </c>
      <c r="U15" s="690" t="s">
        <v>372</v>
      </c>
      <c r="V15" s="690" t="s">
        <v>373</v>
      </c>
      <c r="W15" s="690" t="s">
        <v>1259</v>
      </c>
      <c r="X15" s="690" t="s">
        <v>375</v>
      </c>
      <c r="Y15" s="690" t="s">
        <v>1260</v>
      </c>
      <c r="Z15" s="692" t="s">
        <v>1261</v>
      </c>
    </row>
    <row r="16" spans="2:26" s="150" customFormat="1" ht="11.25">
      <c r="B16" s="694">
        <v>5</v>
      </c>
      <c r="C16" s="695" t="s">
        <v>40</v>
      </c>
      <c r="D16" s="695">
        <v>10</v>
      </c>
      <c r="E16" s="695" t="s">
        <v>55</v>
      </c>
      <c r="F16" s="695" t="s">
        <v>43</v>
      </c>
      <c r="G16" s="695">
        <v>4702048643</v>
      </c>
      <c r="H16" s="695" t="s">
        <v>56</v>
      </c>
      <c r="I16" s="695" t="s">
        <v>57</v>
      </c>
      <c r="J16" s="695">
        <v>224</v>
      </c>
      <c r="K16" s="695">
        <v>224</v>
      </c>
      <c r="L16" s="695">
        <f>K16-M16</f>
        <v>224</v>
      </c>
      <c r="M16" s="695"/>
      <c r="N16" s="695">
        <f>L16-O16</f>
        <v>224</v>
      </c>
      <c r="O16" s="695"/>
      <c r="P16" s="695">
        <v>224</v>
      </c>
      <c r="Q16" s="695">
        <v>4</v>
      </c>
      <c r="R16" s="695" t="s">
        <v>263</v>
      </c>
      <c r="S16" s="695" t="s">
        <v>1263</v>
      </c>
      <c r="T16" s="695" t="s">
        <v>28</v>
      </c>
      <c r="U16" s="695" t="s">
        <v>342</v>
      </c>
      <c r="V16" s="695" t="s">
        <v>342</v>
      </c>
      <c r="W16" s="695"/>
      <c r="X16" s="695" t="s">
        <v>58</v>
      </c>
      <c r="Y16" s="695"/>
      <c r="Z16" s="697"/>
    </row>
    <row r="17" spans="2:27" s="150" customFormat="1" ht="11.25">
      <c r="B17" s="708"/>
      <c r="C17" s="709"/>
      <c r="D17" s="709"/>
      <c r="E17" s="709"/>
      <c r="F17" s="709" t="s">
        <v>379</v>
      </c>
      <c r="G17" s="709"/>
      <c r="H17" s="709"/>
      <c r="I17" s="709"/>
      <c r="J17" s="709">
        <f>SUM(J16)</f>
        <v>224</v>
      </c>
      <c r="K17" s="709">
        <f>SUM(K16:K16)</f>
        <v>224</v>
      </c>
      <c r="L17" s="709">
        <f>SUM(L16:L16)</f>
        <v>224</v>
      </c>
      <c r="M17" s="709">
        <f>SUM(M16:M16)</f>
        <v>0</v>
      </c>
      <c r="N17" s="709">
        <f>SUM(N16:N16)</f>
        <v>224</v>
      </c>
      <c r="O17" s="709">
        <f>SUM(O16:O16)</f>
        <v>0</v>
      </c>
      <c r="P17" s="709">
        <f>SUM(P16)</f>
        <v>224</v>
      </c>
      <c r="Q17" s="709">
        <f>SUM(Q16)</f>
        <v>4</v>
      </c>
      <c r="R17" s="709" t="s">
        <v>263</v>
      </c>
      <c r="S17" s="709"/>
      <c r="T17" s="709"/>
      <c r="U17" s="709"/>
      <c r="V17" s="709"/>
      <c r="W17" s="709"/>
      <c r="X17" s="709"/>
      <c r="Y17" s="709"/>
      <c r="Z17" s="710"/>
    </row>
    <row r="18" spans="2:27" s="150" customFormat="1" ht="12" thickBot="1">
      <c r="B18" s="702"/>
      <c r="C18" s="703"/>
      <c r="D18" s="703"/>
      <c r="E18" s="703"/>
      <c r="F18" s="703"/>
      <c r="G18" s="703"/>
      <c r="H18" s="704"/>
      <c r="I18" s="705"/>
      <c r="J18" s="703"/>
      <c r="K18" s="704"/>
      <c r="L18" s="704"/>
      <c r="M18" s="704"/>
      <c r="N18" s="704"/>
      <c r="O18" s="704"/>
      <c r="P18" s="704"/>
      <c r="Q18" s="704"/>
      <c r="R18" s="706"/>
      <c r="S18" s="704"/>
      <c r="T18" s="704"/>
      <c r="U18" s="704"/>
      <c r="V18" s="704"/>
      <c r="W18" s="704"/>
      <c r="X18" s="704"/>
      <c r="Y18" s="704"/>
      <c r="Z18" s="707"/>
    </row>
    <row r="19" spans="2:27" s="693" customFormat="1" ht="23.25" thickBot="1">
      <c r="B19" s="689" t="s">
        <v>1258</v>
      </c>
      <c r="C19" s="690" t="s">
        <v>353</v>
      </c>
      <c r="D19" s="690" t="s">
        <v>1</v>
      </c>
      <c r="E19" s="690" t="s">
        <v>354</v>
      </c>
      <c r="F19" s="690" t="s">
        <v>355</v>
      </c>
      <c r="G19" s="690" t="s">
        <v>356</v>
      </c>
      <c r="H19" s="690" t="s">
        <v>357</v>
      </c>
      <c r="I19" s="691" t="s">
        <v>358</v>
      </c>
      <c r="J19" s="690" t="s">
        <v>359</v>
      </c>
      <c r="K19" s="690" t="s">
        <v>360</v>
      </c>
      <c r="L19" s="690" t="s">
        <v>361</v>
      </c>
      <c r="M19" s="690" t="s">
        <v>362</v>
      </c>
      <c r="N19" s="690" t="s">
        <v>363</v>
      </c>
      <c r="O19" s="690" t="s">
        <v>364</v>
      </c>
      <c r="P19" s="690" t="s">
        <v>365</v>
      </c>
      <c r="Q19" s="690" t="s">
        <v>366</v>
      </c>
      <c r="R19" s="690" t="s">
        <v>367</v>
      </c>
      <c r="S19" s="690" t="s">
        <v>370</v>
      </c>
      <c r="T19" s="690" t="s">
        <v>371</v>
      </c>
      <c r="U19" s="690" t="s">
        <v>372</v>
      </c>
      <c r="V19" s="690" t="s">
        <v>373</v>
      </c>
      <c r="W19" s="690" t="s">
        <v>1259</v>
      </c>
      <c r="X19" s="690" t="s">
        <v>375</v>
      </c>
      <c r="Y19" s="690" t="s">
        <v>1260</v>
      </c>
      <c r="Z19" s="692" t="s">
        <v>1261</v>
      </c>
    </row>
    <row r="20" spans="2:27" s="150" customFormat="1" ht="11.25">
      <c r="B20" s="694">
        <v>6</v>
      </c>
      <c r="C20" s="695" t="s">
        <v>21</v>
      </c>
      <c r="D20" s="695">
        <v>10</v>
      </c>
      <c r="E20" s="695" t="s">
        <v>60</v>
      </c>
      <c r="F20" s="695" t="s">
        <v>25</v>
      </c>
      <c r="G20" s="695">
        <v>4702043041</v>
      </c>
      <c r="H20" s="695" t="s">
        <v>34</v>
      </c>
      <c r="I20" s="695" t="s">
        <v>35</v>
      </c>
      <c r="J20" s="695">
        <v>2100</v>
      </c>
      <c r="K20" s="695">
        <f>P20</f>
        <v>2161</v>
      </c>
      <c r="L20" s="695">
        <f>K20</f>
        <v>2161</v>
      </c>
      <c r="M20" s="695">
        <v>0</v>
      </c>
      <c r="N20" s="695">
        <f>L20</f>
        <v>2161</v>
      </c>
      <c r="O20" s="695">
        <v>0</v>
      </c>
      <c r="P20" s="695">
        <v>2161</v>
      </c>
      <c r="Q20" s="695">
        <v>125</v>
      </c>
      <c r="R20" s="695" t="s">
        <v>263</v>
      </c>
      <c r="S20" s="695" t="s">
        <v>1263</v>
      </c>
      <c r="T20" s="695" t="s">
        <v>28</v>
      </c>
      <c r="U20" s="695" t="s">
        <v>342</v>
      </c>
      <c r="V20" s="695" t="s">
        <v>342</v>
      </c>
      <c r="W20" s="695" t="s">
        <v>342</v>
      </c>
      <c r="X20" s="1901" t="s">
        <v>61</v>
      </c>
      <c r="Y20" s="695"/>
      <c r="Z20" s="697"/>
    </row>
    <row r="21" spans="2:27" s="150" customFormat="1" ht="11.25">
      <c r="B21" s="694">
        <v>5</v>
      </c>
      <c r="C21" s="695" t="s">
        <v>21</v>
      </c>
      <c r="D21" s="695">
        <v>20</v>
      </c>
      <c r="E21" s="695" t="s">
        <v>63</v>
      </c>
      <c r="F21" s="695" t="s">
        <v>25</v>
      </c>
      <c r="G21" s="695">
        <v>4702043041</v>
      </c>
      <c r="H21" s="695" t="s">
        <v>48</v>
      </c>
      <c r="I21" s="695" t="s">
        <v>64</v>
      </c>
      <c r="J21" s="695">
        <v>1985</v>
      </c>
      <c r="K21" s="695">
        <f>P21</f>
        <v>2030</v>
      </c>
      <c r="L21" s="695">
        <f>K21</f>
        <v>2030</v>
      </c>
      <c r="M21" s="695">
        <v>0</v>
      </c>
      <c r="N21" s="695">
        <f>L21</f>
        <v>2030</v>
      </c>
      <c r="O21" s="695">
        <v>0</v>
      </c>
      <c r="P21" s="695">
        <v>2030</v>
      </c>
      <c r="Q21" s="695">
        <v>117</v>
      </c>
      <c r="R21" s="695" t="s">
        <v>263</v>
      </c>
      <c r="S21" s="695" t="s">
        <v>1263</v>
      </c>
      <c r="T21" s="695" t="s">
        <v>28</v>
      </c>
      <c r="U21" s="695" t="s">
        <v>342</v>
      </c>
      <c r="V21" s="695" t="s">
        <v>342</v>
      </c>
      <c r="W21" s="695" t="s">
        <v>342</v>
      </c>
      <c r="X21" s="1902"/>
      <c r="Y21" s="695"/>
      <c r="Z21" s="697"/>
    </row>
    <row r="22" spans="2:27" s="150" customFormat="1" ht="11.25">
      <c r="B22" s="694">
        <v>6</v>
      </c>
      <c r="C22" s="695" t="s">
        <v>21</v>
      </c>
      <c r="D22" s="695">
        <v>10</v>
      </c>
      <c r="E22" s="695" t="s">
        <v>65</v>
      </c>
      <c r="F22" s="695" t="s">
        <v>25</v>
      </c>
      <c r="G22" s="695">
        <v>4702043047</v>
      </c>
      <c r="H22" s="695" t="s">
        <v>66</v>
      </c>
      <c r="I22" s="695" t="s">
        <v>67</v>
      </c>
      <c r="J22" s="695">
        <v>621</v>
      </c>
      <c r="K22" s="695">
        <f>P22</f>
        <v>622</v>
      </c>
      <c r="L22" s="695">
        <f>K22</f>
        <v>622</v>
      </c>
      <c r="M22" s="695">
        <v>0</v>
      </c>
      <c r="N22" s="695">
        <f>L22</f>
        <v>622</v>
      </c>
      <c r="O22" s="695">
        <v>0</v>
      </c>
      <c r="P22" s="695">
        <v>622</v>
      </c>
      <c r="Q22" s="695">
        <v>37</v>
      </c>
      <c r="R22" s="695" t="s">
        <v>263</v>
      </c>
      <c r="S22" s="695" t="s">
        <v>1263</v>
      </c>
      <c r="T22" s="695" t="s">
        <v>28</v>
      </c>
      <c r="U22" s="695" t="s">
        <v>342</v>
      </c>
      <c r="V22" s="695" t="s">
        <v>342</v>
      </c>
      <c r="W22" s="695" t="s">
        <v>342</v>
      </c>
      <c r="X22" s="1904"/>
      <c r="Y22" s="695"/>
      <c r="Z22" s="697"/>
    </row>
    <row r="23" spans="2:27" s="150" customFormat="1" ht="11.25">
      <c r="B23" s="708"/>
      <c r="C23" s="709"/>
      <c r="D23" s="709"/>
      <c r="E23" s="709"/>
      <c r="F23" s="709" t="s">
        <v>379</v>
      </c>
      <c r="G23" s="709"/>
      <c r="H23" s="709"/>
      <c r="I23" s="709"/>
      <c r="J23" s="709">
        <f>SUM(J20:J22)</f>
        <v>4706</v>
      </c>
      <c r="K23" s="709">
        <f>SUM(K22:K22)</f>
        <v>622</v>
      </c>
      <c r="L23" s="709">
        <f>SUM(L22:L22)</f>
        <v>622</v>
      </c>
      <c r="M23" s="709">
        <f>SUM(M22:M22)</f>
        <v>0</v>
      </c>
      <c r="N23" s="709">
        <f>SUM(N22:N22)</f>
        <v>622</v>
      </c>
      <c r="O23" s="709">
        <f>SUM(O22:O22)</f>
        <v>0</v>
      </c>
      <c r="P23" s="716">
        <f>SUM(P20:P22)</f>
        <v>4813</v>
      </c>
      <c r="Q23" s="709">
        <f>SUM(Q20:Q22)</f>
        <v>279</v>
      </c>
      <c r="R23" s="709" t="s">
        <v>263</v>
      </c>
      <c r="S23" s="709"/>
      <c r="T23" s="709"/>
      <c r="U23" s="709"/>
      <c r="V23" s="709"/>
      <c r="W23" s="709"/>
      <c r="X23" s="709"/>
      <c r="Y23" s="709"/>
      <c r="Z23" s="710"/>
    </row>
    <row r="24" spans="2:27" s="150" customFormat="1" ht="12" thickBot="1">
      <c r="B24" s="702"/>
      <c r="C24" s="703"/>
      <c r="D24" s="703"/>
      <c r="E24" s="703"/>
      <c r="F24" s="703"/>
      <c r="G24" s="703"/>
      <c r="H24" s="703"/>
      <c r="I24" s="703"/>
      <c r="J24" s="703"/>
      <c r="K24" s="703"/>
      <c r="L24" s="703"/>
      <c r="M24" s="703"/>
      <c r="N24" s="703"/>
      <c r="O24" s="703"/>
      <c r="P24" s="703"/>
      <c r="Q24" s="703"/>
      <c r="R24" s="703"/>
      <c r="S24" s="703"/>
      <c r="T24" s="703"/>
      <c r="U24" s="703"/>
      <c r="V24" s="703"/>
      <c r="W24" s="703"/>
      <c r="X24" s="703"/>
      <c r="Y24" s="703"/>
      <c r="Z24" s="717"/>
    </row>
    <row r="25" spans="2:27" s="150" customFormat="1" ht="23.25" thickBot="1">
      <c r="B25" s="689" t="s">
        <v>1258</v>
      </c>
      <c r="C25" s="690" t="s">
        <v>353</v>
      </c>
      <c r="D25" s="690" t="s">
        <v>1</v>
      </c>
      <c r="E25" s="690" t="s">
        <v>354</v>
      </c>
      <c r="F25" s="690" t="s">
        <v>355</v>
      </c>
      <c r="G25" s="690" t="s">
        <v>356</v>
      </c>
      <c r="H25" s="690" t="s">
        <v>357</v>
      </c>
      <c r="I25" s="691" t="s">
        <v>358</v>
      </c>
      <c r="J25" s="690" t="s">
        <v>359</v>
      </c>
      <c r="K25" s="690" t="s">
        <v>360</v>
      </c>
      <c r="L25" s="690" t="s">
        <v>361</v>
      </c>
      <c r="M25" s="690" t="s">
        <v>362</v>
      </c>
      <c r="N25" s="690" t="s">
        <v>363</v>
      </c>
      <c r="O25" s="690" t="s">
        <v>364</v>
      </c>
      <c r="P25" s="690" t="s">
        <v>365</v>
      </c>
      <c r="Q25" s="690" t="s">
        <v>366</v>
      </c>
      <c r="R25" s="690" t="s">
        <v>367</v>
      </c>
      <c r="S25" s="690" t="s">
        <v>370</v>
      </c>
      <c r="T25" s="690" t="s">
        <v>371</v>
      </c>
      <c r="U25" s="690" t="s">
        <v>372</v>
      </c>
      <c r="V25" s="690" t="s">
        <v>373</v>
      </c>
      <c r="W25" s="690" t="s">
        <v>1259</v>
      </c>
      <c r="X25" s="690" t="s">
        <v>375</v>
      </c>
      <c r="Y25" s="690" t="s">
        <v>1260</v>
      </c>
      <c r="Z25" s="692" t="s">
        <v>1261</v>
      </c>
    </row>
    <row r="26" spans="2:27" s="150" customFormat="1" ht="11.25">
      <c r="B26" s="694">
        <v>6</v>
      </c>
      <c r="C26" s="695" t="s">
        <v>21</v>
      </c>
      <c r="D26" s="695">
        <v>10</v>
      </c>
      <c r="E26" s="695" t="s">
        <v>22</v>
      </c>
      <c r="F26" s="695" t="s">
        <v>25</v>
      </c>
      <c r="G26" s="695">
        <v>4702043040</v>
      </c>
      <c r="H26" s="718" t="s">
        <v>23</v>
      </c>
      <c r="I26" s="696" t="s">
        <v>24</v>
      </c>
      <c r="J26" s="695">
        <v>4554</v>
      </c>
      <c r="K26" s="719">
        <f>P26</f>
        <v>4685</v>
      </c>
      <c r="L26" s="719">
        <f>K26</f>
        <v>4685</v>
      </c>
      <c r="M26" s="719">
        <v>0</v>
      </c>
      <c r="N26" s="719">
        <f>L26</f>
        <v>4685</v>
      </c>
      <c r="O26" s="719">
        <v>0</v>
      </c>
      <c r="P26" s="719">
        <v>4685</v>
      </c>
      <c r="Q26" s="719">
        <v>270</v>
      </c>
      <c r="R26" s="720" t="s">
        <v>263</v>
      </c>
      <c r="S26" s="719" t="s">
        <v>1263</v>
      </c>
      <c r="T26" s="719" t="s">
        <v>342</v>
      </c>
      <c r="U26" s="719" t="s">
        <v>342</v>
      </c>
      <c r="V26" s="719" t="s">
        <v>342</v>
      </c>
      <c r="W26" s="719" t="s">
        <v>342</v>
      </c>
      <c r="X26" s="1894" t="s">
        <v>31</v>
      </c>
      <c r="Y26" s="719"/>
      <c r="Z26" s="721"/>
      <c r="AA26" s="150" t="s">
        <v>1264</v>
      </c>
    </row>
    <row r="27" spans="2:27" s="150" customFormat="1" ht="11.25">
      <c r="B27" s="694">
        <v>5</v>
      </c>
      <c r="C27" s="695" t="s">
        <v>21</v>
      </c>
      <c r="D27" s="695">
        <v>20</v>
      </c>
      <c r="E27" s="695" t="s">
        <v>33</v>
      </c>
      <c r="F27" s="695" t="s">
        <v>25</v>
      </c>
      <c r="G27" s="695">
        <v>4702043040</v>
      </c>
      <c r="H27" s="718" t="s">
        <v>34</v>
      </c>
      <c r="I27" s="696" t="s">
        <v>35</v>
      </c>
      <c r="J27" s="695">
        <v>4100</v>
      </c>
      <c r="K27" s="719">
        <f>P27</f>
        <v>4202</v>
      </c>
      <c r="L27" s="719">
        <f>K27</f>
        <v>4202</v>
      </c>
      <c r="M27" s="719">
        <v>0</v>
      </c>
      <c r="N27" s="719">
        <f>L27</f>
        <v>4202</v>
      </c>
      <c r="O27" s="719">
        <v>0</v>
      </c>
      <c r="P27" s="719">
        <v>4202</v>
      </c>
      <c r="Q27" s="719">
        <v>244</v>
      </c>
      <c r="R27" s="720" t="s">
        <v>263</v>
      </c>
      <c r="S27" s="719" t="s">
        <v>1263</v>
      </c>
      <c r="T27" s="719" t="s">
        <v>342</v>
      </c>
      <c r="U27" s="719" t="s">
        <v>342</v>
      </c>
      <c r="V27" s="719" t="s">
        <v>342</v>
      </c>
      <c r="W27" s="719" t="s">
        <v>342</v>
      </c>
      <c r="X27" s="1905"/>
      <c r="Y27" s="719"/>
      <c r="Z27" s="721"/>
    </row>
    <row r="28" spans="2:27" s="150" customFormat="1" ht="11.25">
      <c r="B28" s="694">
        <v>5</v>
      </c>
      <c r="C28" s="695" t="s">
        <v>21</v>
      </c>
      <c r="D28" s="695">
        <v>40</v>
      </c>
      <c r="E28" s="695" t="s">
        <v>36</v>
      </c>
      <c r="F28" s="695" t="s">
        <v>25</v>
      </c>
      <c r="G28" s="695">
        <v>4702043040</v>
      </c>
      <c r="H28" s="718" t="s">
        <v>37</v>
      </c>
      <c r="I28" s="696" t="s">
        <v>38</v>
      </c>
      <c r="J28" s="695">
        <v>4500</v>
      </c>
      <c r="K28" s="719">
        <f>P28</f>
        <v>4613</v>
      </c>
      <c r="L28" s="719">
        <f>K28</f>
        <v>4613</v>
      </c>
      <c r="M28" s="719">
        <v>0</v>
      </c>
      <c r="N28" s="719">
        <f>L28</f>
        <v>4613</v>
      </c>
      <c r="O28" s="719">
        <v>0</v>
      </c>
      <c r="P28" s="719">
        <v>4613</v>
      </c>
      <c r="Q28" s="719">
        <v>266</v>
      </c>
      <c r="R28" s="720" t="s">
        <v>263</v>
      </c>
      <c r="S28" s="719" t="s">
        <v>1263</v>
      </c>
      <c r="T28" s="719" t="s">
        <v>342</v>
      </c>
      <c r="U28" s="719" t="s">
        <v>342</v>
      </c>
      <c r="V28" s="719" t="s">
        <v>342</v>
      </c>
      <c r="W28" s="719" t="s">
        <v>342</v>
      </c>
      <c r="X28" s="1905"/>
      <c r="Y28" s="719"/>
      <c r="Z28" s="721"/>
    </row>
    <row r="29" spans="2:27" s="150" customFormat="1" ht="11.25">
      <c r="B29" s="694">
        <v>5</v>
      </c>
      <c r="C29" s="695" t="s">
        <v>21</v>
      </c>
      <c r="D29" s="695">
        <v>30</v>
      </c>
      <c r="E29" s="695" t="s">
        <v>39</v>
      </c>
      <c r="F29" s="695" t="s">
        <v>25</v>
      </c>
      <c r="G29" s="695">
        <v>4702043041</v>
      </c>
      <c r="H29" s="718" t="s">
        <v>37</v>
      </c>
      <c r="I29" s="696" t="s">
        <v>38</v>
      </c>
      <c r="J29" s="695">
        <v>545</v>
      </c>
      <c r="K29" s="719">
        <f>P29</f>
        <v>560</v>
      </c>
      <c r="L29" s="719">
        <f>K29</f>
        <v>560</v>
      </c>
      <c r="M29" s="719">
        <v>0</v>
      </c>
      <c r="N29" s="719">
        <f>L29</f>
        <v>560</v>
      </c>
      <c r="O29" s="719">
        <v>0</v>
      </c>
      <c r="P29" s="719">
        <v>560</v>
      </c>
      <c r="Q29" s="719">
        <v>33</v>
      </c>
      <c r="R29" s="720" t="s">
        <v>263</v>
      </c>
      <c r="S29" s="719" t="s">
        <v>1263</v>
      </c>
      <c r="T29" s="719" t="s">
        <v>342</v>
      </c>
      <c r="U29" s="719" t="s">
        <v>342</v>
      </c>
      <c r="V29" s="719" t="s">
        <v>342</v>
      </c>
      <c r="W29" s="719" t="s">
        <v>342</v>
      </c>
      <c r="X29" s="1895"/>
      <c r="Y29" s="719"/>
      <c r="Z29" s="721"/>
    </row>
    <row r="30" spans="2:27" s="150" customFormat="1" ht="11.25">
      <c r="B30" s="708"/>
      <c r="C30" s="709"/>
      <c r="D30" s="709"/>
      <c r="E30" s="709"/>
      <c r="F30" s="709" t="s">
        <v>379</v>
      </c>
      <c r="G30" s="709"/>
      <c r="H30" s="709"/>
      <c r="I30" s="709"/>
      <c r="J30" s="709">
        <f>SUM(J26:J29)</f>
        <v>13699</v>
      </c>
      <c r="K30" s="709">
        <f>SUM(K29:K29)</f>
        <v>560</v>
      </c>
      <c r="L30" s="709">
        <f>SUM(L29:L29)</f>
        <v>560</v>
      </c>
      <c r="M30" s="709">
        <f>SUM(M29:M29)</f>
        <v>0</v>
      </c>
      <c r="N30" s="709">
        <f>SUM(N29:N29)</f>
        <v>560</v>
      </c>
      <c r="O30" s="709">
        <f>SUM(O29:O29)</f>
        <v>0</v>
      </c>
      <c r="P30" s="709">
        <f>SUM(P26:P29)</f>
        <v>14060</v>
      </c>
      <c r="Q30" s="709">
        <f>SUM(Q26:Q29)</f>
        <v>813</v>
      </c>
      <c r="R30" s="709" t="s">
        <v>263</v>
      </c>
      <c r="S30" s="709"/>
      <c r="T30" s="709"/>
      <c r="U30" s="709"/>
      <c r="V30" s="709"/>
      <c r="W30" s="709"/>
      <c r="X30" s="709"/>
      <c r="Y30" s="709"/>
      <c r="Z30" s="710"/>
    </row>
    <row r="31" spans="2:27" s="150" customFormat="1" ht="12" thickBot="1">
      <c r="B31" s="702"/>
      <c r="C31" s="703"/>
      <c r="D31" s="703"/>
      <c r="E31" s="703"/>
      <c r="F31" s="703"/>
      <c r="G31" s="703"/>
      <c r="H31" s="704"/>
      <c r="I31" s="705"/>
      <c r="J31" s="703"/>
      <c r="K31" s="704"/>
      <c r="L31" s="704"/>
      <c r="M31" s="704"/>
      <c r="N31" s="704"/>
      <c r="O31" s="704"/>
      <c r="P31" s="704"/>
      <c r="Q31" s="704"/>
      <c r="R31" s="706"/>
      <c r="S31" s="704"/>
      <c r="T31" s="704"/>
      <c r="U31" s="704"/>
      <c r="V31" s="704"/>
      <c r="W31" s="704"/>
      <c r="X31" s="704"/>
      <c r="Y31" s="704"/>
      <c r="Z31" s="707"/>
    </row>
    <row r="32" spans="2:27" s="693" customFormat="1" ht="23.25" thickBot="1">
      <c r="B32" s="689" t="s">
        <v>1258</v>
      </c>
      <c r="C32" s="690" t="s">
        <v>353</v>
      </c>
      <c r="D32" s="690" t="s">
        <v>1</v>
      </c>
      <c r="E32" s="690" t="s">
        <v>354</v>
      </c>
      <c r="F32" s="690" t="s">
        <v>355</v>
      </c>
      <c r="G32" s="690" t="s">
        <v>356</v>
      </c>
      <c r="H32" s="690" t="s">
        <v>357</v>
      </c>
      <c r="I32" s="691" t="s">
        <v>358</v>
      </c>
      <c r="J32" s="690" t="s">
        <v>359</v>
      </c>
      <c r="K32" s="690" t="s">
        <v>360</v>
      </c>
      <c r="L32" s="690" t="s">
        <v>361</v>
      </c>
      <c r="M32" s="690" t="s">
        <v>362</v>
      </c>
      <c r="N32" s="690" t="s">
        <v>363</v>
      </c>
      <c r="O32" s="690" t="s">
        <v>364</v>
      </c>
      <c r="P32" s="690" t="s">
        <v>365</v>
      </c>
      <c r="Q32" s="690" t="s">
        <v>366</v>
      </c>
      <c r="R32" s="690" t="s">
        <v>367</v>
      </c>
      <c r="S32" s="690" t="s">
        <v>370</v>
      </c>
      <c r="T32" s="690" t="s">
        <v>371</v>
      </c>
      <c r="U32" s="690" t="s">
        <v>372</v>
      </c>
      <c r="V32" s="690" t="s">
        <v>373</v>
      </c>
      <c r="W32" s="690" t="s">
        <v>1259</v>
      </c>
      <c r="X32" s="690" t="s">
        <v>375</v>
      </c>
      <c r="Y32" s="690" t="s">
        <v>1260</v>
      </c>
      <c r="Z32" s="692" t="s">
        <v>1261</v>
      </c>
    </row>
    <row r="33" spans="2:26" s="150" customFormat="1" ht="11.25">
      <c r="B33" s="694">
        <v>5</v>
      </c>
      <c r="C33" s="695" t="s">
        <v>68</v>
      </c>
      <c r="D33" s="695">
        <v>10</v>
      </c>
      <c r="E33" s="695" t="s">
        <v>69</v>
      </c>
      <c r="F33" s="695" t="s">
        <v>71</v>
      </c>
      <c r="G33" s="695">
        <v>4702048420</v>
      </c>
      <c r="H33" s="695" t="s">
        <v>70</v>
      </c>
      <c r="I33" s="696">
        <v>710966292032</v>
      </c>
      <c r="J33" s="695">
        <v>1720</v>
      </c>
      <c r="K33" s="695">
        <f>P33</f>
        <v>1717</v>
      </c>
      <c r="L33" s="695">
        <f>K33</f>
        <v>1717</v>
      </c>
      <c r="M33" s="695">
        <v>0</v>
      </c>
      <c r="N33" s="695">
        <f>L33</f>
        <v>1717</v>
      </c>
      <c r="O33" s="695">
        <v>0</v>
      </c>
      <c r="P33" s="695">
        <v>1717</v>
      </c>
      <c r="Q33" s="695">
        <v>97</v>
      </c>
      <c r="R33" s="695" t="s">
        <v>263</v>
      </c>
      <c r="S33" s="695" t="s">
        <v>1262</v>
      </c>
      <c r="T33" s="695" t="s">
        <v>28</v>
      </c>
      <c r="U33" s="695" t="s">
        <v>342</v>
      </c>
      <c r="V33" s="695" t="s">
        <v>342</v>
      </c>
      <c r="W33" s="695" t="s">
        <v>342</v>
      </c>
      <c r="X33" s="1901" t="s">
        <v>72</v>
      </c>
      <c r="Y33" s="695"/>
      <c r="Z33" s="697"/>
    </row>
    <row r="34" spans="2:26" s="150" customFormat="1" ht="11.25">
      <c r="B34" s="694">
        <v>5</v>
      </c>
      <c r="C34" s="695" t="s">
        <v>68</v>
      </c>
      <c r="D34" s="695">
        <v>10</v>
      </c>
      <c r="E34" s="695" t="s">
        <v>69</v>
      </c>
      <c r="F34" s="695" t="s">
        <v>71</v>
      </c>
      <c r="G34" s="695">
        <v>4702048419</v>
      </c>
      <c r="H34" s="695" t="s">
        <v>70</v>
      </c>
      <c r="I34" s="696">
        <v>710966292032</v>
      </c>
      <c r="J34" s="695">
        <v>935</v>
      </c>
      <c r="K34" s="695">
        <f>P34</f>
        <v>935</v>
      </c>
      <c r="L34" s="695">
        <f>K34</f>
        <v>935</v>
      </c>
      <c r="M34" s="695">
        <v>0</v>
      </c>
      <c r="N34" s="695">
        <f>L34</f>
        <v>935</v>
      </c>
      <c r="O34" s="695">
        <v>0</v>
      </c>
      <c r="P34" s="695">
        <v>935</v>
      </c>
      <c r="Q34" s="695">
        <v>54</v>
      </c>
      <c r="R34" s="695" t="s">
        <v>263</v>
      </c>
      <c r="S34" s="695" t="s">
        <v>1263</v>
      </c>
      <c r="T34" s="695" t="s">
        <v>28</v>
      </c>
      <c r="U34" s="695" t="s">
        <v>342</v>
      </c>
      <c r="V34" s="695" t="s">
        <v>342</v>
      </c>
      <c r="W34" s="695" t="s">
        <v>342</v>
      </c>
      <c r="X34" s="1902"/>
      <c r="Y34" s="695"/>
      <c r="Z34" s="697"/>
    </row>
    <row r="35" spans="2:26" s="150" customFormat="1" ht="11.25">
      <c r="B35" s="694">
        <v>5</v>
      </c>
      <c r="C35" s="695" t="s">
        <v>68</v>
      </c>
      <c r="D35" s="695">
        <v>10</v>
      </c>
      <c r="E35" s="695" t="s">
        <v>74</v>
      </c>
      <c r="F35" s="695" t="s">
        <v>71</v>
      </c>
      <c r="G35" s="695">
        <v>4702048424</v>
      </c>
      <c r="H35" s="695" t="s">
        <v>70</v>
      </c>
      <c r="I35" s="696">
        <v>710966293026</v>
      </c>
      <c r="J35" s="695">
        <v>320</v>
      </c>
      <c r="K35" s="695">
        <f>P35</f>
        <v>326</v>
      </c>
      <c r="L35" s="695">
        <f>K35</f>
        <v>326</v>
      </c>
      <c r="M35" s="695">
        <v>0</v>
      </c>
      <c r="N35" s="695">
        <f>L35</f>
        <v>326</v>
      </c>
      <c r="O35" s="695">
        <v>0</v>
      </c>
      <c r="P35" s="695">
        <v>326</v>
      </c>
      <c r="Q35" s="695">
        <v>17</v>
      </c>
      <c r="R35" s="695" t="s">
        <v>263</v>
      </c>
      <c r="S35" s="695" t="s">
        <v>1263</v>
      </c>
      <c r="T35" s="695" t="s">
        <v>28</v>
      </c>
      <c r="U35" s="695" t="s">
        <v>342</v>
      </c>
      <c r="V35" s="695" t="s">
        <v>342</v>
      </c>
      <c r="W35" s="695" t="s">
        <v>342</v>
      </c>
      <c r="X35" s="1902"/>
      <c r="Y35" s="695"/>
      <c r="Z35" s="697"/>
    </row>
    <row r="36" spans="2:26" s="150" customFormat="1" ht="11.25">
      <c r="B36" s="694">
        <v>5</v>
      </c>
      <c r="C36" s="695" t="s">
        <v>68</v>
      </c>
      <c r="D36" s="695">
        <v>10</v>
      </c>
      <c r="E36" s="695" t="s">
        <v>74</v>
      </c>
      <c r="F36" s="695" t="s">
        <v>71</v>
      </c>
      <c r="G36" s="695">
        <v>4702048425</v>
      </c>
      <c r="H36" s="695" t="s">
        <v>70</v>
      </c>
      <c r="I36" s="696">
        <v>710966293026</v>
      </c>
      <c r="J36" s="695">
        <v>1123</v>
      </c>
      <c r="K36" s="695">
        <f>P36</f>
        <v>1123</v>
      </c>
      <c r="L36" s="695">
        <f>K36</f>
        <v>1123</v>
      </c>
      <c r="M36" s="695">
        <v>0</v>
      </c>
      <c r="N36" s="695">
        <f>L36</f>
        <v>1123</v>
      </c>
      <c r="O36" s="695">
        <v>0</v>
      </c>
      <c r="P36" s="695">
        <v>1123</v>
      </c>
      <c r="Q36" s="695">
        <v>58</v>
      </c>
      <c r="R36" s="695" t="s">
        <v>263</v>
      </c>
      <c r="S36" s="695" t="s">
        <v>1263</v>
      </c>
      <c r="T36" s="695" t="s">
        <v>28</v>
      </c>
      <c r="U36" s="695" t="s">
        <v>342</v>
      </c>
      <c r="V36" s="695" t="s">
        <v>342</v>
      </c>
      <c r="W36" s="695" t="s">
        <v>342</v>
      </c>
      <c r="X36" s="1902"/>
      <c r="Y36" s="695"/>
      <c r="Z36" s="697"/>
    </row>
    <row r="37" spans="2:26" s="150" customFormat="1" ht="11.25">
      <c r="B37" s="694" t="s">
        <v>192</v>
      </c>
      <c r="C37" s="695" t="s">
        <v>68</v>
      </c>
      <c r="D37" s="695">
        <v>10</v>
      </c>
      <c r="E37" s="695" t="s">
        <v>75</v>
      </c>
      <c r="F37" s="695" t="s">
        <v>71</v>
      </c>
      <c r="G37" s="695">
        <v>4702043054</v>
      </c>
      <c r="H37" s="695" t="s">
        <v>48</v>
      </c>
      <c r="I37" s="696">
        <v>711978098001</v>
      </c>
      <c r="J37" s="695">
        <v>55</v>
      </c>
      <c r="K37" s="695">
        <v>55</v>
      </c>
      <c r="L37" s="695">
        <v>55</v>
      </c>
      <c r="M37" s="695">
        <v>0</v>
      </c>
      <c r="N37" s="695">
        <v>55</v>
      </c>
      <c r="O37" s="695">
        <v>0</v>
      </c>
      <c r="P37" s="695">
        <v>55</v>
      </c>
      <c r="Q37" s="695">
        <v>4</v>
      </c>
      <c r="R37" s="695" t="s">
        <v>263</v>
      </c>
      <c r="S37" s="695" t="s">
        <v>1263</v>
      </c>
      <c r="T37" s="695" t="s">
        <v>28</v>
      </c>
      <c r="U37" s="695" t="s">
        <v>342</v>
      </c>
      <c r="V37" s="695" t="s">
        <v>342</v>
      </c>
      <c r="W37" s="695" t="s">
        <v>342</v>
      </c>
      <c r="X37" s="1902"/>
      <c r="Y37" s="695"/>
      <c r="Z37" s="697"/>
    </row>
    <row r="38" spans="2:26" s="150" customFormat="1" ht="11.25">
      <c r="B38" s="694" t="s">
        <v>192</v>
      </c>
      <c r="C38" s="695" t="s">
        <v>68</v>
      </c>
      <c r="D38" s="695">
        <v>20</v>
      </c>
      <c r="E38" s="695" t="s">
        <v>76</v>
      </c>
      <c r="F38" s="695" t="s">
        <v>71</v>
      </c>
      <c r="G38" s="695">
        <v>4702043054</v>
      </c>
      <c r="H38" s="695" t="s">
        <v>34</v>
      </c>
      <c r="I38" s="696">
        <v>711978098002</v>
      </c>
      <c r="J38" s="695">
        <v>14</v>
      </c>
      <c r="K38" s="695">
        <v>14</v>
      </c>
      <c r="L38" s="695">
        <v>14</v>
      </c>
      <c r="M38" s="695">
        <v>0</v>
      </c>
      <c r="N38" s="695">
        <v>14</v>
      </c>
      <c r="O38" s="695">
        <v>0</v>
      </c>
      <c r="P38" s="695">
        <v>14</v>
      </c>
      <c r="Q38" s="695">
        <v>1</v>
      </c>
      <c r="R38" s="695" t="s">
        <v>263</v>
      </c>
      <c r="S38" s="695" t="s">
        <v>1263</v>
      </c>
      <c r="T38" s="695" t="s">
        <v>28</v>
      </c>
      <c r="U38" s="695" t="s">
        <v>342</v>
      </c>
      <c r="V38" s="695" t="s">
        <v>342</v>
      </c>
      <c r="W38" s="695" t="s">
        <v>342</v>
      </c>
      <c r="X38" s="1902"/>
      <c r="Y38" s="695"/>
      <c r="Z38" s="697"/>
    </row>
    <row r="39" spans="2:26" s="150" customFormat="1" ht="11.25">
      <c r="B39" s="694" t="s">
        <v>192</v>
      </c>
      <c r="C39" s="695" t="s">
        <v>68</v>
      </c>
      <c r="D39" s="695">
        <v>30</v>
      </c>
      <c r="E39" s="695" t="s">
        <v>77</v>
      </c>
      <c r="F39" s="695" t="s">
        <v>71</v>
      </c>
      <c r="G39" s="695">
        <v>4702043054</v>
      </c>
      <c r="H39" s="695" t="s">
        <v>37</v>
      </c>
      <c r="I39" s="696">
        <v>711978098003</v>
      </c>
      <c r="J39" s="695">
        <v>9</v>
      </c>
      <c r="K39" s="695">
        <v>9</v>
      </c>
      <c r="L39" s="695">
        <v>9</v>
      </c>
      <c r="M39" s="695">
        <v>0</v>
      </c>
      <c r="N39" s="695">
        <v>9</v>
      </c>
      <c r="O39" s="695">
        <v>0</v>
      </c>
      <c r="P39" s="695">
        <v>9</v>
      </c>
      <c r="Q39" s="695">
        <v>1</v>
      </c>
      <c r="R39" s="695" t="s">
        <v>263</v>
      </c>
      <c r="S39" s="695" t="s">
        <v>1263</v>
      </c>
      <c r="T39" s="695" t="s">
        <v>28</v>
      </c>
      <c r="U39" s="695" t="s">
        <v>342</v>
      </c>
      <c r="V39" s="695" t="s">
        <v>342</v>
      </c>
      <c r="W39" s="695" t="s">
        <v>342</v>
      </c>
      <c r="X39" s="1902"/>
      <c r="Y39" s="695"/>
      <c r="Z39" s="697"/>
    </row>
    <row r="40" spans="2:26" s="150" customFormat="1" ht="11.25">
      <c r="B40" s="694">
        <v>6</v>
      </c>
      <c r="C40" s="695" t="s">
        <v>68</v>
      </c>
      <c r="D40" s="695">
        <v>10</v>
      </c>
      <c r="E40" s="695" t="s">
        <v>78</v>
      </c>
      <c r="F40" s="695" t="s">
        <v>71</v>
      </c>
      <c r="G40" s="695">
        <v>4702043036</v>
      </c>
      <c r="H40" s="695" t="s">
        <v>79</v>
      </c>
      <c r="I40" s="695" t="s">
        <v>80</v>
      </c>
      <c r="J40" s="695">
        <v>24</v>
      </c>
      <c r="K40" s="695">
        <v>24</v>
      </c>
      <c r="L40" s="695">
        <v>24</v>
      </c>
      <c r="M40" s="695">
        <v>0</v>
      </c>
      <c r="N40" s="695">
        <v>24</v>
      </c>
      <c r="O40" s="695">
        <v>0</v>
      </c>
      <c r="P40" s="695">
        <v>24</v>
      </c>
      <c r="Q40" s="695">
        <v>1</v>
      </c>
      <c r="R40" s="695" t="s">
        <v>263</v>
      </c>
      <c r="S40" s="695" t="s">
        <v>1263</v>
      </c>
      <c r="T40" s="695" t="s">
        <v>28</v>
      </c>
      <c r="U40" s="695" t="s">
        <v>342</v>
      </c>
      <c r="V40" s="695" t="s">
        <v>342</v>
      </c>
      <c r="W40" s="695" t="s">
        <v>342</v>
      </c>
      <c r="X40" s="1902"/>
      <c r="Y40" s="695"/>
      <c r="Z40" s="697"/>
    </row>
    <row r="41" spans="2:26" s="150" customFormat="1" ht="11.25">
      <c r="B41" s="694">
        <v>6</v>
      </c>
      <c r="C41" s="695" t="s">
        <v>68</v>
      </c>
      <c r="D41" s="695">
        <v>10</v>
      </c>
      <c r="E41" s="695" t="s">
        <v>78</v>
      </c>
      <c r="F41" s="695" t="s">
        <v>71</v>
      </c>
      <c r="G41" s="695">
        <v>4702043037</v>
      </c>
      <c r="H41" s="695" t="s">
        <v>79</v>
      </c>
      <c r="I41" s="695" t="s">
        <v>80</v>
      </c>
      <c r="J41" s="695">
        <v>35</v>
      </c>
      <c r="K41" s="695">
        <v>35</v>
      </c>
      <c r="L41" s="695">
        <v>35</v>
      </c>
      <c r="M41" s="695">
        <v>0</v>
      </c>
      <c r="N41" s="695">
        <v>35</v>
      </c>
      <c r="O41" s="695">
        <v>0</v>
      </c>
      <c r="P41" s="695">
        <v>35</v>
      </c>
      <c r="Q41" s="695">
        <v>2</v>
      </c>
      <c r="R41" s="695" t="s">
        <v>263</v>
      </c>
      <c r="S41" s="695" t="s">
        <v>1263</v>
      </c>
      <c r="T41" s="695" t="s">
        <v>28</v>
      </c>
      <c r="U41" s="695" t="s">
        <v>342</v>
      </c>
      <c r="V41" s="695" t="s">
        <v>342</v>
      </c>
      <c r="W41" s="695" t="s">
        <v>342</v>
      </c>
      <c r="X41" s="1902"/>
      <c r="Y41" s="695"/>
      <c r="Z41" s="697"/>
    </row>
    <row r="42" spans="2:26" s="150" customFormat="1" ht="11.25">
      <c r="B42" s="694">
        <v>6</v>
      </c>
      <c r="C42" s="695" t="s">
        <v>68</v>
      </c>
      <c r="D42" s="695">
        <v>10</v>
      </c>
      <c r="E42" s="695" t="s">
        <v>81</v>
      </c>
      <c r="F42" s="695" t="s">
        <v>71</v>
      </c>
      <c r="G42" s="695">
        <v>4702043042</v>
      </c>
      <c r="H42" s="695" t="s">
        <v>23</v>
      </c>
      <c r="I42" s="695" t="s">
        <v>24</v>
      </c>
      <c r="J42" s="695">
        <v>186</v>
      </c>
      <c r="K42" s="695">
        <f>P42</f>
        <v>186</v>
      </c>
      <c r="L42" s="695">
        <f>K42</f>
        <v>186</v>
      </c>
      <c r="M42" s="695">
        <v>0</v>
      </c>
      <c r="N42" s="695">
        <f>L42</f>
        <v>186</v>
      </c>
      <c r="O42" s="695">
        <v>0</v>
      </c>
      <c r="P42" s="695">
        <v>186</v>
      </c>
      <c r="Q42" s="695">
        <v>11</v>
      </c>
      <c r="R42" s="695" t="s">
        <v>263</v>
      </c>
      <c r="S42" s="695" t="s">
        <v>1263</v>
      </c>
      <c r="T42" s="695" t="s">
        <v>28</v>
      </c>
      <c r="U42" s="695" t="s">
        <v>342</v>
      </c>
      <c r="V42" s="695" t="s">
        <v>342</v>
      </c>
      <c r="W42" s="695" t="s">
        <v>342</v>
      </c>
      <c r="X42" s="1902"/>
      <c r="Y42" s="695"/>
      <c r="Z42" s="697"/>
    </row>
    <row r="43" spans="2:26" s="150" customFormat="1" ht="11.25">
      <c r="B43" s="694">
        <v>6</v>
      </c>
      <c r="C43" s="695" t="s">
        <v>68</v>
      </c>
      <c r="D43" s="695">
        <v>10</v>
      </c>
      <c r="E43" s="695" t="s">
        <v>82</v>
      </c>
      <c r="F43" s="695" t="s">
        <v>71</v>
      </c>
      <c r="G43" s="695">
        <v>4702043048</v>
      </c>
      <c r="H43" s="695" t="s">
        <v>83</v>
      </c>
      <c r="I43" s="695" t="s">
        <v>84</v>
      </c>
      <c r="J43" s="695">
        <v>449</v>
      </c>
      <c r="K43" s="695">
        <f>P43</f>
        <v>454</v>
      </c>
      <c r="L43" s="695">
        <f>K43</f>
        <v>454</v>
      </c>
      <c r="M43" s="695">
        <v>0</v>
      </c>
      <c r="N43" s="695">
        <f>L43</f>
        <v>454</v>
      </c>
      <c r="O43" s="695">
        <v>0</v>
      </c>
      <c r="P43" s="695">
        <v>454</v>
      </c>
      <c r="Q43" s="695">
        <v>29</v>
      </c>
      <c r="R43" s="695" t="s">
        <v>263</v>
      </c>
      <c r="S43" s="695" t="s">
        <v>1263</v>
      </c>
      <c r="T43" s="695" t="s">
        <v>28</v>
      </c>
      <c r="U43" s="695" t="s">
        <v>342</v>
      </c>
      <c r="V43" s="695" t="s">
        <v>342</v>
      </c>
      <c r="W43" s="695" t="s">
        <v>342</v>
      </c>
      <c r="X43" s="1904"/>
      <c r="Y43" s="695"/>
      <c r="Z43" s="697"/>
    </row>
    <row r="44" spans="2:26" s="150" customFormat="1" ht="11.25">
      <c r="B44" s="708"/>
      <c r="C44" s="709"/>
      <c r="D44" s="709"/>
      <c r="E44" s="709"/>
      <c r="F44" s="709" t="s">
        <v>379</v>
      </c>
      <c r="G44" s="709"/>
      <c r="H44" s="709"/>
      <c r="I44" s="709"/>
      <c r="J44" s="709">
        <f>SUM(J33:J43)</f>
        <v>4870</v>
      </c>
      <c r="K44" s="709">
        <f>SUM(K43:K43)</f>
        <v>454</v>
      </c>
      <c r="L44" s="709">
        <f>SUM(L43:L43)</f>
        <v>454</v>
      </c>
      <c r="M44" s="709">
        <f>SUM(M43:M43)</f>
        <v>0</v>
      </c>
      <c r="N44" s="709">
        <f>SUM(N43:N43)</f>
        <v>454</v>
      </c>
      <c r="O44" s="709">
        <f>SUM(O43:O43)</f>
        <v>0</v>
      </c>
      <c r="P44" s="716">
        <f>SUM(P33:P43)</f>
        <v>4878</v>
      </c>
      <c r="Q44" s="709">
        <f>SUM(Q33:Q43)</f>
        <v>275</v>
      </c>
      <c r="R44" s="709" t="s">
        <v>263</v>
      </c>
      <c r="S44" s="709"/>
      <c r="T44" s="709"/>
      <c r="U44" s="709"/>
      <c r="V44" s="709"/>
      <c r="W44" s="709"/>
      <c r="X44" s="709"/>
      <c r="Y44" s="709"/>
      <c r="Z44" s="710"/>
    </row>
    <row r="45" spans="2:26" s="150" customFormat="1" ht="12" thickBot="1">
      <c r="B45" s="722"/>
      <c r="C45" s="723"/>
      <c r="D45" s="723"/>
      <c r="E45" s="723"/>
      <c r="F45" s="723"/>
      <c r="G45" s="723"/>
      <c r="H45" s="713"/>
      <c r="I45" s="724"/>
      <c r="J45" s="723"/>
      <c r="K45" s="548"/>
      <c r="L45" s="548"/>
      <c r="M45" s="548"/>
      <c r="N45" s="548"/>
      <c r="O45" s="548"/>
      <c r="P45" s="548"/>
      <c r="Q45" s="548"/>
      <c r="R45" s="74"/>
      <c r="S45" s="548"/>
      <c r="T45" s="548"/>
      <c r="U45" s="548"/>
      <c r="V45" s="548"/>
      <c r="W45" s="548"/>
      <c r="X45" s="704"/>
      <c r="Y45" s="548"/>
      <c r="Z45" s="725"/>
    </row>
    <row r="46" spans="2:26" s="693" customFormat="1" ht="23.25" thickBot="1">
      <c r="B46" s="689" t="s">
        <v>1258</v>
      </c>
      <c r="C46" s="690" t="s">
        <v>353</v>
      </c>
      <c r="D46" s="690" t="s">
        <v>1</v>
      </c>
      <c r="E46" s="690" t="s">
        <v>354</v>
      </c>
      <c r="F46" s="690" t="s">
        <v>355</v>
      </c>
      <c r="G46" s="690" t="s">
        <v>356</v>
      </c>
      <c r="H46" s="690" t="s">
        <v>357</v>
      </c>
      <c r="I46" s="691" t="s">
        <v>358</v>
      </c>
      <c r="J46" s="690" t="s">
        <v>359</v>
      </c>
      <c r="K46" s="690" t="s">
        <v>360</v>
      </c>
      <c r="L46" s="690" t="s">
        <v>361</v>
      </c>
      <c r="M46" s="690" t="s">
        <v>362</v>
      </c>
      <c r="N46" s="690" t="s">
        <v>363</v>
      </c>
      <c r="O46" s="690" t="s">
        <v>364</v>
      </c>
      <c r="P46" s="690" t="s">
        <v>365</v>
      </c>
      <c r="Q46" s="690" t="s">
        <v>366</v>
      </c>
      <c r="R46" s="690" t="s">
        <v>367</v>
      </c>
      <c r="S46" s="690" t="s">
        <v>370</v>
      </c>
      <c r="T46" s="690" t="s">
        <v>371</v>
      </c>
      <c r="U46" s="690" t="s">
        <v>372</v>
      </c>
      <c r="V46" s="690" t="s">
        <v>373</v>
      </c>
      <c r="W46" s="690" t="s">
        <v>1259</v>
      </c>
      <c r="X46" s="690" t="s">
        <v>375</v>
      </c>
      <c r="Y46" s="690" t="s">
        <v>1260</v>
      </c>
      <c r="Z46" s="692" t="s">
        <v>1261</v>
      </c>
    </row>
    <row r="47" spans="2:26" s="150" customFormat="1" ht="11.25">
      <c r="B47" s="695">
        <v>6</v>
      </c>
      <c r="C47" s="695" t="s">
        <v>91</v>
      </c>
      <c r="D47" s="695">
        <v>10</v>
      </c>
      <c r="E47" s="695" t="s">
        <v>41</v>
      </c>
      <c r="F47" s="695" t="s">
        <v>92</v>
      </c>
      <c r="G47" s="695">
        <v>4702043029</v>
      </c>
      <c r="H47" s="695" t="s">
        <v>42</v>
      </c>
      <c r="I47" s="695">
        <v>710978098501</v>
      </c>
      <c r="J47" s="695">
        <v>390</v>
      </c>
      <c r="K47" s="695">
        <f>P47</f>
        <v>399</v>
      </c>
      <c r="L47" s="695">
        <f>K47</f>
        <v>399</v>
      </c>
      <c r="M47" s="695">
        <v>0</v>
      </c>
      <c r="N47" s="695">
        <f>L47</f>
        <v>399</v>
      </c>
      <c r="O47" s="695">
        <v>0</v>
      </c>
      <c r="P47" s="695">
        <v>399</v>
      </c>
      <c r="Q47" s="695">
        <v>24</v>
      </c>
      <c r="R47" s="695" t="s">
        <v>26</v>
      </c>
      <c r="S47" s="695" t="s">
        <v>1262</v>
      </c>
      <c r="T47" s="695" t="s">
        <v>1265</v>
      </c>
      <c r="U47" s="695" t="s">
        <v>342</v>
      </c>
      <c r="V47" s="695" t="s">
        <v>342</v>
      </c>
      <c r="W47" s="695" t="s">
        <v>342</v>
      </c>
      <c r="X47" s="695" t="s">
        <v>93</v>
      </c>
      <c r="Y47" s="695"/>
      <c r="Z47" s="695"/>
    </row>
    <row r="48" spans="2:26" s="150" customFormat="1" ht="11.25">
      <c r="B48" s="695">
        <v>5</v>
      </c>
      <c r="C48" s="695" t="s">
        <v>91</v>
      </c>
      <c r="D48" s="695">
        <v>20</v>
      </c>
      <c r="E48" s="695" t="s">
        <v>95</v>
      </c>
      <c r="F48" s="695" t="s">
        <v>92</v>
      </c>
      <c r="G48" s="695">
        <v>4702043029</v>
      </c>
      <c r="H48" s="695" t="s">
        <v>37</v>
      </c>
      <c r="I48" s="695">
        <v>710978098502</v>
      </c>
      <c r="J48" s="695">
        <v>538</v>
      </c>
      <c r="K48" s="695">
        <f>P48</f>
        <v>546</v>
      </c>
      <c r="L48" s="695">
        <f>K48</f>
        <v>546</v>
      </c>
      <c r="M48" s="695">
        <v>0</v>
      </c>
      <c r="N48" s="695">
        <f>L48</f>
        <v>546</v>
      </c>
      <c r="O48" s="695">
        <v>0</v>
      </c>
      <c r="P48" s="695">
        <v>546</v>
      </c>
      <c r="Q48" s="695">
        <v>33</v>
      </c>
      <c r="R48" s="695" t="s">
        <v>26</v>
      </c>
      <c r="S48" s="695" t="s">
        <v>1263</v>
      </c>
      <c r="T48" s="695" t="s">
        <v>1265</v>
      </c>
      <c r="U48" s="695" t="s">
        <v>342</v>
      </c>
      <c r="V48" s="695" t="s">
        <v>342</v>
      </c>
      <c r="W48" s="695" t="s">
        <v>342</v>
      </c>
      <c r="X48" s="695"/>
      <c r="Y48" s="695"/>
      <c r="Z48" s="695"/>
    </row>
    <row r="49" spans="2:26" s="150" customFormat="1" ht="11.25">
      <c r="B49" s="695">
        <v>6</v>
      </c>
      <c r="C49" s="695" t="s">
        <v>91</v>
      </c>
      <c r="D49" s="695">
        <v>30</v>
      </c>
      <c r="E49" s="695" t="s">
        <v>46</v>
      </c>
      <c r="F49" s="695" t="s">
        <v>92</v>
      </c>
      <c r="G49" s="695">
        <v>4702043029</v>
      </c>
      <c r="H49" s="695" t="s">
        <v>34</v>
      </c>
      <c r="I49" s="695">
        <v>710978098503</v>
      </c>
      <c r="J49" s="695">
        <v>2549</v>
      </c>
      <c r="K49" s="695">
        <f>P49</f>
        <v>2621</v>
      </c>
      <c r="L49" s="695">
        <f>K49</f>
        <v>2621</v>
      </c>
      <c r="M49" s="695">
        <v>0</v>
      </c>
      <c r="N49" s="695">
        <f>L49</f>
        <v>2621</v>
      </c>
      <c r="O49" s="695">
        <v>0</v>
      </c>
      <c r="P49" s="695">
        <v>2621</v>
      </c>
      <c r="Q49" s="695">
        <v>153</v>
      </c>
      <c r="R49" s="695" t="s">
        <v>26</v>
      </c>
      <c r="S49" s="695" t="s">
        <v>1262</v>
      </c>
      <c r="T49" s="695" t="s">
        <v>1265</v>
      </c>
      <c r="U49" s="695" t="s">
        <v>342</v>
      </c>
      <c r="V49" s="695" t="s">
        <v>342</v>
      </c>
      <c r="W49" s="695" t="s">
        <v>342</v>
      </c>
      <c r="X49" s="695"/>
      <c r="Y49" s="695"/>
      <c r="Z49" s="695"/>
    </row>
    <row r="50" spans="2:26" s="150" customFormat="1" ht="11.25">
      <c r="B50" s="708"/>
      <c r="C50" s="709"/>
      <c r="D50" s="709"/>
      <c r="E50" s="709"/>
      <c r="F50" s="709" t="s">
        <v>379</v>
      </c>
      <c r="G50" s="709"/>
      <c r="H50" s="709"/>
      <c r="I50" s="709"/>
      <c r="J50" s="709">
        <f>SUM(J47:J49)</f>
        <v>3477</v>
      </c>
      <c r="K50" s="709">
        <f>SUM(K49:K49)</f>
        <v>2621</v>
      </c>
      <c r="L50" s="709">
        <f>SUM(L49:L49)</f>
        <v>2621</v>
      </c>
      <c r="M50" s="709">
        <f>SUM(M49:M49)</f>
        <v>0</v>
      </c>
      <c r="N50" s="709">
        <f>SUM(N49:N49)</f>
        <v>2621</v>
      </c>
      <c r="O50" s="709">
        <f>SUM(O49:O49)</f>
        <v>0</v>
      </c>
      <c r="P50" s="709">
        <f>SUM(P47:P49)</f>
        <v>3566</v>
      </c>
      <c r="Q50" s="709">
        <f>SUM(Q47:Q49)</f>
        <v>210</v>
      </c>
      <c r="R50" s="709" t="s">
        <v>263</v>
      </c>
      <c r="S50" s="709"/>
      <c r="T50" s="709"/>
      <c r="U50" s="709"/>
      <c r="V50" s="709"/>
      <c r="W50" s="709"/>
      <c r="X50" s="709"/>
      <c r="Y50" s="709"/>
      <c r="Z50" s="710"/>
    </row>
    <row r="51" spans="2:26" s="150" customFormat="1" ht="12" thickBot="1">
      <c r="B51" s="722"/>
      <c r="C51" s="723"/>
      <c r="D51" s="723"/>
      <c r="E51" s="723"/>
      <c r="F51" s="723"/>
      <c r="G51" s="723"/>
      <c r="H51" s="605"/>
      <c r="I51" s="724"/>
      <c r="J51" s="723"/>
      <c r="K51" s="74"/>
      <c r="L51" s="74"/>
      <c r="M51" s="548"/>
      <c r="N51" s="74"/>
      <c r="O51" s="548"/>
      <c r="P51" s="548"/>
      <c r="Q51" s="548"/>
      <c r="R51" s="74"/>
      <c r="S51" s="548"/>
      <c r="T51" s="548"/>
      <c r="U51" s="548"/>
      <c r="V51" s="548"/>
      <c r="W51" s="548"/>
      <c r="X51" s="713"/>
      <c r="Y51" s="548"/>
      <c r="Z51" s="725"/>
    </row>
    <row r="52" spans="2:26" s="150" customFormat="1" ht="23.25" thickBot="1">
      <c r="B52" s="689" t="s">
        <v>1258</v>
      </c>
      <c r="C52" s="690" t="s">
        <v>353</v>
      </c>
      <c r="D52" s="690" t="s">
        <v>1</v>
      </c>
      <c r="E52" s="690" t="s">
        <v>354</v>
      </c>
      <c r="F52" s="690" t="s">
        <v>355</v>
      </c>
      <c r="G52" s="690" t="s">
        <v>356</v>
      </c>
      <c r="H52" s="690" t="s">
        <v>357</v>
      </c>
      <c r="I52" s="691" t="s">
        <v>358</v>
      </c>
      <c r="J52" s="690" t="s">
        <v>359</v>
      </c>
      <c r="K52" s="690" t="s">
        <v>360</v>
      </c>
      <c r="L52" s="690" t="s">
        <v>361</v>
      </c>
      <c r="M52" s="690" t="s">
        <v>362</v>
      </c>
      <c r="N52" s="690" t="s">
        <v>363</v>
      </c>
      <c r="O52" s="690" t="s">
        <v>364</v>
      </c>
      <c r="P52" s="690" t="s">
        <v>365</v>
      </c>
      <c r="Q52" s="690" t="s">
        <v>366</v>
      </c>
      <c r="R52" s="690" t="s">
        <v>367</v>
      </c>
      <c r="S52" s="690" t="s">
        <v>370</v>
      </c>
      <c r="T52" s="690" t="s">
        <v>371</v>
      </c>
      <c r="U52" s="726" t="s">
        <v>372</v>
      </c>
      <c r="V52" s="690" t="s">
        <v>373</v>
      </c>
      <c r="W52" s="690" t="s">
        <v>1259</v>
      </c>
      <c r="X52" s="690" t="s">
        <v>375</v>
      </c>
      <c r="Y52" s="690" t="s">
        <v>1260</v>
      </c>
      <c r="Z52" s="692" t="s">
        <v>1261</v>
      </c>
    </row>
    <row r="53" spans="2:26" s="150" customFormat="1" ht="11.25">
      <c r="B53" s="695">
        <v>6</v>
      </c>
      <c r="C53" s="695" t="s">
        <v>96</v>
      </c>
      <c r="D53" s="695">
        <v>10</v>
      </c>
      <c r="E53" s="695" t="s">
        <v>41</v>
      </c>
      <c r="F53" s="695" t="s">
        <v>92</v>
      </c>
      <c r="G53" s="695">
        <v>4702043030</v>
      </c>
      <c r="H53" s="695" t="s">
        <v>42</v>
      </c>
      <c r="I53" s="696">
        <v>710978098501</v>
      </c>
      <c r="J53" s="695">
        <v>564</v>
      </c>
      <c r="K53" s="695">
        <f>P53</f>
        <v>576</v>
      </c>
      <c r="L53" s="695">
        <f>K53</f>
        <v>576</v>
      </c>
      <c r="M53" s="695">
        <v>0</v>
      </c>
      <c r="N53" s="695">
        <f>L53</f>
        <v>576</v>
      </c>
      <c r="O53" s="695">
        <v>0</v>
      </c>
      <c r="P53" s="695">
        <v>576</v>
      </c>
      <c r="Q53" s="695">
        <v>34</v>
      </c>
      <c r="R53" s="695" t="s">
        <v>26</v>
      </c>
      <c r="S53" s="695" t="s">
        <v>1262</v>
      </c>
      <c r="T53" s="695" t="s">
        <v>1265</v>
      </c>
      <c r="U53" s="695" t="s">
        <v>342</v>
      </c>
      <c r="V53" s="695" t="s">
        <v>342</v>
      </c>
      <c r="W53" s="695" t="s">
        <v>342</v>
      </c>
      <c r="X53" s="695" t="s">
        <v>97</v>
      </c>
      <c r="Y53" s="695"/>
      <c r="Z53" s="695"/>
    </row>
    <row r="54" spans="2:26" s="150" customFormat="1" ht="11.25">
      <c r="B54" s="695">
        <v>6</v>
      </c>
      <c r="C54" s="695" t="s">
        <v>96</v>
      </c>
      <c r="D54" s="695">
        <v>20</v>
      </c>
      <c r="E54" s="695" t="s">
        <v>46</v>
      </c>
      <c r="F54" s="695" t="s">
        <v>92</v>
      </c>
      <c r="G54" s="695">
        <v>4702043030</v>
      </c>
      <c r="H54" s="695" t="s">
        <v>34</v>
      </c>
      <c r="I54" s="696">
        <v>710978098503</v>
      </c>
      <c r="J54" s="695">
        <v>752</v>
      </c>
      <c r="K54" s="695">
        <f>P54</f>
        <v>772</v>
      </c>
      <c r="L54" s="695">
        <f>K54</f>
        <v>772</v>
      </c>
      <c r="M54" s="695">
        <v>0</v>
      </c>
      <c r="N54" s="695">
        <f>L54</f>
        <v>772</v>
      </c>
      <c r="O54" s="695">
        <v>0</v>
      </c>
      <c r="P54" s="695">
        <v>772</v>
      </c>
      <c r="Q54" s="695">
        <v>45</v>
      </c>
      <c r="R54" s="695" t="s">
        <v>26</v>
      </c>
      <c r="S54" s="695" t="s">
        <v>1263</v>
      </c>
      <c r="T54" s="695" t="s">
        <v>1265</v>
      </c>
      <c r="U54" s="695" t="s">
        <v>342</v>
      </c>
      <c r="V54" s="695" t="s">
        <v>342</v>
      </c>
      <c r="W54" s="695" t="s">
        <v>342</v>
      </c>
      <c r="X54" s="695"/>
      <c r="Y54" s="695"/>
      <c r="Z54" s="695"/>
    </row>
    <row r="55" spans="2:26" s="150" customFormat="1" ht="11.25">
      <c r="B55" s="695">
        <v>6</v>
      </c>
      <c r="C55" s="695" t="s">
        <v>96</v>
      </c>
      <c r="D55" s="695">
        <v>30</v>
      </c>
      <c r="E55" s="695" t="s">
        <v>47</v>
      </c>
      <c r="F55" s="695" t="s">
        <v>92</v>
      </c>
      <c r="G55" s="695">
        <v>4702043030</v>
      </c>
      <c r="H55" s="695" t="s">
        <v>48</v>
      </c>
      <c r="I55" s="696">
        <v>710978098505</v>
      </c>
      <c r="J55" s="695">
        <v>658</v>
      </c>
      <c r="K55" s="695">
        <f>P55</f>
        <v>673</v>
      </c>
      <c r="L55" s="695">
        <f>K55</f>
        <v>673</v>
      </c>
      <c r="M55" s="695">
        <v>0</v>
      </c>
      <c r="N55" s="695">
        <f>L55</f>
        <v>673</v>
      </c>
      <c r="O55" s="695">
        <v>0</v>
      </c>
      <c r="P55" s="695">
        <v>673</v>
      </c>
      <c r="Q55" s="695">
        <v>40</v>
      </c>
      <c r="R55" s="695" t="s">
        <v>26</v>
      </c>
      <c r="S55" s="695" t="s">
        <v>1263</v>
      </c>
      <c r="T55" s="695" t="s">
        <v>1265</v>
      </c>
      <c r="U55" s="695" t="s">
        <v>342</v>
      </c>
      <c r="V55" s="695" t="s">
        <v>342</v>
      </c>
      <c r="W55" s="695" t="s">
        <v>342</v>
      </c>
      <c r="X55" s="695"/>
      <c r="Y55" s="695"/>
      <c r="Z55" s="695"/>
    </row>
    <row r="56" spans="2:26" s="150" customFormat="1" ht="11.25">
      <c r="B56" s="695">
        <v>5</v>
      </c>
      <c r="C56" s="695" t="s">
        <v>96</v>
      </c>
      <c r="D56" s="695">
        <v>40</v>
      </c>
      <c r="E56" s="695" t="s">
        <v>49</v>
      </c>
      <c r="F56" s="695" t="s">
        <v>92</v>
      </c>
      <c r="G56" s="695">
        <v>4702043030</v>
      </c>
      <c r="H56" s="695" t="s">
        <v>50</v>
      </c>
      <c r="I56" s="696">
        <v>710978098508</v>
      </c>
      <c r="J56" s="695">
        <v>658</v>
      </c>
      <c r="K56" s="695">
        <f>P56</f>
        <v>673</v>
      </c>
      <c r="L56" s="695">
        <f>K56</f>
        <v>673</v>
      </c>
      <c r="M56" s="695">
        <v>0</v>
      </c>
      <c r="N56" s="695">
        <f>L56</f>
        <v>673</v>
      </c>
      <c r="O56" s="695">
        <v>0</v>
      </c>
      <c r="P56" s="695">
        <v>673</v>
      </c>
      <c r="Q56" s="695">
        <v>39</v>
      </c>
      <c r="R56" s="695" t="s">
        <v>26</v>
      </c>
      <c r="S56" s="695" t="s">
        <v>1263</v>
      </c>
      <c r="T56" s="695" t="s">
        <v>1265</v>
      </c>
      <c r="U56" s="695" t="s">
        <v>342</v>
      </c>
      <c r="V56" s="695" t="s">
        <v>342</v>
      </c>
      <c r="W56" s="695" t="s">
        <v>342</v>
      </c>
      <c r="X56" s="695"/>
      <c r="Y56" s="695"/>
      <c r="Z56" s="695"/>
    </row>
    <row r="57" spans="2:26" s="150" customFormat="1" ht="11.25">
      <c r="B57" s="695">
        <v>5</v>
      </c>
      <c r="C57" s="695" t="s">
        <v>96</v>
      </c>
      <c r="D57" s="695">
        <v>10</v>
      </c>
      <c r="E57" s="695" t="s">
        <v>99</v>
      </c>
      <c r="F57" s="695" t="s">
        <v>92</v>
      </c>
      <c r="G57" s="695">
        <v>4702053675</v>
      </c>
      <c r="H57" s="695" t="s">
        <v>52</v>
      </c>
      <c r="I57" s="696">
        <v>711967632004</v>
      </c>
      <c r="J57" s="695">
        <v>300</v>
      </c>
      <c r="K57" s="695">
        <f>P57</f>
        <v>297</v>
      </c>
      <c r="L57" s="695">
        <f>K57</f>
        <v>297</v>
      </c>
      <c r="M57" s="695">
        <v>0</v>
      </c>
      <c r="N57" s="695">
        <f>L57</f>
        <v>297</v>
      </c>
      <c r="O57" s="695">
        <v>0</v>
      </c>
      <c r="P57" s="695">
        <v>297</v>
      </c>
      <c r="Q57" s="695">
        <v>20</v>
      </c>
      <c r="R57" s="695" t="s">
        <v>26</v>
      </c>
      <c r="S57" s="695" t="s">
        <v>1263</v>
      </c>
      <c r="T57" s="695" t="s">
        <v>1265</v>
      </c>
      <c r="U57" s="695" t="s">
        <v>342</v>
      </c>
      <c r="V57" s="695" t="s">
        <v>342</v>
      </c>
      <c r="W57" s="695" t="s">
        <v>342</v>
      </c>
      <c r="X57" s="695"/>
      <c r="Y57" s="695"/>
      <c r="Z57" s="695"/>
    </row>
    <row r="58" spans="2:26" s="150" customFormat="1" ht="11.25">
      <c r="B58" s="695">
        <v>5</v>
      </c>
      <c r="C58" s="695" t="s">
        <v>96</v>
      </c>
      <c r="D58" s="695">
        <v>10</v>
      </c>
      <c r="E58" s="695" t="s">
        <v>55</v>
      </c>
      <c r="F58" s="695" t="s">
        <v>92</v>
      </c>
      <c r="G58" s="695">
        <v>4702048641</v>
      </c>
      <c r="H58" s="695" t="s">
        <v>56</v>
      </c>
      <c r="I58" s="696" t="s">
        <v>57</v>
      </c>
      <c r="J58" s="695">
        <v>2476</v>
      </c>
      <c r="K58" s="695">
        <f>2959-100-K43</f>
        <v>2405</v>
      </c>
      <c r="L58" s="695">
        <f>K58-M58</f>
        <v>2397</v>
      </c>
      <c r="M58" s="695">
        <v>8</v>
      </c>
      <c r="N58" s="695">
        <f>L58-O58</f>
        <v>1848</v>
      </c>
      <c r="O58" s="695">
        <v>549</v>
      </c>
      <c r="P58" s="695">
        <v>2486</v>
      </c>
      <c r="Q58" s="695">
        <v>36</v>
      </c>
      <c r="R58" s="695" t="s">
        <v>26</v>
      </c>
      <c r="S58" s="695" t="s">
        <v>1263</v>
      </c>
      <c r="T58" s="695" t="s">
        <v>1265</v>
      </c>
      <c r="U58" s="695" t="s">
        <v>342</v>
      </c>
      <c r="V58" s="695" t="s">
        <v>342</v>
      </c>
      <c r="W58" s="695" t="s">
        <v>342</v>
      </c>
      <c r="X58" s="695"/>
      <c r="Y58" s="695"/>
      <c r="Z58" s="695"/>
    </row>
    <row r="59" spans="2:26" s="150" customFormat="1" ht="11.25">
      <c r="B59" s="695">
        <v>5</v>
      </c>
      <c r="C59" s="695" t="s">
        <v>96</v>
      </c>
      <c r="D59" s="695">
        <v>10</v>
      </c>
      <c r="E59" s="695" t="s">
        <v>100</v>
      </c>
      <c r="F59" s="695" t="s">
        <v>92</v>
      </c>
      <c r="G59" s="695">
        <v>4702048644</v>
      </c>
      <c r="H59" s="695" t="s">
        <v>56</v>
      </c>
      <c r="I59" s="696" t="s">
        <v>101</v>
      </c>
      <c r="J59" s="695">
        <v>400</v>
      </c>
      <c r="K59" s="695">
        <f>539-100</f>
        <v>439</v>
      </c>
      <c r="L59" s="695">
        <f>K59-M59</f>
        <v>432</v>
      </c>
      <c r="M59" s="695">
        <v>7</v>
      </c>
      <c r="N59" s="695">
        <f>L59-O59</f>
        <v>0</v>
      </c>
      <c r="O59" s="695">
        <v>432</v>
      </c>
      <c r="P59" s="695">
        <v>400</v>
      </c>
      <c r="Q59" s="695">
        <v>9</v>
      </c>
      <c r="R59" s="695" t="s">
        <v>26</v>
      </c>
      <c r="S59" s="695" t="s">
        <v>1263</v>
      </c>
      <c r="T59" s="695" t="s">
        <v>1265</v>
      </c>
      <c r="U59" s="695" t="s">
        <v>342</v>
      </c>
      <c r="V59" s="695" t="s">
        <v>342</v>
      </c>
      <c r="W59" s="695" t="s">
        <v>342</v>
      </c>
      <c r="X59" s="695"/>
      <c r="Y59" s="695"/>
      <c r="Z59" s="695"/>
    </row>
    <row r="60" spans="2:26" s="150" customFormat="1" ht="11.25">
      <c r="B60" s="708"/>
      <c r="C60" s="709"/>
      <c r="D60" s="709"/>
      <c r="E60" s="709"/>
      <c r="F60" s="709" t="s">
        <v>379</v>
      </c>
      <c r="G60" s="709"/>
      <c r="H60" s="709"/>
      <c r="I60" s="709"/>
      <c r="J60" s="709">
        <f>SUM(J53:J59)</f>
        <v>5808</v>
      </c>
      <c r="K60" s="709">
        <f>SUM(K59:K59)</f>
        <v>439</v>
      </c>
      <c r="L60" s="709">
        <f>SUM(L59:L59)</f>
        <v>432</v>
      </c>
      <c r="M60" s="709">
        <f>SUM(M59:M59)</f>
        <v>7</v>
      </c>
      <c r="N60" s="709">
        <f>SUM(N59:N59)</f>
        <v>0</v>
      </c>
      <c r="O60" s="709">
        <f>SUM(O59:O59)</f>
        <v>432</v>
      </c>
      <c r="P60" s="709">
        <f>SUM(P53:P59)</f>
        <v>5877</v>
      </c>
      <c r="Q60" s="709">
        <f>SUM(Q53:Q59)</f>
        <v>223</v>
      </c>
      <c r="R60" s="709" t="s">
        <v>263</v>
      </c>
      <c r="S60" s="709"/>
      <c r="T60" s="709"/>
      <c r="U60" s="709"/>
      <c r="V60" s="709"/>
      <c r="W60" s="709"/>
      <c r="X60" s="709"/>
      <c r="Y60" s="709"/>
      <c r="Z60" s="710"/>
    </row>
    <row r="61" spans="2:26" s="150" customFormat="1" ht="12" thickBot="1">
      <c r="B61" s="727"/>
      <c r="C61" s="728"/>
      <c r="D61" s="728"/>
      <c r="E61" s="728"/>
      <c r="F61" s="729"/>
      <c r="G61" s="730"/>
      <c r="H61" s="731"/>
      <c r="I61" s="732"/>
      <c r="J61" s="728"/>
      <c r="K61" s="731"/>
      <c r="L61" s="731"/>
      <c r="M61" s="731"/>
      <c r="N61" s="731"/>
      <c r="O61" s="731"/>
      <c r="P61" s="731"/>
      <c r="Q61" s="731"/>
      <c r="R61" s="733"/>
      <c r="S61" s="731"/>
      <c r="T61" s="731"/>
      <c r="U61" s="731"/>
      <c r="V61" s="731"/>
      <c r="W61" s="731"/>
      <c r="X61" s="731"/>
      <c r="Y61" s="731"/>
      <c r="Z61" s="734"/>
    </row>
    <row r="62" spans="2:26" s="150" customFormat="1" ht="12" thickBot="1">
      <c r="B62" s="685"/>
      <c r="C62" s="686"/>
      <c r="D62" s="686"/>
      <c r="E62" s="687" t="s">
        <v>88</v>
      </c>
      <c r="F62" s="1896" t="s">
        <v>1256</v>
      </c>
      <c r="G62" s="1897"/>
      <c r="H62" s="687" t="s">
        <v>1257</v>
      </c>
      <c r="I62" s="688"/>
      <c r="J62" s="688"/>
      <c r="K62" s="688"/>
      <c r="L62" s="688"/>
      <c r="M62" s="688"/>
      <c r="N62" s="688"/>
      <c r="O62" s="688"/>
      <c r="P62" s="688"/>
      <c r="Q62" s="688"/>
      <c r="R62" s="687"/>
      <c r="S62" s="687"/>
      <c r="T62" s="687"/>
      <c r="U62" s="687"/>
      <c r="V62" s="687"/>
      <c r="W62" s="687"/>
      <c r="X62" s="687"/>
      <c r="Y62" s="686"/>
      <c r="Z62" s="211"/>
    </row>
    <row r="63" spans="2:26" s="150" customFormat="1" ht="23.25" thickBot="1">
      <c r="B63" s="689" t="s">
        <v>1258</v>
      </c>
      <c r="C63" s="690" t="s">
        <v>353</v>
      </c>
      <c r="D63" s="690" t="s">
        <v>1</v>
      </c>
      <c r="E63" s="690" t="s">
        <v>354</v>
      </c>
      <c r="F63" s="690" t="s">
        <v>355</v>
      </c>
      <c r="G63" s="690" t="s">
        <v>356</v>
      </c>
      <c r="H63" s="690" t="s">
        <v>357</v>
      </c>
      <c r="I63" s="691" t="s">
        <v>358</v>
      </c>
      <c r="J63" s="690" t="s">
        <v>359</v>
      </c>
      <c r="K63" s="690" t="s">
        <v>360</v>
      </c>
      <c r="L63" s="690" t="s">
        <v>361</v>
      </c>
      <c r="M63" s="690" t="s">
        <v>362</v>
      </c>
      <c r="N63" s="690" t="s">
        <v>363</v>
      </c>
      <c r="O63" s="690" t="s">
        <v>364</v>
      </c>
      <c r="P63" s="690" t="s">
        <v>365</v>
      </c>
      <c r="Q63" s="690" t="s">
        <v>366</v>
      </c>
      <c r="R63" s="690" t="s">
        <v>367</v>
      </c>
      <c r="S63" s="690" t="s">
        <v>370</v>
      </c>
      <c r="T63" s="690" t="s">
        <v>371</v>
      </c>
      <c r="U63" s="690" t="s">
        <v>372</v>
      </c>
      <c r="V63" s="690" t="s">
        <v>373</v>
      </c>
      <c r="W63" s="690" t="s">
        <v>1259</v>
      </c>
      <c r="X63" s="690" t="s">
        <v>375</v>
      </c>
      <c r="Y63" s="690" t="s">
        <v>1260</v>
      </c>
      <c r="Z63" s="692" t="s">
        <v>1261</v>
      </c>
    </row>
    <row r="64" spans="2:26" s="150" customFormat="1" ht="11.25">
      <c r="B64" s="694">
        <v>4</v>
      </c>
      <c r="C64" s="695" t="s">
        <v>68</v>
      </c>
      <c r="D64" s="695">
        <v>10</v>
      </c>
      <c r="E64" s="695" t="s">
        <v>85</v>
      </c>
      <c r="F64" s="695" t="s">
        <v>71</v>
      </c>
      <c r="G64" s="695">
        <v>4702032003</v>
      </c>
      <c r="H64" s="718" t="s">
        <v>86</v>
      </c>
      <c r="I64" s="696" t="s">
        <v>87</v>
      </c>
      <c r="J64" s="695">
        <v>185</v>
      </c>
      <c r="K64" s="695">
        <f>P64</f>
        <v>185</v>
      </c>
      <c r="L64" s="695">
        <f>K64</f>
        <v>185</v>
      </c>
      <c r="M64" s="695">
        <v>0</v>
      </c>
      <c r="N64" s="695">
        <f>L64</f>
        <v>185</v>
      </c>
      <c r="O64" s="695">
        <v>0</v>
      </c>
      <c r="P64" s="695">
        <v>185</v>
      </c>
      <c r="Q64" s="719">
        <v>5</v>
      </c>
      <c r="R64" s="720" t="s">
        <v>26</v>
      </c>
      <c r="S64" s="719" t="s">
        <v>1263</v>
      </c>
      <c r="T64" s="720" t="s">
        <v>28</v>
      </c>
      <c r="U64" s="720" t="s">
        <v>342</v>
      </c>
      <c r="V64" s="720" t="s">
        <v>342</v>
      </c>
      <c r="W64" s="719" t="s">
        <v>342</v>
      </c>
      <c r="X64" s="1894" t="s">
        <v>89</v>
      </c>
      <c r="Y64" s="548"/>
      <c r="Z64" s="725"/>
    </row>
    <row r="65" spans="2:27" s="150" customFormat="1" ht="11.25">
      <c r="B65" s="694">
        <v>4</v>
      </c>
      <c r="C65" s="695" t="s">
        <v>68</v>
      </c>
      <c r="D65" s="695">
        <v>10</v>
      </c>
      <c r="E65" s="695" t="s">
        <v>85</v>
      </c>
      <c r="F65" s="695" t="s">
        <v>71</v>
      </c>
      <c r="G65" s="695">
        <v>4702032002</v>
      </c>
      <c r="H65" s="718" t="s">
        <v>86</v>
      </c>
      <c r="I65" s="696" t="s">
        <v>87</v>
      </c>
      <c r="J65" s="695">
        <v>370</v>
      </c>
      <c r="K65" s="695">
        <f>P65</f>
        <v>352</v>
      </c>
      <c r="L65" s="695">
        <f>K65</f>
        <v>352</v>
      </c>
      <c r="M65" s="695">
        <v>0</v>
      </c>
      <c r="N65" s="695">
        <f>L65</f>
        <v>352</v>
      </c>
      <c r="O65" s="695">
        <v>0</v>
      </c>
      <c r="P65" s="695">
        <v>352</v>
      </c>
      <c r="Q65" s="719">
        <v>10</v>
      </c>
      <c r="R65" s="720" t="s">
        <v>26</v>
      </c>
      <c r="S65" s="719" t="s">
        <v>1263</v>
      </c>
      <c r="T65" s="720" t="s">
        <v>28</v>
      </c>
      <c r="U65" s="720" t="s">
        <v>342</v>
      </c>
      <c r="V65" s="720" t="s">
        <v>342</v>
      </c>
      <c r="W65" s="719" t="s">
        <v>342</v>
      </c>
      <c r="X65" s="1895"/>
      <c r="Y65" s="548"/>
      <c r="Z65" s="725"/>
      <c r="AA65" s="735" t="s">
        <v>1266</v>
      </c>
    </row>
    <row r="66" spans="2:27" s="150" customFormat="1" ht="11.25">
      <c r="B66" s="708"/>
      <c r="C66" s="709"/>
      <c r="D66" s="709"/>
      <c r="E66" s="709"/>
      <c r="F66" s="709" t="s">
        <v>379</v>
      </c>
      <c r="G66" s="709"/>
      <c r="H66" s="709"/>
      <c r="I66" s="709"/>
      <c r="J66" s="709">
        <f>SUM(J64:J65)</f>
        <v>555</v>
      </c>
      <c r="K66" s="709">
        <f>SUM(K65:K65)</f>
        <v>352</v>
      </c>
      <c r="L66" s="709">
        <f>SUM(L65:L65)</f>
        <v>352</v>
      </c>
      <c r="M66" s="709">
        <f>SUM(M65:M65)</f>
        <v>0</v>
      </c>
      <c r="N66" s="709">
        <f>SUM(N65:N65)</f>
        <v>352</v>
      </c>
      <c r="O66" s="709">
        <f>SUM(O65:O65)</f>
        <v>0</v>
      </c>
      <c r="P66" s="709">
        <f>SUM(P64:P65)</f>
        <v>537</v>
      </c>
      <c r="Q66" s="709">
        <f>SUM(Q64:Q65)</f>
        <v>15</v>
      </c>
      <c r="R66" s="709" t="s">
        <v>26</v>
      </c>
      <c r="S66" s="709"/>
      <c r="T66" s="709"/>
      <c r="U66" s="709"/>
      <c r="V66" s="709"/>
      <c r="W66" s="709"/>
      <c r="X66" s="709"/>
      <c r="Y66" s="709"/>
      <c r="Z66" s="710"/>
    </row>
    <row r="67" spans="2:27" s="150" customFormat="1" ht="12" thickBot="1">
      <c r="B67" s="736"/>
      <c r="C67" s="737"/>
      <c r="D67" s="737"/>
      <c r="E67" s="737"/>
      <c r="F67" s="737"/>
      <c r="G67" s="737"/>
      <c r="H67" s="737"/>
      <c r="I67" s="737"/>
      <c r="J67" s="737"/>
      <c r="K67" s="737"/>
      <c r="L67" s="737"/>
      <c r="M67" s="737"/>
      <c r="N67" s="737"/>
      <c r="O67" s="737"/>
      <c r="P67" s="737"/>
      <c r="Q67" s="737"/>
      <c r="R67" s="737"/>
      <c r="S67" s="737"/>
      <c r="T67" s="737"/>
      <c r="U67" s="737"/>
      <c r="V67" s="737"/>
      <c r="W67" s="737"/>
      <c r="X67" s="737"/>
      <c r="Y67" s="737"/>
      <c r="Z67" s="738"/>
    </row>
    <row r="68" spans="2:27" s="150" customFormat="1" ht="12" thickBot="1">
      <c r="B68" s="685"/>
      <c r="C68" s="686"/>
      <c r="D68" s="686"/>
      <c r="E68" s="687" t="s">
        <v>115</v>
      </c>
      <c r="F68" s="1896" t="s">
        <v>1256</v>
      </c>
      <c r="G68" s="1897"/>
      <c r="H68" s="687" t="s">
        <v>1257</v>
      </c>
      <c r="I68" s="688"/>
      <c r="J68" s="688"/>
      <c r="K68" s="688"/>
      <c r="L68" s="688"/>
      <c r="M68" s="688"/>
      <c r="N68" s="688"/>
      <c r="O68" s="688"/>
      <c r="P68" s="688"/>
      <c r="Q68" s="688"/>
      <c r="R68" s="687"/>
      <c r="S68" s="687"/>
      <c r="T68" s="687"/>
      <c r="U68" s="687"/>
      <c r="V68" s="687"/>
      <c r="W68" s="687"/>
      <c r="X68" s="687"/>
      <c r="Y68" s="686"/>
      <c r="Z68" s="211"/>
    </row>
    <row r="69" spans="2:27" s="150" customFormat="1" ht="23.25" thickBot="1">
      <c r="B69" s="689" t="s">
        <v>1258</v>
      </c>
      <c r="C69" s="690" t="s">
        <v>353</v>
      </c>
      <c r="D69" s="690" t="s">
        <v>1</v>
      </c>
      <c r="E69" s="690" t="s">
        <v>354</v>
      </c>
      <c r="F69" s="690" t="s">
        <v>355</v>
      </c>
      <c r="G69" s="690" t="s">
        <v>356</v>
      </c>
      <c r="H69" s="690" t="s">
        <v>357</v>
      </c>
      <c r="I69" s="691" t="s">
        <v>358</v>
      </c>
      <c r="J69" s="690" t="s">
        <v>359</v>
      </c>
      <c r="K69" s="690" t="s">
        <v>360</v>
      </c>
      <c r="L69" s="690" t="s">
        <v>361</v>
      </c>
      <c r="M69" s="690" t="s">
        <v>362</v>
      </c>
      <c r="N69" s="690" t="s">
        <v>363</v>
      </c>
      <c r="O69" s="690" t="s">
        <v>364</v>
      </c>
      <c r="P69" s="690" t="s">
        <v>365</v>
      </c>
      <c r="Q69" s="690" t="s">
        <v>366</v>
      </c>
      <c r="R69" s="690" t="s">
        <v>367</v>
      </c>
      <c r="S69" s="690" t="s">
        <v>370</v>
      </c>
      <c r="T69" s="690" t="s">
        <v>371</v>
      </c>
      <c r="U69" s="690" t="s">
        <v>372</v>
      </c>
      <c r="V69" s="690" t="s">
        <v>373</v>
      </c>
      <c r="W69" s="690" t="s">
        <v>1259</v>
      </c>
      <c r="X69" s="690" t="s">
        <v>375</v>
      </c>
      <c r="Y69" s="690" t="s">
        <v>1260</v>
      </c>
      <c r="Z69" s="692" t="s">
        <v>1261</v>
      </c>
    </row>
    <row r="70" spans="2:27" s="150" customFormat="1">
      <c r="B70" s="694">
        <v>6</v>
      </c>
      <c r="C70" s="695" t="s">
        <v>21</v>
      </c>
      <c r="D70" s="695">
        <v>10</v>
      </c>
      <c r="E70" s="695" t="s">
        <v>65</v>
      </c>
      <c r="F70" s="695" t="s">
        <v>25</v>
      </c>
      <c r="G70" s="695">
        <v>4702043047</v>
      </c>
      <c r="H70" s="718" t="s">
        <v>66</v>
      </c>
      <c r="I70" s="696" t="s">
        <v>67</v>
      </c>
      <c r="J70" s="695">
        <v>159</v>
      </c>
      <c r="K70" s="739">
        <f>P70</f>
        <v>159</v>
      </c>
      <c r="L70" s="739">
        <f>K70</f>
        <v>159</v>
      </c>
      <c r="M70" s="739">
        <v>0</v>
      </c>
      <c r="N70" s="739">
        <f>L70</f>
        <v>159</v>
      </c>
      <c r="O70" s="739">
        <v>0</v>
      </c>
      <c r="P70" s="739">
        <v>159</v>
      </c>
      <c r="Q70" s="719">
        <v>10</v>
      </c>
      <c r="R70" s="720" t="s">
        <v>479</v>
      </c>
      <c r="S70" s="719" t="s">
        <v>1263</v>
      </c>
      <c r="T70" s="719" t="s">
        <v>342</v>
      </c>
      <c r="U70" s="719" t="s">
        <v>342</v>
      </c>
      <c r="V70" s="719" t="s">
        <v>342</v>
      </c>
      <c r="W70" s="719" t="s">
        <v>342</v>
      </c>
      <c r="X70" s="740" t="s">
        <v>116</v>
      </c>
      <c r="Y70" s="548"/>
      <c r="Z70" s="725"/>
    </row>
    <row r="71" spans="2:27" s="150" customFormat="1" ht="12" thickBot="1">
      <c r="B71" s="702"/>
      <c r="C71" s="703"/>
      <c r="D71" s="703"/>
      <c r="E71" s="703"/>
      <c r="F71" s="703"/>
      <c r="G71" s="703"/>
      <c r="H71" s="704"/>
      <c r="I71" s="705"/>
      <c r="J71" s="703"/>
      <c r="K71" s="704"/>
      <c r="L71" s="704"/>
      <c r="M71" s="704"/>
      <c r="N71" s="704"/>
      <c r="O71" s="704"/>
      <c r="P71" s="704"/>
      <c r="Q71" s="704"/>
      <c r="R71" s="706"/>
      <c r="S71" s="704"/>
      <c r="T71" s="704"/>
      <c r="U71" s="704"/>
      <c r="V71" s="704"/>
      <c r="W71" s="704"/>
      <c r="X71" s="704"/>
      <c r="Y71" s="704"/>
      <c r="Z71" s="707"/>
    </row>
    <row r="72" spans="2:27" s="150" customFormat="1" ht="12.75" thickBot="1">
      <c r="B72" s="1898" t="s">
        <v>1267</v>
      </c>
      <c r="C72" s="1899"/>
      <c r="D72" s="1899"/>
      <c r="E72" s="1899"/>
      <c r="F72" s="1899"/>
      <c r="G72" s="1899"/>
      <c r="H72" s="1900"/>
      <c r="I72" s="741"/>
      <c r="J72" s="742">
        <f>J9+J13+J17+J23+J30+J44+J50+J60+J66+J70</f>
        <v>33930</v>
      </c>
      <c r="K72" s="742" t="e">
        <f>K17+#REF!+K30+K66</f>
        <v>#REF!</v>
      </c>
      <c r="L72" s="742" t="e">
        <f>L17+#REF!+L30+L66</f>
        <v>#REF!</v>
      </c>
      <c r="M72" s="742" t="e">
        <f>M17+#REF!+M30+M66</f>
        <v>#REF!</v>
      </c>
      <c r="N72" s="742" t="e">
        <f>N17+#REF!+N30+N66</f>
        <v>#REF!</v>
      </c>
      <c r="O72" s="742" t="e">
        <f>O17+#REF!+O30+O66</f>
        <v>#REF!</v>
      </c>
      <c r="P72" s="742">
        <f>P9+P13+P17+P23+P30+P44+P50+P60+P66+P70</f>
        <v>34546</v>
      </c>
      <c r="Q72" s="742">
        <f>Q9+Q13+Q17+Q23+Q30+Q44+Q50+Q60+Q66+Q70</f>
        <v>1857</v>
      </c>
      <c r="R72" s="742"/>
      <c r="S72" s="743"/>
      <c r="T72" s="743"/>
      <c r="U72" s="743"/>
      <c r="V72" s="743"/>
      <c r="W72" s="743"/>
      <c r="X72" s="744"/>
      <c r="Y72" s="744"/>
      <c r="Z72" s="745"/>
    </row>
    <row r="73" spans="2:27" s="150" customFormat="1" ht="12" thickBot="1">
      <c r="B73" s="746"/>
      <c r="C73" s="747"/>
      <c r="D73" s="747"/>
      <c r="E73" s="747"/>
      <c r="F73" s="747"/>
      <c r="G73" s="747"/>
      <c r="H73" s="748"/>
      <c r="I73" s="749"/>
      <c r="J73" s="747"/>
      <c r="K73" s="748"/>
      <c r="L73" s="748"/>
      <c r="M73" s="748"/>
      <c r="N73" s="748"/>
      <c r="O73" s="748"/>
      <c r="P73" s="748"/>
      <c r="Q73" s="748"/>
      <c r="R73" s="213"/>
      <c r="S73" s="748"/>
      <c r="T73" s="748"/>
      <c r="U73" s="748"/>
      <c r="V73" s="748"/>
      <c r="W73" s="748"/>
      <c r="X73" s="748"/>
      <c r="Y73" s="748"/>
      <c r="Z73" s="750"/>
    </row>
  </sheetData>
  <autoFilter ref="B4:X73">
    <filterColumn colId="16">
      <filters blank="1">
        <filter val="Ready to Ship"/>
        <filter val="STATUS"/>
      </filters>
    </filterColumn>
  </autoFilter>
  <mergeCells count="9">
    <mergeCell ref="X64:X65"/>
    <mergeCell ref="F68:G68"/>
    <mergeCell ref="B72:H72"/>
    <mergeCell ref="F3:G3"/>
    <mergeCell ref="X5:X8"/>
    <mergeCell ref="X20:X22"/>
    <mergeCell ref="X26:X29"/>
    <mergeCell ref="X33:X43"/>
    <mergeCell ref="F62:G62"/>
  </mergeCells>
  <pageMargins left="0.25" right="0.25" top="0.75" bottom="0.75" header="0.3" footer="0.3"/>
  <pageSetup paperSize="9" scale="19" orientation="landscape" r:id="rId1"/>
  <colBreaks count="1" manualBreakCount="1">
    <brk id="2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53"/>
  <sheetViews>
    <sheetView topLeftCell="A11" zoomScaleNormal="100" workbookViewId="0">
      <selection activeCell="H52" sqref="H52"/>
    </sheetView>
  </sheetViews>
  <sheetFormatPr defaultColWidth="8.85546875" defaultRowHeight="15" customHeight="1"/>
  <cols>
    <col min="1" max="1" width="5" style="1497" customWidth="1"/>
    <col min="2" max="2" width="45" bestFit="1" customWidth="1"/>
    <col min="3" max="9" width="17.140625" customWidth="1"/>
  </cols>
  <sheetData>
    <row r="1" spans="2:12" ht="30" customHeight="1">
      <c r="B1" s="1906" t="s">
        <v>1403</v>
      </c>
      <c r="C1" s="1907"/>
      <c r="D1" s="1907"/>
      <c r="E1" s="1907"/>
      <c r="F1" s="1907"/>
      <c r="G1" s="1907"/>
      <c r="H1" s="1907"/>
      <c r="I1" s="1907"/>
      <c r="K1" s="1176"/>
      <c r="L1" s="1177"/>
    </row>
    <row r="2" spans="2:12" ht="22.5" customHeight="1">
      <c r="B2" s="1908" t="s">
        <v>1402</v>
      </c>
      <c r="C2" s="1907"/>
      <c r="D2" s="1907"/>
      <c r="E2" s="1907"/>
      <c r="F2" s="1907"/>
      <c r="G2" s="1907"/>
      <c r="H2" s="1907"/>
      <c r="I2" s="1907"/>
      <c r="K2" s="1176"/>
      <c r="L2" s="1177"/>
    </row>
    <row r="3" spans="2:12" ht="15" customHeight="1">
      <c r="K3" s="1176"/>
      <c r="L3" s="1177"/>
    </row>
    <row r="4" spans="2:12" ht="18.75" customHeight="1">
      <c r="B4" s="1178" t="s">
        <v>1385</v>
      </c>
    </row>
    <row r="6" spans="2:12" hidden="1">
      <c r="C6" s="1505" t="s">
        <v>1735</v>
      </c>
      <c r="D6" s="1504" t="s">
        <v>1736</v>
      </c>
      <c r="E6" s="1505" t="s">
        <v>1737</v>
      </c>
      <c r="F6" s="1504" t="s">
        <v>1738</v>
      </c>
      <c r="G6" s="1505" t="s">
        <v>1739</v>
      </c>
      <c r="H6" s="1504" t="s">
        <v>1740</v>
      </c>
    </row>
    <row r="7" spans="2:12">
      <c r="C7" s="1505" t="s">
        <v>1386</v>
      </c>
      <c r="D7" s="1504"/>
      <c r="E7" s="1505" t="s">
        <v>1387</v>
      </c>
      <c r="F7" s="1504"/>
      <c r="G7" s="1505" t="s">
        <v>1388</v>
      </c>
      <c r="H7" s="1504"/>
    </row>
    <row r="8" spans="2:12" ht="15" customHeight="1">
      <c r="C8" s="1506">
        <f>+GETPIVOTDATA("Sum of ORD QTY",'DASH BOARD'!$B$23)</f>
        <v>240402</v>
      </c>
      <c r="D8" s="1504"/>
      <c r="E8" s="1506">
        <f>+GETPIVOTDATA("Sum of SHIP QTY",'DASH BOARD'!$B$23)</f>
        <v>242404</v>
      </c>
      <c r="F8" s="1504"/>
      <c r="G8" s="1506">
        <f>+GETPIVOTDATA("Sum of CTNS",'DASH BOARD'!$B$23)</f>
        <v>14126</v>
      </c>
      <c r="H8" s="1504"/>
    </row>
    <row r="9" spans="2:12" ht="15" customHeight="1">
      <c r="C9" s="1504"/>
      <c r="D9" s="1504"/>
      <c r="E9" s="1504"/>
      <c r="F9" s="1504"/>
      <c r="G9" s="1504"/>
      <c r="H9" s="1504"/>
    </row>
    <row r="10" spans="2:12" ht="15" hidden="1" customHeight="1">
      <c r="C10" s="1505" t="s">
        <v>1735</v>
      </c>
      <c r="D10" s="1504" t="s">
        <v>1736</v>
      </c>
      <c r="E10" s="1505" t="s">
        <v>1737</v>
      </c>
      <c r="F10" s="1504" t="s">
        <v>1738</v>
      </c>
      <c r="G10" s="1505" t="s">
        <v>1739</v>
      </c>
      <c r="H10" s="1504" t="s">
        <v>1740</v>
      </c>
    </row>
    <row r="11" spans="2:12" ht="15" customHeight="1">
      <c r="C11" s="1505" t="s">
        <v>1389</v>
      </c>
      <c r="D11" s="1504"/>
      <c r="E11" s="1505" t="s">
        <v>1390</v>
      </c>
      <c r="F11" s="1504"/>
      <c r="G11" s="1505" t="s">
        <v>503</v>
      </c>
      <c r="H11" s="1504"/>
    </row>
    <row r="12" spans="2:12" ht="15" customHeight="1">
      <c r="C12" s="1506">
        <f>+'DASH BOARD'!M19</f>
        <v>12</v>
      </c>
      <c r="D12" s="1504"/>
      <c r="E12" s="1506">
        <f>+'DASH BOARD'!M18</f>
        <v>9</v>
      </c>
      <c r="F12" s="1504"/>
      <c r="G12" s="1506">
        <f>+'DASH BOARD'!M20</f>
        <v>15</v>
      </c>
      <c r="H12" s="1504"/>
    </row>
    <row r="13" spans="2:12" ht="15" customHeight="1">
      <c r="C13" s="1504"/>
      <c r="D13" s="1504"/>
      <c r="E13" s="1504"/>
      <c r="F13" s="1504"/>
      <c r="G13" s="1504"/>
      <c r="H13" s="1504"/>
    </row>
    <row r="17" spans="2:5" ht="18.75" customHeight="1">
      <c r="B17" s="1178" t="s">
        <v>1752</v>
      </c>
    </row>
    <row r="18" spans="2:5" ht="15" customHeight="1">
      <c r="B18" s="1500" t="s">
        <v>1391</v>
      </c>
      <c r="C18" s="1500" t="s">
        <v>1392</v>
      </c>
      <c r="D18" s="1500" t="s">
        <v>1393</v>
      </c>
      <c r="E18" s="1500" t="s">
        <v>1394</v>
      </c>
    </row>
    <row r="19" spans="2:5" ht="15" customHeight="1">
      <c r="B19" s="1503">
        <v>1</v>
      </c>
      <c r="C19" s="1503" t="str">
        <f>+'DASH BOARD'!B4</f>
        <v>CA10</v>
      </c>
      <c r="D19" s="1503">
        <f>+GETPIVOTDATA("Sum of SHIP QTY",'DASH BOARD'!$B$3,"PLANT COED","CA10")</f>
        <v>41978</v>
      </c>
      <c r="E19" s="1507">
        <f>D19/E8</f>
        <v>0.1731737100047854</v>
      </c>
    </row>
    <row r="20" spans="2:5" ht="15" customHeight="1">
      <c r="B20" s="1503">
        <v>2</v>
      </c>
      <c r="C20" s="1503" t="str">
        <f>+'DASH BOARD'!B5</f>
        <v>CA20</v>
      </c>
      <c r="D20" s="1503">
        <f>+GETPIVOTDATA("Sum of SHIP QTY",'DASH BOARD'!$B$3,"PLANT COED","CA20")</f>
        <v>41535</v>
      </c>
      <c r="E20" s="1507">
        <f>D20/E8</f>
        <v>0.17134618240623092</v>
      </c>
    </row>
    <row r="21" spans="2:5" ht="15" customHeight="1">
      <c r="B21" s="1503">
        <v>3</v>
      </c>
      <c r="C21" s="1503" t="str">
        <f>+'DASH BOARD'!B6</f>
        <v>DS00</v>
      </c>
      <c r="D21" s="1503">
        <f>+GETPIVOTDATA("Sum of SHIP QTY",'DASH BOARD'!$B$3,"PLANT COED","DS00")</f>
        <v>3280</v>
      </c>
      <c r="E21" s="1507">
        <f>D21/E8</f>
        <v>1.353112984934242E-2</v>
      </c>
    </row>
    <row r="22" spans="2:5" ht="15" customHeight="1">
      <c r="B22" s="1503">
        <v>4</v>
      </c>
      <c r="C22" s="1503" t="str">
        <f>+'DASH BOARD'!B7</f>
        <v>HD00</v>
      </c>
      <c r="D22" s="1503">
        <f>+GETPIVOTDATA("Sum of SHIP QTY",'DASH BOARD'!$B$3,"PLANT COED","HD00")</f>
        <v>9465</v>
      </c>
      <c r="E22" s="1507">
        <f>D22/E8</f>
        <v>3.9046385373178658E-2</v>
      </c>
    </row>
    <row r="23" spans="2:5" ht="15" customHeight="1">
      <c r="B23" s="1503">
        <v>5</v>
      </c>
      <c r="C23" s="1503" t="str">
        <f>+'DASH BOARD'!B8</f>
        <v>LA00</v>
      </c>
      <c r="D23" s="1503">
        <f>+GETPIVOTDATA("Sum of SHIP QTY",'DASH BOARD'!$B$3,"PLANT COED","LA00")</f>
        <v>10894</v>
      </c>
      <c r="E23" s="1507">
        <f>D23/E8</f>
        <v>4.4941502615468393E-2</v>
      </c>
    </row>
    <row r="24" spans="2:5" ht="15" customHeight="1">
      <c r="B24" s="1503">
        <v>6</v>
      </c>
      <c r="C24" s="1503" t="str">
        <f>+'DASH BOARD'!B9</f>
        <v>NW00</v>
      </c>
      <c r="D24" s="1503">
        <f>+GETPIVOTDATA("Sum of SHIP QTY",'DASH BOARD'!$B$3,"PLANT COED","NW00")</f>
        <v>36309</v>
      </c>
      <c r="E24" s="1507">
        <f>D24/E8</f>
        <v>0.14978713222554083</v>
      </c>
    </row>
    <row r="25" spans="2:5" ht="15" customHeight="1">
      <c r="B25" s="1503">
        <v>7</v>
      </c>
      <c r="C25" s="1503" t="str">
        <f>+'DASH BOARD'!B10</f>
        <v>PF00</v>
      </c>
      <c r="D25" s="1503">
        <f>+GETPIVOTDATA("Sum of SHIP QTY",'DASH BOARD'!$B$3,"PLANT COED","PF00")</f>
        <v>55327</v>
      </c>
      <c r="E25" s="1507">
        <f>D25/E8</f>
        <v>0.22824293328492928</v>
      </c>
    </row>
    <row r="26" spans="2:5" ht="15" customHeight="1">
      <c r="B26" s="1503">
        <v>8</v>
      </c>
      <c r="C26" s="1503" t="str">
        <f>+'DASH BOARD'!B11</f>
        <v>TO17</v>
      </c>
      <c r="D26" s="1503">
        <f>+GETPIVOTDATA("Sum of SHIP QTY",'DASH BOARD'!$B$3,"PLANT COED","TO17")</f>
        <v>978</v>
      </c>
      <c r="E26" s="1507">
        <f>D26/E8</f>
        <v>4.0345868880051483E-3</v>
      </c>
    </row>
    <row r="27" spans="2:5" ht="15" customHeight="1">
      <c r="B27" s="1503">
        <v>9</v>
      </c>
      <c r="C27" s="1503" t="str">
        <f>+'DASH BOARD'!B12</f>
        <v>TO40</v>
      </c>
      <c r="D27" s="1503">
        <f>+GETPIVOTDATA("Sum of SHIP QTY",'DASH BOARD'!$B$3,"PLANT COED","TO40")</f>
        <v>4046</v>
      </c>
      <c r="E27" s="1507">
        <f>D27/E8</f>
        <v>1.6691143710499828E-2</v>
      </c>
    </row>
    <row r="28" spans="2:5" ht="15" customHeight="1">
      <c r="B28" s="1503">
        <v>10</v>
      </c>
      <c r="C28" s="1503" t="str">
        <f>+'DASH BOARD'!B13</f>
        <v>V992</v>
      </c>
      <c r="D28" s="1503">
        <f>+GETPIVOTDATA("Sum of SHIP QTY",'DASH BOARD'!$B$3,"PLANT COED","V992")</f>
        <v>21180</v>
      </c>
      <c r="E28" s="1507">
        <f>D28/E8</f>
        <v>8.737479579544892E-2</v>
      </c>
    </row>
    <row r="29" spans="2:5" ht="15" customHeight="1">
      <c r="B29" s="1503">
        <v>11</v>
      </c>
      <c r="C29" s="1503" t="str">
        <f>+'DASH BOARD'!B14</f>
        <v>V993</v>
      </c>
      <c r="D29" s="1503">
        <f>+GETPIVOTDATA("Sum of SHIP QTY",'DASH BOARD'!$B$3,"PLANT COED","V993")</f>
        <v>8571</v>
      </c>
      <c r="E29" s="1507">
        <f>D29/E8</f>
        <v>3.5358327420339598E-2</v>
      </c>
    </row>
    <row r="30" spans="2:5" ht="15" customHeight="1">
      <c r="B30" s="1503">
        <v>12</v>
      </c>
      <c r="C30" s="1503" t="str">
        <f>+'DASH BOARD'!B15</f>
        <v>V994</v>
      </c>
      <c r="D30" s="1503">
        <f>+GETPIVOTDATA("Sum of SHIP QTY",'DASH BOARD'!$B$3,"PLANT COED","V994")</f>
        <v>8841</v>
      </c>
      <c r="E30" s="1507">
        <f>D30/E8</f>
        <v>3.6472170426230591E-2</v>
      </c>
    </row>
    <row r="31" spans="2:5" s="1800" customFormat="1" ht="15" customHeight="1">
      <c r="B31" s="1503"/>
      <c r="C31" s="1806"/>
      <c r="D31" s="1806"/>
      <c r="E31" s="1807"/>
    </row>
    <row r="32" spans="2:5" s="1800" customFormat="1" ht="15" customHeight="1">
      <c r="B32" s="1503"/>
      <c r="C32" s="1806"/>
      <c r="D32" s="1806"/>
      <c r="E32" s="1807"/>
    </row>
    <row r="33" spans="2:5" s="1800" customFormat="1" ht="15" customHeight="1">
      <c r="B33" s="1503"/>
      <c r="C33" s="1503"/>
      <c r="D33" s="1503"/>
      <c r="E33" s="1507"/>
    </row>
    <row r="34" spans="2:5" s="1800" customFormat="1" ht="15" customHeight="1">
      <c r="B34" s="1503"/>
      <c r="C34" s="1503"/>
      <c r="D34" s="1503"/>
      <c r="E34" s="1507"/>
    </row>
    <row r="35" spans="2:5" s="1497" customFormat="1" ht="15" customHeight="1">
      <c r="C35" s="1499"/>
    </row>
    <row r="36" spans="2:5" ht="18.75" customHeight="1">
      <c r="B36" s="1178" t="s">
        <v>1395</v>
      </c>
    </row>
    <row r="37" spans="2:5" ht="15" customHeight="1">
      <c r="B37" s="1500" t="s">
        <v>14</v>
      </c>
      <c r="C37" s="1500" t="s">
        <v>1396</v>
      </c>
      <c r="D37" s="1500" t="s">
        <v>1393</v>
      </c>
      <c r="E37" s="1500" t="s">
        <v>1397</v>
      </c>
    </row>
    <row r="38" spans="2:5" ht="15" customHeight="1">
      <c r="B38" s="1501" t="str">
        <f>+'DASH BOARD'!B24</f>
        <v>CDD - 11-1-2026</v>
      </c>
      <c r="C38" s="1501">
        <f>+GETPIVOTDATA("Sum of ORD QTY",'DASH BOARD'!$B$23,"CDD Date","CDD - 11-1-2026")</f>
        <v>37968</v>
      </c>
      <c r="D38" s="1501">
        <f>+GETPIVOTDATA("Sum of SHIP QTY",'DASH BOARD'!$B$23,"CDD Date","CDD - 11-1-2026")</f>
        <v>38214</v>
      </c>
      <c r="E38" s="1501">
        <f>+GETPIVOTDATA("Sum of CTNS",'DASH BOARD'!$B$23,"CDD Date","CDD - 11-1-2026")</f>
        <v>2359</v>
      </c>
    </row>
    <row r="39" spans="2:5" ht="15" customHeight="1">
      <c r="B39" s="1501" t="str">
        <f>+'DASH BOARD'!B25</f>
        <v>CDD - 1-2-2026</v>
      </c>
      <c r="C39" s="1501">
        <f>+GETPIVOTDATA("Sum of ORD QTY",'DASH BOARD'!$B$23,"CDD Date","CDD - 1-2-2026")</f>
        <v>17832</v>
      </c>
      <c r="D39" s="1501">
        <f>+GETPIVOTDATA("Sum of SHIP QTY",'DASH BOARD'!$B$23,"CDD Date","CDD - 1-2-2026")</f>
        <v>17663</v>
      </c>
      <c r="E39" s="1501">
        <f>+GETPIVOTDATA("Sum of CTNS",'DASH BOARD'!$B$23,"CDD Date","CDD - 1-2-2026")</f>
        <v>1001</v>
      </c>
    </row>
    <row r="40" spans="2:5" ht="15" customHeight="1">
      <c r="B40" s="1501" t="str">
        <f>+'DASH BOARD'!B26</f>
        <v>CDD - 15-2-2026</v>
      </c>
      <c r="C40" s="1501">
        <f>+GETPIVOTDATA("Sum of ORD QTY",'DASH BOARD'!$B$23,"CDD Date","CDD - 15-2-2026")</f>
        <v>4150</v>
      </c>
      <c r="D40" s="1501">
        <f>+GETPIVOTDATA("Sum of SHIP QTY",'DASH BOARD'!$B$23,"CDD Date","CDD - 15-2-2026")</f>
        <v>4208</v>
      </c>
      <c r="E40" s="1501">
        <f>+GETPIVOTDATA("Sum of CTNS",'DASH BOARD'!$B$23,"CDD Date","CDD - 15-2-2026")</f>
        <v>246</v>
      </c>
    </row>
    <row r="41" spans="2:5" ht="15" customHeight="1">
      <c r="B41" s="1501" t="str">
        <f>+'DASH BOARD'!B27</f>
        <v>CDD - 18-1-2026</v>
      </c>
      <c r="C41" s="1501">
        <f>+GETPIVOTDATA("Sum of ORD QTY",'DASH BOARD'!$B$23,"CDD Date","CDD - 18-1-2026")</f>
        <v>25906</v>
      </c>
      <c r="D41" s="1501">
        <f>+GETPIVOTDATA("Sum of SHIP QTY",'DASH BOARD'!$B$23,"CDD Date","CDD - 18-1-2026")</f>
        <v>26214</v>
      </c>
      <c r="E41" s="1501">
        <f>+GETPIVOTDATA("Sum of CTNS",'DASH BOARD'!$B$23,"CDD Date","CDD - 18-1-2026")</f>
        <v>1620</v>
      </c>
    </row>
    <row r="42" spans="2:5" ht="15" customHeight="1">
      <c r="B42" s="1501" t="str">
        <f>+'DASH BOARD'!B28</f>
        <v>CDD - 26-1-2026</v>
      </c>
      <c r="C42" s="1501">
        <f>+GETPIVOTDATA("Sum of ORD QTY",'DASH BOARD'!$B$23,"CDD Date","CDD - 26-1-2026")</f>
        <v>12792</v>
      </c>
      <c r="D42" s="1501">
        <f>+GETPIVOTDATA("Sum of SHIP QTY",'DASH BOARD'!$B$23,"CDD Date","CDD - 26-1-2026")</f>
        <v>12975</v>
      </c>
      <c r="E42" s="1501">
        <f>+GETPIVOTDATA("Sum of CTNS",'DASH BOARD'!$B$23,"CDD Date","CDD - 26-1-2026")</f>
        <v>954</v>
      </c>
    </row>
    <row r="43" spans="2:5" ht="15" customHeight="1">
      <c r="B43" s="1501" t="str">
        <f>+'DASH BOARD'!B29</f>
        <v>CDD - 4-1-2026</v>
      </c>
      <c r="C43" s="1501">
        <f>+GETPIVOTDATA("Sum of ORD QTY",'DASH BOARD'!$B$23,"CDD Date","CDD - 4-1-2026")</f>
        <v>33930</v>
      </c>
      <c r="D43" s="1501">
        <f>+GETPIVOTDATA("Sum of SHIP QTY",'DASH BOARD'!$B$23,"CDD Date","CDD - 4-1-2026")</f>
        <v>34546</v>
      </c>
      <c r="E43" s="1501">
        <f>+GETPIVOTDATA("Sum of CTNS",'DASH BOARD'!$B$23,"CDD Date","CDD - 4-1-2026")</f>
        <v>1857</v>
      </c>
    </row>
    <row r="44" spans="2:5" ht="15" customHeight="1">
      <c r="B44" s="1501" t="str">
        <f>+'DASH BOARD'!B30</f>
        <v>CDD - 8-2-2026</v>
      </c>
      <c r="C44" s="1501">
        <f>+GETPIVOTDATA("Sum of ORD QTY",'DASH BOARD'!$B$23,"CDD Date","CDD - 8-2-2026")</f>
        <v>8849</v>
      </c>
      <c r="D44" s="1501">
        <f>+GETPIVOTDATA("Sum of SHIP QTY",'DASH BOARD'!$B$23,"CDD Date","CDD - 8-2-2026")</f>
        <v>8855</v>
      </c>
      <c r="E44" s="1501">
        <f>+GETPIVOTDATA("Sum of CTNS",'DASH BOARD'!$B$23,"CDD Date","CDD - 8-2-2026")</f>
        <v>482</v>
      </c>
    </row>
    <row r="45" spans="2:5" ht="15" customHeight="1">
      <c r="B45" s="1501" t="str">
        <f>+'DASH BOARD'!B31</f>
        <v>CDD - 22-2-2026</v>
      </c>
      <c r="C45" s="1501">
        <f>+GETPIVOTDATA("Sum of ORD QTY",'DASH BOARD'!$B$23,"CDD Date","CDD - 22-2-2026")</f>
        <v>3750</v>
      </c>
      <c r="D45" s="1501">
        <f>+GETPIVOTDATA("Sum of SHIP QTY",'DASH BOARD'!$B$23,"CDD Date","CDD - 22-2-2026")</f>
        <v>3849</v>
      </c>
      <c r="E45" s="1501">
        <f>+GETPIVOTDATA("Sum of CTNS",'DASH BOARD'!$B$23,"CDD Date","CDD - 22-2-2026")</f>
        <v>223</v>
      </c>
    </row>
    <row r="46" spans="2:5" ht="15" customHeight="1">
      <c r="B46" s="1501" t="str">
        <f>+'DASH BOARD'!B32</f>
        <v>CDD - 1-3-2026</v>
      </c>
      <c r="C46" s="1501">
        <f>+GETPIVOTDATA("Sum of ORD QTY",'DASH BOARD'!$B$23,"CDD Date","CDD - 1-3-2026")</f>
        <v>9750</v>
      </c>
      <c r="D46" s="1501">
        <f>+GETPIVOTDATA("Sum of SHIP QTY",'DASH BOARD'!$B$23,"CDD Date","CDD - 1-3-2026")</f>
        <v>9903</v>
      </c>
      <c r="E46" s="1501">
        <f>+GETPIVOTDATA("Sum of CTNS",'DASH BOARD'!$B$23,"CDD Date","CDD - 1-3-2026")</f>
        <v>585</v>
      </c>
    </row>
    <row r="47" spans="2:5" ht="15" customHeight="1">
      <c r="B47" s="1501" t="str">
        <f>+'DASH BOARD'!B33</f>
        <v>CDD - 8-3-2026</v>
      </c>
      <c r="C47" s="1501">
        <f>+GETPIVOTDATA("Sum of ORD QTY",'DASH BOARD'!$B$23,"CDD Date","CDD - 8-3-2026")</f>
        <v>27810</v>
      </c>
      <c r="D47" s="1501">
        <f>+GETPIVOTDATA("Sum of SHIP QTY",'DASH BOARD'!$B$23,"CDD Date","CDD - 8-3-2026")</f>
        <v>28469</v>
      </c>
      <c r="E47" s="1501">
        <f>+GETPIVOTDATA("Sum of CTNS",'DASH BOARD'!$B$23,"CDD Date","CDD - 8-3-2026")</f>
        <v>1596</v>
      </c>
    </row>
    <row r="48" spans="2:5" ht="15" customHeight="1">
      <c r="B48" s="1501" t="str">
        <f>+'DASH BOARD'!B34</f>
        <v>CDD - 15-3-2026</v>
      </c>
      <c r="C48" s="1501">
        <f>+GETPIVOTDATA("Sum of ORD QTY",'DASH BOARD'!$B$23,"CDD Date","CDD - 15-3-2026")</f>
        <v>5217</v>
      </c>
      <c r="D48" s="1501">
        <f>+GETPIVOTDATA("Sum of SHIP QTY",'DASH BOARD'!$B$23,"CDD Date","CDD - 15-3-2026")</f>
        <v>5297</v>
      </c>
      <c r="E48" s="1501">
        <f>+GETPIVOTDATA("Sum of CTNS",'DASH BOARD'!$B$23,"CDD Date","CDD - 15-3-2026")</f>
        <v>139</v>
      </c>
    </row>
    <row r="49" spans="2:5" ht="15" customHeight="1">
      <c r="B49" s="1502" t="str">
        <f>+'DASH BOARD'!B35</f>
        <v>CDD - 22-3-2026</v>
      </c>
      <c r="C49" s="1502">
        <f>+GETPIVOTDATA("Sum of ORD QTY",'DASH BOARD'!$B$23,"CDD Date","CDD - 22-3-2026")</f>
        <v>1060</v>
      </c>
      <c r="D49" s="1502">
        <f>+GETPIVOTDATA("Sum of SHIP QTY",'DASH BOARD'!$B$23,"CDD Date","CDD - 22-3-2026")</f>
        <v>1082</v>
      </c>
      <c r="E49" s="1502">
        <f>+GETPIVOTDATA("Sum of CTNS",'DASH BOARD'!$B$23,"CDD Date","CDD - 22-3-2026")</f>
        <v>26</v>
      </c>
    </row>
    <row r="50" spans="2:5" ht="15" customHeight="1">
      <c r="B50" s="1502" t="str">
        <f>+'DASH BOARD'!B36</f>
        <v>CDD - 29-3-2026</v>
      </c>
      <c r="C50" s="1502">
        <f>+GETPIVOTDATA("Sum of ORD QTY",'DASH BOARD'!$B$23,"CDD Date","CDD - 29-3-2026")</f>
        <v>15769</v>
      </c>
      <c r="D50" s="1502">
        <f>+GETPIVOTDATA("Sum of SHIP QTY",'DASH BOARD'!$B$23,"CDD Date","CDD - 29-3-2026")</f>
        <v>16021</v>
      </c>
      <c r="E50" s="1502">
        <f>+GETPIVOTDATA("Sum of CTNS",'DASH BOARD'!$B$23,"CDD Date","CDD - 29-3-2026")</f>
        <v>810</v>
      </c>
    </row>
    <row r="51" spans="2:5" ht="15" hidden="1" customHeight="1">
      <c r="B51" s="1616"/>
      <c r="C51" s="1616"/>
      <c r="D51" s="1616"/>
      <c r="E51" s="1616"/>
    </row>
    <row r="52" spans="2:5" ht="15" customHeight="1">
      <c r="B52" s="1805" t="str">
        <f>+'DASH BOARD'!B37</f>
        <v>CDD - 05-4-2026</v>
      </c>
      <c r="C52" s="1805">
        <f>+GETPIVOTDATA("Sum of ORD QTY",'DASH BOARD'!$B$23,"CDD Date","CDD - 05-4-2026")</f>
        <v>25860</v>
      </c>
      <c r="D52" s="1805">
        <f>+GETPIVOTDATA("Sum of SHIP QTY",'DASH BOARD'!$B$23,"CDD Date","CDD - 05-4-2026")</f>
        <v>25968</v>
      </c>
      <c r="E52" s="1805">
        <f>+GETPIVOTDATA("Sum of CTNS",'DASH BOARD'!$B$23,"CDD Date","CDD - 05-4-2026")</f>
        <v>1763</v>
      </c>
    </row>
    <row r="53" spans="2:5" ht="15" customHeight="1">
      <c r="B53" s="1805" t="str">
        <f>+'DASH BOARD'!B38</f>
        <v>CDD - 12-4-2026</v>
      </c>
      <c r="C53" s="1805">
        <f>+GETPIVOTDATA("Sum of ORD QTY",'DASH BOARD'!$B$23,"CDD Date","CDD - 12-4-2026")</f>
        <v>9759</v>
      </c>
      <c r="D53" s="1805">
        <f>+GETPIVOTDATA("Sum of SHIP QTY",'DASH BOARD'!$B$23,"CDD Date","CDD - 12-4-2026")</f>
        <v>9140</v>
      </c>
      <c r="E53" s="1805">
        <f>+GETPIVOTDATA("Sum of CTNS",'DASH BOARD'!$B$23,"CDD Date","CDD - 12-4-2026")</f>
        <v>465</v>
      </c>
    </row>
  </sheetData>
  <mergeCells count="2">
    <mergeCell ref="B1:I1"/>
    <mergeCell ref="B2:I2"/>
  </mergeCells>
  <pageMargins left="0.7" right="0.7" top="0.75" bottom="0.75" header="0.3" footer="0.3"/>
  <pageSetup orientation="portrait" r:id="rId1"/>
  <drawing r:id="rId2"/>
  <tableParts count="4">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3:M39"/>
  <sheetViews>
    <sheetView showGridLines="0" workbookViewId="0">
      <selection activeCell="G37" sqref="G37"/>
    </sheetView>
  </sheetViews>
  <sheetFormatPr defaultRowHeight="15"/>
  <cols>
    <col min="1" max="1" width="8.140625" customWidth="1"/>
    <col min="2" max="2" width="14.85546875" bestFit="1" customWidth="1"/>
    <col min="3" max="3" width="15.5703125" customWidth="1"/>
    <col min="4" max="4" width="15.7109375" customWidth="1"/>
    <col min="5" max="5" width="12.140625" customWidth="1"/>
    <col min="6" max="6" width="11.28515625" customWidth="1"/>
    <col min="7" max="7" width="14.28515625" customWidth="1"/>
    <col min="8" max="8" width="15.5703125" customWidth="1"/>
    <col min="9" max="9" width="15.7109375" bestFit="1" customWidth="1"/>
    <col min="10" max="11" width="12.140625" customWidth="1"/>
    <col min="12" max="12" width="19.28515625" bestFit="1" customWidth="1"/>
  </cols>
  <sheetData>
    <row r="3" spans="2:10">
      <c r="B3" s="1150" t="s">
        <v>1734</v>
      </c>
      <c r="C3" s="7" t="s">
        <v>1370</v>
      </c>
      <c r="D3" s="7" t="s">
        <v>1371</v>
      </c>
      <c r="G3" s="1150" t="s">
        <v>6</v>
      </c>
      <c r="H3" s="7" t="s">
        <v>1370</v>
      </c>
      <c r="I3" s="7" t="s">
        <v>1371</v>
      </c>
      <c r="J3" s="7" t="s">
        <v>1372</v>
      </c>
    </row>
    <row r="4" spans="2:10">
      <c r="B4" s="7" t="s">
        <v>21</v>
      </c>
      <c r="C4" s="1151">
        <v>41052</v>
      </c>
      <c r="D4" s="1151">
        <v>41978</v>
      </c>
      <c r="G4" s="7" t="s">
        <v>43</v>
      </c>
      <c r="H4" s="1151">
        <v>5007</v>
      </c>
      <c r="I4" s="1151">
        <v>5024</v>
      </c>
      <c r="J4" s="1151">
        <v>287</v>
      </c>
    </row>
    <row r="5" spans="2:10">
      <c r="B5" s="7" t="s">
        <v>125</v>
      </c>
      <c r="C5" s="1151">
        <v>41625</v>
      </c>
      <c r="D5" s="1151">
        <v>41535</v>
      </c>
      <c r="G5" s="7" t="s">
        <v>71</v>
      </c>
      <c r="H5" s="1151">
        <v>10650</v>
      </c>
      <c r="I5" s="1151">
        <v>10716</v>
      </c>
      <c r="J5" s="1151">
        <v>562</v>
      </c>
    </row>
    <row r="6" spans="2:10">
      <c r="B6" s="7" t="s">
        <v>203</v>
      </c>
      <c r="C6" s="1151">
        <v>3232</v>
      </c>
      <c r="D6" s="1151">
        <v>3280</v>
      </c>
      <c r="G6" s="7" t="s">
        <v>281</v>
      </c>
      <c r="H6" s="1151">
        <v>10679</v>
      </c>
      <c r="I6" s="1151">
        <v>10464</v>
      </c>
      <c r="J6" s="1151">
        <v>611</v>
      </c>
    </row>
    <row r="7" spans="2:10">
      <c r="B7" s="7" t="s">
        <v>152</v>
      </c>
      <c r="C7" s="1151">
        <v>9883</v>
      </c>
      <c r="D7" s="1151">
        <v>9465</v>
      </c>
      <c r="G7" s="7" t="s">
        <v>25</v>
      </c>
      <c r="H7" s="1151">
        <v>82477</v>
      </c>
      <c r="I7" s="1151">
        <v>83313</v>
      </c>
      <c r="J7" s="1151">
        <v>4461</v>
      </c>
    </row>
    <row r="8" spans="2:10">
      <c r="B8" s="7" t="s">
        <v>109</v>
      </c>
      <c r="C8" s="1151">
        <v>10894</v>
      </c>
      <c r="D8" s="1151">
        <v>10894</v>
      </c>
      <c r="G8" s="7" t="s">
        <v>187</v>
      </c>
      <c r="H8" s="1151">
        <v>7838</v>
      </c>
      <c r="I8" s="1151">
        <v>7997</v>
      </c>
      <c r="J8" s="1151">
        <v>420</v>
      </c>
    </row>
    <row r="9" spans="2:10">
      <c r="B9" s="7" t="s">
        <v>91</v>
      </c>
      <c r="C9" s="1151">
        <v>35717</v>
      </c>
      <c r="D9" s="1151">
        <v>36309</v>
      </c>
      <c r="G9" s="7" t="s">
        <v>238</v>
      </c>
      <c r="H9" s="1151">
        <v>8418</v>
      </c>
      <c r="I9" s="1151">
        <v>8571</v>
      </c>
      <c r="J9" s="1151">
        <v>472</v>
      </c>
    </row>
    <row r="10" spans="2:10">
      <c r="B10" s="7" t="s">
        <v>96</v>
      </c>
      <c r="C10" s="1151">
        <v>54571</v>
      </c>
      <c r="D10" s="1151">
        <v>55327</v>
      </c>
      <c r="G10" s="7" t="s">
        <v>204</v>
      </c>
      <c r="H10" s="1151">
        <v>4068</v>
      </c>
      <c r="I10" s="1151">
        <v>4124</v>
      </c>
      <c r="J10" s="1151">
        <v>225</v>
      </c>
    </row>
    <row r="11" spans="2:10">
      <c r="B11" s="7" t="s">
        <v>260</v>
      </c>
      <c r="C11" s="1151">
        <v>978</v>
      </c>
      <c r="D11" s="1151">
        <v>978</v>
      </c>
      <c r="G11" s="7" t="s">
        <v>102</v>
      </c>
      <c r="H11" s="1151">
        <v>97780</v>
      </c>
      <c r="I11" s="1151">
        <v>98495</v>
      </c>
      <c r="J11" s="1151">
        <v>6405</v>
      </c>
    </row>
    <row r="12" spans="2:10">
      <c r="B12" s="7" t="s">
        <v>40</v>
      </c>
      <c r="C12" s="1151">
        <v>4029</v>
      </c>
      <c r="D12" s="1151">
        <v>4046</v>
      </c>
      <c r="G12" s="7" t="s">
        <v>92</v>
      </c>
      <c r="H12" s="1151">
        <v>13485</v>
      </c>
      <c r="I12" s="1151">
        <v>13700</v>
      </c>
      <c r="J12" s="1151">
        <v>683</v>
      </c>
    </row>
    <row r="13" spans="2:10">
      <c r="B13" s="7" t="s">
        <v>68</v>
      </c>
      <c r="C13" s="1151">
        <v>21329</v>
      </c>
      <c r="D13" s="1151">
        <v>21180</v>
      </c>
      <c r="G13" s="7" t="s">
        <v>1369</v>
      </c>
      <c r="H13" s="1151">
        <v>240402</v>
      </c>
      <c r="I13" s="1151">
        <v>242404</v>
      </c>
      <c r="J13" s="1151">
        <v>14126</v>
      </c>
    </row>
    <row r="14" spans="2:10">
      <c r="B14" s="7" t="s">
        <v>237</v>
      </c>
      <c r="C14" s="1151">
        <v>8418</v>
      </c>
      <c r="D14" s="1151">
        <v>8571</v>
      </c>
    </row>
    <row r="15" spans="2:10">
      <c r="B15" s="7" t="s">
        <v>186</v>
      </c>
      <c r="C15" s="1151">
        <v>8674</v>
      </c>
      <c r="D15" s="1151">
        <v>8841</v>
      </c>
    </row>
    <row r="16" spans="2:10">
      <c r="B16" s="7" t="s">
        <v>1369</v>
      </c>
      <c r="C16" s="1151">
        <v>240402</v>
      </c>
      <c r="D16" s="1151">
        <v>242404</v>
      </c>
    </row>
    <row r="18" spans="2:13">
      <c r="L18" s="1179" t="s">
        <v>1401</v>
      </c>
      <c r="M18" s="1179">
        <f>COUNTA(G4:G12)</f>
        <v>9</v>
      </c>
    </row>
    <row r="19" spans="2:13">
      <c r="L19" s="1180" t="s">
        <v>1399</v>
      </c>
      <c r="M19" s="1180">
        <f>COUNTA(B4:B15)</f>
        <v>12</v>
      </c>
    </row>
    <row r="20" spans="2:13">
      <c r="L20" s="1180" t="s">
        <v>1400</v>
      </c>
      <c r="M20" s="1180">
        <f>COUNTA(B24:B38)</f>
        <v>15</v>
      </c>
    </row>
    <row r="23" spans="2:13">
      <c r="B23" s="1150" t="s">
        <v>384</v>
      </c>
      <c r="C23" s="7" t="s">
        <v>1370</v>
      </c>
      <c r="D23" s="7" t="s">
        <v>1371</v>
      </c>
      <c r="E23" s="7" t="s">
        <v>1372</v>
      </c>
    </row>
    <row r="24" spans="2:13">
      <c r="B24" s="7" t="s">
        <v>103</v>
      </c>
      <c r="C24" s="1151">
        <v>37968</v>
      </c>
      <c r="D24" s="1151">
        <v>38214</v>
      </c>
      <c r="E24" s="1151">
        <v>2359</v>
      </c>
    </row>
    <row r="25" spans="2:13">
      <c r="B25" s="7" t="s">
        <v>277</v>
      </c>
      <c r="C25" s="1151">
        <v>17832</v>
      </c>
      <c r="D25" s="1151">
        <v>17663</v>
      </c>
      <c r="E25" s="1151">
        <v>1001</v>
      </c>
    </row>
    <row r="26" spans="2:13">
      <c r="B26" s="7" t="s">
        <v>336</v>
      </c>
      <c r="C26" s="1151">
        <v>4150</v>
      </c>
      <c r="D26" s="1151">
        <v>4208</v>
      </c>
      <c r="E26" s="1151">
        <v>246</v>
      </c>
    </row>
    <row r="27" spans="2:13">
      <c r="B27" s="7" t="s">
        <v>164</v>
      </c>
      <c r="C27" s="1151">
        <v>25906</v>
      </c>
      <c r="D27" s="1151">
        <v>26214</v>
      </c>
      <c r="E27" s="1151">
        <v>1620</v>
      </c>
    </row>
    <row r="28" spans="2:13">
      <c r="B28" s="7" t="s">
        <v>220</v>
      </c>
      <c r="C28" s="1151">
        <v>12792</v>
      </c>
      <c r="D28" s="1151">
        <v>12975</v>
      </c>
      <c r="E28" s="1151">
        <v>954</v>
      </c>
    </row>
    <row r="29" spans="2:13">
      <c r="B29" s="7" t="s">
        <v>29</v>
      </c>
      <c r="C29" s="1151">
        <v>33930</v>
      </c>
      <c r="D29" s="1151">
        <v>34546</v>
      </c>
      <c r="E29" s="1151">
        <v>1857</v>
      </c>
    </row>
    <row r="30" spans="2:13">
      <c r="B30" s="7" t="s">
        <v>307</v>
      </c>
      <c r="C30" s="1151">
        <v>8849</v>
      </c>
      <c r="D30" s="1151">
        <v>8855</v>
      </c>
      <c r="E30" s="1151">
        <v>482</v>
      </c>
    </row>
    <row r="31" spans="2:13">
      <c r="B31" s="7" t="s">
        <v>1382</v>
      </c>
      <c r="C31" s="1151">
        <v>3750</v>
      </c>
      <c r="D31" s="1151">
        <v>3849</v>
      </c>
      <c r="E31" s="1151">
        <v>223</v>
      </c>
    </row>
    <row r="32" spans="2:13">
      <c r="B32" s="7" t="s">
        <v>1579</v>
      </c>
      <c r="C32" s="1151">
        <v>9750</v>
      </c>
      <c r="D32" s="1151">
        <v>9903</v>
      </c>
      <c r="E32" s="1151">
        <v>585</v>
      </c>
    </row>
    <row r="33" spans="2:5">
      <c r="B33" s="7" t="s">
        <v>1645</v>
      </c>
      <c r="C33" s="1151">
        <v>27810</v>
      </c>
      <c r="D33" s="1151">
        <v>28469</v>
      </c>
      <c r="E33" s="1151">
        <v>1596</v>
      </c>
    </row>
    <row r="34" spans="2:5">
      <c r="B34" s="7" t="s">
        <v>1714</v>
      </c>
      <c r="C34" s="1151">
        <v>5217</v>
      </c>
      <c r="D34" s="1151">
        <v>5297</v>
      </c>
      <c r="E34" s="1151">
        <v>139</v>
      </c>
    </row>
    <row r="35" spans="2:5">
      <c r="B35" s="7" t="s">
        <v>1751</v>
      </c>
      <c r="C35" s="1151">
        <v>1060</v>
      </c>
      <c r="D35" s="1151">
        <v>1082</v>
      </c>
      <c r="E35" s="1151">
        <v>26</v>
      </c>
    </row>
    <row r="36" spans="2:5">
      <c r="B36" s="7" t="s">
        <v>1817</v>
      </c>
      <c r="C36" s="1151">
        <v>15769</v>
      </c>
      <c r="D36" s="1151">
        <v>16021</v>
      </c>
      <c r="E36" s="1151">
        <v>810</v>
      </c>
    </row>
    <row r="37" spans="2:5">
      <c r="B37" s="7" t="s">
        <v>2015</v>
      </c>
      <c r="C37" s="1151">
        <v>25860</v>
      </c>
      <c r="D37" s="1151">
        <v>25968</v>
      </c>
      <c r="E37" s="1151">
        <v>1763</v>
      </c>
    </row>
    <row r="38" spans="2:5">
      <c r="B38" s="7" t="s">
        <v>2073</v>
      </c>
      <c r="C38" s="1151">
        <v>9759</v>
      </c>
      <c r="D38" s="1151">
        <v>9140</v>
      </c>
      <c r="E38" s="1151">
        <v>465</v>
      </c>
    </row>
    <row r="39" spans="2:5">
      <c r="B39" s="7" t="s">
        <v>1369</v>
      </c>
      <c r="C39" s="1151">
        <v>240402</v>
      </c>
      <c r="D39" s="1151">
        <v>242404</v>
      </c>
      <c r="E39" s="1151">
        <v>14126</v>
      </c>
    </row>
  </sheetData>
  <pageMargins left="0.7" right="0.7" top="0.75" bottom="0.75" header="0.3" footer="0.3"/>
  <pageSetup paperSize="9" orientation="portrait" verticalDpi="0"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V370"/>
  <sheetViews>
    <sheetView topLeftCell="A331" zoomScale="85" zoomScaleNormal="85" workbookViewId="0">
      <selection activeCell="H354" sqref="H354"/>
    </sheetView>
  </sheetViews>
  <sheetFormatPr defaultColWidth="9" defaultRowHeight="15"/>
  <cols>
    <col min="1" max="1" width="8.140625" customWidth="1"/>
    <col min="2" max="2" width="6.28515625" customWidth="1"/>
    <col min="3" max="3" width="30.7109375" bestFit="1" customWidth="1"/>
    <col min="4" max="4" width="14.28515625" customWidth="1"/>
    <col min="5" max="5" width="32.28515625" customWidth="1"/>
    <col min="6" max="6" width="19.7109375" bestFit="1" customWidth="1"/>
    <col min="7" max="7" width="12.5703125" customWidth="1"/>
    <col min="8" max="8" width="15.28515625" bestFit="1" customWidth="1"/>
    <col min="9" max="9" width="15.42578125" bestFit="1" customWidth="1"/>
    <col min="10" max="10" width="11.5703125" bestFit="1" customWidth="1"/>
    <col min="11" max="11" width="25.7109375" bestFit="1" customWidth="1"/>
    <col min="12" max="12" width="14.7109375" customWidth="1"/>
    <col min="13" max="13" width="12" customWidth="1"/>
    <col min="14" max="14" width="15" bestFit="1" customWidth="1"/>
    <col min="15" max="15" width="16" customWidth="1"/>
    <col min="16" max="16" width="20.85546875" bestFit="1" customWidth="1"/>
    <col min="17" max="17" width="23.7109375" bestFit="1" customWidth="1"/>
    <col min="18" max="18" width="20.140625" bestFit="1" customWidth="1"/>
    <col min="19" max="19" width="16.140625" bestFit="1" customWidth="1"/>
    <col min="20" max="20" width="17.42578125" bestFit="1" customWidth="1"/>
    <col min="21" max="21" width="26.5703125" style="256" bestFit="1" customWidth="1"/>
  </cols>
  <sheetData>
    <row r="1" spans="1:22" ht="30" customHeight="1">
      <c r="A1" s="1909" t="s">
        <v>0</v>
      </c>
      <c r="B1" s="1909"/>
      <c r="C1" s="1909"/>
      <c r="D1" s="1909"/>
      <c r="E1" s="1909"/>
      <c r="F1" s="1909"/>
      <c r="G1" s="1909"/>
      <c r="H1" s="1909"/>
      <c r="I1" s="1909"/>
      <c r="J1" s="1909"/>
      <c r="K1" s="1909"/>
      <c r="L1" s="1909"/>
      <c r="M1" s="1909"/>
      <c r="N1" s="1909"/>
      <c r="O1" s="1909"/>
      <c r="P1" s="1909"/>
      <c r="Q1" s="1909"/>
      <c r="R1" s="1909"/>
      <c r="S1" s="1909"/>
      <c r="T1" s="1909"/>
      <c r="U1" s="1909"/>
      <c r="V1" s="1"/>
    </row>
    <row r="2" spans="1:22">
      <c r="G2" s="1149"/>
      <c r="H2" s="1149"/>
      <c r="I2" s="1149"/>
      <c r="J2" s="1149"/>
    </row>
    <row r="3" spans="1:22" ht="27.75" customHeight="1">
      <c r="A3" s="2" t="s">
        <v>1398</v>
      </c>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row>
    <row r="4" spans="1:22" s="6" customFormat="1">
      <c r="A4" s="3" t="s">
        <v>21</v>
      </c>
      <c r="B4" s="3">
        <v>10</v>
      </c>
      <c r="C4" s="3" t="s">
        <v>22</v>
      </c>
      <c r="D4" s="3">
        <v>4702043040</v>
      </c>
      <c r="E4" s="3" t="s">
        <v>23</v>
      </c>
      <c r="F4" s="3" t="s">
        <v>24</v>
      </c>
      <c r="G4" s="3" t="s">
        <v>25</v>
      </c>
      <c r="H4" s="3">
        <v>4554</v>
      </c>
      <c r="I4" s="4">
        <v>4685</v>
      </c>
      <c r="J4" s="4">
        <v>270</v>
      </c>
      <c r="K4" s="4" t="s">
        <v>26</v>
      </c>
      <c r="L4" s="3" t="s">
        <v>27</v>
      </c>
      <c r="M4" s="3" t="s">
        <v>28</v>
      </c>
      <c r="N4" s="1628" t="s">
        <v>1828</v>
      </c>
      <c r="O4" s="1725" t="s">
        <v>29</v>
      </c>
      <c r="P4" s="3" t="s">
        <v>30</v>
      </c>
      <c r="Q4" s="3" t="s">
        <v>31</v>
      </c>
      <c r="R4" s="5">
        <v>46012</v>
      </c>
      <c r="S4" s="3" t="s">
        <v>28</v>
      </c>
      <c r="T4" s="3" t="s">
        <v>32</v>
      </c>
      <c r="U4" s="3"/>
    </row>
    <row r="5" spans="1:22">
      <c r="A5" s="7" t="s">
        <v>21</v>
      </c>
      <c r="B5" s="7">
        <v>20</v>
      </c>
      <c r="C5" s="7" t="s">
        <v>33</v>
      </c>
      <c r="D5" s="7">
        <v>4702043040</v>
      </c>
      <c r="E5" s="7" t="s">
        <v>34</v>
      </c>
      <c r="F5" s="7" t="s">
        <v>35</v>
      </c>
      <c r="G5" s="7" t="s">
        <v>25</v>
      </c>
      <c r="H5" s="7">
        <v>4100</v>
      </c>
      <c r="I5" s="8">
        <v>4202</v>
      </c>
      <c r="J5" s="8">
        <v>244</v>
      </c>
      <c r="K5" s="8" t="s">
        <v>26</v>
      </c>
      <c r="L5" s="7" t="s">
        <v>27</v>
      </c>
      <c r="M5" s="7" t="s">
        <v>28</v>
      </c>
      <c r="N5" s="1629" t="s">
        <v>1829</v>
      </c>
      <c r="O5" s="1627" t="s">
        <v>29</v>
      </c>
      <c r="P5" s="7" t="s">
        <v>30</v>
      </c>
      <c r="Q5" s="7" t="s">
        <v>31</v>
      </c>
      <c r="R5" s="9">
        <v>46012</v>
      </c>
      <c r="S5" s="7" t="s">
        <v>28</v>
      </c>
      <c r="T5" s="7" t="s">
        <v>32</v>
      </c>
      <c r="U5" s="7"/>
    </row>
    <row r="6" spans="1:22">
      <c r="A6" s="7" t="s">
        <v>21</v>
      </c>
      <c r="B6" s="7">
        <v>40</v>
      </c>
      <c r="C6" s="7" t="s">
        <v>36</v>
      </c>
      <c r="D6" s="7">
        <v>4702043040</v>
      </c>
      <c r="E6" s="7" t="s">
        <v>37</v>
      </c>
      <c r="F6" s="7" t="s">
        <v>38</v>
      </c>
      <c r="G6" s="7" t="s">
        <v>25</v>
      </c>
      <c r="H6" s="7">
        <v>4500</v>
      </c>
      <c r="I6" s="8">
        <v>4613</v>
      </c>
      <c r="J6" s="8">
        <v>266</v>
      </c>
      <c r="K6" s="8" t="s">
        <v>26</v>
      </c>
      <c r="L6" s="7" t="s">
        <v>27</v>
      </c>
      <c r="M6" s="7" t="s">
        <v>28</v>
      </c>
      <c r="N6" s="1629" t="s">
        <v>1830</v>
      </c>
      <c r="O6" s="1627" t="s">
        <v>29</v>
      </c>
      <c r="P6" s="7" t="s">
        <v>30</v>
      </c>
      <c r="Q6" s="7" t="s">
        <v>31</v>
      </c>
      <c r="R6" s="9">
        <v>46012</v>
      </c>
      <c r="S6" s="7" t="s">
        <v>28</v>
      </c>
      <c r="T6" s="7" t="s">
        <v>32</v>
      </c>
      <c r="U6" s="7"/>
    </row>
    <row r="7" spans="1:22">
      <c r="A7" s="7" t="s">
        <v>21</v>
      </c>
      <c r="B7" s="7">
        <v>30</v>
      </c>
      <c r="C7" s="7" t="s">
        <v>39</v>
      </c>
      <c r="D7" s="7">
        <v>4702043041</v>
      </c>
      <c r="E7" s="7" t="s">
        <v>37</v>
      </c>
      <c r="F7" s="7" t="s">
        <v>38</v>
      </c>
      <c r="G7" s="7" t="s">
        <v>25</v>
      </c>
      <c r="H7" s="7">
        <v>545</v>
      </c>
      <c r="I7" s="8">
        <v>560</v>
      </c>
      <c r="J7" s="8">
        <v>33</v>
      </c>
      <c r="K7" s="8" t="s">
        <v>26</v>
      </c>
      <c r="L7" s="7" t="s">
        <v>27</v>
      </c>
      <c r="M7" s="7" t="s">
        <v>28</v>
      </c>
      <c r="N7" s="1630" t="s">
        <v>1831</v>
      </c>
      <c r="O7" s="1627" t="s">
        <v>29</v>
      </c>
      <c r="P7" s="7" t="s">
        <v>30</v>
      </c>
      <c r="Q7" s="7" t="s">
        <v>31</v>
      </c>
      <c r="R7" s="9">
        <v>46012</v>
      </c>
      <c r="S7" s="7" t="s">
        <v>28</v>
      </c>
      <c r="T7" s="7" t="s">
        <v>32</v>
      </c>
      <c r="U7" s="7"/>
    </row>
    <row r="8" spans="1:22">
      <c r="A8" s="7" t="s">
        <v>40</v>
      </c>
      <c r="B8" s="7">
        <v>10</v>
      </c>
      <c r="C8" s="7" t="s">
        <v>41</v>
      </c>
      <c r="D8" s="7">
        <v>4702043032</v>
      </c>
      <c r="E8" s="7" t="s">
        <v>42</v>
      </c>
      <c r="F8" s="10">
        <v>710978098501</v>
      </c>
      <c r="G8" s="7" t="s">
        <v>43</v>
      </c>
      <c r="H8" s="7">
        <v>36</v>
      </c>
      <c r="I8" s="8">
        <v>36</v>
      </c>
      <c r="J8" s="8">
        <v>4</v>
      </c>
      <c r="K8" s="8" t="s">
        <v>26</v>
      </c>
      <c r="L8" s="7" t="s">
        <v>27</v>
      </c>
      <c r="M8" s="7" t="s">
        <v>28</v>
      </c>
      <c r="N8" s="1627" t="s">
        <v>1832</v>
      </c>
      <c r="O8" s="1627" t="s">
        <v>29</v>
      </c>
      <c r="P8" s="7" t="s">
        <v>30</v>
      </c>
      <c r="Q8" s="7" t="s">
        <v>44</v>
      </c>
      <c r="R8" s="9">
        <v>46014</v>
      </c>
      <c r="S8" s="7" t="s">
        <v>28</v>
      </c>
      <c r="T8" s="7" t="s">
        <v>45</v>
      </c>
      <c r="U8" s="7"/>
    </row>
    <row r="9" spans="1:22">
      <c r="A9" s="7" t="s">
        <v>40</v>
      </c>
      <c r="B9" s="7">
        <v>20</v>
      </c>
      <c r="C9" s="7" t="s">
        <v>46</v>
      </c>
      <c r="D9" s="7">
        <v>4702043032</v>
      </c>
      <c r="E9" s="7" t="s">
        <v>34</v>
      </c>
      <c r="F9" s="10">
        <v>710978098503</v>
      </c>
      <c r="G9" s="7" t="s">
        <v>43</v>
      </c>
      <c r="H9" s="7">
        <v>48</v>
      </c>
      <c r="I9" s="8">
        <v>48</v>
      </c>
      <c r="J9" s="8">
        <v>3</v>
      </c>
      <c r="K9" s="8" t="s">
        <v>26</v>
      </c>
      <c r="L9" s="7" t="s">
        <v>27</v>
      </c>
      <c r="M9" s="7" t="s">
        <v>28</v>
      </c>
      <c r="N9" s="1627" t="s">
        <v>1832</v>
      </c>
      <c r="O9" s="1627" t="s">
        <v>29</v>
      </c>
      <c r="P9" s="7" t="s">
        <v>30</v>
      </c>
      <c r="Q9" s="7" t="s">
        <v>44</v>
      </c>
      <c r="R9" s="9">
        <v>46014</v>
      </c>
      <c r="S9" s="7" t="s">
        <v>28</v>
      </c>
      <c r="T9" s="7" t="s">
        <v>45</v>
      </c>
      <c r="U9" s="7"/>
    </row>
    <row r="10" spans="1:22">
      <c r="A10" s="7" t="s">
        <v>40</v>
      </c>
      <c r="B10" s="7">
        <v>30</v>
      </c>
      <c r="C10" s="7" t="s">
        <v>47</v>
      </c>
      <c r="D10" s="7">
        <v>4702043032</v>
      </c>
      <c r="E10" s="7" t="s">
        <v>48</v>
      </c>
      <c r="F10" s="10">
        <v>710978098505</v>
      </c>
      <c r="G10" s="7" t="s">
        <v>43</v>
      </c>
      <c r="H10" s="7">
        <v>42</v>
      </c>
      <c r="I10" s="8">
        <v>42</v>
      </c>
      <c r="J10" s="8">
        <v>3</v>
      </c>
      <c r="K10" s="8" t="s">
        <v>26</v>
      </c>
      <c r="L10" s="7" t="s">
        <v>27</v>
      </c>
      <c r="M10" s="7" t="s">
        <v>28</v>
      </c>
      <c r="N10" s="1627" t="s">
        <v>1832</v>
      </c>
      <c r="O10" s="1627" t="s">
        <v>29</v>
      </c>
      <c r="P10" s="7" t="s">
        <v>30</v>
      </c>
      <c r="Q10" s="7" t="s">
        <v>44</v>
      </c>
      <c r="R10" s="9">
        <v>46014</v>
      </c>
      <c r="S10" s="7" t="s">
        <v>28</v>
      </c>
      <c r="T10" s="7" t="s">
        <v>45</v>
      </c>
      <c r="U10" s="7"/>
    </row>
    <row r="11" spans="1:22">
      <c r="A11" s="7" t="s">
        <v>40</v>
      </c>
      <c r="B11" s="7">
        <v>40</v>
      </c>
      <c r="C11" s="7" t="s">
        <v>49</v>
      </c>
      <c r="D11" s="7">
        <v>4702043032</v>
      </c>
      <c r="E11" s="7" t="s">
        <v>50</v>
      </c>
      <c r="F11" s="10">
        <v>710978098508</v>
      </c>
      <c r="G11" s="7" t="s">
        <v>43</v>
      </c>
      <c r="H11" s="7">
        <v>42</v>
      </c>
      <c r="I11" s="8">
        <v>42</v>
      </c>
      <c r="J11" s="8">
        <v>3</v>
      </c>
      <c r="K11" s="8" t="s">
        <v>26</v>
      </c>
      <c r="L11" s="7" t="s">
        <v>27</v>
      </c>
      <c r="M11" s="7" t="s">
        <v>28</v>
      </c>
      <c r="N11" s="1627" t="s">
        <v>1832</v>
      </c>
      <c r="O11" s="1627" t="s">
        <v>29</v>
      </c>
      <c r="P11" s="7" t="s">
        <v>30</v>
      </c>
      <c r="Q11" s="7" t="s">
        <v>44</v>
      </c>
      <c r="R11" s="9">
        <v>46014</v>
      </c>
      <c r="S11" s="7" t="s">
        <v>28</v>
      </c>
      <c r="T11" s="7" t="s">
        <v>45</v>
      </c>
      <c r="U11" s="7"/>
    </row>
    <row r="12" spans="1:22">
      <c r="A12" s="7" t="s">
        <v>40</v>
      </c>
      <c r="B12" s="7">
        <v>10</v>
      </c>
      <c r="C12" s="7" t="s">
        <v>51</v>
      </c>
      <c r="D12" s="7">
        <v>4702053662</v>
      </c>
      <c r="E12" s="7" t="s">
        <v>52</v>
      </c>
      <c r="F12" s="10">
        <v>710967632006</v>
      </c>
      <c r="G12" s="7" t="s">
        <v>43</v>
      </c>
      <c r="H12" s="7">
        <v>264</v>
      </c>
      <c r="I12" s="8">
        <v>264</v>
      </c>
      <c r="J12" s="8">
        <v>15</v>
      </c>
      <c r="K12" s="8" t="s">
        <v>26</v>
      </c>
      <c r="L12" s="7" t="s">
        <v>27</v>
      </c>
      <c r="M12" s="7" t="s">
        <v>28</v>
      </c>
      <c r="N12" s="1627" t="s">
        <v>1833</v>
      </c>
      <c r="O12" s="1627" t="s">
        <v>29</v>
      </c>
      <c r="P12" s="7" t="s">
        <v>30</v>
      </c>
      <c r="Q12" s="7" t="s">
        <v>53</v>
      </c>
      <c r="R12" s="9">
        <v>46014</v>
      </c>
      <c r="S12" s="7" t="s">
        <v>28</v>
      </c>
      <c r="T12" s="7" t="s">
        <v>54</v>
      </c>
      <c r="U12" s="7"/>
    </row>
    <row r="13" spans="1:22">
      <c r="A13" s="7" t="s">
        <v>40</v>
      </c>
      <c r="B13" s="7">
        <v>10</v>
      </c>
      <c r="C13" s="7" t="s">
        <v>55</v>
      </c>
      <c r="D13" s="7">
        <v>4702048643</v>
      </c>
      <c r="E13" s="7" t="s">
        <v>56</v>
      </c>
      <c r="F13" s="10" t="s">
        <v>57</v>
      </c>
      <c r="G13" s="7" t="s">
        <v>43</v>
      </c>
      <c r="H13" s="7">
        <v>224</v>
      </c>
      <c r="I13" s="8">
        <v>224</v>
      </c>
      <c r="J13" s="8">
        <v>4</v>
      </c>
      <c r="K13" s="8" t="s">
        <v>26</v>
      </c>
      <c r="L13" s="7" t="s">
        <v>27</v>
      </c>
      <c r="M13" s="7" t="s">
        <v>28</v>
      </c>
      <c r="N13" s="1627" t="s">
        <v>1834</v>
      </c>
      <c r="O13" s="1627" t="s">
        <v>29</v>
      </c>
      <c r="P13" s="7" t="s">
        <v>30</v>
      </c>
      <c r="Q13" s="7" t="s">
        <v>58</v>
      </c>
      <c r="R13" s="9">
        <v>46014</v>
      </c>
      <c r="S13" s="7" t="s">
        <v>28</v>
      </c>
      <c r="T13" s="7" t="s">
        <v>59</v>
      </c>
      <c r="U13" s="7"/>
    </row>
    <row r="14" spans="1:22">
      <c r="A14" s="7" t="s">
        <v>21</v>
      </c>
      <c r="B14" s="7">
        <v>10</v>
      </c>
      <c r="C14" s="7" t="s">
        <v>60</v>
      </c>
      <c r="D14" s="7">
        <v>4702043041</v>
      </c>
      <c r="E14" s="7" t="s">
        <v>34</v>
      </c>
      <c r="F14" s="10" t="s">
        <v>35</v>
      </c>
      <c r="G14" s="7" t="s">
        <v>25</v>
      </c>
      <c r="H14" s="7">
        <v>2100</v>
      </c>
      <c r="I14" s="8">
        <v>2161</v>
      </c>
      <c r="J14" s="8">
        <v>125</v>
      </c>
      <c r="K14" s="8" t="s">
        <v>26</v>
      </c>
      <c r="L14" s="7" t="s">
        <v>27</v>
      </c>
      <c r="M14" s="7" t="s">
        <v>28</v>
      </c>
      <c r="N14" s="1627" t="s">
        <v>1835</v>
      </c>
      <c r="O14" s="1627" t="s">
        <v>29</v>
      </c>
      <c r="P14" s="7" t="s">
        <v>30</v>
      </c>
      <c r="Q14" s="7" t="s">
        <v>61</v>
      </c>
      <c r="R14" s="9">
        <v>46014</v>
      </c>
      <c r="S14" s="7" t="s">
        <v>28</v>
      </c>
      <c r="T14" s="7" t="s">
        <v>62</v>
      </c>
      <c r="U14" s="7"/>
    </row>
    <row r="15" spans="1:22">
      <c r="A15" s="7" t="s">
        <v>21</v>
      </c>
      <c r="B15" s="7">
        <v>20</v>
      </c>
      <c r="C15" s="7" t="s">
        <v>63</v>
      </c>
      <c r="D15" s="7">
        <v>4702043041</v>
      </c>
      <c r="E15" s="7" t="s">
        <v>48</v>
      </c>
      <c r="F15" s="10" t="s">
        <v>64</v>
      </c>
      <c r="G15" s="7" t="s">
        <v>25</v>
      </c>
      <c r="H15" s="7">
        <v>1985</v>
      </c>
      <c r="I15" s="8">
        <v>2030</v>
      </c>
      <c r="J15" s="8">
        <v>117</v>
      </c>
      <c r="K15" s="8" t="s">
        <v>26</v>
      </c>
      <c r="L15" s="7" t="s">
        <v>27</v>
      </c>
      <c r="M15" s="7" t="s">
        <v>28</v>
      </c>
      <c r="N15" s="1627" t="s">
        <v>1835</v>
      </c>
      <c r="O15" s="1627" t="s">
        <v>29</v>
      </c>
      <c r="P15" s="7" t="s">
        <v>30</v>
      </c>
      <c r="Q15" s="7" t="s">
        <v>61</v>
      </c>
      <c r="R15" s="9">
        <v>46014</v>
      </c>
      <c r="S15" s="7" t="s">
        <v>28</v>
      </c>
      <c r="T15" s="7" t="s">
        <v>62</v>
      </c>
      <c r="U15" s="7"/>
    </row>
    <row r="16" spans="1:22">
      <c r="A16" s="7" t="s">
        <v>21</v>
      </c>
      <c r="B16" s="7">
        <v>10</v>
      </c>
      <c r="C16" s="7" t="s">
        <v>65</v>
      </c>
      <c r="D16" s="7">
        <v>4702043047</v>
      </c>
      <c r="E16" s="7" t="s">
        <v>66</v>
      </c>
      <c r="F16" s="10" t="s">
        <v>67</v>
      </c>
      <c r="G16" s="7" t="s">
        <v>25</v>
      </c>
      <c r="H16" s="7">
        <v>621</v>
      </c>
      <c r="I16" s="8">
        <v>622</v>
      </c>
      <c r="J16" s="8">
        <v>37</v>
      </c>
      <c r="K16" s="8" t="s">
        <v>26</v>
      </c>
      <c r="L16" s="7" t="s">
        <v>27</v>
      </c>
      <c r="M16" s="7" t="s">
        <v>28</v>
      </c>
      <c r="N16" s="1627" t="s">
        <v>1836</v>
      </c>
      <c r="O16" s="1627" t="s">
        <v>29</v>
      </c>
      <c r="P16" s="7" t="s">
        <v>30</v>
      </c>
      <c r="Q16" s="7" t="s">
        <v>61</v>
      </c>
      <c r="R16" s="9">
        <v>46014</v>
      </c>
      <c r="S16" s="7" t="s">
        <v>28</v>
      </c>
      <c r="T16" s="7" t="s">
        <v>62</v>
      </c>
      <c r="U16" s="7"/>
    </row>
    <row r="17" spans="1:21">
      <c r="A17" s="7" t="s">
        <v>68</v>
      </c>
      <c r="B17" s="7">
        <v>10</v>
      </c>
      <c r="C17" s="7" t="s">
        <v>69</v>
      </c>
      <c r="D17" s="7">
        <v>4702048420</v>
      </c>
      <c r="E17" s="7" t="s">
        <v>70</v>
      </c>
      <c r="F17" s="10">
        <v>710966292032</v>
      </c>
      <c r="G17" s="7" t="s">
        <v>71</v>
      </c>
      <c r="H17" s="7">
        <v>1720</v>
      </c>
      <c r="I17" s="8">
        <v>1717</v>
      </c>
      <c r="J17" s="8">
        <v>97</v>
      </c>
      <c r="K17" s="8" t="s">
        <v>26</v>
      </c>
      <c r="L17" s="7" t="s">
        <v>27</v>
      </c>
      <c r="M17" s="7" t="s">
        <v>28</v>
      </c>
      <c r="N17" s="1631">
        <v>15605004434</v>
      </c>
      <c r="O17" s="1627" t="s">
        <v>29</v>
      </c>
      <c r="P17" s="7" t="s">
        <v>30</v>
      </c>
      <c r="Q17" s="7" t="s">
        <v>72</v>
      </c>
      <c r="R17" s="9">
        <v>46014</v>
      </c>
      <c r="S17" s="7" t="s">
        <v>28</v>
      </c>
      <c r="T17" s="7" t="s">
        <v>73</v>
      </c>
      <c r="U17" s="7"/>
    </row>
    <row r="18" spans="1:21">
      <c r="A18" s="7" t="s">
        <v>68</v>
      </c>
      <c r="B18" s="7">
        <v>10</v>
      </c>
      <c r="C18" s="7" t="s">
        <v>69</v>
      </c>
      <c r="D18" s="7">
        <v>4702048419</v>
      </c>
      <c r="E18" s="7" t="s">
        <v>70</v>
      </c>
      <c r="F18" s="10">
        <v>710966292032</v>
      </c>
      <c r="G18" s="7" t="s">
        <v>71</v>
      </c>
      <c r="H18" s="7">
        <v>935</v>
      </c>
      <c r="I18" s="8">
        <v>935</v>
      </c>
      <c r="J18" s="8">
        <v>54</v>
      </c>
      <c r="K18" s="8" t="s">
        <v>26</v>
      </c>
      <c r="L18" s="7" t="s">
        <v>27</v>
      </c>
      <c r="M18" s="7" t="s">
        <v>28</v>
      </c>
      <c r="N18" s="1631">
        <v>15605004435</v>
      </c>
      <c r="O18" s="1627" t="s">
        <v>29</v>
      </c>
      <c r="P18" s="7" t="s">
        <v>30</v>
      </c>
      <c r="Q18" s="7" t="s">
        <v>72</v>
      </c>
      <c r="R18" s="9">
        <v>46014</v>
      </c>
      <c r="S18" s="7" t="s">
        <v>28</v>
      </c>
      <c r="T18" s="7" t="s">
        <v>73</v>
      </c>
      <c r="U18" s="7"/>
    </row>
    <row r="19" spans="1:21">
      <c r="A19" s="7" t="s">
        <v>68</v>
      </c>
      <c r="B19" s="7">
        <v>10</v>
      </c>
      <c r="C19" s="7" t="s">
        <v>74</v>
      </c>
      <c r="D19" s="7">
        <v>4702048424</v>
      </c>
      <c r="E19" s="7" t="s">
        <v>70</v>
      </c>
      <c r="F19" s="10">
        <v>710966293026</v>
      </c>
      <c r="G19" s="7" t="s">
        <v>71</v>
      </c>
      <c r="H19" s="7">
        <v>320</v>
      </c>
      <c r="I19" s="8">
        <v>326</v>
      </c>
      <c r="J19" s="8">
        <v>17</v>
      </c>
      <c r="K19" s="8" t="s">
        <v>26</v>
      </c>
      <c r="L19" s="7" t="s">
        <v>27</v>
      </c>
      <c r="M19" s="7" t="s">
        <v>28</v>
      </c>
      <c r="N19" s="1631">
        <v>15605004436</v>
      </c>
      <c r="O19" s="1627" t="s">
        <v>29</v>
      </c>
      <c r="P19" s="7" t="s">
        <v>30</v>
      </c>
      <c r="Q19" s="7" t="s">
        <v>72</v>
      </c>
      <c r="R19" s="9">
        <v>46014</v>
      </c>
      <c r="S19" s="7" t="s">
        <v>28</v>
      </c>
      <c r="T19" s="7" t="s">
        <v>73</v>
      </c>
      <c r="U19" s="7"/>
    </row>
    <row r="20" spans="1:21">
      <c r="A20" s="7" t="s">
        <v>68</v>
      </c>
      <c r="B20" s="7">
        <v>10</v>
      </c>
      <c r="C20" s="7" t="s">
        <v>74</v>
      </c>
      <c r="D20" s="7">
        <v>4702048425</v>
      </c>
      <c r="E20" s="7" t="s">
        <v>70</v>
      </c>
      <c r="F20" s="10">
        <v>710966293026</v>
      </c>
      <c r="G20" s="7" t="s">
        <v>71</v>
      </c>
      <c r="H20" s="7">
        <v>1123</v>
      </c>
      <c r="I20" s="8">
        <v>1123</v>
      </c>
      <c r="J20" s="8">
        <v>58</v>
      </c>
      <c r="K20" s="8" t="s">
        <v>26</v>
      </c>
      <c r="L20" s="7" t="s">
        <v>27</v>
      </c>
      <c r="M20" s="7" t="s">
        <v>28</v>
      </c>
      <c r="N20" s="1631">
        <v>15605004437</v>
      </c>
      <c r="O20" s="1627" t="s">
        <v>29</v>
      </c>
      <c r="P20" s="7" t="s">
        <v>30</v>
      </c>
      <c r="Q20" s="7" t="s">
        <v>72</v>
      </c>
      <c r="R20" s="9">
        <v>46014</v>
      </c>
      <c r="S20" s="7" t="s">
        <v>28</v>
      </c>
      <c r="T20" s="7" t="s">
        <v>73</v>
      </c>
      <c r="U20" s="7"/>
    </row>
    <row r="21" spans="1:21">
      <c r="A21" s="7" t="s">
        <v>68</v>
      </c>
      <c r="B21" s="7">
        <v>10</v>
      </c>
      <c r="C21" s="7" t="s">
        <v>75</v>
      </c>
      <c r="D21" s="7">
        <v>4702043054</v>
      </c>
      <c r="E21" s="7" t="s">
        <v>48</v>
      </c>
      <c r="F21" s="10">
        <v>711978098001</v>
      </c>
      <c r="G21" s="7" t="s">
        <v>71</v>
      </c>
      <c r="H21" s="7">
        <v>55</v>
      </c>
      <c r="I21" s="8">
        <v>55</v>
      </c>
      <c r="J21" s="8">
        <v>4</v>
      </c>
      <c r="K21" s="8" t="s">
        <v>26</v>
      </c>
      <c r="L21" s="7" t="s">
        <v>27</v>
      </c>
      <c r="M21" s="7" t="s">
        <v>28</v>
      </c>
      <c r="N21" s="1631">
        <v>15605004439</v>
      </c>
      <c r="O21" s="1627" t="s">
        <v>29</v>
      </c>
      <c r="P21" s="7" t="s">
        <v>30</v>
      </c>
      <c r="Q21" s="7" t="s">
        <v>72</v>
      </c>
      <c r="R21" s="9">
        <v>46014</v>
      </c>
      <c r="S21" s="7" t="s">
        <v>28</v>
      </c>
      <c r="T21" s="7" t="s">
        <v>73</v>
      </c>
      <c r="U21" s="7"/>
    </row>
    <row r="22" spans="1:21">
      <c r="A22" s="7" t="s">
        <v>68</v>
      </c>
      <c r="B22" s="7">
        <v>20</v>
      </c>
      <c r="C22" s="7" t="s">
        <v>76</v>
      </c>
      <c r="D22" s="7">
        <v>4702043054</v>
      </c>
      <c r="E22" s="7" t="s">
        <v>34</v>
      </c>
      <c r="F22" s="10">
        <v>711978098002</v>
      </c>
      <c r="G22" s="7" t="s">
        <v>71</v>
      </c>
      <c r="H22" s="7">
        <v>14</v>
      </c>
      <c r="I22" s="8">
        <v>14</v>
      </c>
      <c r="J22" s="8">
        <v>1</v>
      </c>
      <c r="K22" s="8" t="s">
        <v>26</v>
      </c>
      <c r="L22" s="7" t="s">
        <v>27</v>
      </c>
      <c r="M22" s="7" t="s">
        <v>28</v>
      </c>
      <c r="N22" s="1631">
        <v>15605004439</v>
      </c>
      <c r="O22" s="1627" t="s">
        <v>29</v>
      </c>
      <c r="P22" s="7" t="s">
        <v>30</v>
      </c>
      <c r="Q22" s="7" t="s">
        <v>72</v>
      </c>
      <c r="R22" s="9">
        <v>46014</v>
      </c>
      <c r="S22" s="7" t="s">
        <v>28</v>
      </c>
      <c r="T22" s="7" t="s">
        <v>73</v>
      </c>
      <c r="U22" s="7"/>
    </row>
    <row r="23" spans="1:21">
      <c r="A23" s="7" t="s">
        <v>68</v>
      </c>
      <c r="B23" s="7">
        <v>30</v>
      </c>
      <c r="C23" s="7" t="s">
        <v>77</v>
      </c>
      <c r="D23" s="7">
        <v>4702043054</v>
      </c>
      <c r="E23" s="7" t="s">
        <v>37</v>
      </c>
      <c r="F23" s="10">
        <v>711978098003</v>
      </c>
      <c r="G23" s="7" t="s">
        <v>71</v>
      </c>
      <c r="H23" s="7">
        <v>9</v>
      </c>
      <c r="I23" s="8">
        <v>9</v>
      </c>
      <c r="J23" s="8">
        <v>1</v>
      </c>
      <c r="K23" s="8" t="s">
        <v>26</v>
      </c>
      <c r="L23" s="7" t="s">
        <v>27</v>
      </c>
      <c r="M23" s="7" t="s">
        <v>28</v>
      </c>
      <c r="N23" s="1631">
        <v>15605004439</v>
      </c>
      <c r="O23" s="1627" t="s">
        <v>29</v>
      </c>
      <c r="P23" s="7" t="s">
        <v>30</v>
      </c>
      <c r="Q23" s="7" t="s">
        <v>72</v>
      </c>
      <c r="R23" s="9">
        <v>46014</v>
      </c>
      <c r="S23" s="7" t="s">
        <v>28</v>
      </c>
      <c r="T23" s="7" t="s">
        <v>73</v>
      </c>
      <c r="U23" s="7"/>
    </row>
    <row r="24" spans="1:21">
      <c r="A24" s="7" t="s">
        <v>68</v>
      </c>
      <c r="B24" s="7">
        <v>10</v>
      </c>
      <c r="C24" s="7" t="s">
        <v>78</v>
      </c>
      <c r="D24" s="7">
        <v>4702043036</v>
      </c>
      <c r="E24" s="7" t="s">
        <v>79</v>
      </c>
      <c r="F24" s="10" t="s">
        <v>80</v>
      </c>
      <c r="G24" s="7" t="s">
        <v>71</v>
      </c>
      <c r="H24" s="7">
        <v>24</v>
      </c>
      <c r="I24" s="8">
        <v>24</v>
      </c>
      <c r="J24" s="8">
        <v>1</v>
      </c>
      <c r="K24" s="8" t="s">
        <v>26</v>
      </c>
      <c r="L24" s="7" t="s">
        <v>27</v>
      </c>
      <c r="M24" s="7" t="s">
        <v>28</v>
      </c>
      <c r="N24" s="1631">
        <v>15605004440</v>
      </c>
      <c r="O24" s="1627" t="s">
        <v>29</v>
      </c>
      <c r="P24" s="7" t="s">
        <v>30</v>
      </c>
      <c r="Q24" s="7" t="s">
        <v>72</v>
      </c>
      <c r="R24" s="9">
        <v>46014</v>
      </c>
      <c r="S24" s="7" t="s">
        <v>28</v>
      </c>
      <c r="T24" s="7" t="s">
        <v>73</v>
      </c>
      <c r="U24" s="7"/>
    </row>
    <row r="25" spans="1:21">
      <c r="A25" s="7" t="s">
        <v>68</v>
      </c>
      <c r="B25" s="7">
        <v>10</v>
      </c>
      <c r="C25" s="7" t="s">
        <v>78</v>
      </c>
      <c r="D25" s="7">
        <v>4702043037</v>
      </c>
      <c r="E25" s="7" t="s">
        <v>79</v>
      </c>
      <c r="F25" s="10" t="s">
        <v>80</v>
      </c>
      <c r="G25" s="7" t="s">
        <v>71</v>
      </c>
      <c r="H25" s="7">
        <v>35</v>
      </c>
      <c r="I25" s="8">
        <v>35</v>
      </c>
      <c r="J25" s="8">
        <v>2</v>
      </c>
      <c r="K25" s="8" t="s">
        <v>26</v>
      </c>
      <c r="L25" s="7" t="s">
        <v>27</v>
      </c>
      <c r="M25" s="7" t="s">
        <v>28</v>
      </c>
      <c r="N25" s="1631">
        <v>15605004441</v>
      </c>
      <c r="O25" s="1627" t="s">
        <v>29</v>
      </c>
      <c r="P25" s="7" t="s">
        <v>30</v>
      </c>
      <c r="Q25" s="7" t="s">
        <v>72</v>
      </c>
      <c r="R25" s="9">
        <v>46014</v>
      </c>
      <c r="S25" s="7" t="s">
        <v>28</v>
      </c>
      <c r="T25" s="7" t="s">
        <v>73</v>
      </c>
      <c r="U25" s="7"/>
    </row>
    <row r="26" spans="1:21">
      <c r="A26" s="7" t="s">
        <v>68</v>
      </c>
      <c r="B26" s="7">
        <v>10</v>
      </c>
      <c r="C26" s="7" t="s">
        <v>81</v>
      </c>
      <c r="D26" s="7">
        <v>4702043042</v>
      </c>
      <c r="E26" s="7" t="s">
        <v>23</v>
      </c>
      <c r="F26" s="10" t="s">
        <v>24</v>
      </c>
      <c r="G26" s="7" t="s">
        <v>71</v>
      </c>
      <c r="H26" s="7">
        <v>186</v>
      </c>
      <c r="I26" s="8">
        <v>186</v>
      </c>
      <c r="J26" s="8">
        <v>11</v>
      </c>
      <c r="K26" s="8" t="s">
        <v>26</v>
      </c>
      <c r="L26" s="7" t="s">
        <v>27</v>
      </c>
      <c r="M26" s="7" t="s">
        <v>28</v>
      </c>
      <c r="N26" s="1631">
        <v>15605004442</v>
      </c>
      <c r="O26" s="1627" t="s">
        <v>29</v>
      </c>
      <c r="P26" s="7" t="s">
        <v>30</v>
      </c>
      <c r="Q26" s="7" t="s">
        <v>72</v>
      </c>
      <c r="R26" s="9">
        <v>46014</v>
      </c>
      <c r="S26" s="7" t="s">
        <v>28</v>
      </c>
      <c r="T26" s="7" t="s">
        <v>73</v>
      </c>
      <c r="U26" s="7"/>
    </row>
    <row r="27" spans="1:21">
      <c r="A27" s="7" t="s">
        <v>68</v>
      </c>
      <c r="B27" s="7">
        <v>10</v>
      </c>
      <c r="C27" s="7" t="s">
        <v>82</v>
      </c>
      <c r="D27" s="7">
        <v>4702043048</v>
      </c>
      <c r="E27" s="7" t="s">
        <v>83</v>
      </c>
      <c r="F27" s="10" t="s">
        <v>84</v>
      </c>
      <c r="G27" s="7" t="s">
        <v>71</v>
      </c>
      <c r="H27" s="7">
        <v>449</v>
      </c>
      <c r="I27" s="8">
        <v>454</v>
      </c>
      <c r="J27" s="8">
        <v>29</v>
      </c>
      <c r="K27" s="8" t="s">
        <v>26</v>
      </c>
      <c r="L27" s="7" t="s">
        <v>27</v>
      </c>
      <c r="M27" s="7" t="s">
        <v>28</v>
      </c>
      <c r="N27" s="1631">
        <v>15605004438</v>
      </c>
      <c r="O27" s="1627" t="s">
        <v>29</v>
      </c>
      <c r="P27" s="7" t="s">
        <v>30</v>
      </c>
      <c r="Q27" s="7" t="s">
        <v>72</v>
      </c>
      <c r="R27" s="9">
        <v>46014</v>
      </c>
      <c r="S27" s="7" t="s">
        <v>28</v>
      </c>
      <c r="T27" s="7" t="s">
        <v>73</v>
      </c>
      <c r="U27" s="7"/>
    </row>
    <row r="28" spans="1:21">
      <c r="A28" s="7" t="s">
        <v>68</v>
      </c>
      <c r="B28" s="7">
        <v>10</v>
      </c>
      <c r="C28" s="7" t="s">
        <v>85</v>
      </c>
      <c r="D28" s="7">
        <v>4702032003</v>
      </c>
      <c r="E28" s="7" t="s">
        <v>86</v>
      </c>
      <c r="F28" s="10" t="s">
        <v>87</v>
      </c>
      <c r="G28" s="7" t="s">
        <v>71</v>
      </c>
      <c r="H28" s="7">
        <v>185</v>
      </c>
      <c r="I28" s="8">
        <v>185</v>
      </c>
      <c r="J28" s="8">
        <v>5</v>
      </c>
      <c r="K28" s="8" t="s">
        <v>26</v>
      </c>
      <c r="L28" s="7" t="s">
        <v>1374</v>
      </c>
      <c r="M28" s="7" t="s">
        <v>28</v>
      </c>
      <c r="N28" s="1631">
        <v>15605004431</v>
      </c>
      <c r="O28" s="1627" t="s">
        <v>29</v>
      </c>
      <c r="P28" s="1804" t="s">
        <v>2074</v>
      </c>
      <c r="Q28" s="7" t="s">
        <v>89</v>
      </c>
      <c r="R28" s="9">
        <v>46015</v>
      </c>
      <c r="S28" s="7" t="s">
        <v>28</v>
      </c>
      <c r="T28" s="7" t="s">
        <v>90</v>
      </c>
      <c r="U28" s="7"/>
    </row>
    <row r="29" spans="1:21">
      <c r="A29" s="7" t="s">
        <v>68</v>
      </c>
      <c r="B29" s="7">
        <v>10</v>
      </c>
      <c r="C29" s="7" t="s">
        <v>85</v>
      </c>
      <c r="D29" s="7">
        <v>4702032002</v>
      </c>
      <c r="E29" s="7" t="s">
        <v>86</v>
      </c>
      <c r="F29" s="10" t="s">
        <v>87</v>
      </c>
      <c r="G29" s="7" t="s">
        <v>71</v>
      </c>
      <c r="H29" s="7">
        <v>370</v>
      </c>
      <c r="I29" s="8">
        <v>352</v>
      </c>
      <c r="J29" s="8">
        <v>10</v>
      </c>
      <c r="K29" s="8" t="s">
        <v>26</v>
      </c>
      <c r="L29" s="7" t="s">
        <v>1374</v>
      </c>
      <c r="M29" s="7" t="s">
        <v>28</v>
      </c>
      <c r="N29" s="1631">
        <v>15605004432</v>
      </c>
      <c r="O29" s="1627" t="s">
        <v>29</v>
      </c>
      <c r="P29" s="1804" t="s">
        <v>2074</v>
      </c>
      <c r="Q29" s="7" t="s">
        <v>89</v>
      </c>
      <c r="R29" s="9">
        <v>46015</v>
      </c>
      <c r="S29" s="7" t="s">
        <v>28</v>
      </c>
      <c r="T29" s="7" t="s">
        <v>90</v>
      </c>
      <c r="U29" s="7"/>
    </row>
    <row r="30" spans="1:21">
      <c r="A30" s="7" t="s">
        <v>91</v>
      </c>
      <c r="B30" s="7">
        <v>10</v>
      </c>
      <c r="C30" s="7" t="s">
        <v>41</v>
      </c>
      <c r="D30" s="7">
        <v>4702043029</v>
      </c>
      <c r="E30" s="7" t="s">
        <v>42</v>
      </c>
      <c r="F30" s="10">
        <v>710978098501</v>
      </c>
      <c r="G30" s="7" t="s">
        <v>92</v>
      </c>
      <c r="H30" s="7">
        <v>390</v>
      </c>
      <c r="I30" s="8">
        <v>399</v>
      </c>
      <c r="J30" s="8">
        <v>24</v>
      </c>
      <c r="K30" s="8" t="s">
        <v>26</v>
      </c>
      <c r="L30" s="7" t="s">
        <v>27</v>
      </c>
      <c r="M30" s="7" t="s">
        <v>28</v>
      </c>
      <c r="N30" s="1631">
        <v>15605004446</v>
      </c>
      <c r="O30" s="1627" t="s">
        <v>29</v>
      </c>
      <c r="P30" s="7" t="s">
        <v>30</v>
      </c>
      <c r="Q30" s="7" t="s">
        <v>93</v>
      </c>
      <c r="R30" s="9">
        <v>46017</v>
      </c>
      <c r="S30" s="7" t="s">
        <v>28</v>
      </c>
      <c r="T30" s="7" t="s">
        <v>94</v>
      </c>
      <c r="U30" s="7"/>
    </row>
    <row r="31" spans="1:21">
      <c r="A31" s="7" t="s">
        <v>91</v>
      </c>
      <c r="B31" s="7">
        <v>20</v>
      </c>
      <c r="C31" s="7" t="s">
        <v>95</v>
      </c>
      <c r="D31" s="7">
        <v>4702043029</v>
      </c>
      <c r="E31" s="7" t="s">
        <v>37</v>
      </c>
      <c r="F31" s="10">
        <v>710978098502</v>
      </c>
      <c r="G31" s="7" t="s">
        <v>92</v>
      </c>
      <c r="H31" s="7">
        <v>538</v>
      </c>
      <c r="I31" s="8">
        <v>546</v>
      </c>
      <c r="J31" s="8">
        <v>33</v>
      </c>
      <c r="K31" s="8" t="s">
        <v>26</v>
      </c>
      <c r="L31" s="7" t="s">
        <v>27</v>
      </c>
      <c r="M31" s="7" t="s">
        <v>28</v>
      </c>
      <c r="N31" s="1631">
        <v>15605004446</v>
      </c>
      <c r="O31" s="1627" t="s">
        <v>29</v>
      </c>
      <c r="P31" s="7" t="s">
        <v>30</v>
      </c>
      <c r="Q31" s="7" t="s">
        <v>93</v>
      </c>
      <c r="R31" s="9">
        <v>46017</v>
      </c>
      <c r="S31" s="7" t="s">
        <v>28</v>
      </c>
      <c r="T31" s="7" t="s">
        <v>94</v>
      </c>
      <c r="U31" s="7"/>
    </row>
    <row r="32" spans="1:21">
      <c r="A32" s="7" t="s">
        <v>91</v>
      </c>
      <c r="B32" s="7">
        <v>30</v>
      </c>
      <c r="C32" s="7" t="s">
        <v>46</v>
      </c>
      <c r="D32" s="7">
        <v>4702043029</v>
      </c>
      <c r="E32" s="7" t="s">
        <v>34</v>
      </c>
      <c r="F32" s="10">
        <v>710978098503</v>
      </c>
      <c r="G32" s="7" t="s">
        <v>92</v>
      </c>
      <c r="H32" s="7">
        <v>2549</v>
      </c>
      <c r="I32" s="8">
        <v>2621</v>
      </c>
      <c r="J32" s="8">
        <v>153</v>
      </c>
      <c r="K32" s="8" t="s">
        <v>26</v>
      </c>
      <c r="L32" s="7" t="s">
        <v>27</v>
      </c>
      <c r="M32" s="7" t="s">
        <v>28</v>
      </c>
      <c r="N32" s="1631">
        <v>15605004446</v>
      </c>
      <c r="O32" s="1627" t="s">
        <v>29</v>
      </c>
      <c r="P32" s="7" t="s">
        <v>30</v>
      </c>
      <c r="Q32" s="7" t="s">
        <v>93</v>
      </c>
      <c r="R32" s="9">
        <v>46017</v>
      </c>
      <c r="S32" s="7" t="s">
        <v>28</v>
      </c>
      <c r="T32" s="7" t="s">
        <v>94</v>
      </c>
      <c r="U32" s="7"/>
    </row>
    <row r="33" spans="1:21">
      <c r="A33" s="7" t="s">
        <v>96</v>
      </c>
      <c r="B33" s="7">
        <v>10</v>
      </c>
      <c r="C33" s="7" t="s">
        <v>41</v>
      </c>
      <c r="D33" s="7">
        <v>4702043030</v>
      </c>
      <c r="E33" s="7" t="s">
        <v>42</v>
      </c>
      <c r="F33" s="10">
        <v>710978098501</v>
      </c>
      <c r="G33" s="7" t="s">
        <v>92</v>
      </c>
      <c r="H33" s="7">
        <v>564</v>
      </c>
      <c r="I33" s="8">
        <v>576</v>
      </c>
      <c r="J33" s="8">
        <v>34</v>
      </c>
      <c r="K33" s="8" t="s">
        <v>26</v>
      </c>
      <c r="L33" s="7" t="s">
        <v>27</v>
      </c>
      <c r="M33" s="7" t="s">
        <v>28</v>
      </c>
      <c r="N33" s="1631">
        <v>15605004447</v>
      </c>
      <c r="O33" s="1627" t="s">
        <v>29</v>
      </c>
      <c r="P33" s="7" t="s">
        <v>30</v>
      </c>
      <c r="Q33" s="7" t="s">
        <v>97</v>
      </c>
      <c r="R33" s="9">
        <v>46017</v>
      </c>
      <c r="S33" s="7" t="s">
        <v>28</v>
      </c>
      <c r="T33" s="7" t="s">
        <v>98</v>
      </c>
      <c r="U33" s="7"/>
    </row>
    <row r="34" spans="1:21">
      <c r="A34" s="7" t="s">
        <v>96</v>
      </c>
      <c r="B34" s="7">
        <v>20</v>
      </c>
      <c r="C34" s="7" t="s">
        <v>46</v>
      </c>
      <c r="D34" s="7">
        <v>4702043030</v>
      </c>
      <c r="E34" s="7" t="s">
        <v>34</v>
      </c>
      <c r="F34" s="10">
        <v>710978098503</v>
      </c>
      <c r="G34" s="7" t="s">
        <v>92</v>
      </c>
      <c r="H34" s="7">
        <v>752</v>
      </c>
      <c r="I34" s="8">
        <v>772</v>
      </c>
      <c r="J34" s="8">
        <v>45</v>
      </c>
      <c r="K34" s="8" t="s">
        <v>26</v>
      </c>
      <c r="L34" s="7" t="s">
        <v>27</v>
      </c>
      <c r="M34" s="7" t="s">
        <v>28</v>
      </c>
      <c r="N34" s="1631">
        <v>15605004447</v>
      </c>
      <c r="O34" s="1627" t="s">
        <v>29</v>
      </c>
      <c r="P34" s="7" t="s">
        <v>30</v>
      </c>
      <c r="Q34" s="7" t="s">
        <v>97</v>
      </c>
      <c r="R34" s="9">
        <v>46017</v>
      </c>
      <c r="S34" s="7" t="s">
        <v>28</v>
      </c>
      <c r="T34" s="7" t="s">
        <v>98</v>
      </c>
      <c r="U34" s="7"/>
    </row>
    <row r="35" spans="1:21">
      <c r="A35" s="7" t="s">
        <v>96</v>
      </c>
      <c r="B35" s="7">
        <v>30</v>
      </c>
      <c r="C35" s="7" t="s">
        <v>47</v>
      </c>
      <c r="D35" s="7">
        <v>4702043030</v>
      </c>
      <c r="E35" s="7" t="s">
        <v>48</v>
      </c>
      <c r="F35" s="10">
        <v>710978098505</v>
      </c>
      <c r="G35" s="7" t="s">
        <v>92</v>
      </c>
      <c r="H35" s="7">
        <v>658</v>
      </c>
      <c r="I35" s="8">
        <v>673</v>
      </c>
      <c r="J35" s="8">
        <v>40</v>
      </c>
      <c r="K35" s="8" t="s">
        <v>26</v>
      </c>
      <c r="L35" s="7" t="s">
        <v>27</v>
      </c>
      <c r="M35" s="7" t="s">
        <v>28</v>
      </c>
      <c r="N35" s="1631">
        <v>15605004447</v>
      </c>
      <c r="O35" s="1627" t="s">
        <v>29</v>
      </c>
      <c r="P35" s="7" t="s">
        <v>30</v>
      </c>
      <c r="Q35" s="7" t="s">
        <v>97</v>
      </c>
      <c r="R35" s="9">
        <v>46017</v>
      </c>
      <c r="S35" s="7" t="s">
        <v>28</v>
      </c>
      <c r="T35" s="7" t="s">
        <v>98</v>
      </c>
      <c r="U35" s="7"/>
    </row>
    <row r="36" spans="1:21">
      <c r="A36" s="7" t="s">
        <v>96</v>
      </c>
      <c r="B36" s="7">
        <v>40</v>
      </c>
      <c r="C36" s="7" t="s">
        <v>49</v>
      </c>
      <c r="D36" s="7">
        <v>4702043030</v>
      </c>
      <c r="E36" s="7" t="s">
        <v>50</v>
      </c>
      <c r="F36" s="10">
        <v>710978098508</v>
      </c>
      <c r="G36" s="7" t="s">
        <v>92</v>
      </c>
      <c r="H36" s="7">
        <v>658</v>
      </c>
      <c r="I36" s="8">
        <v>673</v>
      </c>
      <c r="J36" s="8">
        <v>39</v>
      </c>
      <c r="K36" s="8" t="s">
        <v>26</v>
      </c>
      <c r="L36" s="7" t="s">
        <v>27</v>
      </c>
      <c r="M36" s="7" t="s">
        <v>28</v>
      </c>
      <c r="N36" s="1631">
        <v>15605004447</v>
      </c>
      <c r="O36" s="1627" t="s">
        <v>29</v>
      </c>
      <c r="P36" s="7" t="s">
        <v>30</v>
      </c>
      <c r="Q36" s="7" t="s">
        <v>97</v>
      </c>
      <c r="R36" s="9">
        <v>46017</v>
      </c>
      <c r="S36" s="7" t="s">
        <v>28</v>
      </c>
      <c r="T36" s="7" t="s">
        <v>98</v>
      </c>
      <c r="U36" s="7"/>
    </row>
    <row r="37" spans="1:21">
      <c r="A37" s="7" t="s">
        <v>96</v>
      </c>
      <c r="B37" s="7">
        <v>10</v>
      </c>
      <c r="C37" s="7" t="s">
        <v>99</v>
      </c>
      <c r="D37" s="7">
        <v>4702053675</v>
      </c>
      <c r="E37" s="7" t="s">
        <v>52</v>
      </c>
      <c r="F37" s="10">
        <v>711967632004</v>
      </c>
      <c r="G37" s="7" t="s">
        <v>92</v>
      </c>
      <c r="H37" s="7">
        <v>300</v>
      </c>
      <c r="I37" s="8">
        <v>297</v>
      </c>
      <c r="J37" s="8">
        <v>20</v>
      </c>
      <c r="K37" s="8" t="s">
        <v>26</v>
      </c>
      <c r="L37" s="7" t="s">
        <v>27</v>
      </c>
      <c r="M37" s="7" t="s">
        <v>28</v>
      </c>
      <c r="N37" s="1631">
        <v>15605004443</v>
      </c>
      <c r="O37" s="1627" t="s">
        <v>29</v>
      </c>
      <c r="P37" s="7" t="s">
        <v>30</v>
      </c>
      <c r="Q37" s="7" t="s">
        <v>97</v>
      </c>
      <c r="R37" s="9">
        <v>46017</v>
      </c>
      <c r="S37" s="7" t="s">
        <v>28</v>
      </c>
      <c r="T37" s="7" t="s">
        <v>98</v>
      </c>
      <c r="U37" s="7"/>
    </row>
    <row r="38" spans="1:21">
      <c r="A38" s="7" t="s">
        <v>96</v>
      </c>
      <c r="B38" s="7">
        <v>10</v>
      </c>
      <c r="C38" s="7" t="s">
        <v>55</v>
      </c>
      <c r="D38" s="7">
        <v>4702048641</v>
      </c>
      <c r="E38" s="7" t="s">
        <v>56</v>
      </c>
      <c r="F38" s="10" t="s">
        <v>57</v>
      </c>
      <c r="G38" s="7" t="s">
        <v>92</v>
      </c>
      <c r="H38" s="7">
        <v>2476</v>
      </c>
      <c r="I38" s="8">
        <v>2486</v>
      </c>
      <c r="J38" s="8">
        <v>36</v>
      </c>
      <c r="K38" s="8" t="s">
        <v>26</v>
      </c>
      <c r="L38" s="7" t="s">
        <v>27</v>
      </c>
      <c r="M38" s="7" t="s">
        <v>28</v>
      </c>
      <c r="N38" s="1631">
        <v>15605004445</v>
      </c>
      <c r="O38" s="1627" t="s">
        <v>29</v>
      </c>
      <c r="P38" s="7" t="s">
        <v>30</v>
      </c>
      <c r="Q38" s="7" t="s">
        <v>97</v>
      </c>
      <c r="R38" s="9">
        <v>46017</v>
      </c>
      <c r="S38" s="7" t="s">
        <v>28</v>
      </c>
      <c r="T38" s="7" t="s">
        <v>98</v>
      </c>
      <c r="U38" s="7"/>
    </row>
    <row r="39" spans="1:21">
      <c r="A39" s="7" t="s">
        <v>96</v>
      </c>
      <c r="B39" s="7">
        <v>10</v>
      </c>
      <c r="C39" s="7" t="s">
        <v>100</v>
      </c>
      <c r="D39" s="7">
        <v>4702048644</v>
      </c>
      <c r="E39" s="7" t="s">
        <v>56</v>
      </c>
      <c r="F39" s="10" t="s">
        <v>101</v>
      </c>
      <c r="G39" s="7" t="s">
        <v>92</v>
      </c>
      <c r="H39" s="7">
        <v>400</v>
      </c>
      <c r="I39" s="8">
        <v>400</v>
      </c>
      <c r="J39" s="8">
        <v>9</v>
      </c>
      <c r="K39" s="8" t="s">
        <v>26</v>
      </c>
      <c r="L39" s="7" t="s">
        <v>27</v>
      </c>
      <c r="M39" s="7" t="s">
        <v>28</v>
      </c>
      <c r="N39" s="1631">
        <v>15605004444</v>
      </c>
      <c r="O39" s="1627" t="s">
        <v>29</v>
      </c>
      <c r="P39" s="7" t="s">
        <v>30</v>
      </c>
      <c r="Q39" s="7" t="s">
        <v>97</v>
      </c>
      <c r="R39" s="9">
        <v>46017</v>
      </c>
      <c r="S39" s="7" t="s">
        <v>28</v>
      </c>
      <c r="T39" s="7" t="s">
        <v>98</v>
      </c>
      <c r="U39" s="7"/>
    </row>
    <row r="40" spans="1:21">
      <c r="A40" s="7" t="s">
        <v>96</v>
      </c>
      <c r="B40" s="7">
        <v>10</v>
      </c>
      <c r="C40" s="7" t="s">
        <v>51</v>
      </c>
      <c r="D40" s="7">
        <v>4702053661</v>
      </c>
      <c r="E40" s="7" t="s">
        <v>52</v>
      </c>
      <c r="F40" s="10">
        <v>710967632006</v>
      </c>
      <c r="G40" s="7" t="s">
        <v>102</v>
      </c>
      <c r="H40" s="7">
        <v>3036</v>
      </c>
      <c r="I40" s="8">
        <v>3090</v>
      </c>
      <c r="J40" s="8">
        <v>179</v>
      </c>
      <c r="K40" s="8" t="s">
        <v>26</v>
      </c>
      <c r="L40" s="7" t="s">
        <v>27</v>
      </c>
      <c r="M40" s="7" t="s">
        <v>28</v>
      </c>
      <c r="N40" s="1631">
        <v>15605004448</v>
      </c>
      <c r="O40" s="1627" t="s">
        <v>103</v>
      </c>
      <c r="P40" s="7" t="s">
        <v>30</v>
      </c>
      <c r="Q40" s="7" t="s">
        <v>104</v>
      </c>
      <c r="R40" s="9">
        <v>46022</v>
      </c>
      <c r="S40" s="7" t="s">
        <v>28</v>
      </c>
      <c r="T40" s="7" t="s">
        <v>105</v>
      </c>
      <c r="U40" s="7"/>
    </row>
    <row r="41" spans="1:21">
      <c r="A41" s="7" t="s">
        <v>96</v>
      </c>
      <c r="B41" s="7">
        <v>10</v>
      </c>
      <c r="C41" s="7" t="s">
        <v>106</v>
      </c>
      <c r="D41" s="7">
        <v>4702049224</v>
      </c>
      <c r="E41" s="7" t="s">
        <v>107</v>
      </c>
      <c r="F41" s="10" t="s">
        <v>108</v>
      </c>
      <c r="G41" s="7" t="s">
        <v>102</v>
      </c>
      <c r="H41" s="7">
        <v>3764</v>
      </c>
      <c r="I41" s="8">
        <v>3851</v>
      </c>
      <c r="J41" s="8">
        <v>221</v>
      </c>
      <c r="K41" s="8" t="s">
        <v>26</v>
      </c>
      <c r="L41" s="7" t="s">
        <v>27</v>
      </c>
      <c r="M41" s="7" t="s">
        <v>28</v>
      </c>
      <c r="N41" s="1631">
        <v>15605004454</v>
      </c>
      <c r="O41" s="1627" t="s">
        <v>103</v>
      </c>
      <c r="P41" s="7" t="s">
        <v>30</v>
      </c>
      <c r="Q41" s="7" t="s">
        <v>104</v>
      </c>
      <c r="R41" s="9">
        <v>46022</v>
      </c>
      <c r="S41" s="7" t="s">
        <v>28</v>
      </c>
      <c r="T41" s="7" t="s">
        <v>105</v>
      </c>
      <c r="U41" s="7"/>
    </row>
    <row r="42" spans="1:21">
      <c r="A42" s="7" t="s">
        <v>109</v>
      </c>
      <c r="B42" s="7">
        <v>20</v>
      </c>
      <c r="C42" s="7" t="s">
        <v>110</v>
      </c>
      <c r="D42" s="7">
        <v>4702055741</v>
      </c>
      <c r="E42" s="7" t="s">
        <v>111</v>
      </c>
      <c r="F42" s="10">
        <v>710966292015</v>
      </c>
      <c r="G42" s="7" t="s">
        <v>102</v>
      </c>
      <c r="H42" s="7">
        <v>88</v>
      </c>
      <c r="I42" s="8">
        <v>88</v>
      </c>
      <c r="J42" s="8">
        <v>11</v>
      </c>
      <c r="K42" s="8" t="s">
        <v>26</v>
      </c>
      <c r="L42" s="7" t="s">
        <v>27</v>
      </c>
      <c r="M42" s="7" t="s">
        <v>28</v>
      </c>
      <c r="N42" s="1631">
        <v>15605004455</v>
      </c>
      <c r="O42" s="1627" t="s">
        <v>103</v>
      </c>
      <c r="P42" s="7" t="s">
        <v>30</v>
      </c>
      <c r="Q42" s="7" t="s">
        <v>112</v>
      </c>
      <c r="R42" s="9">
        <v>46023</v>
      </c>
      <c r="S42" s="7" t="s">
        <v>28</v>
      </c>
      <c r="T42" s="7" t="s">
        <v>113</v>
      </c>
      <c r="U42" s="7"/>
    </row>
    <row r="43" spans="1:21">
      <c r="A43" s="7" t="s">
        <v>109</v>
      </c>
      <c r="B43" s="7">
        <v>20</v>
      </c>
      <c r="C43" s="7" t="s">
        <v>110</v>
      </c>
      <c r="D43" s="7">
        <v>4702055742</v>
      </c>
      <c r="E43" s="7" t="s">
        <v>111</v>
      </c>
      <c r="F43" s="10">
        <v>710966292015</v>
      </c>
      <c r="G43" s="7" t="s">
        <v>102</v>
      </c>
      <c r="H43" s="7">
        <v>912</v>
      </c>
      <c r="I43" s="8">
        <v>912</v>
      </c>
      <c r="J43" s="8">
        <v>152</v>
      </c>
      <c r="K43" s="8" t="s">
        <v>26</v>
      </c>
      <c r="L43" s="7" t="s">
        <v>27</v>
      </c>
      <c r="M43" s="7" t="s">
        <v>28</v>
      </c>
      <c r="N43" s="1631">
        <v>15605004456</v>
      </c>
      <c r="O43" s="1627" t="s">
        <v>103</v>
      </c>
      <c r="P43" s="7" t="s">
        <v>30</v>
      </c>
      <c r="Q43" s="7" t="s">
        <v>112</v>
      </c>
      <c r="R43" s="9">
        <v>46023</v>
      </c>
      <c r="S43" s="7" t="s">
        <v>28</v>
      </c>
      <c r="T43" s="7" t="s">
        <v>113</v>
      </c>
      <c r="U43" s="7"/>
    </row>
    <row r="44" spans="1:21">
      <c r="A44" s="7" t="s">
        <v>109</v>
      </c>
      <c r="B44" s="7">
        <v>20</v>
      </c>
      <c r="C44" s="7" t="s">
        <v>110</v>
      </c>
      <c r="D44" s="7">
        <v>4702055743</v>
      </c>
      <c r="E44" s="7" t="s">
        <v>111</v>
      </c>
      <c r="F44" s="10">
        <v>710966292015</v>
      </c>
      <c r="G44" s="7" t="s">
        <v>102</v>
      </c>
      <c r="H44" s="7">
        <v>472</v>
      </c>
      <c r="I44" s="8">
        <v>472</v>
      </c>
      <c r="J44" s="8">
        <v>59</v>
      </c>
      <c r="K44" s="8" t="s">
        <v>26</v>
      </c>
      <c r="L44" s="7" t="s">
        <v>27</v>
      </c>
      <c r="M44" s="7" t="s">
        <v>28</v>
      </c>
      <c r="N44" s="1631">
        <v>15605004457</v>
      </c>
      <c r="O44" s="1627" t="s">
        <v>103</v>
      </c>
      <c r="P44" s="7" t="s">
        <v>30</v>
      </c>
      <c r="Q44" s="7" t="s">
        <v>112</v>
      </c>
      <c r="R44" s="9">
        <v>46023</v>
      </c>
      <c r="S44" s="7" t="s">
        <v>28</v>
      </c>
      <c r="T44" s="7" t="s">
        <v>113</v>
      </c>
      <c r="U44" s="7"/>
    </row>
    <row r="45" spans="1:21">
      <c r="A45" s="7" t="s">
        <v>109</v>
      </c>
      <c r="B45" s="7">
        <v>20</v>
      </c>
      <c r="C45" s="7" t="s">
        <v>110</v>
      </c>
      <c r="D45" s="7">
        <v>4702055744</v>
      </c>
      <c r="E45" s="7" t="s">
        <v>111</v>
      </c>
      <c r="F45" s="10">
        <v>710966292015</v>
      </c>
      <c r="G45" s="7" t="s">
        <v>102</v>
      </c>
      <c r="H45" s="7">
        <v>402</v>
      </c>
      <c r="I45" s="8">
        <v>402</v>
      </c>
      <c r="J45" s="8">
        <v>67</v>
      </c>
      <c r="K45" s="8" t="s">
        <v>26</v>
      </c>
      <c r="L45" s="7" t="s">
        <v>27</v>
      </c>
      <c r="M45" s="7" t="s">
        <v>28</v>
      </c>
      <c r="N45" s="1631">
        <v>15605004458</v>
      </c>
      <c r="O45" s="1627" t="s">
        <v>103</v>
      </c>
      <c r="P45" s="7" t="s">
        <v>30</v>
      </c>
      <c r="Q45" s="7" t="s">
        <v>112</v>
      </c>
      <c r="R45" s="9">
        <v>46023</v>
      </c>
      <c r="S45" s="7" t="s">
        <v>28</v>
      </c>
      <c r="T45" s="7" t="s">
        <v>113</v>
      </c>
      <c r="U45" s="7"/>
    </row>
    <row r="46" spans="1:21">
      <c r="A46" s="7" t="s">
        <v>109</v>
      </c>
      <c r="B46" s="7">
        <v>20</v>
      </c>
      <c r="C46" s="7" t="s">
        <v>110</v>
      </c>
      <c r="D46" s="7">
        <v>4702055745</v>
      </c>
      <c r="E46" s="7" t="s">
        <v>111</v>
      </c>
      <c r="F46" s="10">
        <v>710966292015</v>
      </c>
      <c r="G46" s="7" t="s">
        <v>102</v>
      </c>
      <c r="H46" s="7">
        <v>144</v>
      </c>
      <c r="I46" s="8">
        <v>144</v>
      </c>
      <c r="J46" s="8">
        <v>24</v>
      </c>
      <c r="K46" s="8" t="s">
        <v>26</v>
      </c>
      <c r="L46" s="7" t="s">
        <v>27</v>
      </c>
      <c r="M46" s="7" t="s">
        <v>28</v>
      </c>
      <c r="N46" s="1631">
        <v>15605004459</v>
      </c>
      <c r="O46" s="1627" t="s">
        <v>103</v>
      </c>
      <c r="P46" s="7" t="s">
        <v>30</v>
      </c>
      <c r="Q46" s="7" t="s">
        <v>112</v>
      </c>
      <c r="R46" s="9">
        <v>46023</v>
      </c>
      <c r="S46" s="7" t="s">
        <v>28</v>
      </c>
      <c r="T46" s="7" t="s">
        <v>113</v>
      </c>
      <c r="U46" s="7"/>
    </row>
    <row r="47" spans="1:21">
      <c r="A47" s="7" t="s">
        <v>109</v>
      </c>
      <c r="B47" s="7">
        <v>20</v>
      </c>
      <c r="C47" s="7" t="s">
        <v>110</v>
      </c>
      <c r="D47" s="7">
        <v>4702055746</v>
      </c>
      <c r="E47" s="7" t="s">
        <v>111</v>
      </c>
      <c r="F47" s="10">
        <v>710966292015</v>
      </c>
      <c r="G47" s="7" t="s">
        <v>102</v>
      </c>
      <c r="H47" s="7">
        <v>36</v>
      </c>
      <c r="I47" s="8">
        <v>36</v>
      </c>
      <c r="J47" s="8">
        <v>3</v>
      </c>
      <c r="K47" s="8" t="s">
        <v>26</v>
      </c>
      <c r="L47" s="7" t="s">
        <v>27</v>
      </c>
      <c r="M47" s="7" t="s">
        <v>28</v>
      </c>
      <c r="N47" s="1631">
        <v>15605004460</v>
      </c>
      <c r="O47" s="1627" t="s">
        <v>103</v>
      </c>
      <c r="P47" s="7" t="s">
        <v>30</v>
      </c>
      <c r="Q47" s="7" t="s">
        <v>112</v>
      </c>
      <c r="R47" s="9">
        <v>46023</v>
      </c>
      <c r="S47" s="7" t="s">
        <v>28</v>
      </c>
      <c r="T47" s="7" t="s">
        <v>113</v>
      </c>
      <c r="U47" s="7"/>
    </row>
    <row r="48" spans="1:21">
      <c r="A48" s="7" t="s">
        <v>109</v>
      </c>
      <c r="B48" s="7">
        <v>20</v>
      </c>
      <c r="C48" s="7" t="s">
        <v>110</v>
      </c>
      <c r="D48" s="7">
        <v>4702055747</v>
      </c>
      <c r="E48" s="7" t="s">
        <v>111</v>
      </c>
      <c r="F48" s="10">
        <v>710966292015</v>
      </c>
      <c r="G48" s="7" t="s">
        <v>102</v>
      </c>
      <c r="H48" s="7">
        <v>108</v>
      </c>
      <c r="I48" s="8">
        <v>108</v>
      </c>
      <c r="J48" s="8">
        <v>9</v>
      </c>
      <c r="K48" s="8" t="s">
        <v>26</v>
      </c>
      <c r="L48" s="7" t="s">
        <v>27</v>
      </c>
      <c r="M48" s="7" t="s">
        <v>28</v>
      </c>
      <c r="N48" s="1631">
        <v>15605004461</v>
      </c>
      <c r="O48" s="1627" t="s">
        <v>103</v>
      </c>
      <c r="P48" s="7" t="s">
        <v>30</v>
      </c>
      <c r="Q48" s="7" t="s">
        <v>112</v>
      </c>
      <c r="R48" s="9">
        <v>46023</v>
      </c>
      <c r="S48" s="7" t="s">
        <v>28</v>
      </c>
      <c r="T48" s="7" t="s">
        <v>113</v>
      </c>
      <c r="U48" s="7"/>
    </row>
    <row r="49" spans="1:21">
      <c r="A49" s="7" t="s">
        <v>109</v>
      </c>
      <c r="B49" s="7">
        <v>20</v>
      </c>
      <c r="C49" s="7" t="s">
        <v>110</v>
      </c>
      <c r="D49" s="7">
        <v>4702055748</v>
      </c>
      <c r="E49" s="7" t="s">
        <v>111</v>
      </c>
      <c r="F49" s="10">
        <v>710966292015</v>
      </c>
      <c r="G49" s="7" t="s">
        <v>102</v>
      </c>
      <c r="H49" s="7">
        <v>132</v>
      </c>
      <c r="I49" s="8">
        <v>132</v>
      </c>
      <c r="J49" s="8">
        <v>11</v>
      </c>
      <c r="K49" s="8" t="s">
        <v>26</v>
      </c>
      <c r="L49" s="7" t="s">
        <v>27</v>
      </c>
      <c r="M49" s="7" t="s">
        <v>28</v>
      </c>
      <c r="N49" s="1631">
        <v>15605004462</v>
      </c>
      <c r="O49" s="1627" t="s">
        <v>103</v>
      </c>
      <c r="P49" s="7" t="s">
        <v>30</v>
      </c>
      <c r="Q49" s="7" t="s">
        <v>112</v>
      </c>
      <c r="R49" s="9">
        <v>46023</v>
      </c>
      <c r="S49" s="7" t="s">
        <v>28</v>
      </c>
      <c r="T49" s="7" t="s">
        <v>113</v>
      </c>
      <c r="U49" s="7"/>
    </row>
    <row r="50" spans="1:21">
      <c r="A50" s="7" t="s">
        <v>109</v>
      </c>
      <c r="B50" s="7">
        <v>20</v>
      </c>
      <c r="C50" s="7" t="s">
        <v>110</v>
      </c>
      <c r="D50" s="7">
        <v>4702055749</v>
      </c>
      <c r="E50" s="7" t="s">
        <v>111</v>
      </c>
      <c r="F50" s="10">
        <v>710966292015</v>
      </c>
      <c r="G50" s="7" t="s">
        <v>102</v>
      </c>
      <c r="H50" s="7">
        <v>84</v>
      </c>
      <c r="I50" s="8">
        <v>84</v>
      </c>
      <c r="J50" s="8">
        <v>7</v>
      </c>
      <c r="K50" s="8" t="s">
        <v>26</v>
      </c>
      <c r="L50" s="7" t="s">
        <v>27</v>
      </c>
      <c r="M50" s="7" t="s">
        <v>28</v>
      </c>
      <c r="N50" s="1631">
        <v>15605004463</v>
      </c>
      <c r="O50" s="1627" t="s">
        <v>103</v>
      </c>
      <c r="P50" s="7" t="s">
        <v>30</v>
      </c>
      <c r="Q50" s="7" t="s">
        <v>112</v>
      </c>
      <c r="R50" s="9">
        <v>46023</v>
      </c>
      <c r="S50" s="7" t="s">
        <v>28</v>
      </c>
      <c r="T50" s="7" t="s">
        <v>113</v>
      </c>
      <c r="U50" s="7"/>
    </row>
    <row r="51" spans="1:21">
      <c r="A51" s="7" t="s">
        <v>109</v>
      </c>
      <c r="B51" s="7">
        <v>20</v>
      </c>
      <c r="C51" s="7" t="s">
        <v>110</v>
      </c>
      <c r="D51" s="7">
        <v>4702055750</v>
      </c>
      <c r="E51" s="7" t="s">
        <v>111</v>
      </c>
      <c r="F51" s="10">
        <v>710966292015</v>
      </c>
      <c r="G51" s="7" t="s">
        <v>102</v>
      </c>
      <c r="H51" s="7">
        <v>36</v>
      </c>
      <c r="I51" s="8">
        <v>36</v>
      </c>
      <c r="J51" s="8">
        <v>3</v>
      </c>
      <c r="K51" s="8" t="s">
        <v>26</v>
      </c>
      <c r="L51" s="7" t="s">
        <v>27</v>
      </c>
      <c r="M51" s="7" t="s">
        <v>28</v>
      </c>
      <c r="N51" s="1631">
        <v>15605004464</v>
      </c>
      <c r="O51" s="1627" t="s">
        <v>103</v>
      </c>
      <c r="P51" s="7" t="s">
        <v>30</v>
      </c>
      <c r="Q51" s="7" t="s">
        <v>112</v>
      </c>
      <c r="R51" s="9">
        <v>46023</v>
      </c>
      <c r="S51" s="7" t="s">
        <v>28</v>
      </c>
      <c r="T51" s="7" t="s">
        <v>113</v>
      </c>
      <c r="U51" s="7"/>
    </row>
    <row r="52" spans="1:21">
      <c r="A52" s="7" t="s">
        <v>21</v>
      </c>
      <c r="B52" s="7">
        <v>10</v>
      </c>
      <c r="C52" s="7" t="s">
        <v>65</v>
      </c>
      <c r="D52" s="7">
        <v>4702043047</v>
      </c>
      <c r="E52" s="7" t="s">
        <v>66</v>
      </c>
      <c r="F52" s="10" t="s">
        <v>67</v>
      </c>
      <c r="G52" s="7" t="s">
        <v>25</v>
      </c>
      <c r="H52" s="7">
        <v>159</v>
      </c>
      <c r="I52" s="8">
        <v>159</v>
      </c>
      <c r="J52" s="8">
        <v>10</v>
      </c>
      <c r="K52" s="8" t="s">
        <v>26</v>
      </c>
      <c r="L52" s="7" t="s">
        <v>114</v>
      </c>
      <c r="M52" s="7" t="s">
        <v>28</v>
      </c>
      <c r="N52" s="1631">
        <v>15605004451</v>
      </c>
      <c r="O52" s="1627" t="s">
        <v>29</v>
      </c>
      <c r="P52" s="1804" t="s">
        <v>264</v>
      </c>
      <c r="Q52" s="7" t="s">
        <v>116</v>
      </c>
      <c r="R52" s="9">
        <v>46024</v>
      </c>
      <c r="S52" s="7" t="s">
        <v>28</v>
      </c>
      <c r="T52" s="7" t="s">
        <v>117</v>
      </c>
      <c r="U52" s="7"/>
    </row>
    <row r="53" spans="1:21">
      <c r="A53" s="7" t="s">
        <v>91</v>
      </c>
      <c r="B53" s="7">
        <v>20</v>
      </c>
      <c r="C53" s="7" t="s">
        <v>110</v>
      </c>
      <c r="D53" s="7">
        <v>4702056488</v>
      </c>
      <c r="E53" s="7" t="s">
        <v>111</v>
      </c>
      <c r="F53" s="10">
        <v>710966292015</v>
      </c>
      <c r="G53" s="7" t="s">
        <v>102</v>
      </c>
      <c r="H53" s="7">
        <v>2610</v>
      </c>
      <c r="I53" s="8">
        <v>2659</v>
      </c>
      <c r="J53" s="8">
        <v>154</v>
      </c>
      <c r="K53" s="8" t="s">
        <v>26</v>
      </c>
      <c r="L53" s="7" t="s">
        <v>27</v>
      </c>
      <c r="M53" s="7" t="s">
        <v>28</v>
      </c>
      <c r="N53" s="1631">
        <v>15605004470</v>
      </c>
      <c r="O53" s="1627" t="s">
        <v>103</v>
      </c>
      <c r="P53" s="7" t="s">
        <v>30</v>
      </c>
      <c r="Q53" s="7" t="s">
        <v>118</v>
      </c>
      <c r="R53" s="9">
        <v>46024</v>
      </c>
      <c r="S53" s="7" t="s">
        <v>28</v>
      </c>
      <c r="T53" s="7" t="s">
        <v>119</v>
      </c>
      <c r="U53" s="7"/>
    </row>
    <row r="54" spans="1:21">
      <c r="A54" s="7" t="s">
        <v>40</v>
      </c>
      <c r="B54" s="7">
        <v>10</v>
      </c>
      <c r="C54" s="7" t="s">
        <v>106</v>
      </c>
      <c r="D54" s="7">
        <v>4702049226</v>
      </c>
      <c r="E54" s="7" t="s">
        <v>107</v>
      </c>
      <c r="F54" s="10" t="s">
        <v>108</v>
      </c>
      <c r="G54" s="7" t="s">
        <v>43</v>
      </c>
      <c r="H54" s="7">
        <v>336</v>
      </c>
      <c r="I54" s="8">
        <v>339</v>
      </c>
      <c r="J54" s="8">
        <v>21</v>
      </c>
      <c r="K54" s="8" t="s">
        <v>26</v>
      </c>
      <c r="L54" s="7" t="s">
        <v>27</v>
      </c>
      <c r="M54" s="7" t="s">
        <v>28</v>
      </c>
      <c r="N54" s="1631">
        <v>15605004466</v>
      </c>
      <c r="O54" s="1627" t="s">
        <v>103</v>
      </c>
      <c r="P54" s="7" t="s">
        <v>30</v>
      </c>
      <c r="Q54" s="7" t="s">
        <v>120</v>
      </c>
      <c r="R54" s="9">
        <v>46024</v>
      </c>
      <c r="S54" s="7" t="s">
        <v>28</v>
      </c>
      <c r="T54" s="7" t="s">
        <v>121</v>
      </c>
      <c r="U54" s="7"/>
    </row>
    <row r="55" spans="1:21">
      <c r="A55" s="7" t="s">
        <v>21</v>
      </c>
      <c r="B55" s="7">
        <v>10</v>
      </c>
      <c r="C55" s="7" t="s">
        <v>55</v>
      </c>
      <c r="D55" s="7">
        <v>4702048642</v>
      </c>
      <c r="E55" s="7" t="s">
        <v>122</v>
      </c>
      <c r="F55" s="10" t="s">
        <v>57</v>
      </c>
      <c r="G55" s="7" t="s">
        <v>102</v>
      </c>
      <c r="H55" s="7">
        <v>100</v>
      </c>
      <c r="I55" s="8">
        <v>100</v>
      </c>
      <c r="J55" s="8">
        <v>2</v>
      </c>
      <c r="K55" s="8" t="s">
        <v>26</v>
      </c>
      <c r="L55" s="7" t="s">
        <v>114</v>
      </c>
      <c r="M55" s="7" t="s">
        <v>28</v>
      </c>
      <c r="N55" s="1631">
        <v>15605004452</v>
      </c>
      <c r="O55" s="1627" t="s">
        <v>103</v>
      </c>
      <c r="P55" s="1804" t="s">
        <v>264</v>
      </c>
      <c r="Q55" s="7" t="s">
        <v>123</v>
      </c>
      <c r="R55" s="9">
        <v>46024</v>
      </c>
      <c r="S55" s="7" t="s">
        <v>28</v>
      </c>
      <c r="T55" s="7" t="s">
        <v>124</v>
      </c>
      <c r="U55" s="7"/>
    </row>
    <row r="56" spans="1:21">
      <c r="A56" s="7" t="s">
        <v>21</v>
      </c>
      <c r="B56" s="7">
        <v>10</v>
      </c>
      <c r="C56" s="7" t="s">
        <v>100</v>
      </c>
      <c r="D56" s="7">
        <v>4702048645</v>
      </c>
      <c r="E56" s="7" t="s">
        <v>122</v>
      </c>
      <c r="F56" s="10" t="s">
        <v>101</v>
      </c>
      <c r="G56" s="7" t="s">
        <v>102</v>
      </c>
      <c r="H56" s="7">
        <v>100</v>
      </c>
      <c r="I56" s="8">
        <v>100</v>
      </c>
      <c r="J56" s="8">
        <v>4</v>
      </c>
      <c r="K56" s="8" t="s">
        <v>26</v>
      </c>
      <c r="L56" s="7" t="s">
        <v>114</v>
      </c>
      <c r="M56" s="7" t="s">
        <v>28</v>
      </c>
      <c r="N56" s="1631">
        <v>15605004453</v>
      </c>
      <c r="O56" s="1627" t="s">
        <v>103</v>
      </c>
      <c r="P56" s="1804" t="s">
        <v>264</v>
      </c>
      <c r="Q56" s="7" t="s">
        <v>123</v>
      </c>
      <c r="R56" s="9">
        <v>46024</v>
      </c>
      <c r="S56" s="7" t="s">
        <v>28</v>
      </c>
      <c r="T56" s="7" t="s">
        <v>124</v>
      </c>
      <c r="U56" s="7"/>
    </row>
    <row r="57" spans="1:21">
      <c r="A57" s="7" t="s">
        <v>125</v>
      </c>
      <c r="B57" s="7">
        <v>10</v>
      </c>
      <c r="C57" s="7" t="s">
        <v>126</v>
      </c>
      <c r="D57" s="7">
        <v>4702049206</v>
      </c>
      <c r="E57" s="7" t="s">
        <v>127</v>
      </c>
      <c r="F57" s="10">
        <v>710982798002</v>
      </c>
      <c r="G57" s="7" t="s">
        <v>25</v>
      </c>
      <c r="H57" s="7">
        <v>4665</v>
      </c>
      <c r="I57" s="8">
        <v>4767</v>
      </c>
      <c r="J57" s="8">
        <v>272</v>
      </c>
      <c r="K57" s="8" t="s">
        <v>26</v>
      </c>
      <c r="L57" s="7" t="s">
        <v>27</v>
      </c>
      <c r="M57" s="7" t="s">
        <v>28</v>
      </c>
      <c r="N57" s="1631">
        <v>15605004449</v>
      </c>
      <c r="O57" s="1627" t="s">
        <v>103</v>
      </c>
      <c r="P57" s="7" t="s">
        <v>30</v>
      </c>
      <c r="Q57" s="7" t="s">
        <v>128</v>
      </c>
      <c r="R57" s="9">
        <v>46026</v>
      </c>
      <c r="S57" s="7" t="s">
        <v>28</v>
      </c>
      <c r="T57" s="7" t="s">
        <v>129</v>
      </c>
      <c r="U57" s="7"/>
    </row>
    <row r="58" spans="1:21">
      <c r="A58" s="7" t="s">
        <v>125</v>
      </c>
      <c r="B58" s="7">
        <v>10</v>
      </c>
      <c r="C58" s="7" t="s">
        <v>130</v>
      </c>
      <c r="D58" s="7">
        <v>4702049730</v>
      </c>
      <c r="E58" s="7" t="s">
        <v>127</v>
      </c>
      <c r="F58" s="10">
        <v>710982798002</v>
      </c>
      <c r="G58" s="7" t="s">
        <v>25</v>
      </c>
      <c r="H58" s="7">
        <v>396</v>
      </c>
      <c r="I58" s="8">
        <v>396</v>
      </c>
      <c r="J58" s="8">
        <v>18</v>
      </c>
      <c r="K58" s="8" t="s">
        <v>26</v>
      </c>
      <c r="L58" s="7" t="s">
        <v>27</v>
      </c>
      <c r="M58" s="7" t="s">
        <v>28</v>
      </c>
      <c r="N58" s="1631">
        <v>15605004481</v>
      </c>
      <c r="O58" s="1627" t="s">
        <v>103</v>
      </c>
      <c r="P58" s="7" t="s">
        <v>30</v>
      </c>
      <c r="Q58" s="7" t="s">
        <v>128</v>
      </c>
      <c r="R58" s="9">
        <v>46026</v>
      </c>
      <c r="S58" s="7" t="s">
        <v>28</v>
      </c>
      <c r="T58" s="7" t="s">
        <v>129</v>
      </c>
      <c r="U58" s="7"/>
    </row>
    <row r="59" spans="1:21">
      <c r="A59" s="7" t="s">
        <v>125</v>
      </c>
      <c r="B59" s="7">
        <v>10</v>
      </c>
      <c r="C59" s="7" t="s">
        <v>130</v>
      </c>
      <c r="D59" s="7">
        <v>4702049729</v>
      </c>
      <c r="E59" s="7" t="s">
        <v>127</v>
      </c>
      <c r="F59" s="10">
        <v>710982798002</v>
      </c>
      <c r="G59" s="7" t="s">
        <v>25</v>
      </c>
      <c r="H59" s="7">
        <v>924</v>
      </c>
      <c r="I59" s="8">
        <v>924</v>
      </c>
      <c r="J59" s="8">
        <v>42</v>
      </c>
      <c r="K59" s="8" t="s">
        <v>26</v>
      </c>
      <c r="L59" s="7" t="s">
        <v>27</v>
      </c>
      <c r="M59" s="7" t="s">
        <v>28</v>
      </c>
      <c r="N59" s="1631">
        <v>15605004480</v>
      </c>
      <c r="O59" s="1627" t="s">
        <v>103</v>
      </c>
      <c r="P59" s="7" t="s">
        <v>30</v>
      </c>
      <c r="Q59" s="7" t="s">
        <v>128</v>
      </c>
      <c r="R59" s="9">
        <v>46026</v>
      </c>
      <c r="S59" s="7" t="s">
        <v>28</v>
      </c>
      <c r="T59" s="7" t="s">
        <v>129</v>
      </c>
      <c r="U59" s="7"/>
    </row>
    <row r="60" spans="1:21">
      <c r="A60" s="7" t="s">
        <v>125</v>
      </c>
      <c r="B60" s="7">
        <v>20</v>
      </c>
      <c r="C60" s="7" t="s">
        <v>131</v>
      </c>
      <c r="D60" s="7">
        <v>4702049206</v>
      </c>
      <c r="E60" s="7" t="s">
        <v>132</v>
      </c>
      <c r="F60" s="10">
        <v>710982798500</v>
      </c>
      <c r="G60" s="7" t="s">
        <v>25</v>
      </c>
      <c r="H60" s="7">
        <v>909</v>
      </c>
      <c r="I60" s="8">
        <v>893</v>
      </c>
      <c r="J60" s="8">
        <v>53</v>
      </c>
      <c r="K60" s="8" t="s">
        <v>26</v>
      </c>
      <c r="L60" s="7" t="s">
        <v>27</v>
      </c>
      <c r="M60" s="7" t="s">
        <v>28</v>
      </c>
      <c r="N60" s="1631">
        <v>15605004482</v>
      </c>
      <c r="O60" s="1627" t="s">
        <v>103</v>
      </c>
      <c r="P60" s="7" t="s">
        <v>30</v>
      </c>
      <c r="Q60" s="7" t="s">
        <v>128</v>
      </c>
      <c r="R60" s="9">
        <v>46026</v>
      </c>
      <c r="S60" s="7" t="s">
        <v>28</v>
      </c>
      <c r="T60" s="7" t="s">
        <v>129</v>
      </c>
      <c r="U60" s="7"/>
    </row>
    <row r="61" spans="1:21">
      <c r="A61" s="7" t="s">
        <v>125</v>
      </c>
      <c r="B61" s="7">
        <v>20</v>
      </c>
      <c r="C61" s="7" t="s">
        <v>133</v>
      </c>
      <c r="D61" s="7">
        <v>4702049730</v>
      </c>
      <c r="E61" s="7" t="s">
        <v>132</v>
      </c>
      <c r="F61" s="10">
        <v>710982798500</v>
      </c>
      <c r="G61" s="7" t="s">
        <v>25</v>
      </c>
      <c r="H61" s="7">
        <v>198</v>
      </c>
      <c r="I61" s="8">
        <v>198</v>
      </c>
      <c r="J61" s="8">
        <v>9</v>
      </c>
      <c r="K61" s="8" t="s">
        <v>26</v>
      </c>
      <c r="L61" s="7" t="s">
        <v>27</v>
      </c>
      <c r="M61" s="7" t="s">
        <v>28</v>
      </c>
      <c r="N61" s="1631">
        <v>15605004483</v>
      </c>
      <c r="O61" s="1627" t="s">
        <v>103</v>
      </c>
      <c r="P61" s="7" t="s">
        <v>30</v>
      </c>
      <c r="Q61" s="7" t="s">
        <v>128</v>
      </c>
      <c r="R61" s="9">
        <v>46026</v>
      </c>
      <c r="S61" s="7" t="s">
        <v>28</v>
      </c>
      <c r="T61" s="7" t="s">
        <v>129</v>
      </c>
      <c r="U61" s="7"/>
    </row>
    <row r="62" spans="1:21">
      <c r="A62" s="7" t="s">
        <v>125</v>
      </c>
      <c r="B62" s="7">
        <v>20</v>
      </c>
      <c r="C62" s="7" t="s">
        <v>133</v>
      </c>
      <c r="D62" s="7">
        <v>4702049729</v>
      </c>
      <c r="E62" s="7" t="s">
        <v>132</v>
      </c>
      <c r="F62" s="10">
        <v>710982798500</v>
      </c>
      <c r="G62" s="7" t="s">
        <v>25</v>
      </c>
      <c r="H62" s="7">
        <v>528</v>
      </c>
      <c r="I62" s="8">
        <v>528</v>
      </c>
      <c r="J62" s="8">
        <v>24</v>
      </c>
      <c r="K62" s="8" t="s">
        <v>26</v>
      </c>
      <c r="L62" s="7" t="s">
        <v>27</v>
      </c>
      <c r="M62" s="7" t="s">
        <v>28</v>
      </c>
      <c r="N62" s="1631">
        <v>15605004484</v>
      </c>
      <c r="O62" s="1627" t="s">
        <v>103</v>
      </c>
      <c r="P62" s="7" t="s">
        <v>30</v>
      </c>
      <c r="Q62" s="7" t="s">
        <v>128</v>
      </c>
      <c r="R62" s="9">
        <v>46026</v>
      </c>
      <c r="S62" s="7" t="s">
        <v>28</v>
      </c>
      <c r="T62" s="7" t="s">
        <v>129</v>
      </c>
      <c r="U62" s="7"/>
    </row>
    <row r="63" spans="1:21">
      <c r="A63" s="7" t="s">
        <v>125</v>
      </c>
      <c r="B63" s="7">
        <v>10</v>
      </c>
      <c r="C63" s="7" t="s">
        <v>134</v>
      </c>
      <c r="D63" s="7">
        <v>4702049732</v>
      </c>
      <c r="E63" s="7" t="s">
        <v>135</v>
      </c>
      <c r="F63" s="10">
        <v>710982800500</v>
      </c>
      <c r="G63" s="7" t="s">
        <v>25</v>
      </c>
      <c r="H63" s="7">
        <v>308</v>
      </c>
      <c r="I63" s="8">
        <v>308</v>
      </c>
      <c r="J63" s="8">
        <v>14</v>
      </c>
      <c r="K63" s="8" t="s">
        <v>26</v>
      </c>
      <c r="L63" s="7" t="s">
        <v>27</v>
      </c>
      <c r="M63" s="7" t="s">
        <v>28</v>
      </c>
      <c r="N63" s="1631">
        <v>15605004476</v>
      </c>
      <c r="O63" s="1627" t="s">
        <v>103</v>
      </c>
      <c r="P63" s="7" t="s">
        <v>30</v>
      </c>
      <c r="Q63" s="7" t="s">
        <v>128</v>
      </c>
      <c r="R63" s="9">
        <v>46026</v>
      </c>
      <c r="S63" s="7" t="s">
        <v>28</v>
      </c>
      <c r="T63" s="7" t="s">
        <v>129</v>
      </c>
      <c r="U63" s="7"/>
    </row>
    <row r="64" spans="1:21">
      <c r="A64" s="7" t="s">
        <v>125</v>
      </c>
      <c r="B64" s="7">
        <v>10</v>
      </c>
      <c r="C64" s="7" t="s">
        <v>134</v>
      </c>
      <c r="D64" s="7">
        <v>4702049731</v>
      </c>
      <c r="E64" s="7" t="s">
        <v>135</v>
      </c>
      <c r="F64" s="10">
        <v>710982800500</v>
      </c>
      <c r="G64" s="7" t="s">
        <v>25</v>
      </c>
      <c r="H64" s="7">
        <v>638</v>
      </c>
      <c r="I64" s="8">
        <v>638</v>
      </c>
      <c r="J64" s="8">
        <v>29</v>
      </c>
      <c r="K64" s="8" t="s">
        <v>26</v>
      </c>
      <c r="L64" s="7" t="s">
        <v>27</v>
      </c>
      <c r="M64" s="7" t="s">
        <v>28</v>
      </c>
      <c r="N64" s="1631">
        <v>15605004477</v>
      </c>
      <c r="O64" s="1627" t="s">
        <v>103</v>
      </c>
      <c r="P64" s="7" t="s">
        <v>30</v>
      </c>
      <c r="Q64" s="7" t="s">
        <v>128</v>
      </c>
      <c r="R64" s="9">
        <v>46026</v>
      </c>
      <c r="S64" s="7" t="s">
        <v>28</v>
      </c>
      <c r="T64" s="7" t="s">
        <v>129</v>
      </c>
      <c r="U64" s="7"/>
    </row>
    <row r="65" spans="1:21">
      <c r="A65" s="7" t="s">
        <v>125</v>
      </c>
      <c r="B65" s="7">
        <v>10</v>
      </c>
      <c r="C65" s="7" t="s">
        <v>136</v>
      </c>
      <c r="D65" s="7">
        <v>4702081056</v>
      </c>
      <c r="E65" s="7" t="s">
        <v>135</v>
      </c>
      <c r="F65" s="10">
        <v>710982800500</v>
      </c>
      <c r="G65" s="7" t="s">
        <v>25</v>
      </c>
      <c r="H65" s="7">
        <v>2800</v>
      </c>
      <c r="I65" s="8">
        <v>2509</v>
      </c>
      <c r="J65" s="8">
        <v>145</v>
      </c>
      <c r="K65" s="8" t="s">
        <v>26</v>
      </c>
      <c r="L65" s="7" t="s">
        <v>27</v>
      </c>
      <c r="M65" s="7" t="s">
        <v>28</v>
      </c>
      <c r="N65" s="1631">
        <v>15605004469</v>
      </c>
      <c r="O65" s="1627" t="s">
        <v>103</v>
      </c>
      <c r="P65" s="7" t="s">
        <v>30</v>
      </c>
      <c r="Q65" s="7" t="s">
        <v>128</v>
      </c>
      <c r="R65" s="9">
        <v>46026</v>
      </c>
      <c r="S65" s="7" t="s">
        <v>28</v>
      </c>
      <c r="T65" s="7" t="s">
        <v>129</v>
      </c>
      <c r="U65" s="7"/>
    </row>
    <row r="66" spans="1:21">
      <c r="A66" s="7" t="s">
        <v>125</v>
      </c>
      <c r="B66" s="7">
        <v>10</v>
      </c>
      <c r="C66" s="7" t="s">
        <v>137</v>
      </c>
      <c r="D66" s="7">
        <v>4702049205</v>
      </c>
      <c r="E66" s="7" t="s">
        <v>138</v>
      </c>
      <c r="F66" s="10">
        <v>710968971001</v>
      </c>
      <c r="G66" s="7" t="s">
        <v>25</v>
      </c>
      <c r="H66" s="7">
        <v>698</v>
      </c>
      <c r="I66" s="8">
        <v>714</v>
      </c>
      <c r="J66" s="8">
        <v>42</v>
      </c>
      <c r="K66" s="8" t="s">
        <v>26</v>
      </c>
      <c r="L66" s="7" t="s">
        <v>27</v>
      </c>
      <c r="M66" s="7" t="s">
        <v>28</v>
      </c>
      <c r="N66" s="1631">
        <v>15605004486</v>
      </c>
      <c r="O66" s="1627" t="s">
        <v>103</v>
      </c>
      <c r="P66" s="7" t="s">
        <v>30</v>
      </c>
      <c r="Q66" s="7" t="s">
        <v>128</v>
      </c>
      <c r="R66" s="9">
        <v>46026</v>
      </c>
      <c r="S66" s="7" t="s">
        <v>28</v>
      </c>
      <c r="T66" s="7" t="s">
        <v>129</v>
      </c>
      <c r="U66" s="7"/>
    </row>
    <row r="67" spans="1:21">
      <c r="A67" s="7" t="s">
        <v>125</v>
      </c>
      <c r="B67" s="7">
        <v>10</v>
      </c>
      <c r="C67" s="7" t="s">
        <v>139</v>
      </c>
      <c r="D67" s="7">
        <v>4702053660</v>
      </c>
      <c r="E67" s="7" t="s">
        <v>52</v>
      </c>
      <c r="F67" s="10">
        <v>710966294009</v>
      </c>
      <c r="G67" s="7" t="s">
        <v>25</v>
      </c>
      <c r="H67" s="7">
        <v>5134</v>
      </c>
      <c r="I67" s="8">
        <v>5272</v>
      </c>
      <c r="J67" s="8">
        <v>303</v>
      </c>
      <c r="K67" s="8" t="s">
        <v>26</v>
      </c>
      <c r="L67" s="7" t="s">
        <v>27</v>
      </c>
      <c r="M67" s="7" t="s">
        <v>28</v>
      </c>
      <c r="N67" s="1631">
        <v>15605004473</v>
      </c>
      <c r="O67" s="1627" t="s">
        <v>103</v>
      </c>
      <c r="P67" s="7" t="s">
        <v>30</v>
      </c>
      <c r="Q67" s="7" t="s">
        <v>128</v>
      </c>
      <c r="R67" s="9">
        <v>46026</v>
      </c>
      <c r="S67" s="7" t="s">
        <v>28</v>
      </c>
      <c r="T67" s="7" t="s">
        <v>129</v>
      </c>
      <c r="U67" s="7"/>
    </row>
    <row r="68" spans="1:21">
      <c r="A68" s="7" t="s">
        <v>125</v>
      </c>
      <c r="B68" s="7">
        <v>10</v>
      </c>
      <c r="C68" s="7" t="s">
        <v>140</v>
      </c>
      <c r="D68" s="7">
        <v>4702054302</v>
      </c>
      <c r="E68" s="7" t="s">
        <v>52</v>
      </c>
      <c r="F68" s="10">
        <v>710966294009</v>
      </c>
      <c r="G68" s="7" t="s">
        <v>25</v>
      </c>
      <c r="H68" s="7">
        <v>396</v>
      </c>
      <c r="I68" s="8">
        <v>396</v>
      </c>
      <c r="J68" s="8">
        <v>18</v>
      </c>
      <c r="K68" s="8" t="s">
        <v>26</v>
      </c>
      <c r="L68" s="7" t="s">
        <v>27</v>
      </c>
      <c r="M68" s="7" t="s">
        <v>28</v>
      </c>
      <c r="N68" s="1631">
        <v>15605004471</v>
      </c>
      <c r="O68" s="1627" t="s">
        <v>103</v>
      </c>
      <c r="P68" s="7" t="s">
        <v>30</v>
      </c>
      <c r="Q68" s="7" t="s">
        <v>141</v>
      </c>
      <c r="R68" s="9">
        <v>46026</v>
      </c>
      <c r="S68" s="7" t="s">
        <v>28</v>
      </c>
      <c r="T68" s="7" t="s">
        <v>142</v>
      </c>
      <c r="U68" s="7"/>
    </row>
    <row r="69" spans="1:21">
      <c r="A69" s="7" t="s">
        <v>125</v>
      </c>
      <c r="B69" s="7">
        <v>10</v>
      </c>
      <c r="C69" s="7" t="s">
        <v>140</v>
      </c>
      <c r="D69" s="7">
        <v>4702054301</v>
      </c>
      <c r="E69" s="7" t="s">
        <v>52</v>
      </c>
      <c r="F69" s="10">
        <v>710966294009</v>
      </c>
      <c r="G69" s="7" t="s">
        <v>25</v>
      </c>
      <c r="H69" s="7">
        <v>836</v>
      </c>
      <c r="I69" s="8">
        <v>836</v>
      </c>
      <c r="J69" s="8">
        <v>38</v>
      </c>
      <c r="K69" s="8" t="s">
        <v>26</v>
      </c>
      <c r="L69" s="7" t="s">
        <v>27</v>
      </c>
      <c r="M69" s="7" t="s">
        <v>28</v>
      </c>
      <c r="N69" s="1631">
        <v>15605004472</v>
      </c>
      <c r="O69" s="1627" t="s">
        <v>103</v>
      </c>
      <c r="P69" s="7" t="s">
        <v>30</v>
      </c>
      <c r="Q69" s="7" t="s">
        <v>141</v>
      </c>
      <c r="R69" s="9">
        <v>46026</v>
      </c>
      <c r="S69" s="7" t="s">
        <v>28</v>
      </c>
      <c r="T69" s="7" t="s">
        <v>142</v>
      </c>
      <c r="U69" s="7"/>
    </row>
    <row r="70" spans="1:21">
      <c r="A70" s="7" t="s">
        <v>125</v>
      </c>
      <c r="B70" s="7">
        <v>20</v>
      </c>
      <c r="C70" s="7" t="s">
        <v>143</v>
      </c>
      <c r="D70" s="7">
        <v>4702053660</v>
      </c>
      <c r="E70" s="7" t="s">
        <v>111</v>
      </c>
      <c r="F70" s="10">
        <v>710966294019</v>
      </c>
      <c r="G70" s="7" t="s">
        <v>25</v>
      </c>
      <c r="H70" s="7">
        <v>3384</v>
      </c>
      <c r="I70" s="8">
        <v>3431</v>
      </c>
      <c r="J70" s="8">
        <v>197</v>
      </c>
      <c r="K70" s="8" t="s">
        <v>26</v>
      </c>
      <c r="L70" s="7" t="s">
        <v>27</v>
      </c>
      <c r="M70" s="7" t="s">
        <v>28</v>
      </c>
      <c r="N70" s="1631">
        <v>15605004474</v>
      </c>
      <c r="O70" s="1627" t="s">
        <v>103</v>
      </c>
      <c r="P70" s="7" t="s">
        <v>30</v>
      </c>
      <c r="Q70" s="7" t="s">
        <v>141</v>
      </c>
      <c r="R70" s="9">
        <v>46026</v>
      </c>
      <c r="S70" s="7" t="s">
        <v>28</v>
      </c>
      <c r="T70" s="7" t="s">
        <v>142</v>
      </c>
      <c r="U70" s="7"/>
    </row>
    <row r="71" spans="1:21">
      <c r="A71" s="7" t="s">
        <v>125</v>
      </c>
      <c r="B71" s="7">
        <v>20</v>
      </c>
      <c r="C71" s="7" t="s">
        <v>144</v>
      </c>
      <c r="D71" s="7">
        <v>4702049205</v>
      </c>
      <c r="E71" s="7" t="s">
        <v>145</v>
      </c>
      <c r="F71" s="10">
        <v>710968971002</v>
      </c>
      <c r="G71" s="7" t="s">
        <v>25</v>
      </c>
      <c r="H71" s="7">
        <v>1098</v>
      </c>
      <c r="I71" s="8">
        <v>1124</v>
      </c>
      <c r="J71" s="8">
        <v>65</v>
      </c>
      <c r="K71" s="8" t="s">
        <v>26</v>
      </c>
      <c r="L71" s="7" t="s">
        <v>27</v>
      </c>
      <c r="M71" s="7" t="s">
        <v>28</v>
      </c>
      <c r="N71" s="1631">
        <v>15605004468</v>
      </c>
      <c r="O71" s="1627" t="s">
        <v>103</v>
      </c>
      <c r="P71" s="7" t="s">
        <v>30</v>
      </c>
      <c r="Q71" s="7" t="s">
        <v>141</v>
      </c>
      <c r="R71" s="9">
        <v>46026</v>
      </c>
      <c r="S71" s="7" t="s">
        <v>28</v>
      </c>
      <c r="T71" s="7" t="s">
        <v>142</v>
      </c>
      <c r="U71" s="7"/>
    </row>
    <row r="72" spans="1:21">
      <c r="A72" s="7" t="s">
        <v>125</v>
      </c>
      <c r="B72" s="7">
        <v>10</v>
      </c>
      <c r="C72" s="7" t="s">
        <v>146</v>
      </c>
      <c r="D72" s="7">
        <v>4702049204</v>
      </c>
      <c r="E72" s="7" t="s">
        <v>147</v>
      </c>
      <c r="F72" s="10">
        <v>710968971003</v>
      </c>
      <c r="G72" s="7" t="s">
        <v>25</v>
      </c>
      <c r="H72" s="7">
        <v>486</v>
      </c>
      <c r="I72" s="8">
        <v>494</v>
      </c>
      <c r="J72" s="8">
        <v>29</v>
      </c>
      <c r="K72" s="8" t="s">
        <v>26</v>
      </c>
      <c r="L72" s="7" t="s">
        <v>27</v>
      </c>
      <c r="M72" s="7" t="s">
        <v>28</v>
      </c>
      <c r="N72" s="1631">
        <v>15605004485</v>
      </c>
      <c r="O72" s="1627" t="s">
        <v>103</v>
      </c>
      <c r="P72" s="7" t="s">
        <v>30</v>
      </c>
      <c r="Q72" s="7" t="s">
        <v>141</v>
      </c>
      <c r="R72" s="9">
        <v>46026</v>
      </c>
      <c r="S72" s="7" t="s">
        <v>28</v>
      </c>
      <c r="T72" s="7" t="s">
        <v>142</v>
      </c>
      <c r="U72" s="7"/>
    </row>
    <row r="73" spans="1:21">
      <c r="A73" s="7" t="s">
        <v>125</v>
      </c>
      <c r="B73" s="7">
        <v>30</v>
      </c>
      <c r="C73" s="7" t="s">
        <v>148</v>
      </c>
      <c r="D73" s="7">
        <v>4702049205</v>
      </c>
      <c r="E73" s="7" t="s">
        <v>149</v>
      </c>
      <c r="F73" s="10">
        <v>710968971500</v>
      </c>
      <c r="G73" s="7" t="s">
        <v>25</v>
      </c>
      <c r="H73" s="7">
        <v>424</v>
      </c>
      <c r="I73" s="8">
        <v>430</v>
      </c>
      <c r="J73" s="8">
        <v>25</v>
      </c>
      <c r="K73" s="8" t="s">
        <v>26</v>
      </c>
      <c r="L73" s="7" t="s">
        <v>27</v>
      </c>
      <c r="M73" s="7" t="s">
        <v>28</v>
      </c>
      <c r="N73" s="1631">
        <v>15605004479</v>
      </c>
      <c r="O73" s="1627" t="s">
        <v>103</v>
      </c>
      <c r="P73" s="7" t="s">
        <v>30</v>
      </c>
      <c r="Q73" s="7" t="s">
        <v>141</v>
      </c>
      <c r="R73" s="9">
        <v>46026</v>
      </c>
      <c r="S73" s="7" t="s">
        <v>28</v>
      </c>
      <c r="T73" s="7" t="s">
        <v>142</v>
      </c>
      <c r="U73" s="7"/>
    </row>
    <row r="74" spans="1:21">
      <c r="A74" s="7" t="s">
        <v>125</v>
      </c>
      <c r="B74" s="7">
        <v>10</v>
      </c>
      <c r="C74" s="7" t="s">
        <v>150</v>
      </c>
      <c r="D74" s="7">
        <v>4702049208</v>
      </c>
      <c r="E74" s="7" t="s">
        <v>151</v>
      </c>
      <c r="F74" s="10">
        <v>710982800501</v>
      </c>
      <c r="G74" s="7" t="s">
        <v>25</v>
      </c>
      <c r="H74" s="7">
        <v>974</v>
      </c>
      <c r="I74" s="8">
        <v>988</v>
      </c>
      <c r="J74" s="8">
        <v>58</v>
      </c>
      <c r="K74" s="8" t="s">
        <v>26</v>
      </c>
      <c r="L74" s="7" t="s">
        <v>27</v>
      </c>
      <c r="M74" s="7" t="s">
        <v>28</v>
      </c>
      <c r="N74" s="1631">
        <v>15605004450</v>
      </c>
      <c r="O74" s="1627" t="s">
        <v>103</v>
      </c>
      <c r="P74" s="7" t="s">
        <v>30</v>
      </c>
      <c r="Q74" s="7" t="s">
        <v>141</v>
      </c>
      <c r="R74" s="9">
        <v>46026</v>
      </c>
      <c r="S74" s="7" t="s">
        <v>28</v>
      </c>
      <c r="T74" s="7" t="s">
        <v>142</v>
      </c>
      <c r="U74" s="7"/>
    </row>
    <row r="75" spans="1:21">
      <c r="A75" s="7" t="s">
        <v>152</v>
      </c>
      <c r="B75" s="7">
        <v>10</v>
      </c>
      <c r="C75" s="7" t="s">
        <v>153</v>
      </c>
      <c r="D75" s="7">
        <v>4702056500</v>
      </c>
      <c r="E75" s="7" t="s">
        <v>111</v>
      </c>
      <c r="F75" s="10">
        <v>711966293502</v>
      </c>
      <c r="G75" s="7" t="s">
        <v>102</v>
      </c>
      <c r="H75" s="7">
        <v>350</v>
      </c>
      <c r="I75" s="8">
        <v>351</v>
      </c>
      <c r="J75" s="8">
        <v>22</v>
      </c>
      <c r="K75" s="8" t="s">
        <v>26</v>
      </c>
      <c r="L75" s="7" t="s">
        <v>27</v>
      </c>
      <c r="M75" s="7" t="s">
        <v>28</v>
      </c>
      <c r="N75" s="1631">
        <v>15605004478</v>
      </c>
      <c r="O75" s="1627" t="s">
        <v>103</v>
      </c>
      <c r="P75" s="7" t="s">
        <v>30</v>
      </c>
      <c r="Q75" s="7" t="s">
        <v>154</v>
      </c>
      <c r="R75" s="9">
        <v>46026</v>
      </c>
      <c r="S75" s="7" t="s">
        <v>28</v>
      </c>
      <c r="T75" s="7" t="s">
        <v>155</v>
      </c>
      <c r="U75" s="7"/>
    </row>
    <row r="76" spans="1:21">
      <c r="A76" s="7" t="s">
        <v>152</v>
      </c>
      <c r="B76" s="7">
        <v>10</v>
      </c>
      <c r="C76" s="7" t="s">
        <v>156</v>
      </c>
      <c r="D76" s="7">
        <v>4702048659</v>
      </c>
      <c r="E76" s="7" t="s">
        <v>157</v>
      </c>
      <c r="F76" s="10" t="s">
        <v>158</v>
      </c>
      <c r="G76" s="7" t="s">
        <v>102</v>
      </c>
      <c r="H76" s="7">
        <v>350</v>
      </c>
      <c r="I76" s="8">
        <v>352</v>
      </c>
      <c r="J76" s="8">
        <v>21</v>
      </c>
      <c r="K76" s="8" t="s">
        <v>26</v>
      </c>
      <c r="L76" s="7" t="s">
        <v>27</v>
      </c>
      <c r="M76" s="7" t="s">
        <v>28</v>
      </c>
      <c r="N76" s="1631">
        <v>15605004475</v>
      </c>
      <c r="O76" s="1627" t="s">
        <v>103</v>
      </c>
      <c r="P76" s="7" t="s">
        <v>30</v>
      </c>
      <c r="Q76" s="7" t="s">
        <v>159</v>
      </c>
      <c r="R76" s="9">
        <v>46026</v>
      </c>
      <c r="S76" s="7" t="s">
        <v>28</v>
      </c>
      <c r="T76" s="7" t="s">
        <v>160</v>
      </c>
      <c r="U76" s="7"/>
    </row>
    <row r="77" spans="1:21">
      <c r="A77" s="7" t="s">
        <v>152</v>
      </c>
      <c r="B77" s="7">
        <v>10</v>
      </c>
      <c r="C77" s="7" t="s">
        <v>161</v>
      </c>
      <c r="D77" s="7">
        <v>4702008414</v>
      </c>
      <c r="E77" s="7" t="s">
        <v>162</v>
      </c>
      <c r="F77" s="10" t="s">
        <v>163</v>
      </c>
      <c r="G77" s="7" t="s">
        <v>102</v>
      </c>
      <c r="H77" s="7">
        <v>162</v>
      </c>
      <c r="I77" s="8">
        <v>169</v>
      </c>
      <c r="J77" s="8">
        <v>8</v>
      </c>
      <c r="K77" s="8" t="s">
        <v>26</v>
      </c>
      <c r="L77" s="7" t="s">
        <v>27</v>
      </c>
      <c r="M77" s="7" t="s">
        <v>28</v>
      </c>
      <c r="N77" s="1631">
        <v>15605004488</v>
      </c>
      <c r="O77" s="1627" t="s">
        <v>164</v>
      </c>
      <c r="P77" s="7" t="s">
        <v>30</v>
      </c>
      <c r="Q77" s="7" t="s">
        <v>165</v>
      </c>
      <c r="R77" s="9">
        <v>46030</v>
      </c>
      <c r="S77" s="7" t="s">
        <v>28</v>
      </c>
      <c r="T77" s="7" t="s">
        <v>166</v>
      </c>
      <c r="U77" s="7"/>
    </row>
    <row r="78" spans="1:21">
      <c r="A78" s="7" t="s">
        <v>109</v>
      </c>
      <c r="B78" s="7">
        <v>10</v>
      </c>
      <c r="C78" s="7" t="s">
        <v>167</v>
      </c>
      <c r="D78" s="7">
        <v>4702055743</v>
      </c>
      <c r="E78" s="7" t="s">
        <v>52</v>
      </c>
      <c r="F78" s="10" t="s">
        <v>168</v>
      </c>
      <c r="G78" s="7" t="s">
        <v>102</v>
      </c>
      <c r="H78" s="7">
        <v>400</v>
      </c>
      <c r="I78" s="8">
        <v>400</v>
      </c>
      <c r="J78" s="8">
        <v>50</v>
      </c>
      <c r="K78" s="8" t="s">
        <v>26</v>
      </c>
      <c r="L78" s="7" t="s">
        <v>27</v>
      </c>
      <c r="M78" s="7" t="s">
        <v>28</v>
      </c>
      <c r="N78" s="1631">
        <v>15605004489</v>
      </c>
      <c r="O78" s="1627" t="s">
        <v>164</v>
      </c>
      <c r="P78" s="7" t="s">
        <v>30</v>
      </c>
      <c r="Q78" s="7" t="s">
        <v>169</v>
      </c>
      <c r="R78" s="9">
        <v>46030</v>
      </c>
      <c r="S78" s="7" t="s">
        <v>28</v>
      </c>
      <c r="T78" s="7" t="s">
        <v>170</v>
      </c>
      <c r="U78" s="7"/>
    </row>
    <row r="79" spans="1:21">
      <c r="A79" s="7" t="s">
        <v>109</v>
      </c>
      <c r="B79" s="7">
        <v>10</v>
      </c>
      <c r="C79" s="7" t="s">
        <v>167</v>
      </c>
      <c r="D79" s="7">
        <v>4702055744</v>
      </c>
      <c r="E79" s="7" t="s">
        <v>52</v>
      </c>
      <c r="F79" s="10" t="s">
        <v>171</v>
      </c>
      <c r="G79" s="7" t="s">
        <v>102</v>
      </c>
      <c r="H79" s="7">
        <v>396</v>
      </c>
      <c r="I79" s="8">
        <v>396</v>
      </c>
      <c r="J79" s="8">
        <v>66</v>
      </c>
      <c r="K79" s="8" t="s">
        <v>26</v>
      </c>
      <c r="L79" s="7" t="s">
        <v>27</v>
      </c>
      <c r="M79" s="7" t="s">
        <v>28</v>
      </c>
      <c r="N79" s="1631">
        <v>15605004490</v>
      </c>
      <c r="O79" s="1627" t="s">
        <v>164</v>
      </c>
      <c r="P79" s="7" t="s">
        <v>30</v>
      </c>
      <c r="Q79" s="7" t="s">
        <v>169</v>
      </c>
      <c r="R79" s="9">
        <v>46030</v>
      </c>
      <c r="S79" s="7" t="s">
        <v>28</v>
      </c>
      <c r="T79" s="7" t="s">
        <v>170</v>
      </c>
      <c r="U79" s="7"/>
    </row>
    <row r="80" spans="1:21">
      <c r="A80" s="7" t="s">
        <v>109</v>
      </c>
      <c r="B80" s="7">
        <v>10</v>
      </c>
      <c r="C80" s="7" t="s">
        <v>167</v>
      </c>
      <c r="D80" s="7">
        <v>4702055741</v>
      </c>
      <c r="E80" s="7" t="s">
        <v>52</v>
      </c>
      <c r="F80" s="10" t="s">
        <v>172</v>
      </c>
      <c r="G80" s="7" t="s">
        <v>102</v>
      </c>
      <c r="H80" s="7">
        <v>48</v>
      </c>
      <c r="I80" s="8">
        <v>48</v>
      </c>
      <c r="J80" s="8">
        <v>6</v>
      </c>
      <c r="K80" s="8" t="s">
        <v>26</v>
      </c>
      <c r="L80" s="7" t="s">
        <v>27</v>
      </c>
      <c r="M80" s="7" t="s">
        <v>28</v>
      </c>
      <c r="N80" s="1631">
        <v>15605004491</v>
      </c>
      <c r="O80" s="1627" t="s">
        <v>164</v>
      </c>
      <c r="P80" s="7" t="s">
        <v>30</v>
      </c>
      <c r="Q80" s="7" t="s">
        <v>169</v>
      </c>
      <c r="R80" s="9">
        <v>46030</v>
      </c>
      <c r="S80" s="7" t="s">
        <v>28</v>
      </c>
      <c r="T80" s="7" t="s">
        <v>170</v>
      </c>
      <c r="U80" s="7"/>
    </row>
    <row r="81" spans="1:21">
      <c r="A81" s="7" t="s">
        <v>109</v>
      </c>
      <c r="B81" s="7">
        <v>10</v>
      </c>
      <c r="C81" s="7" t="s">
        <v>167</v>
      </c>
      <c r="D81" s="7">
        <v>4702055742</v>
      </c>
      <c r="E81" s="7" t="s">
        <v>52</v>
      </c>
      <c r="F81" s="10" t="s">
        <v>173</v>
      </c>
      <c r="G81" s="7" t="s">
        <v>102</v>
      </c>
      <c r="H81" s="7">
        <v>888</v>
      </c>
      <c r="I81" s="8">
        <v>888</v>
      </c>
      <c r="J81" s="8">
        <v>148</v>
      </c>
      <c r="K81" s="8" t="s">
        <v>26</v>
      </c>
      <c r="L81" s="7" t="s">
        <v>27</v>
      </c>
      <c r="M81" s="7" t="s">
        <v>28</v>
      </c>
      <c r="N81" s="1631">
        <v>15605004492</v>
      </c>
      <c r="O81" s="1627" t="s">
        <v>164</v>
      </c>
      <c r="P81" s="7" t="s">
        <v>30</v>
      </c>
      <c r="Q81" s="7" t="s">
        <v>169</v>
      </c>
      <c r="R81" s="9">
        <v>46030</v>
      </c>
      <c r="S81" s="7" t="s">
        <v>28</v>
      </c>
      <c r="T81" s="7" t="s">
        <v>170</v>
      </c>
      <c r="U81" s="7"/>
    </row>
    <row r="82" spans="1:21">
      <c r="A82" s="7" t="s">
        <v>109</v>
      </c>
      <c r="B82" s="7">
        <v>10</v>
      </c>
      <c r="C82" s="7" t="s">
        <v>167</v>
      </c>
      <c r="D82" s="7">
        <v>4702055746</v>
      </c>
      <c r="E82" s="7" t="s">
        <v>52</v>
      </c>
      <c r="F82" s="10" t="s">
        <v>174</v>
      </c>
      <c r="G82" s="7" t="s">
        <v>102</v>
      </c>
      <c r="H82" s="7">
        <v>24</v>
      </c>
      <c r="I82" s="8">
        <v>24</v>
      </c>
      <c r="J82" s="8">
        <v>2</v>
      </c>
      <c r="K82" s="8" t="s">
        <v>26</v>
      </c>
      <c r="L82" s="7" t="s">
        <v>27</v>
      </c>
      <c r="M82" s="7" t="s">
        <v>28</v>
      </c>
      <c r="N82" s="1631">
        <v>15605004493</v>
      </c>
      <c r="O82" s="1627" t="s">
        <v>164</v>
      </c>
      <c r="P82" s="7" t="s">
        <v>30</v>
      </c>
      <c r="Q82" s="7" t="s">
        <v>169</v>
      </c>
      <c r="R82" s="9">
        <v>46030</v>
      </c>
      <c r="S82" s="7" t="s">
        <v>28</v>
      </c>
      <c r="T82" s="7" t="s">
        <v>170</v>
      </c>
      <c r="U82" s="7"/>
    </row>
    <row r="83" spans="1:21">
      <c r="A83" s="7" t="s">
        <v>109</v>
      </c>
      <c r="B83" s="7">
        <v>10</v>
      </c>
      <c r="C83" s="7" t="s">
        <v>167</v>
      </c>
      <c r="D83" s="7">
        <v>4702055747</v>
      </c>
      <c r="E83" s="7" t="s">
        <v>52</v>
      </c>
      <c r="F83" s="10" t="s">
        <v>175</v>
      </c>
      <c r="G83" s="7" t="s">
        <v>102</v>
      </c>
      <c r="H83" s="7">
        <v>72</v>
      </c>
      <c r="I83" s="8">
        <v>72</v>
      </c>
      <c r="J83" s="8">
        <v>6</v>
      </c>
      <c r="K83" s="8" t="s">
        <v>26</v>
      </c>
      <c r="L83" s="7" t="s">
        <v>27</v>
      </c>
      <c r="M83" s="7" t="s">
        <v>28</v>
      </c>
      <c r="N83" s="1631">
        <v>15605004494</v>
      </c>
      <c r="O83" s="1627" t="s">
        <v>164</v>
      </c>
      <c r="P83" s="7" t="s">
        <v>30</v>
      </c>
      <c r="Q83" s="7" t="s">
        <v>169</v>
      </c>
      <c r="R83" s="9">
        <v>46030</v>
      </c>
      <c r="S83" s="7" t="s">
        <v>28</v>
      </c>
      <c r="T83" s="7" t="s">
        <v>170</v>
      </c>
      <c r="U83" s="7"/>
    </row>
    <row r="84" spans="1:21">
      <c r="A84" s="7" t="s">
        <v>109</v>
      </c>
      <c r="B84" s="7">
        <v>10</v>
      </c>
      <c r="C84" s="7" t="s">
        <v>167</v>
      </c>
      <c r="D84" s="7">
        <v>4702055748</v>
      </c>
      <c r="E84" s="7" t="s">
        <v>52</v>
      </c>
      <c r="F84" s="10" t="s">
        <v>176</v>
      </c>
      <c r="G84" s="7" t="s">
        <v>102</v>
      </c>
      <c r="H84" s="7">
        <v>96</v>
      </c>
      <c r="I84" s="8">
        <v>96</v>
      </c>
      <c r="J84" s="8">
        <v>8</v>
      </c>
      <c r="K84" s="8" t="s">
        <v>26</v>
      </c>
      <c r="L84" s="7" t="s">
        <v>27</v>
      </c>
      <c r="M84" s="7" t="s">
        <v>28</v>
      </c>
      <c r="N84" s="1631">
        <v>15605004495</v>
      </c>
      <c r="O84" s="1627" t="s">
        <v>164</v>
      </c>
      <c r="P84" s="7" t="s">
        <v>30</v>
      </c>
      <c r="Q84" s="7" t="s">
        <v>169</v>
      </c>
      <c r="R84" s="9">
        <v>46030</v>
      </c>
      <c r="S84" s="7" t="s">
        <v>28</v>
      </c>
      <c r="T84" s="7" t="s">
        <v>170</v>
      </c>
      <c r="U84" s="7"/>
    </row>
    <row r="85" spans="1:21">
      <c r="A85" s="7" t="s">
        <v>109</v>
      </c>
      <c r="B85" s="7">
        <v>10</v>
      </c>
      <c r="C85" s="7" t="s">
        <v>167</v>
      </c>
      <c r="D85" s="7">
        <v>4702055750</v>
      </c>
      <c r="E85" s="7" t="s">
        <v>52</v>
      </c>
      <c r="F85" s="10" t="s">
        <v>177</v>
      </c>
      <c r="G85" s="7" t="s">
        <v>102</v>
      </c>
      <c r="H85" s="7">
        <v>36</v>
      </c>
      <c r="I85" s="8">
        <v>36</v>
      </c>
      <c r="J85" s="8">
        <v>3</v>
      </c>
      <c r="K85" s="8" t="s">
        <v>26</v>
      </c>
      <c r="L85" s="7" t="s">
        <v>27</v>
      </c>
      <c r="M85" s="7" t="s">
        <v>28</v>
      </c>
      <c r="N85" s="1631">
        <v>15605004496</v>
      </c>
      <c r="O85" s="1627" t="s">
        <v>164</v>
      </c>
      <c r="P85" s="7" t="s">
        <v>30</v>
      </c>
      <c r="Q85" s="7" t="s">
        <v>169</v>
      </c>
      <c r="R85" s="9">
        <v>46030</v>
      </c>
      <c r="S85" s="7" t="s">
        <v>28</v>
      </c>
      <c r="T85" s="7" t="s">
        <v>170</v>
      </c>
      <c r="U85" s="7"/>
    </row>
    <row r="86" spans="1:21">
      <c r="A86" s="7" t="s">
        <v>109</v>
      </c>
      <c r="B86" s="7">
        <v>10</v>
      </c>
      <c r="C86" s="7" t="s">
        <v>167</v>
      </c>
      <c r="D86" s="7">
        <v>4702055749</v>
      </c>
      <c r="E86" s="7" t="s">
        <v>52</v>
      </c>
      <c r="F86" s="10" t="s">
        <v>178</v>
      </c>
      <c r="G86" s="7" t="s">
        <v>102</v>
      </c>
      <c r="H86" s="7">
        <v>60</v>
      </c>
      <c r="I86" s="8">
        <v>60</v>
      </c>
      <c r="J86" s="8">
        <v>5</v>
      </c>
      <c r="K86" s="8" t="s">
        <v>26</v>
      </c>
      <c r="L86" s="7" t="s">
        <v>27</v>
      </c>
      <c r="M86" s="7" t="s">
        <v>28</v>
      </c>
      <c r="N86" s="1631">
        <v>15605004497</v>
      </c>
      <c r="O86" s="1627" t="s">
        <v>164</v>
      </c>
      <c r="P86" s="7" t="s">
        <v>30</v>
      </c>
      <c r="Q86" s="7" t="s">
        <v>169</v>
      </c>
      <c r="R86" s="9">
        <v>46030</v>
      </c>
      <c r="S86" s="7" t="s">
        <v>28</v>
      </c>
      <c r="T86" s="7" t="s">
        <v>170</v>
      </c>
      <c r="U86" s="7"/>
    </row>
    <row r="87" spans="1:21">
      <c r="A87" s="7" t="s">
        <v>109</v>
      </c>
      <c r="B87" s="7">
        <v>10</v>
      </c>
      <c r="C87" s="7" t="s">
        <v>167</v>
      </c>
      <c r="D87" s="7">
        <v>4702055745</v>
      </c>
      <c r="E87" s="7" t="s">
        <v>52</v>
      </c>
      <c r="F87" s="10" t="s">
        <v>179</v>
      </c>
      <c r="G87" s="7" t="s">
        <v>102</v>
      </c>
      <c r="H87" s="7">
        <v>168</v>
      </c>
      <c r="I87" s="8">
        <v>168</v>
      </c>
      <c r="J87" s="8">
        <v>28</v>
      </c>
      <c r="K87" s="8" t="s">
        <v>26</v>
      </c>
      <c r="L87" s="7" t="s">
        <v>27</v>
      </c>
      <c r="M87" s="7" t="s">
        <v>28</v>
      </c>
      <c r="N87" s="1631">
        <v>15605004498</v>
      </c>
      <c r="O87" s="1627" t="s">
        <v>164</v>
      </c>
      <c r="P87" s="7" t="s">
        <v>30</v>
      </c>
      <c r="Q87" s="7" t="s">
        <v>169</v>
      </c>
      <c r="R87" s="9">
        <v>46030</v>
      </c>
      <c r="S87" s="7" t="s">
        <v>28</v>
      </c>
      <c r="T87" s="7" t="s">
        <v>170</v>
      </c>
      <c r="U87" s="7"/>
    </row>
    <row r="88" spans="1:21">
      <c r="A88" s="7" t="s">
        <v>109</v>
      </c>
      <c r="B88" s="7">
        <v>10</v>
      </c>
      <c r="C88" s="7" t="s">
        <v>180</v>
      </c>
      <c r="D88" s="7">
        <v>4702055752</v>
      </c>
      <c r="E88" s="7" t="s">
        <v>111</v>
      </c>
      <c r="F88" s="10" t="s">
        <v>181</v>
      </c>
      <c r="G88" s="7" t="s">
        <v>102</v>
      </c>
      <c r="H88" s="7">
        <v>60</v>
      </c>
      <c r="I88" s="8">
        <v>60</v>
      </c>
      <c r="J88" s="8">
        <v>5</v>
      </c>
      <c r="K88" s="8" t="s">
        <v>26</v>
      </c>
      <c r="L88" s="7" t="s">
        <v>27</v>
      </c>
      <c r="M88" s="7" t="s">
        <v>28</v>
      </c>
      <c r="N88" s="1631">
        <v>15605004499</v>
      </c>
      <c r="O88" s="1627" t="s">
        <v>164</v>
      </c>
      <c r="P88" s="7" t="s">
        <v>30</v>
      </c>
      <c r="Q88" s="7" t="s">
        <v>169</v>
      </c>
      <c r="R88" s="9">
        <v>46030</v>
      </c>
      <c r="S88" s="7" t="s">
        <v>28</v>
      </c>
      <c r="T88" s="7" t="s">
        <v>170</v>
      </c>
      <c r="U88" s="7"/>
    </row>
    <row r="89" spans="1:21">
      <c r="A89" s="7" t="s">
        <v>109</v>
      </c>
      <c r="B89" s="7">
        <v>10</v>
      </c>
      <c r="C89" s="7" t="s">
        <v>180</v>
      </c>
      <c r="D89" s="7">
        <v>4702055753</v>
      </c>
      <c r="E89" s="7" t="s">
        <v>111</v>
      </c>
      <c r="F89" s="10" t="s">
        <v>182</v>
      </c>
      <c r="G89" s="7" t="s">
        <v>102</v>
      </c>
      <c r="H89" s="7">
        <v>96</v>
      </c>
      <c r="I89" s="8">
        <v>96</v>
      </c>
      <c r="J89" s="8">
        <v>8</v>
      </c>
      <c r="K89" s="8" t="s">
        <v>26</v>
      </c>
      <c r="L89" s="7" t="s">
        <v>27</v>
      </c>
      <c r="M89" s="7" t="s">
        <v>28</v>
      </c>
      <c r="N89" s="1631">
        <v>15605004450</v>
      </c>
      <c r="O89" s="1627" t="s">
        <v>164</v>
      </c>
      <c r="P89" s="7" t="s">
        <v>30</v>
      </c>
      <c r="Q89" s="7" t="s">
        <v>169</v>
      </c>
      <c r="R89" s="9">
        <v>46030</v>
      </c>
      <c r="S89" s="7" t="s">
        <v>28</v>
      </c>
      <c r="T89" s="7" t="s">
        <v>170</v>
      </c>
      <c r="U89" s="7"/>
    </row>
    <row r="90" spans="1:21">
      <c r="A90" s="7" t="s">
        <v>109</v>
      </c>
      <c r="B90" s="7">
        <v>10</v>
      </c>
      <c r="C90" s="7" t="s">
        <v>180</v>
      </c>
      <c r="D90" s="7">
        <v>4702055754</v>
      </c>
      <c r="E90" s="7" t="s">
        <v>111</v>
      </c>
      <c r="F90" s="10" t="s">
        <v>183</v>
      </c>
      <c r="G90" s="7" t="s">
        <v>102</v>
      </c>
      <c r="H90" s="7">
        <v>72</v>
      </c>
      <c r="I90" s="8">
        <v>72</v>
      </c>
      <c r="J90" s="8">
        <v>6</v>
      </c>
      <c r="K90" s="8" t="s">
        <v>26</v>
      </c>
      <c r="L90" s="7" t="s">
        <v>27</v>
      </c>
      <c r="M90" s="7" t="s">
        <v>28</v>
      </c>
      <c r="N90" s="1631">
        <v>15605004451</v>
      </c>
      <c r="O90" s="1627" t="s">
        <v>164</v>
      </c>
      <c r="P90" s="7" t="s">
        <v>30</v>
      </c>
      <c r="Q90" s="7" t="s">
        <v>169</v>
      </c>
      <c r="R90" s="9">
        <v>46030</v>
      </c>
      <c r="S90" s="7" t="s">
        <v>28</v>
      </c>
      <c r="T90" s="7" t="s">
        <v>170</v>
      </c>
      <c r="U90" s="7"/>
    </row>
    <row r="91" spans="1:21">
      <c r="A91" s="7" t="s">
        <v>109</v>
      </c>
      <c r="B91" s="7">
        <v>10</v>
      </c>
      <c r="C91" s="7" t="s">
        <v>180</v>
      </c>
      <c r="D91" s="7">
        <v>4702055751</v>
      </c>
      <c r="E91" s="7" t="s">
        <v>111</v>
      </c>
      <c r="F91" s="10" t="s">
        <v>184</v>
      </c>
      <c r="G91" s="7" t="s">
        <v>102</v>
      </c>
      <c r="H91" s="7">
        <v>24</v>
      </c>
      <c r="I91" s="8">
        <v>24</v>
      </c>
      <c r="J91" s="8">
        <v>2</v>
      </c>
      <c r="K91" s="8" t="s">
        <v>26</v>
      </c>
      <c r="L91" s="7" t="s">
        <v>27</v>
      </c>
      <c r="M91" s="7" t="s">
        <v>28</v>
      </c>
      <c r="N91" s="1631">
        <v>15605004452</v>
      </c>
      <c r="O91" s="1627" t="s">
        <v>164</v>
      </c>
      <c r="P91" s="7" t="s">
        <v>30</v>
      </c>
      <c r="Q91" s="7" t="s">
        <v>169</v>
      </c>
      <c r="R91" s="9">
        <v>46030</v>
      </c>
      <c r="S91" s="7" t="s">
        <v>28</v>
      </c>
      <c r="T91" s="7" t="s">
        <v>170</v>
      </c>
      <c r="U91" s="7"/>
    </row>
    <row r="92" spans="1:21">
      <c r="A92" s="7" t="s">
        <v>109</v>
      </c>
      <c r="B92" s="7">
        <v>10</v>
      </c>
      <c r="C92" s="7" t="s">
        <v>180</v>
      </c>
      <c r="D92" s="7">
        <v>4702055755</v>
      </c>
      <c r="E92" s="7" t="s">
        <v>111</v>
      </c>
      <c r="F92" s="10" t="s">
        <v>185</v>
      </c>
      <c r="G92" s="7" t="s">
        <v>102</v>
      </c>
      <c r="H92" s="7">
        <v>48</v>
      </c>
      <c r="I92" s="8">
        <v>48</v>
      </c>
      <c r="J92" s="8">
        <v>4</v>
      </c>
      <c r="K92" s="8" t="s">
        <v>26</v>
      </c>
      <c r="L92" s="7" t="s">
        <v>27</v>
      </c>
      <c r="M92" s="7" t="s">
        <v>28</v>
      </c>
      <c r="N92" s="1631">
        <v>15605004453</v>
      </c>
      <c r="O92" s="1627" t="s">
        <v>164</v>
      </c>
      <c r="P92" s="7" t="s">
        <v>30</v>
      </c>
      <c r="Q92" s="7" t="s">
        <v>169</v>
      </c>
      <c r="R92" s="9">
        <v>46030</v>
      </c>
      <c r="S92" s="7" t="s">
        <v>28</v>
      </c>
      <c r="T92" s="7" t="s">
        <v>170</v>
      </c>
      <c r="U92" s="7"/>
    </row>
    <row r="93" spans="1:21">
      <c r="A93" s="7" t="s">
        <v>186</v>
      </c>
      <c r="B93" s="7">
        <v>20</v>
      </c>
      <c r="C93" s="7" t="s">
        <v>63</v>
      </c>
      <c r="D93" s="7">
        <v>4702043045</v>
      </c>
      <c r="E93" s="7" t="s">
        <v>48</v>
      </c>
      <c r="F93" s="10" t="s">
        <v>64</v>
      </c>
      <c r="G93" s="7" t="s">
        <v>187</v>
      </c>
      <c r="H93" s="7">
        <v>446</v>
      </c>
      <c r="I93" s="8">
        <v>455</v>
      </c>
      <c r="J93" s="8">
        <v>26</v>
      </c>
      <c r="K93" s="8" t="s">
        <v>26</v>
      </c>
      <c r="L93" s="7" t="s">
        <v>27</v>
      </c>
      <c r="M93" s="7" t="s">
        <v>28</v>
      </c>
      <c r="N93" s="1631">
        <v>15605004487</v>
      </c>
      <c r="O93" s="1627" t="s">
        <v>164</v>
      </c>
      <c r="P93" s="7" t="s">
        <v>30</v>
      </c>
      <c r="Q93" s="7" t="s">
        <v>188</v>
      </c>
      <c r="R93" s="9">
        <v>46030</v>
      </c>
      <c r="S93" s="7" t="s">
        <v>28</v>
      </c>
      <c r="T93" s="7" t="s">
        <v>189</v>
      </c>
      <c r="U93" s="7"/>
    </row>
    <row r="94" spans="1:21">
      <c r="A94" s="7" t="s">
        <v>186</v>
      </c>
      <c r="B94" s="7">
        <v>30</v>
      </c>
      <c r="C94" s="7" t="s">
        <v>39</v>
      </c>
      <c r="D94" s="7">
        <v>4702043045</v>
      </c>
      <c r="E94" s="7" t="s">
        <v>37</v>
      </c>
      <c r="F94" s="10" t="s">
        <v>38</v>
      </c>
      <c r="G94" s="7" t="s">
        <v>187</v>
      </c>
      <c r="H94" s="7">
        <v>508</v>
      </c>
      <c r="I94" s="8">
        <v>522</v>
      </c>
      <c r="J94" s="8">
        <v>29</v>
      </c>
      <c r="K94" s="8" t="s">
        <v>26</v>
      </c>
      <c r="L94" s="7" t="s">
        <v>27</v>
      </c>
      <c r="M94" s="7" t="s">
        <v>28</v>
      </c>
      <c r="N94" s="1631">
        <v>15605004487</v>
      </c>
      <c r="O94" s="1627" t="s">
        <v>164</v>
      </c>
      <c r="P94" s="7" t="s">
        <v>30</v>
      </c>
      <c r="Q94" s="7" t="s">
        <v>188</v>
      </c>
      <c r="R94" s="9">
        <v>46030</v>
      </c>
      <c r="S94" s="7" t="s">
        <v>28</v>
      </c>
      <c r="T94" s="7" t="s">
        <v>189</v>
      </c>
      <c r="U94" s="7"/>
    </row>
    <row r="95" spans="1:21">
      <c r="A95" s="7" t="s">
        <v>186</v>
      </c>
      <c r="B95" s="7">
        <v>10</v>
      </c>
      <c r="C95" s="7" t="s">
        <v>60</v>
      </c>
      <c r="D95" s="7">
        <v>4702043045</v>
      </c>
      <c r="E95" s="7" t="s">
        <v>34</v>
      </c>
      <c r="F95" s="10" t="s">
        <v>35</v>
      </c>
      <c r="G95" s="7" t="s">
        <v>187</v>
      </c>
      <c r="H95" s="7">
        <v>45</v>
      </c>
      <c r="I95" s="8">
        <v>45</v>
      </c>
      <c r="J95" s="8">
        <v>3</v>
      </c>
      <c r="K95" s="8" t="s">
        <v>26</v>
      </c>
      <c r="L95" s="7" t="s">
        <v>27</v>
      </c>
      <c r="M95" s="7" t="s">
        <v>28</v>
      </c>
      <c r="N95" s="1631">
        <v>15605004487</v>
      </c>
      <c r="O95" s="1627" t="s">
        <v>164</v>
      </c>
      <c r="P95" s="7" t="s">
        <v>30</v>
      </c>
      <c r="Q95" s="7" t="s">
        <v>188</v>
      </c>
      <c r="R95" s="9">
        <v>46030</v>
      </c>
      <c r="S95" s="7" t="s">
        <v>28</v>
      </c>
      <c r="T95" s="7" t="s">
        <v>189</v>
      </c>
      <c r="U95" s="7"/>
    </row>
    <row r="96" spans="1:21">
      <c r="A96" s="7" t="s">
        <v>96</v>
      </c>
      <c r="B96" s="7">
        <v>10</v>
      </c>
      <c r="C96" s="7" t="s">
        <v>106</v>
      </c>
      <c r="D96" s="7">
        <v>4702049225</v>
      </c>
      <c r="E96" s="7" t="s">
        <v>107</v>
      </c>
      <c r="F96" s="10" t="s">
        <v>108</v>
      </c>
      <c r="G96" s="7" t="s">
        <v>102</v>
      </c>
      <c r="H96" s="7">
        <v>100</v>
      </c>
      <c r="I96" s="8">
        <v>100</v>
      </c>
      <c r="J96" s="8">
        <v>7</v>
      </c>
      <c r="K96" s="8" t="s">
        <v>190</v>
      </c>
      <c r="L96" s="7" t="s">
        <v>114</v>
      </c>
      <c r="M96" s="7" t="s">
        <v>28</v>
      </c>
      <c r="N96" s="1631">
        <v>15605004467</v>
      </c>
      <c r="O96" s="1627" t="s">
        <v>103</v>
      </c>
      <c r="P96" s="1804" t="s">
        <v>264</v>
      </c>
      <c r="Q96" s="7" t="s">
        <v>191</v>
      </c>
      <c r="R96" s="9">
        <v>46031</v>
      </c>
      <c r="S96" s="7" t="s">
        <v>28</v>
      </c>
      <c r="T96" s="7" t="s">
        <v>192</v>
      </c>
      <c r="U96" s="7"/>
    </row>
    <row r="97" spans="1:21">
      <c r="A97" s="7" t="s">
        <v>21</v>
      </c>
      <c r="B97" s="7">
        <v>10</v>
      </c>
      <c r="C97" s="7" t="s">
        <v>193</v>
      </c>
      <c r="D97" s="7">
        <v>4702049202</v>
      </c>
      <c r="E97" s="7" t="s">
        <v>194</v>
      </c>
      <c r="F97" s="10">
        <v>710965825001</v>
      </c>
      <c r="G97" s="7" t="s">
        <v>25</v>
      </c>
      <c r="H97" s="7">
        <v>30</v>
      </c>
      <c r="I97" s="8">
        <v>30</v>
      </c>
      <c r="J97" s="8">
        <v>3</v>
      </c>
      <c r="K97" s="8" t="s">
        <v>26</v>
      </c>
      <c r="L97" s="7" t="s">
        <v>27</v>
      </c>
      <c r="M97" s="7" t="s">
        <v>28</v>
      </c>
      <c r="N97" s="1631">
        <v>15605004504</v>
      </c>
      <c r="O97" s="1627" t="s">
        <v>164</v>
      </c>
      <c r="P97" s="7" t="s">
        <v>30</v>
      </c>
      <c r="Q97" s="7" t="s">
        <v>195</v>
      </c>
      <c r="R97" s="9">
        <v>46032</v>
      </c>
      <c r="S97" s="7" t="s">
        <v>28</v>
      </c>
      <c r="T97" s="7" t="s">
        <v>196</v>
      </c>
      <c r="U97" s="7"/>
    </row>
    <row r="98" spans="1:21">
      <c r="A98" s="7" t="s">
        <v>21</v>
      </c>
      <c r="B98" s="7">
        <v>20</v>
      </c>
      <c r="C98" s="7" t="s">
        <v>197</v>
      </c>
      <c r="D98" s="7">
        <v>4702049202</v>
      </c>
      <c r="E98" s="7" t="s">
        <v>198</v>
      </c>
      <c r="F98" s="10">
        <v>710965825002</v>
      </c>
      <c r="G98" s="7" t="s">
        <v>25</v>
      </c>
      <c r="H98" s="7">
        <v>30</v>
      </c>
      <c r="I98" s="8">
        <v>30</v>
      </c>
      <c r="J98" s="8">
        <v>3</v>
      </c>
      <c r="K98" s="8" t="s">
        <v>26</v>
      </c>
      <c r="L98" s="7" t="s">
        <v>27</v>
      </c>
      <c r="M98" s="7" t="s">
        <v>28</v>
      </c>
      <c r="N98" s="1631">
        <v>15605004504</v>
      </c>
      <c r="O98" s="1627" t="s">
        <v>164</v>
      </c>
      <c r="P98" s="7" t="s">
        <v>30</v>
      </c>
      <c r="Q98" s="7" t="s">
        <v>195</v>
      </c>
      <c r="R98" s="9">
        <v>46032</v>
      </c>
      <c r="S98" s="7" t="s">
        <v>28</v>
      </c>
      <c r="T98" s="7" t="s">
        <v>196</v>
      </c>
      <c r="U98" s="7"/>
    </row>
    <row r="99" spans="1:21">
      <c r="A99" s="7" t="s">
        <v>21</v>
      </c>
      <c r="B99" s="7">
        <v>30</v>
      </c>
      <c r="C99" s="7" t="s">
        <v>199</v>
      </c>
      <c r="D99" s="7">
        <v>4702049202</v>
      </c>
      <c r="E99" s="7" t="s">
        <v>200</v>
      </c>
      <c r="F99" s="10">
        <v>710965825003</v>
      </c>
      <c r="G99" s="7" t="s">
        <v>25</v>
      </c>
      <c r="H99" s="7">
        <v>30</v>
      </c>
      <c r="I99" s="8">
        <v>30</v>
      </c>
      <c r="J99" s="8">
        <v>3</v>
      </c>
      <c r="K99" s="8" t="s">
        <v>26</v>
      </c>
      <c r="L99" s="7" t="s">
        <v>27</v>
      </c>
      <c r="M99" s="7" t="s">
        <v>28</v>
      </c>
      <c r="N99" s="1631">
        <v>15605004504</v>
      </c>
      <c r="O99" s="1627" t="s">
        <v>164</v>
      </c>
      <c r="P99" s="7" t="s">
        <v>30</v>
      </c>
      <c r="Q99" s="7" t="s">
        <v>195</v>
      </c>
      <c r="R99" s="9">
        <v>46032</v>
      </c>
      <c r="S99" s="7" t="s">
        <v>28</v>
      </c>
      <c r="T99" s="7" t="s">
        <v>196</v>
      </c>
      <c r="U99" s="7"/>
    </row>
    <row r="100" spans="1:21">
      <c r="A100" s="7" t="s">
        <v>125</v>
      </c>
      <c r="B100" s="7">
        <v>10</v>
      </c>
      <c r="C100" s="7" t="s">
        <v>193</v>
      </c>
      <c r="D100" s="7">
        <v>4702049203</v>
      </c>
      <c r="E100" s="7" t="s">
        <v>194</v>
      </c>
      <c r="F100" s="10">
        <v>710965825001</v>
      </c>
      <c r="G100" s="7" t="s">
        <v>25</v>
      </c>
      <c r="H100" s="7">
        <v>950</v>
      </c>
      <c r="I100" s="8">
        <v>941</v>
      </c>
      <c r="J100" s="8">
        <v>50</v>
      </c>
      <c r="K100" s="8" t="s">
        <v>26</v>
      </c>
      <c r="L100" s="7" t="s">
        <v>27</v>
      </c>
      <c r="M100" s="7" t="s">
        <v>28</v>
      </c>
      <c r="N100" s="1631">
        <v>15605004507</v>
      </c>
      <c r="O100" s="1627" t="s">
        <v>164</v>
      </c>
      <c r="P100" s="7" t="s">
        <v>30</v>
      </c>
      <c r="Q100" s="7" t="s">
        <v>201</v>
      </c>
      <c r="R100" s="9">
        <v>46032</v>
      </c>
      <c r="S100" s="7" t="s">
        <v>28</v>
      </c>
      <c r="T100" s="7" t="s">
        <v>202</v>
      </c>
      <c r="U100" s="7"/>
    </row>
    <row r="101" spans="1:21">
      <c r="A101" s="7" t="s">
        <v>125</v>
      </c>
      <c r="B101" s="7">
        <v>20</v>
      </c>
      <c r="C101" s="7" t="s">
        <v>197</v>
      </c>
      <c r="D101" s="7">
        <v>4702049203</v>
      </c>
      <c r="E101" s="7" t="s">
        <v>198</v>
      </c>
      <c r="F101" s="10">
        <v>710965825002</v>
      </c>
      <c r="G101" s="7" t="s">
        <v>25</v>
      </c>
      <c r="H101" s="7">
        <v>874</v>
      </c>
      <c r="I101" s="8">
        <v>882</v>
      </c>
      <c r="J101" s="8">
        <v>46</v>
      </c>
      <c r="K101" s="8" t="s">
        <v>26</v>
      </c>
      <c r="L101" s="7" t="s">
        <v>27</v>
      </c>
      <c r="M101" s="7" t="s">
        <v>28</v>
      </c>
      <c r="N101" s="1631">
        <v>15605004507</v>
      </c>
      <c r="O101" s="1627" t="s">
        <v>164</v>
      </c>
      <c r="P101" s="7" t="s">
        <v>30</v>
      </c>
      <c r="Q101" s="7" t="s">
        <v>201</v>
      </c>
      <c r="R101" s="9">
        <v>46032</v>
      </c>
      <c r="S101" s="7" t="s">
        <v>28</v>
      </c>
      <c r="T101" s="7" t="s">
        <v>202</v>
      </c>
      <c r="U101" s="7"/>
    </row>
    <row r="102" spans="1:21">
      <c r="A102" s="7" t="s">
        <v>125</v>
      </c>
      <c r="B102" s="7">
        <v>30</v>
      </c>
      <c r="C102" s="7" t="s">
        <v>199</v>
      </c>
      <c r="D102" s="7">
        <v>4702049203</v>
      </c>
      <c r="E102" s="7" t="s">
        <v>200</v>
      </c>
      <c r="F102" s="10">
        <v>710965825003</v>
      </c>
      <c r="G102" s="7" t="s">
        <v>25</v>
      </c>
      <c r="H102" s="7">
        <v>650</v>
      </c>
      <c r="I102" s="8">
        <v>625</v>
      </c>
      <c r="J102" s="8">
        <v>34</v>
      </c>
      <c r="K102" s="8" t="s">
        <v>26</v>
      </c>
      <c r="L102" s="7" t="s">
        <v>27</v>
      </c>
      <c r="M102" s="7" t="s">
        <v>28</v>
      </c>
      <c r="N102" s="1631">
        <v>15605004507</v>
      </c>
      <c r="O102" s="1627" t="s">
        <v>164</v>
      </c>
      <c r="P102" s="7" t="s">
        <v>30</v>
      </c>
      <c r="Q102" s="7" t="s">
        <v>201</v>
      </c>
      <c r="R102" s="9">
        <v>46032</v>
      </c>
      <c r="S102" s="7" t="s">
        <v>28</v>
      </c>
      <c r="T102" s="7" t="s">
        <v>202</v>
      </c>
      <c r="U102" s="7"/>
    </row>
    <row r="103" spans="1:21">
      <c r="A103" s="7" t="s">
        <v>203</v>
      </c>
      <c r="B103" s="7">
        <v>10</v>
      </c>
      <c r="C103" s="7" t="s">
        <v>180</v>
      </c>
      <c r="D103" s="7">
        <v>4702064965</v>
      </c>
      <c r="E103" s="7" t="s">
        <v>111</v>
      </c>
      <c r="F103" s="10">
        <v>710966293015</v>
      </c>
      <c r="G103" s="7" t="s">
        <v>204</v>
      </c>
      <c r="H103" s="7">
        <v>954</v>
      </c>
      <c r="I103" s="8">
        <v>955</v>
      </c>
      <c r="J103" s="8">
        <v>45</v>
      </c>
      <c r="K103" s="8" t="s">
        <v>26</v>
      </c>
      <c r="L103" s="7" t="s">
        <v>27</v>
      </c>
      <c r="M103" s="7" t="s">
        <v>28</v>
      </c>
      <c r="N103" s="1631">
        <v>15605004512</v>
      </c>
      <c r="O103" s="1627" t="s">
        <v>164</v>
      </c>
      <c r="P103" s="7" t="s">
        <v>30</v>
      </c>
      <c r="Q103" s="7" t="s">
        <v>205</v>
      </c>
      <c r="R103" s="9">
        <v>46032</v>
      </c>
      <c r="S103" s="7" t="s">
        <v>28</v>
      </c>
      <c r="T103" s="7" t="s">
        <v>206</v>
      </c>
      <c r="U103" s="7"/>
    </row>
    <row r="104" spans="1:21">
      <c r="A104" s="7" t="s">
        <v>21</v>
      </c>
      <c r="B104" s="7">
        <v>10</v>
      </c>
      <c r="C104" s="7" t="s">
        <v>161</v>
      </c>
      <c r="D104" s="7">
        <v>4702008413</v>
      </c>
      <c r="E104" s="7" t="s">
        <v>162</v>
      </c>
      <c r="F104" s="10" t="s">
        <v>163</v>
      </c>
      <c r="G104" s="7" t="s">
        <v>25</v>
      </c>
      <c r="H104" s="7">
        <v>106</v>
      </c>
      <c r="I104" s="8">
        <v>106</v>
      </c>
      <c r="J104" s="8">
        <v>5</v>
      </c>
      <c r="K104" s="8" t="s">
        <v>26</v>
      </c>
      <c r="L104" s="7" t="s">
        <v>27</v>
      </c>
      <c r="M104" s="7" t="s">
        <v>28</v>
      </c>
      <c r="N104" s="1631">
        <v>15605004508</v>
      </c>
      <c r="O104" s="1627" t="s">
        <v>164</v>
      </c>
      <c r="P104" s="7" t="s">
        <v>30</v>
      </c>
      <c r="Q104" s="7" t="s">
        <v>207</v>
      </c>
      <c r="R104" s="9">
        <v>46032</v>
      </c>
      <c r="S104" s="7" t="s">
        <v>28</v>
      </c>
      <c r="T104" s="7" t="s">
        <v>208</v>
      </c>
      <c r="U104" s="7"/>
    </row>
    <row r="105" spans="1:21">
      <c r="A105" s="7" t="s">
        <v>21</v>
      </c>
      <c r="B105" s="7">
        <v>10</v>
      </c>
      <c r="C105" s="7" t="s">
        <v>209</v>
      </c>
      <c r="D105" s="7">
        <v>4702056492</v>
      </c>
      <c r="E105" s="7" t="s">
        <v>111</v>
      </c>
      <c r="F105" s="10">
        <v>710966294019</v>
      </c>
      <c r="G105" s="7" t="s">
        <v>25</v>
      </c>
      <c r="H105" s="7">
        <v>2371</v>
      </c>
      <c r="I105" s="8">
        <v>2421</v>
      </c>
      <c r="J105" s="8">
        <v>140</v>
      </c>
      <c r="K105" s="8" t="s">
        <v>26</v>
      </c>
      <c r="L105" s="7" t="s">
        <v>27</v>
      </c>
      <c r="M105" s="7" t="s">
        <v>28</v>
      </c>
      <c r="N105" s="1631">
        <v>15605004513</v>
      </c>
      <c r="O105" s="1627" t="s">
        <v>164</v>
      </c>
      <c r="P105" s="7" t="s">
        <v>30</v>
      </c>
      <c r="Q105" s="7" t="s">
        <v>207</v>
      </c>
      <c r="R105" s="9">
        <v>46032</v>
      </c>
      <c r="S105" s="7" t="s">
        <v>28</v>
      </c>
      <c r="T105" s="7" t="s">
        <v>208</v>
      </c>
      <c r="U105" s="7"/>
    </row>
    <row r="106" spans="1:21">
      <c r="A106" s="7" t="s">
        <v>91</v>
      </c>
      <c r="B106" s="7">
        <v>10</v>
      </c>
      <c r="C106" s="7" t="s">
        <v>161</v>
      </c>
      <c r="D106" s="7">
        <v>4702008415</v>
      </c>
      <c r="E106" s="7" t="s">
        <v>162</v>
      </c>
      <c r="F106" s="10" t="s">
        <v>163</v>
      </c>
      <c r="G106" s="7" t="s">
        <v>102</v>
      </c>
      <c r="H106" s="7">
        <v>48</v>
      </c>
      <c r="I106" s="8">
        <v>48</v>
      </c>
      <c r="J106" s="8">
        <v>3</v>
      </c>
      <c r="K106" s="8" t="s">
        <v>26</v>
      </c>
      <c r="L106" s="7" t="s">
        <v>27</v>
      </c>
      <c r="M106" s="7" t="s">
        <v>28</v>
      </c>
      <c r="N106" s="1631">
        <v>15605004509</v>
      </c>
      <c r="O106" s="1627" t="s">
        <v>164</v>
      </c>
      <c r="P106" s="7" t="s">
        <v>30</v>
      </c>
      <c r="Q106" s="7" t="s">
        <v>210</v>
      </c>
      <c r="R106" s="9">
        <v>46032</v>
      </c>
      <c r="S106" s="7" t="s">
        <v>28</v>
      </c>
      <c r="T106" s="7" t="s">
        <v>211</v>
      </c>
      <c r="U106" s="7"/>
    </row>
    <row r="107" spans="1:21">
      <c r="A107" s="7" t="s">
        <v>91</v>
      </c>
      <c r="B107" s="7">
        <v>10</v>
      </c>
      <c r="C107" s="7" t="s">
        <v>161</v>
      </c>
      <c r="D107" s="7">
        <v>4702043118</v>
      </c>
      <c r="E107" s="7" t="s">
        <v>162</v>
      </c>
      <c r="F107" s="10" t="s">
        <v>163</v>
      </c>
      <c r="G107" s="7" t="s">
        <v>102</v>
      </c>
      <c r="H107" s="7">
        <v>3</v>
      </c>
      <c r="I107" s="8">
        <v>3</v>
      </c>
      <c r="J107" s="8">
        <v>1</v>
      </c>
      <c r="K107" s="8" t="s">
        <v>26</v>
      </c>
      <c r="L107" s="7" t="s">
        <v>27</v>
      </c>
      <c r="M107" s="7" t="s">
        <v>28</v>
      </c>
      <c r="N107" s="1631">
        <v>15605004510</v>
      </c>
      <c r="O107" s="1627" t="s">
        <v>164</v>
      </c>
      <c r="P107" s="7" t="s">
        <v>30</v>
      </c>
      <c r="Q107" s="7" t="s">
        <v>210</v>
      </c>
      <c r="R107" s="9">
        <v>46032</v>
      </c>
      <c r="S107" s="7" t="s">
        <v>28</v>
      </c>
      <c r="T107" s="7" t="s">
        <v>211</v>
      </c>
      <c r="U107" s="7"/>
    </row>
    <row r="108" spans="1:21">
      <c r="A108" s="7" t="s">
        <v>91</v>
      </c>
      <c r="B108" s="7">
        <v>10</v>
      </c>
      <c r="C108" s="7" t="s">
        <v>180</v>
      </c>
      <c r="D108" s="7">
        <v>4702056490</v>
      </c>
      <c r="E108" s="7" t="s">
        <v>111</v>
      </c>
      <c r="F108" s="10">
        <v>710966293015</v>
      </c>
      <c r="G108" s="7" t="s">
        <v>102</v>
      </c>
      <c r="H108" s="7">
        <v>3854</v>
      </c>
      <c r="I108" s="8">
        <v>3888</v>
      </c>
      <c r="J108" s="8">
        <v>186</v>
      </c>
      <c r="K108" s="8" t="s">
        <v>26</v>
      </c>
      <c r="L108" s="7" t="s">
        <v>27</v>
      </c>
      <c r="M108" s="7" t="s">
        <v>28</v>
      </c>
      <c r="N108" s="1631">
        <v>15605004514</v>
      </c>
      <c r="O108" s="1627" t="s">
        <v>164</v>
      </c>
      <c r="P108" s="7" t="s">
        <v>30</v>
      </c>
      <c r="Q108" s="7" t="s">
        <v>210</v>
      </c>
      <c r="R108" s="9">
        <v>46032</v>
      </c>
      <c r="S108" s="7" t="s">
        <v>28</v>
      </c>
      <c r="T108" s="7" t="s">
        <v>211</v>
      </c>
      <c r="U108" s="7"/>
    </row>
    <row r="109" spans="1:21">
      <c r="A109" s="7" t="s">
        <v>91</v>
      </c>
      <c r="B109" s="7">
        <v>10</v>
      </c>
      <c r="C109" s="7" t="s">
        <v>212</v>
      </c>
      <c r="D109" s="7">
        <v>4702056488</v>
      </c>
      <c r="E109" s="7" t="s">
        <v>52</v>
      </c>
      <c r="F109" s="10">
        <v>710966292008</v>
      </c>
      <c r="G109" s="7" t="s">
        <v>102</v>
      </c>
      <c r="H109" s="7">
        <v>1362</v>
      </c>
      <c r="I109" s="8">
        <v>1400</v>
      </c>
      <c r="J109" s="8">
        <v>81</v>
      </c>
      <c r="K109" s="8" t="s">
        <v>26</v>
      </c>
      <c r="L109" s="7" t="s">
        <v>27</v>
      </c>
      <c r="M109" s="7" t="s">
        <v>28</v>
      </c>
      <c r="N109" s="1631">
        <v>15605004511</v>
      </c>
      <c r="O109" s="1627" t="s">
        <v>164</v>
      </c>
      <c r="P109" s="7" t="s">
        <v>30</v>
      </c>
      <c r="Q109" s="7" t="s">
        <v>210</v>
      </c>
      <c r="R109" s="9">
        <v>46032</v>
      </c>
      <c r="S109" s="7" t="s">
        <v>28</v>
      </c>
      <c r="T109" s="7" t="s">
        <v>211</v>
      </c>
      <c r="U109" s="7"/>
    </row>
    <row r="110" spans="1:21">
      <c r="A110" s="7" t="s">
        <v>40</v>
      </c>
      <c r="B110" s="7">
        <v>10</v>
      </c>
      <c r="C110" s="7" t="s">
        <v>213</v>
      </c>
      <c r="D110" s="7">
        <v>4702053674</v>
      </c>
      <c r="E110" s="7" t="s">
        <v>111</v>
      </c>
      <c r="F110" s="10">
        <v>710967894500</v>
      </c>
      <c r="G110" s="7" t="s">
        <v>43</v>
      </c>
      <c r="H110" s="7">
        <v>180</v>
      </c>
      <c r="I110" s="8">
        <v>180</v>
      </c>
      <c r="J110" s="8">
        <v>9</v>
      </c>
      <c r="K110" s="8" t="s">
        <v>26</v>
      </c>
      <c r="L110" s="7" t="s">
        <v>27</v>
      </c>
      <c r="M110" s="7" t="s">
        <v>28</v>
      </c>
      <c r="N110" s="1631">
        <v>15605004505</v>
      </c>
      <c r="O110" s="1627" t="s">
        <v>164</v>
      </c>
      <c r="P110" s="7" t="s">
        <v>30</v>
      </c>
      <c r="Q110" s="7" t="s">
        <v>214</v>
      </c>
      <c r="R110" s="9">
        <v>46032</v>
      </c>
      <c r="S110" s="7" t="s">
        <v>28</v>
      </c>
      <c r="T110" s="7" t="s">
        <v>215</v>
      </c>
      <c r="U110" s="7"/>
    </row>
    <row r="111" spans="1:21">
      <c r="A111" s="7" t="s">
        <v>40</v>
      </c>
      <c r="B111" s="7">
        <v>20</v>
      </c>
      <c r="C111" s="7" t="s">
        <v>216</v>
      </c>
      <c r="D111" s="7">
        <v>4702053662</v>
      </c>
      <c r="E111" s="7" t="s">
        <v>111</v>
      </c>
      <c r="F111" s="10">
        <v>710967632010</v>
      </c>
      <c r="G111" s="7" t="s">
        <v>43</v>
      </c>
      <c r="H111" s="7">
        <v>608</v>
      </c>
      <c r="I111" s="8">
        <v>608</v>
      </c>
      <c r="J111" s="8">
        <v>35</v>
      </c>
      <c r="K111" s="8" t="s">
        <v>26</v>
      </c>
      <c r="L111" s="7" t="s">
        <v>27</v>
      </c>
      <c r="M111" s="7" t="s">
        <v>28</v>
      </c>
      <c r="N111" s="1631">
        <v>15605004506</v>
      </c>
      <c r="O111" s="1627" t="s">
        <v>164</v>
      </c>
      <c r="P111" s="7" t="s">
        <v>30</v>
      </c>
      <c r="Q111" s="7" t="s">
        <v>214</v>
      </c>
      <c r="R111" s="9">
        <v>46032</v>
      </c>
      <c r="S111" s="7" t="s">
        <v>28</v>
      </c>
      <c r="T111" s="7" t="s">
        <v>215</v>
      </c>
      <c r="U111" s="7"/>
    </row>
    <row r="112" spans="1:21">
      <c r="A112" s="7" t="s">
        <v>96</v>
      </c>
      <c r="B112" s="7">
        <v>10</v>
      </c>
      <c r="C112" s="7" t="s">
        <v>213</v>
      </c>
      <c r="D112" s="7">
        <v>4702053673</v>
      </c>
      <c r="E112" s="7" t="s">
        <v>111</v>
      </c>
      <c r="F112" s="10">
        <v>710967894500</v>
      </c>
      <c r="G112" s="7" t="s">
        <v>102</v>
      </c>
      <c r="H112" s="7">
        <v>2820</v>
      </c>
      <c r="I112" s="8">
        <v>2881</v>
      </c>
      <c r="J112" s="8">
        <v>136</v>
      </c>
      <c r="K112" s="8" t="s">
        <v>26</v>
      </c>
      <c r="L112" s="7" t="s">
        <v>27</v>
      </c>
      <c r="M112" s="7" t="s">
        <v>28</v>
      </c>
      <c r="N112" s="1631">
        <v>15605004515</v>
      </c>
      <c r="O112" s="1627" t="s">
        <v>164</v>
      </c>
      <c r="P112" s="7" t="s">
        <v>30</v>
      </c>
      <c r="Q112" s="7" t="s">
        <v>217</v>
      </c>
      <c r="R112" s="9">
        <v>46034</v>
      </c>
      <c r="S112" s="7" t="s">
        <v>28</v>
      </c>
      <c r="T112" s="7" t="s">
        <v>218</v>
      </c>
      <c r="U112" s="7"/>
    </row>
    <row r="113" spans="1:21">
      <c r="A113" s="7" t="s">
        <v>96</v>
      </c>
      <c r="B113" s="7">
        <v>20</v>
      </c>
      <c r="C113" s="7" t="s">
        <v>216</v>
      </c>
      <c r="D113" s="7">
        <v>4702053661</v>
      </c>
      <c r="E113" s="7" t="s">
        <v>111</v>
      </c>
      <c r="F113" s="10">
        <v>710967632010</v>
      </c>
      <c r="G113" s="7" t="s">
        <v>102</v>
      </c>
      <c r="H113" s="7">
        <v>6992</v>
      </c>
      <c r="I113" s="8">
        <v>7096</v>
      </c>
      <c r="J113" s="8">
        <v>408</v>
      </c>
      <c r="K113" s="8" t="s">
        <v>26</v>
      </c>
      <c r="L113" s="7" t="s">
        <v>27</v>
      </c>
      <c r="M113" s="7" t="s">
        <v>28</v>
      </c>
      <c r="N113" s="1631">
        <v>15605004516</v>
      </c>
      <c r="O113" s="1627" t="s">
        <v>164</v>
      </c>
      <c r="P113" s="7" t="s">
        <v>30</v>
      </c>
      <c r="Q113" s="7" t="s">
        <v>217</v>
      </c>
      <c r="R113" s="9">
        <v>46034</v>
      </c>
      <c r="S113" s="7" t="s">
        <v>28</v>
      </c>
      <c r="T113" s="7" t="s">
        <v>218</v>
      </c>
      <c r="U113" s="7"/>
    </row>
    <row r="114" spans="1:21">
      <c r="A114" s="7" t="s">
        <v>21</v>
      </c>
      <c r="B114" s="7">
        <v>10</v>
      </c>
      <c r="C114" s="7" t="s">
        <v>219</v>
      </c>
      <c r="D114" s="7">
        <v>4702056498</v>
      </c>
      <c r="E114" s="7" t="s">
        <v>70</v>
      </c>
      <c r="F114" s="10">
        <v>710968915504</v>
      </c>
      <c r="G114" s="7" t="s">
        <v>25</v>
      </c>
      <c r="H114" s="7">
        <v>1000</v>
      </c>
      <c r="I114" s="8">
        <v>1015</v>
      </c>
      <c r="J114" s="8">
        <v>59</v>
      </c>
      <c r="K114" s="8" t="s">
        <v>26</v>
      </c>
      <c r="L114" s="7" t="s">
        <v>27</v>
      </c>
      <c r="M114" s="7" t="s">
        <v>28</v>
      </c>
      <c r="N114" s="1631">
        <v>15605004539</v>
      </c>
      <c r="O114" s="1627" t="s">
        <v>220</v>
      </c>
      <c r="P114" s="7" t="s">
        <v>30</v>
      </c>
      <c r="Q114" s="7" t="s">
        <v>221</v>
      </c>
      <c r="R114" s="9">
        <v>46039</v>
      </c>
      <c r="S114" s="7" t="s">
        <v>28</v>
      </c>
      <c r="T114" s="7" t="s">
        <v>222</v>
      </c>
      <c r="U114" s="7"/>
    </row>
    <row r="115" spans="1:21">
      <c r="A115" s="7" t="s">
        <v>21</v>
      </c>
      <c r="B115" s="7">
        <v>10</v>
      </c>
      <c r="C115" s="7" t="s">
        <v>223</v>
      </c>
      <c r="D115" s="7">
        <v>4702056499</v>
      </c>
      <c r="E115" s="7" t="s">
        <v>70</v>
      </c>
      <c r="F115" s="10">
        <v>711966292505</v>
      </c>
      <c r="G115" s="7" t="s">
        <v>25</v>
      </c>
      <c r="H115" s="7">
        <v>400</v>
      </c>
      <c r="I115" s="8">
        <v>400</v>
      </c>
      <c r="J115" s="8">
        <v>28</v>
      </c>
      <c r="K115" s="8" t="s">
        <v>26</v>
      </c>
      <c r="L115" s="7" t="s">
        <v>27</v>
      </c>
      <c r="M115" s="7" t="s">
        <v>28</v>
      </c>
      <c r="N115" s="1631">
        <v>15605004524</v>
      </c>
      <c r="O115" s="1627" t="s">
        <v>220</v>
      </c>
      <c r="P115" s="7" t="s">
        <v>30</v>
      </c>
      <c r="Q115" s="7" t="s">
        <v>221</v>
      </c>
      <c r="R115" s="9">
        <v>46039</v>
      </c>
      <c r="S115" s="7" t="s">
        <v>28</v>
      </c>
      <c r="T115" s="7" t="s">
        <v>222</v>
      </c>
      <c r="U115" s="7"/>
    </row>
    <row r="116" spans="1:21">
      <c r="A116" s="7" t="s">
        <v>21</v>
      </c>
      <c r="B116" s="7">
        <v>30</v>
      </c>
      <c r="C116" s="7" t="s">
        <v>224</v>
      </c>
      <c r="D116" s="7">
        <v>4702056492</v>
      </c>
      <c r="E116" s="7" t="s">
        <v>70</v>
      </c>
      <c r="F116" s="10">
        <v>710966294509</v>
      </c>
      <c r="G116" s="7" t="s">
        <v>25</v>
      </c>
      <c r="H116" s="7">
        <v>2230</v>
      </c>
      <c r="I116" s="8">
        <v>2292</v>
      </c>
      <c r="J116" s="8">
        <v>133</v>
      </c>
      <c r="K116" s="8" t="s">
        <v>26</v>
      </c>
      <c r="L116" s="7" t="s">
        <v>27</v>
      </c>
      <c r="M116" s="7" t="s">
        <v>28</v>
      </c>
      <c r="N116" s="1631">
        <v>15605004543</v>
      </c>
      <c r="O116" s="1627" t="s">
        <v>220</v>
      </c>
      <c r="P116" s="7" t="s">
        <v>30</v>
      </c>
      <c r="Q116" s="7" t="s">
        <v>221</v>
      </c>
      <c r="R116" s="9">
        <v>46039</v>
      </c>
      <c r="S116" s="7" t="s">
        <v>28</v>
      </c>
      <c r="T116" s="7" t="s">
        <v>222</v>
      </c>
      <c r="U116" s="7"/>
    </row>
    <row r="117" spans="1:21">
      <c r="A117" s="7" t="s">
        <v>186</v>
      </c>
      <c r="B117" s="7">
        <v>10</v>
      </c>
      <c r="C117" s="7" t="s">
        <v>224</v>
      </c>
      <c r="D117" s="7">
        <v>4702056495</v>
      </c>
      <c r="E117" s="7" t="s">
        <v>70</v>
      </c>
      <c r="F117" s="10">
        <v>710966294509</v>
      </c>
      <c r="G117" s="7" t="s">
        <v>187</v>
      </c>
      <c r="H117" s="7">
        <v>20</v>
      </c>
      <c r="I117" s="8">
        <v>20</v>
      </c>
      <c r="J117" s="8">
        <v>1</v>
      </c>
      <c r="K117" s="8" t="s">
        <v>26</v>
      </c>
      <c r="L117" s="7" t="s">
        <v>27</v>
      </c>
      <c r="M117" s="7" t="s">
        <v>28</v>
      </c>
      <c r="N117" s="1631">
        <v>15605004521</v>
      </c>
      <c r="O117" s="1627" t="s">
        <v>220</v>
      </c>
      <c r="P117" s="7" t="s">
        <v>30</v>
      </c>
      <c r="Q117" s="7" t="s">
        <v>225</v>
      </c>
      <c r="R117" s="9">
        <v>46039</v>
      </c>
      <c r="S117" s="7" t="s">
        <v>28</v>
      </c>
      <c r="T117" s="7" t="s">
        <v>226</v>
      </c>
      <c r="U117" s="7"/>
    </row>
    <row r="118" spans="1:21">
      <c r="A118" s="7" t="s">
        <v>186</v>
      </c>
      <c r="B118" s="7">
        <v>10</v>
      </c>
      <c r="C118" s="7" t="s">
        <v>227</v>
      </c>
      <c r="D118" s="7">
        <v>4702049213</v>
      </c>
      <c r="E118" s="7" t="s">
        <v>228</v>
      </c>
      <c r="F118" s="10" t="s">
        <v>229</v>
      </c>
      <c r="G118" s="7" t="s">
        <v>187</v>
      </c>
      <c r="H118" s="7">
        <v>890</v>
      </c>
      <c r="I118" s="8">
        <v>913</v>
      </c>
      <c r="J118" s="8">
        <v>52</v>
      </c>
      <c r="K118" s="8" t="s">
        <v>26</v>
      </c>
      <c r="L118" s="7" t="s">
        <v>27</v>
      </c>
      <c r="M118" s="7" t="s">
        <v>28</v>
      </c>
      <c r="N118" s="1631">
        <v>15605004522</v>
      </c>
      <c r="O118" s="1627" t="s">
        <v>220</v>
      </c>
      <c r="P118" s="7" t="s">
        <v>30</v>
      </c>
      <c r="Q118" s="7" t="s">
        <v>225</v>
      </c>
      <c r="R118" s="9">
        <v>46039</v>
      </c>
      <c r="S118" s="7" t="s">
        <v>28</v>
      </c>
      <c r="T118" s="7" t="s">
        <v>226</v>
      </c>
      <c r="U118" s="7"/>
    </row>
    <row r="119" spans="1:21">
      <c r="A119" s="7" t="s">
        <v>186</v>
      </c>
      <c r="B119" s="7">
        <v>20</v>
      </c>
      <c r="C119" s="7" t="s">
        <v>230</v>
      </c>
      <c r="D119" s="7">
        <v>4702049223</v>
      </c>
      <c r="E119" s="7" t="s">
        <v>231</v>
      </c>
      <c r="F119" s="10" t="s">
        <v>232</v>
      </c>
      <c r="G119" s="7" t="s">
        <v>187</v>
      </c>
      <c r="H119" s="7">
        <v>760</v>
      </c>
      <c r="I119" s="8">
        <v>781</v>
      </c>
      <c r="J119" s="8">
        <v>45</v>
      </c>
      <c r="K119" s="8" t="s">
        <v>26</v>
      </c>
      <c r="L119" s="7" t="s">
        <v>27</v>
      </c>
      <c r="M119" s="7" t="s">
        <v>28</v>
      </c>
      <c r="N119" s="1631">
        <v>15605004530</v>
      </c>
      <c r="O119" s="1627" t="s">
        <v>220</v>
      </c>
      <c r="P119" s="7" t="s">
        <v>30</v>
      </c>
      <c r="Q119" s="7" t="s">
        <v>225</v>
      </c>
      <c r="R119" s="9">
        <v>46039</v>
      </c>
      <c r="S119" s="7" t="s">
        <v>28</v>
      </c>
      <c r="T119" s="7" t="s">
        <v>226</v>
      </c>
      <c r="U119" s="7"/>
    </row>
    <row r="120" spans="1:21">
      <c r="A120" s="7" t="s">
        <v>186</v>
      </c>
      <c r="B120" s="7">
        <v>10</v>
      </c>
      <c r="C120" s="7" t="s">
        <v>233</v>
      </c>
      <c r="D120" s="7">
        <v>4702049223</v>
      </c>
      <c r="E120" s="7" t="s">
        <v>135</v>
      </c>
      <c r="F120" s="10" t="s">
        <v>234</v>
      </c>
      <c r="G120" s="7" t="s">
        <v>187</v>
      </c>
      <c r="H120" s="7">
        <v>790</v>
      </c>
      <c r="I120" s="8">
        <v>792</v>
      </c>
      <c r="J120" s="8">
        <v>45</v>
      </c>
      <c r="K120" s="8" t="s">
        <v>26</v>
      </c>
      <c r="L120" s="7" t="s">
        <v>27</v>
      </c>
      <c r="M120" s="7" t="s">
        <v>28</v>
      </c>
      <c r="N120" s="1631">
        <v>15605004530</v>
      </c>
      <c r="O120" s="1627" t="s">
        <v>220</v>
      </c>
      <c r="P120" s="7" t="s">
        <v>30</v>
      </c>
      <c r="Q120" s="7" t="s">
        <v>225</v>
      </c>
      <c r="R120" s="9">
        <v>46039</v>
      </c>
      <c r="S120" s="7" t="s">
        <v>28</v>
      </c>
      <c r="T120" s="7" t="s">
        <v>226</v>
      </c>
      <c r="U120" s="7"/>
    </row>
    <row r="121" spans="1:21">
      <c r="A121" s="7" t="s">
        <v>186</v>
      </c>
      <c r="B121" s="7">
        <v>10</v>
      </c>
      <c r="C121" s="7" t="s">
        <v>235</v>
      </c>
      <c r="D121" s="7">
        <v>4702053672</v>
      </c>
      <c r="E121" s="7" t="s">
        <v>236</v>
      </c>
      <c r="F121" s="10">
        <v>710967669004</v>
      </c>
      <c r="G121" s="7" t="s">
        <v>187</v>
      </c>
      <c r="H121" s="7">
        <v>630</v>
      </c>
      <c r="I121" s="8">
        <v>644</v>
      </c>
      <c r="J121" s="8">
        <v>38</v>
      </c>
      <c r="K121" s="8" t="s">
        <v>26</v>
      </c>
      <c r="L121" s="7" t="s">
        <v>27</v>
      </c>
      <c r="M121" s="7" t="s">
        <v>28</v>
      </c>
      <c r="N121" s="1631">
        <v>15605004536</v>
      </c>
      <c r="O121" s="1627" t="s">
        <v>220</v>
      </c>
      <c r="P121" s="7" t="s">
        <v>30</v>
      </c>
      <c r="Q121" s="7" t="s">
        <v>225</v>
      </c>
      <c r="R121" s="9">
        <v>46039</v>
      </c>
      <c r="S121" s="7" t="s">
        <v>28</v>
      </c>
      <c r="T121" s="7" t="s">
        <v>226</v>
      </c>
      <c r="U121" s="7"/>
    </row>
    <row r="122" spans="1:21">
      <c r="A122" s="7" t="s">
        <v>237</v>
      </c>
      <c r="B122" s="7">
        <v>10</v>
      </c>
      <c r="C122" s="7" t="s">
        <v>209</v>
      </c>
      <c r="D122" s="7">
        <v>4702056494</v>
      </c>
      <c r="E122" s="7" t="s">
        <v>111</v>
      </c>
      <c r="F122" s="10">
        <v>710966294019</v>
      </c>
      <c r="G122" s="7" t="s">
        <v>238</v>
      </c>
      <c r="H122" s="7">
        <v>29</v>
      </c>
      <c r="I122" s="8">
        <v>29</v>
      </c>
      <c r="J122" s="8">
        <v>2</v>
      </c>
      <c r="K122" s="8" t="s">
        <v>26</v>
      </c>
      <c r="L122" s="7" t="s">
        <v>27</v>
      </c>
      <c r="M122" s="7" t="s">
        <v>28</v>
      </c>
      <c r="N122" s="1631">
        <v>15605004523</v>
      </c>
      <c r="O122" s="1627" t="s">
        <v>220</v>
      </c>
      <c r="P122" s="7" t="s">
        <v>30</v>
      </c>
      <c r="Q122" s="7" t="s">
        <v>239</v>
      </c>
      <c r="R122" s="9">
        <v>46039</v>
      </c>
      <c r="S122" s="7" t="s">
        <v>28</v>
      </c>
      <c r="T122" s="7" t="s">
        <v>240</v>
      </c>
      <c r="U122" s="7"/>
    </row>
    <row r="123" spans="1:21">
      <c r="A123" s="7" t="s">
        <v>237</v>
      </c>
      <c r="B123" s="7">
        <v>20</v>
      </c>
      <c r="C123" s="7" t="s">
        <v>224</v>
      </c>
      <c r="D123" s="7">
        <v>4702056494</v>
      </c>
      <c r="E123" s="7" t="s">
        <v>70</v>
      </c>
      <c r="F123" s="10">
        <v>710966294509</v>
      </c>
      <c r="G123" s="7" t="s">
        <v>238</v>
      </c>
      <c r="H123" s="7">
        <v>259</v>
      </c>
      <c r="I123" s="8">
        <v>259</v>
      </c>
      <c r="J123" s="8">
        <v>15</v>
      </c>
      <c r="K123" s="8" t="s">
        <v>26</v>
      </c>
      <c r="L123" s="7" t="s">
        <v>27</v>
      </c>
      <c r="M123" s="7" t="s">
        <v>28</v>
      </c>
      <c r="N123" s="1631">
        <v>15605004523</v>
      </c>
      <c r="O123" s="1627" t="s">
        <v>220</v>
      </c>
      <c r="P123" s="7" t="s">
        <v>30</v>
      </c>
      <c r="Q123" s="7" t="s">
        <v>239</v>
      </c>
      <c r="R123" s="9">
        <v>46039</v>
      </c>
      <c r="S123" s="7" t="s">
        <v>28</v>
      </c>
      <c r="T123" s="7" t="s">
        <v>240</v>
      </c>
      <c r="U123" s="7"/>
    </row>
    <row r="124" spans="1:21">
      <c r="A124" s="7" t="s">
        <v>186</v>
      </c>
      <c r="B124" s="7">
        <v>10</v>
      </c>
      <c r="C124" s="7" t="s">
        <v>241</v>
      </c>
      <c r="D124" s="7">
        <v>4702053667</v>
      </c>
      <c r="E124" s="7" t="s">
        <v>242</v>
      </c>
      <c r="F124" s="10">
        <v>710967632004</v>
      </c>
      <c r="G124" s="7" t="s">
        <v>187</v>
      </c>
      <c r="H124" s="7">
        <v>940</v>
      </c>
      <c r="I124" s="8">
        <v>951</v>
      </c>
      <c r="J124" s="8">
        <v>55</v>
      </c>
      <c r="K124" s="8" t="s">
        <v>26</v>
      </c>
      <c r="L124" s="7" t="s">
        <v>27</v>
      </c>
      <c r="M124" s="7" t="s">
        <v>28</v>
      </c>
      <c r="N124" s="1631">
        <v>15605004537</v>
      </c>
      <c r="O124" s="1627" t="s">
        <v>220</v>
      </c>
      <c r="P124" s="7" t="s">
        <v>30</v>
      </c>
      <c r="Q124" s="7" t="s">
        <v>243</v>
      </c>
      <c r="R124" s="9">
        <v>46039</v>
      </c>
      <c r="S124" s="7" t="s">
        <v>28</v>
      </c>
      <c r="T124" s="7" t="s">
        <v>244</v>
      </c>
      <c r="U124" s="7"/>
    </row>
    <row r="125" spans="1:21">
      <c r="A125" s="7" t="s">
        <v>91</v>
      </c>
      <c r="B125" s="7">
        <v>30</v>
      </c>
      <c r="C125" s="7" t="s">
        <v>245</v>
      </c>
      <c r="D125" s="7">
        <v>4702056488</v>
      </c>
      <c r="E125" s="7" t="s">
        <v>70</v>
      </c>
      <c r="F125" s="10">
        <v>710966292032</v>
      </c>
      <c r="G125" s="7" t="s">
        <v>102</v>
      </c>
      <c r="H125" s="7">
        <v>1209</v>
      </c>
      <c r="I125" s="8">
        <v>1219</v>
      </c>
      <c r="J125" s="8">
        <v>73</v>
      </c>
      <c r="K125" s="8" t="s">
        <v>26</v>
      </c>
      <c r="L125" s="7" t="s">
        <v>27</v>
      </c>
      <c r="M125" s="7" t="s">
        <v>28</v>
      </c>
      <c r="N125" s="1631">
        <v>15605004538</v>
      </c>
      <c r="O125" s="1627" t="s">
        <v>220</v>
      </c>
      <c r="P125" s="7" t="s">
        <v>30</v>
      </c>
      <c r="Q125" s="7" t="s">
        <v>246</v>
      </c>
      <c r="R125" s="9">
        <v>46039</v>
      </c>
      <c r="S125" s="7" t="s">
        <v>28</v>
      </c>
      <c r="T125" s="7" t="s">
        <v>247</v>
      </c>
      <c r="U125" s="7"/>
    </row>
    <row r="126" spans="1:21">
      <c r="A126" s="7" t="s">
        <v>109</v>
      </c>
      <c r="B126" s="7">
        <v>30</v>
      </c>
      <c r="C126" s="7" t="s">
        <v>245</v>
      </c>
      <c r="D126" s="7">
        <v>4702055747</v>
      </c>
      <c r="E126" s="7" t="s">
        <v>70</v>
      </c>
      <c r="F126" s="10" t="s">
        <v>248</v>
      </c>
      <c r="G126" s="7" t="s">
        <v>102</v>
      </c>
      <c r="H126" s="7">
        <v>36</v>
      </c>
      <c r="I126" s="8">
        <v>36</v>
      </c>
      <c r="J126" s="8">
        <v>3</v>
      </c>
      <c r="K126" s="8" t="s">
        <v>26</v>
      </c>
      <c r="L126" s="7" t="s">
        <v>27</v>
      </c>
      <c r="M126" s="7" t="s">
        <v>28</v>
      </c>
      <c r="N126" s="1631">
        <v>15605004531</v>
      </c>
      <c r="O126" s="1627" t="s">
        <v>220</v>
      </c>
      <c r="P126" s="7" t="s">
        <v>30</v>
      </c>
      <c r="Q126" s="7" t="s">
        <v>249</v>
      </c>
      <c r="R126" s="9">
        <v>46039</v>
      </c>
      <c r="S126" s="7" t="s">
        <v>28</v>
      </c>
      <c r="T126" s="7" t="s">
        <v>250</v>
      </c>
      <c r="U126" s="7"/>
    </row>
    <row r="127" spans="1:21">
      <c r="A127" s="7" t="s">
        <v>109</v>
      </c>
      <c r="B127" s="7">
        <v>30</v>
      </c>
      <c r="C127" s="7" t="s">
        <v>245</v>
      </c>
      <c r="D127" s="7">
        <v>4702055741</v>
      </c>
      <c r="E127" s="7" t="s">
        <v>70</v>
      </c>
      <c r="F127" s="10" t="s">
        <v>251</v>
      </c>
      <c r="G127" s="7" t="s">
        <v>102</v>
      </c>
      <c r="H127" s="7">
        <v>64</v>
      </c>
      <c r="I127" s="8">
        <v>64</v>
      </c>
      <c r="J127" s="8">
        <v>8</v>
      </c>
      <c r="K127" s="8" t="s">
        <v>26</v>
      </c>
      <c r="L127" s="7" t="s">
        <v>27</v>
      </c>
      <c r="M127" s="7" t="s">
        <v>28</v>
      </c>
      <c r="N127" s="1631">
        <v>15605004525</v>
      </c>
      <c r="O127" s="1627" t="s">
        <v>220</v>
      </c>
      <c r="P127" s="7" t="s">
        <v>30</v>
      </c>
      <c r="Q127" s="7" t="s">
        <v>249</v>
      </c>
      <c r="R127" s="9">
        <v>46039</v>
      </c>
      <c r="S127" s="7" t="s">
        <v>28</v>
      </c>
      <c r="T127" s="7" t="s">
        <v>250</v>
      </c>
      <c r="U127" s="7"/>
    </row>
    <row r="128" spans="1:21">
      <c r="A128" s="7" t="s">
        <v>109</v>
      </c>
      <c r="B128" s="7">
        <v>30</v>
      </c>
      <c r="C128" s="7" t="s">
        <v>245</v>
      </c>
      <c r="D128" s="7">
        <v>4702055748</v>
      </c>
      <c r="E128" s="7" t="s">
        <v>70</v>
      </c>
      <c r="F128" s="10" t="s">
        <v>252</v>
      </c>
      <c r="G128" s="7" t="s">
        <v>102</v>
      </c>
      <c r="H128" s="7">
        <v>48</v>
      </c>
      <c r="I128" s="8">
        <v>48</v>
      </c>
      <c r="J128" s="8">
        <v>4</v>
      </c>
      <c r="K128" s="8" t="s">
        <v>26</v>
      </c>
      <c r="L128" s="7" t="s">
        <v>27</v>
      </c>
      <c r="M128" s="7" t="s">
        <v>28</v>
      </c>
      <c r="N128" s="1631">
        <v>15605004532</v>
      </c>
      <c r="O128" s="1627" t="s">
        <v>220</v>
      </c>
      <c r="P128" s="7" t="s">
        <v>30</v>
      </c>
      <c r="Q128" s="7" t="s">
        <v>249</v>
      </c>
      <c r="R128" s="9">
        <v>46039</v>
      </c>
      <c r="S128" s="7" t="s">
        <v>28</v>
      </c>
      <c r="T128" s="7" t="s">
        <v>250</v>
      </c>
      <c r="U128" s="7"/>
    </row>
    <row r="129" spans="1:21">
      <c r="A129" s="7" t="s">
        <v>109</v>
      </c>
      <c r="B129" s="7">
        <v>30</v>
      </c>
      <c r="C129" s="7" t="s">
        <v>245</v>
      </c>
      <c r="D129" s="7">
        <v>4702055743</v>
      </c>
      <c r="E129" s="7" t="s">
        <v>70</v>
      </c>
      <c r="F129" s="10" t="s">
        <v>253</v>
      </c>
      <c r="G129" s="7" t="s">
        <v>102</v>
      </c>
      <c r="H129" s="7">
        <v>488</v>
      </c>
      <c r="I129" s="8">
        <v>488</v>
      </c>
      <c r="J129" s="8">
        <v>61</v>
      </c>
      <c r="K129" s="8" t="s">
        <v>26</v>
      </c>
      <c r="L129" s="7" t="s">
        <v>27</v>
      </c>
      <c r="M129" s="7" t="s">
        <v>28</v>
      </c>
      <c r="N129" s="1631">
        <v>15605004526</v>
      </c>
      <c r="O129" s="1627" t="s">
        <v>220</v>
      </c>
      <c r="P129" s="7" t="s">
        <v>30</v>
      </c>
      <c r="Q129" s="7" t="s">
        <v>249</v>
      </c>
      <c r="R129" s="9">
        <v>46039</v>
      </c>
      <c r="S129" s="7" t="s">
        <v>28</v>
      </c>
      <c r="T129" s="7" t="s">
        <v>250</v>
      </c>
      <c r="U129" s="7"/>
    </row>
    <row r="130" spans="1:21">
      <c r="A130" s="7" t="s">
        <v>109</v>
      </c>
      <c r="B130" s="7">
        <v>30</v>
      </c>
      <c r="C130" s="7" t="s">
        <v>245</v>
      </c>
      <c r="D130" s="7">
        <v>4702055749</v>
      </c>
      <c r="E130" s="7" t="s">
        <v>70</v>
      </c>
      <c r="F130" s="10" t="s">
        <v>254</v>
      </c>
      <c r="G130" s="7" t="s">
        <v>102</v>
      </c>
      <c r="H130" s="7">
        <v>36</v>
      </c>
      <c r="I130" s="8">
        <v>36</v>
      </c>
      <c r="J130" s="8">
        <v>3</v>
      </c>
      <c r="K130" s="8" t="s">
        <v>26</v>
      </c>
      <c r="L130" s="7" t="s">
        <v>27</v>
      </c>
      <c r="M130" s="7" t="s">
        <v>28</v>
      </c>
      <c r="N130" s="1631">
        <v>15605004533</v>
      </c>
      <c r="O130" s="1627" t="s">
        <v>220</v>
      </c>
      <c r="P130" s="7" t="s">
        <v>30</v>
      </c>
      <c r="Q130" s="7" t="s">
        <v>249</v>
      </c>
      <c r="R130" s="9">
        <v>46039</v>
      </c>
      <c r="S130" s="7" t="s">
        <v>28</v>
      </c>
      <c r="T130" s="7" t="s">
        <v>250</v>
      </c>
      <c r="U130" s="7"/>
    </row>
    <row r="131" spans="1:21">
      <c r="A131" s="7" t="s">
        <v>109</v>
      </c>
      <c r="B131" s="7">
        <v>30</v>
      </c>
      <c r="C131" s="7" t="s">
        <v>245</v>
      </c>
      <c r="D131" s="7">
        <v>4702055742</v>
      </c>
      <c r="E131" s="7" t="s">
        <v>70</v>
      </c>
      <c r="F131" s="10" t="s">
        <v>255</v>
      </c>
      <c r="G131" s="7" t="s">
        <v>102</v>
      </c>
      <c r="H131" s="7">
        <v>936</v>
      </c>
      <c r="I131" s="8">
        <v>936</v>
      </c>
      <c r="J131" s="8">
        <v>156</v>
      </c>
      <c r="K131" s="8" t="s">
        <v>26</v>
      </c>
      <c r="L131" s="7" t="s">
        <v>27</v>
      </c>
      <c r="M131" s="7" t="s">
        <v>28</v>
      </c>
      <c r="N131" s="1631">
        <v>15605004527</v>
      </c>
      <c r="O131" s="1627" t="s">
        <v>220</v>
      </c>
      <c r="P131" s="7" t="s">
        <v>30</v>
      </c>
      <c r="Q131" s="7" t="s">
        <v>249</v>
      </c>
      <c r="R131" s="9">
        <v>46039</v>
      </c>
      <c r="S131" s="7" t="s">
        <v>28</v>
      </c>
      <c r="T131" s="7" t="s">
        <v>250</v>
      </c>
      <c r="U131" s="7"/>
    </row>
    <row r="132" spans="1:21">
      <c r="A132" s="7" t="s">
        <v>109</v>
      </c>
      <c r="B132" s="7">
        <v>30</v>
      </c>
      <c r="C132" s="7" t="s">
        <v>245</v>
      </c>
      <c r="D132" s="7">
        <v>4702055750</v>
      </c>
      <c r="E132" s="7" t="s">
        <v>70</v>
      </c>
      <c r="F132" s="10" t="s">
        <v>256</v>
      </c>
      <c r="G132" s="7" t="s">
        <v>102</v>
      </c>
      <c r="H132" s="7">
        <v>12</v>
      </c>
      <c r="I132" s="8">
        <v>12</v>
      </c>
      <c r="J132" s="8">
        <v>1</v>
      </c>
      <c r="K132" s="8" t="s">
        <v>26</v>
      </c>
      <c r="L132" s="7" t="s">
        <v>27</v>
      </c>
      <c r="M132" s="7" t="s">
        <v>28</v>
      </c>
      <c r="N132" s="1631">
        <v>15605004534</v>
      </c>
      <c r="O132" s="1627" t="s">
        <v>220</v>
      </c>
      <c r="P132" s="7" t="s">
        <v>30</v>
      </c>
      <c r="Q132" s="7" t="s">
        <v>249</v>
      </c>
      <c r="R132" s="9">
        <v>46039</v>
      </c>
      <c r="S132" s="7" t="s">
        <v>28</v>
      </c>
      <c r="T132" s="7" t="s">
        <v>250</v>
      </c>
      <c r="U132" s="7"/>
    </row>
    <row r="133" spans="1:21">
      <c r="A133" s="7" t="s">
        <v>109</v>
      </c>
      <c r="B133" s="7">
        <v>30</v>
      </c>
      <c r="C133" s="7" t="s">
        <v>245</v>
      </c>
      <c r="D133" s="7">
        <v>4702055745</v>
      </c>
      <c r="E133" s="7" t="s">
        <v>70</v>
      </c>
      <c r="F133" s="10" t="s">
        <v>257</v>
      </c>
      <c r="G133" s="7" t="s">
        <v>102</v>
      </c>
      <c r="H133" s="7">
        <v>150</v>
      </c>
      <c r="I133" s="8">
        <v>150</v>
      </c>
      <c r="J133" s="8">
        <v>25</v>
      </c>
      <c r="K133" s="8" t="s">
        <v>26</v>
      </c>
      <c r="L133" s="7" t="s">
        <v>27</v>
      </c>
      <c r="M133" s="7" t="s">
        <v>28</v>
      </c>
      <c r="N133" s="1631">
        <v>15605004529</v>
      </c>
      <c r="O133" s="1627" t="s">
        <v>220</v>
      </c>
      <c r="P133" s="7" t="s">
        <v>30</v>
      </c>
      <c r="Q133" s="7" t="s">
        <v>249</v>
      </c>
      <c r="R133" s="9">
        <v>46039</v>
      </c>
      <c r="S133" s="7" t="s">
        <v>28</v>
      </c>
      <c r="T133" s="7" t="s">
        <v>250</v>
      </c>
      <c r="U133" s="7"/>
    </row>
    <row r="134" spans="1:21">
      <c r="A134" s="7" t="s">
        <v>109</v>
      </c>
      <c r="B134" s="7">
        <v>30</v>
      </c>
      <c r="C134" s="7" t="s">
        <v>245</v>
      </c>
      <c r="D134" s="7">
        <v>4702055744</v>
      </c>
      <c r="E134" s="7" t="s">
        <v>70</v>
      </c>
      <c r="F134" s="10" t="s">
        <v>258</v>
      </c>
      <c r="G134" s="7" t="s">
        <v>102</v>
      </c>
      <c r="H134" s="7">
        <v>360</v>
      </c>
      <c r="I134" s="8">
        <v>360</v>
      </c>
      <c r="J134" s="8">
        <v>60</v>
      </c>
      <c r="K134" s="8" t="s">
        <v>26</v>
      </c>
      <c r="L134" s="7" t="s">
        <v>27</v>
      </c>
      <c r="M134" s="7" t="s">
        <v>28</v>
      </c>
      <c r="N134" s="1631">
        <v>15605004528</v>
      </c>
      <c r="O134" s="1627" t="s">
        <v>220</v>
      </c>
      <c r="P134" s="7" t="s">
        <v>30</v>
      </c>
      <c r="Q134" s="7" t="s">
        <v>249</v>
      </c>
      <c r="R134" s="9">
        <v>46039</v>
      </c>
      <c r="S134" s="7" t="s">
        <v>28</v>
      </c>
      <c r="T134" s="7" t="s">
        <v>250</v>
      </c>
      <c r="U134" s="7"/>
    </row>
    <row r="135" spans="1:21">
      <c r="A135" s="7" t="s">
        <v>109</v>
      </c>
      <c r="B135" s="7">
        <v>30</v>
      </c>
      <c r="C135" s="7" t="s">
        <v>245</v>
      </c>
      <c r="D135" s="7">
        <v>4702055746</v>
      </c>
      <c r="E135" s="7" t="s">
        <v>70</v>
      </c>
      <c r="F135" s="10" t="s">
        <v>259</v>
      </c>
      <c r="G135" s="7" t="s">
        <v>102</v>
      </c>
      <c r="H135" s="7">
        <v>12</v>
      </c>
      <c r="I135" s="8">
        <v>12</v>
      </c>
      <c r="J135" s="8">
        <v>1</v>
      </c>
      <c r="K135" s="8" t="s">
        <v>26</v>
      </c>
      <c r="L135" s="7" t="s">
        <v>27</v>
      </c>
      <c r="M135" s="7" t="s">
        <v>28</v>
      </c>
      <c r="N135" s="1631">
        <v>15605004535</v>
      </c>
      <c r="O135" s="1627" t="s">
        <v>220</v>
      </c>
      <c r="P135" s="7" t="s">
        <v>30</v>
      </c>
      <c r="Q135" s="7" t="s">
        <v>249</v>
      </c>
      <c r="R135" s="9">
        <v>46039</v>
      </c>
      <c r="S135" s="7" t="s">
        <v>28</v>
      </c>
      <c r="T135" s="7" t="s">
        <v>250</v>
      </c>
      <c r="U135" s="7"/>
    </row>
    <row r="136" spans="1:21">
      <c r="A136" s="7" t="s">
        <v>260</v>
      </c>
      <c r="B136" s="7">
        <v>20</v>
      </c>
      <c r="C136" s="7" t="s">
        <v>110</v>
      </c>
      <c r="D136" s="7">
        <v>4702056489</v>
      </c>
      <c r="E136" s="7" t="s">
        <v>111</v>
      </c>
      <c r="F136" s="10">
        <v>710966292015</v>
      </c>
      <c r="G136" s="7" t="s">
        <v>43</v>
      </c>
      <c r="H136" s="7">
        <v>12</v>
      </c>
      <c r="I136" s="8">
        <v>12</v>
      </c>
      <c r="J136" s="8">
        <v>1</v>
      </c>
      <c r="K136" s="8" t="s">
        <v>190</v>
      </c>
      <c r="L136" s="7" t="s">
        <v>27</v>
      </c>
      <c r="M136" s="7" t="s">
        <v>28</v>
      </c>
      <c r="N136" s="1631">
        <v>15605004465</v>
      </c>
      <c r="O136" s="1627" t="s">
        <v>103</v>
      </c>
      <c r="P136" s="7" t="s">
        <v>30</v>
      </c>
      <c r="Q136" s="7" t="s">
        <v>261</v>
      </c>
      <c r="R136" s="9">
        <v>46041</v>
      </c>
      <c r="S136" s="7" t="s">
        <v>28</v>
      </c>
      <c r="T136" s="7" t="s">
        <v>1655</v>
      </c>
      <c r="U136" s="7"/>
    </row>
    <row r="137" spans="1:21">
      <c r="A137" s="7" t="s">
        <v>237</v>
      </c>
      <c r="B137" s="11">
        <v>10</v>
      </c>
      <c r="C137" s="7" t="s">
        <v>161</v>
      </c>
      <c r="D137" s="1151">
        <v>4702008417</v>
      </c>
      <c r="E137" s="7" t="s">
        <v>162</v>
      </c>
      <c r="F137" s="10" t="s">
        <v>163</v>
      </c>
      <c r="G137" s="7" t="s">
        <v>238</v>
      </c>
      <c r="H137" s="7">
        <v>184</v>
      </c>
      <c r="I137" s="8">
        <v>200</v>
      </c>
      <c r="J137" s="8">
        <v>9</v>
      </c>
      <c r="K137" s="4" t="s">
        <v>26</v>
      </c>
      <c r="L137" s="7" t="s">
        <v>114</v>
      </c>
      <c r="M137" s="7" t="s">
        <v>28</v>
      </c>
      <c r="N137" s="1631">
        <v>15605004517</v>
      </c>
      <c r="O137" s="1627" t="s">
        <v>164</v>
      </c>
      <c r="P137" s="7" t="s">
        <v>264</v>
      </c>
      <c r="Q137" s="7" t="s">
        <v>265</v>
      </c>
      <c r="R137" s="9">
        <v>46042</v>
      </c>
      <c r="S137" s="7" t="s">
        <v>28</v>
      </c>
      <c r="T137" s="7" t="s">
        <v>266</v>
      </c>
      <c r="U137" s="7"/>
    </row>
    <row r="138" spans="1:21">
      <c r="A138" s="7" t="s">
        <v>68</v>
      </c>
      <c r="B138" s="7">
        <v>10</v>
      </c>
      <c r="C138" s="7" t="s">
        <v>161</v>
      </c>
      <c r="D138" s="1151">
        <v>4702008416</v>
      </c>
      <c r="E138" s="7" t="s">
        <v>162</v>
      </c>
      <c r="F138" s="10" t="s">
        <v>163</v>
      </c>
      <c r="G138" s="7" t="s">
        <v>71</v>
      </c>
      <c r="H138" s="7">
        <v>93</v>
      </c>
      <c r="I138" s="8">
        <v>93</v>
      </c>
      <c r="J138" s="8">
        <v>4</v>
      </c>
      <c r="K138" s="8" t="s">
        <v>190</v>
      </c>
      <c r="L138" s="7" t="s">
        <v>114</v>
      </c>
      <c r="M138" s="7" t="s">
        <v>28</v>
      </c>
      <c r="N138" s="1631">
        <v>15605004519</v>
      </c>
      <c r="O138" s="1627" t="s">
        <v>164</v>
      </c>
      <c r="P138" s="7" t="s">
        <v>264</v>
      </c>
      <c r="Q138" s="7" t="s">
        <v>268</v>
      </c>
      <c r="R138" s="9">
        <v>46041</v>
      </c>
      <c r="S138" s="7" t="s">
        <v>28</v>
      </c>
      <c r="T138" s="7" t="s">
        <v>192</v>
      </c>
      <c r="U138" s="7"/>
    </row>
    <row r="139" spans="1:21">
      <c r="A139" s="7" t="s">
        <v>186</v>
      </c>
      <c r="B139" s="7">
        <v>10</v>
      </c>
      <c r="C139" s="7" t="s">
        <v>161</v>
      </c>
      <c r="D139" s="1151">
        <v>4702008418</v>
      </c>
      <c r="E139" s="7" t="s">
        <v>162</v>
      </c>
      <c r="F139" s="10" t="s">
        <v>163</v>
      </c>
      <c r="G139" s="7" t="s">
        <v>187</v>
      </c>
      <c r="H139" s="7">
        <v>93</v>
      </c>
      <c r="I139" s="8">
        <v>93</v>
      </c>
      <c r="J139" s="8">
        <v>4</v>
      </c>
      <c r="K139" s="4" t="s">
        <v>26</v>
      </c>
      <c r="L139" s="7" t="s">
        <v>114</v>
      </c>
      <c r="M139" s="7" t="s">
        <v>28</v>
      </c>
      <c r="N139" s="1631">
        <v>15605004518</v>
      </c>
      <c r="O139" s="1627" t="s">
        <v>164</v>
      </c>
      <c r="P139" s="7" t="s">
        <v>264</v>
      </c>
      <c r="Q139" s="7" t="s">
        <v>270</v>
      </c>
      <c r="R139" s="9">
        <v>46042</v>
      </c>
      <c r="S139" s="7" t="s">
        <v>28</v>
      </c>
      <c r="T139" s="7" t="s">
        <v>271</v>
      </c>
      <c r="U139" s="7"/>
    </row>
    <row r="140" spans="1:21">
      <c r="A140" s="7" t="s">
        <v>260</v>
      </c>
      <c r="B140" s="7">
        <v>10</v>
      </c>
      <c r="C140" s="7" t="s">
        <v>167</v>
      </c>
      <c r="D140" s="7">
        <v>4702056489</v>
      </c>
      <c r="E140" s="7" t="s">
        <v>52</v>
      </c>
      <c r="F140" s="10">
        <v>710966292008</v>
      </c>
      <c r="G140" s="7" t="s">
        <v>43</v>
      </c>
      <c r="H140" s="7">
        <v>25</v>
      </c>
      <c r="I140" s="8">
        <v>25</v>
      </c>
      <c r="J140" s="8">
        <v>2</v>
      </c>
      <c r="K140" s="8" t="s">
        <v>190</v>
      </c>
      <c r="L140" s="7" t="s">
        <v>114</v>
      </c>
      <c r="M140" s="7" t="s">
        <v>28</v>
      </c>
      <c r="N140" s="1631">
        <v>15605004520</v>
      </c>
      <c r="O140" s="1627" t="s">
        <v>164</v>
      </c>
      <c r="P140" s="7" t="s">
        <v>264</v>
      </c>
      <c r="Q140" s="7" t="s">
        <v>272</v>
      </c>
      <c r="R140" s="9">
        <v>46041</v>
      </c>
      <c r="S140" s="7" t="s">
        <v>28</v>
      </c>
      <c r="T140" s="7" t="s">
        <v>192</v>
      </c>
      <c r="U140" s="7"/>
    </row>
    <row r="141" spans="1:21">
      <c r="A141" s="7" t="s">
        <v>125</v>
      </c>
      <c r="B141" s="7">
        <v>10</v>
      </c>
      <c r="C141" s="7" t="s">
        <v>273</v>
      </c>
      <c r="D141" s="7">
        <v>4702054149</v>
      </c>
      <c r="E141" s="7" t="s">
        <v>274</v>
      </c>
      <c r="F141" s="10" t="s">
        <v>275</v>
      </c>
      <c r="G141" s="7" t="s">
        <v>25</v>
      </c>
      <c r="H141" s="7">
        <v>836</v>
      </c>
      <c r="I141" s="8">
        <v>836</v>
      </c>
      <c r="J141" s="8">
        <v>38</v>
      </c>
      <c r="K141" s="4" t="s">
        <v>26</v>
      </c>
      <c r="L141" s="7" t="s">
        <v>276</v>
      </c>
      <c r="M141" s="7" t="s">
        <v>28</v>
      </c>
      <c r="N141" s="1631">
        <v>15605004562</v>
      </c>
      <c r="O141" s="1627" t="s">
        <v>277</v>
      </c>
      <c r="P141" s="7" t="s">
        <v>30</v>
      </c>
      <c r="Q141" s="7" t="s">
        <v>278</v>
      </c>
      <c r="R141" s="9">
        <v>46043</v>
      </c>
      <c r="S141" s="7" t="s">
        <v>28</v>
      </c>
      <c r="T141" s="7" t="s">
        <v>279</v>
      </c>
      <c r="U141" s="7"/>
    </row>
    <row r="142" spans="1:21">
      <c r="A142" s="7" t="s">
        <v>125</v>
      </c>
      <c r="B142" s="7">
        <v>10</v>
      </c>
      <c r="C142" s="7" t="s">
        <v>273</v>
      </c>
      <c r="D142" s="7">
        <v>4702054150</v>
      </c>
      <c r="E142" s="7" t="s">
        <v>274</v>
      </c>
      <c r="F142" s="10" t="s">
        <v>275</v>
      </c>
      <c r="G142" s="7" t="s">
        <v>25</v>
      </c>
      <c r="H142" s="7">
        <v>374</v>
      </c>
      <c r="I142" s="8">
        <v>374</v>
      </c>
      <c r="J142" s="8">
        <v>17</v>
      </c>
      <c r="K142" s="4" t="s">
        <v>26</v>
      </c>
      <c r="L142" s="7" t="s">
        <v>276</v>
      </c>
      <c r="M142" s="7" t="s">
        <v>28</v>
      </c>
      <c r="N142" s="1631">
        <v>15605004564</v>
      </c>
      <c r="O142" s="1627" t="s">
        <v>277</v>
      </c>
      <c r="P142" s="7" t="s">
        <v>30</v>
      </c>
      <c r="Q142" s="7" t="s">
        <v>278</v>
      </c>
      <c r="R142" s="9">
        <v>46043</v>
      </c>
      <c r="S142" s="7" t="s">
        <v>28</v>
      </c>
      <c r="T142" s="7" t="s">
        <v>279</v>
      </c>
      <c r="U142" s="7"/>
    </row>
    <row r="143" spans="1:21">
      <c r="A143" s="7" t="s">
        <v>125</v>
      </c>
      <c r="B143" s="7">
        <v>20</v>
      </c>
      <c r="C143" s="7" t="s">
        <v>280</v>
      </c>
      <c r="D143" s="7">
        <v>4702054301</v>
      </c>
      <c r="E143" s="7" t="s">
        <v>111</v>
      </c>
      <c r="F143" s="10">
        <v>710966294019</v>
      </c>
      <c r="G143" s="7" t="s">
        <v>25</v>
      </c>
      <c r="H143" s="7">
        <v>638</v>
      </c>
      <c r="I143" s="8">
        <v>594</v>
      </c>
      <c r="J143" s="8">
        <v>27</v>
      </c>
      <c r="K143" s="4" t="s">
        <v>26</v>
      </c>
      <c r="L143" s="7" t="s">
        <v>276</v>
      </c>
      <c r="M143" s="7" t="s">
        <v>28</v>
      </c>
      <c r="N143" s="1631">
        <v>15605004563</v>
      </c>
      <c r="O143" s="1627" t="s">
        <v>277</v>
      </c>
      <c r="P143" s="7" t="s">
        <v>30</v>
      </c>
      <c r="Q143" s="7" t="s">
        <v>278</v>
      </c>
      <c r="R143" s="9">
        <v>46043</v>
      </c>
      <c r="S143" s="7" t="s">
        <v>28</v>
      </c>
      <c r="T143" s="7" t="s">
        <v>279</v>
      </c>
      <c r="U143" s="7"/>
    </row>
    <row r="144" spans="1:21">
      <c r="A144" s="7" t="s">
        <v>125</v>
      </c>
      <c r="B144" s="7">
        <v>20</v>
      </c>
      <c r="C144" s="7" t="s">
        <v>280</v>
      </c>
      <c r="D144" s="7">
        <v>4702054302</v>
      </c>
      <c r="E144" s="7" t="s">
        <v>111</v>
      </c>
      <c r="F144" s="10">
        <v>710966294019</v>
      </c>
      <c r="G144" s="7" t="s">
        <v>25</v>
      </c>
      <c r="H144" s="7">
        <v>308</v>
      </c>
      <c r="I144" s="8">
        <v>308</v>
      </c>
      <c r="J144" s="8">
        <v>14</v>
      </c>
      <c r="K144" s="4" t="s">
        <v>26</v>
      </c>
      <c r="L144" s="7" t="s">
        <v>276</v>
      </c>
      <c r="M144" s="7" t="s">
        <v>28</v>
      </c>
      <c r="N144" s="1631">
        <v>15605004561</v>
      </c>
      <c r="O144" s="1627" t="s">
        <v>277</v>
      </c>
      <c r="P144" s="7" t="s">
        <v>30</v>
      </c>
      <c r="Q144" s="7" t="s">
        <v>278</v>
      </c>
      <c r="R144" s="9">
        <v>46043</v>
      </c>
      <c r="S144" s="7" t="s">
        <v>28</v>
      </c>
      <c r="T144" s="7" t="s">
        <v>279</v>
      </c>
      <c r="U144" s="7"/>
    </row>
    <row r="145" spans="1:21">
      <c r="A145" s="7" t="s">
        <v>68</v>
      </c>
      <c r="B145" s="7">
        <v>10</v>
      </c>
      <c r="C145" s="7" t="s">
        <v>233</v>
      </c>
      <c r="D145" s="7">
        <v>4702049219</v>
      </c>
      <c r="E145" s="7" t="s">
        <v>135</v>
      </c>
      <c r="F145" s="10" t="s">
        <v>234</v>
      </c>
      <c r="G145" s="7" t="s">
        <v>281</v>
      </c>
      <c r="H145" s="7">
        <v>720</v>
      </c>
      <c r="I145" s="8">
        <v>541</v>
      </c>
      <c r="J145" s="8">
        <v>33</v>
      </c>
      <c r="K145" s="4" t="s">
        <v>26</v>
      </c>
      <c r="L145" s="7" t="s">
        <v>276</v>
      </c>
      <c r="M145" s="7" t="s">
        <v>28</v>
      </c>
      <c r="N145" s="1631">
        <v>15605004550</v>
      </c>
      <c r="O145" s="1627" t="s">
        <v>277</v>
      </c>
      <c r="P145" s="7" t="s">
        <v>30</v>
      </c>
      <c r="Q145" s="7" t="s">
        <v>282</v>
      </c>
      <c r="R145" s="9">
        <v>46043</v>
      </c>
      <c r="S145" s="7" t="s">
        <v>28</v>
      </c>
      <c r="T145" s="7" t="s">
        <v>283</v>
      </c>
      <c r="U145" s="7"/>
    </row>
    <row r="146" spans="1:21">
      <c r="A146" s="7" t="s">
        <v>68</v>
      </c>
      <c r="B146" s="7">
        <v>20</v>
      </c>
      <c r="C146" s="7" t="s">
        <v>230</v>
      </c>
      <c r="D146" s="7">
        <v>4702049219</v>
      </c>
      <c r="E146" s="7" t="s">
        <v>231</v>
      </c>
      <c r="F146" s="10" t="s">
        <v>232</v>
      </c>
      <c r="G146" s="7" t="s">
        <v>281</v>
      </c>
      <c r="H146" s="7">
        <v>225</v>
      </c>
      <c r="I146" s="8">
        <v>225</v>
      </c>
      <c r="J146" s="8">
        <v>13</v>
      </c>
      <c r="K146" s="4" t="s">
        <v>26</v>
      </c>
      <c r="L146" s="7" t="s">
        <v>276</v>
      </c>
      <c r="M146" s="7" t="s">
        <v>28</v>
      </c>
      <c r="N146" s="1631">
        <v>15605004554</v>
      </c>
      <c r="O146" s="1627" t="s">
        <v>277</v>
      </c>
      <c r="P146" s="7" t="s">
        <v>30</v>
      </c>
      <c r="Q146" s="7" t="s">
        <v>282</v>
      </c>
      <c r="R146" s="9">
        <v>46043</v>
      </c>
      <c r="S146" s="7" t="s">
        <v>28</v>
      </c>
      <c r="T146" s="7" t="s">
        <v>283</v>
      </c>
      <c r="U146" s="7"/>
    </row>
    <row r="147" spans="1:21">
      <c r="A147" s="7" t="s">
        <v>68</v>
      </c>
      <c r="B147" s="7">
        <v>10</v>
      </c>
      <c r="C147" s="7" t="s">
        <v>233</v>
      </c>
      <c r="D147" s="7">
        <v>4702049220</v>
      </c>
      <c r="E147" s="7" t="s">
        <v>135</v>
      </c>
      <c r="F147" s="10" t="s">
        <v>234</v>
      </c>
      <c r="G147" s="7" t="s">
        <v>281</v>
      </c>
      <c r="H147" s="7">
        <v>690</v>
      </c>
      <c r="I147" s="8">
        <v>538</v>
      </c>
      <c r="J147" s="8">
        <v>32</v>
      </c>
      <c r="K147" s="4" t="s">
        <v>26</v>
      </c>
      <c r="L147" s="7" t="s">
        <v>276</v>
      </c>
      <c r="M147" s="7" t="s">
        <v>28</v>
      </c>
      <c r="N147" s="1631">
        <v>15605004551</v>
      </c>
      <c r="O147" s="1627" t="s">
        <v>277</v>
      </c>
      <c r="P147" s="7" t="s">
        <v>30</v>
      </c>
      <c r="Q147" s="7" t="s">
        <v>282</v>
      </c>
      <c r="R147" s="9">
        <v>46043</v>
      </c>
      <c r="S147" s="7" t="s">
        <v>28</v>
      </c>
      <c r="T147" s="7" t="s">
        <v>283</v>
      </c>
      <c r="U147" s="7"/>
    </row>
    <row r="148" spans="1:21">
      <c r="A148" s="7" t="s">
        <v>68</v>
      </c>
      <c r="B148" s="7">
        <v>20</v>
      </c>
      <c r="C148" s="7" t="s">
        <v>230</v>
      </c>
      <c r="D148" s="7">
        <v>4702049220</v>
      </c>
      <c r="E148" s="7" t="s">
        <v>231</v>
      </c>
      <c r="F148" s="10" t="s">
        <v>232</v>
      </c>
      <c r="G148" s="7" t="s">
        <v>281</v>
      </c>
      <c r="H148" s="7">
        <v>687</v>
      </c>
      <c r="I148" s="8">
        <v>704</v>
      </c>
      <c r="J148" s="8">
        <v>41</v>
      </c>
      <c r="K148" s="4" t="s">
        <v>26</v>
      </c>
      <c r="L148" s="7" t="s">
        <v>276</v>
      </c>
      <c r="M148" s="7" t="s">
        <v>28</v>
      </c>
      <c r="N148" s="1631">
        <v>15605004555</v>
      </c>
      <c r="O148" s="1627" t="s">
        <v>277</v>
      </c>
      <c r="P148" s="7" t="s">
        <v>30</v>
      </c>
      <c r="Q148" s="7" t="s">
        <v>282</v>
      </c>
      <c r="R148" s="9">
        <v>46043</v>
      </c>
      <c r="S148" s="7" t="s">
        <v>28</v>
      </c>
      <c r="T148" s="7" t="s">
        <v>283</v>
      </c>
      <c r="U148" s="7"/>
    </row>
    <row r="149" spans="1:21">
      <c r="A149" s="7" t="s">
        <v>68</v>
      </c>
      <c r="B149" s="7">
        <v>20</v>
      </c>
      <c r="C149" s="7" t="s">
        <v>230</v>
      </c>
      <c r="D149" s="7">
        <v>4702049221</v>
      </c>
      <c r="E149" s="7" t="s">
        <v>231</v>
      </c>
      <c r="F149" s="10" t="s">
        <v>232</v>
      </c>
      <c r="G149" s="7" t="s">
        <v>281</v>
      </c>
      <c r="H149" s="7">
        <v>40</v>
      </c>
      <c r="I149" s="8">
        <v>40</v>
      </c>
      <c r="J149" s="8">
        <v>3</v>
      </c>
      <c r="K149" s="4" t="s">
        <v>26</v>
      </c>
      <c r="L149" s="7" t="s">
        <v>276</v>
      </c>
      <c r="M149" s="7" t="s">
        <v>28</v>
      </c>
      <c r="N149" s="1631">
        <v>15605004549</v>
      </c>
      <c r="O149" s="1627" t="s">
        <v>277</v>
      </c>
      <c r="P149" s="7" t="s">
        <v>30</v>
      </c>
      <c r="Q149" s="7" t="s">
        <v>282</v>
      </c>
      <c r="R149" s="9">
        <v>46043</v>
      </c>
      <c r="S149" s="7" t="s">
        <v>28</v>
      </c>
      <c r="T149" s="7" t="s">
        <v>283</v>
      </c>
      <c r="U149" s="7"/>
    </row>
    <row r="150" spans="1:21">
      <c r="A150" s="7" t="s">
        <v>68</v>
      </c>
      <c r="B150" s="7">
        <v>10</v>
      </c>
      <c r="C150" s="7" t="s">
        <v>233</v>
      </c>
      <c r="D150" s="7">
        <v>4702049221</v>
      </c>
      <c r="E150" s="7" t="s">
        <v>135</v>
      </c>
      <c r="F150" s="10" t="s">
        <v>234</v>
      </c>
      <c r="G150" s="7" t="s">
        <v>281</v>
      </c>
      <c r="H150" s="7">
        <v>40</v>
      </c>
      <c r="I150" s="8">
        <v>40</v>
      </c>
      <c r="J150" s="8">
        <v>3</v>
      </c>
      <c r="K150" s="4" t="s">
        <v>26</v>
      </c>
      <c r="L150" s="7" t="s">
        <v>276</v>
      </c>
      <c r="M150" s="7" t="s">
        <v>28</v>
      </c>
      <c r="N150" s="1631">
        <v>15605004549</v>
      </c>
      <c r="O150" s="1627" t="s">
        <v>277</v>
      </c>
      <c r="P150" s="7" t="s">
        <v>30</v>
      </c>
      <c r="Q150" s="7" t="s">
        <v>282</v>
      </c>
      <c r="R150" s="9">
        <v>46043</v>
      </c>
      <c r="S150" s="7" t="s">
        <v>28</v>
      </c>
      <c r="T150" s="7" t="s">
        <v>283</v>
      </c>
      <c r="U150" s="7"/>
    </row>
    <row r="151" spans="1:21">
      <c r="A151" s="7" t="s">
        <v>68</v>
      </c>
      <c r="B151" s="7">
        <v>10</v>
      </c>
      <c r="C151" s="7" t="s">
        <v>235</v>
      </c>
      <c r="D151" s="7">
        <v>4702053668</v>
      </c>
      <c r="E151" s="7" t="s">
        <v>236</v>
      </c>
      <c r="F151" s="10">
        <v>710967669004</v>
      </c>
      <c r="G151" s="7" t="s">
        <v>281</v>
      </c>
      <c r="H151" s="7">
        <v>410</v>
      </c>
      <c r="I151" s="8">
        <v>419</v>
      </c>
      <c r="J151" s="8">
        <v>26</v>
      </c>
      <c r="K151" s="4" t="s">
        <v>26</v>
      </c>
      <c r="L151" s="7" t="s">
        <v>276</v>
      </c>
      <c r="M151" s="7" t="s">
        <v>28</v>
      </c>
      <c r="N151" s="1631">
        <v>15605004556</v>
      </c>
      <c r="O151" s="1627" t="s">
        <v>277</v>
      </c>
      <c r="P151" s="7" t="s">
        <v>30</v>
      </c>
      <c r="Q151" s="7" t="s">
        <v>282</v>
      </c>
      <c r="R151" s="9">
        <v>46043</v>
      </c>
      <c r="S151" s="7" t="s">
        <v>28</v>
      </c>
      <c r="T151" s="7" t="s">
        <v>283</v>
      </c>
      <c r="U151" s="7"/>
    </row>
    <row r="152" spans="1:21">
      <c r="A152" s="7" t="s">
        <v>68</v>
      </c>
      <c r="B152" s="7">
        <v>10</v>
      </c>
      <c r="C152" s="7" t="s">
        <v>235</v>
      </c>
      <c r="D152" s="7">
        <v>4702053669</v>
      </c>
      <c r="E152" s="7" t="s">
        <v>236</v>
      </c>
      <c r="F152" s="10">
        <v>710967669004</v>
      </c>
      <c r="G152" s="7" t="s">
        <v>281</v>
      </c>
      <c r="H152" s="7">
        <v>861</v>
      </c>
      <c r="I152" s="8">
        <v>882</v>
      </c>
      <c r="J152" s="8">
        <v>51</v>
      </c>
      <c r="K152" s="4" t="s">
        <v>26</v>
      </c>
      <c r="L152" s="7" t="s">
        <v>276</v>
      </c>
      <c r="M152" s="7" t="s">
        <v>28</v>
      </c>
      <c r="N152" s="1631">
        <v>15605004557</v>
      </c>
      <c r="O152" s="1627" t="s">
        <v>277</v>
      </c>
      <c r="P152" s="7" t="s">
        <v>30</v>
      </c>
      <c r="Q152" s="7" t="s">
        <v>282</v>
      </c>
      <c r="R152" s="9">
        <v>46043</v>
      </c>
      <c r="S152" s="7" t="s">
        <v>28</v>
      </c>
      <c r="T152" s="7" t="s">
        <v>283</v>
      </c>
      <c r="U152" s="7"/>
    </row>
    <row r="153" spans="1:21">
      <c r="A153" s="7" t="s">
        <v>68</v>
      </c>
      <c r="B153" s="7">
        <v>10</v>
      </c>
      <c r="C153" s="7" t="s">
        <v>235</v>
      </c>
      <c r="D153" s="7">
        <v>4702053670</v>
      </c>
      <c r="E153" s="7" t="s">
        <v>236</v>
      </c>
      <c r="F153" s="10">
        <v>710967669004</v>
      </c>
      <c r="G153" s="7" t="s">
        <v>281</v>
      </c>
      <c r="H153" s="7">
        <v>32</v>
      </c>
      <c r="I153" s="8">
        <v>32</v>
      </c>
      <c r="J153" s="8">
        <v>3</v>
      </c>
      <c r="K153" s="4" t="s">
        <v>26</v>
      </c>
      <c r="L153" s="7" t="s">
        <v>276</v>
      </c>
      <c r="M153" s="7" t="s">
        <v>28</v>
      </c>
      <c r="N153" s="1631">
        <v>15605004558</v>
      </c>
      <c r="O153" s="1627" t="s">
        <v>277</v>
      </c>
      <c r="P153" s="7" t="s">
        <v>30</v>
      </c>
      <c r="Q153" s="7" t="s">
        <v>282</v>
      </c>
      <c r="R153" s="9">
        <v>46043</v>
      </c>
      <c r="S153" s="7" t="s">
        <v>28</v>
      </c>
      <c r="T153" s="7" t="s">
        <v>283</v>
      </c>
      <c r="U153" s="7"/>
    </row>
    <row r="154" spans="1:21">
      <c r="A154" s="7" t="s">
        <v>260</v>
      </c>
      <c r="B154" s="7">
        <v>30</v>
      </c>
      <c r="C154" s="7" t="s">
        <v>245</v>
      </c>
      <c r="D154" s="7">
        <v>4702056489</v>
      </c>
      <c r="E154" s="7" t="s">
        <v>70</v>
      </c>
      <c r="F154" s="10">
        <v>710966292032</v>
      </c>
      <c r="G154" s="7" t="s">
        <v>43</v>
      </c>
      <c r="H154" s="7">
        <v>207</v>
      </c>
      <c r="I154" s="8">
        <v>207</v>
      </c>
      <c r="J154" s="8">
        <v>14</v>
      </c>
      <c r="K154" s="4" t="s">
        <v>26</v>
      </c>
      <c r="L154" s="7" t="s">
        <v>114</v>
      </c>
      <c r="M154" s="7" t="s">
        <v>28</v>
      </c>
      <c r="N154" s="1631">
        <v>15605004541</v>
      </c>
      <c r="O154" s="1627" t="s">
        <v>220</v>
      </c>
      <c r="P154" s="7" t="s">
        <v>264</v>
      </c>
      <c r="Q154" s="7" t="s">
        <v>284</v>
      </c>
      <c r="R154" s="9">
        <v>46045</v>
      </c>
      <c r="S154" s="7" t="s">
        <v>28</v>
      </c>
      <c r="T154" s="7" t="s">
        <v>285</v>
      </c>
      <c r="U154" s="7"/>
    </row>
    <row r="155" spans="1:21">
      <c r="A155" s="7" t="s">
        <v>21</v>
      </c>
      <c r="B155" s="7">
        <v>10</v>
      </c>
      <c r="C155" s="7" t="s">
        <v>286</v>
      </c>
      <c r="D155" s="7">
        <v>4702056496</v>
      </c>
      <c r="E155" s="7" t="s">
        <v>70</v>
      </c>
      <c r="F155" s="10">
        <v>710968912501</v>
      </c>
      <c r="G155" s="7" t="s">
        <v>25</v>
      </c>
      <c r="H155" s="7">
        <v>524</v>
      </c>
      <c r="I155" s="8">
        <v>534</v>
      </c>
      <c r="J155" s="8">
        <v>26</v>
      </c>
      <c r="K155" s="4" t="s">
        <v>26</v>
      </c>
      <c r="L155" s="7" t="s">
        <v>114</v>
      </c>
      <c r="M155" s="7" t="s">
        <v>28</v>
      </c>
      <c r="N155" s="1631">
        <v>15605004542</v>
      </c>
      <c r="O155" s="1627" t="s">
        <v>220</v>
      </c>
      <c r="P155" s="7" t="s">
        <v>264</v>
      </c>
      <c r="Q155" s="7" t="s">
        <v>287</v>
      </c>
      <c r="R155" s="9">
        <v>46045</v>
      </c>
      <c r="S155" s="7" t="s">
        <v>28</v>
      </c>
      <c r="T155" s="7" t="s">
        <v>288</v>
      </c>
      <c r="U155" s="7"/>
    </row>
    <row r="156" spans="1:21">
      <c r="A156" s="7" t="s">
        <v>21</v>
      </c>
      <c r="B156" s="7">
        <v>40</v>
      </c>
      <c r="C156" s="7" t="s">
        <v>224</v>
      </c>
      <c r="D156" s="7">
        <v>4702056492</v>
      </c>
      <c r="E156" s="7" t="s">
        <v>70</v>
      </c>
      <c r="F156" s="10">
        <v>710966294509</v>
      </c>
      <c r="G156" s="7" t="s">
        <v>25</v>
      </c>
      <c r="H156" s="7">
        <v>762</v>
      </c>
      <c r="I156" s="8">
        <v>777</v>
      </c>
      <c r="J156" s="8">
        <v>46</v>
      </c>
      <c r="K156" s="4" t="s">
        <v>26</v>
      </c>
      <c r="L156" s="7" t="s">
        <v>114</v>
      </c>
      <c r="M156" s="7" t="s">
        <v>28</v>
      </c>
      <c r="N156" s="1631">
        <v>15605004543</v>
      </c>
      <c r="O156" s="1627" t="s">
        <v>220</v>
      </c>
      <c r="P156" s="7" t="s">
        <v>264</v>
      </c>
      <c r="Q156" s="7" t="s">
        <v>287</v>
      </c>
      <c r="R156" s="9">
        <v>46045</v>
      </c>
      <c r="S156" s="7" t="s">
        <v>28</v>
      </c>
      <c r="T156" s="7" t="s">
        <v>288</v>
      </c>
      <c r="U156" s="7"/>
    </row>
    <row r="157" spans="1:21">
      <c r="A157" s="7" t="s">
        <v>68</v>
      </c>
      <c r="B157" s="7">
        <v>10</v>
      </c>
      <c r="C157" s="7" t="s">
        <v>289</v>
      </c>
      <c r="D157" s="7">
        <v>4702053663</v>
      </c>
      <c r="E157" s="7" t="s">
        <v>242</v>
      </c>
      <c r="F157" s="10">
        <v>710967632004</v>
      </c>
      <c r="G157" s="7" t="s">
        <v>281</v>
      </c>
      <c r="H157" s="7">
        <v>1070</v>
      </c>
      <c r="I157" s="8">
        <v>1074</v>
      </c>
      <c r="J157" s="8">
        <v>61</v>
      </c>
      <c r="K157" s="4" t="s">
        <v>26</v>
      </c>
      <c r="L157" s="7" t="s">
        <v>276</v>
      </c>
      <c r="M157" s="7" t="s">
        <v>28</v>
      </c>
      <c r="N157" s="1631">
        <v>15605004569</v>
      </c>
      <c r="O157" s="1627" t="s">
        <v>277</v>
      </c>
      <c r="P157" s="7" t="s">
        <v>30</v>
      </c>
      <c r="Q157" s="7" t="s">
        <v>290</v>
      </c>
      <c r="R157" s="9">
        <v>46046</v>
      </c>
      <c r="S157" s="7" t="s">
        <v>28</v>
      </c>
      <c r="T157" s="7" t="s">
        <v>291</v>
      </c>
      <c r="U157" s="7"/>
    </row>
    <row r="158" spans="1:21">
      <c r="A158" s="7" t="s">
        <v>68</v>
      </c>
      <c r="B158" s="7">
        <v>10</v>
      </c>
      <c r="C158" s="7" t="s">
        <v>289</v>
      </c>
      <c r="D158" s="7">
        <v>4702053664</v>
      </c>
      <c r="E158" s="7" t="s">
        <v>242</v>
      </c>
      <c r="F158" s="10">
        <v>710967632004</v>
      </c>
      <c r="G158" s="7" t="s">
        <v>281</v>
      </c>
      <c r="H158" s="7">
        <v>1068</v>
      </c>
      <c r="I158" s="8">
        <v>1068</v>
      </c>
      <c r="J158" s="8">
        <v>62</v>
      </c>
      <c r="K158" s="4" t="s">
        <v>26</v>
      </c>
      <c r="L158" s="7" t="s">
        <v>276</v>
      </c>
      <c r="M158" s="7" t="s">
        <v>28</v>
      </c>
      <c r="N158" s="1631">
        <v>15605004570</v>
      </c>
      <c r="O158" s="1627" t="s">
        <v>277</v>
      </c>
      <c r="P158" s="7" t="s">
        <v>30</v>
      </c>
      <c r="Q158" s="7" t="s">
        <v>290</v>
      </c>
      <c r="R158" s="9">
        <v>46046</v>
      </c>
      <c r="S158" s="7" t="s">
        <v>28</v>
      </c>
      <c r="T158" s="7" t="s">
        <v>291</v>
      </c>
      <c r="U158" s="7"/>
    </row>
    <row r="159" spans="1:21">
      <c r="A159" s="7" t="s">
        <v>68</v>
      </c>
      <c r="B159" s="7">
        <v>10</v>
      </c>
      <c r="C159" s="7" t="s">
        <v>241</v>
      </c>
      <c r="D159" s="7">
        <v>4702053665</v>
      </c>
      <c r="E159" s="7" t="s">
        <v>242</v>
      </c>
      <c r="F159" s="10">
        <v>710967632004</v>
      </c>
      <c r="G159" s="7" t="s">
        <v>281</v>
      </c>
      <c r="H159" s="7">
        <v>40</v>
      </c>
      <c r="I159" s="8">
        <v>40</v>
      </c>
      <c r="J159" s="8">
        <v>3</v>
      </c>
      <c r="K159" s="4" t="s">
        <v>26</v>
      </c>
      <c r="L159" s="7" t="s">
        <v>276</v>
      </c>
      <c r="M159" s="7" t="s">
        <v>28</v>
      </c>
      <c r="N159" s="1631">
        <v>15605004544</v>
      </c>
      <c r="O159" s="1627" t="s">
        <v>277</v>
      </c>
      <c r="P159" s="7" t="s">
        <v>30</v>
      </c>
      <c r="Q159" s="7" t="s">
        <v>290</v>
      </c>
      <c r="R159" s="9">
        <v>46046</v>
      </c>
      <c r="S159" s="7" t="s">
        <v>28</v>
      </c>
      <c r="T159" s="7" t="s">
        <v>291</v>
      </c>
      <c r="U159" s="7"/>
    </row>
    <row r="160" spans="1:21">
      <c r="A160" s="7" t="s">
        <v>68</v>
      </c>
      <c r="B160" s="7">
        <v>10</v>
      </c>
      <c r="C160" s="7" t="s">
        <v>65</v>
      </c>
      <c r="D160" s="7">
        <v>4702043049</v>
      </c>
      <c r="E160" s="7" t="s">
        <v>66</v>
      </c>
      <c r="F160" s="10" t="s">
        <v>67</v>
      </c>
      <c r="G160" s="7" t="s">
        <v>281</v>
      </c>
      <c r="H160" s="7">
        <v>35</v>
      </c>
      <c r="I160" s="8">
        <v>35</v>
      </c>
      <c r="J160" s="8">
        <v>3</v>
      </c>
      <c r="K160" s="4" t="s">
        <v>26</v>
      </c>
      <c r="L160" s="7" t="s">
        <v>276</v>
      </c>
      <c r="M160" s="7" t="s">
        <v>28</v>
      </c>
      <c r="N160" s="1631">
        <v>15605004545</v>
      </c>
      <c r="O160" s="1627" t="s">
        <v>277</v>
      </c>
      <c r="P160" s="7" t="s">
        <v>30</v>
      </c>
      <c r="Q160" s="7" t="s">
        <v>292</v>
      </c>
      <c r="R160" s="9">
        <v>46046</v>
      </c>
      <c r="S160" s="7" t="s">
        <v>28</v>
      </c>
      <c r="T160" s="7" t="s">
        <v>293</v>
      </c>
      <c r="U160" s="7"/>
    </row>
    <row r="161" spans="1:21">
      <c r="A161" s="7" t="s">
        <v>68</v>
      </c>
      <c r="B161" s="7">
        <v>10</v>
      </c>
      <c r="C161" s="7" t="s">
        <v>286</v>
      </c>
      <c r="D161" s="7">
        <v>4702056497</v>
      </c>
      <c r="E161" s="7" t="s">
        <v>70</v>
      </c>
      <c r="F161" s="10">
        <v>710968912501</v>
      </c>
      <c r="G161" s="7" t="s">
        <v>281</v>
      </c>
      <c r="H161" s="7">
        <v>476</v>
      </c>
      <c r="I161" s="8">
        <v>479</v>
      </c>
      <c r="J161" s="8">
        <v>23</v>
      </c>
      <c r="K161" s="4" t="s">
        <v>26</v>
      </c>
      <c r="L161" s="7" t="s">
        <v>276</v>
      </c>
      <c r="M161" s="7" t="s">
        <v>28</v>
      </c>
      <c r="N161" s="1631">
        <v>15605004568</v>
      </c>
      <c r="O161" s="1627" t="s">
        <v>277</v>
      </c>
      <c r="P161" s="7" t="s">
        <v>30</v>
      </c>
      <c r="Q161" s="7" t="s">
        <v>292</v>
      </c>
      <c r="R161" s="9">
        <v>46046</v>
      </c>
      <c r="S161" s="7" t="s">
        <v>28</v>
      </c>
      <c r="T161" s="7" t="s">
        <v>293</v>
      </c>
      <c r="U161" s="7"/>
    </row>
    <row r="162" spans="1:21">
      <c r="A162" s="7" t="s">
        <v>68</v>
      </c>
      <c r="B162" s="7">
        <v>20</v>
      </c>
      <c r="C162" s="7" t="s">
        <v>224</v>
      </c>
      <c r="D162" s="7">
        <v>4702056493</v>
      </c>
      <c r="E162" s="7" t="s">
        <v>70</v>
      </c>
      <c r="F162" s="10">
        <v>710966294509</v>
      </c>
      <c r="G162" s="7" t="s">
        <v>281</v>
      </c>
      <c r="H162" s="7">
        <v>429</v>
      </c>
      <c r="I162" s="8">
        <v>401</v>
      </c>
      <c r="J162" s="8">
        <v>24</v>
      </c>
      <c r="K162" s="4" t="s">
        <v>26</v>
      </c>
      <c r="L162" s="7" t="s">
        <v>276</v>
      </c>
      <c r="M162" s="7" t="s">
        <v>28</v>
      </c>
      <c r="N162" s="1631">
        <v>15605004552</v>
      </c>
      <c r="O162" s="1627" t="s">
        <v>277</v>
      </c>
      <c r="P162" s="7" t="s">
        <v>30</v>
      </c>
      <c r="Q162" s="7" t="s">
        <v>292</v>
      </c>
      <c r="R162" s="9">
        <v>46046</v>
      </c>
      <c r="S162" s="7" t="s">
        <v>28</v>
      </c>
      <c r="T162" s="7" t="s">
        <v>293</v>
      </c>
      <c r="U162" s="7"/>
    </row>
    <row r="163" spans="1:21">
      <c r="A163" s="7" t="s">
        <v>68</v>
      </c>
      <c r="B163" s="7">
        <v>30</v>
      </c>
      <c r="C163" s="7" t="s">
        <v>39</v>
      </c>
      <c r="D163" s="7">
        <v>4702043043</v>
      </c>
      <c r="E163" s="7" t="s">
        <v>37</v>
      </c>
      <c r="F163" s="10" t="s">
        <v>38</v>
      </c>
      <c r="G163" s="7" t="s">
        <v>281</v>
      </c>
      <c r="H163" s="7">
        <v>477</v>
      </c>
      <c r="I163" s="8">
        <v>488</v>
      </c>
      <c r="J163" s="8">
        <v>28</v>
      </c>
      <c r="K163" s="4" t="s">
        <v>26</v>
      </c>
      <c r="L163" s="7" t="s">
        <v>276</v>
      </c>
      <c r="M163" s="7" t="s">
        <v>28</v>
      </c>
      <c r="N163" s="1631">
        <v>15605004546</v>
      </c>
      <c r="O163" s="1627" t="s">
        <v>277</v>
      </c>
      <c r="P163" s="7" t="s">
        <v>30</v>
      </c>
      <c r="Q163" s="7" t="s">
        <v>292</v>
      </c>
      <c r="R163" s="9">
        <v>46046</v>
      </c>
      <c r="S163" s="7" t="s">
        <v>28</v>
      </c>
      <c r="T163" s="7" t="s">
        <v>293</v>
      </c>
      <c r="U163" s="7"/>
    </row>
    <row r="164" spans="1:21">
      <c r="A164" s="7" t="s">
        <v>68</v>
      </c>
      <c r="B164" s="7">
        <v>20</v>
      </c>
      <c r="C164" s="7" t="s">
        <v>63</v>
      </c>
      <c r="D164" s="7">
        <v>4702043043</v>
      </c>
      <c r="E164" s="7" t="s">
        <v>48</v>
      </c>
      <c r="F164" s="10" t="s">
        <v>64</v>
      </c>
      <c r="G164" s="7" t="s">
        <v>281</v>
      </c>
      <c r="H164" s="7">
        <v>744</v>
      </c>
      <c r="I164" s="8">
        <v>762</v>
      </c>
      <c r="J164" s="8">
        <v>46</v>
      </c>
      <c r="K164" s="4" t="s">
        <v>26</v>
      </c>
      <c r="L164" s="7" t="s">
        <v>276</v>
      </c>
      <c r="M164" s="7" t="s">
        <v>28</v>
      </c>
      <c r="N164" s="1631">
        <v>15605004546</v>
      </c>
      <c r="O164" s="1627" t="s">
        <v>277</v>
      </c>
      <c r="P164" s="7" t="s">
        <v>30</v>
      </c>
      <c r="Q164" s="7" t="s">
        <v>292</v>
      </c>
      <c r="R164" s="9">
        <v>46046</v>
      </c>
      <c r="S164" s="7" t="s">
        <v>28</v>
      </c>
      <c r="T164" s="7" t="s">
        <v>293</v>
      </c>
      <c r="U164" s="7"/>
    </row>
    <row r="165" spans="1:21">
      <c r="A165" s="7" t="s">
        <v>68</v>
      </c>
      <c r="B165" s="7">
        <v>10</v>
      </c>
      <c r="C165" s="7" t="s">
        <v>60</v>
      </c>
      <c r="D165" s="7">
        <v>4702043043</v>
      </c>
      <c r="E165" s="7" t="s">
        <v>34</v>
      </c>
      <c r="F165" s="10" t="s">
        <v>35</v>
      </c>
      <c r="G165" s="7" t="s">
        <v>281</v>
      </c>
      <c r="H165" s="7">
        <v>435</v>
      </c>
      <c r="I165" s="8">
        <v>446</v>
      </c>
      <c r="J165" s="8">
        <v>26</v>
      </c>
      <c r="K165" s="4" t="s">
        <v>26</v>
      </c>
      <c r="L165" s="7" t="s">
        <v>276</v>
      </c>
      <c r="M165" s="7" t="s">
        <v>28</v>
      </c>
      <c r="N165" s="1631">
        <v>15605004546</v>
      </c>
      <c r="O165" s="1627" t="s">
        <v>277</v>
      </c>
      <c r="P165" s="7" t="s">
        <v>30</v>
      </c>
      <c r="Q165" s="7" t="s">
        <v>292</v>
      </c>
      <c r="R165" s="9">
        <v>46046</v>
      </c>
      <c r="S165" s="7" t="s">
        <v>28</v>
      </c>
      <c r="T165" s="7" t="s">
        <v>293</v>
      </c>
      <c r="U165" s="7"/>
    </row>
    <row r="166" spans="1:21">
      <c r="A166" s="7" t="s">
        <v>68</v>
      </c>
      <c r="B166" s="7">
        <v>10</v>
      </c>
      <c r="C166" s="7" t="s">
        <v>227</v>
      </c>
      <c r="D166" s="7">
        <v>4702049209</v>
      </c>
      <c r="E166" s="7" t="s">
        <v>228</v>
      </c>
      <c r="F166" s="10" t="s">
        <v>229</v>
      </c>
      <c r="G166" s="7" t="s">
        <v>281</v>
      </c>
      <c r="H166" s="7">
        <v>390</v>
      </c>
      <c r="I166" s="8">
        <v>399</v>
      </c>
      <c r="J166" s="8">
        <v>23</v>
      </c>
      <c r="K166" s="4" t="s">
        <v>26</v>
      </c>
      <c r="L166" s="7" t="s">
        <v>276</v>
      </c>
      <c r="M166" s="7" t="s">
        <v>28</v>
      </c>
      <c r="N166" s="1631">
        <v>15605004547</v>
      </c>
      <c r="O166" s="1627" t="s">
        <v>277</v>
      </c>
      <c r="P166" s="7" t="s">
        <v>30</v>
      </c>
      <c r="Q166" s="7" t="s">
        <v>292</v>
      </c>
      <c r="R166" s="9">
        <v>46046</v>
      </c>
      <c r="S166" s="7" t="s">
        <v>28</v>
      </c>
      <c r="T166" s="7" t="s">
        <v>293</v>
      </c>
      <c r="U166" s="7"/>
    </row>
    <row r="167" spans="1:21">
      <c r="A167" s="7" t="s">
        <v>68</v>
      </c>
      <c r="B167" s="7">
        <v>10</v>
      </c>
      <c r="C167" s="7" t="s">
        <v>227</v>
      </c>
      <c r="D167" s="7">
        <v>4702049210</v>
      </c>
      <c r="E167" s="7" t="s">
        <v>228</v>
      </c>
      <c r="F167" s="10" t="s">
        <v>229</v>
      </c>
      <c r="G167" s="7" t="s">
        <v>281</v>
      </c>
      <c r="H167" s="7">
        <v>1593</v>
      </c>
      <c r="I167" s="8">
        <v>1635</v>
      </c>
      <c r="J167" s="8">
        <v>94</v>
      </c>
      <c r="K167" s="4" t="s">
        <v>26</v>
      </c>
      <c r="L167" s="7" t="s">
        <v>276</v>
      </c>
      <c r="M167" s="7" t="s">
        <v>28</v>
      </c>
      <c r="N167" s="1631">
        <v>15605004553</v>
      </c>
      <c r="O167" s="1627" t="s">
        <v>277</v>
      </c>
      <c r="P167" s="7" t="s">
        <v>30</v>
      </c>
      <c r="Q167" s="7" t="s">
        <v>292</v>
      </c>
      <c r="R167" s="9">
        <v>46046</v>
      </c>
      <c r="S167" s="7" t="s">
        <v>28</v>
      </c>
      <c r="T167" s="7" t="s">
        <v>293</v>
      </c>
      <c r="U167" s="7"/>
    </row>
    <row r="168" spans="1:21">
      <c r="A168" s="7" t="s">
        <v>68</v>
      </c>
      <c r="B168" s="7">
        <v>10</v>
      </c>
      <c r="C168" s="7" t="s">
        <v>227</v>
      </c>
      <c r="D168" s="7">
        <v>4702049211</v>
      </c>
      <c r="E168" s="7" t="s">
        <v>228</v>
      </c>
      <c r="F168" s="10" t="s">
        <v>229</v>
      </c>
      <c r="G168" s="7" t="s">
        <v>281</v>
      </c>
      <c r="H168" s="7">
        <v>60</v>
      </c>
      <c r="I168" s="8">
        <v>60</v>
      </c>
      <c r="J168" s="8">
        <v>4</v>
      </c>
      <c r="K168" s="4" t="s">
        <v>26</v>
      </c>
      <c r="L168" s="7" t="s">
        <v>276</v>
      </c>
      <c r="M168" s="7" t="s">
        <v>28</v>
      </c>
      <c r="N168" s="1631">
        <v>15605004548</v>
      </c>
      <c r="O168" s="1627" t="s">
        <v>277</v>
      </c>
      <c r="P168" s="7" t="s">
        <v>30</v>
      </c>
      <c r="Q168" s="7" t="s">
        <v>292</v>
      </c>
      <c r="R168" s="9">
        <v>46046</v>
      </c>
      <c r="S168" s="7" t="s">
        <v>28</v>
      </c>
      <c r="T168" s="7" t="s">
        <v>293</v>
      </c>
      <c r="U168" s="7"/>
    </row>
    <row r="169" spans="1:21">
      <c r="A169" s="7" t="s">
        <v>237</v>
      </c>
      <c r="B169" s="7">
        <v>10</v>
      </c>
      <c r="C169" s="7" t="s">
        <v>227</v>
      </c>
      <c r="D169" s="7">
        <v>4702049212</v>
      </c>
      <c r="E169" s="7" t="s">
        <v>228</v>
      </c>
      <c r="F169" s="10" t="s">
        <v>229</v>
      </c>
      <c r="G169" s="7" t="s">
        <v>238</v>
      </c>
      <c r="H169" s="7">
        <v>1680</v>
      </c>
      <c r="I169" s="8">
        <v>1728</v>
      </c>
      <c r="J169" s="8">
        <v>98</v>
      </c>
      <c r="K169" s="4" t="s">
        <v>26</v>
      </c>
      <c r="L169" s="7" t="s">
        <v>276</v>
      </c>
      <c r="M169" s="7" t="s">
        <v>28</v>
      </c>
      <c r="N169" s="1631">
        <v>15605004567</v>
      </c>
      <c r="O169" s="1627" t="s">
        <v>277</v>
      </c>
      <c r="P169" s="7" t="s">
        <v>30</v>
      </c>
      <c r="Q169" s="7" t="s">
        <v>294</v>
      </c>
      <c r="R169" s="9">
        <v>46045</v>
      </c>
      <c r="S169" s="7" t="s">
        <v>28</v>
      </c>
      <c r="T169" s="7" t="s">
        <v>295</v>
      </c>
      <c r="U169" s="7"/>
    </row>
    <row r="170" spans="1:21">
      <c r="A170" s="7" t="s">
        <v>237</v>
      </c>
      <c r="B170" s="7">
        <v>20</v>
      </c>
      <c r="C170" s="7" t="s">
        <v>230</v>
      </c>
      <c r="D170" s="7">
        <v>4702049222</v>
      </c>
      <c r="E170" s="7" t="s">
        <v>231</v>
      </c>
      <c r="F170" s="10" t="s">
        <v>232</v>
      </c>
      <c r="G170" s="7" t="s">
        <v>238</v>
      </c>
      <c r="H170" s="7">
        <v>640</v>
      </c>
      <c r="I170" s="8">
        <v>656</v>
      </c>
      <c r="J170" s="8">
        <v>38</v>
      </c>
      <c r="K170" s="4" t="s">
        <v>26</v>
      </c>
      <c r="L170" s="7" t="s">
        <v>276</v>
      </c>
      <c r="M170" s="7" t="s">
        <v>28</v>
      </c>
      <c r="N170" s="1631">
        <v>15605004559</v>
      </c>
      <c r="O170" s="1627" t="s">
        <v>277</v>
      </c>
      <c r="P170" s="7" t="s">
        <v>30</v>
      </c>
      <c r="Q170" s="7" t="s">
        <v>294</v>
      </c>
      <c r="R170" s="9">
        <v>46045</v>
      </c>
      <c r="S170" s="7" t="s">
        <v>28</v>
      </c>
      <c r="T170" s="7" t="s">
        <v>295</v>
      </c>
      <c r="U170" s="7"/>
    </row>
    <row r="171" spans="1:21">
      <c r="A171" s="7" t="s">
        <v>237</v>
      </c>
      <c r="B171" s="7">
        <v>10</v>
      </c>
      <c r="C171" s="7" t="s">
        <v>233</v>
      </c>
      <c r="D171" s="7">
        <v>4702049222</v>
      </c>
      <c r="E171" s="7" t="s">
        <v>135</v>
      </c>
      <c r="F171" s="10" t="s">
        <v>234</v>
      </c>
      <c r="G171" s="7" t="s">
        <v>238</v>
      </c>
      <c r="H171" s="7">
        <v>370</v>
      </c>
      <c r="I171" s="8">
        <v>378</v>
      </c>
      <c r="J171" s="8">
        <v>22</v>
      </c>
      <c r="K171" s="4" t="s">
        <v>26</v>
      </c>
      <c r="L171" s="7" t="s">
        <v>276</v>
      </c>
      <c r="M171" s="7" t="s">
        <v>28</v>
      </c>
      <c r="N171" s="1631">
        <v>15605004559</v>
      </c>
      <c r="O171" s="1627" t="s">
        <v>277</v>
      </c>
      <c r="P171" s="7" t="s">
        <v>30</v>
      </c>
      <c r="Q171" s="7" t="s">
        <v>294</v>
      </c>
      <c r="R171" s="9">
        <v>46045</v>
      </c>
      <c r="S171" s="7" t="s">
        <v>28</v>
      </c>
      <c r="T171" s="7" t="s">
        <v>295</v>
      </c>
      <c r="U171" s="7"/>
    </row>
    <row r="172" spans="1:21">
      <c r="A172" s="7" t="s">
        <v>237</v>
      </c>
      <c r="B172" s="7">
        <v>10</v>
      </c>
      <c r="C172" s="7" t="s">
        <v>235</v>
      </c>
      <c r="D172" s="7">
        <v>4702053671</v>
      </c>
      <c r="E172" s="7" t="s">
        <v>236</v>
      </c>
      <c r="F172" s="10">
        <v>710967669004</v>
      </c>
      <c r="G172" s="7" t="s">
        <v>238</v>
      </c>
      <c r="H172" s="7">
        <v>410</v>
      </c>
      <c r="I172" s="8">
        <v>419</v>
      </c>
      <c r="J172" s="8">
        <v>25</v>
      </c>
      <c r="K172" s="4" t="s">
        <v>26</v>
      </c>
      <c r="L172" s="7" t="s">
        <v>276</v>
      </c>
      <c r="M172" s="7" t="s">
        <v>28</v>
      </c>
      <c r="N172" s="1631">
        <v>15605004560</v>
      </c>
      <c r="O172" s="1627" t="s">
        <v>277</v>
      </c>
      <c r="P172" s="7" t="s">
        <v>30</v>
      </c>
      <c r="Q172" s="7" t="s">
        <v>294</v>
      </c>
      <c r="R172" s="9">
        <v>46045</v>
      </c>
      <c r="S172" s="7" t="s">
        <v>28</v>
      </c>
      <c r="T172" s="7" t="s">
        <v>295</v>
      </c>
      <c r="U172" s="7"/>
    </row>
    <row r="173" spans="1:21">
      <c r="A173" s="7" t="s">
        <v>237</v>
      </c>
      <c r="B173" s="7">
        <v>10</v>
      </c>
      <c r="C173" s="7" t="s">
        <v>289</v>
      </c>
      <c r="D173" s="7">
        <v>4702053666</v>
      </c>
      <c r="E173" s="7" t="s">
        <v>242</v>
      </c>
      <c r="F173" s="10">
        <v>710967632004</v>
      </c>
      <c r="G173" s="7" t="s">
        <v>238</v>
      </c>
      <c r="H173" s="7">
        <v>1340</v>
      </c>
      <c r="I173" s="8">
        <v>1340</v>
      </c>
      <c r="J173" s="8">
        <v>79</v>
      </c>
      <c r="K173" s="4" t="s">
        <v>26</v>
      </c>
      <c r="L173" s="7" t="s">
        <v>276</v>
      </c>
      <c r="M173" s="7" t="s">
        <v>28</v>
      </c>
      <c r="N173" s="1631">
        <v>15605004556</v>
      </c>
      <c r="O173" s="1627" t="s">
        <v>277</v>
      </c>
      <c r="P173" s="7" t="s">
        <v>30</v>
      </c>
      <c r="Q173" s="7" t="s">
        <v>296</v>
      </c>
      <c r="R173" s="9">
        <v>46045</v>
      </c>
      <c r="S173" s="7" t="s">
        <v>28</v>
      </c>
      <c r="T173" s="7" t="s">
        <v>297</v>
      </c>
      <c r="U173" s="7"/>
    </row>
    <row r="174" spans="1:21">
      <c r="A174" s="7" t="s">
        <v>186</v>
      </c>
      <c r="B174" s="7">
        <v>20</v>
      </c>
      <c r="C174" s="7" t="s">
        <v>298</v>
      </c>
      <c r="D174" s="7">
        <v>4701983749</v>
      </c>
      <c r="E174" s="7" t="s">
        <v>299</v>
      </c>
      <c r="F174" s="10" t="s">
        <v>300</v>
      </c>
      <c r="G174" s="7" t="s">
        <v>187</v>
      </c>
      <c r="H174" s="7">
        <v>56</v>
      </c>
      <c r="I174" s="7">
        <v>56</v>
      </c>
      <c r="J174" s="7">
        <v>2</v>
      </c>
      <c r="K174" s="8" t="s">
        <v>190</v>
      </c>
      <c r="L174" s="7" t="s">
        <v>114</v>
      </c>
      <c r="M174" s="7" t="s">
        <v>28</v>
      </c>
      <c r="N174" s="1631">
        <v>15605004595</v>
      </c>
      <c r="O174" s="1627" t="s">
        <v>277</v>
      </c>
      <c r="P174" s="7" t="s">
        <v>264</v>
      </c>
      <c r="Q174" s="7" t="s">
        <v>301</v>
      </c>
      <c r="R174" s="9">
        <v>46056</v>
      </c>
      <c r="S174" s="7" t="s">
        <v>28</v>
      </c>
      <c r="T174" s="7" t="s">
        <v>302</v>
      </c>
      <c r="U174" s="7"/>
    </row>
    <row r="175" spans="1:21">
      <c r="A175" s="7" t="s">
        <v>21</v>
      </c>
      <c r="B175" s="7">
        <v>20</v>
      </c>
      <c r="C175" s="7" t="s">
        <v>303</v>
      </c>
      <c r="D175" s="7">
        <v>4702056492</v>
      </c>
      <c r="E175" s="7" t="s">
        <v>304</v>
      </c>
      <c r="F175" s="10">
        <v>710966294501</v>
      </c>
      <c r="G175" s="7" t="s">
        <v>25</v>
      </c>
      <c r="H175" s="7">
        <v>658</v>
      </c>
      <c r="I175" s="8">
        <v>666</v>
      </c>
      <c r="J175" s="8">
        <v>39</v>
      </c>
      <c r="K175" s="8" t="s">
        <v>26</v>
      </c>
      <c r="L175" s="7" t="s">
        <v>114</v>
      </c>
      <c r="M175" s="7" t="s">
        <v>28</v>
      </c>
      <c r="N175" s="1631">
        <v>15605004565</v>
      </c>
      <c r="O175" s="1627" t="s">
        <v>277</v>
      </c>
      <c r="P175" s="7" t="s">
        <v>264</v>
      </c>
      <c r="Q175" s="7" t="s">
        <v>305</v>
      </c>
      <c r="R175" s="9">
        <v>46055</v>
      </c>
      <c r="S175" s="7" t="s">
        <v>28</v>
      </c>
      <c r="T175" s="7" t="s">
        <v>306</v>
      </c>
      <c r="U175" s="7"/>
    </row>
    <row r="176" spans="1:21">
      <c r="A176" s="7" t="s">
        <v>68</v>
      </c>
      <c r="B176" s="7">
        <v>10</v>
      </c>
      <c r="C176" s="7" t="s">
        <v>303</v>
      </c>
      <c r="D176" s="7">
        <v>4702056493</v>
      </c>
      <c r="E176" s="7" t="s">
        <v>304</v>
      </c>
      <c r="F176" s="10">
        <v>710966294501</v>
      </c>
      <c r="G176" s="7" t="s">
        <v>281</v>
      </c>
      <c r="H176" s="7">
        <v>42</v>
      </c>
      <c r="I176" s="8">
        <v>41</v>
      </c>
      <c r="J176" s="8">
        <v>3</v>
      </c>
      <c r="K176" s="8" t="s">
        <v>26</v>
      </c>
      <c r="L176" s="7" t="s">
        <v>276</v>
      </c>
      <c r="M176" s="7" t="s">
        <v>28</v>
      </c>
      <c r="N176" s="1631">
        <v>15605004579</v>
      </c>
      <c r="O176" s="1627" t="s">
        <v>307</v>
      </c>
      <c r="P176" s="7" t="s">
        <v>30</v>
      </c>
      <c r="Q176" s="7" t="s">
        <v>308</v>
      </c>
      <c r="R176" s="9">
        <v>46052</v>
      </c>
      <c r="S176" s="7" t="s">
        <v>28</v>
      </c>
      <c r="T176" s="7" t="s">
        <v>309</v>
      </c>
      <c r="U176" s="7"/>
    </row>
    <row r="177" spans="1:21">
      <c r="A177" s="7" t="s">
        <v>68</v>
      </c>
      <c r="B177" s="7">
        <v>10</v>
      </c>
      <c r="C177" s="7" t="s">
        <v>310</v>
      </c>
      <c r="D177" s="7">
        <v>4702056491</v>
      </c>
      <c r="E177" s="7" t="s">
        <v>304</v>
      </c>
      <c r="F177" s="10">
        <v>710966293023</v>
      </c>
      <c r="G177" s="7" t="s">
        <v>281</v>
      </c>
      <c r="H177" s="7">
        <v>115</v>
      </c>
      <c r="I177" s="8">
        <v>115</v>
      </c>
      <c r="J177" s="8">
        <v>6</v>
      </c>
      <c r="K177" s="8" t="s">
        <v>26</v>
      </c>
      <c r="L177" s="7" t="s">
        <v>276</v>
      </c>
      <c r="M177" s="7" t="s">
        <v>28</v>
      </c>
      <c r="N177" s="1631">
        <v>15605004572</v>
      </c>
      <c r="O177" s="1627" t="s">
        <v>307</v>
      </c>
      <c r="P177" s="7" t="s">
        <v>30</v>
      </c>
      <c r="Q177" s="7" t="s">
        <v>308</v>
      </c>
      <c r="R177" s="9">
        <v>46052</v>
      </c>
      <c r="S177" s="7" t="s">
        <v>28</v>
      </c>
      <c r="T177" s="7" t="s">
        <v>309</v>
      </c>
      <c r="U177" s="7"/>
    </row>
    <row r="178" spans="1:21">
      <c r="A178" s="7" t="s">
        <v>21</v>
      </c>
      <c r="B178" s="7">
        <v>30</v>
      </c>
      <c r="C178" s="7" t="s">
        <v>311</v>
      </c>
      <c r="D178" s="7">
        <v>4702068711</v>
      </c>
      <c r="E178" s="7" t="s">
        <v>312</v>
      </c>
      <c r="F178" s="10" t="s">
        <v>313</v>
      </c>
      <c r="G178" s="7" t="s">
        <v>25</v>
      </c>
      <c r="H178" s="7">
        <v>780</v>
      </c>
      <c r="I178" s="8">
        <v>797</v>
      </c>
      <c r="J178" s="8">
        <v>47</v>
      </c>
      <c r="K178" s="8" t="s">
        <v>26</v>
      </c>
      <c r="L178" s="7" t="s">
        <v>276</v>
      </c>
      <c r="M178" s="7" t="s">
        <v>28</v>
      </c>
      <c r="N178" s="1631">
        <v>15605004582</v>
      </c>
      <c r="O178" s="1627" t="s">
        <v>307</v>
      </c>
      <c r="P178" s="7" t="s">
        <v>30</v>
      </c>
      <c r="Q178" s="7" t="s">
        <v>314</v>
      </c>
      <c r="R178" s="9">
        <v>46052</v>
      </c>
      <c r="S178" s="7" t="s">
        <v>28</v>
      </c>
      <c r="T178" s="7" t="s">
        <v>315</v>
      </c>
      <c r="U178" s="7"/>
    </row>
    <row r="179" spans="1:21">
      <c r="A179" s="7" t="s">
        <v>21</v>
      </c>
      <c r="B179" s="7">
        <v>10</v>
      </c>
      <c r="C179" s="7" t="s">
        <v>316</v>
      </c>
      <c r="D179" s="7">
        <v>4702068712</v>
      </c>
      <c r="E179" s="7" t="s">
        <v>317</v>
      </c>
      <c r="F179" s="10" t="s">
        <v>318</v>
      </c>
      <c r="G179" s="7" t="s">
        <v>25</v>
      </c>
      <c r="H179" s="7">
        <v>600</v>
      </c>
      <c r="I179" s="8">
        <v>613</v>
      </c>
      <c r="J179" s="8">
        <v>36</v>
      </c>
      <c r="K179" s="8" t="s">
        <v>26</v>
      </c>
      <c r="L179" s="7" t="s">
        <v>276</v>
      </c>
      <c r="M179" s="7" t="s">
        <v>28</v>
      </c>
      <c r="N179" s="1631">
        <v>15605004594</v>
      </c>
      <c r="O179" s="1627" t="s">
        <v>307</v>
      </c>
      <c r="P179" s="7" t="s">
        <v>30</v>
      </c>
      <c r="Q179" s="7" t="s">
        <v>314</v>
      </c>
      <c r="R179" s="9">
        <v>46052</v>
      </c>
      <c r="S179" s="7" t="s">
        <v>28</v>
      </c>
      <c r="T179" s="7" t="s">
        <v>315</v>
      </c>
      <c r="U179" s="7"/>
    </row>
    <row r="180" spans="1:21">
      <c r="A180" s="7" t="s">
        <v>21</v>
      </c>
      <c r="B180" s="7">
        <v>20</v>
      </c>
      <c r="C180" s="7" t="s">
        <v>319</v>
      </c>
      <c r="D180" s="7">
        <v>4702068712</v>
      </c>
      <c r="E180" s="7" t="s">
        <v>320</v>
      </c>
      <c r="F180" s="10" t="s">
        <v>321</v>
      </c>
      <c r="G180" s="7" t="s">
        <v>25</v>
      </c>
      <c r="H180" s="7">
        <v>1000</v>
      </c>
      <c r="I180" s="8">
        <v>1026</v>
      </c>
      <c r="J180" s="8">
        <v>59</v>
      </c>
      <c r="K180" s="8" t="s">
        <v>26</v>
      </c>
      <c r="L180" s="7" t="s">
        <v>276</v>
      </c>
      <c r="M180" s="7" t="s">
        <v>28</v>
      </c>
      <c r="N180" s="1631">
        <v>15605004583</v>
      </c>
      <c r="O180" s="1627" t="s">
        <v>307</v>
      </c>
      <c r="P180" s="7" t="s">
        <v>30</v>
      </c>
      <c r="Q180" s="7" t="s">
        <v>314</v>
      </c>
      <c r="R180" s="9">
        <v>46052</v>
      </c>
      <c r="S180" s="7" t="s">
        <v>28</v>
      </c>
      <c r="T180" s="7" t="s">
        <v>315</v>
      </c>
      <c r="U180" s="7"/>
    </row>
    <row r="181" spans="1:21">
      <c r="A181" s="7" t="s">
        <v>21</v>
      </c>
      <c r="B181" s="7">
        <v>10</v>
      </c>
      <c r="C181" s="7" t="s">
        <v>319</v>
      </c>
      <c r="D181" s="7">
        <v>4702083750</v>
      </c>
      <c r="E181" s="7" t="s">
        <v>320</v>
      </c>
      <c r="F181" s="10" t="s">
        <v>321</v>
      </c>
      <c r="G181" s="7" t="s">
        <v>25</v>
      </c>
      <c r="H181" s="7">
        <v>44</v>
      </c>
      <c r="I181" s="8">
        <v>44</v>
      </c>
      <c r="J181" s="8">
        <v>3</v>
      </c>
      <c r="K181" s="8" t="s">
        <v>26</v>
      </c>
      <c r="L181" s="7" t="s">
        <v>276</v>
      </c>
      <c r="M181" s="7" t="s">
        <v>28</v>
      </c>
      <c r="N181" s="1631">
        <v>15605004584</v>
      </c>
      <c r="O181" s="1627" t="s">
        <v>307</v>
      </c>
      <c r="P181" s="7" t="s">
        <v>30</v>
      </c>
      <c r="Q181" s="7" t="s">
        <v>314</v>
      </c>
      <c r="R181" s="9">
        <v>46052</v>
      </c>
      <c r="S181" s="7" t="s">
        <v>28</v>
      </c>
      <c r="T181" s="7" t="s">
        <v>315</v>
      </c>
      <c r="U181" s="7"/>
    </row>
    <row r="182" spans="1:21">
      <c r="A182" s="7" t="s">
        <v>21</v>
      </c>
      <c r="B182" s="7">
        <v>20</v>
      </c>
      <c r="C182" s="7" t="s">
        <v>319</v>
      </c>
      <c r="D182" s="7">
        <v>4702083767</v>
      </c>
      <c r="E182" s="7" t="s">
        <v>320</v>
      </c>
      <c r="F182" s="10" t="s">
        <v>321</v>
      </c>
      <c r="G182" s="7" t="s">
        <v>25</v>
      </c>
      <c r="H182" s="7">
        <v>47</v>
      </c>
      <c r="I182" s="8">
        <v>47</v>
      </c>
      <c r="J182" s="8">
        <v>3</v>
      </c>
      <c r="K182" s="8" t="s">
        <v>26</v>
      </c>
      <c r="L182" s="7" t="s">
        <v>276</v>
      </c>
      <c r="M182" s="7" t="s">
        <v>28</v>
      </c>
      <c r="N182" s="1631">
        <v>15605004585</v>
      </c>
      <c r="O182" s="1627" t="s">
        <v>307</v>
      </c>
      <c r="P182" s="7" t="s">
        <v>30</v>
      </c>
      <c r="Q182" s="7" t="s">
        <v>314</v>
      </c>
      <c r="R182" s="9">
        <v>46052</v>
      </c>
      <c r="S182" s="7" t="s">
        <v>28</v>
      </c>
      <c r="T182" s="7" t="s">
        <v>315</v>
      </c>
      <c r="U182" s="7"/>
    </row>
    <row r="183" spans="1:21">
      <c r="A183" s="7" t="s">
        <v>21</v>
      </c>
      <c r="B183" s="7">
        <v>10</v>
      </c>
      <c r="C183" s="7" t="s">
        <v>316</v>
      </c>
      <c r="D183" s="7">
        <v>4702083767</v>
      </c>
      <c r="E183" s="7" t="s">
        <v>317</v>
      </c>
      <c r="F183" s="10" t="s">
        <v>318</v>
      </c>
      <c r="G183" s="7" t="s">
        <v>25</v>
      </c>
      <c r="H183" s="7">
        <v>17</v>
      </c>
      <c r="I183" s="8">
        <v>17</v>
      </c>
      <c r="J183" s="8">
        <v>1</v>
      </c>
      <c r="K183" s="8" t="s">
        <v>26</v>
      </c>
      <c r="L183" s="7" t="s">
        <v>276</v>
      </c>
      <c r="M183" s="7" t="s">
        <v>28</v>
      </c>
      <c r="N183" s="1631">
        <v>15605004585</v>
      </c>
      <c r="O183" s="1627" t="s">
        <v>307</v>
      </c>
      <c r="P183" s="7" t="s">
        <v>30</v>
      </c>
      <c r="Q183" s="7" t="s">
        <v>314</v>
      </c>
      <c r="R183" s="9">
        <v>46052</v>
      </c>
      <c r="S183" s="7" t="s">
        <v>28</v>
      </c>
      <c r="T183" s="7" t="s">
        <v>315</v>
      </c>
      <c r="U183" s="7"/>
    </row>
    <row r="184" spans="1:21">
      <c r="A184" s="7" t="s">
        <v>21</v>
      </c>
      <c r="B184" s="7">
        <v>20</v>
      </c>
      <c r="C184" s="7" t="s">
        <v>319</v>
      </c>
      <c r="D184" s="7">
        <v>4702083793</v>
      </c>
      <c r="E184" s="7" t="s">
        <v>320</v>
      </c>
      <c r="F184" s="10" t="s">
        <v>321</v>
      </c>
      <c r="G184" s="7" t="s">
        <v>25</v>
      </c>
      <c r="H184" s="7">
        <v>48</v>
      </c>
      <c r="I184" s="8">
        <v>48</v>
      </c>
      <c r="J184" s="8">
        <v>3</v>
      </c>
      <c r="K184" s="8" t="s">
        <v>26</v>
      </c>
      <c r="L184" s="7" t="s">
        <v>276</v>
      </c>
      <c r="M184" s="7" t="s">
        <v>28</v>
      </c>
      <c r="N184" s="1631">
        <v>15605004586</v>
      </c>
      <c r="O184" s="1627" t="s">
        <v>307</v>
      </c>
      <c r="P184" s="7" t="s">
        <v>30</v>
      </c>
      <c r="Q184" s="7" t="s">
        <v>314</v>
      </c>
      <c r="R184" s="9">
        <v>46052</v>
      </c>
      <c r="S184" s="7" t="s">
        <v>28</v>
      </c>
      <c r="T184" s="7" t="s">
        <v>315</v>
      </c>
      <c r="U184" s="7"/>
    </row>
    <row r="185" spans="1:21">
      <c r="A185" s="7" t="s">
        <v>21</v>
      </c>
      <c r="B185" s="7">
        <v>10</v>
      </c>
      <c r="C185" s="7" t="s">
        <v>316</v>
      </c>
      <c r="D185" s="7">
        <v>4702083793</v>
      </c>
      <c r="E185" s="7" t="s">
        <v>317</v>
      </c>
      <c r="F185" s="10" t="s">
        <v>318</v>
      </c>
      <c r="G185" s="7" t="s">
        <v>25</v>
      </c>
      <c r="H185" s="7">
        <v>29</v>
      </c>
      <c r="I185" s="8">
        <v>29</v>
      </c>
      <c r="J185" s="8">
        <v>3</v>
      </c>
      <c r="K185" s="8" t="s">
        <v>26</v>
      </c>
      <c r="L185" s="7" t="s">
        <v>276</v>
      </c>
      <c r="M185" s="7" t="s">
        <v>28</v>
      </c>
      <c r="N185" s="1631">
        <v>15605004586</v>
      </c>
      <c r="O185" s="1627" t="s">
        <v>307</v>
      </c>
      <c r="P185" s="7" t="s">
        <v>30</v>
      </c>
      <c r="Q185" s="7" t="s">
        <v>314</v>
      </c>
      <c r="R185" s="9">
        <v>46052</v>
      </c>
      <c r="S185" s="7" t="s">
        <v>28</v>
      </c>
      <c r="T185" s="7" t="s">
        <v>315</v>
      </c>
      <c r="U185" s="7"/>
    </row>
    <row r="186" spans="1:21">
      <c r="A186" s="7" t="s">
        <v>21</v>
      </c>
      <c r="B186" s="7">
        <v>20</v>
      </c>
      <c r="C186" s="7" t="s">
        <v>319</v>
      </c>
      <c r="D186" s="7">
        <v>4702083827</v>
      </c>
      <c r="E186" s="7" t="s">
        <v>320</v>
      </c>
      <c r="F186" s="10" t="s">
        <v>321</v>
      </c>
      <c r="G186" s="7" t="s">
        <v>25</v>
      </c>
      <c r="H186" s="7">
        <v>48</v>
      </c>
      <c r="I186" s="8">
        <v>48</v>
      </c>
      <c r="J186" s="8">
        <v>3</v>
      </c>
      <c r="K186" s="8" t="s">
        <v>26</v>
      </c>
      <c r="L186" s="7" t="s">
        <v>276</v>
      </c>
      <c r="M186" s="7" t="s">
        <v>28</v>
      </c>
      <c r="N186" s="1631">
        <v>15605004587</v>
      </c>
      <c r="O186" s="1627" t="s">
        <v>307</v>
      </c>
      <c r="P186" s="7" t="s">
        <v>30</v>
      </c>
      <c r="Q186" s="7" t="s">
        <v>314</v>
      </c>
      <c r="R186" s="9">
        <v>46052</v>
      </c>
      <c r="S186" s="7" t="s">
        <v>28</v>
      </c>
      <c r="T186" s="7" t="s">
        <v>315</v>
      </c>
      <c r="U186" s="7"/>
    </row>
    <row r="187" spans="1:21">
      <c r="A187" s="7" t="s">
        <v>21</v>
      </c>
      <c r="B187" s="7">
        <v>10</v>
      </c>
      <c r="C187" s="7" t="s">
        <v>316</v>
      </c>
      <c r="D187" s="7">
        <v>4702083827</v>
      </c>
      <c r="E187" s="7" t="s">
        <v>317</v>
      </c>
      <c r="F187" s="10" t="s">
        <v>318</v>
      </c>
      <c r="G187" s="7" t="s">
        <v>25</v>
      </c>
      <c r="H187" s="7">
        <v>29</v>
      </c>
      <c r="I187" s="8">
        <v>29</v>
      </c>
      <c r="J187" s="8">
        <v>3</v>
      </c>
      <c r="K187" s="8" t="s">
        <v>26</v>
      </c>
      <c r="L187" s="7" t="s">
        <v>276</v>
      </c>
      <c r="M187" s="7" t="s">
        <v>28</v>
      </c>
      <c r="N187" s="1631">
        <v>15605004587</v>
      </c>
      <c r="O187" s="1627" t="s">
        <v>307</v>
      </c>
      <c r="P187" s="7" t="s">
        <v>30</v>
      </c>
      <c r="Q187" s="7" t="s">
        <v>314</v>
      </c>
      <c r="R187" s="9">
        <v>46052</v>
      </c>
      <c r="S187" s="7" t="s">
        <v>28</v>
      </c>
      <c r="T187" s="7" t="s">
        <v>315</v>
      </c>
      <c r="U187" s="7"/>
    </row>
    <row r="188" spans="1:21">
      <c r="A188" s="7" t="s">
        <v>21</v>
      </c>
      <c r="B188" s="7">
        <v>20</v>
      </c>
      <c r="C188" s="7" t="s">
        <v>319</v>
      </c>
      <c r="D188" s="7">
        <v>4702083856</v>
      </c>
      <c r="E188" s="7" t="s">
        <v>320</v>
      </c>
      <c r="F188" s="10" t="s">
        <v>321</v>
      </c>
      <c r="G188" s="7" t="s">
        <v>25</v>
      </c>
      <c r="H188" s="7">
        <v>47</v>
      </c>
      <c r="I188" s="8">
        <v>47</v>
      </c>
      <c r="J188" s="8">
        <v>3</v>
      </c>
      <c r="K188" s="8" t="s">
        <v>26</v>
      </c>
      <c r="L188" s="7" t="s">
        <v>276</v>
      </c>
      <c r="M188" s="7" t="s">
        <v>28</v>
      </c>
      <c r="N188" s="1631">
        <v>15605004588</v>
      </c>
      <c r="O188" s="1627" t="s">
        <v>307</v>
      </c>
      <c r="P188" s="7" t="s">
        <v>30</v>
      </c>
      <c r="Q188" s="7" t="s">
        <v>314</v>
      </c>
      <c r="R188" s="9">
        <v>46052</v>
      </c>
      <c r="S188" s="7" t="s">
        <v>28</v>
      </c>
      <c r="T188" s="7" t="s">
        <v>315</v>
      </c>
      <c r="U188" s="7"/>
    </row>
    <row r="189" spans="1:21">
      <c r="A189" s="7" t="s">
        <v>21</v>
      </c>
      <c r="B189" s="7">
        <v>10</v>
      </c>
      <c r="C189" s="7" t="s">
        <v>316</v>
      </c>
      <c r="D189" s="7">
        <v>4702083856</v>
      </c>
      <c r="E189" s="7" t="s">
        <v>317</v>
      </c>
      <c r="F189" s="10" t="s">
        <v>318</v>
      </c>
      <c r="G189" s="7" t="s">
        <v>25</v>
      </c>
      <c r="H189" s="7">
        <v>25</v>
      </c>
      <c r="I189" s="8">
        <v>25</v>
      </c>
      <c r="J189" s="8">
        <v>2</v>
      </c>
      <c r="K189" s="8" t="s">
        <v>26</v>
      </c>
      <c r="L189" s="7" t="s">
        <v>276</v>
      </c>
      <c r="M189" s="7" t="s">
        <v>28</v>
      </c>
      <c r="N189" s="1631">
        <v>15605004588</v>
      </c>
      <c r="O189" s="1627" t="s">
        <v>307</v>
      </c>
      <c r="P189" s="7" t="s">
        <v>30</v>
      </c>
      <c r="Q189" s="7" t="s">
        <v>314</v>
      </c>
      <c r="R189" s="9">
        <v>46052</v>
      </c>
      <c r="S189" s="7" t="s">
        <v>28</v>
      </c>
      <c r="T189" s="7" t="s">
        <v>315</v>
      </c>
      <c r="U189" s="7"/>
    </row>
    <row r="190" spans="1:21">
      <c r="A190" s="7" t="s">
        <v>21</v>
      </c>
      <c r="B190" s="7">
        <v>10</v>
      </c>
      <c r="C190" s="7" t="s">
        <v>319</v>
      </c>
      <c r="D190" s="7">
        <v>4702083881</v>
      </c>
      <c r="E190" s="7" t="s">
        <v>320</v>
      </c>
      <c r="F190" s="10" t="s">
        <v>321</v>
      </c>
      <c r="G190" s="7" t="s">
        <v>25</v>
      </c>
      <c r="H190" s="7">
        <v>46</v>
      </c>
      <c r="I190" s="8">
        <v>46</v>
      </c>
      <c r="J190" s="8">
        <v>3</v>
      </c>
      <c r="K190" s="8" t="s">
        <v>26</v>
      </c>
      <c r="L190" s="7" t="s">
        <v>276</v>
      </c>
      <c r="M190" s="7" t="s">
        <v>28</v>
      </c>
      <c r="N190" s="1631">
        <v>15605004589</v>
      </c>
      <c r="O190" s="1627" t="s">
        <v>307</v>
      </c>
      <c r="P190" s="7" t="s">
        <v>30</v>
      </c>
      <c r="Q190" s="7" t="s">
        <v>314</v>
      </c>
      <c r="R190" s="9">
        <v>46052</v>
      </c>
      <c r="S190" s="7" t="s">
        <v>28</v>
      </c>
      <c r="T190" s="7" t="s">
        <v>315</v>
      </c>
      <c r="U190" s="7"/>
    </row>
    <row r="191" spans="1:21">
      <c r="A191" s="7" t="s">
        <v>21</v>
      </c>
      <c r="B191" s="7">
        <v>10</v>
      </c>
      <c r="C191" s="7" t="s">
        <v>319</v>
      </c>
      <c r="D191" s="7">
        <v>4702083891</v>
      </c>
      <c r="E191" s="7" t="s">
        <v>320</v>
      </c>
      <c r="F191" s="10" t="s">
        <v>321</v>
      </c>
      <c r="G191" s="7" t="s">
        <v>25</v>
      </c>
      <c r="H191" s="7">
        <v>5</v>
      </c>
      <c r="I191" s="8">
        <v>5</v>
      </c>
      <c r="J191" s="8">
        <v>1</v>
      </c>
      <c r="K191" s="8" t="s">
        <v>26</v>
      </c>
      <c r="L191" s="7" t="s">
        <v>276</v>
      </c>
      <c r="M191" s="7" t="s">
        <v>28</v>
      </c>
      <c r="N191" s="1631">
        <v>15605004590</v>
      </c>
      <c r="O191" s="1627" t="s">
        <v>307</v>
      </c>
      <c r="P191" s="7" t="s">
        <v>30</v>
      </c>
      <c r="Q191" s="7" t="s">
        <v>314</v>
      </c>
      <c r="R191" s="9">
        <v>46052</v>
      </c>
      <c r="S191" s="7" t="s">
        <v>28</v>
      </c>
      <c r="T191" s="7" t="s">
        <v>315</v>
      </c>
      <c r="U191" s="7"/>
    </row>
    <row r="192" spans="1:21">
      <c r="A192" s="7" t="s">
        <v>21</v>
      </c>
      <c r="B192" s="7">
        <v>10</v>
      </c>
      <c r="C192" s="7" t="s">
        <v>319</v>
      </c>
      <c r="D192" s="7">
        <v>4702083899</v>
      </c>
      <c r="E192" s="7" t="s">
        <v>320</v>
      </c>
      <c r="F192" s="10" t="s">
        <v>321</v>
      </c>
      <c r="G192" s="7" t="s">
        <v>25</v>
      </c>
      <c r="H192" s="7">
        <v>36</v>
      </c>
      <c r="I192" s="8">
        <v>36</v>
      </c>
      <c r="J192" s="8">
        <v>2</v>
      </c>
      <c r="K192" s="8" t="s">
        <v>26</v>
      </c>
      <c r="L192" s="7" t="s">
        <v>276</v>
      </c>
      <c r="M192" s="7" t="s">
        <v>28</v>
      </c>
      <c r="N192" s="1631">
        <v>15605004591</v>
      </c>
      <c r="O192" s="1627" t="s">
        <v>307</v>
      </c>
      <c r="P192" s="7" t="s">
        <v>30</v>
      </c>
      <c r="Q192" s="7" t="s">
        <v>314</v>
      </c>
      <c r="R192" s="9">
        <v>46052</v>
      </c>
      <c r="S192" s="7" t="s">
        <v>28</v>
      </c>
      <c r="T192" s="7" t="s">
        <v>315</v>
      </c>
      <c r="U192" s="7"/>
    </row>
    <row r="193" spans="1:21">
      <c r="A193" s="7" t="s">
        <v>21</v>
      </c>
      <c r="B193" s="7">
        <v>10</v>
      </c>
      <c r="C193" s="7" t="s">
        <v>319</v>
      </c>
      <c r="D193" s="7">
        <v>4702083906</v>
      </c>
      <c r="E193" s="7" t="s">
        <v>320</v>
      </c>
      <c r="F193" s="10" t="s">
        <v>321</v>
      </c>
      <c r="G193" s="7" t="s">
        <v>25</v>
      </c>
      <c r="H193" s="7">
        <v>33</v>
      </c>
      <c r="I193" s="8">
        <v>33</v>
      </c>
      <c r="J193" s="8">
        <v>3</v>
      </c>
      <c r="K193" s="8" t="s">
        <v>26</v>
      </c>
      <c r="L193" s="7" t="s">
        <v>276</v>
      </c>
      <c r="M193" s="7" t="s">
        <v>28</v>
      </c>
      <c r="N193" s="1631">
        <v>15605004592</v>
      </c>
      <c r="O193" s="1627" t="s">
        <v>307</v>
      </c>
      <c r="P193" s="7" t="s">
        <v>30</v>
      </c>
      <c r="Q193" s="7" t="s">
        <v>314</v>
      </c>
      <c r="R193" s="9">
        <v>46052</v>
      </c>
      <c r="S193" s="7" t="s">
        <v>28</v>
      </c>
      <c r="T193" s="7" t="s">
        <v>315</v>
      </c>
      <c r="U193" s="7"/>
    </row>
    <row r="194" spans="1:21">
      <c r="A194" s="7" t="s">
        <v>21</v>
      </c>
      <c r="B194" s="7">
        <v>10</v>
      </c>
      <c r="C194" s="7" t="s">
        <v>319</v>
      </c>
      <c r="D194" s="7">
        <v>4702083916</v>
      </c>
      <c r="E194" s="7" t="s">
        <v>320</v>
      </c>
      <c r="F194" s="10" t="s">
        <v>321</v>
      </c>
      <c r="G194" s="7" t="s">
        <v>25</v>
      </c>
      <c r="H194" s="7">
        <v>46</v>
      </c>
      <c r="I194" s="8">
        <v>46</v>
      </c>
      <c r="J194" s="8">
        <v>3</v>
      </c>
      <c r="K194" s="8" t="s">
        <v>26</v>
      </c>
      <c r="L194" s="7" t="s">
        <v>276</v>
      </c>
      <c r="M194" s="7" t="s">
        <v>28</v>
      </c>
      <c r="N194" s="1631">
        <v>15605004593</v>
      </c>
      <c r="O194" s="1627" t="s">
        <v>307</v>
      </c>
      <c r="P194" s="7" t="s">
        <v>30</v>
      </c>
      <c r="Q194" s="7" t="s">
        <v>314</v>
      </c>
      <c r="R194" s="9">
        <v>46052</v>
      </c>
      <c r="S194" s="7" t="s">
        <v>28</v>
      </c>
      <c r="T194" s="7" t="s">
        <v>315</v>
      </c>
      <c r="U194" s="7"/>
    </row>
    <row r="195" spans="1:21">
      <c r="A195" s="7" t="s">
        <v>91</v>
      </c>
      <c r="B195" s="7">
        <v>10</v>
      </c>
      <c r="C195" s="7" t="s">
        <v>322</v>
      </c>
      <c r="D195" s="7">
        <v>4702059563</v>
      </c>
      <c r="E195" s="7" t="s">
        <v>304</v>
      </c>
      <c r="F195" s="10">
        <v>711966293501</v>
      </c>
      <c r="G195" s="7" t="s">
        <v>102</v>
      </c>
      <c r="H195" s="7">
        <v>678</v>
      </c>
      <c r="I195" s="8">
        <v>653</v>
      </c>
      <c r="J195" s="8">
        <v>38</v>
      </c>
      <c r="K195" s="8" t="s">
        <v>26</v>
      </c>
      <c r="L195" s="7" t="s">
        <v>276</v>
      </c>
      <c r="M195" s="7" t="s">
        <v>28</v>
      </c>
      <c r="N195" s="1631">
        <v>15605004573</v>
      </c>
      <c r="O195" s="1627" t="s">
        <v>307</v>
      </c>
      <c r="P195" s="7" t="s">
        <v>30</v>
      </c>
      <c r="Q195" s="7" t="s">
        <v>323</v>
      </c>
      <c r="R195" s="9">
        <v>46052</v>
      </c>
      <c r="S195" s="7" t="s">
        <v>28</v>
      </c>
      <c r="T195" s="7" t="s">
        <v>324</v>
      </c>
      <c r="U195" s="7"/>
    </row>
    <row r="196" spans="1:21">
      <c r="A196" s="7" t="s">
        <v>186</v>
      </c>
      <c r="B196" s="7">
        <v>20</v>
      </c>
      <c r="C196" s="7" t="s">
        <v>310</v>
      </c>
      <c r="D196" s="7">
        <v>4702064965</v>
      </c>
      <c r="E196" s="7" t="s">
        <v>304</v>
      </c>
      <c r="F196" s="10">
        <v>710966293023</v>
      </c>
      <c r="G196" s="7" t="s">
        <v>204</v>
      </c>
      <c r="H196" s="7">
        <v>836</v>
      </c>
      <c r="I196" s="8">
        <v>844</v>
      </c>
      <c r="J196" s="8">
        <v>40</v>
      </c>
      <c r="K196" s="8" t="s">
        <v>26</v>
      </c>
      <c r="L196" s="7" t="s">
        <v>114</v>
      </c>
      <c r="M196" s="7" t="s">
        <v>28</v>
      </c>
      <c r="N196" s="1631">
        <v>15605004580</v>
      </c>
      <c r="O196" s="1627" t="s">
        <v>307</v>
      </c>
      <c r="P196" s="7" t="s">
        <v>264</v>
      </c>
      <c r="Q196" s="7" t="s">
        <v>325</v>
      </c>
      <c r="R196" s="9">
        <v>46055</v>
      </c>
      <c r="S196" s="7" t="s">
        <v>28</v>
      </c>
      <c r="T196" s="7" t="s">
        <v>326</v>
      </c>
      <c r="U196" s="7"/>
    </row>
    <row r="197" spans="1:21">
      <c r="A197" s="7" t="s">
        <v>260</v>
      </c>
      <c r="B197" s="7">
        <v>10</v>
      </c>
      <c r="C197" s="7" t="s">
        <v>322</v>
      </c>
      <c r="D197" s="7">
        <v>4702059564</v>
      </c>
      <c r="E197" s="7" t="s">
        <v>304</v>
      </c>
      <c r="F197" s="10">
        <v>711966293501</v>
      </c>
      <c r="G197" s="7" t="s">
        <v>43</v>
      </c>
      <c r="H197" s="7">
        <v>302</v>
      </c>
      <c r="I197" s="8">
        <v>302</v>
      </c>
      <c r="J197" s="8">
        <v>18</v>
      </c>
      <c r="K197" s="8" t="s">
        <v>26</v>
      </c>
      <c r="L197" s="7" t="s">
        <v>1374</v>
      </c>
      <c r="M197" s="7" t="s">
        <v>28</v>
      </c>
      <c r="N197" s="1631">
        <v>15605004571</v>
      </c>
      <c r="O197" s="1627" t="s">
        <v>307</v>
      </c>
      <c r="P197" s="7" t="s">
        <v>2074</v>
      </c>
      <c r="Q197" s="7" t="s">
        <v>327</v>
      </c>
      <c r="R197" s="9">
        <v>46051</v>
      </c>
      <c r="S197" s="7" t="s">
        <v>28</v>
      </c>
      <c r="T197" s="7" t="s">
        <v>328</v>
      </c>
      <c r="U197" s="7"/>
    </row>
    <row r="198" spans="1:21">
      <c r="A198" s="7" t="s">
        <v>91</v>
      </c>
      <c r="B198" s="7">
        <v>20</v>
      </c>
      <c r="C198" s="7" t="s">
        <v>310</v>
      </c>
      <c r="D198" s="7">
        <v>4702056490</v>
      </c>
      <c r="E198" s="7" t="s">
        <v>304</v>
      </c>
      <c r="F198" s="10">
        <v>710966293023</v>
      </c>
      <c r="G198" s="7" t="s">
        <v>102</v>
      </c>
      <c r="H198" s="7">
        <v>3744</v>
      </c>
      <c r="I198" s="8">
        <v>3712</v>
      </c>
      <c r="J198" s="8">
        <v>178</v>
      </c>
      <c r="K198" s="8" t="s">
        <v>26</v>
      </c>
      <c r="L198" s="7" t="s">
        <v>1374</v>
      </c>
      <c r="M198" s="7" t="s">
        <v>28</v>
      </c>
      <c r="N198" s="1631">
        <v>15605004581</v>
      </c>
      <c r="O198" s="1627" t="s">
        <v>307</v>
      </c>
      <c r="P198" s="7" t="s">
        <v>2074</v>
      </c>
      <c r="Q198" s="7" t="s">
        <v>329</v>
      </c>
      <c r="R198" s="9">
        <v>46051</v>
      </c>
      <c r="S198" s="7" t="s">
        <v>28</v>
      </c>
      <c r="T198" s="7" t="s">
        <v>330</v>
      </c>
      <c r="U198" s="7"/>
    </row>
    <row r="199" spans="1:21">
      <c r="A199" s="7" t="s">
        <v>109</v>
      </c>
      <c r="B199" s="7">
        <v>20</v>
      </c>
      <c r="C199" s="7" t="s">
        <v>310</v>
      </c>
      <c r="D199" s="7">
        <v>4702055751</v>
      </c>
      <c r="E199" s="7" t="s">
        <v>304</v>
      </c>
      <c r="F199" s="10">
        <v>710966293023</v>
      </c>
      <c r="G199" s="7" t="s">
        <v>102</v>
      </c>
      <c r="H199" s="7">
        <v>24</v>
      </c>
      <c r="I199" s="8">
        <v>24</v>
      </c>
      <c r="J199" s="8">
        <v>2</v>
      </c>
      <c r="K199" s="8" t="s">
        <v>26</v>
      </c>
      <c r="L199" s="7" t="s">
        <v>1374</v>
      </c>
      <c r="M199" s="7" t="s">
        <v>28</v>
      </c>
      <c r="N199" s="1631">
        <v>15605004574</v>
      </c>
      <c r="O199" s="1627" t="s">
        <v>307</v>
      </c>
      <c r="P199" s="7" t="s">
        <v>2074</v>
      </c>
      <c r="Q199" s="7" t="s">
        <v>331</v>
      </c>
      <c r="R199" s="9">
        <v>46051</v>
      </c>
      <c r="S199" s="7" t="s">
        <v>28</v>
      </c>
      <c r="T199" s="7" t="s">
        <v>332</v>
      </c>
      <c r="U199" s="7"/>
    </row>
    <row r="200" spans="1:21">
      <c r="A200" s="7" t="s">
        <v>109</v>
      </c>
      <c r="B200" s="7">
        <v>20</v>
      </c>
      <c r="C200" s="7" t="s">
        <v>310</v>
      </c>
      <c r="D200" s="7">
        <v>4702055752</v>
      </c>
      <c r="E200" s="7" t="s">
        <v>304</v>
      </c>
      <c r="F200" s="10">
        <v>710966293023</v>
      </c>
      <c r="G200" s="7" t="s">
        <v>102</v>
      </c>
      <c r="H200" s="7">
        <v>60</v>
      </c>
      <c r="I200" s="8">
        <v>60</v>
      </c>
      <c r="J200" s="8">
        <v>5</v>
      </c>
      <c r="K200" s="8" t="s">
        <v>26</v>
      </c>
      <c r="L200" s="7" t="s">
        <v>1374</v>
      </c>
      <c r="M200" s="7" t="s">
        <v>28</v>
      </c>
      <c r="N200" s="1631">
        <v>15605004575</v>
      </c>
      <c r="O200" s="1627" t="s">
        <v>307</v>
      </c>
      <c r="P200" s="7" t="s">
        <v>2074</v>
      </c>
      <c r="Q200" s="7" t="s">
        <v>331</v>
      </c>
      <c r="R200" s="9">
        <v>46051</v>
      </c>
      <c r="S200" s="7" t="s">
        <v>28</v>
      </c>
      <c r="T200" s="7" t="s">
        <v>332</v>
      </c>
      <c r="U200" s="7"/>
    </row>
    <row r="201" spans="1:21">
      <c r="A201" s="7" t="s">
        <v>109</v>
      </c>
      <c r="B201" s="7">
        <v>20</v>
      </c>
      <c r="C201" s="7" t="s">
        <v>310</v>
      </c>
      <c r="D201" s="7">
        <v>4702055753</v>
      </c>
      <c r="E201" s="7" t="s">
        <v>304</v>
      </c>
      <c r="F201" s="10">
        <v>710966293023</v>
      </c>
      <c r="G201" s="7" t="s">
        <v>102</v>
      </c>
      <c r="H201" s="7">
        <v>72</v>
      </c>
      <c r="I201" s="8">
        <v>72</v>
      </c>
      <c r="J201" s="8">
        <v>6</v>
      </c>
      <c r="K201" s="8" t="s">
        <v>26</v>
      </c>
      <c r="L201" s="7" t="s">
        <v>1374</v>
      </c>
      <c r="M201" s="7" t="s">
        <v>28</v>
      </c>
      <c r="N201" s="1631">
        <v>15605004576</v>
      </c>
      <c r="O201" s="1627" t="s">
        <v>307</v>
      </c>
      <c r="P201" s="7" t="s">
        <v>2074</v>
      </c>
      <c r="Q201" s="7" t="s">
        <v>331</v>
      </c>
      <c r="R201" s="9">
        <v>46051</v>
      </c>
      <c r="S201" s="7" t="s">
        <v>28</v>
      </c>
      <c r="T201" s="7" t="s">
        <v>332</v>
      </c>
      <c r="U201" s="7"/>
    </row>
    <row r="202" spans="1:21">
      <c r="A202" s="7" t="s">
        <v>109</v>
      </c>
      <c r="B202" s="7">
        <v>20</v>
      </c>
      <c r="C202" s="7" t="s">
        <v>310</v>
      </c>
      <c r="D202" s="7">
        <v>4702055754</v>
      </c>
      <c r="E202" s="7" t="s">
        <v>304</v>
      </c>
      <c r="F202" s="10">
        <v>710966293023</v>
      </c>
      <c r="G202" s="7" t="s">
        <v>102</v>
      </c>
      <c r="H202" s="7">
        <v>60</v>
      </c>
      <c r="I202" s="8">
        <v>60</v>
      </c>
      <c r="J202" s="8">
        <v>5</v>
      </c>
      <c r="K202" s="8" t="s">
        <v>26</v>
      </c>
      <c r="L202" s="7" t="s">
        <v>1374</v>
      </c>
      <c r="M202" s="7" t="s">
        <v>28</v>
      </c>
      <c r="N202" s="1631">
        <v>15605004577</v>
      </c>
      <c r="O202" s="1627" t="s">
        <v>307</v>
      </c>
      <c r="P202" s="7" t="s">
        <v>2074</v>
      </c>
      <c r="Q202" s="7" t="s">
        <v>331</v>
      </c>
      <c r="R202" s="9">
        <v>46051</v>
      </c>
      <c r="S202" s="7" t="s">
        <v>28</v>
      </c>
      <c r="T202" s="7" t="s">
        <v>332</v>
      </c>
      <c r="U202" s="7"/>
    </row>
    <row r="203" spans="1:21">
      <c r="A203" s="7" t="s">
        <v>109</v>
      </c>
      <c r="B203" s="7">
        <v>20</v>
      </c>
      <c r="C203" s="7" t="s">
        <v>310</v>
      </c>
      <c r="D203" s="7">
        <v>4702055755</v>
      </c>
      <c r="E203" s="7" t="s">
        <v>304</v>
      </c>
      <c r="F203" s="10">
        <v>710966293023</v>
      </c>
      <c r="G203" s="7" t="s">
        <v>102</v>
      </c>
      <c r="H203" s="7">
        <v>36</v>
      </c>
      <c r="I203" s="8">
        <v>36</v>
      </c>
      <c r="J203" s="8">
        <v>3</v>
      </c>
      <c r="K203" s="8" t="s">
        <v>26</v>
      </c>
      <c r="L203" s="7" t="s">
        <v>1374</v>
      </c>
      <c r="M203" s="7" t="s">
        <v>28</v>
      </c>
      <c r="N203" s="1631">
        <v>15605004578</v>
      </c>
      <c r="O203" s="1627" t="s">
        <v>307</v>
      </c>
      <c r="P203" s="7" t="s">
        <v>2074</v>
      </c>
      <c r="Q203" s="7" t="s">
        <v>331</v>
      </c>
      <c r="R203" s="9">
        <v>46051</v>
      </c>
      <c r="S203" s="7" t="s">
        <v>28</v>
      </c>
      <c r="T203" s="7" t="s">
        <v>332</v>
      </c>
      <c r="U203" s="7"/>
    </row>
    <row r="204" spans="1:21">
      <c r="A204" s="3" t="s">
        <v>152</v>
      </c>
      <c r="B204" s="3">
        <v>10</v>
      </c>
      <c r="C204" s="3" t="s">
        <v>333</v>
      </c>
      <c r="D204" s="3">
        <v>4702051420</v>
      </c>
      <c r="E204" s="3" t="s">
        <v>334</v>
      </c>
      <c r="F204" s="1215">
        <v>712917324001</v>
      </c>
      <c r="G204" s="3" t="s">
        <v>92</v>
      </c>
      <c r="H204" s="3">
        <v>500</v>
      </c>
      <c r="I204" s="4">
        <v>490</v>
      </c>
      <c r="J204" s="4">
        <v>28</v>
      </c>
      <c r="K204" s="4" t="s">
        <v>26</v>
      </c>
      <c r="L204" s="3" t="s">
        <v>276</v>
      </c>
      <c r="M204" s="3" t="s">
        <v>28</v>
      </c>
      <c r="N204" s="1632">
        <v>15605004600</v>
      </c>
      <c r="O204" s="1725" t="s">
        <v>336</v>
      </c>
      <c r="P204" s="3" t="s">
        <v>30</v>
      </c>
      <c r="Q204" s="3" t="s">
        <v>337</v>
      </c>
      <c r="R204" s="5">
        <v>46059</v>
      </c>
      <c r="S204" s="3" t="s">
        <v>28</v>
      </c>
      <c r="T204" s="1216" t="s">
        <v>1490</v>
      </c>
      <c r="U204" s="7"/>
    </row>
    <row r="205" spans="1:21">
      <c r="A205" s="3" t="s">
        <v>152</v>
      </c>
      <c r="B205" s="3">
        <v>10</v>
      </c>
      <c r="C205" s="3" t="s">
        <v>338</v>
      </c>
      <c r="D205" s="3">
        <v>4702058547</v>
      </c>
      <c r="E205" s="3" t="s">
        <v>334</v>
      </c>
      <c r="F205" s="1215">
        <v>712925893001</v>
      </c>
      <c r="G205" s="3" t="s">
        <v>92</v>
      </c>
      <c r="H205" s="3">
        <v>700</v>
      </c>
      <c r="I205" s="4">
        <v>704</v>
      </c>
      <c r="J205" s="4">
        <v>41</v>
      </c>
      <c r="K205" s="4" t="s">
        <v>26</v>
      </c>
      <c r="L205" s="3" t="s">
        <v>276</v>
      </c>
      <c r="M205" s="3" t="s">
        <v>28</v>
      </c>
      <c r="N205" s="1632">
        <v>15605004598</v>
      </c>
      <c r="O205" s="1725" t="s">
        <v>336</v>
      </c>
      <c r="P205" s="3" t="s">
        <v>30</v>
      </c>
      <c r="Q205" s="3" t="s">
        <v>337</v>
      </c>
      <c r="R205" s="5">
        <v>46059</v>
      </c>
      <c r="S205" s="3" t="s">
        <v>28</v>
      </c>
      <c r="T205" s="1216" t="s">
        <v>1490</v>
      </c>
      <c r="U205" s="7"/>
    </row>
    <row r="206" spans="1:21">
      <c r="A206" s="3" t="s">
        <v>152</v>
      </c>
      <c r="B206" s="3">
        <v>10</v>
      </c>
      <c r="C206" s="3" t="s">
        <v>339</v>
      </c>
      <c r="D206" s="3">
        <v>4702058548</v>
      </c>
      <c r="E206" s="3" t="s">
        <v>340</v>
      </c>
      <c r="F206" s="1215" t="s">
        <v>341</v>
      </c>
      <c r="G206" s="3" t="s">
        <v>92</v>
      </c>
      <c r="H206" s="3">
        <v>550</v>
      </c>
      <c r="I206" s="4">
        <v>557</v>
      </c>
      <c r="J206" s="4">
        <v>32</v>
      </c>
      <c r="K206" s="4" t="s">
        <v>26</v>
      </c>
      <c r="L206" s="3" t="s">
        <v>276</v>
      </c>
      <c r="M206" s="3" t="s">
        <v>28</v>
      </c>
      <c r="N206" s="1632">
        <v>15605004596</v>
      </c>
      <c r="O206" s="1725" t="s">
        <v>336</v>
      </c>
      <c r="P206" s="3" t="s">
        <v>30</v>
      </c>
      <c r="Q206" s="3" t="s">
        <v>337</v>
      </c>
      <c r="R206" s="5">
        <v>46059</v>
      </c>
      <c r="S206" s="3" t="s">
        <v>28</v>
      </c>
      <c r="T206" s="1216" t="s">
        <v>1490</v>
      </c>
      <c r="U206" s="7"/>
    </row>
    <row r="207" spans="1:21">
      <c r="A207" s="3" t="s">
        <v>152</v>
      </c>
      <c r="B207" s="3">
        <v>20</v>
      </c>
      <c r="C207" s="3" t="s">
        <v>343</v>
      </c>
      <c r="D207" s="3">
        <v>4702068713</v>
      </c>
      <c r="E207" s="3" t="s">
        <v>344</v>
      </c>
      <c r="F207" s="1215" t="s">
        <v>345</v>
      </c>
      <c r="G207" s="3" t="s">
        <v>92</v>
      </c>
      <c r="H207" s="3">
        <v>300</v>
      </c>
      <c r="I207" s="4">
        <v>300</v>
      </c>
      <c r="J207" s="4">
        <v>20</v>
      </c>
      <c r="K207" s="4" t="s">
        <v>26</v>
      </c>
      <c r="L207" s="3" t="s">
        <v>276</v>
      </c>
      <c r="M207" s="3" t="s">
        <v>28</v>
      </c>
      <c r="N207" s="1632">
        <v>15605004597</v>
      </c>
      <c r="O207" s="1725" t="s">
        <v>336</v>
      </c>
      <c r="P207" s="3" t="s">
        <v>30</v>
      </c>
      <c r="Q207" s="3" t="s">
        <v>337</v>
      </c>
      <c r="R207" s="5">
        <v>46059</v>
      </c>
      <c r="S207" s="3" t="s">
        <v>28</v>
      </c>
      <c r="T207" s="1216" t="s">
        <v>1490</v>
      </c>
      <c r="U207" s="7"/>
    </row>
    <row r="208" spans="1:21">
      <c r="A208" s="3" t="s">
        <v>21</v>
      </c>
      <c r="B208" s="3">
        <v>10</v>
      </c>
      <c r="C208" s="3" t="s">
        <v>346</v>
      </c>
      <c r="D208" s="3">
        <v>4702068711</v>
      </c>
      <c r="E208" s="3" t="s">
        <v>344</v>
      </c>
      <c r="F208" s="1215" t="s">
        <v>347</v>
      </c>
      <c r="G208" s="3" t="s">
        <v>25</v>
      </c>
      <c r="H208" s="3">
        <v>2100</v>
      </c>
      <c r="I208" s="4">
        <v>2157</v>
      </c>
      <c r="J208" s="4">
        <v>125</v>
      </c>
      <c r="K208" s="4" t="s">
        <v>26</v>
      </c>
      <c r="L208" s="3" t="s">
        <v>276</v>
      </c>
      <c r="M208" s="3" t="s">
        <v>28</v>
      </c>
      <c r="N208" s="1632">
        <v>15605004601</v>
      </c>
      <c r="O208" s="1725" t="s">
        <v>336</v>
      </c>
      <c r="P208" s="3" t="s">
        <v>30</v>
      </c>
      <c r="Q208" s="3" t="s">
        <v>348</v>
      </c>
      <c r="R208" s="5">
        <v>46059</v>
      </c>
      <c r="S208" s="3" t="s">
        <v>28</v>
      </c>
      <c r="T208" s="1216" t="s">
        <v>1405</v>
      </c>
      <c r="U208" s="7"/>
    </row>
    <row r="209" spans="1:21">
      <c r="A209" s="7" t="s">
        <v>186</v>
      </c>
      <c r="B209" s="7">
        <v>10</v>
      </c>
      <c r="C209" s="3" t="s">
        <v>391</v>
      </c>
      <c r="D209" s="7">
        <v>4702068710</v>
      </c>
      <c r="E209" s="7" t="s">
        <v>393</v>
      </c>
      <c r="F209" s="7" t="s">
        <v>392</v>
      </c>
      <c r="G209" s="7" t="s">
        <v>187</v>
      </c>
      <c r="H209" s="7">
        <v>1000</v>
      </c>
      <c r="I209" s="8">
        <v>1028</v>
      </c>
      <c r="J209" s="8">
        <v>58</v>
      </c>
      <c r="K209" s="4" t="s">
        <v>26</v>
      </c>
      <c r="L209" s="7" t="s">
        <v>276</v>
      </c>
      <c r="M209" s="7" t="s">
        <v>28</v>
      </c>
      <c r="N209" s="1631">
        <v>15605004602</v>
      </c>
      <c r="O209" s="1627" t="s">
        <v>1382</v>
      </c>
      <c r="P209" s="7" t="s">
        <v>30</v>
      </c>
      <c r="Q209" s="7" t="s">
        <v>1379</v>
      </c>
      <c r="R209" s="9">
        <v>46065</v>
      </c>
      <c r="S209" s="3" t="s">
        <v>28</v>
      </c>
      <c r="T209" s="7" t="s">
        <v>1545</v>
      </c>
      <c r="U209" s="7" t="s">
        <v>1559</v>
      </c>
    </row>
    <row r="210" spans="1:21">
      <c r="A210" s="7" t="s">
        <v>186</v>
      </c>
      <c r="B210" s="7">
        <v>20</v>
      </c>
      <c r="C210" s="7" t="s">
        <v>394</v>
      </c>
      <c r="D210" s="7">
        <v>4702068710</v>
      </c>
      <c r="E210" s="7" t="s">
        <v>312</v>
      </c>
      <c r="F210" s="7" t="s">
        <v>395</v>
      </c>
      <c r="G210" s="7" t="s">
        <v>187</v>
      </c>
      <c r="H210" s="7">
        <v>600</v>
      </c>
      <c r="I210" s="8">
        <v>615</v>
      </c>
      <c r="J210" s="8">
        <v>36</v>
      </c>
      <c r="K210" s="4" t="s">
        <v>26</v>
      </c>
      <c r="L210" s="7" t="s">
        <v>276</v>
      </c>
      <c r="M210" s="7" t="s">
        <v>28</v>
      </c>
      <c r="N210" s="1631">
        <v>15605004602</v>
      </c>
      <c r="O210" s="1627" t="s">
        <v>1382</v>
      </c>
      <c r="P210" s="7" t="s">
        <v>30</v>
      </c>
      <c r="Q210" s="7" t="s">
        <v>1379</v>
      </c>
      <c r="R210" s="9">
        <v>46065</v>
      </c>
      <c r="S210" s="3" t="s">
        <v>28</v>
      </c>
      <c r="T210" s="7" t="s">
        <v>1545</v>
      </c>
      <c r="U210" s="7" t="s">
        <v>1559</v>
      </c>
    </row>
    <row r="211" spans="1:21">
      <c r="A211" s="7" t="s">
        <v>152</v>
      </c>
      <c r="B211" s="7">
        <v>30</v>
      </c>
      <c r="C211" s="7" t="s">
        <v>398</v>
      </c>
      <c r="D211" s="7">
        <v>4702068706</v>
      </c>
      <c r="E211" s="7" t="s">
        <v>344</v>
      </c>
      <c r="F211" s="7" t="s">
        <v>399</v>
      </c>
      <c r="G211" s="7" t="s">
        <v>92</v>
      </c>
      <c r="H211" s="7">
        <v>750</v>
      </c>
      <c r="I211" s="8">
        <v>770</v>
      </c>
      <c r="J211" s="8">
        <v>45</v>
      </c>
      <c r="K211" s="4" t="s">
        <v>26</v>
      </c>
      <c r="L211" s="7" t="s">
        <v>276</v>
      </c>
      <c r="M211" s="7" t="s">
        <v>28</v>
      </c>
      <c r="N211" s="1631">
        <v>15605004599</v>
      </c>
      <c r="O211" s="1627" t="s">
        <v>1382</v>
      </c>
      <c r="P211" s="7" t="s">
        <v>30</v>
      </c>
      <c r="Q211" s="7" t="s">
        <v>1380</v>
      </c>
      <c r="R211" s="9">
        <v>46065</v>
      </c>
      <c r="S211" s="3" t="s">
        <v>28</v>
      </c>
      <c r="T211" s="3" t="s">
        <v>1546</v>
      </c>
      <c r="U211" s="7" t="s">
        <v>1559</v>
      </c>
    </row>
    <row r="212" spans="1:21">
      <c r="A212" s="7" t="s">
        <v>152</v>
      </c>
      <c r="B212" s="7">
        <v>10</v>
      </c>
      <c r="C212" s="7" t="s">
        <v>391</v>
      </c>
      <c r="D212" s="7">
        <v>4702068706</v>
      </c>
      <c r="E212" s="7" t="s">
        <v>393</v>
      </c>
      <c r="F212" s="7" t="s">
        <v>392</v>
      </c>
      <c r="G212" s="7" t="s">
        <v>92</v>
      </c>
      <c r="H212" s="7">
        <v>750</v>
      </c>
      <c r="I212" s="8">
        <v>770</v>
      </c>
      <c r="J212" s="8">
        <v>45</v>
      </c>
      <c r="K212" s="4" t="s">
        <v>26</v>
      </c>
      <c r="L212" s="7" t="s">
        <v>276</v>
      </c>
      <c r="M212" s="7" t="s">
        <v>28</v>
      </c>
      <c r="N212" s="1631">
        <v>15605004599</v>
      </c>
      <c r="O212" s="1627" t="s">
        <v>1382</v>
      </c>
      <c r="P212" s="7" t="s">
        <v>30</v>
      </c>
      <c r="Q212" s="7" t="s">
        <v>1380</v>
      </c>
      <c r="R212" s="9">
        <v>46065</v>
      </c>
      <c r="S212" s="3" t="s">
        <v>28</v>
      </c>
      <c r="T212" s="3" t="s">
        <v>1546</v>
      </c>
      <c r="U212" s="7" t="s">
        <v>1559</v>
      </c>
    </row>
    <row r="213" spans="1:21">
      <c r="A213" s="7" t="s">
        <v>152</v>
      </c>
      <c r="B213" s="7">
        <v>20</v>
      </c>
      <c r="C213" s="7" t="s">
        <v>394</v>
      </c>
      <c r="D213" s="7">
        <v>4702068706</v>
      </c>
      <c r="E213" s="7" t="s">
        <v>312</v>
      </c>
      <c r="F213" s="7" t="s">
        <v>395</v>
      </c>
      <c r="G213" s="7" t="s">
        <v>92</v>
      </c>
      <c r="H213" s="7">
        <v>650</v>
      </c>
      <c r="I213" s="8">
        <v>666</v>
      </c>
      <c r="J213" s="8">
        <v>39</v>
      </c>
      <c r="K213" s="4" t="s">
        <v>26</v>
      </c>
      <c r="L213" s="7" t="s">
        <v>276</v>
      </c>
      <c r="M213" s="7" t="s">
        <v>28</v>
      </c>
      <c r="N213" s="1631">
        <v>15605004599</v>
      </c>
      <c r="O213" s="1627" t="s">
        <v>1382</v>
      </c>
      <c r="P213" s="7" t="s">
        <v>30</v>
      </c>
      <c r="Q213" s="7" t="s">
        <v>1380</v>
      </c>
      <c r="R213" s="9">
        <v>46065</v>
      </c>
      <c r="S213" s="3" t="s">
        <v>28</v>
      </c>
      <c r="T213" s="3" t="s">
        <v>1546</v>
      </c>
      <c r="U213" s="7" t="s">
        <v>1559</v>
      </c>
    </row>
    <row r="214" spans="1:21">
      <c r="A214" s="7" t="s">
        <v>68</v>
      </c>
      <c r="B214" s="7">
        <v>10</v>
      </c>
      <c r="C214" s="7" t="s">
        <v>391</v>
      </c>
      <c r="D214" s="7">
        <v>4702068707</v>
      </c>
      <c r="E214" s="7" t="s">
        <v>393</v>
      </c>
      <c r="F214" s="7" t="s">
        <v>392</v>
      </c>
      <c r="G214" s="7" t="s">
        <v>71</v>
      </c>
      <c r="H214" s="7">
        <v>1012</v>
      </c>
      <c r="I214" s="8">
        <v>1034</v>
      </c>
      <c r="J214" s="8">
        <v>59</v>
      </c>
      <c r="K214" s="4" t="s">
        <v>26</v>
      </c>
      <c r="L214" s="7" t="s">
        <v>276</v>
      </c>
      <c r="M214" s="7" t="s">
        <v>28</v>
      </c>
      <c r="N214" s="1631">
        <v>15605004603</v>
      </c>
      <c r="O214" s="1627" t="s">
        <v>1579</v>
      </c>
      <c r="P214" s="7" t="s">
        <v>30</v>
      </c>
      <c r="Q214" s="7" t="s">
        <v>1569</v>
      </c>
      <c r="R214" s="9">
        <v>46070</v>
      </c>
      <c r="S214" s="3" t="s">
        <v>28</v>
      </c>
      <c r="T214" s="7" t="s">
        <v>1594</v>
      </c>
      <c r="U214" s="7" t="s">
        <v>1559</v>
      </c>
    </row>
    <row r="215" spans="1:21" s="1273" customFormat="1">
      <c r="A215" s="7" t="s">
        <v>68</v>
      </c>
      <c r="B215" s="7">
        <v>20</v>
      </c>
      <c r="C215" s="7" t="s">
        <v>394</v>
      </c>
      <c r="D215" s="7">
        <v>4702068707</v>
      </c>
      <c r="E215" s="7" t="s">
        <v>312</v>
      </c>
      <c r="F215" s="7" t="s">
        <v>395</v>
      </c>
      <c r="G215" s="7" t="s">
        <v>71</v>
      </c>
      <c r="H215" s="7">
        <v>568</v>
      </c>
      <c r="I215" s="8">
        <v>583</v>
      </c>
      <c r="J215" s="8">
        <v>34</v>
      </c>
      <c r="K215" s="4" t="s">
        <v>26</v>
      </c>
      <c r="L215" s="7" t="s">
        <v>276</v>
      </c>
      <c r="M215" s="7" t="s">
        <v>28</v>
      </c>
      <c r="N215" s="1631">
        <v>15605004603</v>
      </c>
      <c r="O215" s="1627" t="s">
        <v>1579</v>
      </c>
      <c r="P215" s="7" t="s">
        <v>30</v>
      </c>
      <c r="Q215" s="7" t="s">
        <v>1569</v>
      </c>
      <c r="R215" s="9">
        <v>46070</v>
      </c>
      <c r="S215" s="3" t="s">
        <v>28</v>
      </c>
      <c r="T215" s="7" t="s">
        <v>1594</v>
      </c>
      <c r="U215" s="7" t="s">
        <v>1559</v>
      </c>
    </row>
    <row r="216" spans="1:21" s="1273" customFormat="1">
      <c r="A216" s="7" t="s">
        <v>68</v>
      </c>
      <c r="B216" s="7">
        <v>10</v>
      </c>
      <c r="C216" s="7" t="s">
        <v>391</v>
      </c>
      <c r="D216" s="7">
        <v>4702068708</v>
      </c>
      <c r="E216" s="7" t="s">
        <v>393</v>
      </c>
      <c r="F216" s="7" t="s">
        <v>392</v>
      </c>
      <c r="G216" s="7" t="s">
        <v>71</v>
      </c>
      <c r="H216" s="7">
        <v>925</v>
      </c>
      <c r="I216" s="8">
        <v>951</v>
      </c>
      <c r="J216" s="8">
        <v>55</v>
      </c>
      <c r="K216" s="4" t="s">
        <v>26</v>
      </c>
      <c r="L216" s="7" t="s">
        <v>276</v>
      </c>
      <c r="M216" s="7" t="s">
        <v>28</v>
      </c>
      <c r="N216" s="1631">
        <v>15605004604</v>
      </c>
      <c r="O216" s="1627" t="s">
        <v>1579</v>
      </c>
      <c r="P216" s="7" t="s">
        <v>30</v>
      </c>
      <c r="Q216" s="7" t="s">
        <v>1569</v>
      </c>
      <c r="R216" s="9">
        <v>46070</v>
      </c>
      <c r="S216" s="3" t="s">
        <v>28</v>
      </c>
      <c r="T216" s="7" t="s">
        <v>1594</v>
      </c>
      <c r="U216" s="7" t="s">
        <v>1559</v>
      </c>
    </row>
    <row r="217" spans="1:21" s="1273" customFormat="1">
      <c r="A217" s="7" t="s">
        <v>68</v>
      </c>
      <c r="B217" s="7">
        <v>20</v>
      </c>
      <c r="C217" s="7" t="s">
        <v>394</v>
      </c>
      <c r="D217" s="7">
        <v>4702068708</v>
      </c>
      <c r="E217" s="7" t="s">
        <v>312</v>
      </c>
      <c r="F217" s="7" t="s">
        <v>395</v>
      </c>
      <c r="G217" s="7" t="s">
        <v>71</v>
      </c>
      <c r="H217" s="7">
        <v>645</v>
      </c>
      <c r="I217" s="8">
        <v>657</v>
      </c>
      <c r="J217" s="8">
        <v>39</v>
      </c>
      <c r="K217" s="4" t="s">
        <v>26</v>
      </c>
      <c r="L217" s="7" t="s">
        <v>276</v>
      </c>
      <c r="M217" s="7" t="s">
        <v>28</v>
      </c>
      <c r="N217" s="1631">
        <v>15605004604</v>
      </c>
      <c r="O217" s="1627" t="s">
        <v>1579</v>
      </c>
      <c r="P217" s="7" t="s">
        <v>30</v>
      </c>
      <c r="Q217" s="7" t="s">
        <v>1569</v>
      </c>
      <c r="R217" s="9">
        <v>46070</v>
      </c>
      <c r="S217" s="3" t="s">
        <v>28</v>
      </c>
      <c r="T217" s="7" t="s">
        <v>1594</v>
      </c>
      <c r="U217" s="7" t="s">
        <v>1559</v>
      </c>
    </row>
    <row r="218" spans="1:21" s="1273" customFormat="1">
      <c r="A218" s="7" t="s">
        <v>237</v>
      </c>
      <c r="B218" s="7">
        <v>10</v>
      </c>
      <c r="C218" s="7" t="s">
        <v>391</v>
      </c>
      <c r="D218" s="7">
        <v>4702068709</v>
      </c>
      <c r="E218" s="7" t="s">
        <v>393</v>
      </c>
      <c r="F218" s="7" t="s">
        <v>392</v>
      </c>
      <c r="G218" s="7" t="s">
        <v>238</v>
      </c>
      <c r="H218" s="7">
        <v>1200</v>
      </c>
      <c r="I218" s="8">
        <v>1233</v>
      </c>
      <c r="J218" s="8">
        <v>70</v>
      </c>
      <c r="K218" s="4" t="s">
        <v>26</v>
      </c>
      <c r="L218" s="7" t="s">
        <v>276</v>
      </c>
      <c r="M218" s="7" t="s">
        <v>28</v>
      </c>
      <c r="N218" s="1631">
        <v>15605004606</v>
      </c>
      <c r="O218" s="1627" t="s">
        <v>1579</v>
      </c>
      <c r="P218" s="7" t="s">
        <v>30</v>
      </c>
      <c r="Q218" s="7" t="s">
        <v>1570</v>
      </c>
      <c r="R218" s="9">
        <v>46070</v>
      </c>
      <c r="S218" s="3" t="s">
        <v>28</v>
      </c>
      <c r="T218" s="7" t="s">
        <v>1595</v>
      </c>
      <c r="U218" s="7" t="s">
        <v>1559</v>
      </c>
    </row>
    <row r="219" spans="1:21" s="1273" customFormat="1">
      <c r="A219" s="7" t="s">
        <v>237</v>
      </c>
      <c r="B219" s="7">
        <v>20</v>
      </c>
      <c r="C219" s="7" t="s">
        <v>394</v>
      </c>
      <c r="D219" s="7">
        <v>4702068709</v>
      </c>
      <c r="E219" s="7" t="s">
        <v>312</v>
      </c>
      <c r="F219" s="7" t="s">
        <v>395</v>
      </c>
      <c r="G219" s="7" t="s">
        <v>238</v>
      </c>
      <c r="H219" s="7">
        <v>500</v>
      </c>
      <c r="I219" s="8">
        <v>513</v>
      </c>
      <c r="J219" s="8">
        <v>30</v>
      </c>
      <c r="K219" s="4" t="s">
        <v>26</v>
      </c>
      <c r="L219" s="7" t="s">
        <v>276</v>
      </c>
      <c r="M219" s="7" t="s">
        <v>28</v>
      </c>
      <c r="N219" s="1631">
        <v>15605004606</v>
      </c>
      <c r="O219" s="1627" t="s">
        <v>1579</v>
      </c>
      <c r="P219" s="7" t="s">
        <v>30</v>
      </c>
      <c r="Q219" s="7" t="s">
        <v>1570</v>
      </c>
      <c r="R219" s="9">
        <v>46070</v>
      </c>
      <c r="S219" s="3" t="s">
        <v>28</v>
      </c>
      <c r="T219" s="7" t="s">
        <v>1595</v>
      </c>
      <c r="U219" s="7" t="s">
        <v>1559</v>
      </c>
    </row>
    <row r="220" spans="1:21" s="1273" customFormat="1">
      <c r="A220" s="7" t="s">
        <v>237</v>
      </c>
      <c r="B220" s="7">
        <v>30</v>
      </c>
      <c r="C220" s="7" t="s">
        <v>398</v>
      </c>
      <c r="D220" s="7">
        <v>4702068709</v>
      </c>
      <c r="E220" s="7" t="s">
        <v>344</v>
      </c>
      <c r="F220" s="7" t="s">
        <v>399</v>
      </c>
      <c r="G220" s="7" t="s">
        <v>238</v>
      </c>
      <c r="H220" s="7">
        <v>800</v>
      </c>
      <c r="I220" s="8">
        <v>819</v>
      </c>
      <c r="J220" s="8">
        <v>47</v>
      </c>
      <c r="K220" s="4" t="s">
        <v>26</v>
      </c>
      <c r="L220" s="7" t="s">
        <v>276</v>
      </c>
      <c r="M220" s="7" t="s">
        <v>28</v>
      </c>
      <c r="N220" s="1631">
        <v>15605004606</v>
      </c>
      <c r="O220" s="1627" t="s">
        <v>1579</v>
      </c>
      <c r="P220" s="7" t="s">
        <v>30</v>
      </c>
      <c r="Q220" s="7" t="s">
        <v>1570</v>
      </c>
      <c r="R220" s="9">
        <v>46070</v>
      </c>
      <c r="S220" s="3" t="s">
        <v>28</v>
      </c>
      <c r="T220" s="3" t="s">
        <v>1595</v>
      </c>
      <c r="U220" s="7" t="s">
        <v>1559</v>
      </c>
    </row>
    <row r="221" spans="1:21" s="1273" customFormat="1">
      <c r="A221" s="7" t="s">
        <v>21</v>
      </c>
      <c r="B221" s="7">
        <v>20</v>
      </c>
      <c r="C221" s="7" t="s">
        <v>401</v>
      </c>
      <c r="D221" s="7">
        <v>4702068711</v>
      </c>
      <c r="E221" s="7" t="s">
        <v>393</v>
      </c>
      <c r="F221" s="7" t="s">
        <v>402</v>
      </c>
      <c r="G221" s="7" t="s">
        <v>25</v>
      </c>
      <c r="H221" s="7">
        <v>2600</v>
      </c>
      <c r="I221" s="8">
        <v>2672</v>
      </c>
      <c r="J221" s="8">
        <v>156</v>
      </c>
      <c r="K221" s="4" t="s">
        <v>26</v>
      </c>
      <c r="L221" s="7" t="s">
        <v>276</v>
      </c>
      <c r="M221" s="7" t="s">
        <v>28</v>
      </c>
      <c r="N221" s="1631">
        <v>15605004607</v>
      </c>
      <c r="O221" s="1627" t="s">
        <v>1579</v>
      </c>
      <c r="P221" s="7" t="s">
        <v>30</v>
      </c>
      <c r="Q221" s="7" t="s">
        <v>1571</v>
      </c>
      <c r="R221" s="9">
        <v>46071</v>
      </c>
      <c r="S221" s="3" t="s">
        <v>28</v>
      </c>
      <c r="T221" s="3" t="s">
        <v>1596</v>
      </c>
      <c r="U221" s="7" t="s">
        <v>1719</v>
      </c>
    </row>
    <row r="222" spans="1:21" s="1273" customFormat="1">
      <c r="A222" s="7" t="s">
        <v>152</v>
      </c>
      <c r="B222" s="7">
        <v>10</v>
      </c>
      <c r="C222" s="7" t="s">
        <v>403</v>
      </c>
      <c r="D222" s="7">
        <v>4702068713</v>
      </c>
      <c r="E222" s="7" t="s">
        <v>393</v>
      </c>
      <c r="F222" s="7" t="s">
        <v>404</v>
      </c>
      <c r="G222" s="7" t="s">
        <v>102</v>
      </c>
      <c r="H222" s="7">
        <v>300</v>
      </c>
      <c r="I222" s="8">
        <v>295</v>
      </c>
      <c r="J222" s="8">
        <v>20</v>
      </c>
      <c r="K222" s="4" t="s">
        <v>26</v>
      </c>
      <c r="L222" s="7" t="s">
        <v>276</v>
      </c>
      <c r="M222" s="7" t="s">
        <v>28</v>
      </c>
      <c r="N222" s="1631">
        <v>15605004605</v>
      </c>
      <c r="O222" s="1627" t="s">
        <v>1579</v>
      </c>
      <c r="P222" s="7" t="s">
        <v>30</v>
      </c>
      <c r="Q222" s="7" t="s">
        <v>1572</v>
      </c>
      <c r="R222" s="9">
        <v>46070</v>
      </c>
      <c r="S222" s="3" t="s">
        <v>28</v>
      </c>
      <c r="T222" s="3" t="s">
        <v>1597</v>
      </c>
      <c r="U222" s="7" t="s">
        <v>1559</v>
      </c>
    </row>
    <row r="223" spans="1:21" s="1273" customFormat="1">
      <c r="A223" s="7" t="s">
        <v>152</v>
      </c>
      <c r="B223" s="7">
        <v>10</v>
      </c>
      <c r="C223" s="7" t="s">
        <v>405</v>
      </c>
      <c r="D223" s="7">
        <v>4702077438</v>
      </c>
      <c r="E223" s="7" t="s">
        <v>406</v>
      </c>
      <c r="F223" s="10">
        <v>712936018500</v>
      </c>
      <c r="G223" s="7" t="s">
        <v>102</v>
      </c>
      <c r="H223" s="7">
        <v>300</v>
      </c>
      <c r="I223" s="8">
        <v>276</v>
      </c>
      <c r="J223" s="8">
        <v>17</v>
      </c>
      <c r="K223" s="7" t="s">
        <v>26</v>
      </c>
      <c r="L223" s="7" t="s">
        <v>276</v>
      </c>
      <c r="M223" s="7" t="s">
        <v>28</v>
      </c>
      <c r="N223" s="1631">
        <v>15605004609</v>
      </c>
      <c r="O223" s="1627" t="s">
        <v>1579</v>
      </c>
      <c r="P223" s="7" t="s">
        <v>30</v>
      </c>
      <c r="Q223" s="7" t="s">
        <v>1573</v>
      </c>
      <c r="R223" s="9">
        <v>46071</v>
      </c>
      <c r="S223" s="3" t="s">
        <v>28</v>
      </c>
      <c r="T223" s="3" t="s">
        <v>1605</v>
      </c>
      <c r="U223" s="7" t="s">
        <v>1606</v>
      </c>
    </row>
    <row r="224" spans="1:21" s="1273" customFormat="1">
      <c r="A224" s="7" t="s">
        <v>152</v>
      </c>
      <c r="B224" s="7">
        <v>20</v>
      </c>
      <c r="C224" s="7" t="s">
        <v>407</v>
      </c>
      <c r="D224" s="7">
        <v>4702077438</v>
      </c>
      <c r="E224" s="7" t="s">
        <v>408</v>
      </c>
      <c r="F224" s="10">
        <v>712936018501</v>
      </c>
      <c r="G224" s="7" t="s">
        <v>102</v>
      </c>
      <c r="H224" s="7">
        <v>300</v>
      </c>
      <c r="I224" s="8">
        <v>270</v>
      </c>
      <c r="J224" s="8">
        <v>18</v>
      </c>
      <c r="K224" s="7" t="s">
        <v>26</v>
      </c>
      <c r="L224" s="7" t="s">
        <v>276</v>
      </c>
      <c r="M224" s="7" t="s">
        <v>28</v>
      </c>
      <c r="N224" s="1631">
        <v>15605004609</v>
      </c>
      <c r="O224" s="1627" t="s">
        <v>1579</v>
      </c>
      <c r="P224" s="7" t="s">
        <v>30</v>
      </c>
      <c r="Q224" s="7" t="s">
        <v>1573</v>
      </c>
      <c r="R224" s="9">
        <v>46071</v>
      </c>
      <c r="S224" s="3" t="s">
        <v>28</v>
      </c>
      <c r="T224" s="3" t="s">
        <v>1605</v>
      </c>
      <c r="U224" s="7" t="s">
        <v>1606</v>
      </c>
    </row>
    <row r="225" spans="1:21" s="1273" customFormat="1">
      <c r="A225" s="7" t="s">
        <v>152</v>
      </c>
      <c r="B225" s="7">
        <v>30</v>
      </c>
      <c r="C225" s="7" t="s">
        <v>409</v>
      </c>
      <c r="D225" s="7">
        <v>4702077438</v>
      </c>
      <c r="E225" s="7" t="s">
        <v>410</v>
      </c>
      <c r="F225" s="10">
        <v>712936018502</v>
      </c>
      <c r="G225" s="7" t="s">
        <v>102</v>
      </c>
      <c r="H225" s="7">
        <v>300</v>
      </c>
      <c r="I225" s="8">
        <v>300</v>
      </c>
      <c r="J225" s="8">
        <v>20</v>
      </c>
      <c r="K225" s="7" t="s">
        <v>26</v>
      </c>
      <c r="L225" s="7" t="s">
        <v>276</v>
      </c>
      <c r="M225" s="7" t="s">
        <v>28</v>
      </c>
      <c r="N225" s="1631">
        <v>15605004609</v>
      </c>
      <c r="O225" s="1627" t="s">
        <v>1579</v>
      </c>
      <c r="P225" s="7" t="s">
        <v>30</v>
      </c>
      <c r="Q225" s="7" t="s">
        <v>1573</v>
      </c>
      <c r="R225" s="9">
        <v>46071</v>
      </c>
      <c r="S225" s="3" t="s">
        <v>28</v>
      </c>
      <c r="T225" s="3" t="s">
        <v>1605</v>
      </c>
      <c r="U225" s="7" t="s">
        <v>1606</v>
      </c>
    </row>
    <row r="226" spans="1:21" s="1273" customFormat="1">
      <c r="A226" s="7" t="s">
        <v>152</v>
      </c>
      <c r="B226" s="7">
        <v>10</v>
      </c>
      <c r="C226" s="7" t="s">
        <v>411</v>
      </c>
      <c r="D226" s="7">
        <v>4702077439</v>
      </c>
      <c r="E226" s="7" t="s">
        <v>413</v>
      </c>
      <c r="F226" s="7" t="s">
        <v>412</v>
      </c>
      <c r="G226" s="7" t="s">
        <v>102</v>
      </c>
      <c r="H226" s="7">
        <v>300</v>
      </c>
      <c r="I226" s="8">
        <v>300</v>
      </c>
      <c r="J226" s="8">
        <v>20</v>
      </c>
      <c r="K226" s="7" t="s">
        <v>26</v>
      </c>
      <c r="L226" s="7" t="s">
        <v>276</v>
      </c>
      <c r="M226" s="7" t="s">
        <v>28</v>
      </c>
      <c r="N226" s="1631">
        <v>15605004608</v>
      </c>
      <c r="O226" s="1627" t="s">
        <v>1579</v>
      </c>
      <c r="P226" s="7" t="s">
        <v>30</v>
      </c>
      <c r="Q226" s="7" t="s">
        <v>1573</v>
      </c>
      <c r="R226" s="9">
        <v>46071</v>
      </c>
      <c r="S226" s="3" t="s">
        <v>28</v>
      </c>
      <c r="T226" s="3" t="s">
        <v>1605</v>
      </c>
      <c r="U226" s="7" t="s">
        <v>1606</v>
      </c>
    </row>
    <row r="227" spans="1:21" s="1273" customFormat="1">
      <c r="A227" s="7" t="s">
        <v>260</v>
      </c>
      <c r="B227" s="7">
        <v>10</v>
      </c>
      <c r="C227" s="7" t="s">
        <v>414</v>
      </c>
      <c r="D227" s="7">
        <v>4702067317</v>
      </c>
      <c r="E227" s="7" t="s">
        <v>416</v>
      </c>
      <c r="F227" s="7" t="s">
        <v>415</v>
      </c>
      <c r="G227" s="7" t="s">
        <v>43</v>
      </c>
      <c r="H227" s="7">
        <v>12</v>
      </c>
      <c r="I227" s="8">
        <v>12</v>
      </c>
      <c r="J227" s="8">
        <v>1</v>
      </c>
      <c r="K227" s="7" t="s">
        <v>26</v>
      </c>
      <c r="L227" s="7" t="s">
        <v>276</v>
      </c>
      <c r="M227" s="7" t="s">
        <v>28</v>
      </c>
      <c r="N227" s="1633">
        <v>15605004626</v>
      </c>
      <c r="O227" s="1627" t="s">
        <v>1645</v>
      </c>
      <c r="P227" s="7" t="s">
        <v>30</v>
      </c>
      <c r="Q227" s="7" t="s">
        <v>1626</v>
      </c>
      <c r="R227" s="9">
        <v>46081</v>
      </c>
      <c r="S227" s="7" t="s">
        <v>28</v>
      </c>
      <c r="T227" s="3" t="s">
        <v>1698</v>
      </c>
      <c r="U227" s="7" t="s">
        <v>1699</v>
      </c>
    </row>
    <row r="228" spans="1:21" s="1273" customFormat="1">
      <c r="A228" s="7" t="s">
        <v>21</v>
      </c>
      <c r="B228" s="7">
        <v>10</v>
      </c>
      <c r="C228" s="7" t="s">
        <v>417</v>
      </c>
      <c r="D228" s="7">
        <v>4702067323</v>
      </c>
      <c r="E228" s="7" t="s">
        <v>419</v>
      </c>
      <c r="F228" s="7" t="s">
        <v>418</v>
      </c>
      <c r="G228" s="7" t="s">
        <v>25</v>
      </c>
      <c r="H228" s="7">
        <v>801</v>
      </c>
      <c r="I228" s="8">
        <v>801</v>
      </c>
      <c r="J228" s="8">
        <v>20</v>
      </c>
      <c r="K228" s="7" t="s">
        <v>26</v>
      </c>
      <c r="L228" s="7" t="s">
        <v>276</v>
      </c>
      <c r="M228" s="7" t="s">
        <v>28</v>
      </c>
      <c r="N228" s="1631">
        <v>15605004620</v>
      </c>
      <c r="O228" s="1627" t="s">
        <v>1645</v>
      </c>
      <c r="P228" s="7" t="s">
        <v>30</v>
      </c>
      <c r="Q228" s="1421" t="s">
        <v>1627</v>
      </c>
      <c r="R228" s="9">
        <v>46079</v>
      </c>
      <c r="S228" s="7" t="s">
        <v>28</v>
      </c>
      <c r="T228" s="3" t="s">
        <v>1666</v>
      </c>
      <c r="U228" s="7" t="s">
        <v>1667</v>
      </c>
    </row>
    <row r="229" spans="1:21" s="1402" customFormat="1">
      <c r="A229" s="7" t="s">
        <v>21</v>
      </c>
      <c r="B229" s="7">
        <v>10</v>
      </c>
      <c r="C229" s="7" t="s">
        <v>430</v>
      </c>
      <c r="D229" s="7">
        <v>4702067332</v>
      </c>
      <c r="E229" s="7" t="s">
        <v>344</v>
      </c>
      <c r="F229" s="7" t="s">
        <v>347</v>
      </c>
      <c r="G229" s="7" t="s">
        <v>25</v>
      </c>
      <c r="H229" s="7">
        <v>1409</v>
      </c>
      <c r="I229" s="8">
        <v>1445</v>
      </c>
      <c r="J229" s="8">
        <v>84</v>
      </c>
      <c r="K229" s="7" t="s">
        <v>26</v>
      </c>
      <c r="L229" s="7" t="s">
        <v>276</v>
      </c>
      <c r="M229" s="7" t="s">
        <v>28</v>
      </c>
      <c r="N229" s="1631">
        <v>15605004617</v>
      </c>
      <c r="O229" s="1627" t="s">
        <v>1645</v>
      </c>
      <c r="P229" s="7" t="s">
        <v>30</v>
      </c>
      <c r="Q229" s="1421" t="s">
        <v>1627</v>
      </c>
      <c r="R229" s="9">
        <v>46079</v>
      </c>
      <c r="S229" s="7" t="s">
        <v>28</v>
      </c>
      <c r="T229" s="3" t="s">
        <v>1666</v>
      </c>
      <c r="U229" s="7" t="s">
        <v>1667</v>
      </c>
    </row>
    <row r="230" spans="1:21" s="1402" customFormat="1">
      <c r="A230" s="7" t="s">
        <v>21</v>
      </c>
      <c r="B230" s="7">
        <v>20</v>
      </c>
      <c r="C230" s="7" t="s">
        <v>431</v>
      </c>
      <c r="D230" s="7">
        <v>4702067332</v>
      </c>
      <c r="E230" s="7" t="s">
        <v>393</v>
      </c>
      <c r="F230" s="7" t="s">
        <v>402</v>
      </c>
      <c r="G230" s="7" t="s">
        <v>25</v>
      </c>
      <c r="H230" s="7">
        <v>1843</v>
      </c>
      <c r="I230" s="8">
        <v>1896</v>
      </c>
      <c r="J230" s="8">
        <v>110</v>
      </c>
      <c r="K230" s="7" t="s">
        <v>26</v>
      </c>
      <c r="L230" s="7" t="s">
        <v>276</v>
      </c>
      <c r="M230" s="7" t="s">
        <v>28</v>
      </c>
      <c r="N230" s="1631">
        <v>15605004619</v>
      </c>
      <c r="O230" s="1627" t="s">
        <v>1645</v>
      </c>
      <c r="P230" s="7" t="s">
        <v>30</v>
      </c>
      <c r="Q230" s="1421" t="s">
        <v>1627</v>
      </c>
      <c r="R230" s="9">
        <v>46079</v>
      </c>
      <c r="S230" s="7" t="s">
        <v>28</v>
      </c>
      <c r="T230" s="3" t="s">
        <v>1666</v>
      </c>
      <c r="U230" s="7" t="s">
        <v>1667</v>
      </c>
    </row>
    <row r="231" spans="1:21" s="1402" customFormat="1">
      <c r="A231" s="7" t="s">
        <v>21</v>
      </c>
      <c r="B231" s="7">
        <v>30</v>
      </c>
      <c r="C231" s="7" t="s">
        <v>432</v>
      </c>
      <c r="D231" s="7">
        <v>4702067332</v>
      </c>
      <c r="E231" s="7" t="s">
        <v>312</v>
      </c>
      <c r="F231" s="7" t="s">
        <v>313</v>
      </c>
      <c r="G231" s="7" t="s">
        <v>25</v>
      </c>
      <c r="H231" s="7">
        <v>785</v>
      </c>
      <c r="I231" s="8">
        <v>805</v>
      </c>
      <c r="J231" s="8">
        <v>47</v>
      </c>
      <c r="K231" s="7" t="s">
        <v>26</v>
      </c>
      <c r="L231" s="7" t="s">
        <v>276</v>
      </c>
      <c r="M231" s="7" t="s">
        <v>28</v>
      </c>
      <c r="N231" s="1631">
        <v>15605004611</v>
      </c>
      <c r="O231" s="1627" t="s">
        <v>1645</v>
      </c>
      <c r="P231" s="7" t="s">
        <v>30</v>
      </c>
      <c r="Q231" s="1421" t="s">
        <v>1627</v>
      </c>
      <c r="R231" s="9">
        <v>46079</v>
      </c>
      <c r="S231" s="7" t="s">
        <v>28</v>
      </c>
      <c r="T231" s="3" t="s">
        <v>1666</v>
      </c>
      <c r="U231" s="7" t="s">
        <v>1667</v>
      </c>
    </row>
    <row r="232" spans="1:21" s="1402" customFormat="1">
      <c r="A232" s="7" t="s">
        <v>21</v>
      </c>
      <c r="B232" s="7">
        <v>10</v>
      </c>
      <c r="C232" s="7" t="s">
        <v>433</v>
      </c>
      <c r="D232" s="7">
        <v>4702067335</v>
      </c>
      <c r="E232" s="7" t="s">
        <v>317</v>
      </c>
      <c r="F232" s="7" t="s">
        <v>318</v>
      </c>
      <c r="G232" s="7" t="s">
        <v>25</v>
      </c>
      <c r="H232" s="7">
        <v>300</v>
      </c>
      <c r="I232" s="8">
        <v>300</v>
      </c>
      <c r="J232" s="8">
        <v>18</v>
      </c>
      <c r="K232" s="7" t="s">
        <v>26</v>
      </c>
      <c r="L232" s="7" t="s">
        <v>276</v>
      </c>
      <c r="M232" s="7" t="s">
        <v>28</v>
      </c>
      <c r="N232" s="1631">
        <v>15605004611</v>
      </c>
      <c r="O232" s="1627" t="s">
        <v>1645</v>
      </c>
      <c r="P232" s="7" t="s">
        <v>30</v>
      </c>
      <c r="Q232" s="1421" t="s">
        <v>1627</v>
      </c>
      <c r="R232" s="9">
        <v>46079</v>
      </c>
      <c r="S232" s="7" t="s">
        <v>28</v>
      </c>
      <c r="T232" s="3" t="s">
        <v>1666</v>
      </c>
      <c r="U232" s="7" t="s">
        <v>1667</v>
      </c>
    </row>
    <row r="233" spans="1:21" s="1402" customFormat="1">
      <c r="A233" s="7" t="s">
        <v>21</v>
      </c>
      <c r="B233" s="7">
        <v>20</v>
      </c>
      <c r="C233" s="7" t="s">
        <v>434</v>
      </c>
      <c r="D233" s="7">
        <v>4702067335</v>
      </c>
      <c r="E233" s="7" t="s">
        <v>320</v>
      </c>
      <c r="F233" s="7" t="s">
        <v>321</v>
      </c>
      <c r="G233" s="7" t="s">
        <v>25</v>
      </c>
      <c r="H233" s="7">
        <v>265</v>
      </c>
      <c r="I233" s="8">
        <v>265</v>
      </c>
      <c r="J233" s="8">
        <v>16</v>
      </c>
      <c r="K233" s="7" t="s">
        <v>26</v>
      </c>
      <c r="L233" s="7" t="s">
        <v>276</v>
      </c>
      <c r="M233" s="7" t="s">
        <v>28</v>
      </c>
      <c r="N233" s="1631">
        <v>15605004618</v>
      </c>
      <c r="O233" s="1627" t="s">
        <v>1645</v>
      </c>
      <c r="P233" s="7" t="s">
        <v>30</v>
      </c>
      <c r="Q233" s="1421" t="s">
        <v>1627</v>
      </c>
      <c r="R233" s="9">
        <v>46079</v>
      </c>
      <c r="S233" s="7" t="s">
        <v>28</v>
      </c>
      <c r="T233" s="3" t="s">
        <v>1666</v>
      </c>
      <c r="U233" s="7" t="s">
        <v>1667</v>
      </c>
    </row>
    <row r="234" spans="1:21" s="1402" customFormat="1">
      <c r="A234" s="7" t="s">
        <v>203</v>
      </c>
      <c r="B234" s="7">
        <v>10</v>
      </c>
      <c r="C234" s="7" t="s">
        <v>435</v>
      </c>
      <c r="D234" s="7">
        <v>4702090846</v>
      </c>
      <c r="E234" s="7" t="s">
        <v>437</v>
      </c>
      <c r="F234" s="7" t="s">
        <v>436</v>
      </c>
      <c r="G234" s="7" t="s">
        <v>204</v>
      </c>
      <c r="H234" s="7">
        <v>740</v>
      </c>
      <c r="I234" s="8">
        <v>759</v>
      </c>
      <c r="J234" s="8">
        <v>44</v>
      </c>
      <c r="K234" s="7" t="s">
        <v>26</v>
      </c>
      <c r="L234" s="7" t="s">
        <v>276</v>
      </c>
      <c r="M234" s="7" t="s">
        <v>28</v>
      </c>
      <c r="N234" s="1631">
        <v>15605004613</v>
      </c>
      <c r="O234" s="1627" t="s">
        <v>1645</v>
      </c>
      <c r="P234" s="7" t="s">
        <v>30</v>
      </c>
      <c r="Q234" s="1421" t="s">
        <v>1628</v>
      </c>
      <c r="R234" s="9">
        <v>46079</v>
      </c>
      <c r="S234" s="7" t="s">
        <v>28</v>
      </c>
      <c r="T234" s="3" t="s">
        <v>1665</v>
      </c>
      <c r="U234" s="7" t="s">
        <v>1667</v>
      </c>
    </row>
    <row r="235" spans="1:21" s="1402" customFormat="1">
      <c r="A235" s="7" t="s">
        <v>203</v>
      </c>
      <c r="B235" s="7">
        <v>20</v>
      </c>
      <c r="C235" s="7" t="s">
        <v>438</v>
      </c>
      <c r="D235" s="7">
        <v>4702090846</v>
      </c>
      <c r="E235" s="7" t="s">
        <v>440</v>
      </c>
      <c r="F235" s="7" t="s">
        <v>439</v>
      </c>
      <c r="G235" s="7" t="s">
        <v>204</v>
      </c>
      <c r="H235" s="7">
        <v>286</v>
      </c>
      <c r="I235" s="8">
        <v>286</v>
      </c>
      <c r="J235" s="8">
        <v>18</v>
      </c>
      <c r="K235" s="7" t="s">
        <v>26</v>
      </c>
      <c r="L235" s="7" t="s">
        <v>276</v>
      </c>
      <c r="M235" s="7" t="s">
        <v>28</v>
      </c>
      <c r="N235" s="1631">
        <v>15605004610</v>
      </c>
      <c r="O235" s="1627" t="s">
        <v>1645</v>
      </c>
      <c r="P235" s="7" t="s">
        <v>30</v>
      </c>
      <c r="Q235" s="1421" t="s">
        <v>1628</v>
      </c>
      <c r="R235" s="9">
        <v>46079</v>
      </c>
      <c r="S235" s="7" t="s">
        <v>28</v>
      </c>
      <c r="T235" s="3" t="s">
        <v>1665</v>
      </c>
      <c r="U235" s="7" t="s">
        <v>1667</v>
      </c>
    </row>
    <row r="236" spans="1:21" s="1402" customFormat="1">
      <c r="A236" s="7" t="s">
        <v>203</v>
      </c>
      <c r="B236" s="7">
        <v>30</v>
      </c>
      <c r="C236" s="7" t="s">
        <v>441</v>
      </c>
      <c r="D236" s="7">
        <v>4702090846</v>
      </c>
      <c r="E236" s="7" t="s">
        <v>443</v>
      </c>
      <c r="F236" s="7" t="s">
        <v>442</v>
      </c>
      <c r="G236" s="7" t="s">
        <v>204</v>
      </c>
      <c r="H236" s="7">
        <v>346</v>
      </c>
      <c r="I236" s="8">
        <v>354</v>
      </c>
      <c r="J236" s="8">
        <v>21</v>
      </c>
      <c r="K236" s="7" t="s">
        <v>26</v>
      </c>
      <c r="L236" s="7" t="s">
        <v>276</v>
      </c>
      <c r="M236" s="7" t="s">
        <v>28</v>
      </c>
      <c r="N236" s="1631">
        <v>15605004610</v>
      </c>
      <c r="O236" s="1627" t="s">
        <v>1645</v>
      </c>
      <c r="P236" s="7" t="s">
        <v>30</v>
      </c>
      <c r="Q236" s="1421" t="s">
        <v>1628</v>
      </c>
      <c r="R236" s="9">
        <v>46079</v>
      </c>
      <c r="S236" s="7" t="s">
        <v>28</v>
      </c>
      <c r="T236" s="3" t="s">
        <v>1665</v>
      </c>
      <c r="U236" s="7" t="s">
        <v>1667</v>
      </c>
    </row>
    <row r="237" spans="1:21" s="1402" customFormat="1">
      <c r="A237" s="7" t="s">
        <v>203</v>
      </c>
      <c r="B237" s="7">
        <v>40</v>
      </c>
      <c r="C237" s="7" t="s">
        <v>444</v>
      </c>
      <c r="D237" s="7">
        <v>4702090846</v>
      </c>
      <c r="E237" s="7" t="s">
        <v>446</v>
      </c>
      <c r="F237" s="7" t="s">
        <v>445</v>
      </c>
      <c r="G237" s="7" t="s">
        <v>204</v>
      </c>
      <c r="H237" s="7">
        <v>740</v>
      </c>
      <c r="I237" s="8">
        <v>760</v>
      </c>
      <c r="J237" s="8">
        <v>44</v>
      </c>
      <c r="K237" s="7" t="s">
        <v>26</v>
      </c>
      <c r="L237" s="7" t="s">
        <v>276</v>
      </c>
      <c r="M237" s="7" t="s">
        <v>28</v>
      </c>
      <c r="N237" s="1631">
        <v>15605004610</v>
      </c>
      <c r="O237" s="1627" t="s">
        <v>1645</v>
      </c>
      <c r="P237" s="7" t="s">
        <v>30</v>
      </c>
      <c r="Q237" s="1421" t="s">
        <v>1628</v>
      </c>
      <c r="R237" s="9">
        <v>46079</v>
      </c>
      <c r="S237" s="7" t="s">
        <v>28</v>
      </c>
      <c r="T237" s="3" t="s">
        <v>1665</v>
      </c>
      <c r="U237" s="7" t="s">
        <v>1667</v>
      </c>
    </row>
    <row r="238" spans="1:21" s="1402" customFormat="1">
      <c r="A238" s="7" t="s">
        <v>203</v>
      </c>
      <c r="B238" s="7">
        <v>10</v>
      </c>
      <c r="C238" s="7" t="s">
        <v>447</v>
      </c>
      <c r="D238" s="7">
        <v>4702090847</v>
      </c>
      <c r="E238" s="7" t="s">
        <v>440</v>
      </c>
      <c r="F238" s="7" t="s">
        <v>448</v>
      </c>
      <c r="G238" s="7" t="s">
        <v>204</v>
      </c>
      <c r="H238" s="7">
        <v>76</v>
      </c>
      <c r="I238" s="8">
        <v>76</v>
      </c>
      <c r="J238" s="8">
        <v>6</v>
      </c>
      <c r="K238" s="7" t="s">
        <v>26</v>
      </c>
      <c r="L238" s="7" t="s">
        <v>276</v>
      </c>
      <c r="M238" s="7" t="s">
        <v>28</v>
      </c>
      <c r="N238" s="1631">
        <v>15605004614</v>
      </c>
      <c r="O238" s="1627" t="s">
        <v>1645</v>
      </c>
      <c r="P238" s="7" t="s">
        <v>30</v>
      </c>
      <c r="Q238" s="1421" t="s">
        <v>1628</v>
      </c>
      <c r="R238" s="9">
        <v>46079</v>
      </c>
      <c r="S238" s="7" t="s">
        <v>28</v>
      </c>
      <c r="T238" s="3" t="s">
        <v>1665</v>
      </c>
      <c r="U238" s="7" t="s">
        <v>1667</v>
      </c>
    </row>
    <row r="239" spans="1:21" s="1402" customFormat="1">
      <c r="A239" s="7" t="s">
        <v>203</v>
      </c>
      <c r="B239" s="7">
        <v>20</v>
      </c>
      <c r="C239" s="7" t="s">
        <v>449</v>
      </c>
      <c r="D239" s="7">
        <v>4702090847</v>
      </c>
      <c r="E239" s="7" t="s">
        <v>437</v>
      </c>
      <c r="F239" s="7" t="s">
        <v>450</v>
      </c>
      <c r="G239" s="7" t="s">
        <v>204</v>
      </c>
      <c r="H239" s="7">
        <v>90</v>
      </c>
      <c r="I239" s="8">
        <v>90</v>
      </c>
      <c r="J239" s="8">
        <v>7</v>
      </c>
      <c r="K239" s="7" t="s">
        <v>26</v>
      </c>
      <c r="L239" s="7" t="s">
        <v>276</v>
      </c>
      <c r="M239" s="7" t="s">
        <v>28</v>
      </c>
      <c r="N239" s="1631">
        <v>15605004614</v>
      </c>
      <c r="O239" s="1627" t="s">
        <v>1645</v>
      </c>
      <c r="P239" s="7" t="s">
        <v>30</v>
      </c>
      <c r="Q239" s="1421" t="s">
        <v>1628</v>
      </c>
      <c r="R239" s="9">
        <v>46079</v>
      </c>
      <c r="S239" s="7" t="s">
        <v>28</v>
      </c>
      <c r="T239" s="3" t="s">
        <v>1665</v>
      </c>
      <c r="U239" s="7" t="s">
        <v>1667</v>
      </c>
    </row>
    <row r="240" spans="1:21" s="1402" customFormat="1">
      <c r="A240" s="7" t="s">
        <v>21</v>
      </c>
      <c r="B240" s="7">
        <v>10</v>
      </c>
      <c r="C240" s="7" t="s">
        <v>414</v>
      </c>
      <c r="D240" s="7">
        <v>4702067314</v>
      </c>
      <c r="E240" s="7" t="s">
        <v>416</v>
      </c>
      <c r="F240" s="7" t="s">
        <v>415</v>
      </c>
      <c r="G240" s="7" t="s">
        <v>25</v>
      </c>
      <c r="H240" s="7">
        <v>814</v>
      </c>
      <c r="I240" s="8">
        <v>828</v>
      </c>
      <c r="J240" s="8">
        <v>21</v>
      </c>
      <c r="K240" s="7" t="s">
        <v>26</v>
      </c>
      <c r="L240" s="7" t="s">
        <v>276</v>
      </c>
      <c r="M240" s="7" t="s">
        <v>28</v>
      </c>
      <c r="N240" s="1631">
        <v>15605004627</v>
      </c>
      <c r="O240" s="1627" t="s">
        <v>1645</v>
      </c>
      <c r="P240" s="7" t="s">
        <v>30</v>
      </c>
      <c r="Q240" s="1421" t="s">
        <v>1657</v>
      </c>
      <c r="R240" s="9">
        <v>46081</v>
      </c>
      <c r="S240" s="7" t="s">
        <v>28</v>
      </c>
      <c r="T240" s="3" t="s">
        <v>1700</v>
      </c>
      <c r="U240" s="7" t="s">
        <v>1699</v>
      </c>
    </row>
    <row r="241" spans="1:21" s="1402" customFormat="1">
      <c r="A241" s="7" t="s">
        <v>152</v>
      </c>
      <c r="B241" s="7">
        <v>10</v>
      </c>
      <c r="C241" s="7" t="s">
        <v>414</v>
      </c>
      <c r="D241" s="7">
        <v>4702067315</v>
      </c>
      <c r="E241" s="7" t="s">
        <v>416</v>
      </c>
      <c r="F241" s="7" t="s">
        <v>415</v>
      </c>
      <c r="G241" s="7" t="s">
        <v>102</v>
      </c>
      <c r="H241" s="7">
        <v>650</v>
      </c>
      <c r="I241" s="8">
        <v>658</v>
      </c>
      <c r="J241" s="8">
        <v>17</v>
      </c>
      <c r="K241" s="7" t="s">
        <v>26</v>
      </c>
      <c r="L241" s="7" t="s">
        <v>276</v>
      </c>
      <c r="M241" s="7" t="s">
        <v>28</v>
      </c>
      <c r="N241" s="1631">
        <v>15605004628</v>
      </c>
      <c r="O241" s="1627" t="s">
        <v>1645</v>
      </c>
      <c r="P241" s="7" t="s">
        <v>30</v>
      </c>
      <c r="Q241" s="1421" t="s">
        <v>1629</v>
      </c>
      <c r="R241" s="9">
        <v>46081</v>
      </c>
      <c r="S241" s="7" t="s">
        <v>28</v>
      </c>
      <c r="T241" s="3" t="s">
        <v>1701</v>
      </c>
      <c r="U241" s="7" t="s">
        <v>1699</v>
      </c>
    </row>
    <row r="242" spans="1:21" s="1402" customFormat="1">
      <c r="A242" s="7" t="s">
        <v>91</v>
      </c>
      <c r="B242" s="7">
        <v>10</v>
      </c>
      <c r="C242" s="7" t="s">
        <v>414</v>
      </c>
      <c r="D242" s="7">
        <v>4702067316</v>
      </c>
      <c r="E242" s="7" t="s">
        <v>416</v>
      </c>
      <c r="F242" s="7" t="s">
        <v>415</v>
      </c>
      <c r="G242" s="7" t="s">
        <v>102</v>
      </c>
      <c r="H242" s="7">
        <v>562</v>
      </c>
      <c r="I242" s="8">
        <v>567</v>
      </c>
      <c r="J242" s="8">
        <v>14</v>
      </c>
      <c r="K242" s="7" t="s">
        <v>26</v>
      </c>
      <c r="L242" s="7" t="s">
        <v>276</v>
      </c>
      <c r="M242" s="7" t="s">
        <v>28</v>
      </c>
      <c r="N242" s="1631">
        <v>15605004629</v>
      </c>
      <c r="O242" s="1627" t="s">
        <v>1645</v>
      </c>
      <c r="P242" s="7" t="s">
        <v>30</v>
      </c>
      <c r="Q242" s="1421" t="s">
        <v>1656</v>
      </c>
      <c r="R242" s="9">
        <v>46081</v>
      </c>
      <c r="S242" s="7" t="s">
        <v>28</v>
      </c>
      <c r="T242" s="3" t="s">
        <v>1702</v>
      </c>
      <c r="U242" s="7" t="s">
        <v>1699</v>
      </c>
    </row>
    <row r="243" spans="1:21" s="1402" customFormat="1">
      <c r="A243" s="7" t="s">
        <v>91</v>
      </c>
      <c r="B243" s="7">
        <v>10</v>
      </c>
      <c r="C243" s="7" t="s">
        <v>420</v>
      </c>
      <c r="D243" s="7">
        <v>4702067330</v>
      </c>
      <c r="E243" s="7" t="s">
        <v>422</v>
      </c>
      <c r="F243" s="7" t="s">
        <v>421</v>
      </c>
      <c r="G243" s="7" t="s">
        <v>102</v>
      </c>
      <c r="H243" s="7">
        <v>918</v>
      </c>
      <c r="I243" s="8">
        <v>940</v>
      </c>
      <c r="J243" s="8">
        <v>55</v>
      </c>
      <c r="K243" s="7" t="s">
        <v>26</v>
      </c>
      <c r="L243" s="7" t="s">
        <v>276</v>
      </c>
      <c r="M243" s="7" t="s">
        <v>28</v>
      </c>
      <c r="N243" s="1631">
        <v>15605004621</v>
      </c>
      <c r="O243" s="1627" t="s">
        <v>1645</v>
      </c>
      <c r="P243" s="7" t="s">
        <v>30</v>
      </c>
      <c r="Q243" s="1421" t="s">
        <v>1630</v>
      </c>
      <c r="R243" s="9">
        <v>46080</v>
      </c>
      <c r="S243" s="7" t="s">
        <v>28</v>
      </c>
      <c r="T243" s="3" t="s">
        <v>1696</v>
      </c>
      <c r="U243" s="7" t="s">
        <v>1697</v>
      </c>
    </row>
    <row r="244" spans="1:21" s="1402" customFormat="1">
      <c r="A244" s="7" t="s">
        <v>91</v>
      </c>
      <c r="B244" s="7">
        <v>20</v>
      </c>
      <c r="C244" s="7" t="s">
        <v>423</v>
      </c>
      <c r="D244" s="7">
        <v>4702067330</v>
      </c>
      <c r="E244" s="7" t="s">
        <v>320</v>
      </c>
      <c r="F244" s="7" t="s">
        <v>424</v>
      </c>
      <c r="G244" s="7" t="s">
        <v>102</v>
      </c>
      <c r="H244" s="7">
        <v>2496</v>
      </c>
      <c r="I244" s="8">
        <v>2560</v>
      </c>
      <c r="J244" s="8">
        <v>150</v>
      </c>
      <c r="K244" s="7" t="s">
        <v>26</v>
      </c>
      <c r="L244" s="7" t="s">
        <v>276</v>
      </c>
      <c r="M244" s="7" t="s">
        <v>28</v>
      </c>
      <c r="N244" s="1631">
        <v>15605004625</v>
      </c>
      <c r="O244" s="1627" t="s">
        <v>1645</v>
      </c>
      <c r="P244" s="7" t="s">
        <v>30</v>
      </c>
      <c r="Q244" s="1421" t="s">
        <v>1630</v>
      </c>
      <c r="R244" s="9">
        <v>46080</v>
      </c>
      <c r="S244" s="7" t="s">
        <v>28</v>
      </c>
      <c r="T244" s="3" t="s">
        <v>1696</v>
      </c>
      <c r="U244" s="7" t="s">
        <v>1697</v>
      </c>
    </row>
    <row r="245" spans="1:21" s="1402" customFormat="1">
      <c r="A245" s="7" t="s">
        <v>91</v>
      </c>
      <c r="B245" s="7">
        <v>30</v>
      </c>
      <c r="C245" s="7" t="s">
        <v>1376</v>
      </c>
      <c r="D245" s="7">
        <v>4702067330</v>
      </c>
      <c r="E245" s="7" t="s">
        <v>317</v>
      </c>
      <c r="F245" s="7" t="s">
        <v>427</v>
      </c>
      <c r="G245" s="7" t="s">
        <v>102</v>
      </c>
      <c r="H245" s="7">
        <v>3200</v>
      </c>
      <c r="I245" s="8">
        <v>3289</v>
      </c>
      <c r="J245" s="8">
        <v>192</v>
      </c>
      <c r="K245" s="7" t="s">
        <v>26</v>
      </c>
      <c r="L245" s="7" t="s">
        <v>276</v>
      </c>
      <c r="M245" s="7" t="s">
        <v>28</v>
      </c>
      <c r="N245" s="1631">
        <v>15605004616</v>
      </c>
      <c r="O245" s="1627" t="s">
        <v>1645</v>
      </c>
      <c r="P245" s="7" t="s">
        <v>30</v>
      </c>
      <c r="Q245" s="1421" t="s">
        <v>1630</v>
      </c>
      <c r="R245" s="9">
        <v>46080</v>
      </c>
      <c r="S245" s="7" t="s">
        <v>28</v>
      </c>
      <c r="T245" s="3" t="s">
        <v>1696</v>
      </c>
      <c r="U245" s="7" t="s">
        <v>1697</v>
      </c>
    </row>
    <row r="246" spans="1:21" s="1402" customFormat="1">
      <c r="A246" s="7" t="s">
        <v>91</v>
      </c>
      <c r="B246" s="7">
        <v>10</v>
      </c>
      <c r="C246" s="7" t="s">
        <v>428</v>
      </c>
      <c r="D246" s="7">
        <v>4702067331</v>
      </c>
      <c r="E246" s="7" t="s">
        <v>393</v>
      </c>
      <c r="F246" s="7" t="s">
        <v>392</v>
      </c>
      <c r="G246" s="7" t="s">
        <v>102</v>
      </c>
      <c r="H246" s="7">
        <v>626</v>
      </c>
      <c r="I246" s="8">
        <v>641</v>
      </c>
      <c r="J246" s="4">
        <v>38</v>
      </c>
      <c r="K246" s="7" t="s">
        <v>26</v>
      </c>
      <c r="L246" s="7" t="s">
        <v>276</v>
      </c>
      <c r="M246" s="7" t="s">
        <v>28</v>
      </c>
      <c r="N246" s="1631">
        <v>15605004624</v>
      </c>
      <c r="O246" s="1627" t="s">
        <v>1645</v>
      </c>
      <c r="P246" s="7" t="s">
        <v>30</v>
      </c>
      <c r="Q246" s="1421" t="s">
        <v>1630</v>
      </c>
      <c r="R246" s="9">
        <v>46080</v>
      </c>
      <c r="S246" s="7" t="s">
        <v>28</v>
      </c>
      <c r="T246" s="3" t="s">
        <v>1696</v>
      </c>
      <c r="U246" s="7" t="s">
        <v>1606</v>
      </c>
    </row>
    <row r="247" spans="1:21" s="1402" customFormat="1">
      <c r="A247" s="7" t="s">
        <v>91</v>
      </c>
      <c r="B247" s="7">
        <v>20</v>
      </c>
      <c r="C247" s="7" t="s">
        <v>429</v>
      </c>
      <c r="D247" s="7">
        <v>4702067331</v>
      </c>
      <c r="E247" s="7" t="s">
        <v>312</v>
      </c>
      <c r="F247" s="7" t="s">
        <v>395</v>
      </c>
      <c r="G247" s="7" t="s">
        <v>102</v>
      </c>
      <c r="H247" s="7">
        <v>494</v>
      </c>
      <c r="I247" s="8">
        <v>506</v>
      </c>
      <c r="J247" s="4">
        <v>30</v>
      </c>
      <c r="K247" s="7" t="s">
        <v>26</v>
      </c>
      <c r="L247" s="7" t="s">
        <v>276</v>
      </c>
      <c r="M247" s="7" t="s">
        <v>28</v>
      </c>
      <c r="N247" s="1631">
        <v>15605004624</v>
      </c>
      <c r="O247" s="1627" t="s">
        <v>1645</v>
      </c>
      <c r="P247" s="7" t="s">
        <v>30</v>
      </c>
      <c r="Q247" s="1421" t="s">
        <v>1630</v>
      </c>
      <c r="R247" s="9">
        <v>46080</v>
      </c>
      <c r="S247" s="7" t="s">
        <v>28</v>
      </c>
      <c r="T247" s="7" t="s">
        <v>1696</v>
      </c>
      <c r="U247" s="7" t="s">
        <v>1606</v>
      </c>
    </row>
    <row r="248" spans="1:21" s="1402" customFormat="1">
      <c r="A248" s="7" t="s">
        <v>91</v>
      </c>
      <c r="B248" s="7">
        <v>10</v>
      </c>
      <c r="C248" s="7" t="s">
        <v>435</v>
      </c>
      <c r="D248" s="7">
        <v>4702079686</v>
      </c>
      <c r="E248" s="7" t="s">
        <v>437</v>
      </c>
      <c r="F248" s="7" t="s">
        <v>436</v>
      </c>
      <c r="G248" s="7" t="s">
        <v>102</v>
      </c>
      <c r="H248" s="7">
        <v>2622</v>
      </c>
      <c r="I248" s="8">
        <v>2696</v>
      </c>
      <c r="J248" s="4">
        <v>158</v>
      </c>
      <c r="K248" s="7" t="s">
        <v>26</v>
      </c>
      <c r="L248" s="7" t="s">
        <v>276</v>
      </c>
      <c r="M248" s="7" t="s">
        <v>28</v>
      </c>
      <c r="N248" s="1631">
        <v>15605004623</v>
      </c>
      <c r="O248" s="1627" t="s">
        <v>1645</v>
      </c>
      <c r="P248" s="7" t="s">
        <v>30</v>
      </c>
      <c r="Q248" s="1421" t="s">
        <v>1630</v>
      </c>
      <c r="R248" s="9">
        <v>46080</v>
      </c>
      <c r="S248" s="7" t="s">
        <v>28</v>
      </c>
      <c r="T248" s="7" t="s">
        <v>1696</v>
      </c>
      <c r="U248" s="7" t="s">
        <v>1606</v>
      </c>
    </row>
    <row r="249" spans="1:21" s="1402" customFormat="1">
      <c r="A249" s="7" t="s">
        <v>91</v>
      </c>
      <c r="B249" s="7">
        <v>20</v>
      </c>
      <c r="C249" s="7" t="s">
        <v>438</v>
      </c>
      <c r="D249" s="7">
        <v>4702079686</v>
      </c>
      <c r="E249" s="7" t="s">
        <v>440</v>
      </c>
      <c r="F249" s="7" t="s">
        <v>439</v>
      </c>
      <c r="G249" s="7" t="s">
        <v>102</v>
      </c>
      <c r="H249" s="7">
        <v>2074</v>
      </c>
      <c r="I249" s="8">
        <v>2132</v>
      </c>
      <c r="J249" s="4">
        <v>126</v>
      </c>
      <c r="K249" s="7" t="s">
        <v>26</v>
      </c>
      <c r="L249" s="7" t="s">
        <v>276</v>
      </c>
      <c r="M249" s="7" t="s">
        <v>28</v>
      </c>
      <c r="N249" s="1631">
        <v>15605004612</v>
      </c>
      <c r="O249" s="1627" t="s">
        <v>1645</v>
      </c>
      <c r="P249" s="7" t="s">
        <v>30</v>
      </c>
      <c r="Q249" s="1421" t="s">
        <v>1630</v>
      </c>
      <c r="R249" s="9">
        <v>46080</v>
      </c>
      <c r="S249" s="7" t="s">
        <v>28</v>
      </c>
      <c r="T249" s="7" t="s">
        <v>1696</v>
      </c>
      <c r="U249" s="7" t="s">
        <v>1559</v>
      </c>
    </row>
    <row r="250" spans="1:21" s="1402" customFormat="1">
      <c r="A250" s="7" t="s">
        <v>91</v>
      </c>
      <c r="B250" s="7">
        <v>30</v>
      </c>
      <c r="C250" s="7" t="s">
        <v>441</v>
      </c>
      <c r="D250" s="7">
        <v>4702079686</v>
      </c>
      <c r="E250" s="7" t="s">
        <v>443</v>
      </c>
      <c r="F250" s="7" t="s">
        <v>442</v>
      </c>
      <c r="G250" s="7" t="s">
        <v>102</v>
      </c>
      <c r="H250" s="7">
        <v>1966</v>
      </c>
      <c r="I250" s="8">
        <v>2019</v>
      </c>
      <c r="J250" s="4">
        <v>118</v>
      </c>
      <c r="K250" s="7" t="s">
        <v>26</v>
      </c>
      <c r="L250" s="7" t="s">
        <v>276</v>
      </c>
      <c r="M250" s="7" t="s">
        <v>28</v>
      </c>
      <c r="N250" s="1631">
        <v>15605004612</v>
      </c>
      <c r="O250" s="1627" t="s">
        <v>1645</v>
      </c>
      <c r="P250" s="7" t="s">
        <v>30</v>
      </c>
      <c r="Q250" s="1421" t="s">
        <v>1630</v>
      </c>
      <c r="R250" s="9">
        <v>46080</v>
      </c>
      <c r="S250" s="7" t="s">
        <v>28</v>
      </c>
      <c r="T250" s="7" t="s">
        <v>1696</v>
      </c>
      <c r="U250" s="7" t="s">
        <v>1559</v>
      </c>
    </row>
    <row r="251" spans="1:21" s="1402" customFormat="1">
      <c r="A251" s="7" t="s">
        <v>91</v>
      </c>
      <c r="B251" s="7">
        <v>40</v>
      </c>
      <c r="C251" s="7" t="s">
        <v>444</v>
      </c>
      <c r="D251" s="7">
        <v>4702079686</v>
      </c>
      <c r="E251" s="7" t="s">
        <v>446</v>
      </c>
      <c r="F251" s="7" t="s">
        <v>445</v>
      </c>
      <c r="G251" s="7" t="s">
        <v>102</v>
      </c>
      <c r="H251" s="7">
        <v>2402</v>
      </c>
      <c r="I251" s="8">
        <v>2470</v>
      </c>
      <c r="J251" s="4">
        <v>146</v>
      </c>
      <c r="K251" s="7" t="s">
        <v>26</v>
      </c>
      <c r="L251" s="7" t="s">
        <v>276</v>
      </c>
      <c r="M251" s="7" t="s">
        <v>28</v>
      </c>
      <c r="N251" s="1631">
        <v>15605004612</v>
      </c>
      <c r="O251" s="1627" t="s">
        <v>1645</v>
      </c>
      <c r="P251" s="7" t="s">
        <v>30</v>
      </c>
      <c r="Q251" s="1421" t="s">
        <v>1630</v>
      </c>
      <c r="R251" s="9">
        <v>46080</v>
      </c>
      <c r="S251" s="7" t="s">
        <v>28</v>
      </c>
      <c r="T251" s="7" t="s">
        <v>1696</v>
      </c>
      <c r="U251" s="7" t="s">
        <v>1559</v>
      </c>
    </row>
    <row r="252" spans="1:21" s="6" customFormat="1">
      <c r="A252" s="3" t="s">
        <v>91</v>
      </c>
      <c r="B252" s="3">
        <v>10</v>
      </c>
      <c r="C252" s="3" t="s">
        <v>447</v>
      </c>
      <c r="D252" s="3">
        <v>4702079688</v>
      </c>
      <c r="E252" s="3" t="s">
        <v>440</v>
      </c>
      <c r="F252" s="3" t="s">
        <v>448</v>
      </c>
      <c r="G252" s="3" t="s">
        <v>102</v>
      </c>
      <c r="H252" s="3">
        <v>223</v>
      </c>
      <c r="I252" s="4">
        <v>223</v>
      </c>
      <c r="J252" s="4">
        <v>18</v>
      </c>
      <c r="K252" s="3" t="s">
        <v>26</v>
      </c>
      <c r="L252" s="3" t="s">
        <v>276</v>
      </c>
      <c r="M252" s="3" t="s">
        <v>28</v>
      </c>
      <c r="N252" s="1632">
        <v>15605004615</v>
      </c>
      <c r="O252" s="1725" t="s">
        <v>1645</v>
      </c>
      <c r="P252" s="3" t="s">
        <v>30</v>
      </c>
      <c r="Q252" s="1803" t="s">
        <v>1630</v>
      </c>
      <c r="R252" s="5">
        <v>46080</v>
      </c>
      <c r="S252" s="3" t="s">
        <v>28</v>
      </c>
      <c r="T252" s="3" t="s">
        <v>1696</v>
      </c>
      <c r="U252" s="3" t="s">
        <v>1606</v>
      </c>
    </row>
    <row r="253" spans="1:21" s="6" customFormat="1">
      <c r="A253" s="3" t="s">
        <v>91</v>
      </c>
      <c r="B253" s="3">
        <v>20</v>
      </c>
      <c r="C253" s="3" t="s">
        <v>449</v>
      </c>
      <c r="D253" s="3">
        <v>4702079688</v>
      </c>
      <c r="E253" s="3" t="s">
        <v>437</v>
      </c>
      <c r="F253" s="3" t="s">
        <v>450</v>
      </c>
      <c r="G253" s="3" t="s">
        <v>102</v>
      </c>
      <c r="H253" s="3">
        <v>1070</v>
      </c>
      <c r="I253" s="4">
        <v>1091</v>
      </c>
      <c r="J253" s="4">
        <v>77</v>
      </c>
      <c r="K253" s="3" t="s">
        <v>26</v>
      </c>
      <c r="L253" s="3" t="s">
        <v>276</v>
      </c>
      <c r="M253" s="3" t="s">
        <v>28</v>
      </c>
      <c r="N253" s="1632">
        <v>15605004622</v>
      </c>
      <c r="O253" s="1725" t="s">
        <v>1645</v>
      </c>
      <c r="P253" s="3" t="s">
        <v>30</v>
      </c>
      <c r="Q253" s="1803" t="s">
        <v>1630</v>
      </c>
      <c r="R253" s="5">
        <v>46080</v>
      </c>
      <c r="S253" s="3" t="s">
        <v>28</v>
      </c>
      <c r="T253" s="3" t="s">
        <v>1696</v>
      </c>
      <c r="U253" s="3" t="s">
        <v>1606</v>
      </c>
    </row>
    <row r="254" spans="1:21" s="6" customFormat="1">
      <c r="A254" s="3" t="s">
        <v>125</v>
      </c>
      <c r="B254" s="3">
        <v>10</v>
      </c>
      <c r="C254" s="3" t="s">
        <v>1580</v>
      </c>
      <c r="D254" s="3">
        <v>4702112432</v>
      </c>
      <c r="E254" s="3" t="s">
        <v>334</v>
      </c>
      <c r="F254" s="1215">
        <v>710615870001</v>
      </c>
      <c r="G254" s="3" t="s">
        <v>25</v>
      </c>
      <c r="H254" s="3">
        <v>1292</v>
      </c>
      <c r="I254" s="4">
        <v>1308</v>
      </c>
      <c r="J254" s="4">
        <v>35</v>
      </c>
      <c r="K254" s="3" t="s">
        <v>26</v>
      </c>
      <c r="L254" s="3" t="s">
        <v>276</v>
      </c>
      <c r="M254" s="3" t="s">
        <v>28</v>
      </c>
      <c r="N254" s="1632">
        <v>15605004630</v>
      </c>
      <c r="O254" s="1725" t="s">
        <v>1714</v>
      </c>
      <c r="P254" s="3" t="s">
        <v>30</v>
      </c>
      <c r="Q254" s="3" t="s">
        <v>1712</v>
      </c>
      <c r="R254" s="5">
        <v>46085</v>
      </c>
      <c r="S254" s="3" t="s">
        <v>28</v>
      </c>
      <c r="T254" s="3" t="s">
        <v>1717</v>
      </c>
      <c r="U254" s="3" t="s">
        <v>1718</v>
      </c>
    </row>
    <row r="255" spans="1:21" s="6" customFormat="1">
      <c r="A255" s="3" t="s">
        <v>125</v>
      </c>
      <c r="B255" s="3">
        <v>20</v>
      </c>
      <c r="C255" s="3" t="s">
        <v>1578</v>
      </c>
      <c r="D255" s="3">
        <v>4702112432</v>
      </c>
      <c r="E255" s="3" t="s">
        <v>566</v>
      </c>
      <c r="F255" s="1215">
        <v>710615870002</v>
      </c>
      <c r="G255" s="3" t="s">
        <v>25</v>
      </c>
      <c r="H255" s="3">
        <v>869</v>
      </c>
      <c r="I255" s="4">
        <v>876</v>
      </c>
      <c r="J255" s="4">
        <v>23</v>
      </c>
      <c r="K255" s="3" t="s">
        <v>26</v>
      </c>
      <c r="L255" s="3" t="s">
        <v>276</v>
      </c>
      <c r="M255" s="3" t="s">
        <v>28</v>
      </c>
      <c r="N255" s="1632">
        <v>15605004630</v>
      </c>
      <c r="O255" s="1725" t="s">
        <v>1714</v>
      </c>
      <c r="P255" s="3" t="s">
        <v>30</v>
      </c>
      <c r="Q255" s="3" t="s">
        <v>1712</v>
      </c>
      <c r="R255" s="5">
        <v>46085</v>
      </c>
      <c r="S255" s="3" t="s">
        <v>28</v>
      </c>
      <c r="T255" s="3" t="s">
        <v>1717</v>
      </c>
      <c r="U255" s="3" t="s">
        <v>1718</v>
      </c>
    </row>
    <row r="256" spans="1:21" s="6" customFormat="1">
      <c r="A256" s="3" t="s">
        <v>125</v>
      </c>
      <c r="B256" s="3">
        <v>10</v>
      </c>
      <c r="C256" s="3" t="s">
        <v>1581</v>
      </c>
      <c r="D256" s="3">
        <v>4702112433</v>
      </c>
      <c r="E256" s="3" t="s">
        <v>1082</v>
      </c>
      <c r="F256" s="1215">
        <v>710615871001</v>
      </c>
      <c r="G256" s="3" t="s">
        <v>25</v>
      </c>
      <c r="H256" s="3">
        <v>1250</v>
      </c>
      <c r="I256" s="4">
        <v>1281</v>
      </c>
      <c r="J256" s="4">
        <v>33</v>
      </c>
      <c r="K256" s="3" t="s">
        <v>26</v>
      </c>
      <c r="L256" s="3" t="s">
        <v>276</v>
      </c>
      <c r="M256" s="3" t="s">
        <v>28</v>
      </c>
      <c r="N256" s="1632">
        <v>15605004631</v>
      </c>
      <c r="O256" s="1725" t="s">
        <v>1714</v>
      </c>
      <c r="P256" s="3" t="s">
        <v>30</v>
      </c>
      <c r="Q256" s="3" t="s">
        <v>1712</v>
      </c>
      <c r="R256" s="5">
        <v>46085</v>
      </c>
      <c r="S256" s="3" t="s">
        <v>28</v>
      </c>
      <c r="T256" s="3" t="s">
        <v>1717</v>
      </c>
      <c r="U256" s="3" t="s">
        <v>1718</v>
      </c>
    </row>
    <row r="257" spans="1:21" s="6" customFormat="1">
      <c r="A257" s="3" t="s">
        <v>125</v>
      </c>
      <c r="B257" s="3">
        <v>10</v>
      </c>
      <c r="C257" s="3" t="s">
        <v>1582</v>
      </c>
      <c r="D257" s="3">
        <v>4702112434</v>
      </c>
      <c r="E257" s="3" t="s">
        <v>334</v>
      </c>
      <c r="F257" s="1215">
        <v>710757702001</v>
      </c>
      <c r="G257" s="3" t="s">
        <v>25</v>
      </c>
      <c r="H257" s="3">
        <v>1127</v>
      </c>
      <c r="I257" s="4">
        <v>1148</v>
      </c>
      <c r="J257" s="4">
        <v>30</v>
      </c>
      <c r="K257" s="3" t="s">
        <v>26</v>
      </c>
      <c r="L257" s="3" t="s">
        <v>276</v>
      </c>
      <c r="M257" s="3" t="s">
        <v>28</v>
      </c>
      <c r="N257" s="1632">
        <v>15605004632</v>
      </c>
      <c r="O257" s="1725" t="s">
        <v>1714</v>
      </c>
      <c r="P257" s="3" t="s">
        <v>30</v>
      </c>
      <c r="Q257" s="3" t="s">
        <v>1712</v>
      </c>
      <c r="R257" s="5">
        <v>46085</v>
      </c>
      <c r="S257" s="3" t="s">
        <v>28</v>
      </c>
      <c r="T257" s="3" t="s">
        <v>1717</v>
      </c>
      <c r="U257" s="3" t="s">
        <v>1718</v>
      </c>
    </row>
    <row r="258" spans="1:21" s="6" customFormat="1">
      <c r="A258" s="3" t="s">
        <v>125</v>
      </c>
      <c r="B258" s="3">
        <v>20</v>
      </c>
      <c r="C258" s="3" t="s">
        <v>1583</v>
      </c>
      <c r="D258" s="3">
        <v>4702112434</v>
      </c>
      <c r="E258" s="3" t="s">
        <v>566</v>
      </c>
      <c r="F258" s="1215">
        <v>710757702002</v>
      </c>
      <c r="G258" s="3" t="s">
        <v>25</v>
      </c>
      <c r="H258" s="3">
        <v>679</v>
      </c>
      <c r="I258" s="4">
        <v>684</v>
      </c>
      <c r="J258" s="4">
        <v>18</v>
      </c>
      <c r="K258" s="3" t="s">
        <v>26</v>
      </c>
      <c r="L258" s="3" t="s">
        <v>276</v>
      </c>
      <c r="M258" s="3" t="s">
        <v>28</v>
      </c>
      <c r="N258" s="1632">
        <v>15605004632</v>
      </c>
      <c r="O258" s="1725" t="s">
        <v>1714</v>
      </c>
      <c r="P258" s="3" t="s">
        <v>30</v>
      </c>
      <c r="Q258" s="3" t="s">
        <v>1712</v>
      </c>
      <c r="R258" s="5">
        <v>46085</v>
      </c>
      <c r="S258" s="3" t="s">
        <v>28</v>
      </c>
      <c r="T258" s="3" t="s">
        <v>1717</v>
      </c>
      <c r="U258" s="3" t="s">
        <v>1718</v>
      </c>
    </row>
    <row r="259" spans="1:21" s="1498" customFormat="1">
      <c r="A259" s="7" t="s">
        <v>186</v>
      </c>
      <c r="B259" s="7">
        <v>10</v>
      </c>
      <c r="C259" s="7" t="s">
        <v>414</v>
      </c>
      <c r="D259" s="7">
        <v>4702067322</v>
      </c>
      <c r="E259" s="7" t="s">
        <v>416</v>
      </c>
      <c r="F259" s="7" t="s">
        <v>415</v>
      </c>
      <c r="G259" s="7" t="s">
        <v>187</v>
      </c>
      <c r="H259" s="7">
        <v>60</v>
      </c>
      <c r="I259" s="8">
        <v>60</v>
      </c>
      <c r="J259" s="8">
        <v>2</v>
      </c>
      <c r="K259" s="7" t="s">
        <v>263</v>
      </c>
      <c r="L259" s="7" t="s">
        <v>276</v>
      </c>
      <c r="M259" s="7" t="s">
        <v>28</v>
      </c>
      <c r="N259" s="1631">
        <v>15605004633</v>
      </c>
      <c r="O259" s="1627" t="s">
        <v>1751</v>
      </c>
      <c r="P259" s="7" t="s">
        <v>30</v>
      </c>
      <c r="Q259" s="7" t="s">
        <v>1748</v>
      </c>
      <c r="R259" s="9">
        <v>46093</v>
      </c>
      <c r="S259" s="7" t="s">
        <v>28</v>
      </c>
      <c r="T259" s="7" t="s">
        <v>1772</v>
      </c>
      <c r="U259" s="7" t="s">
        <v>1606</v>
      </c>
    </row>
    <row r="260" spans="1:21" s="1498" customFormat="1">
      <c r="A260" s="7" t="s">
        <v>186</v>
      </c>
      <c r="B260" s="7">
        <v>10</v>
      </c>
      <c r="C260" s="7" t="s">
        <v>417</v>
      </c>
      <c r="D260" s="7">
        <v>4702067329</v>
      </c>
      <c r="E260" s="7" t="s">
        <v>419</v>
      </c>
      <c r="F260" s="7" t="s">
        <v>418</v>
      </c>
      <c r="G260" s="7" t="s">
        <v>187</v>
      </c>
      <c r="H260" s="7">
        <v>1000</v>
      </c>
      <c r="I260" s="8">
        <v>1022</v>
      </c>
      <c r="J260" s="8">
        <v>24</v>
      </c>
      <c r="K260" s="7" t="s">
        <v>263</v>
      </c>
      <c r="L260" s="7" t="s">
        <v>276</v>
      </c>
      <c r="M260" s="7" t="s">
        <v>28</v>
      </c>
      <c r="N260" s="1631">
        <v>15605004634</v>
      </c>
      <c r="O260" s="1627" t="s">
        <v>1751</v>
      </c>
      <c r="P260" s="7" t="s">
        <v>30</v>
      </c>
      <c r="Q260" s="7" t="s">
        <v>1748</v>
      </c>
      <c r="R260" s="9">
        <v>46093</v>
      </c>
      <c r="S260" s="7" t="s">
        <v>28</v>
      </c>
      <c r="T260" s="7" t="s">
        <v>1772</v>
      </c>
      <c r="U260" s="7" t="s">
        <v>1606</v>
      </c>
    </row>
    <row r="261" spans="1:21" s="1428" customFormat="1">
      <c r="A261" s="7" t="s">
        <v>237</v>
      </c>
      <c r="B261" s="7">
        <v>10</v>
      </c>
      <c r="C261" s="7" t="s">
        <v>414</v>
      </c>
      <c r="D261" s="7">
        <v>4702067321</v>
      </c>
      <c r="E261" s="7" t="s">
        <v>416</v>
      </c>
      <c r="F261" s="7" t="s">
        <v>415</v>
      </c>
      <c r="G261" s="7" t="s">
        <v>238</v>
      </c>
      <c r="H261" s="7">
        <v>250</v>
      </c>
      <c r="I261" s="8">
        <v>241</v>
      </c>
      <c r="J261" s="8">
        <v>6</v>
      </c>
      <c r="K261" s="7" t="s">
        <v>263</v>
      </c>
      <c r="L261" s="7" t="s">
        <v>276</v>
      </c>
      <c r="M261" s="7" t="s">
        <v>28</v>
      </c>
      <c r="N261" s="1631">
        <v>15605004641</v>
      </c>
      <c r="O261" s="1627" t="s">
        <v>1817</v>
      </c>
      <c r="P261" s="7" t="s">
        <v>30</v>
      </c>
      <c r="Q261" s="7" t="s">
        <v>1803</v>
      </c>
      <c r="R261" s="9">
        <v>46098</v>
      </c>
      <c r="S261" s="7" t="s">
        <v>28</v>
      </c>
      <c r="T261" s="7" t="s">
        <v>1824</v>
      </c>
      <c r="U261" s="7" t="s">
        <v>1827</v>
      </c>
    </row>
    <row r="262" spans="1:21" s="1599" customFormat="1">
      <c r="A262" s="7" t="s">
        <v>237</v>
      </c>
      <c r="B262" s="7">
        <v>10</v>
      </c>
      <c r="C262" s="7" t="s">
        <v>417</v>
      </c>
      <c r="D262" s="7">
        <v>4702067327</v>
      </c>
      <c r="E262" s="7" t="s">
        <v>419</v>
      </c>
      <c r="F262" s="7" t="s">
        <v>418</v>
      </c>
      <c r="G262" s="7" t="s">
        <v>238</v>
      </c>
      <c r="H262" s="7">
        <v>65</v>
      </c>
      <c r="I262" s="8">
        <v>65</v>
      </c>
      <c r="J262" s="8">
        <v>2</v>
      </c>
      <c r="K262" s="7" t="s">
        <v>263</v>
      </c>
      <c r="L262" s="7" t="s">
        <v>276</v>
      </c>
      <c r="M262" s="7" t="s">
        <v>28</v>
      </c>
      <c r="N262" s="1631">
        <v>15605004642</v>
      </c>
      <c r="O262" s="1627" t="s">
        <v>1817</v>
      </c>
      <c r="P262" s="7" t="s">
        <v>30</v>
      </c>
      <c r="Q262" s="7" t="s">
        <v>1803</v>
      </c>
      <c r="R262" s="9">
        <v>46098</v>
      </c>
      <c r="S262" s="7" t="s">
        <v>28</v>
      </c>
      <c r="T262" s="7" t="s">
        <v>1824</v>
      </c>
      <c r="U262" s="7" t="s">
        <v>1827</v>
      </c>
    </row>
    <row r="263" spans="1:21" s="1599" customFormat="1">
      <c r="A263" s="7" t="s">
        <v>237</v>
      </c>
      <c r="B263" s="7">
        <v>10</v>
      </c>
      <c r="C263" s="7" t="s">
        <v>417</v>
      </c>
      <c r="D263" s="7">
        <v>4702067328</v>
      </c>
      <c r="E263" s="7" t="s">
        <v>419</v>
      </c>
      <c r="F263" s="7" t="s">
        <v>418</v>
      </c>
      <c r="G263" s="7" t="s">
        <v>238</v>
      </c>
      <c r="H263" s="7">
        <v>500</v>
      </c>
      <c r="I263" s="8">
        <v>500</v>
      </c>
      <c r="J263" s="8">
        <v>12</v>
      </c>
      <c r="K263" s="7" t="s">
        <v>263</v>
      </c>
      <c r="L263" s="7" t="s">
        <v>276</v>
      </c>
      <c r="M263" s="7" t="s">
        <v>28</v>
      </c>
      <c r="N263" s="1631">
        <v>15605004643</v>
      </c>
      <c r="O263" s="1627" t="s">
        <v>1817</v>
      </c>
      <c r="P263" s="7" t="s">
        <v>30</v>
      </c>
      <c r="Q263" s="7" t="s">
        <v>1803</v>
      </c>
      <c r="R263" s="9">
        <v>46098</v>
      </c>
      <c r="S263" s="7" t="s">
        <v>28</v>
      </c>
      <c r="T263" s="7" t="s">
        <v>1824</v>
      </c>
      <c r="U263" s="7" t="s">
        <v>1827</v>
      </c>
    </row>
    <row r="264" spans="1:21" s="1599" customFormat="1">
      <c r="A264" s="7" t="s">
        <v>237</v>
      </c>
      <c r="B264" s="7">
        <v>10</v>
      </c>
      <c r="C264" s="7" t="s">
        <v>431</v>
      </c>
      <c r="D264" s="7">
        <v>4702067334</v>
      </c>
      <c r="E264" s="7" t="s">
        <v>393</v>
      </c>
      <c r="F264" s="7" t="s">
        <v>402</v>
      </c>
      <c r="G264" s="7" t="s">
        <v>238</v>
      </c>
      <c r="H264" s="7">
        <v>121</v>
      </c>
      <c r="I264" s="8">
        <v>121</v>
      </c>
      <c r="J264" s="8">
        <v>8</v>
      </c>
      <c r="K264" s="7" t="s">
        <v>263</v>
      </c>
      <c r="L264" s="7" t="s">
        <v>276</v>
      </c>
      <c r="M264" s="7" t="s">
        <v>28</v>
      </c>
      <c r="N264" s="1631">
        <v>15605004644</v>
      </c>
      <c r="O264" s="1627" t="s">
        <v>1817</v>
      </c>
      <c r="P264" s="7" t="s">
        <v>30</v>
      </c>
      <c r="Q264" s="7" t="s">
        <v>1803</v>
      </c>
      <c r="R264" s="9">
        <v>46098</v>
      </c>
      <c r="S264" s="7" t="s">
        <v>28</v>
      </c>
      <c r="T264" s="7" t="s">
        <v>1824</v>
      </c>
      <c r="U264" s="7" t="s">
        <v>1827</v>
      </c>
    </row>
    <row r="265" spans="1:21" s="1599" customFormat="1">
      <c r="A265" s="7" t="s">
        <v>260</v>
      </c>
      <c r="B265" s="7">
        <v>10</v>
      </c>
      <c r="C265" s="7" t="s">
        <v>441</v>
      </c>
      <c r="D265" s="7">
        <v>4702079687</v>
      </c>
      <c r="E265" s="7" t="s">
        <v>443</v>
      </c>
      <c r="F265" s="7" t="s">
        <v>442</v>
      </c>
      <c r="G265" s="7" t="s">
        <v>43</v>
      </c>
      <c r="H265" s="7">
        <v>200</v>
      </c>
      <c r="I265" s="8">
        <v>200</v>
      </c>
      <c r="J265" s="8">
        <v>13</v>
      </c>
      <c r="K265" s="7" t="s">
        <v>263</v>
      </c>
      <c r="L265" s="7" t="s">
        <v>276</v>
      </c>
      <c r="M265" s="7" t="s">
        <v>28</v>
      </c>
      <c r="N265" s="1631">
        <v>15605004638</v>
      </c>
      <c r="O265" s="1627" t="s">
        <v>1817</v>
      </c>
      <c r="P265" s="7" t="s">
        <v>30</v>
      </c>
      <c r="Q265" s="7" t="s">
        <v>1804</v>
      </c>
      <c r="R265" s="9">
        <v>46098</v>
      </c>
      <c r="S265" s="7" t="s">
        <v>28</v>
      </c>
      <c r="T265" s="7" t="s">
        <v>1826</v>
      </c>
      <c r="U265" s="7" t="s">
        <v>1827</v>
      </c>
    </row>
    <row r="266" spans="1:21" s="1599" customFormat="1">
      <c r="A266" s="7" t="s">
        <v>260</v>
      </c>
      <c r="B266" s="7">
        <v>20</v>
      </c>
      <c r="C266" s="7" t="s">
        <v>444</v>
      </c>
      <c r="D266" s="7">
        <v>4702079687</v>
      </c>
      <c r="E266" s="7" t="s">
        <v>446</v>
      </c>
      <c r="F266" s="7" t="s">
        <v>445</v>
      </c>
      <c r="G266" s="7" t="s">
        <v>43</v>
      </c>
      <c r="H266" s="7">
        <v>220</v>
      </c>
      <c r="I266" s="8">
        <v>220</v>
      </c>
      <c r="J266" s="8">
        <v>14</v>
      </c>
      <c r="K266" s="7" t="s">
        <v>263</v>
      </c>
      <c r="L266" s="7" t="s">
        <v>276</v>
      </c>
      <c r="M266" s="7" t="s">
        <v>28</v>
      </c>
      <c r="N266" s="1631">
        <v>15605004638</v>
      </c>
      <c r="O266" s="1627" t="s">
        <v>1817</v>
      </c>
      <c r="P266" s="7" t="s">
        <v>30</v>
      </c>
      <c r="Q266" s="7" t="s">
        <v>1804</v>
      </c>
      <c r="R266" s="9">
        <v>46098</v>
      </c>
      <c r="S266" s="7" t="s">
        <v>28</v>
      </c>
      <c r="T266" s="7" t="s">
        <v>1826</v>
      </c>
      <c r="U266" s="7" t="s">
        <v>1827</v>
      </c>
    </row>
    <row r="267" spans="1:21" s="1599" customFormat="1">
      <c r="A267" s="7" t="s">
        <v>40</v>
      </c>
      <c r="B267" s="7">
        <v>10</v>
      </c>
      <c r="C267" s="7" t="s">
        <v>1519</v>
      </c>
      <c r="D267" s="7">
        <v>4702095845</v>
      </c>
      <c r="E267" s="7" t="s">
        <v>334</v>
      </c>
      <c r="F267" s="10">
        <v>710967632001</v>
      </c>
      <c r="G267" s="7" t="s">
        <v>43</v>
      </c>
      <c r="H267" s="7">
        <v>330</v>
      </c>
      <c r="I267" s="8">
        <v>337</v>
      </c>
      <c r="J267" s="8">
        <v>20</v>
      </c>
      <c r="K267" s="7" t="s">
        <v>263</v>
      </c>
      <c r="L267" s="7" t="s">
        <v>276</v>
      </c>
      <c r="M267" s="7" t="s">
        <v>28</v>
      </c>
      <c r="N267" s="1631">
        <v>15605004639</v>
      </c>
      <c r="O267" s="1627" t="s">
        <v>1817</v>
      </c>
      <c r="P267" s="7" t="s">
        <v>30</v>
      </c>
      <c r="Q267" s="7" t="s">
        <v>1805</v>
      </c>
      <c r="R267" s="9">
        <v>46098</v>
      </c>
      <c r="S267" s="7" t="s">
        <v>28</v>
      </c>
      <c r="T267" s="7" t="s">
        <v>1825</v>
      </c>
      <c r="U267" s="7" t="s">
        <v>1827</v>
      </c>
    </row>
    <row r="268" spans="1:21" s="1599" customFormat="1">
      <c r="A268" s="7" t="s">
        <v>96</v>
      </c>
      <c r="B268" s="7">
        <v>10</v>
      </c>
      <c r="C268" s="7" t="s">
        <v>1586</v>
      </c>
      <c r="D268" s="7">
        <v>4702095662</v>
      </c>
      <c r="E268" s="7" t="s">
        <v>1589</v>
      </c>
      <c r="F268" s="7" t="s">
        <v>1588</v>
      </c>
      <c r="G268" s="7" t="s">
        <v>102</v>
      </c>
      <c r="H268" s="7">
        <v>3396</v>
      </c>
      <c r="I268" s="8">
        <v>3493</v>
      </c>
      <c r="J268" s="8">
        <v>201</v>
      </c>
      <c r="K268" s="7" t="s">
        <v>263</v>
      </c>
      <c r="L268" s="7" t="s">
        <v>276</v>
      </c>
      <c r="M268" s="7" t="s">
        <v>28</v>
      </c>
      <c r="N268" s="1631">
        <v>15605004637</v>
      </c>
      <c r="O268" s="1627" t="s">
        <v>1817</v>
      </c>
      <c r="P268" s="7" t="s">
        <v>30</v>
      </c>
      <c r="Q268" s="7" t="s">
        <v>1806</v>
      </c>
      <c r="R268" s="9">
        <v>46097</v>
      </c>
      <c r="S268" s="7" t="s">
        <v>28</v>
      </c>
      <c r="T268" s="7" t="s">
        <v>1818</v>
      </c>
      <c r="U268" s="7" t="s">
        <v>1819</v>
      </c>
    </row>
    <row r="269" spans="1:21" s="1599" customFormat="1">
      <c r="A269" s="7" t="s">
        <v>96</v>
      </c>
      <c r="B269" s="7">
        <v>10</v>
      </c>
      <c r="C269" s="7" t="s">
        <v>1519</v>
      </c>
      <c r="D269" s="7">
        <v>4702095844</v>
      </c>
      <c r="E269" s="7" t="s">
        <v>334</v>
      </c>
      <c r="F269" s="10">
        <v>710967632001</v>
      </c>
      <c r="G269" s="7" t="s">
        <v>102</v>
      </c>
      <c r="H269" s="7">
        <v>5170</v>
      </c>
      <c r="I269" s="8">
        <v>5319</v>
      </c>
      <c r="J269" s="8">
        <v>306</v>
      </c>
      <c r="K269" s="7" t="s">
        <v>263</v>
      </c>
      <c r="L269" s="7" t="s">
        <v>276</v>
      </c>
      <c r="M269" s="7" t="s">
        <v>28</v>
      </c>
      <c r="N269" s="1631">
        <v>15605004636</v>
      </c>
      <c r="O269" s="1627" t="s">
        <v>1817</v>
      </c>
      <c r="P269" s="7" t="s">
        <v>30</v>
      </c>
      <c r="Q269" s="7" t="s">
        <v>1806</v>
      </c>
      <c r="R269" s="9">
        <v>46097</v>
      </c>
      <c r="S269" s="7" t="s">
        <v>28</v>
      </c>
      <c r="T269" s="7" t="s">
        <v>1818</v>
      </c>
      <c r="U269" s="7" t="s">
        <v>1819</v>
      </c>
    </row>
    <row r="270" spans="1:21" s="1599" customFormat="1">
      <c r="A270" s="7" t="s">
        <v>96</v>
      </c>
      <c r="B270" s="7">
        <v>10</v>
      </c>
      <c r="C270" s="7" t="s">
        <v>1587</v>
      </c>
      <c r="D270" s="7">
        <v>4702095655</v>
      </c>
      <c r="E270" s="7" t="s">
        <v>334</v>
      </c>
      <c r="F270" s="10">
        <v>710967894001</v>
      </c>
      <c r="G270" s="7" t="s">
        <v>102</v>
      </c>
      <c r="H270" s="7">
        <v>3760</v>
      </c>
      <c r="I270" s="8">
        <v>3866</v>
      </c>
      <c r="J270" s="8">
        <v>183</v>
      </c>
      <c r="K270" s="7" t="s">
        <v>263</v>
      </c>
      <c r="L270" s="7" t="s">
        <v>276</v>
      </c>
      <c r="M270" s="7" t="s">
        <v>28</v>
      </c>
      <c r="N270" s="1631">
        <v>15605004640</v>
      </c>
      <c r="O270" s="1627" t="s">
        <v>1817</v>
      </c>
      <c r="P270" s="7" t="s">
        <v>30</v>
      </c>
      <c r="Q270" s="7" t="s">
        <v>1806</v>
      </c>
      <c r="R270" s="9">
        <v>46097</v>
      </c>
      <c r="S270" s="7" t="s">
        <v>28</v>
      </c>
      <c r="T270" s="7" t="s">
        <v>1818</v>
      </c>
      <c r="U270" s="7" t="s">
        <v>1819</v>
      </c>
    </row>
    <row r="271" spans="1:21" s="1599" customFormat="1">
      <c r="A271" s="7" t="s">
        <v>96</v>
      </c>
      <c r="B271" s="7">
        <v>10</v>
      </c>
      <c r="C271" s="7" t="s">
        <v>1584</v>
      </c>
      <c r="D271" s="7">
        <v>4702096672</v>
      </c>
      <c r="E271" s="7" t="s">
        <v>1585</v>
      </c>
      <c r="F271" s="10">
        <v>710804257063</v>
      </c>
      <c r="G271" s="7" t="s">
        <v>102</v>
      </c>
      <c r="H271" s="7">
        <v>1557</v>
      </c>
      <c r="I271" s="8">
        <v>1459</v>
      </c>
      <c r="J271" s="8">
        <v>35</v>
      </c>
      <c r="K271" s="7" t="s">
        <v>263</v>
      </c>
      <c r="L271" s="7" t="s">
        <v>276</v>
      </c>
      <c r="M271" s="7" t="s">
        <v>28</v>
      </c>
      <c r="N271" s="1631">
        <v>15605004645</v>
      </c>
      <c r="O271" s="1627" t="s">
        <v>1817</v>
      </c>
      <c r="P271" s="7" t="s">
        <v>30</v>
      </c>
      <c r="Q271" s="7" t="s">
        <v>1749</v>
      </c>
      <c r="R271" s="9">
        <v>46099</v>
      </c>
      <c r="S271" s="7" t="s">
        <v>28</v>
      </c>
      <c r="T271" s="7" t="s">
        <v>2018</v>
      </c>
      <c r="U271" s="7"/>
    </row>
    <row r="272" spans="1:21" s="1599" customFormat="1">
      <c r="A272" s="7" t="s">
        <v>96</v>
      </c>
      <c r="B272" s="7">
        <v>10</v>
      </c>
      <c r="C272" s="7" t="s">
        <v>1586</v>
      </c>
      <c r="D272" s="7">
        <v>4702095663</v>
      </c>
      <c r="E272" s="7" t="s">
        <v>1589</v>
      </c>
      <c r="F272" s="7" t="s">
        <v>1588</v>
      </c>
      <c r="G272" s="7" t="s">
        <v>102</v>
      </c>
      <c r="H272" s="7">
        <v>100</v>
      </c>
      <c r="I272" s="8">
        <v>100</v>
      </c>
      <c r="J272" s="8">
        <v>7</v>
      </c>
      <c r="K272" s="7" t="s">
        <v>190</v>
      </c>
      <c r="L272" s="7" t="s">
        <v>114</v>
      </c>
      <c r="M272" s="7" t="s">
        <v>28</v>
      </c>
      <c r="N272" s="1631">
        <v>15605004671</v>
      </c>
      <c r="O272" s="1627" t="s">
        <v>1817</v>
      </c>
      <c r="P272" s="7" t="s">
        <v>264</v>
      </c>
      <c r="Q272" s="7" t="s">
        <v>1990</v>
      </c>
      <c r="R272" s="9">
        <v>46107</v>
      </c>
      <c r="S272" s="7" t="s">
        <v>28</v>
      </c>
      <c r="T272" s="7" t="s">
        <v>2083</v>
      </c>
      <c r="U272" s="7"/>
    </row>
    <row r="273" spans="1:21" s="1599" customFormat="1">
      <c r="A273" s="7" t="s">
        <v>96</v>
      </c>
      <c r="B273" s="7">
        <v>10</v>
      </c>
      <c r="C273" s="7" t="s">
        <v>1584</v>
      </c>
      <c r="D273" s="7">
        <v>4702096673</v>
      </c>
      <c r="E273" s="7" t="s">
        <v>1585</v>
      </c>
      <c r="F273" s="10">
        <v>710804257063</v>
      </c>
      <c r="G273" s="7" t="s">
        <v>102</v>
      </c>
      <c r="H273" s="7">
        <v>100</v>
      </c>
      <c r="I273" s="8">
        <v>100</v>
      </c>
      <c r="J273" s="8">
        <v>3</v>
      </c>
      <c r="K273" s="7" t="s">
        <v>190</v>
      </c>
      <c r="L273" s="7" t="s">
        <v>114</v>
      </c>
      <c r="M273" s="7" t="s">
        <v>28</v>
      </c>
      <c r="N273" s="1631">
        <v>15605004672</v>
      </c>
      <c r="O273" s="1627" t="s">
        <v>1817</v>
      </c>
      <c r="P273" s="7" t="s">
        <v>264</v>
      </c>
      <c r="Q273" s="7" t="s">
        <v>1990</v>
      </c>
      <c r="R273" s="9">
        <v>46107</v>
      </c>
      <c r="S273" s="7" t="s">
        <v>28</v>
      </c>
      <c r="T273" s="7" t="s">
        <v>2083</v>
      </c>
      <c r="U273" s="7"/>
    </row>
    <row r="274" spans="1:21" s="1693" customFormat="1">
      <c r="A274" s="7" t="s">
        <v>68</v>
      </c>
      <c r="B274" s="7">
        <v>10</v>
      </c>
      <c r="C274" s="7" t="s">
        <v>414</v>
      </c>
      <c r="D274" s="7">
        <v>4702067320</v>
      </c>
      <c r="E274" s="7" t="s">
        <v>416</v>
      </c>
      <c r="F274" s="10" t="s">
        <v>415</v>
      </c>
      <c r="G274" s="7" t="s">
        <v>71</v>
      </c>
      <c r="H274" s="7">
        <v>105</v>
      </c>
      <c r="I274" s="8">
        <v>105</v>
      </c>
      <c r="J274" s="8">
        <v>3</v>
      </c>
      <c r="K274" s="7" t="s">
        <v>26</v>
      </c>
      <c r="L274" s="7" t="s">
        <v>276</v>
      </c>
      <c r="M274" s="7" t="s">
        <v>28</v>
      </c>
      <c r="N274" s="1631">
        <v>15605004663</v>
      </c>
      <c r="O274" s="1627" t="s">
        <v>2015</v>
      </c>
      <c r="P274" s="7" t="s">
        <v>30</v>
      </c>
      <c r="Q274" s="7" t="s">
        <v>1949</v>
      </c>
      <c r="R274" s="9">
        <v>46108</v>
      </c>
      <c r="S274" s="7" t="s">
        <v>28</v>
      </c>
      <c r="T274" s="7" t="s">
        <v>2014</v>
      </c>
      <c r="U274" s="7"/>
    </row>
    <row r="275" spans="1:21" s="1693" customFormat="1">
      <c r="A275" s="7" t="s">
        <v>68</v>
      </c>
      <c r="B275" s="7">
        <v>10</v>
      </c>
      <c r="C275" s="7" t="s">
        <v>414</v>
      </c>
      <c r="D275" s="7">
        <v>4702067318</v>
      </c>
      <c r="E275" s="7" t="s">
        <v>416</v>
      </c>
      <c r="F275" s="10" t="s">
        <v>415</v>
      </c>
      <c r="G275" s="7" t="s">
        <v>71</v>
      </c>
      <c r="H275" s="7">
        <v>35</v>
      </c>
      <c r="I275" s="8">
        <v>35</v>
      </c>
      <c r="J275" s="8">
        <v>2</v>
      </c>
      <c r="K275" s="7" t="s">
        <v>26</v>
      </c>
      <c r="L275" s="7" t="s">
        <v>276</v>
      </c>
      <c r="M275" s="7" t="s">
        <v>28</v>
      </c>
      <c r="N275" s="1631">
        <v>15605004663</v>
      </c>
      <c r="O275" s="1627" t="s">
        <v>2015</v>
      </c>
      <c r="P275" s="7" t="s">
        <v>30</v>
      </c>
      <c r="Q275" s="7" t="s">
        <v>1949</v>
      </c>
      <c r="R275" s="9">
        <v>46108</v>
      </c>
      <c r="S275" s="7" t="s">
        <v>28</v>
      </c>
      <c r="T275" s="7" t="s">
        <v>2014</v>
      </c>
      <c r="U275" s="7"/>
    </row>
    <row r="276" spans="1:21" s="1693" customFormat="1">
      <c r="A276" s="7" t="s">
        <v>68</v>
      </c>
      <c r="B276" s="7">
        <v>10</v>
      </c>
      <c r="C276" s="7" t="s">
        <v>414</v>
      </c>
      <c r="D276" s="7">
        <v>4702067319</v>
      </c>
      <c r="E276" s="7" t="s">
        <v>416</v>
      </c>
      <c r="F276" s="10" t="s">
        <v>415</v>
      </c>
      <c r="G276" s="7" t="s">
        <v>71</v>
      </c>
      <c r="H276" s="7">
        <v>101</v>
      </c>
      <c r="I276" s="8">
        <v>101</v>
      </c>
      <c r="J276" s="8">
        <v>3</v>
      </c>
      <c r="K276" s="7" t="s">
        <v>26</v>
      </c>
      <c r="L276" s="7" t="s">
        <v>276</v>
      </c>
      <c r="M276" s="7" t="s">
        <v>28</v>
      </c>
      <c r="N276" s="1631">
        <v>15605004662</v>
      </c>
      <c r="O276" s="1627" t="s">
        <v>2015</v>
      </c>
      <c r="P276" s="7" t="s">
        <v>30</v>
      </c>
      <c r="Q276" s="7" t="s">
        <v>1949</v>
      </c>
      <c r="R276" s="9">
        <v>46108</v>
      </c>
      <c r="S276" s="7" t="s">
        <v>28</v>
      </c>
      <c r="T276" s="7" t="s">
        <v>2014</v>
      </c>
      <c r="U276" s="7"/>
    </row>
    <row r="277" spans="1:21" s="1693" customFormat="1">
      <c r="A277" s="7" t="s">
        <v>68</v>
      </c>
      <c r="B277" s="7">
        <v>10</v>
      </c>
      <c r="C277" s="7" t="s">
        <v>417</v>
      </c>
      <c r="D277" s="7">
        <v>4702067324</v>
      </c>
      <c r="E277" s="7" t="s">
        <v>419</v>
      </c>
      <c r="F277" s="10" t="s">
        <v>418</v>
      </c>
      <c r="G277" s="7" t="s">
        <v>71</v>
      </c>
      <c r="H277" s="7">
        <v>290</v>
      </c>
      <c r="I277" s="8">
        <v>290</v>
      </c>
      <c r="J277" s="8">
        <v>9</v>
      </c>
      <c r="K277" s="7" t="s">
        <v>26</v>
      </c>
      <c r="L277" s="7" t="s">
        <v>276</v>
      </c>
      <c r="M277" s="7" t="s">
        <v>28</v>
      </c>
      <c r="N277" s="1631">
        <v>15605004669</v>
      </c>
      <c r="O277" s="1627" t="s">
        <v>2015</v>
      </c>
      <c r="P277" s="7" t="s">
        <v>30</v>
      </c>
      <c r="Q277" s="7" t="s">
        <v>1949</v>
      </c>
      <c r="R277" s="9">
        <v>46108</v>
      </c>
      <c r="S277" s="7" t="s">
        <v>28</v>
      </c>
      <c r="T277" s="7" t="s">
        <v>2014</v>
      </c>
      <c r="U277" s="7"/>
    </row>
    <row r="278" spans="1:21" s="1693" customFormat="1">
      <c r="A278" s="7" t="s">
        <v>68</v>
      </c>
      <c r="B278" s="7">
        <v>10</v>
      </c>
      <c r="C278" s="7" t="s">
        <v>417</v>
      </c>
      <c r="D278" s="7">
        <v>4702067326</v>
      </c>
      <c r="E278" s="7" t="s">
        <v>419</v>
      </c>
      <c r="F278" s="10" t="s">
        <v>418</v>
      </c>
      <c r="G278" s="7" t="s">
        <v>71</v>
      </c>
      <c r="H278" s="7">
        <v>765</v>
      </c>
      <c r="I278" s="8">
        <v>766</v>
      </c>
      <c r="J278" s="8">
        <v>19</v>
      </c>
      <c r="K278" s="7" t="s">
        <v>26</v>
      </c>
      <c r="L278" s="7" t="s">
        <v>276</v>
      </c>
      <c r="M278" s="7" t="s">
        <v>28</v>
      </c>
      <c r="N278" s="1631">
        <v>15605004666</v>
      </c>
      <c r="O278" s="1627" t="s">
        <v>2015</v>
      </c>
      <c r="P278" s="7" t="s">
        <v>30</v>
      </c>
      <c r="Q278" s="7" t="s">
        <v>1949</v>
      </c>
      <c r="R278" s="9">
        <v>46108</v>
      </c>
      <c r="S278" s="7" t="s">
        <v>28</v>
      </c>
      <c r="T278" s="7" t="s">
        <v>2014</v>
      </c>
      <c r="U278" s="7"/>
    </row>
    <row r="279" spans="1:21" s="1693" customFormat="1">
      <c r="A279" s="7" t="s">
        <v>68</v>
      </c>
      <c r="B279" s="7">
        <v>10</v>
      </c>
      <c r="C279" s="7" t="s">
        <v>417</v>
      </c>
      <c r="D279" s="7">
        <v>4702067325</v>
      </c>
      <c r="E279" s="7" t="s">
        <v>419</v>
      </c>
      <c r="F279" s="10" t="s">
        <v>418</v>
      </c>
      <c r="G279" s="7" t="s">
        <v>71</v>
      </c>
      <c r="H279" s="7">
        <v>149</v>
      </c>
      <c r="I279" s="8">
        <v>149</v>
      </c>
      <c r="J279" s="8">
        <v>5</v>
      </c>
      <c r="K279" s="7" t="s">
        <v>26</v>
      </c>
      <c r="L279" s="7" t="s">
        <v>276</v>
      </c>
      <c r="M279" s="7" t="s">
        <v>28</v>
      </c>
      <c r="N279" s="1631">
        <v>15605004670</v>
      </c>
      <c r="O279" s="1627" t="s">
        <v>2015</v>
      </c>
      <c r="P279" s="7" t="s">
        <v>30</v>
      </c>
      <c r="Q279" s="7" t="s">
        <v>1949</v>
      </c>
      <c r="R279" s="9">
        <v>46108</v>
      </c>
      <c r="S279" s="7" t="s">
        <v>28</v>
      </c>
      <c r="T279" s="7" t="s">
        <v>2014</v>
      </c>
      <c r="U279" s="7"/>
    </row>
    <row r="280" spans="1:21" s="1693" customFormat="1">
      <c r="A280" s="7" t="s">
        <v>68</v>
      </c>
      <c r="B280" s="7">
        <v>10</v>
      </c>
      <c r="C280" s="7" t="s">
        <v>430</v>
      </c>
      <c r="D280" s="7">
        <v>4702067333</v>
      </c>
      <c r="E280" s="7" t="s">
        <v>344</v>
      </c>
      <c r="F280" s="10" t="s">
        <v>347</v>
      </c>
      <c r="G280" s="7" t="s">
        <v>71</v>
      </c>
      <c r="H280" s="7">
        <v>141</v>
      </c>
      <c r="I280" s="8">
        <v>141</v>
      </c>
      <c r="J280" s="8">
        <v>9</v>
      </c>
      <c r="K280" s="7" t="s">
        <v>26</v>
      </c>
      <c r="L280" s="7" t="s">
        <v>276</v>
      </c>
      <c r="M280" s="7" t="s">
        <v>28</v>
      </c>
      <c r="N280" s="1631">
        <v>15605004661</v>
      </c>
      <c r="O280" s="1627" t="s">
        <v>2015</v>
      </c>
      <c r="P280" s="7" t="s">
        <v>30</v>
      </c>
      <c r="Q280" s="7" t="s">
        <v>1949</v>
      </c>
      <c r="R280" s="9">
        <v>46108</v>
      </c>
      <c r="S280" s="7" t="s">
        <v>28</v>
      </c>
      <c r="T280" s="7" t="s">
        <v>2014</v>
      </c>
      <c r="U280" s="7"/>
    </row>
    <row r="281" spans="1:21" s="1693" customFormat="1">
      <c r="A281" s="7" t="s">
        <v>68</v>
      </c>
      <c r="B281" s="7">
        <v>20</v>
      </c>
      <c r="C281" s="7" t="s">
        <v>431</v>
      </c>
      <c r="D281" s="7">
        <v>4702067333</v>
      </c>
      <c r="E281" s="7" t="s">
        <v>393</v>
      </c>
      <c r="F281" s="10" t="s">
        <v>402</v>
      </c>
      <c r="G281" s="7" t="s">
        <v>71</v>
      </c>
      <c r="H281" s="7">
        <v>211</v>
      </c>
      <c r="I281" s="8">
        <v>211</v>
      </c>
      <c r="J281" s="8">
        <v>13</v>
      </c>
      <c r="K281" s="7" t="s">
        <v>26</v>
      </c>
      <c r="L281" s="7" t="s">
        <v>276</v>
      </c>
      <c r="M281" s="7" t="s">
        <v>28</v>
      </c>
      <c r="N281" s="1631">
        <v>15605004661</v>
      </c>
      <c r="O281" s="1627" t="s">
        <v>2015</v>
      </c>
      <c r="P281" s="7" t="s">
        <v>30</v>
      </c>
      <c r="Q281" s="7" t="s">
        <v>1949</v>
      </c>
      <c r="R281" s="9">
        <v>46108</v>
      </c>
      <c r="S281" s="7" t="s">
        <v>28</v>
      </c>
      <c r="T281" s="7" t="s">
        <v>2014</v>
      </c>
      <c r="U281" s="7"/>
    </row>
    <row r="282" spans="1:21" s="1693" customFormat="1">
      <c r="A282" s="7" t="s">
        <v>68</v>
      </c>
      <c r="B282" s="7">
        <v>30</v>
      </c>
      <c r="C282" s="7" t="s">
        <v>432</v>
      </c>
      <c r="D282" s="7">
        <v>4702067333</v>
      </c>
      <c r="E282" s="7" t="s">
        <v>312</v>
      </c>
      <c r="F282" s="10" t="s">
        <v>313</v>
      </c>
      <c r="G282" s="7" t="s">
        <v>71</v>
      </c>
      <c r="H282" s="7">
        <v>90</v>
      </c>
      <c r="I282" s="8">
        <v>90</v>
      </c>
      <c r="J282" s="8">
        <v>7</v>
      </c>
      <c r="K282" s="7" t="s">
        <v>26</v>
      </c>
      <c r="L282" s="7" t="s">
        <v>276</v>
      </c>
      <c r="M282" s="7" t="s">
        <v>28</v>
      </c>
      <c r="N282" s="1631">
        <v>15605004661</v>
      </c>
      <c r="O282" s="1627" t="s">
        <v>2015</v>
      </c>
      <c r="P282" s="7" t="s">
        <v>30</v>
      </c>
      <c r="Q282" s="7" t="s">
        <v>1949</v>
      </c>
      <c r="R282" s="9">
        <v>46108</v>
      </c>
      <c r="S282" s="7" t="s">
        <v>28</v>
      </c>
      <c r="T282" s="7" t="s">
        <v>2014</v>
      </c>
      <c r="U282" s="7"/>
    </row>
    <row r="283" spans="1:21" s="1693" customFormat="1">
      <c r="A283" s="7" t="s">
        <v>68</v>
      </c>
      <c r="B283" s="7">
        <v>10</v>
      </c>
      <c r="C283" s="7" t="s">
        <v>434</v>
      </c>
      <c r="D283" s="7">
        <v>4702067336</v>
      </c>
      <c r="E283" s="7" t="s">
        <v>320</v>
      </c>
      <c r="F283" s="10" t="s">
        <v>321</v>
      </c>
      <c r="G283" s="7" t="s">
        <v>71</v>
      </c>
      <c r="H283" s="7">
        <v>35</v>
      </c>
      <c r="I283" s="8">
        <v>35</v>
      </c>
      <c r="J283" s="8">
        <v>3</v>
      </c>
      <c r="K283" s="7" t="s">
        <v>26</v>
      </c>
      <c r="L283" s="7" t="s">
        <v>276</v>
      </c>
      <c r="M283" s="7" t="s">
        <v>28</v>
      </c>
      <c r="N283" s="1631">
        <v>15605004667</v>
      </c>
      <c r="O283" s="1627" t="s">
        <v>2015</v>
      </c>
      <c r="P283" s="7" t="s">
        <v>30</v>
      </c>
      <c r="Q283" s="7" t="s">
        <v>1949</v>
      </c>
      <c r="R283" s="9">
        <v>46108</v>
      </c>
      <c r="S283" s="7" t="s">
        <v>28</v>
      </c>
      <c r="T283" s="7" t="s">
        <v>2014</v>
      </c>
      <c r="U283" s="7"/>
    </row>
    <row r="284" spans="1:21" s="1693" customFormat="1">
      <c r="A284" s="7" t="s">
        <v>68</v>
      </c>
      <c r="B284" s="7">
        <v>10</v>
      </c>
      <c r="C284" s="7" t="s">
        <v>1648</v>
      </c>
      <c r="D284" s="7">
        <v>4702050920</v>
      </c>
      <c r="E284" s="7" t="s">
        <v>334</v>
      </c>
      <c r="F284" s="10">
        <v>782528496001</v>
      </c>
      <c r="G284" s="7" t="s">
        <v>71</v>
      </c>
      <c r="H284" s="7">
        <v>30</v>
      </c>
      <c r="I284" s="8">
        <v>30</v>
      </c>
      <c r="J284" s="8">
        <v>3</v>
      </c>
      <c r="K284" s="7" t="s">
        <v>26</v>
      </c>
      <c r="L284" s="7" t="s">
        <v>276</v>
      </c>
      <c r="M284" s="7" t="s">
        <v>28</v>
      </c>
      <c r="N284" s="1631">
        <v>15605004676</v>
      </c>
      <c r="O284" s="1627" t="s">
        <v>2015</v>
      </c>
      <c r="P284" s="7" t="s">
        <v>30</v>
      </c>
      <c r="Q284" s="7" t="s">
        <v>1949</v>
      </c>
      <c r="R284" s="9">
        <v>46108</v>
      </c>
      <c r="S284" s="7" t="s">
        <v>28</v>
      </c>
      <c r="T284" s="7" t="s">
        <v>2014</v>
      </c>
      <c r="U284" s="7"/>
    </row>
    <row r="285" spans="1:21" s="1693" customFormat="1">
      <c r="A285" s="7" t="s">
        <v>68</v>
      </c>
      <c r="B285" s="7">
        <v>10</v>
      </c>
      <c r="C285" s="7" t="s">
        <v>1647</v>
      </c>
      <c r="D285" s="7">
        <v>4702050925</v>
      </c>
      <c r="E285" s="7" t="s">
        <v>334</v>
      </c>
      <c r="F285" s="10">
        <v>782581596001</v>
      </c>
      <c r="G285" s="7" t="s">
        <v>71</v>
      </c>
      <c r="H285" s="7">
        <v>30</v>
      </c>
      <c r="I285" s="8">
        <v>30</v>
      </c>
      <c r="J285" s="8">
        <v>5</v>
      </c>
      <c r="K285" s="7" t="s">
        <v>26</v>
      </c>
      <c r="L285" s="7" t="s">
        <v>276</v>
      </c>
      <c r="M285" s="7" t="s">
        <v>28</v>
      </c>
      <c r="N285" s="1631">
        <v>15605004677</v>
      </c>
      <c r="O285" s="1627" t="s">
        <v>2015</v>
      </c>
      <c r="P285" s="7" t="s">
        <v>30</v>
      </c>
      <c r="Q285" s="7" t="s">
        <v>1949</v>
      </c>
      <c r="R285" s="9">
        <v>46108</v>
      </c>
      <c r="S285" s="7" t="s">
        <v>28</v>
      </c>
      <c r="T285" s="7" t="s">
        <v>2014</v>
      </c>
      <c r="U285" s="7"/>
    </row>
    <row r="286" spans="1:21" s="1693" customFormat="1">
      <c r="A286" s="7" t="s">
        <v>21</v>
      </c>
      <c r="B286" s="7">
        <v>10</v>
      </c>
      <c r="C286" s="7" t="s">
        <v>1647</v>
      </c>
      <c r="D286" s="7">
        <v>4702050922</v>
      </c>
      <c r="E286" s="7" t="s">
        <v>334</v>
      </c>
      <c r="F286" s="10">
        <v>782581596001</v>
      </c>
      <c r="G286" s="7" t="s">
        <v>25</v>
      </c>
      <c r="H286" s="7">
        <v>30</v>
      </c>
      <c r="I286" s="8">
        <v>28</v>
      </c>
      <c r="J286" s="8">
        <v>4</v>
      </c>
      <c r="K286" s="7" t="s">
        <v>263</v>
      </c>
      <c r="L286" s="7" t="s">
        <v>276</v>
      </c>
      <c r="M286" s="7" t="s">
        <v>28</v>
      </c>
      <c r="N286" s="1631">
        <v>15605004679</v>
      </c>
      <c r="O286" s="1627" t="s">
        <v>2015</v>
      </c>
      <c r="P286" s="7" t="s">
        <v>30</v>
      </c>
      <c r="Q286" s="7" t="s">
        <v>1950</v>
      </c>
      <c r="R286" s="9">
        <v>46112</v>
      </c>
      <c r="S286" s="9" t="s">
        <v>28</v>
      </c>
      <c r="T286" s="7" t="s">
        <v>2047</v>
      </c>
      <c r="U286" s="7"/>
    </row>
    <row r="287" spans="1:21" s="1693" customFormat="1">
      <c r="A287" s="7" t="s">
        <v>237</v>
      </c>
      <c r="B287" s="7">
        <v>10</v>
      </c>
      <c r="C287" s="7" t="s">
        <v>1648</v>
      </c>
      <c r="D287" s="7">
        <v>4702050921</v>
      </c>
      <c r="E287" s="7" t="s">
        <v>334</v>
      </c>
      <c r="F287" s="10">
        <v>782528496001</v>
      </c>
      <c r="G287" s="7" t="s">
        <v>238</v>
      </c>
      <c r="H287" s="7">
        <v>30</v>
      </c>
      <c r="I287" s="8">
        <v>30</v>
      </c>
      <c r="J287" s="8">
        <v>4</v>
      </c>
      <c r="K287" s="7" t="s">
        <v>263</v>
      </c>
      <c r="L287" s="7" t="s">
        <v>276</v>
      </c>
      <c r="M287" s="7" t="s">
        <v>28</v>
      </c>
      <c r="N287" s="1631">
        <v>15605004680</v>
      </c>
      <c r="O287" s="1627" t="s">
        <v>2015</v>
      </c>
      <c r="P287" s="7" t="s">
        <v>30</v>
      </c>
      <c r="Q287" s="7" t="s">
        <v>1951</v>
      </c>
      <c r="R287" s="9">
        <v>46112</v>
      </c>
      <c r="S287" s="7" t="s">
        <v>28</v>
      </c>
      <c r="T287" s="7" t="s">
        <v>2048</v>
      </c>
      <c r="U287" s="7"/>
    </row>
    <row r="288" spans="1:21" s="1693" customFormat="1">
      <c r="A288" s="7" t="s">
        <v>237</v>
      </c>
      <c r="B288" s="7">
        <v>10</v>
      </c>
      <c r="C288" s="7" t="s">
        <v>1647</v>
      </c>
      <c r="D288" s="7">
        <v>4702050926</v>
      </c>
      <c r="E288" s="7" t="s">
        <v>334</v>
      </c>
      <c r="F288" s="10">
        <v>782581596001</v>
      </c>
      <c r="G288" s="7" t="s">
        <v>238</v>
      </c>
      <c r="H288" s="7">
        <v>40</v>
      </c>
      <c r="I288" s="8">
        <v>40</v>
      </c>
      <c r="J288" s="8">
        <v>5</v>
      </c>
      <c r="K288" s="7" t="s">
        <v>263</v>
      </c>
      <c r="L288" s="7" t="s">
        <v>276</v>
      </c>
      <c r="M288" s="7" t="s">
        <v>28</v>
      </c>
      <c r="N288" s="1631">
        <v>15605004681</v>
      </c>
      <c r="O288" s="1627" t="s">
        <v>2015</v>
      </c>
      <c r="P288" s="7" t="s">
        <v>30</v>
      </c>
      <c r="Q288" s="7" t="s">
        <v>1951</v>
      </c>
      <c r="R288" s="9">
        <v>46112</v>
      </c>
      <c r="S288" s="7" t="s">
        <v>28</v>
      </c>
      <c r="T288" s="7" t="s">
        <v>2048</v>
      </c>
      <c r="U288" s="7"/>
    </row>
    <row r="289" spans="1:21" s="1693" customFormat="1">
      <c r="A289" s="7" t="s">
        <v>152</v>
      </c>
      <c r="B289" s="7">
        <v>10</v>
      </c>
      <c r="C289" s="7" t="s">
        <v>1648</v>
      </c>
      <c r="D289" s="7">
        <v>4702050918</v>
      </c>
      <c r="E289" s="7" t="s">
        <v>334</v>
      </c>
      <c r="F289" s="10">
        <v>782528496001</v>
      </c>
      <c r="G289" s="7" t="s">
        <v>102</v>
      </c>
      <c r="H289" s="7">
        <v>175</v>
      </c>
      <c r="I289" s="8">
        <v>170</v>
      </c>
      <c r="J289" s="8">
        <v>19</v>
      </c>
      <c r="K289" s="7" t="s">
        <v>263</v>
      </c>
      <c r="L289" s="7" t="s">
        <v>276</v>
      </c>
      <c r="M289" s="7" t="s">
        <v>28</v>
      </c>
      <c r="N289" s="1631">
        <v>15605004682</v>
      </c>
      <c r="O289" s="1627" t="s">
        <v>2015</v>
      </c>
      <c r="P289" s="7" t="s">
        <v>30</v>
      </c>
      <c r="Q289" s="7" t="s">
        <v>1952</v>
      </c>
      <c r="R289" s="9">
        <v>46112</v>
      </c>
      <c r="S289" s="7" t="s">
        <v>28</v>
      </c>
      <c r="T289" s="7" t="s">
        <v>2049</v>
      </c>
      <c r="U289" s="7"/>
    </row>
    <row r="290" spans="1:21" s="1693" customFormat="1">
      <c r="A290" s="7" t="s">
        <v>152</v>
      </c>
      <c r="B290" s="7">
        <v>10</v>
      </c>
      <c r="C290" s="7" t="s">
        <v>1647</v>
      </c>
      <c r="D290" s="7">
        <v>4702050923</v>
      </c>
      <c r="E290" s="7" t="s">
        <v>334</v>
      </c>
      <c r="F290" s="10">
        <v>782581596001</v>
      </c>
      <c r="G290" s="7" t="s">
        <v>102</v>
      </c>
      <c r="H290" s="7">
        <v>91</v>
      </c>
      <c r="I290" s="8">
        <v>71</v>
      </c>
      <c r="J290" s="8">
        <v>8</v>
      </c>
      <c r="K290" s="7" t="s">
        <v>263</v>
      </c>
      <c r="L290" s="7" t="s">
        <v>276</v>
      </c>
      <c r="M290" s="7" t="s">
        <v>28</v>
      </c>
      <c r="N290" s="1631">
        <v>15605004683</v>
      </c>
      <c r="O290" s="1627" t="s">
        <v>2015</v>
      </c>
      <c r="P290" s="7" t="s">
        <v>30</v>
      </c>
      <c r="Q290" s="7" t="s">
        <v>1952</v>
      </c>
      <c r="R290" s="9">
        <v>46112</v>
      </c>
      <c r="S290" s="7" t="s">
        <v>28</v>
      </c>
      <c r="T290" s="7" t="s">
        <v>2049</v>
      </c>
      <c r="U290" s="7"/>
    </row>
    <row r="291" spans="1:21" s="6" customFormat="1" ht="15" customHeight="1">
      <c r="A291" s="3" t="s">
        <v>109</v>
      </c>
      <c r="B291" s="3">
        <v>10</v>
      </c>
      <c r="C291" s="3" t="s">
        <v>1607</v>
      </c>
      <c r="D291" s="3">
        <v>4702080081</v>
      </c>
      <c r="E291" s="3" t="s">
        <v>437</v>
      </c>
      <c r="F291" s="1215" t="s">
        <v>436</v>
      </c>
      <c r="G291" s="3" t="s">
        <v>102</v>
      </c>
      <c r="H291" s="3">
        <v>40</v>
      </c>
      <c r="I291" s="4">
        <v>40</v>
      </c>
      <c r="J291" s="4">
        <v>5</v>
      </c>
      <c r="K291" s="3" t="s">
        <v>26</v>
      </c>
      <c r="L291" s="3" t="s">
        <v>276</v>
      </c>
      <c r="M291" s="3" t="s">
        <v>28</v>
      </c>
      <c r="N291" s="1632">
        <v>15605004646</v>
      </c>
      <c r="O291" s="1725" t="s">
        <v>2015</v>
      </c>
      <c r="P291" s="3" t="s">
        <v>30</v>
      </c>
      <c r="Q291" s="3" t="s">
        <v>1954</v>
      </c>
      <c r="R291" s="5">
        <v>46107</v>
      </c>
      <c r="S291" s="3" t="s">
        <v>28</v>
      </c>
      <c r="T291" s="3" t="s">
        <v>2016</v>
      </c>
      <c r="U291" s="3"/>
    </row>
    <row r="292" spans="1:21" s="6" customFormat="1" ht="15" customHeight="1">
      <c r="A292" s="3" t="s">
        <v>109</v>
      </c>
      <c r="B292" s="3">
        <v>20</v>
      </c>
      <c r="C292" s="3" t="s">
        <v>1608</v>
      </c>
      <c r="D292" s="3">
        <v>4702080081</v>
      </c>
      <c r="E292" s="3" t="s">
        <v>440</v>
      </c>
      <c r="F292" s="1215" t="s">
        <v>439</v>
      </c>
      <c r="G292" s="3" t="s">
        <v>102</v>
      </c>
      <c r="H292" s="3">
        <v>40</v>
      </c>
      <c r="I292" s="4">
        <v>40</v>
      </c>
      <c r="J292" s="4">
        <v>5</v>
      </c>
      <c r="K292" s="3" t="s">
        <v>26</v>
      </c>
      <c r="L292" s="3" t="s">
        <v>276</v>
      </c>
      <c r="M292" s="3" t="s">
        <v>28</v>
      </c>
      <c r="N292" s="1632">
        <v>15605004646</v>
      </c>
      <c r="O292" s="1725" t="s">
        <v>2015</v>
      </c>
      <c r="P292" s="3" t="s">
        <v>30</v>
      </c>
      <c r="Q292" s="3" t="s">
        <v>1954</v>
      </c>
      <c r="R292" s="5">
        <v>46107</v>
      </c>
      <c r="S292" s="3" t="s">
        <v>28</v>
      </c>
      <c r="T292" s="3" t="s">
        <v>2016</v>
      </c>
      <c r="U292" s="3"/>
    </row>
    <row r="293" spans="1:21" s="6" customFormat="1">
      <c r="A293" s="3" t="s">
        <v>109</v>
      </c>
      <c r="B293" s="3">
        <v>30</v>
      </c>
      <c r="C293" s="3" t="s">
        <v>1603</v>
      </c>
      <c r="D293" s="3">
        <v>4702080081</v>
      </c>
      <c r="E293" s="3" t="s">
        <v>443</v>
      </c>
      <c r="F293" s="1215" t="s">
        <v>442</v>
      </c>
      <c r="G293" s="3" t="s">
        <v>102</v>
      </c>
      <c r="H293" s="3">
        <v>40</v>
      </c>
      <c r="I293" s="4">
        <v>40</v>
      </c>
      <c r="J293" s="4">
        <v>5</v>
      </c>
      <c r="K293" s="3" t="s">
        <v>26</v>
      </c>
      <c r="L293" s="3" t="s">
        <v>276</v>
      </c>
      <c r="M293" s="3" t="s">
        <v>28</v>
      </c>
      <c r="N293" s="1632">
        <v>15605004646</v>
      </c>
      <c r="O293" s="1725" t="s">
        <v>2015</v>
      </c>
      <c r="P293" s="3" t="s">
        <v>30</v>
      </c>
      <c r="Q293" s="3" t="s">
        <v>1954</v>
      </c>
      <c r="R293" s="5">
        <v>46107</v>
      </c>
      <c r="S293" s="3" t="s">
        <v>28</v>
      </c>
      <c r="T293" s="3" t="s">
        <v>2016</v>
      </c>
      <c r="U293" s="3"/>
    </row>
    <row r="294" spans="1:21" s="6" customFormat="1">
      <c r="A294" s="3" t="s">
        <v>109</v>
      </c>
      <c r="B294" s="3">
        <v>40</v>
      </c>
      <c r="C294" s="3" t="s">
        <v>1609</v>
      </c>
      <c r="D294" s="3">
        <v>4702080081</v>
      </c>
      <c r="E294" s="3" t="s">
        <v>446</v>
      </c>
      <c r="F294" s="1215" t="s">
        <v>445</v>
      </c>
      <c r="G294" s="3" t="s">
        <v>102</v>
      </c>
      <c r="H294" s="3">
        <v>40</v>
      </c>
      <c r="I294" s="4">
        <v>40</v>
      </c>
      <c r="J294" s="4">
        <v>5</v>
      </c>
      <c r="K294" s="3" t="s">
        <v>26</v>
      </c>
      <c r="L294" s="3" t="s">
        <v>276</v>
      </c>
      <c r="M294" s="3" t="s">
        <v>28</v>
      </c>
      <c r="N294" s="1632">
        <v>15605004646</v>
      </c>
      <c r="O294" s="1725" t="s">
        <v>2015</v>
      </c>
      <c r="P294" s="3" t="s">
        <v>30</v>
      </c>
      <c r="Q294" s="3" t="s">
        <v>1954</v>
      </c>
      <c r="R294" s="5">
        <v>46107</v>
      </c>
      <c r="S294" s="3" t="s">
        <v>28</v>
      </c>
      <c r="T294" s="3" t="s">
        <v>2016</v>
      </c>
      <c r="U294" s="3"/>
    </row>
    <row r="295" spans="1:21" s="6" customFormat="1">
      <c r="A295" s="3" t="s">
        <v>109</v>
      </c>
      <c r="B295" s="3">
        <v>10</v>
      </c>
      <c r="C295" s="3" t="s">
        <v>1607</v>
      </c>
      <c r="D295" s="3">
        <v>4702080082</v>
      </c>
      <c r="E295" s="3" t="s">
        <v>437</v>
      </c>
      <c r="F295" s="1215" t="s">
        <v>436</v>
      </c>
      <c r="G295" s="3" t="s">
        <v>102</v>
      </c>
      <c r="H295" s="3">
        <v>330</v>
      </c>
      <c r="I295" s="4">
        <v>330</v>
      </c>
      <c r="J295" s="4">
        <v>55</v>
      </c>
      <c r="K295" s="3" t="s">
        <v>26</v>
      </c>
      <c r="L295" s="3" t="s">
        <v>276</v>
      </c>
      <c r="M295" s="3" t="s">
        <v>28</v>
      </c>
      <c r="N295" s="1632">
        <v>15605004647</v>
      </c>
      <c r="O295" s="1725" t="s">
        <v>2015</v>
      </c>
      <c r="P295" s="3" t="s">
        <v>30</v>
      </c>
      <c r="Q295" s="3" t="s">
        <v>1954</v>
      </c>
      <c r="R295" s="5">
        <v>46107</v>
      </c>
      <c r="S295" s="3" t="s">
        <v>28</v>
      </c>
      <c r="T295" s="3" t="s">
        <v>2016</v>
      </c>
      <c r="U295" s="3"/>
    </row>
    <row r="296" spans="1:21" s="6" customFormat="1">
      <c r="A296" s="3" t="s">
        <v>109</v>
      </c>
      <c r="B296" s="3">
        <v>20</v>
      </c>
      <c r="C296" s="3" t="s">
        <v>1608</v>
      </c>
      <c r="D296" s="3">
        <v>4702080082</v>
      </c>
      <c r="E296" s="3" t="s">
        <v>440</v>
      </c>
      <c r="F296" s="1215" t="s">
        <v>439</v>
      </c>
      <c r="G296" s="3" t="s">
        <v>102</v>
      </c>
      <c r="H296" s="3">
        <v>294</v>
      </c>
      <c r="I296" s="4">
        <v>294</v>
      </c>
      <c r="J296" s="4">
        <v>49</v>
      </c>
      <c r="K296" s="3" t="s">
        <v>26</v>
      </c>
      <c r="L296" s="3" t="s">
        <v>276</v>
      </c>
      <c r="M296" s="3" t="s">
        <v>28</v>
      </c>
      <c r="N296" s="1632">
        <v>15605004647</v>
      </c>
      <c r="O296" s="1725" t="s">
        <v>2015</v>
      </c>
      <c r="P296" s="3" t="s">
        <v>30</v>
      </c>
      <c r="Q296" s="3" t="s">
        <v>1954</v>
      </c>
      <c r="R296" s="5">
        <v>46107</v>
      </c>
      <c r="S296" s="3" t="s">
        <v>28</v>
      </c>
      <c r="T296" s="3" t="s">
        <v>2016</v>
      </c>
      <c r="U296" s="3"/>
    </row>
    <row r="297" spans="1:21" s="6" customFormat="1">
      <c r="A297" s="3" t="s">
        <v>109</v>
      </c>
      <c r="B297" s="3">
        <v>30</v>
      </c>
      <c r="C297" s="3" t="s">
        <v>1603</v>
      </c>
      <c r="D297" s="3">
        <v>4702080082</v>
      </c>
      <c r="E297" s="3" t="s">
        <v>443</v>
      </c>
      <c r="F297" s="1215" t="s">
        <v>442</v>
      </c>
      <c r="G297" s="3" t="s">
        <v>102</v>
      </c>
      <c r="H297" s="3">
        <v>294</v>
      </c>
      <c r="I297" s="4">
        <v>294</v>
      </c>
      <c r="J297" s="4">
        <v>49</v>
      </c>
      <c r="K297" s="3" t="s">
        <v>26</v>
      </c>
      <c r="L297" s="3" t="s">
        <v>276</v>
      </c>
      <c r="M297" s="3" t="s">
        <v>28</v>
      </c>
      <c r="N297" s="1632">
        <v>15605004647</v>
      </c>
      <c r="O297" s="1725" t="s">
        <v>2015</v>
      </c>
      <c r="P297" s="3" t="s">
        <v>30</v>
      </c>
      <c r="Q297" s="3" t="s">
        <v>1954</v>
      </c>
      <c r="R297" s="5">
        <v>46107</v>
      </c>
      <c r="S297" s="3" t="s">
        <v>28</v>
      </c>
      <c r="T297" s="3" t="s">
        <v>2016</v>
      </c>
      <c r="U297" s="3"/>
    </row>
    <row r="298" spans="1:21" s="6" customFormat="1">
      <c r="A298" s="3" t="s">
        <v>109</v>
      </c>
      <c r="B298" s="3">
        <v>40</v>
      </c>
      <c r="C298" s="3" t="s">
        <v>1609</v>
      </c>
      <c r="D298" s="3">
        <v>4702080082</v>
      </c>
      <c r="E298" s="3" t="s">
        <v>446</v>
      </c>
      <c r="F298" s="1215" t="s">
        <v>445</v>
      </c>
      <c r="G298" s="3" t="s">
        <v>102</v>
      </c>
      <c r="H298" s="3">
        <v>294</v>
      </c>
      <c r="I298" s="4">
        <v>294</v>
      </c>
      <c r="J298" s="4">
        <v>49</v>
      </c>
      <c r="K298" s="3" t="s">
        <v>26</v>
      </c>
      <c r="L298" s="3" t="s">
        <v>276</v>
      </c>
      <c r="M298" s="3" t="s">
        <v>28</v>
      </c>
      <c r="N298" s="1632">
        <v>15605004647</v>
      </c>
      <c r="O298" s="1725" t="s">
        <v>2015</v>
      </c>
      <c r="P298" s="3" t="s">
        <v>30</v>
      </c>
      <c r="Q298" s="3" t="s">
        <v>1954</v>
      </c>
      <c r="R298" s="5">
        <v>46107</v>
      </c>
      <c r="S298" s="3" t="s">
        <v>28</v>
      </c>
      <c r="T298" s="3" t="s">
        <v>2016</v>
      </c>
      <c r="U298" s="3"/>
    </row>
    <row r="299" spans="1:21" s="6" customFormat="1">
      <c r="A299" s="3" t="s">
        <v>109</v>
      </c>
      <c r="B299" s="3">
        <v>10</v>
      </c>
      <c r="C299" s="3" t="s">
        <v>1607</v>
      </c>
      <c r="D299" s="3">
        <v>4702080083</v>
      </c>
      <c r="E299" s="3" t="s">
        <v>437</v>
      </c>
      <c r="F299" s="1215" t="s">
        <v>436</v>
      </c>
      <c r="G299" s="3" t="s">
        <v>102</v>
      </c>
      <c r="H299" s="3">
        <v>264</v>
      </c>
      <c r="I299" s="4">
        <v>264</v>
      </c>
      <c r="J299" s="4">
        <v>33</v>
      </c>
      <c r="K299" s="3" t="s">
        <v>26</v>
      </c>
      <c r="L299" s="3" t="s">
        <v>276</v>
      </c>
      <c r="M299" s="3" t="s">
        <v>28</v>
      </c>
      <c r="N299" s="1632">
        <v>15605004648</v>
      </c>
      <c r="O299" s="1725" t="s">
        <v>2015</v>
      </c>
      <c r="P299" s="3" t="s">
        <v>30</v>
      </c>
      <c r="Q299" s="3" t="s">
        <v>1954</v>
      </c>
      <c r="R299" s="5">
        <v>46107</v>
      </c>
      <c r="S299" s="3" t="s">
        <v>28</v>
      </c>
      <c r="T299" s="3" t="s">
        <v>2016</v>
      </c>
      <c r="U299" s="3"/>
    </row>
    <row r="300" spans="1:21" s="6" customFormat="1">
      <c r="A300" s="3" t="s">
        <v>109</v>
      </c>
      <c r="B300" s="3">
        <v>20</v>
      </c>
      <c r="C300" s="3" t="s">
        <v>1608</v>
      </c>
      <c r="D300" s="3">
        <v>4702080083</v>
      </c>
      <c r="E300" s="3" t="s">
        <v>440</v>
      </c>
      <c r="F300" s="1215" t="s">
        <v>439</v>
      </c>
      <c r="G300" s="3" t="s">
        <v>102</v>
      </c>
      <c r="H300" s="3">
        <v>200</v>
      </c>
      <c r="I300" s="4">
        <v>200</v>
      </c>
      <c r="J300" s="4">
        <v>25</v>
      </c>
      <c r="K300" s="3" t="s">
        <v>26</v>
      </c>
      <c r="L300" s="3" t="s">
        <v>276</v>
      </c>
      <c r="M300" s="3" t="s">
        <v>28</v>
      </c>
      <c r="N300" s="1632">
        <v>15605004648</v>
      </c>
      <c r="O300" s="1725" t="s">
        <v>2015</v>
      </c>
      <c r="P300" s="3" t="s">
        <v>30</v>
      </c>
      <c r="Q300" s="3" t="s">
        <v>1954</v>
      </c>
      <c r="R300" s="5">
        <v>46107</v>
      </c>
      <c r="S300" s="3" t="s">
        <v>28</v>
      </c>
      <c r="T300" s="3" t="s">
        <v>2016</v>
      </c>
      <c r="U300" s="3"/>
    </row>
    <row r="301" spans="1:21" s="6" customFormat="1">
      <c r="A301" s="3" t="s">
        <v>109</v>
      </c>
      <c r="B301" s="3">
        <v>30</v>
      </c>
      <c r="C301" s="3" t="s">
        <v>1603</v>
      </c>
      <c r="D301" s="3">
        <v>4702080083</v>
      </c>
      <c r="E301" s="3" t="s">
        <v>443</v>
      </c>
      <c r="F301" s="1215" t="s">
        <v>442</v>
      </c>
      <c r="G301" s="3" t="s">
        <v>102</v>
      </c>
      <c r="H301" s="3">
        <v>200</v>
      </c>
      <c r="I301" s="4">
        <v>200</v>
      </c>
      <c r="J301" s="4">
        <v>25</v>
      </c>
      <c r="K301" s="3" t="s">
        <v>26</v>
      </c>
      <c r="L301" s="3" t="s">
        <v>276</v>
      </c>
      <c r="M301" s="3" t="s">
        <v>28</v>
      </c>
      <c r="N301" s="1632">
        <v>15605004648</v>
      </c>
      <c r="O301" s="1725" t="s">
        <v>2015</v>
      </c>
      <c r="P301" s="3" t="s">
        <v>30</v>
      </c>
      <c r="Q301" s="3" t="s">
        <v>1954</v>
      </c>
      <c r="R301" s="5">
        <v>46107</v>
      </c>
      <c r="S301" s="3" t="s">
        <v>28</v>
      </c>
      <c r="T301" s="3" t="s">
        <v>2016</v>
      </c>
      <c r="U301" s="3"/>
    </row>
    <row r="302" spans="1:21" s="6" customFormat="1">
      <c r="A302" s="3" t="s">
        <v>109</v>
      </c>
      <c r="B302" s="3">
        <v>40</v>
      </c>
      <c r="C302" s="3" t="s">
        <v>1609</v>
      </c>
      <c r="D302" s="3">
        <v>4702080083</v>
      </c>
      <c r="E302" s="3" t="s">
        <v>446</v>
      </c>
      <c r="F302" s="1215" t="s">
        <v>445</v>
      </c>
      <c r="G302" s="3" t="s">
        <v>102</v>
      </c>
      <c r="H302" s="3">
        <v>200</v>
      </c>
      <c r="I302" s="4">
        <v>200</v>
      </c>
      <c r="J302" s="4">
        <v>25</v>
      </c>
      <c r="K302" s="3" t="s">
        <v>26</v>
      </c>
      <c r="L302" s="3" t="s">
        <v>276</v>
      </c>
      <c r="M302" s="3" t="s">
        <v>28</v>
      </c>
      <c r="N302" s="1632">
        <v>15605004648</v>
      </c>
      <c r="O302" s="1725" t="s">
        <v>2015</v>
      </c>
      <c r="P302" s="3" t="s">
        <v>30</v>
      </c>
      <c r="Q302" s="3" t="s">
        <v>1954</v>
      </c>
      <c r="R302" s="5">
        <v>46107</v>
      </c>
      <c r="S302" s="3" t="s">
        <v>28</v>
      </c>
      <c r="T302" s="3" t="s">
        <v>2016</v>
      </c>
      <c r="U302" s="3"/>
    </row>
    <row r="303" spans="1:21" s="6" customFormat="1">
      <c r="A303" s="3" t="s">
        <v>109</v>
      </c>
      <c r="B303" s="3">
        <v>10</v>
      </c>
      <c r="C303" s="3" t="s">
        <v>1607</v>
      </c>
      <c r="D303" s="3">
        <v>4702080084</v>
      </c>
      <c r="E303" s="3" t="s">
        <v>437</v>
      </c>
      <c r="F303" s="1215" t="s">
        <v>436</v>
      </c>
      <c r="G303" s="3" t="s">
        <v>102</v>
      </c>
      <c r="H303" s="3">
        <v>204</v>
      </c>
      <c r="I303" s="4">
        <v>204</v>
      </c>
      <c r="J303" s="4">
        <v>34</v>
      </c>
      <c r="K303" s="3" t="s">
        <v>26</v>
      </c>
      <c r="L303" s="3" t="s">
        <v>276</v>
      </c>
      <c r="M303" s="3" t="s">
        <v>28</v>
      </c>
      <c r="N303" s="1632">
        <v>15605004649</v>
      </c>
      <c r="O303" s="1725" t="s">
        <v>2015</v>
      </c>
      <c r="P303" s="3" t="s">
        <v>30</v>
      </c>
      <c r="Q303" s="3" t="s">
        <v>1954</v>
      </c>
      <c r="R303" s="5">
        <v>46107</v>
      </c>
      <c r="S303" s="3" t="s">
        <v>28</v>
      </c>
      <c r="T303" s="3" t="s">
        <v>2016</v>
      </c>
      <c r="U303" s="3"/>
    </row>
    <row r="304" spans="1:21" s="6" customFormat="1">
      <c r="A304" s="3" t="s">
        <v>109</v>
      </c>
      <c r="B304" s="3">
        <v>20</v>
      </c>
      <c r="C304" s="3" t="s">
        <v>1608</v>
      </c>
      <c r="D304" s="3">
        <v>4702080084</v>
      </c>
      <c r="E304" s="3" t="s">
        <v>440</v>
      </c>
      <c r="F304" s="1215" t="s">
        <v>439</v>
      </c>
      <c r="G304" s="3" t="s">
        <v>102</v>
      </c>
      <c r="H304" s="3">
        <v>168</v>
      </c>
      <c r="I304" s="4">
        <v>168</v>
      </c>
      <c r="J304" s="4">
        <v>28</v>
      </c>
      <c r="K304" s="3" t="s">
        <v>26</v>
      </c>
      <c r="L304" s="3" t="s">
        <v>276</v>
      </c>
      <c r="M304" s="3" t="s">
        <v>28</v>
      </c>
      <c r="N304" s="1632">
        <v>15605004649</v>
      </c>
      <c r="O304" s="1725" t="s">
        <v>2015</v>
      </c>
      <c r="P304" s="3" t="s">
        <v>30</v>
      </c>
      <c r="Q304" s="3" t="s">
        <v>1954</v>
      </c>
      <c r="R304" s="5">
        <v>46107</v>
      </c>
      <c r="S304" s="3" t="s">
        <v>28</v>
      </c>
      <c r="T304" s="3" t="s">
        <v>2016</v>
      </c>
      <c r="U304" s="3"/>
    </row>
    <row r="305" spans="1:21" s="6" customFormat="1">
      <c r="A305" s="3" t="s">
        <v>109</v>
      </c>
      <c r="B305" s="3">
        <v>30</v>
      </c>
      <c r="C305" s="3" t="s">
        <v>1603</v>
      </c>
      <c r="D305" s="3">
        <v>4702080084</v>
      </c>
      <c r="E305" s="3" t="s">
        <v>443</v>
      </c>
      <c r="F305" s="1215" t="s">
        <v>442</v>
      </c>
      <c r="G305" s="3" t="s">
        <v>102</v>
      </c>
      <c r="H305" s="3">
        <v>168</v>
      </c>
      <c r="I305" s="4">
        <v>168</v>
      </c>
      <c r="J305" s="4">
        <v>28</v>
      </c>
      <c r="K305" s="3" t="s">
        <v>26</v>
      </c>
      <c r="L305" s="3" t="s">
        <v>276</v>
      </c>
      <c r="M305" s="3" t="s">
        <v>28</v>
      </c>
      <c r="N305" s="1632">
        <v>15605004649</v>
      </c>
      <c r="O305" s="1725" t="s">
        <v>2015</v>
      </c>
      <c r="P305" s="3" t="s">
        <v>30</v>
      </c>
      <c r="Q305" s="3" t="s">
        <v>1954</v>
      </c>
      <c r="R305" s="5">
        <v>46107</v>
      </c>
      <c r="S305" s="3" t="s">
        <v>28</v>
      </c>
      <c r="T305" s="3" t="s">
        <v>2016</v>
      </c>
      <c r="U305" s="3"/>
    </row>
    <row r="306" spans="1:21" s="6" customFormat="1">
      <c r="A306" s="3" t="s">
        <v>109</v>
      </c>
      <c r="B306" s="3">
        <v>40</v>
      </c>
      <c r="C306" s="3" t="s">
        <v>1609</v>
      </c>
      <c r="D306" s="3">
        <v>4702080084</v>
      </c>
      <c r="E306" s="3" t="s">
        <v>446</v>
      </c>
      <c r="F306" s="1215" t="s">
        <v>445</v>
      </c>
      <c r="G306" s="3" t="s">
        <v>102</v>
      </c>
      <c r="H306" s="3">
        <v>168</v>
      </c>
      <c r="I306" s="4">
        <v>168</v>
      </c>
      <c r="J306" s="4">
        <v>28</v>
      </c>
      <c r="K306" s="3" t="s">
        <v>26</v>
      </c>
      <c r="L306" s="3" t="s">
        <v>276</v>
      </c>
      <c r="M306" s="3" t="s">
        <v>28</v>
      </c>
      <c r="N306" s="1632">
        <v>15605004649</v>
      </c>
      <c r="O306" s="1725" t="s">
        <v>2015</v>
      </c>
      <c r="P306" s="3" t="s">
        <v>30</v>
      </c>
      <c r="Q306" s="3" t="s">
        <v>1954</v>
      </c>
      <c r="R306" s="5">
        <v>46107</v>
      </c>
      <c r="S306" s="3" t="s">
        <v>28</v>
      </c>
      <c r="T306" s="3" t="s">
        <v>2016</v>
      </c>
      <c r="U306" s="3"/>
    </row>
    <row r="307" spans="1:21" s="6" customFormat="1">
      <c r="A307" s="3" t="s">
        <v>109</v>
      </c>
      <c r="B307" s="3">
        <v>10</v>
      </c>
      <c r="C307" s="3" t="s">
        <v>1607</v>
      </c>
      <c r="D307" s="3">
        <v>4702080085</v>
      </c>
      <c r="E307" s="3" t="s">
        <v>437</v>
      </c>
      <c r="F307" s="1215" t="s">
        <v>436</v>
      </c>
      <c r="G307" s="3" t="s">
        <v>102</v>
      </c>
      <c r="H307" s="3">
        <v>24</v>
      </c>
      <c r="I307" s="4">
        <v>24</v>
      </c>
      <c r="J307" s="4">
        <v>2</v>
      </c>
      <c r="K307" s="3" t="s">
        <v>26</v>
      </c>
      <c r="L307" s="3" t="s">
        <v>276</v>
      </c>
      <c r="M307" s="3" t="s">
        <v>28</v>
      </c>
      <c r="N307" s="1632">
        <v>15605004650</v>
      </c>
      <c r="O307" s="1725" t="s">
        <v>2015</v>
      </c>
      <c r="P307" s="3" t="s">
        <v>30</v>
      </c>
      <c r="Q307" s="3" t="s">
        <v>1953</v>
      </c>
      <c r="R307" s="5">
        <v>46107</v>
      </c>
      <c r="S307" s="3" t="s">
        <v>28</v>
      </c>
      <c r="T307" s="3" t="s">
        <v>2017</v>
      </c>
      <c r="U307" s="3"/>
    </row>
    <row r="308" spans="1:21" s="6" customFormat="1">
      <c r="A308" s="3" t="s">
        <v>109</v>
      </c>
      <c r="B308" s="3">
        <v>10</v>
      </c>
      <c r="C308" s="3" t="s">
        <v>1607</v>
      </c>
      <c r="D308" s="3">
        <v>4702080086</v>
      </c>
      <c r="E308" s="3" t="s">
        <v>437</v>
      </c>
      <c r="F308" s="1215" t="s">
        <v>436</v>
      </c>
      <c r="G308" s="3" t="s">
        <v>102</v>
      </c>
      <c r="H308" s="3">
        <v>90</v>
      </c>
      <c r="I308" s="4">
        <v>90</v>
      </c>
      <c r="J308" s="4">
        <v>15</v>
      </c>
      <c r="K308" s="3" t="s">
        <v>26</v>
      </c>
      <c r="L308" s="3" t="s">
        <v>276</v>
      </c>
      <c r="M308" s="3" t="s">
        <v>28</v>
      </c>
      <c r="N308" s="1632">
        <v>15605004651</v>
      </c>
      <c r="O308" s="1725" t="s">
        <v>2015</v>
      </c>
      <c r="P308" s="3" t="s">
        <v>30</v>
      </c>
      <c r="Q308" s="3" t="s">
        <v>1953</v>
      </c>
      <c r="R308" s="5">
        <v>46107</v>
      </c>
      <c r="S308" s="3" t="s">
        <v>28</v>
      </c>
      <c r="T308" s="3" t="s">
        <v>2017</v>
      </c>
      <c r="U308" s="3"/>
    </row>
    <row r="309" spans="1:21" s="6" customFormat="1">
      <c r="A309" s="3" t="s">
        <v>109</v>
      </c>
      <c r="B309" s="3">
        <v>20</v>
      </c>
      <c r="C309" s="3" t="s">
        <v>1608</v>
      </c>
      <c r="D309" s="3">
        <v>4702080086</v>
      </c>
      <c r="E309" s="3" t="s">
        <v>440</v>
      </c>
      <c r="F309" s="1215" t="s">
        <v>439</v>
      </c>
      <c r="G309" s="3" t="s">
        <v>102</v>
      </c>
      <c r="H309" s="3">
        <v>72</v>
      </c>
      <c r="I309" s="4">
        <v>72</v>
      </c>
      <c r="J309" s="4">
        <v>12</v>
      </c>
      <c r="K309" s="3" t="s">
        <v>26</v>
      </c>
      <c r="L309" s="3" t="s">
        <v>276</v>
      </c>
      <c r="M309" s="3" t="s">
        <v>28</v>
      </c>
      <c r="N309" s="1632">
        <v>15605004651</v>
      </c>
      <c r="O309" s="1725" t="s">
        <v>2015</v>
      </c>
      <c r="P309" s="3" t="s">
        <v>30</v>
      </c>
      <c r="Q309" s="3" t="s">
        <v>1953</v>
      </c>
      <c r="R309" s="5">
        <v>46107</v>
      </c>
      <c r="S309" s="3" t="s">
        <v>28</v>
      </c>
      <c r="T309" s="3" t="s">
        <v>2017</v>
      </c>
      <c r="U309" s="3"/>
    </row>
    <row r="310" spans="1:21" s="6" customFormat="1">
      <c r="A310" s="3" t="s">
        <v>109</v>
      </c>
      <c r="B310" s="3">
        <v>30</v>
      </c>
      <c r="C310" s="3" t="s">
        <v>1603</v>
      </c>
      <c r="D310" s="3">
        <v>4702080086</v>
      </c>
      <c r="E310" s="3" t="s">
        <v>443</v>
      </c>
      <c r="F310" s="1215" t="s">
        <v>442</v>
      </c>
      <c r="G310" s="3" t="s">
        <v>102</v>
      </c>
      <c r="H310" s="3">
        <v>72</v>
      </c>
      <c r="I310" s="4">
        <v>72</v>
      </c>
      <c r="J310" s="4">
        <v>12</v>
      </c>
      <c r="K310" s="3" t="s">
        <v>26</v>
      </c>
      <c r="L310" s="3" t="s">
        <v>276</v>
      </c>
      <c r="M310" s="3" t="s">
        <v>28</v>
      </c>
      <c r="N310" s="1632">
        <v>15605004651</v>
      </c>
      <c r="O310" s="1725" t="s">
        <v>2015</v>
      </c>
      <c r="P310" s="3" t="s">
        <v>30</v>
      </c>
      <c r="Q310" s="3" t="s">
        <v>1953</v>
      </c>
      <c r="R310" s="5">
        <v>46107</v>
      </c>
      <c r="S310" s="3" t="s">
        <v>28</v>
      </c>
      <c r="T310" s="3" t="s">
        <v>2017</v>
      </c>
      <c r="U310" s="3"/>
    </row>
    <row r="311" spans="1:21" s="6" customFormat="1">
      <c r="A311" s="3" t="s">
        <v>109</v>
      </c>
      <c r="B311" s="3">
        <v>40</v>
      </c>
      <c r="C311" s="3" t="s">
        <v>1609</v>
      </c>
      <c r="D311" s="3">
        <v>4702080086</v>
      </c>
      <c r="E311" s="3" t="s">
        <v>446</v>
      </c>
      <c r="F311" s="1215" t="s">
        <v>445</v>
      </c>
      <c r="G311" s="3" t="s">
        <v>102</v>
      </c>
      <c r="H311" s="3">
        <v>72</v>
      </c>
      <c r="I311" s="4">
        <v>72</v>
      </c>
      <c r="J311" s="4">
        <v>12</v>
      </c>
      <c r="K311" s="3" t="s">
        <v>26</v>
      </c>
      <c r="L311" s="3" t="s">
        <v>276</v>
      </c>
      <c r="M311" s="3" t="s">
        <v>28</v>
      </c>
      <c r="N311" s="1632">
        <v>15605004651</v>
      </c>
      <c r="O311" s="1725" t="s">
        <v>2015</v>
      </c>
      <c r="P311" s="3" t="s">
        <v>30</v>
      </c>
      <c r="Q311" s="3" t="s">
        <v>1953</v>
      </c>
      <c r="R311" s="5">
        <v>46107</v>
      </c>
      <c r="S311" s="3" t="s">
        <v>28</v>
      </c>
      <c r="T311" s="3" t="s">
        <v>2017</v>
      </c>
      <c r="U311" s="3"/>
    </row>
    <row r="312" spans="1:21" s="6" customFormat="1">
      <c r="A312" s="3" t="s">
        <v>109</v>
      </c>
      <c r="B312" s="3">
        <v>10</v>
      </c>
      <c r="C312" s="3" t="s">
        <v>1607</v>
      </c>
      <c r="D312" s="3">
        <v>4702080087</v>
      </c>
      <c r="E312" s="3" t="s">
        <v>437</v>
      </c>
      <c r="F312" s="1215" t="s">
        <v>436</v>
      </c>
      <c r="G312" s="3" t="s">
        <v>102</v>
      </c>
      <c r="H312" s="3">
        <v>12</v>
      </c>
      <c r="I312" s="4">
        <v>12</v>
      </c>
      <c r="J312" s="4">
        <v>1</v>
      </c>
      <c r="K312" s="3" t="s">
        <v>26</v>
      </c>
      <c r="L312" s="3" t="s">
        <v>276</v>
      </c>
      <c r="M312" s="3" t="s">
        <v>28</v>
      </c>
      <c r="N312" s="1632">
        <v>15605004652</v>
      </c>
      <c r="O312" s="1725" t="s">
        <v>2015</v>
      </c>
      <c r="P312" s="3" t="s">
        <v>30</v>
      </c>
      <c r="Q312" s="3" t="s">
        <v>1953</v>
      </c>
      <c r="R312" s="5">
        <v>46107</v>
      </c>
      <c r="S312" s="3" t="s">
        <v>28</v>
      </c>
      <c r="T312" s="3" t="s">
        <v>2017</v>
      </c>
      <c r="U312" s="3"/>
    </row>
    <row r="313" spans="1:21" s="6" customFormat="1">
      <c r="A313" s="3" t="s">
        <v>109</v>
      </c>
      <c r="B313" s="3">
        <v>20</v>
      </c>
      <c r="C313" s="3" t="s">
        <v>1608</v>
      </c>
      <c r="D313" s="3">
        <v>4702080087</v>
      </c>
      <c r="E313" s="3" t="s">
        <v>440</v>
      </c>
      <c r="F313" s="1215" t="s">
        <v>439</v>
      </c>
      <c r="G313" s="3" t="s">
        <v>102</v>
      </c>
      <c r="H313" s="3">
        <v>12</v>
      </c>
      <c r="I313" s="4">
        <v>12</v>
      </c>
      <c r="J313" s="4">
        <v>1</v>
      </c>
      <c r="K313" s="3" t="s">
        <v>26</v>
      </c>
      <c r="L313" s="3" t="s">
        <v>276</v>
      </c>
      <c r="M313" s="3" t="s">
        <v>28</v>
      </c>
      <c r="N313" s="1632">
        <v>15605004652</v>
      </c>
      <c r="O313" s="1725" t="s">
        <v>2015</v>
      </c>
      <c r="P313" s="3" t="s">
        <v>30</v>
      </c>
      <c r="Q313" s="3" t="s">
        <v>1953</v>
      </c>
      <c r="R313" s="5">
        <v>46107</v>
      </c>
      <c r="S313" s="3" t="s">
        <v>28</v>
      </c>
      <c r="T313" s="3" t="s">
        <v>2017</v>
      </c>
      <c r="U313" s="3"/>
    </row>
    <row r="314" spans="1:21" s="6" customFormat="1">
      <c r="A314" s="3" t="s">
        <v>109</v>
      </c>
      <c r="B314" s="3">
        <v>30</v>
      </c>
      <c r="C314" s="3" t="s">
        <v>1603</v>
      </c>
      <c r="D314" s="3">
        <v>4702080087</v>
      </c>
      <c r="E314" s="3" t="s">
        <v>443</v>
      </c>
      <c r="F314" s="1215" t="s">
        <v>442</v>
      </c>
      <c r="G314" s="3" t="s">
        <v>102</v>
      </c>
      <c r="H314" s="3">
        <v>12</v>
      </c>
      <c r="I314" s="4">
        <v>12</v>
      </c>
      <c r="J314" s="4">
        <v>1</v>
      </c>
      <c r="K314" s="3" t="s">
        <v>26</v>
      </c>
      <c r="L314" s="3" t="s">
        <v>276</v>
      </c>
      <c r="M314" s="3" t="s">
        <v>28</v>
      </c>
      <c r="N314" s="1632">
        <v>15605004652</v>
      </c>
      <c r="O314" s="1725" t="s">
        <v>2015</v>
      </c>
      <c r="P314" s="3" t="s">
        <v>30</v>
      </c>
      <c r="Q314" s="3" t="s">
        <v>1953</v>
      </c>
      <c r="R314" s="5">
        <v>46107</v>
      </c>
      <c r="S314" s="3" t="s">
        <v>28</v>
      </c>
      <c r="T314" s="3" t="s">
        <v>2017</v>
      </c>
      <c r="U314" s="3"/>
    </row>
    <row r="315" spans="1:21" s="6" customFormat="1">
      <c r="A315" s="3" t="s">
        <v>109</v>
      </c>
      <c r="B315" s="3">
        <v>40</v>
      </c>
      <c r="C315" s="3" t="s">
        <v>1609</v>
      </c>
      <c r="D315" s="3">
        <v>4702080087</v>
      </c>
      <c r="E315" s="3" t="s">
        <v>446</v>
      </c>
      <c r="F315" s="1215" t="s">
        <v>445</v>
      </c>
      <c r="G315" s="3" t="s">
        <v>102</v>
      </c>
      <c r="H315" s="3">
        <v>12</v>
      </c>
      <c r="I315" s="4">
        <v>12</v>
      </c>
      <c r="J315" s="4">
        <v>1</v>
      </c>
      <c r="K315" s="3" t="s">
        <v>26</v>
      </c>
      <c r="L315" s="3" t="s">
        <v>276</v>
      </c>
      <c r="M315" s="3" t="s">
        <v>28</v>
      </c>
      <c r="N315" s="1632">
        <v>15605004652</v>
      </c>
      <c r="O315" s="1725" t="s">
        <v>2015</v>
      </c>
      <c r="P315" s="3" t="s">
        <v>30</v>
      </c>
      <c r="Q315" s="3" t="s">
        <v>1953</v>
      </c>
      <c r="R315" s="5">
        <v>46107</v>
      </c>
      <c r="S315" s="3" t="s">
        <v>28</v>
      </c>
      <c r="T315" s="3" t="s">
        <v>2017</v>
      </c>
      <c r="U315" s="3"/>
    </row>
    <row r="316" spans="1:21" s="6" customFormat="1">
      <c r="A316" s="3" t="s">
        <v>109</v>
      </c>
      <c r="B316" s="3">
        <v>10</v>
      </c>
      <c r="C316" s="3" t="s">
        <v>1607</v>
      </c>
      <c r="D316" s="3">
        <v>4702080088</v>
      </c>
      <c r="E316" s="3" t="s">
        <v>437</v>
      </c>
      <c r="F316" s="1215" t="s">
        <v>436</v>
      </c>
      <c r="G316" s="3" t="s">
        <v>102</v>
      </c>
      <c r="H316" s="3">
        <v>24</v>
      </c>
      <c r="I316" s="4">
        <v>24</v>
      </c>
      <c r="J316" s="4">
        <v>2</v>
      </c>
      <c r="K316" s="3" t="s">
        <v>26</v>
      </c>
      <c r="L316" s="3" t="s">
        <v>276</v>
      </c>
      <c r="M316" s="3" t="s">
        <v>28</v>
      </c>
      <c r="N316" s="1632">
        <v>15605004653</v>
      </c>
      <c r="O316" s="1725" t="s">
        <v>2015</v>
      </c>
      <c r="P316" s="3" t="s">
        <v>30</v>
      </c>
      <c r="Q316" s="3" t="s">
        <v>1953</v>
      </c>
      <c r="R316" s="5">
        <v>46107</v>
      </c>
      <c r="S316" s="3" t="s">
        <v>28</v>
      </c>
      <c r="T316" s="3" t="s">
        <v>2017</v>
      </c>
      <c r="U316" s="3"/>
    </row>
    <row r="317" spans="1:21" s="6" customFormat="1">
      <c r="A317" s="3" t="s">
        <v>109</v>
      </c>
      <c r="B317" s="3">
        <v>20</v>
      </c>
      <c r="C317" s="3" t="s">
        <v>1608</v>
      </c>
      <c r="D317" s="3">
        <v>4702080088</v>
      </c>
      <c r="E317" s="3" t="s">
        <v>440</v>
      </c>
      <c r="F317" s="1215" t="s">
        <v>439</v>
      </c>
      <c r="G317" s="3" t="s">
        <v>102</v>
      </c>
      <c r="H317" s="3">
        <v>24</v>
      </c>
      <c r="I317" s="4">
        <v>24</v>
      </c>
      <c r="J317" s="4">
        <v>2</v>
      </c>
      <c r="K317" s="3" t="s">
        <v>26</v>
      </c>
      <c r="L317" s="3" t="s">
        <v>276</v>
      </c>
      <c r="M317" s="3" t="s">
        <v>28</v>
      </c>
      <c r="N317" s="1632">
        <v>15605004653</v>
      </c>
      <c r="O317" s="1725" t="s">
        <v>2015</v>
      </c>
      <c r="P317" s="3" t="s">
        <v>30</v>
      </c>
      <c r="Q317" s="3" t="s">
        <v>1953</v>
      </c>
      <c r="R317" s="5">
        <v>46107</v>
      </c>
      <c r="S317" s="3" t="s">
        <v>28</v>
      </c>
      <c r="T317" s="3" t="s">
        <v>2017</v>
      </c>
      <c r="U317" s="3"/>
    </row>
    <row r="318" spans="1:21" s="6" customFormat="1">
      <c r="A318" s="3" t="s">
        <v>109</v>
      </c>
      <c r="B318" s="3">
        <v>30</v>
      </c>
      <c r="C318" s="3" t="s">
        <v>1603</v>
      </c>
      <c r="D318" s="3">
        <v>4702080088</v>
      </c>
      <c r="E318" s="3" t="s">
        <v>443</v>
      </c>
      <c r="F318" s="1215" t="s">
        <v>442</v>
      </c>
      <c r="G318" s="3" t="s">
        <v>102</v>
      </c>
      <c r="H318" s="3">
        <v>24</v>
      </c>
      <c r="I318" s="4">
        <v>24</v>
      </c>
      <c r="J318" s="4">
        <v>2</v>
      </c>
      <c r="K318" s="3" t="s">
        <v>26</v>
      </c>
      <c r="L318" s="3" t="s">
        <v>276</v>
      </c>
      <c r="M318" s="3" t="s">
        <v>28</v>
      </c>
      <c r="N318" s="1632">
        <v>15605004653</v>
      </c>
      <c r="O318" s="1725" t="s">
        <v>2015</v>
      </c>
      <c r="P318" s="3" t="s">
        <v>30</v>
      </c>
      <c r="Q318" s="3" t="s">
        <v>1953</v>
      </c>
      <c r="R318" s="5">
        <v>46107</v>
      </c>
      <c r="S318" s="3" t="s">
        <v>28</v>
      </c>
      <c r="T318" s="3" t="s">
        <v>2017</v>
      </c>
      <c r="U318" s="3"/>
    </row>
    <row r="319" spans="1:21" s="6" customFormat="1">
      <c r="A319" s="3" t="s">
        <v>109</v>
      </c>
      <c r="B319" s="3">
        <v>40</v>
      </c>
      <c r="C319" s="3" t="s">
        <v>1609</v>
      </c>
      <c r="D319" s="3">
        <v>4702080088</v>
      </c>
      <c r="E319" s="3" t="s">
        <v>446</v>
      </c>
      <c r="F319" s="1215" t="s">
        <v>445</v>
      </c>
      <c r="G319" s="3" t="s">
        <v>102</v>
      </c>
      <c r="H319" s="3">
        <v>24</v>
      </c>
      <c r="I319" s="4">
        <v>24</v>
      </c>
      <c r="J319" s="4">
        <v>2</v>
      </c>
      <c r="K319" s="3" t="s">
        <v>26</v>
      </c>
      <c r="L319" s="3" t="s">
        <v>276</v>
      </c>
      <c r="M319" s="3" t="s">
        <v>28</v>
      </c>
      <c r="N319" s="1632">
        <v>15605004653</v>
      </c>
      <c r="O319" s="1725" t="s">
        <v>2015</v>
      </c>
      <c r="P319" s="3" t="s">
        <v>30</v>
      </c>
      <c r="Q319" s="3" t="s">
        <v>1953</v>
      </c>
      <c r="R319" s="5">
        <v>46107</v>
      </c>
      <c r="S319" s="3" t="s">
        <v>28</v>
      </c>
      <c r="T319" s="3" t="s">
        <v>2017</v>
      </c>
      <c r="U319" s="3"/>
    </row>
    <row r="320" spans="1:21" s="6" customFormat="1">
      <c r="A320" s="3" t="s">
        <v>109</v>
      </c>
      <c r="B320" s="3">
        <v>10</v>
      </c>
      <c r="C320" s="3" t="s">
        <v>1607</v>
      </c>
      <c r="D320" s="3">
        <v>4702080089</v>
      </c>
      <c r="E320" s="3" t="s">
        <v>437</v>
      </c>
      <c r="F320" s="1215" t="s">
        <v>436</v>
      </c>
      <c r="G320" s="3" t="s">
        <v>102</v>
      </c>
      <c r="H320" s="3">
        <v>36</v>
      </c>
      <c r="I320" s="4">
        <v>36</v>
      </c>
      <c r="J320" s="4">
        <v>3</v>
      </c>
      <c r="K320" s="3" t="s">
        <v>26</v>
      </c>
      <c r="L320" s="3" t="s">
        <v>276</v>
      </c>
      <c r="M320" s="3" t="s">
        <v>28</v>
      </c>
      <c r="N320" s="1632">
        <v>15605004654</v>
      </c>
      <c r="O320" s="1725" t="s">
        <v>2015</v>
      </c>
      <c r="P320" s="3" t="s">
        <v>30</v>
      </c>
      <c r="Q320" s="3" t="s">
        <v>1953</v>
      </c>
      <c r="R320" s="5">
        <v>46107</v>
      </c>
      <c r="S320" s="3" t="s">
        <v>28</v>
      </c>
      <c r="T320" s="3" t="s">
        <v>2017</v>
      </c>
      <c r="U320" s="3"/>
    </row>
    <row r="321" spans="1:21" s="6" customFormat="1">
      <c r="A321" s="3" t="s">
        <v>109</v>
      </c>
      <c r="B321" s="3">
        <v>20</v>
      </c>
      <c r="C321" s="3" t="s">
        <v>1608</v>
      </c>
      <c r="D321" s="3">
        <v>4702080089</v>
      </c>
      <c r="E321" s="3" t="s">
        <v>440</v>
      </c>
      <c r="F321" s="1215" t="s">
        <v>439</v>
      </c>
      <c r="G321" s="3" t="s">
        <v>102</v>
      </c>
      <c r="H321" s="3">
        <v>24</v>
      </c>
      <c r="I321" s="4">
        <v>24</v>
      </c>
      <c r="J321" s="4">
        <v>2</v>
      </c>
      <c r="K321" s="3" t="s">
        <v>26</v>
      </c>
      <c r="L321" s="3" t="s">
        <v>276</v>
      </c>
      <c r="M321" s="3" t="s">
        <v>28</v>
      </c>
      <c r="N321" s="1632">
        <v>15605004654</v>
      </c>
      <c r="O321" s="1725" t="s">
        <v>2015</v>
      </c>
      <c r="P321" s="3" t="s">
        <v>30</v>
      </c>
      <c r="Q321" s="3" t="s">
        <v>1953</v>
      </c>
      <c r="R321" s="5">
        <v>46107</v>
      </c>
      <c r="S321" s="3" t="s">
        <v>28</v>
      </c>
      <c r="T321" s="3" t="s">
        <v>2017</v>
      </c>
      <c r="U321" s="3"/>
    </row>
    <row r="322" spans="1:21" s="6" customFormat="1">
      <c r="A322" s="3" t="s">
        <v>109</v>
      </c>
      <c r="B322" s="3">
        <v>30</v>
      </c>
      <c r="C322" s="3" t="s">
        <v>1603</v>
      </c>
      <c r="D322" s="3">
        <v>4702080089</v>
      </c>
      <c r="E322" s="3" t="s">
        <v>443</v>
      </c>
      <c r="F322" s="1215" t="s">
        <v>442</v>
      </c>
      <c r="G322" s="3" t="s">
        <v>102</v>
      </c>
      <c r="H322" s="3">
        <v>24</v>
      </c>
      <c r="I322" s="4">
        <v>24</v>
      </c>
      <c r="J322" s="4">
        <v>2</v>
      </c>
      <c r="K322" s="3" t="s">
        <v>26</v>
      </c>
      <c r="L322" s="3" t="s">
        <v>276</v>
      </c>
      <c r="M322" s="3" t="s">
        <v>28</v>
      </c>
      <c r="N322" s="1632">
        <v>15605004654</v>
      </c>
      <c r="O322" s="1725" t="s">
        <v>2015</v>
      </c>
      <c r="P322" s="3" t="s">
        <v>30</v>
      </c>
      <c r="Q322" s="3" t="s">
        <v>1953</v>
      </c>
      <c r="R322" s="5">
        <v>46107</v>
      </c>
      <c r="S322" s="3" t="s">
        <v>28</v>
      </c>
      <c r="T322" s="3" t="s">
        <v>2017</v>
      </c>
      <c r="U322" s="3"/>
    </row>
    <row r="323" spans="1:21" s="6" customFormat="1">
      <c r="A323" s="3" t="s">
        <v>109</v>
      </c>
      <c r="B323" s="3">
        <v>40</v>
      </c>
      <c r="C323" s="3" t="s">
        <v>1609</v>
      </c>
      <c r="D323" s="3">
        <v>4702080089</v>
      </c>
      <c r="E323" s="3" t="s">
        <v>446</v>
      </c>
      <c r="F323" s="1215" t="s">
        <v>445</v>
      </c>
      <c r="G323" s="3" t="s">
        <v>102</v>
      </c>
      <c r="H323" s="3">
        <v>24</v>
      </c>
      <c r="I323" s="4">
        <v>24</v>
      </c>
      <c r="J323" s="4">
        <v>2</v>
      </c>
      <c r="K323" s="3" t="s">
        <v>26</v>
      </c>
      <c r="L323" s="3" t="s">
        <v>276</v>
      </c>
      <c r="M323" s="3" t="s">
        <v>28</v>
      </c>
      <c r="N323" s="1632">
        <v>15605004654</v>
      </c>
      <c r="O323" s="1725" t="s">
        <v>2015</v>
      </c>
      <c r="P323" s="3" t="s">
        <v>30</v>
      </c>
      <c r="Q323" s="3" t="s">
        <v>1953</v>
      </c>
      <c r="R323" s="5">
        <v>46107</v>
      </c>
      <c r="S323" s="3" t="s">
        <v>28</v>
      </c>
      <c r="T323" s="3" t="s">
        <v>2017</v>
      </c>
      <c r="U323" s="3"/>
    </row>
    <row r="324" spans="1:21" s="6" customFormat="1">
      <c r="A324" s="3" t="s">
        <v>109</v>
      </c>
      <c r="B324" s="3">
        <v>10</v>
      </c>
      <c r="C324" s="3" t="s">
        <v>1607</v>
      </c>
      <c r="D324" s="3">
        <v>4702080090</v>
      </c>
      <c r="E324" s="3" t="s">
        <v>437</v>
      </c>
      <c r="F324" s="1215" t="s">
        <v>436</v>
      </c>
      <c r="G324" s="3" t="s">
        <v>102</v>
      </c>
      <c r="H324" s="3">
        <v>24</v>
      </c>
      <c r="I324" s="4">
        <v>24</v>
      </c>
      <c r="J324" s="4">
        <v>2</v>
      </c>
      <c r="K324" s="3" t="s">
        <v>26</v>
      </c>
      <c r="L324" s="3" t="s">
        <v>276</v>
      </c>
      <c r="M324" s="3" t="s">
        <v>28</v>
      </c>
      <c r="N324" s="1632">
        <v>15605004655</v>
      </c>
      <c r="O324" s="1725" t="s">
        <v>2015</v>
      </c>
      <c r="P324" s="3" t="s">
        <v>30</v>
      </c>
      <c r="Q324" s="3" t="s">
        <v>1953</v>
      </c>
      <c r="R324" s="5">
        <v>46107</v>
      </c>
      <c r="S324" s="3" t="s">
        <v>28</v>
      </c>
      <c r="T324" s="3" t="s">
        <v>2017</v>
      </c>
      <c r="U324" s="3"/>
    </row>
    <row r="325" spans="1:21" s="6" customFormat="1">
      <c r="A325" s="3" t="s">
        <v>109</v>
      </c>
      <c r="B325" s="3">
        <v>20</v>
      </c>
      <c r="C325" s="3" t="s">
        <v>1608</v>
      </c>
      <c r="D325" s="3">
        <v>4702080090</v>
      </c>
      <c r="E325" s="3" t="s">
        <v>440</v>
      </c>
      <c r="F325" s="1215" t="s">
        <v>439</v>
      </c>
      <c r="G325" s="3" t="s">
        <v>102</v>
      </c>
      <c r="H325" s="3">
        <v>12</v>
      </c>
      <c r="I325" s="4">
        <v>12</v>
      </c>
      <c r="J325" s="4">
        <v>1</v>
      </c>
      <c r="K325" s="3" t="s">
        <v>26</v>
      </c>
      <c r="L325" s="3" t="s">
        <v>276</v>
      </c>
      <c r="M325" s="3" t="s">
        <v>28</v>
      </c>
      <c r="N325" s="1632">
        <v>15605004655</v>
      </c>
      <c r="O325" s="1725" t="s">
        <v>2015</v>
      </c>
      <c r="P325" s="3" t="s">
        <v>30</v>
      </c>
      <c r="Q325" s="3" t="s">
        <v>1953</v>
      </c>
      <c r="R325" s="5">
        <v>46107</v>
      </c>
      <c r="S325" s="3" t="s">
        <v>28</v>
      </c>
      <c r="T325" s="3" t="s">
        <v>2017</v>
      </c>
      <c r="U325" s="3"/>
    </row>
    <row r="326" spans="1:21" s="6" customFormat="1">
      <c r="A326" s="3" t="s">
        <v>109</v>
      </c>
      <c r="B326" s="3">
        <v>30</v>
      </c>
      <c r="C326" s="3" t="s">
        <v>1603</v>
      </c>
      <c r="D326" s="3">
        <v>4702080090</v>
      </c>
      <c r="E326" s="3" t="s">
        <v>443</v>
      </c>
      <c r="F326" s="1215" t="s">
        <v>442</v>
      </c>
      <c r="G326" s="3" t="s">
        <v>102</v>
      </c>
      <c r="H326" s="3">
        <v>12</v>
      </c>
      <c r="I326" s="4">
        <v>12</v>
      </c>
      <c r="J326" s="4">
        <v>1</v>
      </c>
      <c r="K326" s="3" t="s">
        <v>26</v>
      </c>
      <c r="L326" s="3" t="s">
        <v>276</v>
      </c>
      <c r="M326" s="3" t="s">
        <v>28</v>
      </c>
      <c r="N326" s="1632">
        <v>15605004655</v>
      </c>
      <c r="O326" s="1725" t="s">
        <v>2015</v>
      </c>
      <c r="P326" s="3" t="s">
        <v>30</v>
      </c>
      <c r="Q326" s="3" t="s">
        <v>1953</v>
      </c>
      <c r="R326" s="5">
        <v>46107</v>
      </c>
      <c r="S326" s="3" t="s">
        <v>28</v>
      </c>
      <c r="T326" s="3" t="s">
        <v>2017</v>
      </c>
      <c r="U326" s="3"/>
    </row>
    <row r="327" spans="1:21" s="6" customFormat="1">
      <c r="A327" s="3" t="s">
        <v>109</v>
      </c>
      <c r="B327" s="3">
        <v>40</v>
      </c>
      <c r="C327" s="3" t="s">
        <v>1609</v>
      </c>
      <c r="D327" s="3">
        <v>4702080090</v>
      </c>
      <c r="E327" s="3" t="s">
        <v>446</v>
      </c>
      <c r="F327" s="1215" t="s">
        <v>445</v>
      </c>
      <c r="G327" s="3" t="s">
        <v>102</v>
      </c>
      <c r="H327" s="3">
        <v>12</v>
      </c>
      <c r="I327" s="4">
        <v>12</v>
      </c>
      <c r="J327" s="4">
        <v>1</v>
      </c>
      <c r="K327" s="3" t="s">
        <v>26</v>
      </c>
      <c r="L327" s="3" t="s">
        <v>276</v>
      </c>
      <c r="M327" s="3" t="s">
        <v>28</v>
      </c>
      <c r="N327" s="1632">
        <v>15605004655</v>
      </c>
      <c r="O327" s="1725" t="s">
        <v>2015</v>
      </c>
      <c r="P327" s="3" t="s">
        <v>30</v>
      </c>
      <c r="Q327" s="3" t="s">
        <v>1953</v>
      </c>
      <c r="R327" s="5">
        <v>46107</v>
      </c>
      <c r="S327" s="3" t="s">
        <v>28</v>
      </c>
      <c r="T327" s="3" t="s">
        <v>2017</v>
      </c>
      <c r="U327" s="3"/>
    </row>
    <row r="328" spans="1:21" s="6" customFormat="1">
      <c r="A328" s="3" t="s">
        <v>109</v>
      </c>
      <c r="B328" s="3">
        <v>10</v>
      </c>
      <c r="C328" s="3" t="s">
        <v>1607</v>
      </c>
      <c r="D328" s="3">
        <v>4702080091</v>
      </c>
      <c r="E328" s="3" t="s">
        <v>437</v>
      </c>
      <c r="F328" s="1215" t="s">
        <v>436</v>
      </c>
      <c r="G328" s="3" t="s">
        <v>102</v>
      </c>
      <c r="H328" s="3">
        <v>12</v>
      </c>
      <c r="I328" s="4">
        <v>12</v>
      </c>
      <c r="J328" s="4">
        <v>1</v>
      </c>
      <c r="K328" s="3" t="s">
        <v>26</v>
      </c>
      <c r="L328" s="3" t="s">
        <v>276</v>
      </c>
      <c r="M328" s="3" t="s">
        <v>28</v>
      </c>
      <c r="N328" s="1632">
        <v>15605004656</v>
      </c>
      <c r="O328" s="1725" t="s">
        <v>2015</v>
      </c>
      <c r="P328" s="3" t="s">
        <v>30</v>
      </c>
      <c r="Q328" s="3" t="s">
        <v>1953</v>
      </c>
      <c r="R328" s="5">
        <v>46107</v>
      </c>
      <c r="S328" s="3" t="s">
        <v>28</v>
      </c>
      <c r="T328" s="3" t="s">
        <v>2017</v>
      </c>
      <c r="U328" s="3"/>
    </row>
    <row r="329" spans="1:21" s="6" customFormat="1">
      <c r="A329" s="3" t="s">
        <v>91</v>
      </c>
      <c r="B329" s="3">
        <v>10</v>
      </c>
      <c r="C329" s="3" t="s">
        <v>1648</v>
      </c>
      <c r="D329" s="3">
        <v>4702050919</v>
      </c>
      <c r="E329" s="3" t="s">
        <v>334</v>
      </c>
      <c r="F329" s="1215">
        <v>782528496001</v>
      </c>
      <c r="G329" s="3" t="s">
        <v>102</v>
      </c>
      <c r="H329" s="3">
        <v>18</v>
      </c>
      <c r="I329" s="4">
        <v>18</v>
      </c>
      <c r="J329" s="4">
        <v>2</v>
      </c>
      <c r="K329" s="3" t="s">
        <v>263</v>
      </c>
      <c r="L329" s="3" t="s">
        <v>276</v>
      </c>
      <c r="M329" s="3" t="s">
        <v>28</v>
      </c>
      <c r="N329" s="1632">
        <v>15605004684</v>
      </c>
      <c r="O329" s="1725" t="s">
        <v>2015</v>
      </c>
      <c r="P329" s="3" t="s">
        <v>30</v>
      </c>
      <c r="Q329" s="3" t="s">
        <v>1955</v>
      </c>
      <c r="R329" s="5">
        <v>46112</v>
      </c>
      <c r="S329" s="3" t="s">
        <v>28</v>
      </c>
      <c r="T329" s="3" t="s">
        <v>2050</v>
      </c>
      <c r="U329" s="3"/>
    </row>
    <row r="330" spans="1:21" s="6" customFormat="1">
      <c r="A330" s="3" t="s">
        <v>91</v>
      </c>
      <c r="B330" s="3">
        <v>10</v>
      </c>
      <c r="C330" s="3" t="s">
        <v>1647</v>
      </c>
      <c r="D330" s="3">
        <v>4702050924</v>
      </c>
      <c r="E330" s="3" t="s">
        <v>334</v>
      </c>
      <c r="F330" s="1215">
        <v>782581596001</v>
      </c>
      <c r="G330" s="3" t="s">
        <v>102</v>
      </c>
      <c r="H330" s="3">
        <v>9</v>
      </c>
      <c r="I330" s="4">
        <v>9</v>
      </c>
      <c r="J330" s="4">
        <v>1</v>
      </c>
      <c r="K330" s="3" t="s">
        <v>263</v>
      </c>
      <c r="L330" s="3" t="s">
        <v>276</v>
      </c>
      <c r="M330" s="3" t="s">
        <v>28</v>
      </c>
      <c r="N330" s="1632">
        <v>15605004685</v>
      </c>
      <c r="O330" s="1725" t="s">
        <v>2015</v>
      </c>
      <c r="P330" s="3" t="s">
        <v>30</v>
      </c>
      <c r="Q330" s="3" t="s">
        <v>1955</v>
      </c>
      <c r="R330" s="5">
        <v>46112</v>
      </c>
      <c r="S330" s="3" t="s">
        <v>28</v>
      </c>
      <c r="T330" s="3" t="s">
        <v>2050</v>
      </c>
      <c r="U330" s="3"/>
    </row>
    <row r="331" spans="1:21" s="1693" customFormat="1">
      <c r="A331" s="7" t="s">
        <v>96</v>
      </c>
      <c r="B331" s="7">
        <v>20</v>
      </c>
      <c r="C331" s="7" t="s">
        <v>1520</v>
      </c>
      <c r="D331" s="7">
        <v>4702095844</v>
      </c>
      <c r="E331" s="7" t="s">
        <v>769</v>
      </c>
      <c r="F331" s="10">
        <v>710967632002</v>
      </c>
      <c r="G331" s="7" t="s">
        <v>102</v>
      </c>
      <c r="H331" s="7">
        <v>3760</v>
      </c>
      <c r="I331" s="8">
        <v>3767</v>
      </c>
      <c r="J331" s="8">
        <v>217</v>
      </c>
      <c r="K331" s="7" t="s">
        <v>26</v>
      </c>
      <c r="L331" s="7" t="s">
        <v>276</v>
      </c>
      <c r="M331" s="7" t="s">
        <v>28</v>
      </c>
      <c r="N331" s="1631">
        <v>15605004664</v>
      </c>
      <c r="O331" s="1627" t="s">
        <v>2015</v>
      </c>
      <c r="P331" s="7" t="s">
        <v>30</v>
      </c>
      <c r="Q331" s="7" t="s">
        <v>1956</v>
      </c>
      <c r="R331" s="9">
        <v>46108</v>
      </c>
      <c r="S331" s="7" t="s">
        <v>28</v>
      </c>
      <c r="T331" s="7" t="s">
        <v>1999</v>
      </c>
      <c r="U331" s="7"/>
    </row>
    <row r="332" spans="1:21" s="1693" customFormat="1">
      <c r="A332" s="7" t="s">
        <v>96</v>
      </c>
      <c r="B332" s="7">
        <v>30</v>
      </c>
      <c r="C332" s="7" t="s">
        <v>1521</v>
      </c>
      <c r="D332" s="7">
        <v>4702095844</v>
      </c>
      <c r="E332" s="7" t="s">
        <v>1523</v>
      </c>
      <c r="F332" s="10">
        <v>710967632005</v>
      </c>
      <c r="G332" s="7" t="s">
        <v>102</v>
      </c>
      <c r="H332" s="7">
        <v>3760</v>
      </c>
      <c r="I332" s="8">
        <v>3703</v>
      </c>
      <c r="J332" s="8">
        <v>213</v>
      </c>
      <c r="K332" s="7" t="s">
        <v>26</v>
      </c>
      <c r="L332" s="7" t="s">
        <v>276</v>
      </c>
      <c r="M332" s="7" t="s">
        <v>28</v>
      </c>
      <c r="N332" s="1631">
        <v>15605004673</v>
      </c>
      <c r="O332" s="1627" t="s">
        <v>2015</v>
      </c>
      <c r="P332" s="7" t="s">
        <v>30</v>
      </c>
      <c r="Q332" s="7" t="s">
        <v>1956</v>
      </c>
      <c r="R332" s="9">
        <v>46108</v>
      </c>
      <c r="S332" s="7" t="s">
        <v>28</v>
      </c>
      <c r="T332" s="7" t="s">
        <v>1999</v>
      </c>
      <c r="U332" s="7"/>
    </row>
    <row r="333" spans="1:21" s="1693" customFormat="1">
      <c r="A333" s="7" t="s">
        <v>96</v>
      </c>
      <c r="B333" s="7">
        <v>40</v>
      </c>
      <c r="C333" s="7" t="s">
        <v>1522</v>
      </c>
      <c r="D333" s="7">
        <v>4702095844</v>
      </c>
      <c r="E333" s="7" t="s">
        <v>111</v>
      </c>
      <c r="F333" s="10">
        <v>710967632010</v>
      </c>
      <c r="G333" s="7" t="s">
        <v>102</v>
      </c>
      <c r="H333" s="7">
        <v>2820</v>
      </c>
      <c r="I333" s="8">
        <v>2843</v>
      </c>
      <c r="J333" s="8">
        <v>164</v>
      </c>
      <c r="K333" s="7" t="s">
        <v>26</v>
      </c>
      <c r="L333" s="7" t="s">
        <v>276</v>
      </c>
      <c r="M333" s="7" t="s">
        <v>28</v>
      </c>
      <c r="N333" s="1631">
        <v>15605004664</v>
      </c>
      <c r="O333" s="1627" t="s">
        <v>2015</v>
      </c>
      <c r="P333" s="7" t="s">
        <v>30</v>
      </c>
      <c r="Q333" s="7" t="s">
        <v>1956</v>
      </c>
      <c r="R333" s="9">
        <v>46108</v>
      </c>
      <c r="S333" s="7" t="s">
        <v>28</v>
      </c>
      <c r="T333" s="7" t="s">
        <v>1999</v>
      </c>
      <c r="U333" s="7"/>
    </row>
    <row r="334" spans="1:21" s="1693" customFormat="1">
      <c r="A334" s="7" t="s">
        <v>96</v>
      </c>
      <c r="B334" s="7">
        <v>20</v>
      </c>
      <c r="C334" s="7" t="s">
        <v>1651</v>
      </c>
      <c r="D334" s="7">
        <v>4702095655</v>
      </c>
      <c r="E334" s="7" t="s">
        <v>769</v>
      </c>
      <c r="F334" s="10">
        <v>710967894002</v>
      </c>
      <c r="G334" s="7" t="s">
        <v>102</v>
      </c>
      <c r="H334" s="7">
        <v>2820</v>
      </c>
      <c r="I334" s="8">
        <v>2889</v>
      </c>
      <c r="J334" s="8">
        <v>137</v>
      </c>
      <c r="K334" s="7" t="s">
        <v>26</v>
      </c>
      <c r="L334" s="7" t="s">
        <v>276</v>
      </c>
      <c r="M334" s="7" t="s">
        <v>28</v>
      </c>
      <c r="N334" s="1631">
        <v>15605004678</v>
      </c>
      <c r="O334" s="1627" t="s">
        <v>2015</v>
      </c>
      <c r="P334" s="7" t="s">
        <v>30</v>
      </c>
      <c r="Q334" s="7" t="s">
        <v>1957</v>
      </c>
      <c r="R334" s="9">
        <v>46108</v>
      </c>
      <c r="S334" s="7" t="s">
        <v>28</v>
      </c>
      <c r="T334" s="7" t="s">
        <v>2013</v>
      </c>
      <c r="U334" s="7"/>
    </row>
    <row r="335" spans="1:21" s="1693" customFormat="1">
      <c r="A335" s="7" t="s">
        <v>96</v>
      </c>
      <c r="B335" s="7">
        <v>30</v>
      </c>
      <c r="C335" s="7" t="s">
        <v>1649</v>
      </c>
      <c r="D335" s="7">
        <v>4702095655</v>
      </c>
      <c r="E335" s="7" t="s">
        <v>111</v>
      </c>
      <c r="F335" s="10">
        <v>710967894500</v>
      </c>
      <c r="G335" s="7" t="s">
        <v>102</v>
      </c>
      <c r="H335" s="7">
        <v>1128</v>
      </c>
      <c r="I335" s="8">
        <v>1137</v>
      </c>
      <c r="J335" s="8">
        <v>55</v>
      </c>
      <c r="K335" s="7" t="s">
        <v>26</v>
      </c>
      <c r="L335" s="7" t="s">
        <v>276</v>
      </c>
      <c r="M335" s="7" t="s">
        <v>28</v>
      </c>
      <c r="N335" s="1631">
        <v>15605004674</v>
      </c>
      <c r="O335" s="1627" t="s">
        <v>2015</v>
      </c>
      <c r="P335" s="7" t="s">
        <v>30</v>
      </c>
      <c r="Q335" s="7" t="s">
        <v>1957</v>
      </c>
      <c r="R335" s="9">
        <v>46108</v>
      </c>
      <c r="S335" s="7" t="s">
        <v>28</v>
      </c>
      <c r="T335" s="7" t="s">
        <v>2013</v>
      </c>
      <c r="U335" s="7"/>
    </row>
    <row r="336" spans="1:21" s="1693" customFormat="1">
      <c r="A336" s="7" t="s">
        <v>96</v>
      </c>
      <c r="B336" s="7">
        <v>10</v>
      </c>
      <c r="C336" s="7" t="s">
        <v>1650</v>
      </c>
      <c r="D336" s="7">
        <v>4702095659</v>
      </c>
      <c r="E336" s="7" t="s">
        <v>1654</v>
      </c>
      <c r="F336" s="10" t="s">
        <v>1653</v>
      </c>
      <c r="G336" s="7" t="s">
        <v>102</v>
      </c>
      <c r="H336" s="7">
        <v>3580</v>
      </c>
      <c r="I336" s="8">
        <v>3656</v>
      </c>
      <c r="J336" s="8">
        <v>211</v>
      </c>
      <c r="K336" s="7" t="s">
        <v>26</v>
      </c>
      <c r="L336" s="7" t="s">
        <v>276</v>
      </c>
      <c r="M336" s="7" t="s">
        <v>28</v>
      </c>
      <c r="N336" s="1631">
        <v>15605004675</v>
      </c>
      <c r="O336" s="1627" t="s">
        <v>2015</v>
      </c>
      <c r="P336" s="7" t="s">
        <v>30</v>
      </c>
      <c r="Q336" s="7" t="s">
        <v>1957</v>
      </c>
      <c r="R336" s="9">
        <v>46108</v>
      </c>
      <c r="S336" s="7" t="s">
        <v>28</v>
      </c>
      <c r="T336" s="7" t="s">
        <v>2013</v>
      </c>
      <c r="U336" s="7"/>
    </row>
    <row r="337" spans="1:21" s="1693" customFormat="1">
      <c r="A337" s="7" t="s">
        <v>40</v>
      </c>
      <c r="B337" s="7">
        <v>10</v>
      </c>
      <c r="C337" s="7" t="s">
        <v>1587</v>
      </c>
      <c r="D337" s="7">
        <v>4702095656</v>
      </c>
      <c r="E337" s="7" t="s">
        <v>334</v>
      </c>
      <c r="F337" s="10">
        <v>710967894001</v>
      </c>
      <c r="G337" s="7" t="s">
        <v>43</v>
      </c>
      <c r="H337" s="7">
        <v>240</v>
      </c>
      <c r="I337" s="8">
        <v>240</v>
      </c>
      <c r="J337" s="8">
        <v>12</v>
      </c>
      <c r="K337" s="7" t="s">
        <v>26</v>
      </c>
      <c r="L337" s="7" t="s">
        <v>276</v>
      </c>
      <c r="M337" s="7" t="s">
        <v>28</v>
      </c>
      <c r="N337" s="1631">
        <v>15605004657</v>
      </c>
      <c r="O337" s="1627" t="s">
        <v>2015</v>
      </c>
      <c r="P337" s="7" t="s">
        <v>30</v>
      </c>
      <c r="Q337" s="7" t="s">
        <v>1958</v>
      </c>
      <c r="R337" s="9">
        <v>46108</v>
      </c>
      <c r="S337" s="7" t="s">
        <v>28</v>
      </c>
      <c r="T337" s="7" t="s">
        <v>2000</v>
      </c>
      <c r="U337" s="7"/>
    </row>
    <row r="338" spans="1:21" s="1693" customFormat="1">
      <c r="A338" s="7" t="s">
        <v>40</v>
      </c>
      <c r="B338" s="7">
        <v>20</v>
      </c>
      <c r="C338" s="7" t="s">
        <v>1651</v>
      </c>
      <c r="D338" s="7">
        <v>4702095656</v>
      </c>
      <c r="E338" s="7" t="s">
        <v>769</v>
      </c>
      <c r="F338" s="10">
        <v>710967894002</v>
      </c>
      <c r="G338" s="7" t="s">
        <v>43</v>
      </c>
      <c r="H338" s="7">
        <v>180</v>
      </c>
      <c r="I338" s="8">
        <v>180</v>
      </c>
      <c r="J338" s="8">
        <v>9</v>
      </c>
      <c r="K338" s="7" t="s">
        <v>26</v>
      </c>
      <c r="L338" s="7" t="s">
        <v>276</v>
      </c>
      <c r="M338" s="7" t="s">
        <v>28</v>
      </c>
      <c r="N338" s="1631">
        <v>15605004657</v>
      </c>
      <c r="O338" s="1627" t="s">
        <v>2015</v>
      </c>
      <c r="P338" s="7" t="s">
        <v>30</v>
      </c>
      <c r="Q338" s="7" t="s">
        <v>1958</v>
      </c>
      <c r="R338" s="9">
        <v>46108</v>
      </c>
      <c r="S338" s="7" t="s">
        <v>28</v>
      </c>
      <c r="T338" s="7" t="s">
        <v>2000</v>
      </c>
      <c r="U338" s="7"/>
    </row>
    <row r="339" spans="1:21" s="1693" customFormat="1">
      <c r="A339" s="7" t="s">
        <v>40</v>
      </c>
      <c r="B339" s="7">
        <v>30</v>
      </c>
      <c r="C339" s="7" t="s">
        <v>1649</v>
      </c>
      <c r="D339" s="7">
        <v>4702095656</v>
      </c>
      <c r="E339" s="7" t="s">
        <v>111</v>
      </c>
      <c r="F339" s="10">
        <v>710967894500</v>
      </c>
      <c r="G339" s="7" t="s">
        <v>43</v>
      </c>
      <c r="H339" s="7">
        <v>72</v>
      </c>
      <c r="I339" s="8">
        <v>72</v>
      </c>
      <c r="J339" s="8">
        <v>4</v>
      </c>
      <c r="K339" s="7" t="s">
        <v>26</v>
      </c>
      <c r="L339" s="7" t="s">
        <v>276</v>
      </c>
      <c r="M339" s="7" t="s">
        <v>28</v>
      </c>
      <c r="N339" s="1631">
        <v>15605004657</v>
      </c>
      <c r="O339" s="1627" t="s">
        <v>2015</v>
      </c>
      <c r="P339" s="7" t="s">
        <v>30</v>
      </c>
      <c r="Q339" s="7" t="s">
        <v>1958</v>
      </c>
      <c r="R339" s="9">
        <v>46108</v>
      </c>
      <c r="S339" s="7" t="s">
        <v>28</v>
      </c>
      <c r="T339" s="7" t="s">
        <v>2000</v>
      </c>
      <c r="U339" s="7"/>
    </row>
    <row r="340" spans="1:21" s="1693" customFormat="1">
      <c r="A340" s="7" t="s">
        <v>40</v>
      </c>
      <c r="B340" s="7">
        <v>10</v>
      </c>
      <c r="C340" s="7" t="s">
        <v>1650</v>
      </c>
      <c r="D340" s="7">
        <v>4702095661</v>
      </c>
      <c r="E340" s="7" t="s">
        <v>1654</v>
      </c>
      <c r="F340" s="10" t="s">
        <v>1653</v>
      </c>
      <c r="G340" s="7" t="s">
        <v>43</v>
      </c>
      <c r="H340" s="7">
        <v>320</v>
      </c>
      <c r="I340" s="8">
        <v>327</v>
      </c>
      <c r="J340" s="8">
        <v>20</v>
      </c>
      <c r="K340" s="7" t="s">
        <v>26</v>
      </c>
      <c r="L340" s="7" t="s">
        <v>276</v>
      </c>
      <c r="M340" s="7" t="s">
        <v>28</v>
      </c>
      <c r="N340" s="1631">
        <v>15605004668</v>
      </c>
      <c r="O340" s="1627" t="s">
        <v>2015</v>
      </c>
      <c r="P340" s="7" t="s">
        <v>30</v>
      </c>
      <c r="Q340" s="7" t="s">
        <v>1958</v>
      </c>
      <c r="R340" s="9">
        <v>46108</v>
      </c>
      <c r="S340" s="7" t="s">
        <v>28</v>
      </c>
      <c r="T340" s="7" t="s">
        <v>2000</v>
      </c>
      <c r="U340" s="7"/>
    </row>
    <row r="341" spans="1:21" s="1693" customFormat="1">
      <c r="A341" s="7" t="s">
        <v>40</v>
      </c>
      <c r="B341" s="7">
        <v>10</v>
      </c>
      <c r="C341" s="7" t="s">
        <v>1586</v>
      </c>
      <c r="D341" s="7">
        <v>4702095664</v>
      </c>
      <c r="E341" s="7" t="s">
        <v>1589</v>
      </c>
      <c r="F341" s="10" t="s">
        <v>1588</v>
      </c>
      <c r="G341" s="7" t="s">
        <v>43</v>
      </c>
      <c r="H341" s="7">
        <v>304</v>
      </c>
      <c r="I341" s="8">
        <v>304</v>
      </c>
      <c r="J341" s="8">
        <v>19</v>
      </c>
      <c r="K341" s="7" t="s">
        <v>26</v>
      </c>
      <c r="L341" s="7" t="s">
        <v>276</v>
      </c>
      <c r="M341" s="7" t="s">
        <v>28</v>
      </c>
      <c r="N341" s="1631">
        <v>15605004658</v>
      </c>
      <c r="O341" s="1627" t="s">
        <v>2015</v>
      </c>
      <c r="P341" s="7" t="s">
        <v>30</v>
      </c>
      <c r="Q341" s="7" t="s">
        <v>1958</v>
      </c>
      <c r="R341" s="9">
        <v>46108</v>
      </c>
      <c r="S341" s="7" t="s">
        <v>28</v>
      </c>
      <c r="T341" s="7" t="s">
        <v>2000</v>
      </c>
      <c r="U341" s="7"/>
    </row>
    <row r="342" spans="1:21" s="1693" customFormat="1">
      <c r="A342" s="7" t="s">
        <v>40</v>
      </c>
      <c r="B342" s="7">
        <v>10</v>
      </c>
      <c r="C342" s="7" t="s">
        <v>1584</v>
      </c>
      <c r="D342" s="7">
        <v>4702096674</v>
      </c>
      <c r="E342" s="7" t="s">
        <v>1585</v>
      </c>
      <c r="F342" s="10">
        <v>710804257063</v>
      </c>
      <c r="G342" s="7" t="s">
        <v>43</v>
      </c>
      <c r="H342" s="7">
        <v>143</v>
      </c>
      <c r="I342" s="8">
        <v>143</v>
      </c>
      <c r="J342" s="8">
        <v>4</v>
      </c>
      <c r="K342" s="7" t="s">
        <v>26</v>
      </c>
      <c r="L342" s="7" t="s">
        <v>276</v>
      </c>
      <c r="M342" s="7" t="s">
        <v>28</v>
      </c>
      <c r="N342" s="1631">
        <v>15605004659</v>
      </c>
      <c r="O342" s="1627" t="s">
        <v>2015</v>
      </c>
      <c r="P342" s="7" t="s">
        <v>30</v>
      </c>
      <c r="Q342" s="7" t="s">
        <v>1958</v>
      </c>
      <c r="R342" s="9">
        <v>46108</v>
      </c>
      <c r="S342" s="7" t="s">
        <v>28</v>
      </c>
      <c r="T342" s="7" t="s">
        <v>2000</v>
      </c>
      <c r="U342" s="7"/>
    </row>
    <row r="343" spans="1:21" s="1693" customFormat="1">
      <c r="A343" s="7" t="s">
        <v>40</v>
      </c>
      <c r="B343" s="7">
        <v>20</v>
      </c>
      <c r="C343" s="7" t="s">
        <v>1520</v>
      </c>
      <c r="D343" s="7">
        <v>4702095845</v>
      </c>
      <c r="E343" s="7" t="s">
        <v>1585</v>
      </c>
      <c r="F343" s="10">
        <v>710967632002</v>
      </c>
      <c r="G343" s="7" t="s">
        <v>43</v>
      </c>
      <c r="H343" s="7">
        <v>240</v>
      </c>
      <c r="I343" s="8">
        <v>240</v>
      </c>
      <c r="J343" s="8">
        <v>14</v>
      </c>
      <c r="K343" s="7" t="s">
        <v>26</v>
      </c>
      <c r="L343" s="7" t="s">
        <v>276</v>
      </c>
      <c r="M343" s="7" t="s">
        <v>28</v>
      </c>
      <c r="N343" s="1631">
        <v>15605004660</v>
      </c>
      <c r="O343" s="1627" t="s">
        <v>2015</v>
      </c>
      <c r="P343" s="7" t="s">
        <v>30</v>
      </c>
      <c r="Q343" s="7" t="s">
        <v>1958</v>
      </c>
      <c r="R343" s="9">
        <v>46108</v>
      </c>
      <c r="S343" s="7" t="s">
        <v>28</v>
      </c>
      <c r="T343" s="7" t="s">
        <v>2000</v>
      </c>
      <c r="U343" s="7"/>
    </row>
    <row r="344" spans="1:21" s="1693" customFormat="1">
      <c r="A344" s="7" t="s">
        <v>40</v>
      </c>
      <c r="B344" s="7">
        <v>30</v>
      </c>
      <c r="C344" s="7" t="s">
        <v>1521</v>
      </c>
      <c r="D344" s="7">
        <v>4702095845</v>
      </c>
      <c r="E344" s="7" t="s">
        <v>1523</v>
      </c>
      <c r="F344" s="10">
        <v>710967632005</v>
      </c>
      <c r="G344" s="7" t="s">
        <v>43</v>
      </c>
      <c r="H344" s="7">
        <v>240</v>
      </c>
      <c r="I344" s="8">
        <v>240</v>
      </c>
      <c r="J344" s="8">
        <v>14</v>
      </c>
      <c r="K344" s="7" t="s">
        <v>26</v>
      </c>
      <c r="L344" s="7" t="s">
        <v>276</v>
      </c>
      <c r="M344" s="7" t="s">
        <v>28</v>
      </c>
      <c r="N344" s="1631">
        <v>15605004660</v>
      </c>
      <c r="O344" s="1627" t="s">
        <v>2015</v>
      </c>
      <c r="P344" s="7" t="s">
        <v>30</v>
      </c>
      <c r="Q344" s="7" t="s">
        <v>1958</v>
      </c>
      <c r="R344" s="9">
        <v>46108</v>
      </c>
      <c r="S344" s="7" t="s">
        <v>28</v>
      </c>
      <c r="T344" s="7" t="s">
        <v>2000</v>
      </c>
      <c r="U344" s="7"/>
    </row>
    <row r="345" spans="1:21" s="1693" customFormat="1">
      <c r="A345" s="7" t="s">
        <v>40</v>
      </c>
      <c r="B345" s="7">
        <v>40</v>
      </c>
      <c r="C345" s="7" t="s">
        <v>1522</v>
      </c>
      <c r="D345" s="7">
        <v>4702095845</v>
      </c>
      <c r="E345" s="7" t="s">
        <v>111</v>
      </c>
      <c r="F345" s="10">
        <v>710967632010</v>
      </c>
      <c r="G345" s="7" t="s">
        <v>43</v>
      </c>
      <c r="H345" s="7">
        <v>180</v>
      </c>
      <c r="I345" s="8">
        <v>180</v>
      </c>
      <c r="J345" s="8">
        <v>11</v>
      </c>
      <c r="K345" s="7" t="s">
        <v>26</v>
      </c>
      <c r="L345" s="7" t="s">
        <v>276</v>
      </c>
      <c r="M345" s="7" t="s">
        <v>28</v>
      </c>
      <c r="N345" s="1631">
        <v>15605004660</v>
      </c>
      <c r="O345" s="1627" t="s">
        <v>2015</v>
      </c>
      <c r="P345" s="7" t="s">
        <v>30</v>
      </c>
      <c r="Q345" s="7" t="s">
        <v>1958</v>
      </c>
      <c r="R345" s="9">
        <v>46108</v>
      </c>
      <c r="S345" s="7" t="s">
        <v>28</v>
      </c>
      <c r="T345" s="7" t="s">
        <v>2000</v>
      </c>
      <c r="U345" s="7"/>
    </row>
    <row r="346" spans="1:21" s="1693" customFormat="1">
      <c r="A346" s="7" t="s">
        <v>96</v>
      </c>
      <c r="B346" s="7"/>
      <c r="C346" s="7" t="s">
        <v>1650</v>
      </c>
      <c r="D346" s="7">
        <v>4702095660</v>
      </c>
      <c r="E346" s="7" t="s">
        <v>1654</v>
      </c>
      <c r="F346" s="10" t="s">
        <v>1653</v>
      </c>
      <c r="G346" s="7" t="s">
        <v>102</v>
      </c>
      <c r="H346" s="7">
        <v>100</v>
      </c>
      <c r="I346" s="8">
        <v>100</v>
      </c>
      <c r="J346" s="8">
        <v>7</v>
      </c>
      <c r="K346" s="7" t="s">
        <v>190</v>
      </c>
      <c r="L346" s="7" t="s">
        <v>114</v>
      </c>
      <c r="M346" s="7" t="s">
        <v>28</v>
      </c>
      <c r="N346" s="1631">
        <v>15605004686</v>
      </c>
      <c r="O346" s="1627" t="s">
        <v>2015</v>
      </c>
      <c r="P346" s="7" t="s">
        <v>264</v>
      </c>
      <c r="Q346" s="7" t="s">
        <v>2023</v>
      </c>
      <c r="R346" s="9">
        <v>46112</v>
      </c>
      <c r="S346" s="7" t="s">
        <v>28</v>
      </c>
      <c r="T346" s="7" t="s">
        <v>2084</v>
      </c>
      <c r="U346" s="7"/>
    </row>
    <row r="347" spans="1:21" s="1693" customFormat="1">
      <c r="A347" s="7" t="s">
        <v>21</v>
      </c>
      <c r="B347" s="7">
        <v>10</v>
      </c>
      <c r="C347" s="7" t="s">
        <v>1756</v>
      </c>
      <c r="D347" s="7">
        <v>4702096670</v>
      </c>
      <c r="E347" s="7" t="s">
        <v>1585</v>
      </c>
      <c r="F347" s="10">
        <v>710798540083</v>
      </c>
      <c r="G347" s="7" t="s">
        <v>25</v>
      </c>
      <c r="H347" s="7">
        <v>30</v>
      </c>
      <c r="I347" s="8">
        <v>30</v>
      </c>
      <c r="J347" s="8">
        <v>1</v>
      </c>
      <c r="K347" s="7" t="s">
        <v>263</v>
      </c>
      <c r="L347" s="7" t="s">
        <v>276</v>
      </c>
      <c r="M347" s="7" t="s">
        <v>28</v>
      </c>
      <c r="N347" s="1631">
        <v>15605004692</v>
      </c>
      <c r="O347" s="1724" t="s">
        <v>2073</v>
      </c>
      <c r="P347" s="7" t="s">
        <v>30</v>
      </c>
      <c r="Q347" s="7" t="s">
        <v>2039</v>
      </c>
      <c r="R347" s="9">
        <v>46114</v>
      </c>
      <c r="S347" s="7" t="s">
        <v>28</v>
      </c>
      <c r="T347" s="7" t="s">
        <v>2077</v>
      </c>
      <c r="U347" s="7"/>
    </row>
    <row r="348" spans="1:21" s="1693" customFormat="1">
      <c r="A348" s="7" t="s">
        <v>125</v>
      </c>
      <c r="B348" s="7">
        <v>10</v>
      </c>
      <c r="C348" s="7" t="s">
        <v>1918</v>
      </c>
      <c r="D348" s="7">
        <v>4702095653</v>
      </c>
      <c r="E348" s="7" t="s">
        <v>1936</v>
      </c>
      <c r="F348" s="10">
        <v>710942745001</v>
      </c>
      <c r="G348" s="7" t="s">
        <v>25</v>
      </c>
      <c r="H348" s="7">
        <v>842</v>
      </c>
      <c r="I348" s="8">
        <v>748</v>
      </c>
      <c r="J348" s="8">
        <v>19</v>
      </c>
      <c r="K348" s="7" t="s">
        <v>263</v>
      </c>
      <c r="L348" s="7" t="s">
        <v>276</v>
      </c>
      <c r="M348" s="7" t="s">
        <v>28</v>
      </c>
      <c r="N348" s="1631">
        <v>15605004698</v>
      </c>
      <c r="O348" s="1724" t="s">
        <v>2073</v>
      </c>
      <c r="P348" s="7" t="s">
        <v>30</v>
      </c>
      <c r="Q348" s="7" t="s">
        <v>2041</v>
      </c>
      <c r="R348" s="9">
        <v>46114</v>
      </c>
      <c r="S348" s="7" t="s">
        <v>28</v>
      </c>
      <c r="T348" s="7" t="s">
        <v>2078</v>
      </c>
      <c r="U348" s="7"/>
    </row>
    <row r="349" spans="1:21" s="1693" customFormat="1">
      <c r="A349" s="7" t="s">
        <v>125</v>
      </c>
      <c r="B349" s="7">
        <v>10</v>
      </c>
      <c r="C349" s="7" t="s">
        <v>1917</v>
      </c>
      <c r="D349" s="7">
        <v>4702095654</v>
      </c>
      <c r="E349" s="7" t="s">
        <v>937</v>
      </c>
      <c r="F349" s="10">
        <v>710953355003</v>
      </c>
      <c r="G349" s="7" t="s">
        <v>25</v>
      </c>
      <c r="H349" s="7">
        <v>600</v>
      </c>
      <c r="I349" s="8">
        <v>519</v>
      </c>
      <c r="J349" s="8">
        <v>19</v>
      </c>
      <c r="K349" s="7" t="s">
        <v>263</v>
      </c>
      <c r="L349" s="7" t="s">
        <v>276</v>
      </c>
      <c r="M349" s="7" t="s">
        <v>28</v>
      </c>
      <c r="N349" s="1631">
        <v>15605004699</v>
      </c>
      <c r="O349" s="1724" t="s">
        <v>2073</v>
      </c>
      <c r="P349" s="7" t="s">
        <v>30</v>
      </c>
      <c r="Q349" s="7" t="s">
        <v>2041</v>
      </c>
      <c r="R349" s="9">
        <v>46114</v>
      </c>
      <c r="S349" s="7" t="s">
        <v>28</v>
      </c>
      <c r="T349" s="7" t="s">
        <v>2078</v>
      </c>
      <c r="U349" s="7"/>
    </row>
    <row r="350" spans="1:21" s="1800" customFormat="1">
      <c r="A350" s="7" t="s">
        <v>125</v>
      </c>
      <c r="B350" s="7">
        <v>10</v>
      </c>
      <c r="C350" s="7" t="s">
        <v>1919</v>
      </c>
      <c r="D350" s="7">
        <v>4702095657</v>
      </c>
      <c r="E350" s="7" t="s">
        <v>138</v>
      </c>
      <c r="F350" s="10">
        <v>710968971001</v>
      </c>
      <c r="G350" s="7" t="s">
        <v>25</v>
      </c>
      <c r="H350" s="7">
        <v>1406</v>
      </c>
      <c r="I350" s="8">
        <v>1443</v>
      </c>
      <c r="J350" s="8">
        <v>83</v>
      </c>
      <c r="K350" s="7" t="s">
        <v>263</v>
      </c>
      <c r="L350" s="7" t="s">
        <v>276</v>
      </c>
      <c r="M350" s="7" t="s">
        <v>28</v>
      </c>
      <c r="N350" s="1631">
        <v>15605004693</v>
      </c>
      <c r="O350" s="1724" t="s">
        <v>2073</v>
      </c>
      <c r="P350" s="7" t="s">
        <v>30</v>
      </c>
      <c r="Q350" s="7" t="s">
        <v>2041</v>
      </c>
      <c r="R350" s="9">
        <v>46114</v>
      </c>
      <c r="S350" s="7" t="s">
        <v>28</v>
      </c>
      <c r="T350" s="7" t="s">
        <v>2078</v>
      </c>
      <c r="U350" s="7"/>
    </row>
    <row r="351" spans="1:21" s="1800" customFormat="1">
      <c r="A351" s="7" t="s">
        <v>125</v>
      </c>
      <c r="B351" s="7">
        <v>20</v>
      </c>
      <c r="C351" s="7" t="s">
        <v>1920</v>
      </c>
      <c r="D351" s="7">
        <v>4702095657</v>
      </c>
      <c r="E351" s="7" t="s">
        <v>1931</v>
      </c>
      <c r="F351" s="10">
        <v>710968971005</v>
      </c>
      <c r="G351" s="7" t="s">
        <v>25</v>
      </c>
      <c r="H351" s="7">
        <v>1560</v>
      </c>
      <c r="I351" s="8">
        <v>1602</v>
      </c>
      <c r="J351" s="8">
        <v>92</v>
      </c>
      <c r="K351" s="7" t="s">
        <v>263</v>
      </c>
      <c r="L351" s="7" t="s">
        <v>276</v>
      </c>
      <c r="M351" s="7" t="s">
        <v>28</v>
      </c>
      <c r="N351" s="1631">
        <v>15605004693</v>
      </c>
      <c r="O351" s="1724" t="s">
        <v>2073</v>
      </c>
      <c r="P351" s="7" t="s">
        <v>30</v>
      </c>
      <c r="Q351" s="7" t="s">
        <v>2041</v>
      </c>
      <c r="R351" s="9">
        <v>46114</v>
      </c>
      <c r="S351" s="7" t="s">
        <v>28</v>
      </c>
      <c r="T351" s="7" t="s">
        <v>2078</v>
      </c>
      <c r="U351" s="7"/>
    </row>
    <row r="352" spans="1:21" s="1800" customFormat="1">
      <c r="A352" s="7" t="s">
        <v>125</v>
      </c>
      <c r="B352" s="7">
        <v>10</v>
      </c>
      <c r="C352" s="7" t="s">
        <v>1730</v>
      </c>
      <c r="D352" s="7">
        <v>4702095658</v>
      </c>
      <c r="E352" s="7" t="s">
        <v>861</v>
      </c>
      <c r="F352" s="10">
        <v>710968973003</v>
      </c>
      <c r="G352" s="7" t="s">
        <v>25</v>
      </c>
      <c r="H352" s="7">
        <v>500</v>
      </c>
      <c r="I352" s="8">
        <v>508</v>
      </c>
      <c r="J352" s="8">
        <v>31</v>
      </c>
      <c r="K352" s="7" t="s">
        <v>263</v>
      </c>
      <c r="L352" s="7" t="s">
        <v>276</v>
      </c>
      <c r="M352" s="7" t="s">
        <v>28</v>
      </c>
      <c r="N352" s="1631">
        <v>15605004694</v>
      </c>
      <c r="O352" s="1724" t="s">
        <v>2073</v>
      </c>
      <c r="P352" s="7" t="s">
        <v>30</v>
      </c>
      <c r="Q352" s="7" t="s">
        <v>2041</v>
      </c>
      <c r="R352" s="9">
        <v>46114</v>
      </c>
      <c r="S352" s="7" t="s">
        <v>28</v>
      </c>
      <c r="T352" s="7" t="s">
        <v>2078</v>
      </c>
      <c r="U352" s="7"/>
    </row>
    <row r="353" spans="1:21" s="1800" customFormat="1">
      <c r="A353" s="7" t="s">
        <v>125</v>
      </c>
      <c r="B353" s="7">
        <v>20</v>
      </c>
      <c r="C353" s="7" t="s">
        <v>1731</v>
      </c>
      <c r="D353" s="7">
        <v>4702095658</v>
      </c>
      <c r="E353" s="7" t="s">
        <v>863</v>
      </c>
      <c r="F353" s="10">
        <v>710968973004</v>
      </c>
      <c r="G353" s="7" t="s">
        <v>25</v>
      </c>
      <c r="H353" s="7">
        <v>650</v>
      </c>
      <c r="I353" s="8">
        <v>660</v>
      </c>
      <c r="J353" s="8">
        <v>38</v>
      </c>
      <c r="K353" s="7" t="s">
        <v>263</v>
      </c>
      <c r="L353" s="7" t="s">
        <v>276</v>
      </c>
      <c r="M353" s="7" t="s">
        <v>28</v>
      </c>
      <c r="N353" s="1631">
        <v>15605004694</v>
      </c>
      <c r="O353" s="1724" t="s">
        <v>2073</v>
      </c>
      <c r="P353" s="7" t="s">
        <v>30</v>
      </c>
      <c r="Q353" s="7" t="s">
        <v>2041</v>
      </c>
      <c r="R353" s="9">
        <v>46114</v>
      </c>
      <c r="S353" s="7" t="s">
        <v>28</v>
      </c>
      <c r="T353" s="7" t="s">
        <v>2078</v>
      </c>
      <c r="U353" s="7"/>
    </row>
    <row r="354" spans="1:21" s="1800" customFormat="1">
      <c r="A354" s="7" t="s">
        <v>125</v>
      </c>
      <c r="B354" s="7">
        <v>10</v>
      </c>
      <c r="C354" s="7" t="s">
        <v>1912</v>
      </c>
      <c r="D354" s="7">
        <v>4702095671</v>
      </c>
      <c r="E354" s="7" t="s">
        <v>1931</v>
      </c>
      <c r="F354" s="10">
        <v>710968971005</v>
      </c>
      <c r="G354" s="7" t="s">
        <v>25</v>
      </c>
      <c r="H354" s="7">
        <v>506</v>
      </c>
      <c r="I354" s="8">
        <v>506</v>
      </c>
      <c r="J354" s="8">
        <v>23</v>
      </c>
      <c r="K354" s="7" t="s">
        <v>263</v>
      </c>
      <c r="L354" s="7" t="s">
        <v>276</v>
      </c>
      <c r="M354" s="7" t="s">
        <v>28</v>
      </c>
      <c r="N354" s="1631">
        <v>15605004695</v>
      </c>
      <c r="O354" s="1724" t="s">
        <v>2073</v>
      </c>
      <c r="P354" s="7" t="s">
        <v>30</v>
      </c>
      <c r="Q354" s="7" t="s">
        <v>2041</v>
      </c>
      <c r="R354" s="9">
        <v>46114</v>
      </c>
      <c r="S354" s="7" t="s">
        <v>28</v>
      </c>
      <c r="T354" s="7" t="s">
        <v>2078</v>
      </c>
      <c r="U354" s="7"/>
    </row>
    <row r="355" spans="1:21" s="1800" customFormat="1">
      <c r="A355" s="7" t="s">
        <v>125</v>
      </c>
      <c r="B355" s="7">
        <v>10</v>
      </c>
      <c r="C355" s="7" t="s">
        <v>1912</v>
      </c>
      <c r="D355" s="7">
        <v>4702095672</v>
      </c>
      <c r="E355" s="7" t="s">
        <v>1931</v>
      </c>
      <c r="F355" s="10">
        <v>710968971005</v>
      </c>
      <c r="G355" s="7" t="s">
        <v>25</v>
      </c>
      <c r="H355" s="7">
        <v>198</v>
      </c>
      <c r="I355" s="8">
        <v>198</v>
      </c>
      <c r="J355" s="8">
        <v>9</v>
      </c>
      <c r="K355" s="7" t="s">
        <v>263</v>
      </c>
      <c r="L355" s="7" t="s">
        <v>276</v>
      </c>
      <c r="M355" s="7" t="s">
        <v>28</v>
      </c>
      <c r="N355" s="1631">
        <v>15605004696</v>
      </c>
      <c r="O355" s="1724" t="s">
        <v>2073</v>
      </c>
      <c r="P355" s="7" t="s">
        <v>30</v>
      </c>
      <c r="Q355" s="7" t="s">
        <v>2041</v>
      </c>
      <c r="R355" s="9">
        <v>46114</v>
      </c>
      <c r="S355" s="7" t="s">
        <v>28</v>
      </c>
      <c r="T355" s="7" t="s">
        <v>2078</v>
      </c>
      <c r="U355" s="7"/>
    </row>
    <row r="356" spans="1:21" s="1800" customFormat="1">
      <c r="A356" s="7" t="s">
        <v>125</v>
      </c>
      <c r="B356" s="7">
        <v>10</v>
      </c>
      <c r="C356" s="7" t="s">
        <v>1756</v>
      </c>
      <c r="D356" s="7">
        <v>4702096671</v>
      </c>
      <c r="E356" s="7" t="s">
        <v>1585</v>
      </c>
      <c r="F356" s="10">
        <v>710798540083</v>
      </c>
      <c r="G356" s="7" t="s">
        <v>25</v>
      </c>
      <c r="H356" s="7">
        <v>720</v>
      </c>
      <c r="I356" s="8">
        <v>648</v>
      </c>
      <c r="J356" s="8">
        <v>17</v>
      </c>
      <c r="K356" s="7" t="s">
        <v>263</v>
      </c>
      <c r="L356" s="7" t="s">
        <v>276</v>
      </c>
      <c r="M356" s="7" t="s">
        <v>28</v>
      </c>
      <c r="N356" s="1631">
        <v>15605004697</v>
      </c>
      <c r="O356" s="1724" t="s">
        <v>2073</v>
      </c>
      <c r="P356" s="7" t="s">
        <v>30</v>
      </c>
      <c r="Q356" s="7" t="s">
        <v>2041</v>
      </c>
      <c r="R356" s="9">
        <v>46114</v>
      </c>
      <c r="S356" s="7" t="s">
        <v>28</v>
      </c>
      <c r="T356" s="7" t="s">
        <v>2078</v>
      </c>
      <c r="U356" s="7"/>
    </row>
    <row r="357" spans="1:21" s="1800" customFormat="1">
      <c r="A357" s="7" t="s">
        <v>152</v>
      </c>
      <c r="B357" s="7">
        <v>10</v>
      </c>
      <c r="C357" s="7" t="s">
        <v>1910</v>
      </c>
      <c r="D357" s="7">
        <v>4702110011</v>
      </c>
      <c r="E357" s="7" t="s">
        <v>1930</v>
      </c>
      <c r="F357" s="10" t="s">
        <v>1922</v>
      </c>
      <c r="G357" s="7" t="s">
        <v>102</v>
      </c>
      <c r="H357" s="7">
        <v>320</v>
      </c>
      <c r="I357" s="8">
        <v>291</v>
      </c>
      <c r="J357" s="8">
        <v>9</v>
      </c>
      <c r="K357" s="7" t="s">
        <v>190</v>
      </c>
      <c r="L357" s="7" t="s">
        <v>276</v>
      </c>
      <c r="M357" s="7" t="s">
        <v>28</v>
      </c>
      <c r="N357" s="1631">
        <v>15605004700</v>
      </c>
      <c r="O357" s="1724" t="s">
        <v>2073</v>
      </c>
      <c r="P357" s="7" t="s">
        <v>30</v>
      </c>
      <c r="Q357" s="7" t="s">
        <v>2043</v>
      </c>
      <c r="R357" s="9">
        <v>46118</v>
      </c>
      <c r="S357" s="7" t="s">
        <v>28</v>
      </c>
      <c r="T357" s="7" t="s">
        <v>2090</v>
      </c>
      <c r="U357" s="7"/>
    </row>
    <row r="358" spans="1:21" s="1800" customFormat="1">
      <c r="A358" s="7" t="s">
        <v>91</v>
      </c>
      <c r="B358" s="7">
        <v>10</v>
      </c>
      <c r="C358" s="7" t="s">
        <v>1910</v>
      </c>
      <c r="D358" s="7">
        <v>4702110012</v>
      </c>
      <c r="E358" s="7" t="s">
        <v>1930</v>
      </c>
      <c r="F358" s="10" t="s">
        <v>1922</v>
      </c>
      <c r="G358" s="7" t="s">
        <v>102</v>
      </c>
      <c r="H358" s="7">
        <v>52</v>
      </c>
      <c r="I358" s="8">
        <v>52</v>
      </c>
      <c r="J358" s="8">
        <v>2</v>
      </c>
      <c r="K358" s="7" t="s">
        <v>190</v>
      </c>
      <c r="L358" s="7" t="s">
        <v>276</v>
      </c>
      <c r="M358" s="7" t="s">
        <v>28</v>
      </c>
      <c r="N358" s="1631">
        <v>156050047010</v>
      </c>
      <c r="O358" s="1724" t="s">
        <v>2073</v>
      </c>
      <c r="P358" s="7" t="s">
        <v>30</v>
      </c>
      <c r="Q358" s="7" t="s">
        <v>2044</v>
      </c>
      <c r="R358" s="9">
        <v>46118</v>
      </c>
      <c r="S358" s="7" t="s">
        <v>28</v>
      </c>
      <c r="T358" s="7" t="s">
        <v>2091</v>
      </c>
      <c r="U358" s="7"/>
    </row>
    <row r="359" spans="1:21" s="1800" customFormat="1">
      <c r="A359" s="7" t="s">
        <v>152</v>
      </c>
      <c r="B359" s="7">
        <v>10</v>
      </c>
      <c r="C359" s="7" t="s">
        <v>1911</v>
      </c>
      <c r="D359" s="7">
        <v>4702096679</v>
      </c>
      <c r="E359" s="7" t="s">
        <v>825</v>
      </c>
      <c r="F359" s="10">
        <v>712973694001</v>
      </c>
      <c r="G359" s="7" t="s">
        <v>102</v>
      </c>
      <c r="H359" s="7">
        <v>440</v>
      </c>
      <c r="I359" s="8">
        <v>444</v>
      </c>
      <c r="J359" s="8">
        <v>26</v>
      </c>
      <c r="K359" s="7" t="s">
        <v>263</v>
      </c>
      <c r="L359" s="7" t="s">
        <v>276</v>
      </c>
      <c r="M359" s="7" t="s">
        <v>28</v>
      </c>
      <c r="N359" s="1631">
        <v>15605004687</v>
      </c>
      <c r="O359" s="1724" t="s">
        <v>2073</v>
      </c>
      <c r="P359" s="7" t="s">
        <v>2074</v>
      </c>
      <c r="Q359" s="7" t="s">
        <v>2042</v>
      </c>
      <c r="R359" s="9">
        <v>46114</v>
      </c>
      <c r="S359" s="7" t="s">
        <v>28</v>
      </c>
      <c r="T359" s="7" t="s">
        <v>2076</v>
      </c>
      <c r="U359" s="7"/>
    </row>
    <row r="360" spans="1:21" s="1800" customFormat="1">
      <c r="A360" s="7" t="s">
        <v>152</v>
      </c>
      <c r="B360" s="7">
        <v>20</v>
      </c>
      <c r="C360" s="7" t="s">
        <v>1909</v>
      </c>
      <c r="D360" s="7">
        <v>4702096679</v>
      </c>
      <c r="E360" s="7" t="s">
        <v>1929</v>
      </c>
      <c r="F360" s="10">
        <v>712973694500</v>
      </c>
      <c r="G360" s="7" t="s">
        <v>102</v>
      </c>
      <c r="H360" s="7">
        <v>305</v>
      </c>
      <c r="I360" s="8">
        <v>284</v>
      </c>
      <c r="J360" s="8">
        <v>16</v>
      </c>
      <c r="K360" s="7" t="s">
        <v>263</v>
      </c>
      <c r="L360" s="7" t="s">
        <v>276</v>
      </c>
      <c r="M360" s="7" t="s">
        <v>28</v>
      </c>
      <c r="N360" s="1631">
        <v>15605004687</v>
      </c>
      <c r="O360" s="1724" t="s">
        <v>2073</v>
      </c>
      <c r="P360" s="7" t="s">
        <v>2074</v>
      </c>
      <c r="Q360" s="7" t="s">
        <v>2042</v>
      </c>
      <c r="R360" s="9">
        <v>46114</v>
      </c>
      <c r="S360" s="7" t="s">
        <v>28</v>
      </c>
      <c r="T360" s="7" t="s">
        <v>2076</v>
      </c>
      <c r="U360" s="7"/>
    </row>
    <row r="361" spans="1:21" s="1800" customFormat="1">
      <c r="A361" s="7" t="s">
        <v>152</v>
      </c>
      <c r="B361" s="7">
        <v>10</v>
      </c>
      <c r="C361" s="7" t="s">
        <v>1913</v>
      </c>
      <c r="D361" s="7">
        <v>4702096680</v>
      </c>
      <c r="E361" s="7" t="s">
        <v>1932</v>
      </c>
      <c r="F361" s="10" t="s">
        <v>1924</v>
      </c>
      <c r="G361" s="7" t="s">
        <v>102</v>
      </c>
      <c r="H361" s="7">
        <v>300</v>
      </c>
      <c r="I361" s="8">
        <v>293</v>
      </c>
      <c r="J361" s="8">
        <v>17</v>
      </c>
      <c r="K361" s="7" t="s">
        <v>263</v>
      </c>
      <c r="L361" s="7" t="s">
        <v>276</v>
      </c>
      <c r="M361" s="7" t="s">
        <v>28</v>
      </c>
      <c r="N361" s="1631">
        <v>15605004688</v>
      </c>
      <c r="O361" s="1724" t="s">
        <v>2073</v>
      </c>
      <c r="P361" s="7" t="s">
        <v>2074</v>
      </c>
      <c r="Q361" s="7" t="s">
        <v>2042</v>
      </c>
      <c r="R361" s="9">
        <v>46114</v>
      </c>
      <c r="S361" s="7" t="s">
        <v>28</v>
      </c>
      <c r="T361" s="7" t="s">
        <v>2076</v>
      </c>
      <c r="U361" s="7"/>
    </row>
    <row r="362" spans="1:21" s="1800" customFormat="1">
      <c r="A362" s="7" t="s">
        <v>152</v>
      </c>
      <c r="B362" s="7">
        <v>20</v>
      </c>
      <c r="C362" s="7" t="s">
        <v>1916</v>
      </c>
      <c r="D362" s="7">
        <v>4702096680</v>
      </c>
      <c r="E362" s="7" t="s">
        <v>1935</v>
      </c>
      <c r="F362" s="10" t="s">
        <v>1927</v>
      </c>
      <c r="G362" s="7" t="s">
        <v>102</v>
      </c>
      <c r="H362" s="7">
        <v>440</v>
      </c>
      <c r="I362" s="8">
        <v>431</v>
      </c>
      <c r="J362" s="8">
        <v>24</v>
      </c>
      <c r="K362" s="7" t="s">
        <v>263</v>
      </c>
      <c r="L362" s="7" t="s">
        <v>276</v>
      </c>
      <c r="M362" s="7" t="s">
        <v>28</v>
      </c>
      <c r="N362" s="1631">
        <v>15605004688</v>
      </c>
      <c r="O362" s="1724" t="s">
        <v>2073</v>
      </c>
      <c r="P362" s="7" t="s">
        <v>2074</v>
      </c>
      <c r="Q362" s="7" t="s">
        <v>2042</v>
      </c>
      <c r="R362" s="9">
        <v>46114</v>
      </c>
      <c r="S362" s="7" t="s">
        <v>28</v>
      </c>
      <c r="T362" s="7" t="s">
        <v>2076</v>
      </c>
      <c r="U362" s="7"/>
    </row>
    <row r="363" spans="1:21" s="1800" customFormat="1">
      <c r="A363" s="7" t="s">
        <v>152</v>
      </c>
      <c r="B363" s="7">
        <v>10</v>
      </c>
      <c r="C363" s="7" t="s">
        <v>1914</v>
      </c>
      <c r="D363" s="7">
        <v>4702096681</v>
      </c>
      <c r="E363" s="7" t="s">
        <v>1933</v>
      </c>
      <c r="F363" s="10" t="s">
        <v>1925</v>
      </c>
      <c r="G363" s="7" t="s">
        <v>102</v>
      </c>
      <c r="H363" s="7">
        <v>300</v>
      </c>
      <c r="I363" s="8">
        <v>282</v>
      </c>
      <c r="J363" s="8">
        <v>17</v>
      </c>
      <c r="K363" s="7" t="s">
        <v>263</v>
      </c>
      <c r="L363" s="7" t="s">
        <v>276</v>
      </c>
      <c r="M363" s="7" t="s">
        <v>28</v>
      </c>
      <c r="N363" s="1631">
        <v>15605004689</v>
      </c>
      <c r="O363" s="1724" t="s">
        <v>2073</v>
      </c>
      <c r="P363" s="7" t="s">
        <v>2074</v>
      </c>
      <c r="Q363" s="7" t="s">
        <v>2042</v>
      </c>
      <c r="R363" s="9">
        <v>46114</v>
      </c>
      <c r="S363" s="7" t="s">
        <v>28</v>
      </c>
      <c r="T363" s="7" t="s">
        <v>2076</v>
      </c>
      <c r="U363" s="7"/>
    </row>
    <row r="364" spans="1:21" s="1800" customFormat="1">
      <c r="A364" s="7" t="s">
        <v>152</v>
      </c>
      <c r="B364" s="7">
        <v>20</v>
      </c>
      <c r="C364" s="7" t="s">
        <v>1915</v>
      </c>
      <c r="D364" s="7">
        <v>4702096681</v>
      </c>
      <c r="E364" s="7" t="s">
        <v>1934</v>
      </c>
      <c r="F364" s="10" t="s">
        <v>1926</v>
      </c>
      <c r="G364" s="7" t="s">
        <v>102</v>
      </c>
      <c r="H364" s="7">
        <v>300</v>
      </c>
      <c r="I364" s="8">
        <v>262</v>
      </c>
      <c r="J364" s="8">
        <v>16</v>
      </c>
      <c r="K364" s="7" t="s">
        <v>263</v>
      </c>
      <c r="L364" s="7" t="s">
        <v>276</v>
      </c>
      <c r="M364" s="7" t="s">
        <v>28</v>
      </c>
      <c r="N364" s="1631">
        <v>15605004689</v>
      </c>
      <c r="O364" s="1724" t="s">
        <v>2073</v>
      </c>
      <c r="P364" s="7" t="s">
        <v>2074</v>
      </c>
      <c r="Q364" s="7" t="s">
        <v>2042</v>
      </c>
      <c r="R364" s="9">
        <v>46114</v>
      </c>
      <c r="S364" s="7" t="s">
        <v>28</v>
      </c>
      <c r="T364" s="7" t="s">
        <v>2076</v>
      </c>
      <c r="U364" s="7"/>
    </row>
    <row r="365" spans="1:21" s="1800" customFormat="1">
      <c r="A365" s="7" t="s">
        <v>21</v>
      </c>
      <c r="B365" s="7">
        <v>10</v>
      </c>
      <c r="C365" s="7" t="s">
        <v>1823</v>
      </c>
      <c r="D365" s="7">
        <v>4702096675</v>
      </c>
      <c r="E365" s="7" t="s">
        <v>821</v>
      </c>
      <c r="F365" s="10">
        <v>712936018001</v>
      </c>
      <c r="G365" s="7" t="s">
        <v>25</v>
      </c>
      <c r="H365" s="7">
        <v>200</v>
      </c>
      <c r="I365" s="8">
        <v>192</v>
      </c>
      <c r="J365" s="8">
        <v>10</v>
      </c>
      <c r="K365" s="7" t="s">
        <v>263</v>
      </c>
      <c r="L365" s="7" t="s">
        <v>276</v>
      </c>
      <c r="M365" s="7" t="s">
        <v>28</v>
      </c>
      <c r="N365" s="1631">
        <v>15605004690</v>
      </c>
      <c r="O365" s="1724" t="s">
        <v>2073</v>
      </c>
      <c r="P365" s="7" t="s">
        <v>2074</v>
      </c>
      <c r="Q365" s="7" t="s">
        <v>2040</v>
      </c>
      <c r="R365" s="9">
        <v>46114</v>
      </c>
      <c r="S365" s="7" t="s">
        <v>28</v>
      </c>
      <c r="T365" s="7" t="s">
        <v>2075</v>
      </c>
      <c r="U365" s="7"/>
    </row>
    <row r="366" spans="1:21" s="1800" customFormat="1">
      <c r="A366" s="7" t="s">
        <v>21</v>
      </c>
      <c r="B366" s="7">
        <v>10</v>
      </c>
      <c r="C366" s="7" t="s">
        <v>1911</v>
      </c>
      <c r="D366" s="7">
        <v>4702096678</v>
      </c>
      <c r="E366" s="7" t="s">
        <v>825</v>
      </c>
      <c r="F366" s="10">
        <v>712973694001</v>
      </c>
      <c r="G366" s="7" t="s">
        <v>25</v>
      </c>
      <c r="H366" s="7">
        <v>65</v>
      </c>
      <c r="I366" s="8">
        <v>65</v>
      </c>
      <c r="J366" s="8">
        <v>5</v>
      </c>
      <c r="K366" s="7" t="s">
        <v>263</v>
      </c>
      <c r="L366" s="7" t="s">
        <v>276</v>
      </c>
      <c r="M366" s="7" t="s">
        <v>28</v>
      </c>
      <c r="N366" s="1631">
        <v>15605004691</v>
      </c>
      <c r="O366" s="1724" t="s">
        <v>2073</v>
      </c>
      <c r="P366" s="7" t="s">
        <v>2074</v>
      </c>
      <c r="Q366" s="7" t="s">
        <v>2040</v>
      </c>
      <c r="R366" s="9">
        <v>46114</v>
      </c>
      <c r="S366" s="7" t="s">
        <v>28</v>
      </c>
      <c r="T366" s="7" t="s">
        <v>2075</v>
      </c>
      <c r="U366" s="7"/>
    </row>
    <row r="367" spans="1:21" s="1800" customFormat="1">
      <c r="A367" s="7" t="s">
        <v>21</v>
      </c>
      <c r="B367" s="7">
        <v>20</v>
      </c>
      <c r="C367" s="7" t="s">
        <v>1909</v>
      </c>
      <c r="D367" s="7">
        <v>4702096678</v>
      </c>
      <c r="E367" s="7" t="s">
        <v>1929</v>
      </c>
      <c r="F367" s="10">
        <v>712973694500</v>
      </c>
      <c r="G367" s="7" t="s">
        <v>25</v>
      </c>
      <c r="H367" s="7">
        <v>25</v>
      </c>
      <c r="I367" s="8">
        <v>25</v>
      </c>
      <c r="J367" s="8">
        <v>2</v>
      </c>
      <c r="K367" s="7" t="s">
        <v>263</v>
      </c>
      <c r="L367" s="7" t="s">
        <v>276</v>
      </c>
      <c r="M367" s="7" t="s">
        <v>28</v>
      </c>
      <c r="N367" s="1631">
        <v>15605004691</v>
      </c>
      <c r="O367" s="1724" t="s">
        <v>2073</v>
      </c>
      <c r="P367" s="7" t="s">
        <v>2074</v>
      </c>
      <c r="Q367" s="7" t="s">
        <v>2040</v>
      </c>
      <c r="R367" s="9">
        <v>46114</v>
      </c>
      <c r="S367" s="7" t="s">
        <v>28</v>
      </c>
      <c r="T367" s="7" t="s">
        <v>2075</v>
      </c>
      <c r="U367" s="7"/>
    </row>
    <row r="368" spans="1:21" s="1800" customFormat="1">
      <c r="A368" s="7"/>
      <c r="B368" s="7"/>
      <c r="C368" s="7"/>
      <c r="D368" s="7"/>
      <c r="E368" s="7"/>
      <c r="F368" s="10"/>
      <c r="G368" s="7"/>
      <c r="H368" s="7"/>
      <c r="I368" s="8"/>
      <c r="J368" s="8"/>
      <c r="K368" s="7"/>
      <c r="L368" s="7"/>
      <c r="M368" s="7"/>
      <c r="N368" s="1631"/>
      <c r="O368" s="1724"/>
      <c r="P368" s="7"/>
      <c r="Q368" s="7"/>
      <c r="R368" s="9"/>
      <c r="S368" s="7"/>
      <c r="T368" s="7"/>
      <c r="U368" s="7"/>
    </row>
    <row r="369" spans="1:21" s="1599" customFormat="1">
      <c r="A369" s="7"/>
      <c r="B369" s="7"/>
      <c r="C369" s="7"/>
      <c r="D369" s="7"/>
      <c r="E369" s="7"/>
      <c r="F369" s="7"/>
      <c r="G369" s="7"/>
      <c r="H369" s="7"/>
      <c r="I369" s="8"/>
      <c r="J369" s="8"/>
      <c r="K369" s="7"/>
      <c r="L369" s="7"/>
      <c r="M369" s="7"/>
      <c r="N369" s="1631"/>
      <c r="O369" s="1724"/>
      <c r="P369" s="7"/>
      <c r="Q369" s="7"/>
      <c r="R369" s="9"/>
      <c r="S369" s="7"/>
      <c r="T369" s="7"/>
      <c r="U369" s="7"/>
    </row>
    <row r="370" spans="1:21" s="16" customFormat="1" ht="24.75" customHeight="1">
      <c r="A370" s="12"/>
      <c r="B370" s="13"/>
      <c r="C370" s="13"/>
      <c r="D370" s="13"/>
      <c r="E370" s="14" t="s">
        <v>349</v>
      </c>
      <c r="F370" s="13"/>
      <c r="G370" s="13"/>
      <c r="H370" s="15">
        <f>SUBTOTAL(9,H4:H369)</f>
        <v>240402</v>
      </c>
      <c r="I370" s="15">
        <f>SUBTOTAL(9,I4:I369)</f>
        <v>242747</v>
      </c>
      <c r="J370" s="15">
        <f>SUBTOTAL(9,J4:J369)</f>
        <v>14137</v>
      </c>
      <c r="K370" s="13"/>
      <c r="L370" s="13"/>
      <c r="M370" s="13"/>
      <c r="N370" s="13"/>
      <c r="O370" s="13"/>
      <c r="P370" s="13"/>
      <c r="Q370" s="13"/>
      <c r="R370" s="13"/>
      <c r="S370" s="13"/>
      <c r="T370" s="13"/>
      <c r="U370" s="13"/>
    </row>
  </sheetData>
  <autoFilter ref="A3:U369"/>
  <mergeCells count="1">
    <mergeCell ref="A1:U1"/>
  </mergeCells>
  <conditionalFormatting sqref="K96:K273">
    <cfRule type="iconSet" priority="1">
      <iconSet iconSet="3Flags">
        <cfvo type="percent" val="0"/>
        <cfvo type="percent" val="33"/>
        <cfvo type="percent" val="67"/>
      </iconSet>
    </cfRule>
  </conditionalFormatting>
  <pageMargins left="0.25" right="0.25" top="0.75" bottom="0.75" header="0.3" footer="0.3"/>
  <pageSetup paperSize="9" scale="1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B2:Z24"/>
  <sheetViews>
    <sheetView zoomScale="130" zoomScaleNormal="130" zoomScaleSheetLayoutView="66" workbookViewId="0">
      <selection activeCell="E2" sqref="E2:Y14"/>
    </sheetView>
  </sheetViews>
  <sheetFormatPr defaultColWidth="9.140625" defaultRowHeight="15"/>
  <cols>
    <col min="1" max="1" width="4.5703125" style="40" customWidth="1"/>
    <col min="2" max="2" width="3.5703125" style="40" customWidth="1"/>
    <col min="3" max="3" width="5.5703125" style="40" customWidth="1"/>
    <col min="4" max="4" width="4.7109375" style="40" customWidth="1"/>
    <col min="5" max="5" width="13" style="40" customWidth="1"/>
    <col min="6" max="6" width="10" style="40" customWidth="1"/>
    <col min="7" max="7" width="9.85546875" style="40" customWidth="1"/>
    <col min="8" max="8" width="21.28515625" style="48" customWidth="1"/>
    <col min="9" max="9" width="11.7109375" style="40" customWidth="1"/>
    <col min="10" max="10" width="5" style="40" bestFit="1" customWidth="1"/>
    <col min="11" max="11" width="6.5703125" style="40" hidden="1" customWidth="1"/>
    <col min="12" max="12" width="13.85546875" style="40" hidden="1" customWidth="1"/>
    <col min="13" max="13" width="11.42578125" style="40" hidden="1" customWidth="1"/>
    <col min="14" max="14" width="15" style="40" hidden="1" customWidth="1"/>
    <col min="15" max="15" width="2.5703125" style="40" hidden="1" customWidth="1"/>
    <col min="16" max="16" width="10.85546875" style="40" customWidth="1"/>
    <col min="17" max="17" width="6" style="40" customWidth="1"/>
    <col min="18" max="18" width="13.7109375" style="40" bestFit="1" customWidth="1"/>
    <col min="19" max="19" width="10.28515625" style="40" hidden="1" customWidth="1"/>
    <col min="20" max="20" width="10.140625" style="40" bestFit="1" customWidth="1"/>
    <col min="21" max="21" width="7.42578125" style="40" customWidth="1"/>
    <col min="22" max="22" width="4.7109375" style="40" bestFit="1" customWidth="1"/>
    <col min="23" max="23" width="4.42578125" style="40" customWidth="1"/>
    <col min="24" max="24" width="13.140625" style="40" bestFit="1" customWidth="1"/>
    <col min="25" max="25" width="4.140625" style="40" bestFit="1" customWidth="1"/>
    <col min="26" max="26" width="12.28515625" style="40" hidden="1" customWidth="1"/>
    <col min="27" max="16384" width="9.140625" style="40"/>
  </cols>
  <sheetData>
    <row r="2" spans="2:26" s="23" customFormat="1" ht="12.75">
      <c r="B2" s="17"/>
      <c r="C2" s="17"/>
      <c r="D2" s="17"/>
      <c r="E2" s="17"/>
      <c r="F2" s="17"/>
      <c r="G2" s="18"/>
      <c r="H2" s="19">
        <f ca="1">NOW()-TRUNC(NOW())</f>
        <v>0.61871759259520331</v>
      </c>
      <c r="I2" s="20" t="s">
        <v>350</v>
      </c>
      <c r="J2" s="21"/>
      <c r="K2" s="21"/>
      <c r="L2" s="21"/>
      <c r="M2" s="21"/>
      <c r="N2" s="21"/>
      <c r="O2" s="21"/>
      <c r="P2" s="21"/>
      <c r="Q2" s="21"/>
      <c r="R2" s="21"/>
      <c r="S2" s="22"/>
      <c r="T2" s="22"/>
      <c r="U2" s="22"/>
      <c r="V2" s="22"/>
      <c r="W2" s="17"/>
      <c r="X2" s="17"/>
      <c r="Y2" s="17"/>
      <c r="Z2" s="17"/>
    </row>
    <row r="3" spans="2:26" s="27" customFormat="1" ht="11.25">
      <c r="B3" s="25"/>
      <c r="C3" s="25"/>
      <c r="D3" s="25"/>
      <c r="E3" s="24" t="s">
        <v>30</v>
      </c>
      <c r="F3" s="1910" t="s">
        <v>1377</v>
      </c>
      <c r="G3" s="1910"/>
      <c r="H3" s="26"/>
      <c r="I3" s="26"/>
      <c r="J3" s="25"/>
      <c r="K3" s="25"/>
      <c r="L3" s="25"/>
      <c r="M3" s="25"/>
      <c r="N3" s="25"/>
      <c r="O3" s="25"/>
      <c r="P3" s="25"/>
      <c r="Q3" s="25"/>
      <c r="R3" s="25"/>
      <c r="S3" s="26"/>
      <c r="T3" s="25"/>
      <c r="U3" s="25"/>
      <c r="V3" s="25"/>
      <c r="W3" s="25"/>
      <c r="X3" s="25"/>
      <c r="Y3" s="25"/>
      <c r="Z3" s="25" t="s">
        <v>351</v>
      </c>
    </row>
    <row r="4" spans="2:26" s="31" customFormat="1" ht="25.5" customHeight="1">
      <c r="B4" s="28" t="s">
        <v>352</v>
      </c>
      <c r="C4" s="28" t="s">
        <v>353</v>
      </c>
      <c r="D4" s="28" t="s">
        <v>1</v>
      </c>
      <c r="E4" s="28" t="s">
        <v>354</v>
      </c>
      <c r="F4" s="28" t="s">
        <v>355</v>
      </c>
      <c r="G4" s="28" t="s">
        <v>356</v>
      </c>
      <c r="H4" s="28" t="s">
        <v>357</v>
      </c>
      <c r="I4" s="28" t="s">
        <v>358</v>
      </c>
      <c r="J4" s="28" t="s">
        <v>359</v>
      </c>
      <c r="K4" s="28" t="s">
        <v>360</v>
      </c>
      <c r="L4" s="28" t="s">
        <v>361</v>
      </c>
      <c r="M4" s="28" t="s">
        <v>362</v>
      </c>
      <c r="N4" s="28" t="s">
        <v>363</v>
      </c>
      <c r="O4" s="28" t="s">
        <v>364</v>
      </c>
      <c r="P4" s="28" t="s">
        <v>365</v>
      </c>
      <c r="Q4" s="28" t="s">
        <v>366</v>
      </c>
      <c r="R4" s="28" t="s">
        <v>367</v>
      </c>
      <c r="S4" s="28" t="s">
        <v>370</v>
      </c>
      <c r="T4" s="28" t="s">
        <v>371</v>
      </c>
      <c r="U4" s="29" t="s">
        <v>372</v>
      </c>
      <c r="V4" s="28" t="s">
        <v>373</v>
      </c>
      <c r="W4" s="28" t="s">
        <v>374</v>
      </c>
      <c r="X4" s="28" t="s">
        <v>375</v>
      </c>
      <c r="Y4" s="28" t="s">
        <v>376</v>
      </c>
      <c r="Z4" s="30"/>
    </row>
    <row r="5" spans="2:26" s="35" customFormat="1" ht="12" customHeight="1">
      <c r="B5" s="32"/>
      <c r="C5" s="37" t="s">
        <v>152</v>
      </c>
      <c r="D5" s="37">
        <v>10</v>
      </c>
      <c r="E5" s="38" t="s">
        <v>333</v>
      </c>
      <c r="F5" s="37" t="s">
        <v>92</v>
      </c>
      <c r="G5" s="37">
        <v>4702051420</v>
      </c>
      <c r="H5" s="37" t="s">
        <v>334</v>
      </c>
      <c r="I5" s="37">
        <v>712917324001</v>
      </c>
      <c r="J5" s="37">
        <v>500</v>
      </c>
      <c r="K5" s="37"/>
      <c r="L5" s="37"/>
      <c r="M5" s="37"/>
      <c r="N5" s="37"/>
      <c r="O5" s="37"/>
      <c r="P5" s="37">
        <v>490</v>
      </c>
      <c r="Q5" s="37">
        <v>28</v>
      </c>
      <c r="R5" s="37" t="s">
        <v>263</v>
      </c>
      <c r="S5" s="37" t="s">
        <v>377</v>
      </c>
      <c r="T5" s="37" t="s">
        <v>28</v>
      </c>
      <c r="U5" s="37" t="s">
        <v>342</v>
      </c>
      <c r="V5" s="37" t="s">
        <v>342</v>
      </c>
      <c r="W5" s="37" t="s">
        <v>342</v>
      </c>
      <c r="X5" s="1911" t="s">
        <v>1404</v>
      </c>
      <c r="Y5" s="1912"/>
      <c r="Z5" s="34" t="s">
        <v>378</v>
      </c>
    </row>
    <row r="6" spans="2:26" s="36" customFormat="1" ht="12" customHeight="1">
      <c r="B6" s="32"/>
      <c r="C6" s="37" t="s">
        <v>152</v>
      </c>
      <c r="D6" s="37">
        <v>10</v>
      </c>
      <c r="E6" s="38" t="s">
        <v>338</v>
      </c>
      <c r="F6" s="37" t="s">
        <v>92</v>
      </c>
      <c r="G6" s="37">
        <v>4702058547</v>
      </c>
      <c r="H6" s="37" t="s">
        <v>334</v>
      </c>
      <c r="I6" s="37">
        <v>712925893001</v>
      </c>
      <c r="J6" s="37">
        <v>700</v>
      </c>
      <c r="K6" s="37"/>
      <c r="L6" s="37"/>
      <c r="M6" s="37"/>
      <c r="N6" s="37"/>
      <c r="O6" s="37"/>
      <c r="P6" s="37">
        <v>704</v>
      </c>
      <c r="Q6" s="37">
        <v>41</v>
      </c>
      <c r="R6" s="37" t="s">
        <v>263</v>
      </c>
      <c r="S6" s="37"/>
      <c r="T6" s="37" t="s">
        <v>28</v>
      </c>
      <c r="U6" s="37" t="s">
        <v>342</v>
      </c>
      <c r="V6" s="37" t="s">
        <v>342</v>
      </c>
      <c r="W6" s="37" t="s">
        <v>342</v>
      </c>
      <c r="X6" s="1911"/>
      <c r="Y6" s="1913"/>
      <c r="Z6" s="34"/>
    </row>
    <row r="7" spans="2:26" s="23" customFormat="1" ht="12" customHeight="1">
      <c r="B7" s="32"/>
      <c r="C7" s="37" t="s">
        <v>152</v>
      </c>
      <c r="D7" s="37">
        <v>10</v>
      </c>
      <c r="E7" s="38" t="s">
        <v>339</v>
      </c>
      <c r="F7" s="37" t="s">
        <v>92</v>
      </c>
      <c r="G7" s="37">
        <v>4702058548</v>
      </c>
      <c r="H7" s="37" t="s">
        <v>340</v>
      </c>
      <c r="I7" s="37" t="s">
        <v>341</v>
      </c>
      <c r="J7" s="37">
        <v>550</v>
      </c>
      <c r="K7" s="37"/>
      <c r="L7" s="37"/>
      <c r="M7" s="37"/>
      <c r="N7" s="37"/>
      <c r="O7" s="37"/>
      <c r="P7" s="37">
        <v>557</v>
      </c>
      <c r="Q7" s="37">
        <v>32</v>
      </c>
      <c r="R7" s="37" t="s">
        <v>263</v>
      </c>
      <c r="S7" s="37"/>
      <c r="T7" s="37" t="s">
        <v>28</v>
      </c>
      <c r="U7" s="37" t="s">
        <v>342</v>
      </c>
      <c r="V7" s="37" t="s">
        <v>342</v>
      </c>
      <c r="W7" s="37" t="s">
        <v>342</v>
      </c>
      <c r="X7" s="1911"/>
      <c r="Y7" s="1913"/>
      <c r="Z7" s="17"/>
    </row>
    <row r="8" spans="2:26" ht="12" customHeight="1">
      <c r="B8" s="32"/>
      <c r="C8" s="37" t="s">
        <v>152</v>
      </c>
      <c r="D8" s="37">
        <v>20</v>
      </c>
      <c r="E8" s="38" t="s">
        <v>343</v>
      </c>
      <c r="F8" s="37" t="s">
        <v>92</v>
      </c>
      <c r="G8" s="37">
        <v>4702068713</v>
      </c>
      <c r="H8" s="37" t="s">
        <v>344</v>
      </c>
      <c r="I8" s="37" t="s">
        <v>345</v>
      </c>
      <c r="J8" s="37">
        <v>300</v>
      </c>
      <c r="K8" s="37"/>
      <c r="L8" s="37"/>
      <c r="M8" s="37"/>
      <c r="N8" s="37"/>
      <c r="O8" s="37"/>
      <c r="P8" s="37">
        <v>300</v>
      </c>
      <c r="Q8" s="37">
        <v>20</v>
      </c>
      <c r="R8" s="37" t="s">
        <v>263</v>
      </c>
      <c r="S8" s="37"/>
      <c r="T8" s="37" t="s">
        <v>28</v>
      </c>
      <c r="U8" s="37" t="s">
        <v>342</v>
      </c>
      <c r="V8" s="37" t="s">
        <v>342</v>
      </c>
      <c r="W8" s="37" t="s">
        <v>342</v>
      </c>
      <c r="X8" s="1911"/>
      <c r="Y8" s="1914"/>
      <c r="Z8" s="39"/>
    </row>
    <row r="9" spans="2:26" s="44" customFormat="1" ht="12">
      <c r="B9" s="41"/>
      <c r="C9" s="41"/>
      <c r="D9" s="41"/>
      <c r="E9" s="41"/>
      <c r="F9" s="41" t="s">
        <v>379</v>
      </c>
      <c r="G9" s="41"/>
      <c r="H9" s="41"/>
      <c r="I9" s="41"/>
      <c r="J9" s="41">
        <f t="shared" ref="J9:Q9" si="0">SUM(J5:J8)</f>
        <v>2050</v>
      </c>
      <c r="K9" s="41">
        <f t="shared" si="0"/>
        <v>0</v>
      </c>
      <c r="L9" s="41">
        <f t="shared" si="0"/>
        <v>0</v>
      </c>
      <c r="M9" s="41">
        <f t="shared" si="0"/>
        <v>0</v>
      </c>
      <c r="N9" s="41">
        <f t="shared" si="0"/>
        <v>0</v>
      </c>
      <c r="O9" s="41">
        <f t="shared" si="0"/>
        <v>0</v>
      </c>
      <c r="P9" s="41">
        <f t="shared" si="0"/>
        <v>2051</v>
      </c>
      <c r="Q9" s="41">
        <f t="shared" si="0"/>
        <v>121</v>
      </c>
      <c r="R9" s="42"/>
      <c r="S9" s="42"/>
      <c r="T9" s="42"/>
      <c r="U9" s="42"/>
      <c r="V9" s="42"/>
      <c r="W9" s="42"/>
      <c r="X9" s="42"/>
      <c r="Y9" s="42"/>
      <c r="Z9" s="43"/>
    </row>
    <row r="10" spans="2:26" s="35" customFormat="1" ht="12" customHeight="1">
      <c r="B10" s="32"/>
      <c r="C10" s="32"/>
      <c r="D10" s="32"/>
      <c r="E10" s="33"/>
      <c r="F10" s="32"/>
      <c r="G10" s="32"/>
      <c r="H10" s="32"/>
      <c r="I10" s="32"/>
      <c r="J10" s="32"/>
      <c r="K10" s="32"/>
      <c r="L10" s="32"/>
      <c r="M10" s="32"/>
      <c r="N10" s="32"/>
      <c r="O10" s="32"/>
      <c r="P10" s="32"/>
      <c r="Q10" s="32"/>
      <c r="R10" s="32"/>
      <c r="S10" s="32"/>
      <c r="T10" s="32"/>
      <c r="U10" s="32"/>
      <c r="V10" s="32"/>
      <c r="W10" s="32"/>
      <c r="X10" s="32"/>
      <c r="Y10" s="32"/>
      <c r="Z10" s="45"/>
    </row>
    <row r="11" spans="2:26" s="35" customFormat="1" ht="12" customHeight="1">
      <c r="B11" s="32"/>
      <c r="C11" s="37" t="s">
        <v>21</v>
      </c>
      <c r="D11" s="37">
        <v>10</v>
      </c>
      <c r="E11" s="38" t="s">
        <v>346</v>
      </c>
      <c r="F11" s="37" t="s">
        <v>25</v>
      </c>
      <c r="G11" s="37">
        <v>4702068711</v>
      </c>
      <c r="H11" s="37" t="s">
        <v>344</v>
      </c>
      <c r="I11" s="37" t="s">
        <v>347</v>
      </c>
      <c r="J11" s="37">
        <v>2100</v>
      </c>
      <c r="K11" s="37"/>
      <c r="L11" s="37"/>
      <c r="M11" s="37"/>
      <c r="N11" s="37"/>
      <c r="O11" s="37"/>
      <c r="P11" s="37">
        <v>2157</v>
      </c>
      <c r="Q11" s="37">
        <v>125</v>
      </c>
      <c r="R11" s="37" t="s">
        <v>263</v>
      </c>
      <c r="S11" s="32" t="s">
        <v>377</v>
      </c>
      <c r="T11" s="37" t="s">
        <v>28</v>
      </c>
      <c r="U11" s="37" t="s">
        <v>342</v>
      </c>
      <c r="V11" s="37" t="s">
        <v>342</v>
      </c>
      <c r="W11" s="37" t="s">
        <v>342</v>
      </c>
      <c r="X11" s="32" t="s">
        <v>348</v>
      </c>
      <c r="Y11" s="32"/>
      <c r="Z11" s="45"/>
    </row>
    <row r="12" spans="2:26" s="44" customFormat="1" ht="12">
      <c r="B12" s="41"/>
      <c r="C12" s="41"/>
      <c r="D12" s="41"/>
      <c r="E12" s="41"/>
      <c r="F12" s="41" t="s">
        <v>379</v>
      </c>
      <c r="G12" s="41"/>
      <c r="H12" s="41"/>
      <c r="I12" s="41"/>
      <c r="J12" s="41">
        <f t="shared" ref="J12:Q12" si="1">SUM(J11:J11)</f>
        <v>2100</v>
      </c>
      <c r="K12" s="41">
        <f t="shared" si="1"/>
        <v>0</v>
      </c>
      <c r="L12" s="41">
        <f t="shared" si="1"/>
        <v>0</v>
      </c>
      <c r="M12" s="41">
        <f t="shared" si="1"/>
        <v>0</v>
      </c>
      <c r="N12" s="41">
        <f t="shared" si="1"/>
        <v>0</v>
      </c>
      <c r="O12" s="41">
        <f t="shared" si="1"/>
        <v>0</v>
      </c>
      <c r="P12" s="41">
        <f t="shared" si="1"/>
        <v>2157</v>
      </c>
      <c r="Q12" s="41">
        <f t="shared" si="1"/>
        <v>125</v>
      </c>
      <c r="R12" s="42"/>
      <c r="S12" s="42"/>
      <c r="T12" s="42"/>
      <c r="U12" s="42"/>
      <c r="V12" s="42"/>
      <c r="W12" s="42"/>
      <c r="X12" s="42"/>
      <c r="Y12" s="42"/>
      <c r="Z12" s="43"/>
    </row>
    <row r="13" spans="2:26" s="36" customFormat="1" ht="12" customHeight="1">
      <c r="B13" s="32"/>
      <c r="C13" s="32"/>
      <c r="D13" s="32"/>
      <c r="E13" s="33"/>
      <c r="F13" s="32"/>
      <c r="G13" s="32"/>
      <c r="H13" s="32"/>
      <c r="I13" s="32"/>
      <c r="J13" s="32"/>
      <c r="K13" s="32"/>
      <c r="L13" s="32"/>
      <c r="M13" s="32"/>
      <c r="N13" s="32"/>
      <c r="O13" s="32"/>
      <c r="P13" s="32"/>
      <c r="Q13" s="32"/>
      <c r="R13" s="32"/>
      <c r="S13" s="32"/>
      <c r="T13" s="32"/>
      <c r="U13" s="32"/>
      <c r="V13" s="32"/>
      <c r="W13" s="32"/>
      <c r="X13" s="32"/>
      <c r="Y13" s="32"/>
      <c r="Z13" s="34"/>
    </row>
    <row r="14" spans="2:26" s="44" customFormat="1" ht="12.75">
      <c r="B14" s="46"/>
      <c r="C14" s="46"/>
      <c r="D14" s="46"/>
      <c r="E14" s="46"/>
      <c r="F14" s="46"/>
      <c r="G14" s="46"/>
      <c r="H14" s="46" t="s">
        <v>349</v>
      </c>
      <c r="I14" s="46"/>
      <c r="J14" s="46">
        <f>+J9+J12</f>
        <v>4150</v>
      </c>
      <c r="K14" s="46">
        <f t="shared" ref="K14:P14" si="2">+K9+K12</f>
        <v>0</v>
      </c>
      <c r="L14" s="46">
        <f t="shared" si="2"/>
        <v>0</v>
      </c>
      <c r="M14" s="46">
        <f t="shared" si="2"/>
        <v>0</v>
      </c>
      <c r="N14" s="46">
        <f t="shared" si="2"/>
        <v>0</v>
      </c>
      <c r="O14" s="46">
        <f t="shared" si="2"/>
        <v>0</v>
      </c>
      <c r="P14" s="46">
        <f t="shared" si="2"/>
        <v>4208</v>
      </c>
      <c r="Q14" s="46">
        <f>+Q9+Q12</f>
        <v>246</v>
      </c>
      <c r="R14" s="47"/>
      <c r="S14" s="47"/>
      <c r="T14" s="47"/>
      <c r="U14" s="47"/>
      <c r="V14" s="47"/>
      <c r="W14" s="47"/>
      <c r="X14" s="47"/>
      <c r="Y14" s="47"/>
      <c r="Z14" s="43"/>
    </row>
    <row r="21" spans="5:6">
      <c r="F21" s="1185"/>
    </row>
    <row r="23" spans="5:6">
      <c r="E23" s="1184"/>
    </row>
    <row r="24" spans="5:6">
      <c r="E24" s="1184"/>
    </row>
  </sheetData>
  <mergeCells count="3">
    <mergeCell ref="F3:G3"/>
    <mergeCell ref="X5:X8"/>
    <mergeCell ref="Y5:Y8"/>
  </mergeCells>
  <printOptions horizontalCentered="1"/>
  <pageMargins left="0.25" right="0.25" top="0.75" bottom="0.75" header="0.3" footer="0.3"/>
  <pageSetup paperSize="9" scale="4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92D050"/>
    <pageSetUpPr fitToPage="1"/>
  </sheetPr>
  <dimension ref="B3:Z27"/>
  <sheetViews>
    <sheetView zoomScale="115" zoomScaleNormal="115" workbookViewId="0">
      <selection activeCell="B4" sqref="B4:D14"/>
    </sheetView>
  </sheetViews>
  <sheetFormatPr defaultRowHeight="15"/>
  <cols>
    <col min="1" max="1" width="4.140625" customWidth="1"/>
    <col min="2" max="2" width="3.85546875" bestFit="1" customWidth="1"/>
    <col min="3" max="3" width="5.5703125" bestFit="1" customWidth="1"/>
    <col min="4" max="4" width="4.140625" bestFit="1" customWidth="1"/>
    <col min="5" max="5" width="15.85546875" bestFit="1" customWidth="1"/>
    <col min="6" max="6" width="11.28515625" customWidth="1"/>
    <col min="7" max="7" width="12.28515625" bestFit="1" customWidth="1"/>
    <col min="8" max="8" width="23.7109375" customWidth="1"/>
    <col min="9" max="9" width="14.7109375" bestFit="1" customWidth="1"/>
    <col min="11" max="15" width="0" hidden="1" customWidth="1"/>
    <col min="17" max="17" width="5.140625" bestFit="1" customWidth="1"/>
    <col min="18" max="18" width="13.5703125" bestFit="1" customWidth="1"/>
    <col min="19" max="19" width="7" bestFit="1" customWidth="1"/>
    <col min="20" max="20" width="6.42578125" bestFit="1" customWidth="1"/>
    <col min="21" max="21" width="7" bestFit="1" customWidth="1"/>
    <col min="22" max="23" width="4.85546875" bestFit="1" customWidth="1"/>
    <col min="24" max="24" width="13.140625" bestFit="1" customWidth="1"/>
    <col min="25" max="25" width="9.140625" customWidth="1"/>
  </cols>
  <sheetData>
    <row r="3" spans="2:26">
      <c r="E3" s="1157" t="s">
        <v>1381</v>
      </c>
      <c r="F3" s="1157" t="s">
        <v>1378</v>
      </c>
      <c r="G3" s="1156"/>
      <c r="H3" s="1156"/>
      <c r="I3" s="1156"/>
      <c r="J3" s="1156"/>
      <c r="K3" s="1153"/>
      <c r="L3" s="1153"/>
    </row>
    <row r="4" spans="2:26" s="31" customFormat="1" ht="25.5" customHeight="1">
      <c r="B4" s="1154" t="s">
        <v>352</v>
      </c>
      <c r="C4" s="1154" t="s">
        <v>353</v>
      </c>
      <c r="D4" s="1154" t="s">
        <v>1</v>
      </c>
      <c r="E4" s="1154" t="s">
        <v>354</v>
      </c>
      <c r="F4" s="1154" t="s">
        <v>355</v>
      </c>
      <c r="G4" s="1154" t="s">
        <v>356</v>
      </c>
      <c r="H4" s="1154" t="s">
        <v>357</v>
      </c>
      <c r="I4" s="1154" t="s">
        <v>358</v>
      </c>
      <c r="J4" s="1154" t="s">
        <v>359</v>
      </c>
      <c r="K4" s="1154" t="s">
        <v>360</v>
      </c>
      <c r="L4" s="1154" t="s">
        <v>361</v>
      </c>
      <c r="M4" s="1154" t="s">
        <v>362</v>
      </c>
      <c r="N4" s="1154" t="s">
        <v>363</v>
      </c>
      <c r="O4" s="1154" t="s">
        <v>364</v>
      </c>
      <c r="P4" s="1154" t="s">
        <v>365</v>
      </c>
      <c r="Q4" s="1154" t="s">
        <v>366</v>
      </c>
      <c r="R4" s="1154" t="s">
        <v>367</v>
      </c>
      <c r="S4" s="1154" t="s">
        <v>370</v>
      </c>
      <c r="T4" s="1154" t="s">
        <v>371</v>
      </c>
      <c r="U4" s="1155" t="s">
        <v>372</v>
      </c>
      <c r="V4" s="1154" t="s">
        <v>373</v>
      </c>
      <c r="W4" s="1154" t="s">
        <v>374</v>
      </c>
      <c r="X4" s="1154" t="s">
        <v>375</v>
      </c>
      <c r="Y4" s="1154" t="s">
        <v>376</v>
      </c>
      <c r="Z4" s="1154" t="s">
        <v>1384</v>
      </c>
    </row>
    <row r="5" spans="2:26">
      <c r="B5" s="1158"/>
      <c r="C5" s="1158" t="s">
        <v>186</v>
      </c>
      <c r="D5" s="1158">
        <v>10</v>
      </c>
      <c r="E5" s="1158" t="s">
        <v>391</v>
      </c>
      <c r="F5" s="1158" t="s">
        <v>187</v>
      </c>
      <c r="G5" s="1158">
        <v>4702068710</v>
      </c>
      <c r="H5" s="1158" t="s">
        <v>393</v>
      </c>
      <c r="I5" s="1158" t="s">
        <v>392</v>
      </c>
      <c r="J5" s="1158">
        <v>1000</v>
      </c>
      <c r="K5" s="1158"/>
      <c r="L5" s="1158"/>
      <c r="M5" s="1158"/>
      <c r="N5" s="1158"/>
      <c r="O5" s="1158"/>
      <c r="P5" s="1158">
        <v>1028</v>
      </c>
      <c r="Q5" s="1158">
        <v>58</v>
      </c>
      <c r="R5" s="1158" t="s">
        <v>26</v>
      </c>
      <c r="S5" s="1158" t="s">
        <v>1373</v>
      </c>
      <c r="T5" s="1158" t="s">
        <v>342</v>
      </c>
      <c r="U5" s="1158" t="s">
        <v>342</v>
      </c>
      <c r="V5" s="1158" t="s">
        <v>342</v>
      </c>
      <c r="W5" s="1158" t="s">
        <v>342</v>
      </c>
      <c r="X5" s="1915" t="s">
        <v>1379</v>
      </c>
      <c r="Y5" s="1158"/>
      <c r="Z5" s="1174">
        <f>+P5/J5</f>
        <v>1.028</v>
      </c>
    </row>
    <row r="6" spans="2:26">
      <c r="B6" s="1158"/>
      <c r="C6" s="1158" t="s">
        <v>186</v>
      </c>
      <c r="D6" s="1158">
        <v>20</v>
      </c>
      <c r="E6" s="1158" t="s">
        <v>394</v>
      </c>
      <c r="F6" s="1158" t="s">
        <v>187</v>
      </c>
      <c r="G6" s="1158">
        <v>4702068710</v>
      </c>
      <c r="H6" s="1158" t="s">
        <v>312</v>
      </c>
      <c r="I6" s="1158" t="s">
        <v>395</v>
      </c>
      <c r="J6" s="1158">
        <v>600</v>
      </c>
      <c r="K6" s="1158"/>
      <c r="L6" s="1158"/>
      <c r="M6" s="1158"/>
      <c r="N6" s="1158"/>
      <c r="O6" s="1158"/>
      <c r="P6" s="1158">
        <v>615</v>
      </c>
      <c r="Q6" s="1158">
        <v>36</v>
      </c>
      <c r="R6" s="1158" t="s">
        <v>26</v>
      </c>
      <c r="S6" s="1158" t="s">
        <v>1373</v>
      </c>
      <c r="T6" s="1158" t="s">
        <v>342</v>
      </c>
      <c r="U6" s="1158" t="s">
        <v>342</v>
      </c>
      <c r="V6" s="1158" t="s">
        <v>342</v>
      </c>
      <c r="W6" s="1158" t="s">
        <v>342</v>
      </c>
      <c r="X6" s="1917"/>
      <c r="Y6" s="1158"/>
      <c r="Z6" s="1174">
        <f>+P6/J6</f>
        <v>1.0249999999999999</v>
      </c>
    </row>
    <row r="7" spans="2:26" s="44" customFormat="1" ht="14.25">
      <c r="B7" s="1161"/>
      <c r="C7" s="1161"/>
      <c r="D7" s="1161"/>
      <c r="E7" s="1161"/>
      <c r="F7" s="1183" t="s">
        <v>379</v>
      </c>
      <c r="G7" s="1183"/>
      <c r="H7" s="1183"/>
      <c r="I7" s="1183"/>
      <c r="J7" s="1183">
        <f t="shared" ref="J7:Q7" si="0">SUM(J5:J6)</f>
        <v>1600</v>
      </c>
      <c r="K7" s="1183">
        <f t="shared" si="0"/>
        <v>0</v>
      </c>
      <c r="L7" s="1183">
        <f t="shared" si="0"/>
        <v>0</v>
      </c>
      <c r="M7" s="1183">
        <f t="shared" si="0"/>
        <v>0</v>
      </c>
      <c r="N7" s="1183">
        <f t="shared" si="0"/>
        <v>0</v>
      </c>
      <c r="O7" s="1183">
        <f t="shared" si="0"/>
        <v>0</v>
      </c>
      <c r="P7" s="1183">
        <f t="shared" si="0"/>
        <v>1643</v>
      </c>
      <c r="Q7" s="1183">
        <f t="shared" si="0"/>
        <v>94</v>
      </c>
      <c r="R7" s="1162"/>
      <c r="S7" s="1162"/>
      <c r="T7" s="1162"/>
      <c r="U7" s="1162"/>
      <c r="V7" s="1162"/>
      <c r="W7" s="1162"/>
      <c r="X7" s="1162"/>
      <c r="Y7" s="1162"/>
      <c r="Z7" s="43"/>
    </row>
    <row r="8" spans="2:26">
      <c r="B8" s="1158"/>
      <c r="C8" s="1158"/>
      <c r="D8" s="1158"/>
      <c r="E8" s="1158"/>
      <c r="F8" s="1158"/>
      <c r="G8" s="1158"/>
      <c r="H8" s="1158"/>
      <c r="I8" s="1158"/>
      <c r="J8" s="1158"/>
      <c r="K8" s="1158"/>
      <c r="L8" s="1158"/>
      <c r="M8" s="1158"/>
      <c r="N8" s="1158"/>
      <c r="O8" s="1158"/>
      <c r="P8" s="1158"/>
      <c r="Q8" s="1158"/>
      <c r="R8" s="1158"/>
      <c r="S8" s="1158"/>
      <c r="T8" s="1158"/>
      <c r="U8" s="1158"/>
      <c r="V8" s="1158"/>
      <c r="W8" s="1158"/>
      <c r="X8" s="1158"/>
      <c r="Y8" s="1158"/>
      <c r="Z8" s="1158"/>
    </row>
    <row r="9" spans="2:26">
      <c r="B9" s="1158"/>
      <c r="C9" s="1158" t="s">
        <v>152</v>
      </c>
      <c r="D9" s="1158">
        <v>30</v>
      </c>
      <c r="E9" s="1158" t="s">
        <v>398</v>
      </c>
      <c r="F9" s="1158" t="s">
        <v>92</v>
      </c>
      <c r="G9" s="1158">
        <v>4702068706</v>
      </c>
      <c r="H9" s="1158" t="s">
        <v>344</v>
      </c>
      <c r="I9" s="1158" t="s">
        <v>399</v>
      </c>
      <c r="J9" s="1158">
        <v>750</v>
      </c>
      <c r="K9" s="1158"/>
      <c r="L9" s="1158"/>
      <c r="M9" s="1158"/>
      <c r="N9" s="1158"/>
      <c r="O9" s="1158"/>
      <c r="P9" s="1158">
        <v>770</v>
      </c>
      <c r="Q9" s="1158">
        <v>45</v>
      </c>
      <c r="R9" s="1158" t="s">
        <v>26</v>
      </c>
      <c r="S9" s="1158" t="s">
        <v>1263</v>
      </c>
      <c r="T9" s="1158" t="s">
        <v>342</v>
      </c>
      <c r="U9" s="1158" t="s">
        <v>342</v>
      </c>
      <c r="V9" s="1158" t="s">
        <v>342</v>
      </c>
      <c r="W9" s="1158" t="s">
        <v>342</v>
      </c>
      <c r="X9" s="1915" t="s">
        <v>1380</v>
      </c>
      <c r="Y9" s="1158"/>
      <c r="Z9" s="1174">
        <f>+P9/J9</f>
        <v>1.0266666666666666</v>
      </c>
    </row>
    <row r="10" spans="2:26">
      <c r="B10" s="1158"/>
      <c r="C10" s="1158" t="s">
        <v>152</v>
      </c>
      <c r="D10" s="1158">
        <v>10</v>
      </c>
      <c r="E10" s="1158" t="s">
        <v>391</v>
      </c>
      <c r="F10" s="1158" t="s">
        <v>92</v>
      </c>
      <c r="G10" s="1158">
        <v>4702068706</v>
      </c>
      <c r="H10" s="1158" t="s">
        <v>393</v>
      </c>
      <c r="I10" s="1158" t="s">
        <v>392</v>
      </c>
      <c r="J10" s="1158">
        <v>750</v>
      </c>
      <c r="K10" s="1158"/>
      <c r="L10" s="1158"/>
      <c r="M10" s="1158"/>
      <c r="N10" s="1158"/>
      <c r="O10" s="1158"/>
      <c r="P10" s="1158">
        <v>770</v>
      </c>
      <c r="Q10" s="1158">
        <v>45</v>
      </c>
      <c r="R10" s="1158" t="s">
        <v>26</v>
      </c>
      <c r="S10" s="1158" t="s">
        <v>1263</v>
      </c>
      <c r="T10" s="1158" t="s">
        <v>342</v>
      </c>
      <c r="U10" s="1158" t="s">
        <v>342</v>
      </c>
      <c r="V10" s="1158" t="s">
        <v>342</v>
      </c>
      <c r="W10" s="1158" t="s">
        <v>342</v>
      </c>
      <c r="X10" s="1916"/>
      <c r="Y10" s="1158"/>
      <c r="Z10" s="1174">
        <f>+P10/J10</f>
        <v>1.0266666666666666</v>
      </c>
    </row>
    <row r="11" spans="2:26">
      <c r="B11" s="1158"/>
      <c r="C11" s="1158" t="s">
        <v>152</v>
      </c>
      <c r="D11" s="1158">
        <v>20</v>
      </c>
      <c r="E11" s="1158" t="s">
        <v>394</v>
      </c>
      <c r="F11" s="1158" t="s">
        <v>92</v>
      </c>
      <c r="G11" s="1158">
        <v>4702068706</v>
      </c>
      <c r="H11" s="1158" t="s">
        <v>312</v>
      </c>
      <c r="I11" s="1158" t="s">
        <v>395</v>
      </c>
      <c r="J11" s="1158">
        <v>650</v>
      </c>
      <c r="K11" s="1158"/>
      <c r="L11" s="1158"/>
      <c r="M11" s="1158"/>
      <c r="N11" s="1158"/>
      <c r="O11" s="1158"/>
      <c r="P11" s="1158">
        <v>666</v>
      </c>
      <c r="Q11" s="1158">
        <v>39</v>
      </c>
      <c r="R11" s="1158" t="s">
        <v>26</v>
      </c>
      <c r="S11" s="1158" t="s">
        <v>1263</v>
      </c>
      <c r="T11" s="1158" t="s">
        <v>342</v>
      </c>
      <c r="U11" s="1158" t="s">
        <v>342</v>
      </c>
      <c r="V11" s="1158" t="s">
        <v>342</v>
      </c>
      <c r="W11" s="1158" t="s">
        <v>342</v>
      </c>
      <c r="X11" s="1917"/>
      <c r="Y11" s="1158"/>
      <c r="Z11" s="1174">
        <f>+P11/J11</f>
        <v>1.0246153846153847</v>
      </c>
    </row>
    <row r="12" spans="2:26" s="44" customFormat="1" ht="14.25">
      <c r="B12" s="1161"/>
      <c r="C12" s="1161"/>
      <c r="D12" s="1161"/>
      <c r="E12" s="1161"/>
      <c r="F12" s="1183" t="s">
        <v>379</v>
      </c>
      <c r="G12" s="1183"/>
      <c r="H12" s="1183"/>
      <c r="I12" s="1183"/>
      <c r="J12" s="1183">
        <f t="shared" ref="J12:Q12" si="1">SUM(J9:J11)</f>
        <v>2150</v>
      </c>
      <c r="K12" s="1183">
        <f t="shared" si="1"/>
        <v>0</v>
      </c>
      <c r="L12" s="1183">
        <f t="shared" si="1"/>
        <v>0</v>
      </c>
      <c r="M12" s="1183">
        <f t="shared" si="1"/>
        <v>0</v>
      </c>
      <c r="N12" s="1183">
        <f t="shared" si="1"/>
        <v>0</v>
      </c>
      <c r="O12" s="1183">
        <f t="shared" si="1"/>
        <v>0</v>
      </c>
      <c r="P12" s="1183">
        <f t="shared" si="1"/>
        <v>2206</v>
      </c>
      <c r="Q12" s="1183">
        <f t="shared" si="1"/>
        <v>129</v>
      </c>
      <c r="R12" s="1162"/>
      <c r="S12" s="1162"/>
      <c r="T12" s="1162"/>
      <c r="U12" s="1162"/>
      <c r="V12" s="1162"/>
      <c r="W12" s="1162"/>
      <c r="X12" s="1162"/>
      <c r="Y12" s="1162"/>
      <c r="Z12" s="43"/>
    </row>
    <row r="13" spans="2:26">
      <c r="B13" s="1158"/>
      <c r="C13" s="1158"/>
      <c r="D13" s="1158"/>
      <c r="E13" s="1158"/>
      <c r="F13" s="1158"/>
      <c r="G13" s="1158"/>
      <c r="H13" s="1158"/>
      <c r="I13" s="1158"/>
      <c r="J13" s="1158"/>
      <c r="K13" s="1158"/>
      <c r="L13" s="1158"/>
      <c r="M13" s="1158"/>
      <c r="N13" s="1158"/>
      <c r="O13" s="1158"/>
      <c r="P13" s="1158"/>
      <c r="Q13" s="1158"/>
      <c r="R13" s="1158"/>
      <c r="S13" s="1158"/>
      <c r="T13" s="1158"/>
      <c r="U13" s="1158"/>
      <c r="V13" s="1158"/>
      <c r="W13" s="1158"/>
      <c r="X13" s="1158"/>
      <c r="Y13" s="1158"/>
      <c r="Z13" s="1158"/>
    </row>
    <row r="14" spans="2:26" s="44" customFormat="1" ht="16.5">
      <c r="B14" s="1159"/>
      <c r="C14" s="1159"/>
      <c r="D14" s="1159"/>
      <c r="E14" s="1159"/>
      <c r="F14" s="1159"/>
      <c r="G14" s="1159"/>
      <c r="H14" s="1181" t="s">
        <v>349</v>
      </c>
      <c r="I14" s="1182"/>
      <c r="J14" s="1182">
        <f t="shared" ref="J14:Q14" si="2">+J7+J12</f>
        <v>3750</v>
      </c>
      <c r="K14" s="1182">
        <f t="shared" si="2"/>
        <v>0</v>
      </c>
      <c r="L14" s="1182">
        <f t="shared" si="2"/>
        <v>0</v>
      </c>
      <c r="M14" s="1182">
        <f t="shared" si="2"/>
        <v>0</v>
      </c>
      <c r="N14" s="1182">
        <f t="shared" si="2"/>
        <v>0</v>
      </c>
      <c r="O14" s="1182">
        <f t="shared" si="2"/>
        <v>0</v>
      </c>
      <c r="P14" s="1182">
        <f t="shared" si="2"/>
        <v>3849</v>
      </c>
      <c r="Q14" s="1182">
        <f t="shared" si="2"/>
        <v>223</v>
      </c>
      <c r="R14" s="1160"/>
      <c r="S14" s="1160"/>
      <c r="T14" s="1160"/>
      <c r="U14" s="1160"/>
      <c r="V14" s="1160"/>
      <c r="W14" s="1160"/>
      <c r="X14" s="1160"/>
      <c r="Y14" s="1160"/>
      <c r="Z14" s="43"/>
    </row>
    <row r="18" spans="5:17" s="1175" customFormat="1"/>
    <row r="19" spans="5:17" s="1175" customFormat="1"/>
    <row r="21" spans="5:17">
      <c r="E21" s="256"/>
      <c r="F21" s="256"/>
      <c r="G21" s="256"/>
      <c r="H21" s="256"/>
      <c r="I21" s="256"/>
      <c r="J21" s="256"/>
      <c r="K21" s="256"/>
      <c r="L21" s="256"/>
      <c r="M21" s="256"/>
      <c r="N21" s="256"/>
      <c r="O21" s="256"/>
      <c r="P21" s="256"/>
      <c r="Q21" s="256"/>
    </row>
    <row r="22" spans="5:17">
      <c r="E22" s="256"/>
      <c r="F22" s="256"/>
      <c r="G22" s="256"/>
      <c r="H22" s="256"/>
      <c r="I22" s="256"/>
      <c r="J22" s="256"/>
      <c r="K22" s="256"/>
      <c r="L22" s="256"/>
      <c r="M22" s="256"/>
      <c r="N22" s="256"/>
      <c r="O22" s="256"/>
      <c r="P22" s="256"/>
      <c r="Q22" s="256"/>
    </row>
    <row r="23" spans="5:17">
      <c r="E23" s="256"/>
      <c r="F23" s="1247"/>
      <c r="G23" s="256"/>
      <c r="H23" s="256"/>
      <c r="I23" s="256"/>
      <c r="J23" s="256"/>
      <c r="K23" s="256"/>
      <c r="L23" s="256"/>
      <c r="M23" s="256"/>
      <c r="N23" s="256"/>
      <c r="O23" s="256"/>
      <c r="P23" s="256"/>
      <c r="Q23" s="256"/>
    </row>
    <row r="24" spans="5:17">
      <c r="E24" s="256"/>
      <c r="F24" s="256"/>
      <c r="G24" s="256"/>
      <c r="H24" s="256"/>
      <c r="I24" s="256"/>
      <c r="J24" s="256"/>
      <c r="K24" s="256"/>
      <c r="L24" s="256"/>
      <c r="M24" s="256"/>
      <c r="N24" s="256"/>
      <c r="O24" s="256"/>
      <c r="P24" s="256"/>
      <c r="Q24" s="256"/>
    </row>
    <row r="25" spans="5:17">
      <c r="G25" s="256"/>
      <c r="H25" s="256"/>
      <c r="I25" s="256"/>
      <c r="J25" s="256"/>
      <c r="P25" s="256"/>
      <c r="Q25" s="256"/>
    </row>
    <row r="26" spans="5:17">
      <c r="G26" s="256"/>
      <c r="H26" s="256"/>
      <c r="I26" s="256"/>
      <c r="J26" s="256"/>
      <c r="P26" s="256"/>
      <c r="Q26" s="256"/>
    </row>
    <row r="27" spans="5:17">
      <c r="H27" s="1218"/>
      <c r="I27" s="1218"/>
      <c r="J27" s="1218"/>
      <c r="K27" s="1218"/>
      <c r="L27" s="1218"/>
      <c r="M27" s="1218"/>
      <c r="N27" s="1218"/>
      <c r="O27" s="1218"/>
      <c r="P27" s="1218"/>
      <c r="Q27" s="1218"/>
    </row>
  </sheetData>
  <mergeCells count="2">
    <mergeCell ref="X9:X11"/>
    <mergeCell ref="X5:X6"/>
  </mergeCells>
  <pageMargins left="0.7" right="0.7" top="0.75" bottom="0.75" header="0.3" footer="0.3"/>
  <pageSetup paperSize="9" scale="8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3:Z28"/>
  <sheetViews>
    <sheetView zoomScale="120" zoomScaleNormal="120" workbookViewId="0">
      <selection activeCell="H30" sqref="H30"/>
    </sheetView>
  </sheetViews>
  <sheetFormatPr defaultRowHeight="15"/>
  <cols>
    <col min="1" max="1" width="4.42578125" style="1271" customWidth="1"/>
    <col min="2" max="2" width="5.28515625" customWidth="1"/>
    <col min="3" max="3" width="6" style="1271" customWidth="1"/>
    <col min="4" max="4" width="5.140625" customWidth="1"/>
    <col min="5" max="5" width="13.7109375" customWidth="1"/>
    <col min="6" max="6" width="8.5703125" bestFit="1" customWidth="1"/>
    <col min="7" max="7" width="10.42578125" bestFit="1" customWidth="1"/>
    <col min="8" max="8" width="23.7109375" bestFit="1" customWidth="1"/>
    <col min="9" max="9" width="13.140625" customWidth="1"/>
    <col min="10" max="10" width="10.140625" bestFit="1" customWidth="1"/>
    <col min="11" max="11" width="7.140625" hidden="1" customWidth="1"/>
    <col min="12" max="12" width="6.28515625" hidden="1" customWidth="1"/>
    <col min="13" max="13" width="8.42578125" hidden="1" customWidth="1"/>
    <col min="14" max="14" width="7.42578125" hidden="1" customWidth="1"/>
    <col min="15" max="15" width="8.42578125" hidden="1" customWidth="1"/>
    <col min="16" max="16" width="8.7109375" bestFit="1" customWidth="1"/>
    <col min="17" max="17" width="5.140625" bestFit="1" customWidth="1"/>
    <col min="18" max="18" width="21.140625" bestFit="1" customWidth="1"/>
    <col min="19" max="19" width="16.85546875" hidden="1" customWidth="1"/>
    <col min="20" max="20" width="8.5703125" bestFit="1" customWidth="1"/>
    <col min="21" max="21" width="11.5703125" bestFit="1" customWidth="1"/>
    <col min="22" max="22" width="9" bestFit="1" customWidth="1"/>
    <col min="23" max="23" width="7.5703125" bestFit="1" customWidth="1"/>
    <col min="24" max="24" width="15.28515625" bestFit="1" customWidth="1"/>
    <col min="25" max="25" width="7" bestFit="1" customWidth="1"/>
    <col min="26" max="26" width="8.85546875" bestFit="1" customWidth="1"/>
  </cols>
  <sheetData>
    <row r="3" spans="2:26">
      <c r="B3" s="1277" t="s">
        <v>1574</v>
      </c>
      <c r="C3" s="1278"/>
      <c r="D3" s="1278" t="s">
        <v>1575</v>
      </c>
      <c r="E3" s="1278"/>
      <c r="F3" s="1278"/>
      <c r="G3" s="1278"/>
      <c r="H3" s="1278"/>
      <c r="I3" s="1278"/>
      <c r="J3" s="1275"/>
      <c r="K3" s="1275"/>
      <c r="L3" s="1275"/>
      <c r="M3" s="1275"/>
      <c r="N3" s="1275"/>
      <c r="O3" s="1275"/>
      <c r="P3" s="1275"/>
      <c r="Q3" s="1275"/>
      <c r="R3" s="1275"/>
      <c r="S3" s="1275"/>
      <c r="T3" s="1275"/>
      <c r="U3" s="1275"/>
      <c r="V3" s="1275"/>
      <c r="W3" s="1275"/>
      <c r="X3" s="1276">
        <v>46082</v>
      </c>
      <c r="Y3" s="1276">
        <v>46061</v>
      </c>
      <c r="Z3" s="1275"/>
    </row>
    <row r="4" spans="2:26" ht="36">
      <c r="B4" s="1154" t="s">
        <v>352</v>
      </c>
      <c r="C4" s="1154" t="s">
        <v>353</v>
      </c>
      <c r="D4" s="1154" t="s">
        <v>1</v>
      </c>
      <c r="E4" s="1154" t="s">
        <v>354</v>
      </c>
      <c r="F4" s="1154" t="s">
        <v>355</v>
      </c>
      <c r="G4" s="1154" t="s">
        <v>356</v>
      </c>
      <c r="H4" s="1154" t="s">
        <v>357</v>
      </c>
      <c r="I4" s="1154" t="s">
        <v>358</v>
      </c>
      <c r="J4" s="1154" t="s">
        <v>359</v>
      </c>
      <c r="K4" s="1154" t="s">
        <v>360</v>
      </c>
      <c r="L4" s="1154" t="s">
        <v>361</v>
      </c>
      <c r="M4" s="1154" t="s">
        <v>362</v>
      </c>
      <c r="N4" s="1154" t="s">
        <v>363</v>
      </c>
      <c r="O4" s="1154" t="s">
        <v>364</v>
      </c>
      <c r="P4" s="1154" t="s">
        <v>365</v>
      </c>
      <c r="Q4" s="1154" t="s">
        <v>366</v>
      </c>
      <c r="R4" s="1154" t="s">
        <v>367</v>
      </c>
      <c r="S4" s="1154" t="s">
        <v>370</v>
      </c>
      <c r="T4" s="1154" t="s">
        <v>371</v>
      </c>
      <c r="U4" s="1155" t="s">
        <v>372</v>
      </c>
      <c r="V4" s="1154" t="s">
        <v>373</v>
      </c>
      <c r="W4" s="1154" t="s">
        <v>374</v>
      </c>
      <c r="X4" s="1154" t="s">
        <v>375</v>
      </c>
      <c r="Y4" s="1154" t="s">
        <v>376</v>
      </c>
      <c r="Z4" s="1154" t="s">
        <v>1384</v>
      </c>
    </row>
    <row r="5" spans="2:26" ht="12.75" customHeight="1">
      <c r="B5" s="1158"/>
      <c r="C5" s="1158" t="s">
        <v>68</v>
      </c>
      <c r="D5" s="1158">
        <v>10</v>
      </c>
      <c r="E5" s="1158" t="s">
        <v>391</v>
      </c>
      <c r="F5" s="1158" t="s">
        <v>71</v>
      </c>
      <c r="G5" s="1158">
        <v>4702068707</v>
      </c>
      <c r="H5" s="1158" t="s">
        <v>393</v>
      </c>
      <c r="I5" s="1158" t="s">
        <v>392</v>
      </c>
      <c r="J5" s="1158">
        <v>1012</v>
      </c>
      <c r="K5" s="1158"/>
      <c r="L5" s="1158"/>
      <c r="M5" s="1158"/>
      <c r="N5" s="1158"/>
      <c r="O5" s="1158"/>
      <c r="P5" s="1158">
        <v>1034</v>
      </c>
      <c r="Q5" s="1158">
        <v>59</v>
      </c>
      <c r="R5" s="1158" t="s">
        <v>549</v>
      </c>
      <c r="S5" s="1158"/>
      <c r="T5" s="1158" t="s">
        <v>342</v>
      </c>
      <c r="U5" s="1158" t="s">
        <v>342</v>
      </c>
      <c r="V5" s="1158" t="s">
        <v>342</v>
      </c>
      <c r="W5" s="1158" t="s">
        <v>342</v>
      </c>
      <c r="X5" s="1915" t="s">
        <v>1569</v>
      </c>
      <c r="Y5" s="1158"/>
      <c r="Z5" s="1174"/>
    </row>
    <row r="6" spans="2:26" ht="12.75" customHeight="1">
      <c r="B6" s="1158"/>
      <c r="C6" s="1158" t="s">
        <v>68</v>
      </c>
      <c r="D6" s="1158">
        <v>20</v>
      </c>
      <c r="E6" s="1158" t="s">
        <v>394</v>
      </c>
      <c r="F6" s="1158" t="s">
        <v>71</v>
      </c>
      <c r="G6" s="1158">
        <v>4702068707</v>
      </c>
      <c r="H6" s="1158" t="s">
        <v>312</v>
      </c>
      <c r="I6" s="1158" t="s">
        <v>395</v>
      </c>
      <c r="J6" s="1158">
        <v>568</v>
      </c>
      <c r="K6" s="1158"/>
      <c r="L6" s="1158"/>
      <c r="M6" s="1158"/>
      <c r="N6" s="1158"/>
      <c r="O6" s="1158"/>
      <c r="P6" s="1158">
        <v>583</v>
      </c>
      <c r="Q6" s="1158">
        <v>34</v>
      </c>
      <c r="R6" s="1158" t="s">
        <v>549</v>
      </c>
      <c r="S6" s="1158"/>
      <c r="T6" s="1158" t="s">
        <v>342</v>
      </c>
      <c r="U6" s="1158" t="s">
        <v>342</v>
      </c>
      <c r="V6" s="1158" t="s">
        <v>342</v>
      </c>
      <c r="W6" s="1158" t="s">
        <v>342</v>
      </c>
      <c r="X6" s="1916"/>
      <c r="Y6" s="1158"/>
      <c r="Z6" s="1174"/>
    </row>
    <row r="7" spans="2:26" ht="12.75" customHeight="1">
      <c r="B7" s="1158"/>
      <c r="C7" s="1158" t="s">
        <v>68</v>
      </c>
      <c r="D7" s="1158">
        <v>10</v>
      </c>
      <c r="E7" s="1158" t="s">
        <v>391</v>
      </c>
      <c r="F7" s="1158" t="s">
        <v>71</v>
      </c>
      <c r="G7" s="1158">
        <v>4702068708</v>
      </c>
      <c r="H7" s="1158" t="s">
        <v>393</v>
      </c>
      <c r="I7" s="1158" t="s">
        <v>392</v>
      </c>
      <c r="J7" s="1158">
        <v>925</v>
      </c>
      <c r="K7" s="1158"/>
      <c r="L7" s="1158"/>
      <c r="M7" s="1158"/>
      <c r="N7" s="1158"/>
      <c r="O7" s="1158"/>
      <c r="P7" s="1158">
        <v>951</v>
      </c>
      <c r="Q7" s="1158">
        <v>55</v>
      </c>
      <c r="R7" s="1158" t="s">
        <v>549</v>
      </c>
      <c r="S7" s="1158"/>
      <c r="T7" s="1158" t="s">
        <v>342</v>
      </c>
      <c r="U7" s="1158" t="s">
        <v>342</v>
      </c>
      <c r="V7" s="1158" t="s">
        <v>342</v>
      </c>
      <c r="W7" s="1158" t="s">
        <v>342</v>
      </c>
      <c r="X7" s="1916"/>
      <c r="Y7" s="1158"/>
      <c r="Z7" s="1174"/>
    </row>
    <row r="8" spans="2:26" ht="12.75" customHeight="1">
      <c r="B8" s="1158"/>
      <c r="C8" s="1158" t="s">
        <v>68</v>
      </c>
      <c r="D8" s="1158">
        <v>20</v>
      </c>
      <c r="E8" s="1158" t="s">
        <v>394</v>
      </c>
      <c r="F8" s="1158" t="s">
        <v>71</v>
      </c>
      <c r="G8" s="1158">
        <v>4702068708</v>
      </c>
      <c r="H8" s="1158" t="s">
        <v>312</v>
      </c>
      <c r="I8" s="1158" t="s">
        <v>395</v>
      </c>
      <c r="J8" s="1158">
        <v>645</v>
      </c>
      <c r="K8" s="1158"/>
      <c r="L8" s="1158"/>
      <c r="M8" s="1158"/>
      <c r="N8" s="1158"/>
      <c r="O8" s="1158"/>
      <c r="P8" s="1158">
        <v>657</v>
      </c>
      <c r="Q8" s="1158">
        <v>39</v>
      </c>
      <c r="R8" s="1158" t="s">
        <v>549</v>
      </c>
      <c r="S8" s="1158"/>
      <c r="T8" s="1158" t="s">
        <v>342</v>
      </c>
      <c r="U8" s="1158" t="s">
        <v>342</v>
      </c>
      <c r="V8" s="1158" t="s">
        <v>342</v>
      </c>
      <c r="W8" s="1158" t="s">
        <v>342</v>
      </c>
      <c r="X8" s="1917"/>
      <c r="Y8" s="1158"/>
      <c r="Z8" s="1174"/>
    </row>
    <row r="9" spans="2:26" s="1271" customFormat="1" ht="12.75" customHeight="1">
      <c r="B9" s="1161"/>
      <c r="C9" s="1161"/>
      <c r="D9" s="1161"/>
      <c r="E9" s="1161"/>
      <c r="F9" s="1183" t="s">
        <v>379</v>
      </c>
      <c r="G9" s="1183"/>
      <c r="H9" s="1183"/>
      <c r="I9" s="1183"/>
      <c r="J9" s="1183">
        <f>SUM(J5:J8)</f>
        <v>3150</v>
      </c>
      <c r="K9" s="1183">
        <f t="shared" ref="K9:Q9" si="0">SUM(K5:K8)</f>
        <v>0</v>
      </c>
      <c r="L9" s="1183">
        <f t="shared" si="0"/>
        <v>0</v>
      </c>
      <c r="M9" s="1183">
        <f t="shared" si="0"/>
        <v>0</v>
      </c>
      <c r="N9" s="1183">
        <f t="shared" si="0"/>
        <v>0</v>
      </c>
      <c r="O9" s="1183">
        <f t="shared" si="0"/>
        <v>0</v>
      </c>
      <c r="P9" s="1183">
        <f>SUM(P5:P8)</f>
        <v>3225</v>
      </c>
      <c r="Q9" s="1183">
        <f t="shared" si="0"/>
        <v>187</v>
      </c>
      <c r="R9" s="1162"/>
      <c r="S9" s="1162"/>
      <c r="T9" s="1162"/>
      <c r="U9" s="1162"/>
      <c r="V9" s="1162"/>
      <c r="W9" s="1162"/>
      <c r="X9" s="1162"/>
      <c r="Y9" s="1162"/>
      <c r="Z9" s="1280"/>
    </row>
    <row r="10" spans="2:26" s="1271" customFormat="1" ht="12.75" customHeight="1">
      <c r="B10" s="1158"/>
      <c r="C10" s="1158"/>
      <c r="D10" s="1158"/>
      <c r="E10" s="1158"/>
      <c r="F10" s="1158"/>
      <c r="G10" s="1158"/>
      <c r="H10" s="1158"/>
      <c r="I10" s="1158"/>
      <c r="J10" s="1158"/>
      <c r="K10" s="1158"/>
      <c r="L10" s="1158"/>
      <c r="M10" s="1158"/>
      <c r="N10" s="1158"/>
      <c r="O10" s="1158"/>
      <c r="P10" s="1158"/>
      <c r="Q10" s="1158"/>
      <c r="R10" s="1158"/>
      <c r="S10" s="1158"/>
      <c r="T10" s="1158"/>
      <c r="U10" s="1158"/>
      <c r="V10" s="1158"/>
      <c r="W10" s="1158"/>
      <c r="X10" s="1274"/>
      <c r="Y10" s="1158"/>
      <c r="Z10" s="1174"/>
    </row>
    <row r="11" spans="2:26" s="1271" customFormat="1" ht="12.75" customHeight="1">
      <c r="B11" s="1158"/>
      <c r="C11" s="1158" t="s">
        <v>237</v>
      </c>
      <c r="D11" s="1158">
        <v>10</v>
      </c>
      <c r="E11" s="1158" t="s">
        <v>391</v>
      </c>
      <c r="F11" s="1158" t="s">
        <v>238</v>
      </c>
      <c r="G11" s="1158">
        <v>4702068709</v>
      </c>
      <c r="H11" s="1158" t="s">
        <v>393</v>
      </c>
      <c r="I11" s="1158" t="s">
        <v>392</v>
      </c>
      <c r="J11" s="1158">
        <v>1200</v>
      </c>
      <c r="K11" s="1158"/>
      <c r="L11" s="1158"/>
      <c r="M11" s="1158"/>
      <c r="N11" s="1158"/>
      <c r="O11" s="1158"/>
      <c r="P11" s="1158">
        <v>1233</v>
      </c>
      <c r="Q11" s="1158">
        <v>70</v>
      </c>
      <c r="R11" s="1158" t="s">
        <v>549</v>
      </c>
      <c r="S11" s="1158"/>
      <c r="T11" s="1158" t="s">
        <v>342</v>
      </c>
      <c r="U11" s="1158" t="s">
        <v>342</v>
      </c>
      <c r="V11" s="1158" t="s">
        <v>342</v>
      </c>
      <c r="W11" s="1158" t="s">
        <v>342</v>
      </c>
      <c r="X11" s="1915" t="s">
        <v>1570</v>
      </c>
      <c r="Y11" s="1158"/>
      <c r="Z11" s="1174"/>
    </row>
    <row r="12" spans="2:26" s="1271" customFormat="1" ht="12.75" customHeight="1">
      <c r="B12" s="1158"/>
      <c r="C12" s="1158" t="s">
        <v>237</v>
      </c>
      <c r="D12" s="1158">
        <v>20</v>
      </c>
      <c r="E12" s="1158" t="s">
        <v>394</v>
      </c>
      <c r="F12" s="1158" t="s">
        <v>238</v>
      </c>
      <c r="G12" s="1158">
        <v>4702068709</v>
      </c>
      <c r="H12" s="1158" t="s">
        <v>312</v>
      </c>
      <c r="I12" s="1158" t="s">
        <v>395</v>
      </c>
      <c r="J12" s="1158">
        <v>500</v>
      </c>
      <c r="K12" s="1158"/>
      <c r="L12" s="1158"/>
      <c r="M12" s="1158"/>
      <c r="N12" s="1158"/>
      <c r="O12" s="1158"/>
      <c r="P12" s="1158">
        <v>513</v>
      </c>
      <c r="Q12" s="1158">
        <v>30</v>
      </c>
      <c r="R12" s="1158" t="s">
        <v>549</v>
      </c>
      <c r="S12" s="1158"/>
      <c r="T12" s="1158" t="s">
        <v>342</v>
      </c>
      <c r="U12" s="1158" t="s">
        <v>342</v>
      </c>
      <c r="V12" s="1158" t="s">
        <v>342</v>
      </c>
      <c r="W12" s="1158" t="s">
        <v>342</v>
      </c>
      <c r="X12" s="1916"/>
      <c r="Y12" s="1158"/>
      <c r="Z12" s="1174"/>
    </row>
    <row r="13" spans="2:26" s="1271" customFormat="1" ht="12.75" customHeight="1">
      <c r="B13" s="1158"/>
      <c r="C13" s="1158" t="s">
        <v>237</v>
      </c>
      <c r="D13" s="1158">
        <v>30</v>
      </c>
      <c r="E13" s="1158" t="s">
        <v>398</v>
      </c>
      <c r="F13" s="1158" t="s">
        <v>238</v>
      </c>
      <c r="G13" s="1158">
        <v>4702068709</v>
      </c>
      <c r="H13" s="1158" t="s">
        <v>344</v>
      </c>
      <c r="I13" s="1158" t="s">
        <v>399</v>
      </c>
      <c r="J13" s="1158">
        <v>800</v>
      </c>
      <c r="K13" s="1158"/>
      <c r="L13" s="1158"/>
      <c r="M13" s="1158"/>
      <c r="N13" s="1158"/>
      <c r="O13" s="1158"/>
      <c r="P13" s="1158">
        <v>819</v>
      </c>
      <c r="Q13" s="1158">
        <v>47</v>
      </c>
      <c r="R13" s="1158" t="s">
        <v>549</v>
      </c>
      <c r="S13" s="1158"/>
      <c r="T13" s="1158" t="s">
        <v>342</v>
      </c>
      <c r="U13" s="1158" t="s">
        <v>342</v>
      </c>
      <c r="V13" s="1158" t="s">
        <v>342</v>
      </c>
      <c r="W13" s="1158" t="s">
        <v>342</v>
      </c>
      <c r="X13" s="1917"/>
      <c r="Y13" s="1158"/>
      <c r="Z13" s="1174"/>
    </row>
    <row r="14" spans="2:26" s="1271" customFormat="1" ht="12.75" customHeight="1">
      <c r="B14" s="1161"/>
      <c r="C14" s="1161"/>
      <c r="D14" s="1161"/>
      <c r="E14" s="1161"/>
      <c r="F14" s="1183" t="s">
        <v>379</v>
      </c>
      <c r="G14" s="1183"/>
      <c r="H14" s="1183"/>
      <c r="I14" s="1183"/>
      <c r="J14" s="1183">
        <f>SUM(J11:J13)</f>
        <v>2500</v>
      </c>
      <c r="K14" s="1183">
        <f t="shared" ref="K14:Q14" si="1">SUM(K11:K13)</f>
        <v>0</v>
      </c>
      <c r="L14" s="1183">
        <f t="shared" si="1"/>
        <v>0</v>
      </c>
      <c r="M14" s="1183">
        <f t="shared" si="1"/>
        <v>0</v>
      </c>
      <c r="N14" s="1183">
        <f t="shared" si="1"/>
        <v>0</v>
      </c>
      <c r="O14" s="1183">
        <f t="shared" si="1"/>
        <v>0</v>
      </c>
      <c r="P14" s="1183">
        <f t="shared" si="1"/>
        <v>2565</v>
      </c>
      <c r="Q14" s="1183">
        <f t="shared" si="1"/>
        <v>147</v>
      </c>
      <c r="R14" s="1162"/>
      <c r="S14" s="1162"/>
      <c r="T14" s="1162"/>
      <c r="U14" s="1162"/>
      <c r="V14" s="1162"/>
      <c r="W14" s="1162"/>
      <c r="X14" s="1162"/>
      <c r="Y14" s="1162"/>
      <c r="Z14" s="1280"/>
    </row>
    <row r="15" spans="2:26" s="1271" customFormat="1" ht="12.75" customHeight="1">
      <c r="B15" s="1158"/>
      <c r="C15" s="1158"/>
      <c r="D15" s="1158"/>
      <c r="E15" s="1158"/>
      <c r="F15" s="1158"/>
      <c r="G15" s="1158"/>
      <c r="H15" s="1158"/>
      <c r="I15" s="1158"/>
      <c r="J15" s="1158"/>
      <c r="K15" s="1158"/>
      <c r="L15" s="1158"/>
      <c r="M15" s="1158"/>
      <c r="N15" s="1158"/>
      <c r="O15" s="1158"/>
      <c r="P15" s="1158"/>
      <c r="Q15" s="1158"/>
      <c r="R15" s="1158"/>
      <c r="S15" s="1158"/>
      <c r="T15" s="1158"/>
      <c r="U15" s="1158"/>
      <c r="V15" s="1158"/>
      <c r="W15" s="1158"/>
      <c r="X15" s="1274"/>
      <c r="Y15" s="1158"/>
      <c r="Z15" s="1174"/>
    </row>
    <row r="16" spans="2:26" s="1271" customFormat="1" ht="12.75" customHeight="1">
      <c r="B16" s="1158"/>
      <c r="C16" s="1158" t="s">
        <v>21</v>
      </c>
      <c r="D16" s="1158">
        <v>20</v>
      </c>
      <c r="E16" s="1158" t="s">
        <v>401</v>
      </c>
      <c r="F16" s="1158" t="s">
        <v>25</v>
      </c>
      <c r="G16" s="1158">
        <v>4702068711</v>
      </c>
      <c r="H16" s="1158" t="s">
        <v>393</v>
      </c>
      <c r="I16" s="1158" t="s">
        <v>402</v>
      </c>
      <c r="J16" s="1158">
        <v>2600</v>
      </c>
      <c r="K16" s="1158"/>
      <c r="L16" s="1158"/>
      <c r="M16" s="1158"/>
      <c r="N16" s="1158"/>
      <c r="O16" s="1158"/>
      <c r="P16" s="1158">
        <v>2672</v>
      </c>
      <c r="Q16" s="1158">
        <v>156</v>
      </c>
      <c r="R16" s="1158" t="s">
        <v>549</v>
      </c>
      <c r="S16" s="1158"/>
      <c r="T16" s="1158" t="s">
        <v>342</v>
      </c>
      <c r="U16" s="1158" t="s">
        <v>342</v>
      </c>
      <c r="V16" s="1158" t="s">
        <v>342</v>
      </c>
      <c r="W16" s="1158"/>
      <c r="X16" s="1274" t="s">
        <v>1571</v>
      </c>
      <c r="Y16" s="1158"/>
      <c r="Z16" s="1174"/>
    </row>
    <row r="17" spans="2:26" s="1271" customFormat="1" ht="12.75" customHeight="1">
      <c r="B17" s="1161"/>
      <c r="C17" s="1161"/>
      <c r="D17" s="1161"/>
      <c r="E17" s="1161"/>
      <c r="F17" s="1183" t="s">
        <v>379</v>
      </c>
      <c r="G17" s="1183"/>
      <c r="H17" s="1183"/>
      <c r="I17" s="1183"/>
      <c r="J17" s="1183">
        <f>SUM(J16)</f>
        <v>2600</v>
      </c>
      <c r="K17" s="1183">
        <f t="shared" ref="K17:Q17" si="2">SUM(K16)</f>
        <v>0</v>
      </c>
      <c r="L17" s="1183">
        <f t="shared" si="2"/>
        <v>0</v>
      </c>
      <c r="M17" s="1183">
        <f t="shared" si="2"/>
        <v>0</v>
      </c>
      <c r="N17" s="1183">
        <f t="shared" si="2"/>
        <v>0</v>
      </c>
      <c r="O17" s="1183">
        <f t="shared" si="2"/>
        <v>0</v>
      </c>
      <c r="P17" s="1183">
        <f t="shared" si="2"/>
        <v>2672</v>
      </c>
      <c r="Q17" s="1183">
        <f t="shared" si="2"/>
        <v>156</v>
      </c>
      <c r="R17" s="1162"/>
      <c r="S17" s="1162"/>
      <c r="T17" s="1162"/>
      <c r="U17" s="1162"/>
      <c r="V17" s="1162"/>
      <c r="W17" s="1162"/>
      <c r="X17" s="1162"/>
      <c r="Y17" s="1162"/>
      <c r="Z17" s="1280"/>
    </row>
    <row r="18" spans="2:26" s="1271" customFormat="1" ht="12.75" customHeight="1">
      <c r="B18" s="1158"/>
      <c r="C18" s="1158"/>
      <c r="D18" s="1158"/>
      <c r="E18" s="1158"/>
      <c r="F18" s="1158"/>
      <c r="G18" s="1158"/>
      <c r="H18" s="1158"/>
      <c r="I18" s="1158"/>
      <c r="J18" s="1158"/>
      <c r="K18" s="1158"/>
      <c r="L18" s="1158"/>
      <c r="M18" s="1158"/>
      <c r="N18" s="1158"/>
      <c r="O18" s="1158"/>
      <c r="P18" s="1158"/>
      <c r="Q18" s="1158"/>
      <c r="R18" s="1158"/>
      <c r="S18" s="1158"/>
      <c r="T18" s="1158"/>
      <c r="U18" s="1158"/>
      <c r="V18" s="1158"/>
      <c r="W18" s="1158"/>
      <c r="X18" s="1274"/>
      <c r="Y18" s="1158"/>
      <c r="Z18" s="1174"/>
    </row>
    <row r="19" spans="2:26" s="1271" customFormat="1" ht="12.75" customHeight="1">
      <c r="B19" s="1158"/>
      <c r="C19" s="1158" t="s">
        <v>152</v>
      </c>
      <c r="D19" s="1158">
        <v>10</v>
      </c>
      <c r="E19" s="1158" t="s">
        <v>403</v>
      </c>
      <c r="F19" s="1158" t="s">
        <v>102</v>
      </c>
      <c r="G19" s="1158">
        <v>4702068713</v>
      </c>
      <c r="H19" s="1158" t="s">
        <v>393</v>
      </c>
      <c r="I19" s="1158" t="s">
        <v>404</v>
      </c>
      <c r="J19" s="1158">
        <v>300</v>
      </c>
      <c r="K19" s="1158"/>
      <c r="L19" s="1158"/>
      <c r="M19" s="1158"/>
      <c r="N19" s="1158"/>
      <c r="O19" s="1158"/>
      <c r="P19" s="1158">
        <v>300</v>
      </c>
      <c r="Q19" s="1158">
        <v>19</v>
      </c>
      <c r="R19" s="1158" t="s">
        <v>549</v>
      </c>
      <c r="S19" s="1158"/>
      <c r="T19" s="1158" t="s">
        <v>342</v>
      </c>
      <c r="U19" s="1158" t="s">
        <v>342</v>
      </c>
      <c r="V19" s="1158" t="s">
        <v>342</v>
      </c>
      <c r="W19" s="1158" t="s">
        <v>342</v>
      </c>
      <c r="X19" s="1274" t="s">
        <v>1572</v>
      </c>
      <c r="Y19" s="1158"/>
      <c r="Z19" s="1174"/>
    </row>
    <row r="20" spans="2:26" s="1271" customFormat="1" ht="12.75" customHeight="1">
      <c r="B20" s="1161"/>
      <c r="C20" s="1161"/>
      <c r="D20" s="1161"/>
      <c r="E20" s="1161"/>
      <c r="F20" s="1183" t="s">
        <v>379</v>
      </c>
      <c r="G20" s="1183"/>
      <c r="H20" s="1183"/>
      <c r="I20" s="1183"/>
      <c r="J20" s="1183">
        <f>SUM(J19)</f>
        <v>300</v>
      </c>
      <c r="K20" s="1183">
        <f t="shared" ref="K20:Q20" si="3">SUM(K19)</f>
        <v>0</v>
      </c>
      <c r="L20" s="1183">
        <f t="shared" si="3"/>
        <v>0</v>
      </c>
      <c r="M20" s="1183">
        <f t="shared" si="3"/>
        <v>0</v>
      </c>
      <c r="N20" s="1183">
        <f t="shared" si="3"/>
        <v>0</v>
      </c>
      <c r="O20" s="1183">
        <f t="shared" si="3"/>
        <v>0</v>
      </c>
      <c r="P20" s="1183">
        <f t="shared" si="3"/>
        <v>300</v>
      </c>
      <c r="Q20" s="1183">
        <f t="shared" si="3"/>
        <v>19</v>
      </c>
      <c r="R20" s="1162"/>
      <c r="S20" s="1162"/>
      <c r="T20" s="1162"/>
      <c r="U20" s="1162"/>
      <c r="V20" s="1162"/>
      <c r="W20" s="1162"/>
      <c r="X20" s="1162"/>
      <c r="Y20" s="1162"/>
      <c r="Z20" s="1280"/>
    </row>
    <row r="21" spans="2:26" s="1271" customFormat="1" ht="12.75" customHeight="1">
      <c r="B21" s="1158"/>
      <c r="C21" s="1158"/>
      <c r="D21" s="1158"/>
      <c r="E21" s="1158"/>
      <c r="F21" s="1158"/>
      <c r="G21" s="1158"/>
      <c r="H21" s="1158"/>
      <c r="I21" s="1158"/>
      <c r="J21" s="1158"/>
      <c r="K21" s="1158"/>
      <c r="L21" s="1158"/>
      <c r="M21" s="1158"/>
      <c r="N21" s="1158"/>
      <c r="O21" s="1158"/>
      <c r="P21" s="1158"/>
      <c r="Q21" s="1158"/>
      <c r="R21" s="1158"/>
      <c r="S21" s="1158"/>
      <c r="T21" s="1158"/>
      <c r="U21" s="1158"/>
      <c r="V21" s="1158"/>
      <c r="W21" s="1158"/>
      <c r="X21" s="1274"/>
      <c r="Y21" s="1158"/>
      <c r="Z21" s="1174"/>
    </row>
    <row r="22" spans="2:26" s="1271" customFormat="1" ht="12.75" customHeight="1">
      <c r="B22" s="1158"/>
      <c r="C22" s="1158" t="s">
        <v>152</v>
      </c>
      <c r="D22" s="1158">
        <v>10</v>
      </c>
      <c r="E22" s="1158" t="s">
        <v>405</v>
      </c>
      <c r="F22" s="1158" t="s">
        <v>102</v>
      </c>
      <c r="G22" s="1158">
        <v>4702077438</v>
      </c>
      <c r="H22" s="1158" t="s">
        <v>406</v>
      </c>
      <c r="I22" s="1279">
        <v>712936018500</v>
      </c>
      <c r="J22" s="1158">
        <v>300</v>
      </c>
      <c r="K22" s="1158"/>
      <c r="L22" s="1158"/>
      <c r="M22" s="1158"/>
      <c r="N22" s="1158"/>
      <c r="O22" s="1158"/>
      <c r="P22" s="1158">
        <v>126</v>
      </c>
      <c r="Q22" s="1158">
        <v>7</v>
      </c>
      <c r="R22" s="1158" t="s">
        <v>575</v>
      </c>
      <c r="S22" s="1158"/>
      <c r="T22" s="1158"/>
      <c r="U22" s="1158"/>
      <c r="V22" s="1158"/>
      <c r="W22" s="1158"/>
      <c r="X22" s="1915" t="s">
        <v>1573</v>
      </c>
      <c r="Y22" s="1158"/>
      <c r="Z22" s="1174"/>
    </row>
    <row r="23" spans="2:26" s="1271" customFormat="1" ht="12.75" customHeight="1">
      <c r="B23" s="1158"/>
      <c r="C23" s="1158" t="s">
        <v>152</v>
      </c>
      <c r="D23" s="1158">
        <v>20</v>
      </c>
      <c r="E23" s="1158" t="s">
        <v>407</v>
      </c>
      <c r="F23" s="1158" t="s">
        <v>102</v>
      </c>
      <c r="G23" s="1158">
        <v>4702077438</v>
      </c>
      <c r="H23" s="1158" t="s">
        <v>408</v>
      </c>
      <c r="I23" s="1279">
        <v>712936018501</v>
      </c>
      <c r="J23" s="1158">
        <v>300</v>
      </c>
      <c r="K23" s="1158"/>
      <c r="L23" s="1158"/>
      <c r="M23" s="1158"/>
      <c r="N23" s="1158"/>
      <c r="O23" s="1158"/>
      <c r="P23" s="1158"/>
      <c r="Q23" s="1158"/>
      <c r="R23" s="1158" t="s">
        <v>1576</v>
      </c>
      <c r="S23" s="1158"/>
      <c r="T23" s="1158"/>
      <c r="U23" s="1158"/>
      <c r="V23" s="1158"/>
      <c r="W23" s="1158"/>
      <c r="X23" s="1916"/>
      <c r="Y23" s="1158"/>
      <c r="Z23" s="1174"/>
    </row>
    <row r="24" spans="2:26" s="1271" customFormat="1" ht="12.75" customHeight="1">
      <c r="B24" s="1158"/>
      <c r="C24" s="1158" t="s">
        <v>152</v>
      </c>
      <c r="D24" s="1158">
        <v>30</v>
      </c>
      <c r="E24" s="1158" t="s">
        <v>409</v>
      </c>
      <c r="F24" s="1158" t="s">
        <v>102</v>
      </c>
      <c r="G24" s="1158">
        <v>4702077438</v>
      </c>
      <c r="H24" s="1158" t="s">
        <v>410</v>
      </c>
      <c r="I24" s="1279">
        <v>712936018502</v>
      </c>
      <c r="J24" s="1158">
        <v>300</v>
      </c>
      <c r="K24" s="1158"/>
      <c r="L24" s="1158"/>
      <c r="M24" s="1158"/>
      <c r="N24" s="1158"/>
      <c r="O24" s="1158"/>
      <c r="P24" s="1158">
        <v>126</v>
      </c>
      <c r="Q24" s="1158">
        <v>7</v>
      </c>
      <c r="R24" s="1158" t="s">
        <v>575</v>
      </c>
      <c r="S24" s="1158"/>
      <c r="T24" s="1158"/>
      <c r="U24" s="1158"/>
      <c r="V24" s="1158"/>
      <c r="W24" s="1158"/>
      <c r="X24" s="1916"/>
      <c r="Y24" s="1158"/>
      <c r="Z24" s="1174"/>
    </row>
    <row r="25" spans="2:26" s="1271" customFormat="1" ht="12.75" customHeight="1">
      <c r="B25" s="1158"/>
      <c r="C25" s="1158" t="s">
        <v>152</v>
      </c>
      <c r="D25" s="1158">
        <v>10</v>
      </c>
      <c r="E25" s="1158" t="s">
        <v>411</v>
      </c>
      <c r="F25" s="1158" t="s">
        <v>102</v>
      </c>
      <c r="G25" s="1158">
        <v>4702077439</v>
      </c>
      <c r="H25" s="1158" t="s">
        <v>413</v>
      </c>
      <c r="I25" s="1158" t="s">
        <v>412</v>
      </c>
      <c r="J25" s="1158">
        <v>300</v>
      </c>
      <c r="K25" s="1158"/>
      <c r="L25" s="1158"/>
      <c r="M25" s="1158"/>
      <c r="N25" s="1158"/>
      <c r="O25" s="1158"/>
      <c r="P25" s="1158">
        <v>300</v>
      </c>
      <c r="Q25" s="1158">
        <v>20</v>
      </c>
      <c r="R25" s="1158" t="s">
        <v>397</v>
      </c>
      <c r="S25" s="1158"/>
      <c r="T25" s="1158"/>
      <c r="U25" s="1158"/>
      <c r="V25" s="1158"/>
      <c r="W25" s="1158"/>
      <c r="X25" s="1917"/>
      <c r="Y25" s="1158"/>
      <c r="Z25" s="1174"/>
    </row>
    <row r="26" spans="2:26" ht="12.75" customHeight="1">
      <c r="B26" s="1161"/>
      <c r="C26" s="1161"/>
      <c r="D26" s="1161"/>
      <c r="E26" s="1161"/>
      <c r="F26" s="1183" t="s">
        <v>379</v>
      </c>
      <c r="G26" s="1183"/>
      <c r="H26" s="1183"/>
      <c r="I26" s="1183"/>
      <c r="J26" s="1183">
        <f>SUM(J22:J25)</f>
        <v>1200</v>
      </c>
      <c r="K26" s="1183">
        <f t="shared" ref="K26:Q26" si="4">SUM(K22:K25)</f>
        <v>0</v>
      </c>
      <c r="L26" s="1183">
        <f t="shared" si="4"/>
        <v>0</v>
      </c>
      <c r="M26" s="1183">
        <f t="shared" si="4"/>
        <v>0</v>
      </c>
      <c r="N26" s="1183">
        <f t="shared" si="4"/>
        <v>0</v>
      </c>
      <c r="O26" s="1183">
        <f t="shared" si="4"/>
        <v>0</v>
      </c>
      <c r="P26" s="1183">
        <f t="shared" si="4"/>
        <v>552</v>
      </c>
      <c r="Q26" s="1183">
        <f t="shared" si="4"/>
        <v>34</v>
      </c>
      <c r="R26" s="1162"/>
      <c r="S26" s="1162"/>
      <c r="T26" s="1162"/>
      <c r="U26" s="1162"/>
      <c r="V26" s="1162"/>
      <c r="W26" s="1162"/>
      <c r="X26" s="1162"/>
      <c r="Y26" s="1162"/>
      <c r="Z26" s="1280"/>
    </row>
    <row r="27" spans="2:26" ht="12.75" customHeight="1">
      <c r="B27" s="1158"/>
      <c r="C27" s="1158"/>
      <c r="D27" s="1158"/>
      <c r="E27" s="1158"/>
      <c r="F27" s="1158"/>
      <c r="G27" s="1158"/>
      <c r="H27" s="1158"/>
      <c r="I27" s="1158"/>
      <c r="J27" s="1158"/>
      <c r="K27" s="1158"/>
      <c r="L27" s="1158"/>
      <c r="M27" s="1158"/>
      <c r="N27" s="1158"/>
      <c r="O27" s="1158"/>
      <c r="P27" s="1158"/>
      <c r="Q27" s="1158"/>
      <c r="R27" s="1158"/>
      <c r="S27" s="1158"/>
      <c r="T27" s="1158"/>
      <c r="U27" s="1158"/>
      <c r="V27" s="1158"/>
      <c r="W27" s="1158"/>
      <c r="X27" s="1158"/>
      <c r="Y27" s="1158"/>
      <c r="Z27" s="1158"/>
    </row>
    <row r="28" spans="2:26" ht="12.75" customHeight="1">
      <c r="B28" s="1159"/>
      <c r="C28" s="1159"/>
      <c r="D28" s="1159"/>
      <c r="E28" s="1159"/>
      <c r="F28" s="1159"/>
      <c r="G28" s="1159"/>
      <c r="H28" s="1181" t="s">
        <v>349</v>
      </c>
      <c r="I28" s="1182"/>
      <c r="J28" s="1182">
        <f t="shared" ref="J28:Q28" si="5">SUBTOTAL(9,J5:J8,J11:J13,J16,J19,J22:J25)</f>
        <v>9750</v>
      </c>
      <c r="K28" s="1182">
        <f t="shared" si="5"/>
        <v>0</v>
      </c>
      <c r="L28" s="1182">
        <f t="shared" si="5"/>
        <v>0</v>
      </c>
      <c r="M28" s="1182">
        <f t="shared" si="5"/>
        <v>0</v>
      </c>
      <c r="N28" s="1182">
        <f t="shared" si="5"/>
        <v>0</v>
      </c>
      <c r="O28" s="1182">
        <f t="shared" si="5"/>
        <v>0</v>
      </c>
      <c r="P28" s="1182">
        <f t="shared" si="5"/>
        <v>9314</v>
      </c>
      <c r="Q28" s="1182">
        <f t="shared" si="5"/>
        <v>543</v>
      </c>
      <c r="R28" s="1160"/>
      <c r="S28" s="1160"/>
      <c r="T28" s="1160"/>
      <c r="U28" s="1160"/>
      <c r="V28" s="1160"/>
      <c r="W28" s="1160"/>
      <c r="X28" s="1160"/>
      <c r="Y28" s="1160"/>
      <c r="Z28" s="43"/>
    </row>
  </sheetData>
  <autoFilter ref="B4:Z27"/>
  <mergeCells count="3">
    <mergeCell ref="X5:X8"/>
    <mergeCell ref="X11:X13"/>
    <mergeCell ref="X22:X25"/>
  </mergeCells>
  <pageMargins left="0.25" right="0.25" top="0.75" bottom="0.75" header="0.3" footer="0.3"/>
  <pageSetup paperSize="9" scale="6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92D050"/>
    <pageSetUpPr fitToPage="1"/>
  </sheetPr>
  <dimension ref="A1:AD47"/>
  <sheetViews>
    <sheetView zoomScaleNormal="100" workbookViewId="0">
      <selection activeCell="B2" sqref="B2:Z29"/>
    </sheetView>
  </sheetViews>
  <sheetFormatPr defaultColWidth="8.85546875" defaultRowHeight="15" customHeight="1"/>
  <cols>
    <col min="1" max="1" width="8.85546875" style="1308"/>
    <col min="2" max="2" width="7.28515625" style="1308" bestFit="1" customWidth="1"/>
    <col min="3" max="3" width="14.5703125" style="1308" customWidth="1"/>
    <col min="4" max="4" width="10" style="1308" customWidth="1"/>
    <col min="5" max="5" width="18.5703125" style="1308" customWidth="1"/>
    <col min="6" max="6" width="14.28515625" style="1308" customWidth="1"/>
    <col min="7" max="7" width="17.140625" style="1308" customWidth="1"/>
    <col min="8" max="8" width="35.140625" style="1308" customWidth="1"/>
    <col min="9" max="9" width="21.42578125" style="1308" customWidth="1"/>
    <col min="10" max="10" width="6.42578125" style="1308" bestFit="1" customWidth="1"/>
    <col min="11" max="11" width="10.7109375" style="1308" hidden="1" customWidth="1"/>
    <col min="12" max="12" width="20.7109375" style="1308" hidden="1" customWidth="1"/>
    <col min="13" max="13" width="17.85546875" style="1308" hidden="1" customWidth="1"/>
    <col min="14" max="14" width="22.7109375" style="1308" hidden="1" customWidth="1"/>
    <col min="15" max="15" width="20.28515625" style="1308" hidden="1" customWidth="1"/>
    <col min="16" max="16" width="17.85546875" style="1308" bestFit="1" customWidth="1"/>
    <col min="17" max="17" width="7.5703125" style="1308" bestFit="1" customWidth="1"/>
    <col min="18" max="18" width="15.140625" style="1308" bestFit="1" customWidth="1"/>
    <col min="19" max="19" width="8" style="1308" hidden="1" customWidth="1"/>
    <col min="20" max="20" width="7.140625" style="1308" hidden="1" customWidth="1"/>
    <col min="21" max="21" width="9.5703125" style="1308" hidden="1" customWidth="1"/>
    <col min="22" max="23" width="7.140625" style="1308" hidden="1" customWidth="1"/>
    <col min="24" max="24" width="18" style="1308" bestFit="1" customWidth="1"/>
    <col min="25" max="25" width="11.42578125" style="1308" hidden="1" customWidth="1"/>
    <col min="26" max="26" width="9.140625" style="1308" customWidth="1"/>
    <col min="27" max="16384" width="8.85546875" style="1308"/>
  </cols>
  <sheetData>
    <row r="1" spans="2:26" ht="15" customHeight="1" thickBot="1"/>
    <row r="2" spans="2:26" ht="30" customHeight="1" thickBot="1">
      <c r="B2" s="1918" t="s">
        <v>1590</v>
      </c>
      <c r="C2" s="1919"/>
      <c r="D2" s="1919"/>
      <c r="E2" s="1919"/>
      <c r="F2" s="1919"/>
      <c r="G2" s="1919"/>
      <c r="H2" s="1919"/>
      <c r="I2" s="1919"/>
      <c r="J2" s="1919"/>
      <c r="K2" s="1919"/>
      <c r="L2" s="1919"/>
      <c r="M2" s="1919"/>
      <c r="N2" s="1919"/>
      <c r="O2" s="1919"/>
      <c r="P2" s="1919"/>
      <c r="Q2" s="1919"/>
      <c r="R2" s="1919"/>
      <c r="S2" s="1919"/>
      <c r="T2" s="1919"/>
      <c r="U2" s="1919"/>
      <c r="V2" s="1919"/>
      <c r="W2" s="1919"/>
      <c r="X2" s="1919"/>
      <c r="Y2" s="1919"/>
      <c r="Z2" s="1920"/>
    </row>
    <row r="3" spans="2:26" ht="18.75" customHeight="1">
      <c r="B3" s="1921" t="s">
        <v>1591</v>
      </c>
      <c r="C3" s="1922"/>
      <c r="D3" s="1922"/>
      <c r="E3" s="1922"/>
      <c r="F3" s="1922"/>
      <c r="G3" s="1922"/>
      <c r="H3" s="1922"/>
      <c r="I3" s="1922"/>
      <c r="J3" s="1922"/>
      <c r="K3" s="1922"/>
      <c r="L3" s="1922"/>
      <c r="M3" s="1922"/>
      <c r="N3" s="1922"/>
      <c r="O3" s="1922"/>
      <c r="P3" s="1922"/>
      <c r="Q3" s="1922"/>
      <c r="R3" s="1922"/>
      <c r="S3" s="1922"/>
      <c r="T3" s="1922"/>
      <c r="U3" s="1922"/>
      <c r="V3" s="1922"/>
      <c r="W3" s="1922"/>
      <c r="X3" s="1922"/>
      <c r="Y3" s="1922"/>
      <c r="Z3" s="1923"/>
    </row>
    <row r="4" spans="2:26" ht="15" customHeight="1">
      <c r="B4" s="1343"/>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44"/>
    </row>
    <row r="5" spans="2:26" ht="26.25" customHeight="1">
      <c r="B5" s="1345" t="s">
        <v>352</v>
      </c>
      <c r="C5" s="1309" t="s">
        <v>353</v>
      </c>
      <c r="D5" s="1310" t="s">
        <v>1</v>
      </c>
      <c r="E5" s="1310" t="s">
        <v>354</v>
      </c>
      <c r="F5" s="1310" t="s">
        <v>355</v>
      </c>
      <c r="G5" s="1310" t="s">
        <v>356</v>
      </c>
      <c r="H5" s="1310" t="s">
        <v>357</v>
      </c>
      <c r="I5" s="1310" t="s">
        <v>358</v>
      </c>
      <c r="J5" s="1310" t="s">
        <v>359</v>
      </c>
      <c r="K5" s="1310" t="s">
        <v>360</v>
      </c>
      <c r="L5" s="1310" t="s">
        <v>361</v>
      </c>
      <c r="M5" s="1310" t="s">
        <v>362</v>
      </c>
      <c r="N5" s="1310" t="s">
        <v>363</v>
      </c>
      <c r="O5" s="1310" t="s">
        <v>364</v>
      </c>
      <c r="P5" s="1310" t="s">
        <v>365</v>
      </c>
      <c r="Q5" s="1310" t="s">
        <v>366</v>
      </c>
      <c r="R5" s="1310" t="s">
        <v>367</v>
      </c>
      <c r="S5" s="1309" t="s">
        <v>370</v>
      </c>
      <c r="T5" s="1310" t="s">
        <v>371</v>
      </c>
      <c r="U5" s="1310" t="s">
        <v>372</v>
      </c>
      <c r="V5" s="1310" t="s">
        <v>373</v>
      </c>
      <c r="W5" s="1310" t="s">
        <v>374</v>
      </c>
      <c r="X5" s="1310" t="s">
        <v>375</v>
      </c>
      <c r="Y5" s="1310" t="s">
        <v>376</v>
      </c>
      <c r="Z5" s="1346" t="s">
        <v>1384</v>
      </c>
    </row>
    <row r="6" spans="2:26" ht="18.75" customHeight="1">
      <c r="B6" s="1347"/>
      <c r="C6" s="1318" t="s">
        <v>68</v>
      </c>
      <c r="D6" s="1318">
        <v>10</v>
      </c>
      <c r="E6" s="1320" t="s">
        <v>391</v>
      </c>
      <c r="F6" s="1318" t="s">
        <v>71</v>
      </c>
      <c r="G6" s="1318">
        <v>4702068707</v>
      </c>
      <c r="H6" s="1318" t="s">
        <v>393</v>
      </c>
      <c r="I6" s="1318" t="s">
        <v>392</v>
      </c>
      <c r="J6" s="1319">
        <v>1012</v>
      </c>
      <c r="K6" s="1319"/>
      <c r="L6" s="1319"/>
      <c r="M6" s="1319"/>
      <c r="N6" s="1319"/>
      <c r="O6" s="1319"/>
      <c r="P6" s="1319">
        <v>1034</v>
      </c>
      <c r="Q6" s="1319">
        <v>59</v>
      </c>
      <c r="R6" s="1318" t="s">
        <v>26</v>
      </c>
      <c r="S6" s="1318"/>
      <c r="T6" s="1320" t="s">
        <v>28</v>
      </c>
      <c r="U6" s="1318" t="s">
        <v>342</v>
      </c>
      <c r="V6" s="1318" t="s">
        <v>342</v>
      </c>
      <c r="W6" s="1318" t="s">
        <v>342</v>
      </c>
      <c r="X6" s="1924" t="s">
        <v>1569</v>
      </c>
      <c r="Y6" s="1318"/>
      <c r="Z6" s="1348">
        <f>+P6/J6</f>
        <v>1.0217391304347827</v>
      </c>
    </row>
    <row r="7" spans="2:26" ht="18.75" customHeight="1">
      <c r="B7" s="1347"/>
      <c r="C7" s="1318" t="s">
        <v>68</v>
      </c>
      <c r="D7" s="1318">
        <v>20</v>
      </c>
      <c r="E7" s="1320" t="s">
        <v>394</v>
      </c>
      <c r="F7" s="1318" t="s">
        <v>71</v>
      </c>
      <c r="G7" s="1318">
        <v>4702068707</v>
      </c>
      <c r="H7" s="1318" t="s">
        <v>312</v>
      </c>
      <c r="I7" s="1318" t="s">
        <v>395</v>
      </c>
      <c r="J7" s="1319">
        <v>568</v>
      </c>
      <c r="K7" s="1319"/>
      <c r="L7" s="1319"/>
      <c r="M7" s="1319"/>
      <c r="N7" s="1319"/>
      <c r="O7" s="1319"/>
      <c r="P7" s="1319">
        <v>583</v>
      </c>
      <c r="Q7" s="1319">
        <v>34</v>
      </c>
      <c r="R7" s="1318" t="s">
        <v>26</v>
      </c>
      <c r="S7" s="1318"/>
      <c r="T7" s="1320" t="s">
        <v>28</v>
      </c>
      <c r="U7" s="1318" t="s">
        <v>342</v>
      </c>
      <c r="V7" s="1318" t="s">
        <v>342</v>
      </c>
      <c r="W7" s="1318" t="s">
        <v>342</v>
      </c>
      <c r="X7" s="1925"/>
      <c r="Y7" s="1318"/>
      <c r="Z7" s="1348">
        <f>+P7/J7</f>
        <v>1.0264084507042253</v>
      </c>
    </row>
    <row r="8" spans="2:26" ht="18.75" customHeight="1">
      <c r="B8" s="1347"/>
      <c r="C8" s="1318" t="s">
        <v>68</v>
      </c>
      <c r="D8" s="1318">
        <v>10</v>
      </c>
      <c r="E8" s="1318" t="s">
        <v>391</v>
      </c>
      <c r="F8" s="1318" t="s">
        <v>71</v>
      </c>
      <c r="G8" s="1318">
        <v>4702068708</v>
      </c>
      <c r="H8" s="1318" t="s">
        <v>393</v>
      </c>
      <c r="I8" s="1318" t="s">
        <v>392</v>
      </c>
      <c r="J8" s="1319">
        <v>925</v>
      </c>
      <c r="K8" s="1319"/>
      <c r="L8" s="1319"/>
      <c r="M8" s="1319"/>
      <c r="N8" s="1319"/>
      <c r="O8" s="1319"/>
      <c r="P8" s="1319">
        <v>951</v>
      </c>
      <c r="Q8" s="1319">
        <v>55</v>
      </c>
      <c r="R8" s="1318" t="s">
        <v>26</v>
      </c>
      <c r="S8" s="1318"/>
      <c r="T8" s="1320" t="s">
        <v>28</v>
      </c>
      <c r="U8" s="1318" t="s">
        <v>342</v>
      </c>
      <c r="V8" s="1318" t="s">
        <v>342</v>
      </c>
      <c r="W8" s="1318" t="s">
        <v>342</v>
      </c>
      <c r="X8" s="1925"/>
      <c r="Y8" s="1318"/>
      <c r="Z8" s="1348">
        <f>+P8/J8</f>
        <v>1.028108108108108</v>
      </c>
    </row>
    <row r="9" spans="2:26" ht="18.75" customHeight="1" thickBot="1">
      <c r="B9" s="1347"/>
      <c r="C9" s="1318" t="s">
        <v>68</v>
      </c>
      <c r="D9" s="1318">
        <v>20</v>
      </c>
      <c r="E9" s="1318" t="s">
        <v>394</v>
      </c>
      <c r="F9" s="1318" t="s">
        <v>71</v>
      </c>
      <c r="G9" s="1318">
        <v>4702068708</v>
      </c>
      <c r="H9" s="1318" t="s">
        <v>312</v>
      </c>
      <c r="I9" s="1318" t="s">
        <v>395</v>
      </c>
      <c r="J9" s="1319">
        <v>645</v>
      </c>
      <c r="K9" s="1319"/>
      <c r="L9" s="1319"/>
      <c r="M9" s="1319"/>
      <c r="N9" s="1319"/>
      <c r="O9" s="1319"/>
      <c r="P9" s="1319">
        <v>657</v>
      </c>
      <c r="Q9" s="1319">
        <v>39</v>
      </c>
      <c r="R9" s="1318" t="s">
        <v>26</v>
      </c>
      <c r="S9" s="1318"/>
      <c r="T9" s="1320" t="s">
        <v>28</v>
      </c>
      <c r="U9" s="1318" t="s">
        <v>342</v>
      </c>
      <c r="V9" s="1318" t="s">
        <v>342</v>
      </c>
      <c r="W9" s="1318" t="s">
        <v>342</v>
      </c>
      <c r="X9" s="1926"/>
      <c r="Y9" s="1318"/>
      <c r="Z9" s="1348">
        <f>+P9/J9</f>
        <v>1.0186046511627906</v>
      </c>
    </row>
    <row r="10" spans="2:26" ht="15" customHeight="1" thickBot="1">
      <c r="B10" s="1349"/>
      <c r="C10" s="1321"/>
      <c r="D10" s="1321"/>
      <c r="E10" s="1313" t="s">
        <v>1592</v>
      </c>
      <c r="F10" s="1321"/>
      <c r="G10" s="1313"/>
      <c r="H10" s="1313"/>
      <c r="I10" s="1313"/>
      <c r="J10" s="1314">
        <f>SUM(J6:J9)</f>
        <v>3150</v>
      </c>
      <c r="K10" s="1314">
        <f t="shared" ref="K10:Q10" si="0">SUM(K6:K9)</f>
        <v>0</v>
      </c>
      <c r="L10" s="1314">
        <f t="shared" si="0"/>
        <v>0</v>
      </c>
      <c r="M10" s="1314">
        <f t="shared" si="0"/>
        <v>0</v>
      </c>
      <c r="N10" s="1314">
        <f t="shared" si="0"/>
        <v>0</v>
      </c>
      <c r="O10" s="1314">
        <f t="shared" si="0"/>
        <v>0</v>
      </c>
      <c r="P10" s="1314">
        <f t="shared" si="0"/>
        <v>3225</v>
      </c>
      <c r="Q10" s="1314">
        <f t="shared" si="0"/>
        <v>187</v>
      </c>
      <c r="R10" s="1311"/>
      <c r="S10" s="1311"/>
      <c r="T10" s="1311"/>
      <c r="U10" s="1311"/>
      <c r="V10" s="1311"/>
      <c r="W10" s="1311"/>
      <c r="X10" s="1311"/>
      <c r="Y10" s="1311"/>
      <c r="Z10" s="1350"/>
    </row>
    <row r="11" spans="2:26" ht="15" customHeight="1">
      <c r="B11" s="1351"/>
      <c r="C11" s="1316"/>
      <c r="D11" s="1316"/>
      <c r="E11" s="1316"/>
      <c r="F11" s="1316"/>
      <c r="G11" s="1316"/>
      <c r="H11" s="1316"/>
      <c r="I11" s="1316"/>
      <c r="J11" s="1316"/>
      <c r="K11" s="1316"/>
      <c r="L11" s="1316"/>
      <c r="M11" s="1316"/>
      <c r="N11" s="1316"/>
      <c r="O11" s="1316"/>
      <c r="P11" s="1316"/>
      <c r="Q11" s="1316"/>
      <c r="R11" s="1316"/>
      <c r="S11" s="1316"/>
      <c r="T11" s="1316"/>
      <c r="U11" s="1316"/>
      <c r="V11" s="1316"/>
      <c r="W11" s="1316"/>
      <c r="X11" s="1316"/>
      <c r="Y11" s="1316"/>
      <c r="Z11" s="1352"/>
    </row>
    <row r="12" spans="2:26" ht="18.75" customHeight="1">
      <c r="B12" s="1347"/>
      <c r="C12" s="1318" t="s">
        <v>237</v>
      </c>
      <c r="D12" s="1318">
        <v>10</v>
      </c>
      <c r="E12" s="1318" t="s">
        <v>391</v>
      </c>
      <c r="F12" s="1318" t="s">
        <v>238</v>
      </c>
      <c r="G12" s="1318">
        <v>4702068709</v>
      </c>
      <c r="H12" s="1318" t="s">
        <v>393</v>
      </c>
      <c r="I12" s="1318" t="s">
        <v>392</v>
      </c>
      <c r="J12" s="1319">
        <v>1200</v>
      </c>
      <c r="K12" s="1319"/>
      <c r="L12" s="1319"/>
      <c r="M12" s="1319"/>
      <c r="N12" s="1319"/>
      <c r="O12" s="1319"/>
      <c r="P12" s="1319">
        <v>1233</v>
      </c>
      <c r="Q12" s="1319">
        <v>70</v>
      </c>
      <c r="R12" s="1318" t="s">
        <v>26</v>
      </c>
      <c r="S12" s="1318"/>
      <c r="T12" s="1320" t="s">
        <v>28</v>
      </c>
      <c r="U12" s="1318" t="s">
        <v>342</v>
      </c>
      <c r="V12" s="1318" t="s">
        <v>342</v>
      </c>
      <c r="W12" s="1318" t="s">
        <v>342</v>
      </c>
      <c r="X12" s="1927" t="s">
        <v>1570</v>
      </c>
      <c r="Y12" s="1318"/>
      <c r="Z12" s="1348">
        <f>+P12/J12</f>
        <v>1.0275000000000001</v>
      </c>
    </row>
    <row r="13" spans="2:26" ht="18.75" customHeight="1">
      <c r="B13" s="1347"/>
      <c r="C13" s="1318" t="s">
        <v>237</v>
      </c>
      <c r="D13" s="1318">
        <v>20</v>
      </c>
      <c r="E13" s="1318" t="s">
        <v>394</v>
      </c>
      <c r="F13" s="1318" t="s">
        <v>238</v>
      </c>
      <c r="G13" s="1318">
        <v>4702068709</v>
      </c>
      <c r="H13" s="1318" t="s">
        <v>312</v>
      </c>
      <c r="I13" s="1318" t="s">
        <v>395</v>
      </c>
      <c r="J13" s="1319">
        <v>500</v>
      </c>
      <c r="K13" s="1319"/>
      <c r="L13" s="1319"/>
      <c r="M13" s="1319"/>
      <c r="N13" s="1319"/>
      <c r="O13" s="1319"/>
      <c r="P13" s="1319">
        <v>513</v>
      </c>
      <c r="Q13" s="1319">
        <v>30</v>
      </c>
      <c r="R13" s="1318" t="s">
        <v>26</v>
      </c>
      <c r="S13" s="1318"/>
      <c r="T13" s="1320" t="s">
        <v>28</v>
      </c>
      <c r="U13" s="1318" t="s">
        <v>342</v>
      </c>
      <c r="V13" s="1318" t="s">
        <v>342</v>
      </c>
      <c r="W13" s="1318" t="s">
        <v>342</v>
      </c>
      <c r="X13" s="1925"/>
      <c r="Y13" s="1318"/>
      <c r="Z13" s="1348">
        <f>+P13/J13</f>
        <v>1.026</v>
      </c>
    </row>
    <row r="14" spans="2:26" ht="18.75" customHeight="1" thickBot="1">
      <c r="B14" s="1347"/>
      <c r="C14" s="1318" t="s">
        <v>237</v>
      </c>
      <c r="D14" s="1318">
        <v>30</v>
      </c>
      <c r="E14" s="1320" t="s">
        <v>398</v>
      </c>
      <c r="F14" s="1318" t="s">
        <v>238</v>
      </c>
      <c r="G14" s="1318">
        <v>4702068709</v>
      </c>
      <c r="H14" s="1318" t="s">
        <v>344</v>
      </c>
      <c r="I14" s="1318" t="s">
        <v>399</v>
      </c>
      <c r="J14" s="1319">
        <v>800</v>
      </c>
      <c r="K14" s="1319"/>
      <c r="L14" s="1319"/>
      <c r="M14" s="1319"/>
      <c r="N14" s="1319"/>
      <c r="O14" s="1319"/>
      <c r="P14" s="1319">
        <v>819</v>
      </c>
      <c r="Q14" s="1319">
        <v>47</v>
      </c>
      <c r="R14" s="1318" t="s">
        <v>26</v>
      </c>
      <c r="S14" s="1318"/>
      <c r="T14" s="1320" t="s">
        <v>28</v>
      </c>
      <c r="U14" s="1318" t="s">
        <v>342</v>
      </c>
      <c r="V14" s="1318" t="s">
        <v>342</v>
      </c>
      <c r="W14" s="1318" t="s">
        <v>342</v>
      </c>
      <c r="X14" s="1926"/>
      <c r="Y14" s="1318"/>
      <c r="Z14" s="1348">
        <f>+P14/J14</f>
        <v>1.0237499999999999</v>
      </c>
    </row>
    <row r="15" spans="2:26" ht="15" customHeight="1" thickBot="1">
      <c r="B15" s="1349"/>
      <c r="C15" s="1321"/>
      <c r="D15" s="1321"/>
      <c r="E15" s="1313" t="s">
        <v>1593</v>
      </c>
      <c r="F15" s="1321"/>
      <c r="G15" s="1313"/>
      <c r="H15" s="1313"/>
      <c r="I15" s="1313"/>
      <c r="J15" s="1314">
        <f>SUM(J12:J14)</f>
        <v>2500</v>
      </c>
      <c r="K15" s="1314">
        <f t="shared" ref="K15:Q15" si="1">SUM(K12:K14)</f>
        <v>0</v>
      </c>
      <c r="L15" s="1314">
        <f t="shared" si="1"/>
        <v>0</v>
      </c>
      <c r="M15" s="1314">
        <f t="shared" si="1"/>
        <v>0</v>
      </c>
      <c r="N15" s="1314">
        <f t="shared" si="1"/>
        <v>0</v>
      </c>
      <c r="O15" s="1314">
        <f t="shared" si="1"/>
        <v>0</v>
      </c>
      <c r="P15" s="1314">
        <f t="shared" si="1"/>
        <v>2565</v>
      </c>
      <c r="Q15" s="1314">
        <f t="shared" si="1"/>
        <v>147</v>
      </c>
      <c r="R15" s="1311"/>
      <c r="S15" s="1311"/>
      <c r="T15" s="1311"/>
      <c r="U15" s="1311"/>
      <c r="V15" s="1311"/>
      <c r="W15" s="1311"/>
      <c r="X15" s="1311"/>
      <c r="Y15" s="1311"/>
      <c r="Z15" s="1350"/>
    </row>
    <row r="16" spans="2:26" ht="15" customHeight="1">
      <c r="B16" s="1351"/>
      <c r="C16" s="1316"/>
      <c r="D16" s="1316"/>
      <c r="E16" s="1316"/>
      <c r="F16" s="1316"/>
      <c r="G16" s="1316"/>
      <c r="H16" s="1316"/>
      <c r="I16" s="1316"/>
      <c r="J16" s="1316"/>
      <c r="K16" s="1316"/>
      <c r="L16" s="1316"/>
      <c r="M16" s="1316"/>
      <c r="N16" s="1316"/>
      <c r="O16" s="1316"/>
      <c r="P16" s="1316"/>
      <c r="Q16" s="1316"/>
      <c r="R16" s="1316"/>
      <c r="S16" s="1316"/>
      <c r="T16" s="1316"/>
      <c r="U16" s="1316"/>
      <c r="V16" s="1316"/>
      <c r="W16" s="1316"/>
      <c r="X16" s="1316"/>
      <c r="Y16" s="1316"/>
      <c r="Z16" s="1352"/>
    </row>
    <row r="17" spans="2:30" ht="18.75" customHeight="1" thickBot="1">
      <c r="B17" s="1347"/>
      <c r="C17" s="1318" t="s">
        <v>152</v>
      </c>
      <c r="D17" s="1318">
        <v>10</v>
      </c>
      <c r="E17" s="1320" t="s">
        <v>403</v>
      </c>
      <c r="F17" s="1318" t="s">
        <v>102</v>
      </c>
      <c r="G17" s="1318">
        <v>4702068713</v>
      </c>
      <c r="H17" s="1318" t="s">
        <v>393</v>
      </c>
      <c r="I17" s="1318" t="s">
        <v>404</v>
      </c>
      <c r="J17" s="1319">
        <v>300</v>
      </c>
      <c r="K17" s="1319"/>
      <c r="L17" s="1319"/>
      <c r="M17" s="1319"/>
      <c r="N17" s="1319"/>
      <c r="O17" s="1319"/>
      <c r="P17" s="1319">
        <v>300</v>
      </c>
      <c r="Q17" s="1319">
        <v>19</v>
      </c>
      <c r="R17" s="1318" t="s">
        <v>26</v>
      </c>
      <c r="S17" s="1318"/>
      <c r="T17" s="1320" t="s">
        <v>28</v>
      </c>
      <c r="U17" s="1318" t="s">
        <v>342</v>
      </c>
      <c r="V17" s="1318" t="s">
        <v>342</v>
      </c>
      <c r="W17" s="1318" t="s">
        <v>342</v>
      </c>
      <c r="X17" s="1318" t="s">
        <v>1572</v>
      </c>
      <c r="Y17" s="1318"/>
      <c r="Z17" s="1348">
        <f>+P17/J17</f>
        <v>1</v>
      </c>
    </row>
    <row r="18" spans="2:30" ht="15" customHeight="1" thickBot="1">
      <c r="B18" s="1349"/>
      <c r="C18" s="1321"/>
      <c r="D18" s="1321"/>
      <c r="E18" s="1313" t="s">
        <v>1592</v>
      </c>
      <c r="F18" s="1321"/>
      <c r="G18" s="1313"/>
      <c r="H18" s="1313"/>
      <c r="I18" s="1313"/>
      <c r="J18" s="1314">
        <f>SUM(J17)</f>
        <v>300</v>
      </c>
      <c r="K18" s="1314">
        <f t="shared" ref="K18:Q18" si="2">SUM(K17)</f>
        <v>0</v>
      </c>
      <c r="L18" s="1314">
        <f t="shared" si="2"/>
        <v>0</v>
      </c>
      <c r="M18" s="1314">
        <f t="shared" si="2"/>
        <v>0</v>
      </c>
      <c r="N18" s="1314">
        <f t="shared" si="2"/>
        <v>0</v>
      </c>
      <c r="O18" s="1314">
        <f t="shared" si="2"/>
        <v>0</v>
      </c>
      <c r="P18" s="1314">
        <f t="shared" si="2"/>
        <v>300</v>
      </c>
      <c r="Q18" s="1314">
        <f t="shared" si="2"/>
        <v>19</v>
      </c>
      <c r="R18" s="1311"/>
      <c r="S18" s="1311"/>
      <c r="T18" s="1311"/>
      <c r="U18" s="1311"/>
      <c r="V18" s="1311"/>
      <c r="W18" s="1311"/>
      <c r="X18" s="1311"/>
      <c r="Y18" s="1311"/>
      <c r="Z18" s="1350"/>
    </row>
    <row r="19" spans="2:30" ht="15" customHeight="1">
      <c r="B19" s="1351"/>
      <c r="C19" s="1316"/>
      <c r="D19" s="1316"/>
      <c r="E19" s="1316"/>
      <c r="F19" s="1316"/>
      <c r="G19" s="1316"/>
      <c r="H19" s="1316"/>
      <c r="I19" s="1316"/>
      <c r="J19" s="1316"/>
      <c r="K19" s="1316"/>
      <c r="L19" s="1316"/>
      <c r="M19" s="1316"/>
      <c r="N19" s="1316"/>
      <c r="O19" s="1316"/>
      <c r="P19" s="1316"/>
      <c r="Q19" s="1316"/>
      <c r="R19" s="1316"/>
      <c r="S19" s="1316"/>
      <c r="T19" s="1316"/>
      <c r="U19" s="1316"/>
      <c r="V19" s="1316"/>
      <c r="W19" s="1316"/>
      <c r="X19" s="1316"/>
      <c r="Y19" s="1316"/>
      <c r="Z19" s="1352"/>
    </row>
    <row r="20" spans="2:30" ht="18.75" customHeight="1" thickBot="1">
      <c r="B20" s="1347"/>
      <c r="C20" s="1318" t="s">
        <v>21</v>
      </c>
      <c r="D20" s="1318">
        <v>20</v>
      </c>
      <c r="E20" s="1318" t="s">
        <v>401</v>
      </c>
      <c r="F20" s="1318" t="s">
        <v>25</v>
      </c>
      <c r="G20" s="1318">
        <v>4702068711</v>
      </c>
      <c r="H20" s="1318" t="s">
        <v>393</v>
      </c>
      <c r="I20" s="1318" t="s">
        <v>402</v>
      </c>
      <c r="J20" s="1319">
        <v>2600</v>
      </c>
      <c r="K20" s="1319"/>
      <c r="L20" s="1319"/>
      <c r="M20" s="1319"/>
      <c r="N20" s="1319"/>
      <c r="O20" s="1319"/>
      <c r="P20" s="1319">
        <v>2672</v>
      </c>
      <c r="Q20" s="1319">
        <v>156</v>
      </c>
      <c r="R20" s="1318" t="s">
        <v>26</v>
      </c>
      <c r="S20" s="1318"/>
      <c r="T20" s="1320" t="s">
        <v>28</v>
      </c>
      <c r="U20" s="1318" t="s">
        <v>342</v>
      </c>
      <c r="V20" s="1318" t="s">
        <v>342</v>
      </c>
      <c r="W20" s="1318" t="s">
        <v>342</v>
      </c>
      <c r="X20" s="1318" t="s">
        <v>1571</v>
      </c>
      <c r="Y20" s="1318"/>
      <c r="Z20" s="1348">
        <f>+P20/J20</f>
        <v>1.0276923076923077</v>
      </c>
    </row>
    <row r="21" spans="2:30" ht="15" customHeight="1" thickBot="1">
      <c r="B21" s="1353"/>
      <c r="C21" s="1322"/>
      <c r="D21" s="1322"/>
      <c r="E21" s="1313" t="s">
        <v>1592</v>
      </c>
      <c r="F21" s="1322"/>
      <c r="G21" s="1311"/>
      <c r="H21" s="1311"/>
      <c r="I21" s="1311"/>
      <c r="J21" s="1312">
        <f>SUM(J20)</f>
        <v>2600</v>
      </c>
      <c r="K21" s="1312">
        <f t="shared" ref="K21:Q21" si="3">SUM(K20)</f>
        <v>0</v>
      </c>
      <c r="L21" s="1312">
        <f t="shared" si="3"/>
        <v>0</v>
      </c>
      <c r="M21" s="1312">
        <f t="shared" si="3"/>
        <v>0</v>
      </c>
      <c r="N21" s="1312">
        <f t="shared" si="3"/>
        <v>0</v>
      </c>
      <c r="O21" s="1312">
        <f t="shared" si="3"/>
        <v>0</v>
      </c>
      <c r="P21" s="1312">
        <f t="shared" si="3"/>
        <v>2672</v>
      </c>
      <c r="Q21" s="1312">
        <f t="shared" si="3"/>
        <v>156</v>
      </c>
      <c r="R21" s="1311"/>
      <c r="S21" s="1311"/>
      <c r="T21" s="1311"/>
      <c r="U21" s="1311"/>
      <c r="V21" s="1311"/>
      <c r="W21" s="1311"/>
      <c r="X21" s="1311"/>
      <c r="Y21" s="1311"/>
      <c r="Z21" s="1350"/>
      <c r="AD21" s="1317" t="s">
        <v>1467</v>
      </c>
    </row>
    <row r="22" spans="2:30" ht="15" customHeight="1">
      <c r="B22" s="1351"/>
      <c r="C22" s="1316"/>
      <c r="D22" s="1316"/>
      <c r="E22" s="1316"/>
      <c r="F22" s="1316"/>
      <c r="G22" s="1316"/>
      <c r="H22" s="1316"/>
      <c r="I22" s="1316"/>
      <c r="J22" s="1316"/>
      <c r="K22" s="1316"/>
      <c r="L22" s="1316"/>
      <c r="M22" s="1316"/>
      <c r="N22" s="1316"/>
      <c r="O22" s="1316"/>
      <c r="P22" s="1316"/>
      <c r="Q22" s="1316"/>
      <c r="R22" s="1316"/>
      <c r="S22" s="1316"/>
      <c r="T22" s="1316"/>
      <c r="U22" s="1316"/>
      <c r="V22" s="1316"/>
      <c r="W22" s="1316"/>
      <c r="X22" s="1316"/>
      <c r="Y22" s="1316"/>
      <c r="Z22" s="1352"/>
    </row>
    <row r="23" spans="2:30" ht="18.75" customHeight="1">
      <c r="B23" s="1347"/>
      <c r="C23" s="1318" t="s">
        <v>152</v>
      </c>
      <c r="D23" s="1318">
        <v>10</v>
      </c>
      <c r="E23" s="1318" t="s">
        <v>405</v>
      </c>
      <c r="F23" s="1318" t="s">
        <v>102</v>
      </c>
      <c r="G23" s="1318">
        <v>4702077438</v>
      </c>
      <c r="H23" s="1318" t="s">
        <v>406</v>
      </c>
      <c r="I23" s="1342">
        <v>712936018500</v>
      </c>
      <c r="J23" s="1318">
        <v>300</v>
      </c>
      <c r="K23" s="1318"/>
      <c r="L23" s="1318"/>
      <c r="M23" s="1318"/>
      <c r="N23" s="1318"/>
      <c r="O23" s="1318"/>
      <c r="P23" s="1318">
        <v>295</v>
      </c>
      <c r="Q23" s="1318">
        <v>20</v>
      </c>
      <c r="R23" s="1318" t="s">
        <v>26</v>
      </c>
      <c r="S23" s="1318"/>
      <c r="T23" s="1318" t="s">
        <v>342</v>
      </c>
      <c r="U23" s="1318" t="s">
        <v>342</v>
      </c>
      <c r="V23" s="1318" t="s">
        <v>342</v>
      </c>
      <c r="W23" s="1318" t="s">
        <v>342</v>
      </c>
      <c r="X23" s="1927" t="s">
        <v>1573</v>
      </c>
      <c r="Y23" s="1318"/>
      <c r="Z23" s="1354">
        <f>+P23/J23</f>
        <v>0.98333333333333328</v>
      </c>
    </row>
    <row r="24" spans="2:30" ht="18.75" customHeight="1">
      <c r="B24" s="1347"/>
      <c r="C24" s="1318" t="s">
        <v>152</v>
      </c>
      <c r="D24" s="1318">
        <v>20</v>
      </c>
      <c r="E24" s="1318" t="s">
        <v>407</v>
      </c>
      <c r="F24" s="1318" t="s">
        <v>102</v>
      </c>
      <c r="G24" s="1318">
        <v>4702077438</v>
      </c>
      <c r="H24" s="1318" t="s">
        <v>408</v>
      </c>
      <c r="I24" s="1342">
        <v>712936018501</v>
      </c>
      <c r="J24" s="1318">
        <v>300</v>
      </c>
      <c r="K24" s="1318"/>
      <c r="L24" s="1318"/>
      <c r="M24" s="1318"/>
      <c r="N24" s="1318"/>
      <c r="O24" s="1318"/>
      <c r="P24" s="1318">
        <v>276</v>
      </c>
      <c r="Q24" s="1318">
        <v>17</v>
      </c>
      <c r="R24" s="1318" t="s">
        <v>26</v>
      </c>
      <c r="S24" s="1318"/>
      <c r="T24" s="1318" t="s">
        <v>342</v>
      </c>
      <c r="U24" s="1318" t="s">
        <v>342</v>
      </c>
      <c r="V24" s="1318" t="s">
        <v>342</v>
      </c>
      <c r="W24" s="1318" t="s">
        <v>342</v>
      </c>
      <c r="X24" s="1925"/>
      <c r="Y24" s="1318"/>
      <c r="Z24" s="1354">
        <f>+P24/J24</f>
        <v>0.92</v>
      </c>
    </row>
    <row r="25" spans="2:30" ht="18.75" customHeight="1">
      <c r="B25" s="1347"/>
      <c r="C25" s="1318" t="s">
        <v>152</v>
      </c>
      <c r="D25" s="1318">
        <v>30</v>
      </c>
      <c r="E25" s="1318" t="s">
        <v>409</v>
      </c>
      <c r="F25" s="1318" t="s">
        <v>102</v>
      </c>
      <c r="G25" s="1318">
        <v>4702077438</v>
      </c>
      <c r="H25" s="1318" t="s">
        <v>410</v>
      </c>
      <c r="I25" s="1342">
        <v>712936018502</v>
      </c>
      <c r="J25" s="1318">
        <v>300</v>
      </c>
      <c r="K25" s="1318"/>
      <c r="L25" s="1318"/>
      <c r="M25" s="1318"/>
      <c r="N25" s="1318"/>
      <c r="O25" s="1318"/>
      <c r="P25" s="1318">
        <v>270</v>
      </c>
      <c r="Q25" s="1318">
        <v>18</v>
      </c>
      <c r="R25" s="1318" t="s">
        <v>26</v>
      </c>
      <c r="S25" s="1318"/>
      <c r="T25" s="1318" t="s">
        <v>342</v>
      </c>
      <c r="U25" s="1318" t="s">
        <v>342</v>
      </c>
      <c r="V25" s="1318" t="s">
        <v>342</v>
      </c>
      <c r="W25" s="1318" t="s">
        <v>342</v>
      </c>
      <c r="X25" s="1925"/>
      <c r="Y25" s="1318"/>
      <c r="Z25" s="1354">
        <f>+P25/J25</f>
        <v>0.9</v>
      </c>
    </row>
    <row r="26" spans="2:30" ht="18.75" customHeight="1" thickBot="1">
      <c r="B26" s="1347"/>
      <c r="C26" s="1318" t="s">
        <v>152</v>
      </c>
      <c r="D26" s="1318">
        <v>10</v>
      </c>
      <c r="E26" s="1318" t="s">
        <v>411</v>
      </c>
      <c r="F26" s="1318" t="s">
        <v>102</v>
      </c>
      <c r="G26" s="1318">
        <v>4702077439</v>
      </c>
      <c r="H26" s="1318" t="s">
        <v>413</v>
      </c>
      <c r="I26" s="1318" t="s">
        <v>412</v>
      </c>
      <c r="J26" s="1318">
        <v>300</v>
      </c>
      <c r="K26" s="1318"/>
      <c r="L26" s="1318"/>
      <c r="M26" s="1318"/>
      <c r="N26" s="1318"/>
      <c r="O26" s="1318"/>
      <c r="P26" s="1318">
        <v>300</v>
      </c>
      <c r="Q26" s="1318">
        <v>20</v>
      </c>
      <c r="R26" s="1318" t="s">
        <v>26</v>
      </c>
      <c r="S26" s="1318"/>
      <c r="T26" s="1318" t="s">
        <v>342</v>
      </c>
      <c r="U26" s="1318" t="s">
        <v>342</v>
      </c>
      <c r="V26" s="1318" t="s">
        <v>342</v>
      </c>
      <c r="W26" s="1318" t="s">
        <v>342</v>
      </c>
      <c r="X26" s="1926"/>
      <c r="Y26" s="1318"/>
      <c r="Z26" s="1354">
        <f>+P26/J26</f>
        <v>1</v>
      </c>
    </row>
    <row r="27" spans="2:30" ht="15" customHeight="1" thickBot="1">
      <c r="B27" s="1349"/>
      <c r="C27" s="1321"/>
      <c r="D27" s="1321"/>
      <c r="E27" s="1313" t="s">
        <v>1593</v>
      </c>
      <c r="F27" s="1321"/>
      <c r="G27" s="1313"/>
      <c r="H27" s="1313"/>
      <c r="I27" s="1313"/>
      <c r="J27" s="1314">
        <f>SUM(J23:J26)</f>
        <v>1200</v>
      </c>
      <c r="K27" s="1314">
        <f t="shared" ref="K27:Q27" si="4">SUM(K23:K26)</f>
        <v>0</v>
      </c>
      <c r="L27" s="1314">
        <f t="shared" si="4"/>
        <v>0</v>
      </c>
      <c r="M27" s="1314">
        <f t="shared" si="4"/>
        <v>0</v>
      </c>
      <c r="N27" s="1314">
        <f t="shared" si="4"/>
        <v>0</v>
      </c>
      <c r="O27" s="1314">
        <f t="shared" si="4"/>
        <v>0</v>
      </c>
      <c r="P27" s="1314">
        <f t="shared" si="4"/>
        <v>1141</v>
      </c>
      <c r="Q27" s="1314">
        <f t="shared" si="4"/>
        <v>75</v>
      </c>
      <c r="R27" s="1311"/>
      <c r="S27" s="1311"/>
      <c r="T27" s="1311"/>
      <c r="U27" s="1311"/>
      <c r="V27" s="1311"/>
      <c r="W27" s="1311"/>
      <c r="X27" s="1311"/>
      <c r="Y27" s="1311"/>
      <c r="Z27" s="1355">
        <f>+P27/J27</f>
        <v>0.95083333333333331</v>
      </c>
    </row>
    <row r="28" spans="2:30" ht="15" customHeight="1" thickBot="1">
      <c r="B28" s="1343"/>
      <c r="C28" s="1315"/>
      <c r="D28" s="1315"/>
      <c r="E28" s="1315"/>
      <c r="F28" s="1315"/>
      <c r="G28" s="1315"/>
      <c r="H28" s="1315"/>
      <c r="I28" s="1315"/>
      <c r="J28" s="1315"/>
      <c r="K28" s="1315"/>
      <c r="L28" s="1315"/>
      <c r="M28" s="1315"/>
      <c r="N28" s="1315"/>
      <c r="O28" s="1315"/>
      <c r="P28" s="1315"/>
      <c r="Q28" s="1315"/>
      <c r="R28" s="1315"/>
      <c r="S28" s="1315"/>
      <c r="T28" s="1315"/>
      <c r="U28" s="1315"/>
      <c r="V28" s="1315"/>
      <c r="W28" s="1315"/>
      <c r="X28" s="1315"/>
      <c r="Y28" s="1315"/>
      <c r="Z28" s="1344"/>
    </row>
    <row r="29" spans="2:30" ht="22.5" customHeight="1" thickBot="1">
      <c r="B29" s="1356"/>
      <c r="C29" s="1357"/>
      <c r="D29" s="1357"/>
      <c r="E29" s="1357"/>
      <c r="F29" s="1357"/>
      <c r="G29" s="1357"/>
      <c r="H29" s="1358" t="s">
        <v>349</v>
      </c>
      <c r="I29" s="1357"/>
      <c r="J29" s="1359">
        <f t="shared" ref="J29:Q29" si="5">SUBTOTAL(9,J6:J9,J12:J14,J20,J17,J23:J26)</f>
        <v>9750</v>
      </c>
      <c r="K29" s="1359">
        <f t="shared" si="5"/>
        <v>0</v>
      </c>
      <c r="L29" s="1359">
        <f t="shared" si="5"/>
        <v>0</v>
      </c>
      <c r="M29" s="1359">
        <f t="shared" si="5"/>
        <v>0</v>
      </c>
      <c r="N29" s="1359">
        <f t="shared" si="5"/>
        <v>0</v>
      </c>
      <c r="O29" s="1359">
        <f t="shared" si="5"/>
        <v>0</v>
      </c>
      <c r="P29" s="1359">
        <f t="shared" si="5"/>
        <v>9903</v>
      </c>
      <c r="Q29" s="1359">
        <f t="shared" si="5"/>
        <v>584</v>
      </c>
      <c r="R29" s="1358"/>
      <c r="S29" s="1358"/>
      <c r="T29" s="1358"/>
      <c r="U29" s="1358"/>
      <c r="V29" s="1358"/>
      <c r="W29" s="1358"/>
      <c r="X29" s="1358"/>
      <c r="Y29" s="1358"/>
      <c r="Z29" s="1360"/>
    </row>
    <row r="31" spans="2:30" ht="15" customHeight="1">
      <c r="C31"/>
      <c r="D31"/>
      <c r="E31"/>
      <c r="F31"/>
      <c r="G31"/>
    </row>
    <row r="32" spans="2:30" ht="15" customHeight="1">
      <c r="C32"/>
      <c r="D32"/>
      <c r="E32"/>
      <c r="F32"/>
      <c r="G32"/>
    </row>
    <row r="33" spans="1:7" ht="15" customHeight="1">
      <c r="C33"/>
      <c r="D33"/>
      <c r="E33"/>
      <c r="F33"/>
      <c r="G33"/>
    </row>
    <row r="34" spans="1:7" ht="15" customHeight="1">
      <c r="A34"/>
      <c r="B34"/>
      <c r="C34"/>
      <c r="D34"/>
      <c r="E34"/>
      <c r="F34"/>
      <c r="G34"/>
    </row>
    <row r="35" spans="1:7" ht="15" customHeight="1">
      <c r="A35"/>
      <c r="B35"/>
      <c r="C35"/>
      <c r="D35"/>
      <c r="E35"/>
      <c r="F35"/>
      <c r="G35"/>
    </row>
    <row r="36" spans="1:7" ht="15" customHeight="1">
      <c r="A36"/>
      <c r="B36"/>
      <c r="C36"/>
      <c r="D36"/>
      <c r="E36"/>
      <c r="F36"/>
      <c r="G36"/>
    </row>
    <row r="37" spans="1:7" ht="15" customHeight="1">
      <c r="A37"/>
      <c r="B37"/>
      <c r="C37"/>
      <c r="D37"/>
      <c r="E37"/>
      <c r="F37"/>
      <c r="G37"/>
    </row>
    <row r="38" spans="1:7" ht="15" customHeight="1">
      <c r="A38"/>
      <c r="B38"/>
      <c r="C38"/>
      <c r="D38"/>
      <c r="E38"/>
      <c r="F38"/>
      <c r="G38"/>
    </row>
    <row r="39" spans="1:7" ht="15" customHeight="1">
      <c r="A39"/>
      <c r="B39"/>
      <c r="C39"/>
      <c r="D39"/>
      <c r="E39"/>
      <c r="F39"/>
      <c r="G39"/>
    </row>
    <row r="40" spans="1:7" ht="15" customHeight="1">
      <c r="A40"/>
      <c r="B40"/>
      <c r="C40"/>
      <c r="D40"/>
      <c r="E40"/>
      <c r="F40"/>
      <c r="G40"/>
    </row>
    <row r="41" spans="1:7" ht="15" customHeight="1">
      <c r="A41"/>
      <c r="B41"/>
      <c r="C41"/>
      <c r="D41"/>
      <c r="E41"/>
      <c r="F41"/>
      <c r="G41"/>
    </row>
    <row r="42" spans="1:7" ht="15" customHeight="1">
      <c r="A42"/>
      <c r="B42"/>
      <c r="C42"/>
      <c r="D42"/>
      <c r="E42"/>
      <c r="F42"/>
      <c r="G42"/>
    </row>
    <row r="43" spans="1:7" ht="15" customHeight="1">
      <c r="A43"/>
      <c r="B43"/>
      <c r="C43"/>
      <c r="D43"/>
      <c r="E43"/>
      <c r="F43"/>
      <c r="G43"/>
    </row>
    <row r="44" spans="1:7" ht="15" customHeight="1">
      <c r="A44"/>
      <c r="B44"/>
      <c r="C44"/>
      <c r="D44"/>
      <c r="E44"/>
      <c r="F44"/>
      <c r="G44"/>
    </row>
    <row r="45" spans="1:7" ht="15" customHeight="1">
      <c r="A45"/>
      <c r="B45"/>
      <c r="C45"/>
      <c r="D45"/>
      <c r="E45"/>
      <c r="F45"/>
      <c r="G45"/>
    </row>
    <row r="46" spans="1:7" ht="15" customHeight="1">
      <c r="A46"/>
      <c r="B46"/>
      <c r="C46"/>
      <c r="D46"/>
      <c r="E46"/>
      <c r="F46"/>
      <c r="G46"/>
    </row>
    <row r="47" spans="1:7" ht="15" customHeight="1">
      <c r="A47"/>
      <c r="B47"/>
      <c r="C47"/>
      <c r="D47"/>
      <c r="E47"/>
      <c r="F47"/>
      <c r="G47"/>
    </row>
  </sheetData>
  <mergeCells count="5">
    <mergeCell ref="B2:Z2"/>
    <mergeCell ref="B3:Z3"/>
    <mergeCell ref="X6:X9"/>
    <mergeCell ref="X12:X14"/>
    <mergeCell ref="X23:X26"/>
  </mergeCells>
  <pageMargins left="0.7" right="0.7" top="0.75" bottom="0.75" header="0.3" footer="0.3"/>
  <pageSetup scale="41" orientation="landscape" r:id="rId1"/>
  <headerFooter>
    <oddHeader>&amp;L&amp;C&amp;R</oddHeader>
    <oddFooter>&amp;L&amp;C&amp;R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0B050"/>
    <pageSetUpPr fitToPage="1"/>
  </sheetPr>
  <dimension ref="A2:Z49"/>
  <sheetViews>
    <sheetView topLeftCell="A25" zoomScaleNormal="100" workbookViewId="0">
      <selection activeCell="E7" sqref="E7"/>
    </sheetView>
  </sheetViews>
  <sheetFormatPr defaultRowHeight="15"/>
  <cols>
    <col min="2" max="2" width="23.5703125" customWidth="1"/>
    <col min="3" max="3" width="8" customWidth="1"/>
    <col min="4" max="4" width="9.7109375" bestFit="1" customWidth="1"/>
    <col min="5" max="5" width="14" bestFit="1" customWidth="1"/>
    <col min="6" max="6" width="15.7109375" bestFit="1" customWidth="1"/>
    <col min="7" max="7" width="11" bestFit="1" customWidth="1"/>
    <col min="8" max="8" width="31.5703125" bestFit="1" customWidth="1"/>
    <col min="9" max="9" width="15.7109375" bestFit="1" customWidth="1"/>
    <col min="10" max="10" width="7.28515625" bestFit="1" customWidth="1"/>
    <col min="11" max="11" width="10.7109375" hidden="1" customWidth="1"/>
    <col min="12" max="12" width="20.7109375" hidden="1" customWidth="1"/>
    <col min="13" max="13" width="17.85546875" hidden="1" customWidth="1"/>
    <col min="14" max="14" width="22.7109375" hidden="1" customWidth="1"/>
    <col min="15" max="15" width="20.28515625" hidden="1" customWidth="1"/>
    <col min="16" max="16" width="17.85546875" bestFit="1" customWidth="1"/>
    <col min="17" max="17" width="7.5703125" customWidth="1"/>
    <col min="18" max="18" width="20.42578125" bestFit="1" customWidth="1"/>
    <col min="19" max="19" width="22" hidden="1" customWidth="1"/>
    <col min="20" max="20" width="17.85546875" hidden="1" customWidth="1"/>
    <col min="21" max="21" width="8.42578125" hidden="1" customWidth="1"/>
    <col min="22" max="23" width="6.140625" hidden="1" customWidth="1"/>
    <col min="24" max="24" width="15.28515625" bestFit="1" customWidth="1"/>
    <col min="25" max="25" width="19.42578125" bestFit="1" customWidth="1"/>
    <col min="26" max="26" width="10.7109375" customWidth="1"/>
    <col min="27" max="27" width="17.140625" customWidth="1"/>
  </cols>
  <sheetData>
    <row r="2" spans="2:26" ht="15.75" thickBot="1"/>
    <row r="3" spans="2:26" ht="30.75" thickBot="1">
      <c r="B3" s="1929" t="s">
        <v>1590</v>
      </c>
      <c r="C3" s="1930"/>
      <c r="D3" s="1930"/>
      <c r="E3" s="1930"/>
      <c r="F3" s="1930"/>
      <c r="G3" s="1930"/>
      <c r="H3" s="1930"/>
      <c r="I3" s="1930"/>
      <c r="J3" s="1930"/>
      <c r="K3" s="1930"/>
      <c r="L3" s="1930"/>
      <c r="M3" s="1930"/>
      <c r="N3" s="1930"/>
      <c r="O3" s="1930"/>
      <c r="P3" s="1930"/>
      <c r="Q3" s="1930"/>
      <c r="R3" s="1930"/>
      <c r="S3" s="1930"/>
      <c r="T3" s="1930"/>
      <c r="U3" s="1930"/>
      <c r="V3" s="1930"/>
      <c r="W3" s="1930"/>
      <c r="X3" s="1930"/>
      <c r="Y3" s="1930"/>
      <c r="Z3" s="1931"/>
    </row>
    <row r="4" spans="2:26" ht="15.75">
      <c r="B4" s="1932" t="s">
        <v>1625</v>
      </c>
      <c r="C4" s="1933"/>
      <c r="D4" s="1933"/>
      <c r="E4" s="1933"/>
      <c r="F4" s="1933"/>
      <c r="G4" s="1933"/>
      <c r="H4" s="1933"/>
      <c r="I4" s="1933"/>
      <c r="J4" s="1933"/>
      <c r="K4" s="1933"/>
      <c r="L4" s="1933"/>
      <c r="M4" s="1933"/>
      <c r="N4" s="1933"/>
      <c r="O4" s="1933"/>
      <c r="P4" s="1933"/>
      <c r="Q4" s="1933"/>
      <c r="R4" s="1933"/>
      <c r="S4" s="1933"/>
      <c r="T4" s="1933"/>
      <c r="U4" s="1933"/>
      <c r="V4" s="1933"/>
      <c r="W4" s="1933"/>
      <c r="X4" s="1933"/>
      <c r="Y4" s="1933"/>
      <c r="Z4" s="1934"/>
    </row>
    <row r="5" spans="2:26">
      <c r="B5" s="1343"/>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44"/>
    </row>
    <row r="6" spans="2:26" ht="38.25">
      <c r="B6" s="1395" t="s">
        <v>352</v>
      </c>
      <c r="C6" s="1396" t="s">
        <v>353</v>
      </c>
      <c r="D6" s="1397" t="s">
        <v>1</v>
      </c>
      <c r="E6" s="1397" t="s">
        <v>354</v>
      </c>
      <c r="F6" s="1397" t="s">
        <v>355</v>
      </c>
      <c r="G6" s="1397" t="s">
        <v>356</v>
      </c>
      <c r="H6" s="1397" t="s">
        <v>357</v>
      </c>
      <c r="I6" s="1397" t="s">
        <v>358</v>
      </c>
      <c r="J6" s="1397" t="s">
        <v>359</v>
      </c>
      <c r="K6" s="1397" t="s">
        <v>360</v>
      </c>
      <c r="L6" s="1397" t="s">
        <v>361</v>
      </c>
      <c r="M6" s="1397" t="s">
        <v>362</v>
      </c>
      <c r="N6" s="1397" t="s">
        <v>363</v>
      </c>
      <c r="O6" s="1397" t="s">
        <v>364</v>
      </c>
      <c r="P6" s="1397" t="s">
        <v>365</v>
      </c>
      <c r="Q6" s="1397" t="s">
        <v>366</v>
      </c>
      <c r="R6" s="1397" t="s">
        <v>367</v>
      </c>
      <c r="S6" s="1396" t="s">
        <v>370</v>
      </c>
      <c r="T6" s="1397" t="s">
        <v>371</v>
      </c>
      <c r="U6" s="1397" t="s">
        <v>372</v>
      </c>
      <c r="V6" s="1397" t="s">
        <v>373</v>
      </c>
      <c r="W6" s="1397" t="s">
        <v>374</v>
      </c>
      <c r="X6" s="1397" t="s">
        <v>375</v>
      </c>
      <c r="Y6" s="1397" t="s">
        <v>376</v>
      </c>
      <c r="Z6" s="1398" t="s">
        <v>1384</v>
      </c>
    </row>
    <row r="7" spans="2:26" ht="15.75" thickBot="1">
      <c r="B7" s="1475"/>
      <c r="C7" s="1476" t="s">
        <v>260</v>
      </c>
      <c r="D7" s="1476">
        <v>10</v>
      </c>
      <c r="E7" s="1476" t="s">
        <v>414</v>
      </c>
      <c r="F7" s="1476" t="s">
        <v>43</v>
      </c>
      <c r="G7" s="1476">
        <v>4702067317</v>
      </c>
      <c r="H7" s="1476" t="s">
        <v>416</v>
      </c>
      <c r="I7" s="1476" t="s">
        <v>415</v>
      </c>
      <c r="J7" s="1476">
        <v>12</v>
      </c>
      <c r="K7" s="1432"/>
      <c r="L7" s="1432"/>
      <c r="M7" s="1432"/>
      <c r="N7" s="1432"/>
      <c r="O7" s="1432"/>
      <c r="P7" s="1493">
        <v>12</v>
      </c>
      <c r="Q7" s="1493">
        <v>1</v>
      </c>
      <c r="R7" s="1476" t="s">
        <v>26</v>
      </c>
      <c r="S7" s="1431"/>
      <c r="T7" s="1431"/>
      <c r="U7" s="1476" t="s">
        <v>342</v>
      </c>
      <c r="V7" s="1476" t="s">
        <v>342</v>
      </c>
      <c r="W7" s="1476"/>
      <c r="X7" s="1494" t="s">
        <v>1626</v>
      </c>
      <c r="Y7" s="1476" t="s">
        <v>1720</v>
      </c>
      <c r="Z7" s="1477">
        <f>+P7/J7</f>
        <v>1</v>
      </c>
    </row>
    <row r="8" spans="2:26" s="1341" customFormat="1" ht="15.75" thickBot="1">
      <c r="B8" s="1353"/>
      <c r="C8" s="1322"/>
      <c r="D8" s="1322"/>
      <c r="E8" s="1311" t="s">
        <v>1592</v>
      </c>
      <c r="F8" s="1322"/>
      <c r="G8" s="1311"/>
      <c r="H8" s="1311"/>
      <c r="I8" s="1311"/>
      <c r="J8" s="1312">
        <f>SUM(J7)</f>
        <v>12</v>
      </c>
      <c r="K8" s="1312">
        <f t="shared" ref="K8:Q8" si="0">SUM(K7)</f>
        <v>0</v>
      </c>
      <c r="L8" s="1312">
        <f t="shared" si="0"/>
        <v>0</v>
      </c>
      <c r="M8" s="1312">
        <f t="shared" si="0"/>
        <v>0</v>
      </c>
      <c r="N8" s="1312">
        <f t="shared" si="0"/>
        <v>0</v>
      </c>
      <c r="O8" s="1312">
        <f t="shared" si="0"/>
        <v>0</v>
      </c>
      <c r="P8" s="1496">
        <f t="shared" si="0"/>
        <v>12</v>
      </c>
      <c r="Q8" s="1312">
        <f t="shared" si="0"/>
        <v>1</v>
      </c>
      <c r="R8" s="1311"/>
      <c r="S8" s="1311"/>
      <c r="T8" s="1311"/>
      <c r="U8" s="1311"/>
      <c r="V8" s="1311"/>
      <c r="W8" s="1311"/>
      <c r="X8" s="1311"/>
      <c r="Y8" s="1311"/>
      <c r="Z8" s="1350"/>
    </row>
    <row r="9" spans="2:26">
      <c r="B9" s="1391"/>
      <c r="C9" s="1392"/>
      <c r="D9" s="1392"/>
      <c r="E9" s="1392"/>
      <c r="F9" s="1392"/>
      <c r="G9" s="1392"/>
      <c r="H9" s="1392"/>
      <c r="I9" s="1392"/>
      <c r="J9" s="1392"/>
      <c r="K9" s="1393"/>
      <c r="L9" s="1393"/>
      <c r="M9" s="1393"/>
      <c r="N9" s="1393"/>
      <c r="O9" s="1393"/>
      <c r="P9" s="1393"/>
      <c r="Q9" s="1393"/>
      <c r="R9" s="1392"/>
      <c r="S9" s="1392"/>
      <c r="T9" s="1392"/>
      <c r="U9" s="1392"/>
      <c r="V9" s="1392"/>
      <c r="W9" s="1392"/>
      <c r="X9" s="1389"/>
      <c r="Y9" s="1392"/>
      <c r="Z9" s="1394"/>
    </row>
    <row r="10" spans="2:26" s="1422" customFormat="1">
      <c r="B10" s="1430"/>
      <c r="C10" s="1431" t="s">
        <v>21</v>
      </c>
      <c r="D10" s="1431">
        <v>10</v>
      </c>
      <c r="E10" s="1431" t="s">
        <v>417</v>
      </c>
      <c r="F10" s="1431" t="s">
        <v>25</v>
      </c>
      <c r="G10" s="1431">
        <v>4702067323</v>
      </c>
      <c r="H10" s="1431" t="s">
        <v>419</v>
      </c>
      <c r="I10" s="1431" t="s">
        <v>418</v>
      </c>
      <c r="J10" s="1431">
        <v>801</v>
      </c>
      <c r="K10" s="1431"/>
      <c r="L10" s="1431"/>
      <c r="M10" s="1431"/>
      <c r="N10" s="1431"/>
      <c r="O10" s="1431"/>
      <c r="P10" s="1431">
        <v>801</v>
      </c>
      <c r="Q10" s="1431">
        <v>20</v>
      </c>
      <c r="R10" s="1431" t="s">
        <v>26</v>
      </c>
      <c r="S10" s="1431"/>
      <c r="T10" s="1431" t="s">
        <v>28</v>
      </c>
      <c r="U10" s="1431" t="s">
        <v>342</v>
      </c>
      <c r="V10" s="1431" t="s">
        <v>342</v>
      </c>
      <c r="W10" s="1431" t="s">
        <v>342</v>
      </c>
      <c r="X10" s="1928" t="s">
        <v>1627</v>
      </c>
      <c r="Y10" s="1431" t="s">
        <v>1721</v>
      </c>
      <c r="Z10" s="1433">
        <f t="shared" ref="Z10:Z15" si="1">+P10/J10</f>
        <v>1</v>
      </c>
    </row>
    <row r="11" spans="2:26" s="1422" customFormat="1">
      <c r="B11" s="1430"/>
      <c r="C11" s="1431" t="s">
        <v>21</v>
      </c>
      <c r="D11" s="1431">
        <v>10</v>
      </c>
      <c r="E11" s="1431" t="s">
        <v>430</v>
      </c>
      <c r="F11" s="1431" t="s">
        <v>25</v>
      </c>
      <c r="G11" s="1431">
        <v>4702067332</v>
      </c>
      <c r="H11" s="1431" t="s">
        <v>344</v>
      </c>
      <c r="I11" s="1431" t="s">
        <v>347</v>
      </c>
      <c r="J11" s="1431">
        <v>1409</v>
      </c>
      <c r="K11" s="1431"/>
      <c r="L11" s="1431"/>
      <c r="M11" s="1431"/>
      <c r="N11" s="1431"/>
      <c r="O11" s="1431"/>
      <c r="P11" s="1431">
        <v>1445</v>
      </c>
      <c r="Q11" s="1431">
        <v>84</v>
      </c>
      <c r="R11" s="1431" t="s">
        <v>26</v>
      </c>
      <c r="S11" s="1431"/>
      <c r="T11" s="1431" t="s">
        <v>28</v>
      </c>
      <c r="U11" s="1431" t="s">
        <v>342</v>
      </c>
      <c r="V11" s="1431" t="s">
        <v>342</v>
      </c>
      <c r="W11" s="1431" t="s">
        <v>342</v>
      </c>
      <c r="X11" s="1928"/>
      <c r="Y11" s="1431" t="s">
        <v>1721</v>
      </c>
      <c r="Z11" s="1433">
        <f t="shared" si="1"/>
        <v>1.0255500354861604</v>
      </c>
    </row>
    <row r="12" spans="2:26" s="1422" customFormat="1">
      <c r="B12" s="1430"/>
      <c r="C12" s="1431" t="s">
        <v>21</v>
      </c>
      <c r="D12" s="1431">
        <v>20</v>
      </c>
      <c r="E12" s="1431" t="s">
        <v>431</v>
      </c>
      <c r="F12" s="1431" t="s">
        <v>25</v>
      </c>
      <c r="G12" s="1431">
        <v>4702067332</v>
      </c>
      <c r="H12" s="1431" t="s">
        <v>393</v>
      </c>
      <c r="I12" s="1431" t="s">
        <v>402</v>
      </c>
      <c r="J12" s="1431">
        <v>1843</v>
      </c>
      <c r="K12" s="1431"/>
      <c r="L12" s="1431"/>
      <c r="M12" s="1431"/>
      <c r="N12" s="1431"/>
      <c r="O12" s="1431"/>
      <c r="P12" s="1431">
        <v>1896</v>
      </c>
      <c r="Q12" s="1431">
        <v>110</v>
      </c>
      <c r="R12" s="1431" t="s">
        <v>26</v>
      </c>
      <c r="S12" s="1431"/>
      <c r="T12" s="1431" t="s">
        <v>28</v>
      </c>
      <c r="U12" s="1431" t="s">
        <v>342</v>
      </c>
      <c r="V12" s="1431" t="s">
        <v>342</v>
      </c>
      <c r="W12" s="1431" t="s">
        <v>342</v>
      </c>
      <c r="X12" s="1928"/>
      <c r="Y12" s="1431" t="s">
        <v>1721</v>
      </c>
      <c r="Z12" s="1433">
        <f t="shared" si="1"/>
        <v>1.0287574606619643</v>
      </c>
    </row>
    <row r="13" spans="2:26" s="1422" customFormat="1">
      <c r="B13" s="1430"/>
      <c r="C13" s="1431" t="s">
        <v>21</v>
      </c>
      <c r="D13" s="1431">
        <v>30</v>
      </c>
      <c r="E13" s="1431" t="s">
        <v>432</v>
      </c>
      <c r="F13" s="1431" t="s">
        <v>25</v>
      </c>
      <c r="G13" s="1431">
        <v>4702067332</v>
      </c>
      <c r="H13" s="1431" t="s">
        <v>312</v>
      </c>
      <c r="I13" s="1431" t="s">
        <v>313</v>
      </c>
      <c r="J13" s="1431">
        <v>785</v>
      </c>
      <c r="K13" s="1432"/>
      <c r="L13" s="1432"/>
      <c r="M13" s="1432"/>
      <c r="N13" s="1432"/>
      <c r="O13" s="1432"/>
      <c r="P13" s="1432">
        <v>805</v>
      </c>
      <c r="Q13" s="1432">
        <v>47</v>
      </c>
      <c r="R13" s="1431" t="s">
        <v>26</v>
      </c>
      <c r="S13" s="1431"/>
      <c r="T13" s="1431" t="s">
        <v>28</v>
      </c>
      <c r="U13" s="1431" t="s">
        <v>342</v>
      </c>
      <c r="V13" s="1431" t="s">
        <v>342</v>
      </c>
      <c r="W13" s="1431" t="s">
        <v>342</v>
      </c>
      <c r="X13" s="1928"/>
      <c r="Y13" s="1431" t="s">
        <v>1721</v>
      </c>
      <c r="Z13" s="1433">
        <f t="shared" si="1"/>
        <v>1.0254777070063694</v>
      </c>
    </row>
    <row r="14" spans="2:26" s="1422" customFormat="1">
      <c r="B14" s="1430"/>
      <c r="C14" s="1431" t="s">
        <v>21</v>
      </c>
      <c r="D14" s="1431">
        <v>10</v>
      </c>
      <c r="E14" s="1431" t="s">
        <v>433</v>
      </c>
      <c r="F14" s="1431" t="s">
        <v>25</v>
      </c>
      <c r="G14" s="1431">
        <v>4702067335</v>
      </c>
      <c r="H14" s="1431" t="s">
        <v>317</v>
      </c>
      <c r="I14" s="1431" t="s">
        <v>318</v>
      </c>
      <c r="J14" s="1431">
        <v>300</v>
      </c>
      <c r="K14" s="1431"/>
      <c r="L14" s="1431"/>
      <c r="M14" s="1431"/>
      <c r="N14" s="1431"/>
      <c r="O14" s="1431"/>
      <c r="P14" s="1431">
        <v>300</v>
      </c>
      <c r="Q14" s="1431">
        <v>18</v>
      </c>
      <c r="R14" s="1431" t="s">
        <v>26</v>
      </c>
      <c r="S14" s="1431"/>
      <c r="T14" s="1431" t="s">
        <v>28</v>
      </c>
      <c r="U14" s="1431" t="s">
        <v>342</v>
      </c>
      <c r="V14" s="1431" t="s">
        <v>342</v>
      </c>
      <c r="W14" s="1431" t="s">
        <v>342</v>
      </c>
      <c r="X14" s="1928"/>
      <c r="Y14" s="1431" t="s">
        <v>1721</v>
      </c>
      <c r="Z14" s="1433">
        <f t="shared" si="1"/>
        <v>1</v>
      </c>
    </row>
    <row r="15" spans="2:26" s="1422" customFormat="1" ht="15.75" thickBot="1">
      <c r="B15" s="1430"/>
      <c r="C15" s="1431" t="s">
        <v>21</v>
      </c>
      <c r="D15" s="1431">
        <v>20</v>
      </c>
      <c r="E15" s="1431" t="s">
        <v>434</v>
      </c>
      <c r="F15" s="1431" t="s">
        <v>25</v>
      </c>
      <c r="G15" s="1431">
        <v>4702067335</v>
      </c>
      <c r="H15" s="1431" t="s">
        <v>320</v>
      </c>
      <c r="I15" s="1431" t="s">
        <v>321</v>
      </c>
      <c r="J15" s="1431">
        <v>265</v>
      </c>
      <c r="K15" s="1431"/>
      <c r="L15" s="1431"/>
      <c r="M15" s="1431"/>
      <c r="N15" s="1431"/>
      <c r="O15" s="1431"/>
      <c r="P15" s="1431">
        <v>265</v>
      </c>
      <c r="Q15" s="1431">
        <v>16</v>
      </c>
      <c r="R15" s="1431" t="s">
        <v>26</v>
      </c>
      <c r="S15" s="1431"/>
      <c r="T15" s="1431" t="s">
        <v>28</v>
      </c>
      <c r="U15" s="1431" t="s">
        <v>342</v>
      </c>
      <c r="V15" s="1431" t="s">
        <v>342</v>
      </c>
      <c r="W15" s="1431" t="s">
        <v>342</v>
      </c>
      <c r="X15" s="1928"/>
      <c r="Y15" s="1431" t="s">
        <v>1721</v>
      </c>
      <c r="Z15" s="1433">
        <f t="shared" si="1"/>
        <v>1</v>
      </c>
    </row>
    <row r="16" spans="2:26" s="1422" customFormat="1" ht="15.75" thickBot="1">
      <c r="B16" s="1353"/>
      <c r="C16" s="1322"/>
      <c r="D16" s="1322"/>
      <c r="E16" s="1311" t="s">
        <v>1592</v>
      </c>
      <c r="F16" s="1322"/>
      <c r="G16" s="1311"/>
      <c r="H16" s="1311"/>
      <c r="I16" s="1311"/>
      <c r="J16" s="1312">
        <f t="shared" ref="J16:Q16" si="2">SUM(J10:J15)</f>
        <v>5403</v>
      </c>
      <c r="K16" s="1312">
        <f t="shared" si="2"/>
        <v>0</v>
      </c>
      <c r="L16" s="1312">
        <f t="shared" si="2"/>
        <v>0</v>
      </c>
      <c r="M16" s="1312">
        <f t="shared" si="2"/>
        <v>0</v>
      </c>
      <c r="N16" s="1312">
        <f t="shared" si="2"/>
        <v>0</v>
      </c>
      <c r="O16" s="1312">
        <f t="shared" si="2"/>
        <v>0</v>
      </c>
      <c r="P16" s="1312">
        <f t="shared" si="2"/>
        <v>5512</v>
      </c>
      <c r="Q16" s="1312">
        <f t="shared" si="2"/>
        <v>295</v>
      </c>
      <c r="R16" s="1311"/>
      <c r="S16" s="1311"/>
      <c r="T16" s="1311"/>
      <c r="U16" s="1311"/>
      <c r="V16" s="1311"/>
      <c r="W16" s="1311"/>
      <c r="X16" s="1311"/>
      <c r="Y16" s="1311"/>
      <c r="Z16" s="1350"/>
    </row>
    <row r="17" spans="2:26" s="1426" customFormat="1">
      <c r="B17" s="1391"/>
      <c r="C17" s="1392"/>
      <c r="D17" s="1392"/>
      <c r="E17" s="1392"/>
      <c r="F17" s="1392"/>
      <c r="G17" s="1392"/>
      <c r="H17" s="1392"/>
      <c r="I17" s="1392"/>
      <c r="J17" s="1392"/>
      <c r="K17" s="1393"/>
      <c r="L17" s="1393"/>
      <c r="M17" s="1393"/>
      <c r="N17" s="1393"/>
      <c r="O17" s="1393"/>
      <c r="P17" s="1393"/>
      <c r="Q17" s="1393"/>
      <c r="R17" s="1392"/>
      <c r="S17" s="1392"/>
      <c r="T17" s="1392"/>
      <c r="U17" s="1392"/>
      <c r="V17" s="1392"/>
      <c r="W17" s="1392"/>
      <c r="X17" s="1389"/>
      <c r="Y17" s="1392"/>
      <c r="Z17" s="1394"/>
    </row>
    <row r="18" spans="2:26" s="1422" customFormat="1">
      <c r="B18" s="1430" t="s">
        <v>1531</v>
      </c>
      <c r="C18" s="1431" t="s">
        <v>203</v>
      </c>
      <c r="D18" s="1431">
        <v>10</v>
      </c>
      <c r="E18" s="1431" t="s">
        <v>435</v>
      </c>
      <c r="F18" s="1431" t="s">
        <v>204</v>
      </c>
      <c r="G18" s="1431">
        <v>4702090846</v>
      </c>
      <c r="H18" s="1431" t="s">
        <v>437</v>
      </c>
      <c r="I18" s="1431" t="s">
        <v>436</v>
      </c>
      <c r="J18" s="1431">
        <v>740</v>
      </c>
      <c r="K18" s="1431"/>
      <c r="L18" s="1431"/>
      <c r="M18" s="1431"/>
      <c r="N18" s="1431"/>
      <c r="O18" s="1431"/>
      <c r="P18" s="1431">
        <v>759</v>
      </c>
      <c r="Q18" s="1431">
        <v>44</v>
      </c>
      <c r="R18" s="1431" t="s">
        <v>26</v>
      </c>
      <c r="S18" s="1431"/>
      <c r="T18" s="1431" t="s">
        <v>28</v>
      </c>
      <c r="U18" s="1431" t="s">
        <v>342</v>
      </c>
      <c r="V18" s="1431" t="s">
        <v>342</v>
      </c>
      <c r="W18" s="1431" t="s">
        <v>342</v>
      </c>
      <c r="X18" s="1928" t="s">
        <v>1628</v>
      </c>
      <c r="Y18" s="1431" t="s">
        <v>1721</v>
      </c>
      <c r="Z18" s="1433">
        <f t="shared" ref="Z18:Z23" si="3">+P18/J18</f>
        <v>1.0256756756756757</v>
      </c>
    </row>
    <row r="19" spans="2:26" s="1422" customFormat="1">
      <c r="B19" s="1430"/>
      <c r="C19" s="1431" t="s">
        <v>203</v>
      </c>
      <c r="D19" s="1431">
        <v>20</v>
      </c>
      <c r="E19" s="1431" t="s">
        <v>438</v>
      </c>
      <c r="F19" s="1431" t="s">
        <v>204</v>
      </c>
      <c r="G19" s="1431">
        <v>4702090846</v>
      </c>
      <c r="H19" s="1431" t="s">
        <v>440</v>
      </c>
      <c r="I19" s="1431" t="s">
        <v>439</v>
      </c>
      <c r="J19" s="1431">
        <v>286</v>
      </c>
      <c r="K19" s="1431"/>
      <c r="L19" s="1431"/>
      <c r="M19" s="1431"/>
      <c r="N19" s="1431"/>
      <c r="O19" s="1431"/>
      <c r="P19" s="1431">
        <v>286</v>
      </c>
      <c r="Q19" s="1431">
        <v>18</v>
      </c>
      <c r="R19" s="1431" t="s">
        <v>26</v>
      </c>
      <c r="S19" s="1431"/>
      <c r="T19" s="1431" t="s">
        <v>28</v>
      </c>
      <c r="U19" s="1431" t="s">
        <v>342</v>
      </c>
      <c r="V19" s="1431" t="s">
        <v>342</v>
      </c>
      <c r="W19" s="1431" t="s">
        <v>342</v>
      </c>
      <c r="X19" s="1928"/>
      <c r="Y19" s="1431" t="s">
        <v>1721</v>
      </c>
      <c r="Z19" s="1433">
        <f t="shared" si="3"/>
        <v>1</v>
      </c>
    </row>
    <row r="20" spans="2:26" s="1422" customFormat="1">
      <c r="B20" s="1430"/>
      <c r="C20" s="1431" t="s">
        <v>203</v>
      </c>
      <c r="D20" s="1431">
        <v>30</v>
      </c>
      <c r="E20" s="1431" t="s">
        <v>441</v>
      </c>
      <c r="F20" s="1431" t="s">
        <v>204</v>
      </c>
      <c r="G20" s="1431">
        <v>4702090846</v>
      </c>
      <c r="H20" s="1431" t="s">
        <v>443</v>
      </c>
      <c r="I20" s="1431" t="s">
        <v>442</v>
      </c>
      <c r="J20" s="1431">
        <v>346</v>
      </c>
      <c r="K20" s="1431"/>
      <c r="L20" s="1431"/>
      <c r="M20" s="1431"/>
      <c r="N20" s="1431"/>
      <c r="O20" s="1431"/>
      <c r="P20" s="1431">
        <v>354</v>
      </c>
      <c r="Q20" s="1431">
        <v>21</v>
      </c>
      <c r="R20" s="1431" t="s">
        <v>26</v>
      </c>
      <c r="S20" s="1431"/>
      <c r="T20" s="1431" t="s">
        <v>28</v>
      </c>
      <c r="U20" s="1431" t="s">
        <v>342</v>
      </c>
      <c r="V20" s="1431" t="s">
        <v>342</v>
      </c>
      <c r="W20" s="1431" t="s">
        <v>342</v>
      </c>
      <c r="X20" s="1928"/>
      <c r="Y20" s="1431" t="s">
        <v>1721</v>
      </c>
      <c r="Z20" s="1433">
        <f t="shared" si="3"/>
        <v>1.023121387283237</v>
      </c>
    </row>
    <row r="21" spans="2:26" s="1422" customFormat="1">
      <c r="B21" s="1430"/>
      <c r="C21" s="1431" t="s">
        <v>203</v>
      </c>
      <c r="D21" s="1431">
        <v>40</v>
      </c>
      <c r="E21" s="1431" t="s">
        <v>444</v>
      </c>
      <c r="F21" s="1431" t="s">
        <v>204</v>
      </c>
      <c r="G21" s="1431">
        <v>4702090846</v>
      </c>
      <c r="H21" s="1431" t="s">
        <v>446</v>
      </c>
      <c r="I21" s="1431" t="s">
        <v>445</v>
      </c>
      <c r="J21" s="1431">
        <v>740</v>
      </c>
      <c r="K21" s="1431"/>
      <c r="L21" s="1431"/>
      <c r="M21" s="1431"/>
      <c r="N21" s="1431"/>
      <c r="O21" s="1431"/>
      <c r="P21" s="1431">
        <v>760</v>
      </c>
      <c r="Q21" s="1431">
        <v>44</v>
      </c>
      <c r="R21" s="1431" t="s">
        <v>26</v>
      </c>
      <c r="S21" s="1431"/>
      <c r="T21" s="1431" t="s">
        <v>28</v>
      </c>
      <c r="U21" s="1431" t="s">
        <v>342</v>
      </c>
      <c r="V21" s="1431" t="s">
        <v>342</v>
      </c>
      <c r="W21" s="1431" t="s">
        <v>342</v>
      </c>
      <c r="X21" s="1928"/>
      <c r="Y21" s="1431" t="s">
        <v>1721</v>
      </c>
      <c r="Z21" s="1433">
        <f t="shared" si="3"/>
        <v>1.027027027027027</v>
      </c>
    </row>
    <row r="22" spans="2:26" s="1422" customFormat="1">
      <c r="B22" s="1430"/>
      <c r="C22" s="1431" t="s">
        <v>203</v>
      </c>
      <c r="D22" s="1431">
        <v>10</v>
      </c>
      <c r="E22" s="1431" t="s">
        <v>447</v>
      </c>
      <c r="F22" s="1431" t="s">
        <v>204</v>
      </c>
      <c r="G22" s="1431">
        <v>4702090847</v>
      </c>
      <c r="H22" s="1431" t="s">
        <v>440</v>
      </c>
      <c r="I22" s="1431" t="s">
        <v>448</v>
      </c>
      <c r="J22" s="1431">
        <v>76</v>
      </c>
      <c r="K22" s="1431"/>
      <c r="L22" s="1431"/>
      <c r="M22" s="1431"/>
      <c r="N22" s="1431"/>
      <c r="O22" s="1431"/>
      <c r="P22" s="1431">
        <v>76</v>
      </c>
      <c r="Q22" s="1431">
        <v>6</v>
      </c>
      <c r="R22" s="1431" t="s">
        <v>26</v>
      </c>
      <c r="S22" s="1431"/>
      <c r="T22" s="1431" t="s">
        <v>28</v>
      </c>
      <c r="U22" s="1431" t="s">
        <v>342</v>
      </c>
      <c r="V22" s="1431" t="s">
        <v>342</v>
      </c>
      <c r="W22" s="1431" t="s">
        <v>342</v>
      </c>
      <c r="X22" s="1928"/>
      <c r="Y22" s="1431" t="s">
        <v>1721</v>
      </c>
      <c r="Z22" s="1433">
        <f t="shared" si="3"/>
        <v>1</v>
      </c>
    </row>
    <row r="23" spans="2:26" s="1422" customFormat="1" ht="15.75" thickBot="1">
      <c r="B23" s="1430"/>
      <c r="C23" s="1431" t="s">
        <v>203</v>
      </c>
      <c r="D23" s="1431">
        <v>20</v>
      </c>
      <c r="E23" s="1431" t="s">
        <v>449</v>
      </c>
      <c r="F23" s="1431" t="s">
        <v>204</v>
      </c>
      <c r="G23" s="1431">
        <v>4702090847</v>
      </c>
      <c r="H23" s="1431" t="s">
        <v>437</v>
      </c>
      <c r="I23" s="1431" t="s">
        <v>450</v>
      </c>
      <c r="J23" s="1431">
        <v>90</v>
      </c>
      <c r="K23" s="1431"/>
      <c r="L23" s="1431"/>
      <c r="M23" s="1431"/>
      <c r="N23" s="1431"/>
      <c r="O23" s="1431"/>
      <c r="P23" s="1431">
        <v>90</v>
      </c>
      <c r="Q23" s="1431">
        <v>7</v>
      </c>
      <c r="R23" s="1431" t="s">
        <v>26</v>
      </c>
      <c r="S23" s="1431"/>
      <c r="T23" s="1431" t="s">
        <v>28</v>
      </c>
      <c r="U23" s="1431" t="s">
        <v>342</v>
      </c>
      <c r="V23" s="1431" t="s">
        <v>342</v>
      </c>
      <c r="W23" s="1431" t="s">
        <v>342</v>
      </c>
      <c r="X23" s="1928"/>
      <c r="Y23" s="1431" t="s">
        <v>1721</v>
      </c>
      <c r="Z23" s="1433">
        <f t="shared" si="3"/>
        <v>1</v>
      </c>
    </row>
    <row r="24" spans="2:26" s="1422" customFormat="1" ht="15.75" thickBot="1">
      <c r="B24" s="1353"/>
      <c r="C24" s="1322"/>
      <c r="D24" s="1322"/>
      <c r="E24" s="1311" t="s">
        <v>1592</v>
      </c>
      <c r="F24" s="1322"/>
      <c r="G24" s="1311"/>
      <c r="H24" s="1311"/>
      <c r="I24" s="1311"/>
      <c r="J24" s="1312">
        <f t="shared" ref="J24:Q24" si="4">SUM(J18:J23)</f>
        <v>2278</v>
      </c>
      <c r="K24" s="1312">
        <f t="shared" si="4"/>
        <v>0</v>
      </c>
      <c r="L24" s="1312">
        <f t="shared" si="4"/>
        <v>0</v>
      </c>
      <c r="M24" s="1312">
        <f t="shared" si="4"/>
        <v>0</v>
      </c>
      <c r="N24" s="1312">
        <f t="shared" si="4"/>
        <v>0</v>
      </c>
      <c r="O24" s="1312">
        <f t="shared" si="4"/>
        <v>0</v>
      </c>
      <c r="P24" s="1312">
        <f t="shared" si="4"/>
        <v>2325</v>
      </c>
      <c r="Q24" s="1312">
        <f t="shared" si="4"/>
        <v>140</v>
      </c>
      <c r="R24" s="1311"/>
      <c r="S24" s="1311"/>
      <c r="T24" s="1311"/>
      <c r="U24" s="1311"/>
      <c r="V24" s="1311"/>
      <c r="W24" s="1311"/>
      <c r="X24" s="1311"/>
      <c r="Y24" s="1311"/>
      <c r="Z24" s="1350"/>
    </row>
    <row r="25" spans="2:26" s="1426" customFormat="1">
      <c r="B25" s="1391"/>
      <c r="C25" s="1392"/>
      <c r="D25" s="1392"/>
      <c r="E25" s="1392"/>
      <c r="F25" s="1392"/>
      <c r="G25" s="1392"/>
      <c r="H25" s="1392"/>
      <c r="I25" s="1392"/>
      <c r="J25" s="1392"/>
      <c r="K25" s="1393"/>
      <c r="L25" s="1393"/>
      <c r="M25" s="1393"/>
      <c r="N25" s="1393"/>
      <c r="O25" s="1393"/>
      <c r="P25" s="1393"/>
      <c r="Q25" s="1393"/>
      <c r="R25" s="1392"/>
      <c r="S25" s="1392"/>
      <c r="T25" s="1392"/>
      <c r="U25" s="1392"/>
      <c r="V25" s="1392"/>
      <c r="W25" s="1392"/>
      <c r="X25" s="1389"/>
      <c r="Y25" s="1392"/>
      <c r="Z25" s="1394"/>
    </row>
    <row r="26" spans="2:26" s="1404" customFormat="1" ht="15.75" thickBot="1">
      <c r="B26" s="1475"/>
      <c r="C26" s="1476" t="s">
        <v>21</v>
      </c>
      <c r="D26" s="1476">
        <v>10</v>
      </c>
      <c r="E26" s="1476" t="s">
        <v>414</v>
      </c>
      <c r="F26" s="1476" t="s">
        <v>25</v>
      </c>
      <c r="G26" s="1476">
        <v>4702067314</v>
      </c>
      <c r="H26" s="1476" t="s">
        <v>416</v>
      </c>
      <c r="I26" s="1476" t="s">
        <v>415</v>
      </c>
      <c r="J26" s="1476">
        <v>814</v>
      </c>
      <c r="K26" s="1432"/>
      <c r="L26" s="1432"/>
      <c r="M26" s="1432"/>
      <c r="N26" s="1432"/>
      <c r="O26" s="1432"/>
      <c r="P26" s="1493">
        <v>828</v>
      </c>
      <c r="Q26" s="1493">
        <v>21</v>
      </c>
      <c r="R26" s="1476" t="s">
        <v>26</v>
      </c>
      <c r="S26" s="1431"/>
      <c r="T26" s="1431"/>
      <c r="U26" s="1476" t="s">
        <v>342</v>
      </c>
      <c r="V26" s="1476" t="s">
        <v>342</v>
      </c>
      <c r="W26" s="1476"/>
      <c r="X26" s="1495" t="s">
        <v>1657</v>
      </c>
      <c r="Y26" s="1476" t="s">
        <v>1720</v>
      </c>
      <c r="Z26" s="1477">
        <f>+P26/J26</f>
        <v>1.0171990171990173</v>
      </c>
    </row>
    <row r="27" spans="2:26" s="1404" customFormat="1" ht="15.75" thickBot="1">
      <c r="B27" s="1353"/>
      <c r="C27" s="1322"/>
      <c r="D27" s="1322"/>
      <c r="E27" s="1311" t="s">
        <v>1592</v>
      </c>
      <c r="F27" s="1322"/>
      <c r="G27" s="1311"/>
      <c r="H27" s="1311"/>
      <c r="I27" s="1311"/>
      <c r="J27" s="1312">
        <f>SUM(J26)</f>
        <v>814</v>
      </c>
      <c r="K27" s="1312">
        <f t="shared" ref="K27:Q27" si="5">SUM(K26)</f>
        <v>0</v>
      </c>
      <c r="L27" s="1312">
        <f t="shared" si="5"/>
        <v>0</v>
      </c>
      <c r="M27" s="1312">
        <f t="shared" si="5"/>
        <v>0</v>
      </c>
      <c r="N27" s="1312">
        <f t="shared" si="5"/>
        <v>0</v>
      </c>
      <c r="O27" s="1312">
        <f t="shared" si="5"/>
        <v>0</v>
      </c>
      <c r="P27" s="1496">
        <f t="shared" si="5"/>
        <v>828</v>
      </c>
      <c r="Q27" s="1312">
        <f t="shared" si="5"/>
        <v>21</v>
      </c>
      <c r="R27" s="1311"/>
      <c r="S27" s="1311"/>
      <c r="T27" s="1311"/>
      <c r="U27" s="1311"/>
      <c r="V27" s="1311"/>
      <c r="W27" s="1311"/>
      <c r="X27" s="1311"/>
      <c r="Y27" s="1311"/>
      <c r="Z27" s="1350"/>
    </row>
    <row r="28" spans="2:26" s="1341" customFormat="1">
      <c r="B28" s="1391"/>
      <c r="C28" s="1392"/>
      <c r="D28" s="1392"/>
      <c r="E28" s="1392"/>
      <c r="F28" s="1392"/>
      <c r="G28" s="1392"/>
      <c r="H28" s="1392"/>
      <c r="I28" s="1392"/>
      <c r="J28" s="1392"/>
      <c r="K28" s="1393"/>
      <c r="L28" s="1393"/>
      <c r="M28" s="1393"/>
      <c r="N28" s="1393"/>
      <c r="O28" s="1393"/>
      <c r="P28" s="1393"/>
      <c r="Q28" s="1393"/>
      <c r="R28" s="1392"/>
      <c r="S28" s="1392"/>
      <c r="T28" s="1392"/>
      <c r="U28" s="1392"/>
      <c r="V28" s="1392"/>
      <c r="W28" s="1392"/>
      <c r="X28" s="1389"/>
      <c r="Y28" s="1392"/>
      <c r="Z28" s="1394"/>
    </row>
    <row r="29" spans="2:26" s="1341" customFormat="1" ht="15.75" thickBot="1">
      <c r="B29" s="1475"/>
      <c r="C29" s="1476" t="s">
        <v>152</v>
      </c>
      <c r="D29" s="1476">
        <v>10</v>
      </c>
      <c r="E29" s="1476" t="s">
        <v>414</v>
      </c>
      <c r="F29" s="1476" t="s">
        <v>102</v>
      </c>
      <c r="G29" s="1476">
        <v>4702067315</v>
      </c>
      <c r="H29" s="1476" t="s">
        <v>416</v>
      </c>
      <c r="I29" s="1476" t="s">
        <v>415</v>
      </c>
      <c r="J29" s="1476">
        <v>650</v>
      </c>
      <c r="K29" s="1432"/>
      <c r="L29" s="1432"/>
      <c r="M29" s="1432"/>
      <c r="N29" s="1432"/>
      <c r="O29" s="1432"/>
      <c r="P29" s="1493">
        <v>658</v>
      </c>
      <c r="Q29" s="1493">
        <v>17</v>
      </c>
      <c r="R29" s="1476" t="s">
        <v>26</v>
      </c>
      <c r="S29" s="1431"/>
      <c r="T29" s="1431"/>
      <c r="U29" s="1476" t="s">
        <v>342</v>
      </c>
      <c r="V29" s="1476" t="s">
        <v>342</v>
      </c>
      <c r="W29" s="1476"/>
      <c r="X29" s="1494" t="s">
        <v>1629</v>
      </c>
      <c r="Y29" s="1476" t="s">
        <v>1720</v>
      </c>
      <c r="Z29" s="1477">
        <f>+P29/J29</f>
        <v>1.0123076923076924</v>
      </c>
    </row>
    <row r="30" spans="2:26" s="1341" customFormat="1" ht="15.75" thickBot="1">
      <c r="B30" s="1353"/>
      <c r="C30" s="1322"/>
      <c r="D30" s="1322"/>
      <c r="E30" s="1311" t="s">
        <v>1592</v>
      </c>
      <c r="F30" s="1322"/>
      <c r="G30" s="1311"/>
      <c r="H30" s="1311"/>
      <c r="I30" s="1311"/>
      <c r="J30" s="1312">
        <f>SUM(J29)</f>
        <v>650</v>
      </c>
      <c r="K30" s="1312">
        <f t="shared" ref="K30:Q30" si="6">SUM(K29)</f>
        <v>0</v>
      </c>
      <c r="L30" s="1312">
        <f t="shared" si="6"/>
        <v>0</v>
      </c>
      <c r="M30" s="1312">
        <f t="shared" si="6"/>
        <v>0</v>
      </c>
      <c r="N30" s="1312">
        <f t="shared" si="6"/>
        <v>0</v>
      </c>
      <c r="O30" s="1312">
        <f t="shared" si="6"/>
        <v>0</v>
      </c>
      <c r="P30" s="1496">
        <f t="shared" si="6"/>
        <v>658</v>
      </c>
      <c r="Q30" s="1312">
        <f t="shared" si="6"/>
        <v>17</v>
      </c>
      <c r="R30" s="1311"/>
      <c r="S30" s="1311"/>
      <c r="T30" s="1311"/>
      <c r="U30" s="1311"/>
      <c r="V30" s="1311"/>
      <c r="W30" s="1311"/>
      <c r="X30" s="1311"/>
      <c r="Y30" s="1311"/>
      <c r="Z30" s="1350"/>
    </row>
    <row r="31" spans="2:26" s="1341" customFormat="1">
      <c r="B31" s="1391"/>
      <c r="C31" s="1392"/>
      <c r="D31" s="1392"/>
      <c r="E31" s="1392"/>
      <c r="F31" s="1392"/>
      <c r="G31" s="1392"/>
      <c r="H31" s="1392"/>
      <c r="I31" s="1392"/>
      <c r="J31" s="1392"/>
      <c r="K31" s="1393"/>
      <c r="L31" s="1393"/>
      <c r="M31" s="1393"/>
      <c r="N31" s="1393"/>
      <c r="O31" s="1393"/>
      <c r="P31" s="1393"/>
      <c r="Q31" s="1393"/>
      <c r="R31" s="1392"/>
      <c r="S31" s="1392"/>
      <c r="T31" s="1392"/>
      <c r="U31" s="1392"/>
      <c r="V31" s="1392"/>
      <c r="W31" s="1392"/>
      <c r="X31" s="1389"/>
      <c r="Y31" s="1392"/>
      <c r="Z31" s="1394"/>
    </row>
    <row r="32" spans="2:26" s="1341" customFormat="1" ht="15.75" thickBot="1">
      <c r="B32" s="1475"/>
      <c r="C32" s="1476" t="s">
        <v>91</v>
      </c>
      <c r="D32" s="1476">
        <v>10</v>
      </c>
      <c r="E32" s="1476" t="s">
        <v>414</v>
      </c>
      <c r="F32" s="1476" t="s">
        <v>102</v>
      </c>
      <c r="G32" s="1476">
        <v>4702067316</v>
      </c>
      <c r="H32" s="1476" t="s">
        <v>416</v>
      </c>
      <c r="I32" s="1476" t="s">
        <v>415</v>
      </c>
      <c r="J32" s="1476">
        <v>562</v>
      </c>
      <c r="K32" s="1432"/>
      <c r="L32" s="1432"/>
      <c r="M32" s="1432"/>
      <c r="N32" s="1432"/>
      <c r="O32" s="1432"/>
      <c r="P32" s="1493">
        <v>567</v>
      </c>
      <c r="Q32" s="1493">
        <v>14</v>
      </c>
      <c r="R32" s="1476" t="s">
        <v>26</v>
      </c>
      <c r="S32" s="1431"/>
      <c r="T32" s="1431"/>
      <c r="U32" s="1476" t="s">
        <v>342</v>
      </c>
      <c r="V32" s="1476"/>
      <c r="W32" s="1476"/>
      <c r="X32" s="1494" t="s">
        <v>1656</v>
      </c>
      <c r="Y32" s="1476" t="s">
        <v>1720</v>
      </c>
      <c r="Z32" s="1477">
        <f>+P32/J32</f>
        <v>1.0088967971530249</v>
      </c>
    </row>
    <row r="33" spans="1:26" s="1404" customFormat="1" ht="15.75" thickBot="1">
      <c r="B33" s="1353"/>
      <c r="C33" s="1322"/>
      <c r="D33" s="1322"/>
      <c r="E33" s="1311" t="s">
        <v>1592</v>
      </c>
      <c r="F33" s="1322"/>
      <c r="G33" s="1311"/>
      <c r="H33" s="1311"/>
      <c r="I33" s="1311"/>
      <c r="J33" s="1312">
        <f>SUM(J32)</f>
        <v>562</v>
      </c>
      <c r="K33" s="1312">
        <f t="shared" ref="K33:Q33" si="7">SUM(K32)</f>
        <v>0</v>
      </c>
      <c r="L33" s="1312">
        <f t="shared" si="7"/>
        <v>0</v>
      </c>
      <c r="M33" s="1312">
        <f t="shared" si="7"/>
        <v>0</v>
      </c>
      <c r="N33" s="1312">
        <f t="shared" si="7"/>
        <v>0</v>
      </c>
      <c r="O33" s="1312">
        <f t="shared" si="7"/>
        <v>0</v>
      </c>
      <c r="P33" s="1496">
        <f>SUM(P32)</f>
        <v>567</v>
      </c>
      <c r="Q33" s="1312">
        <f t="shared" si="7"/>
        <v>14</v>
      </c>
      <c r="R33" s="1311"/>
      <c r="S33" s="1311"/>
      <c r="T33" s="1311"/>
      <c r="U33" s="1311"/>
      <c r="V33" s="1311"/>
      <c r="W33" s="1311"/>
      <c r="X33" s="1311"/>
      <c r="Y33" s="1311"/>
      <c r="Z33" s="1350"/>
    </row>
    <row r="34" spans="1:26" s="1426" customFormat="1">
      <c r="B34" s="1391"/>
      <c r="C34" s="1392"/>
      <c r="D34" s="1392"/>
      <c r="E34" s="1392"/>
      <c r="F34" s="1392"/>
      <c r="G34" s="1392"/>
      <c r="H34" s="1392"/>
      <c r="I34" s="1392"/>
      <c r="J34" s="1392"/>
      <c r="K34" s="1393"/>
      <c r="L34" s="1393"/>
      <c r="M34" s="1393"/>
      <c r="N34" s="1393"/>
      <c r="O34" s="1393"/>
      <c r="P34" s="1393"/>
      <c r="Q34" s="1393"/>
      <c r="R34" s="1392"/>
      <c r="S34" s="1392"/>
      <c r="T34" s="1392"/>
      <c r="U34" s="1392"/>
      <c r="V34" s="1392"/>
      <c r="W34" s="1392"/>
      <c r="X34" s="1389"/>
      <c r="Y34" s="1392"/>
      <c r="Z34" s="1394"/>
    </row>
    <row r="35" spans="1:26" s="1422" customFormat="1" ht="38.25">
      <c r="B35" s="1395" t="s">
        <v>352</v>
      </c>
      <c r="C35" s="1396" t="s">
        <v>353</v>
      </c>
      <c r="D35" s="1397" t="s">
        <v>1</v>
      </c>
      <c r="E35" s="1397" t="s">
        <v>354</v>
      </c>
      <c r="F35" s="1397" t="s">
        <v>355</v>
      </c>
      <c r="G35" s="1397" t="s">
        <v>356</v>
      </c>
      <c r="H35" s="1397" t="s">
        <v>357</v>
      </c>
      <c r="I35" s="1397" t="s">
        <v>358</v>
      </c>
      <c r="J35" s="1397" t="s">
        <v>359</v>
      </c>
      <c r="K35" s="1397" t="s">
        <v>360</v>
      </c>
      <c r="L35" s="1397" t="s">
        <v>361</v>
      </c>
      <c r="M35" s="1397" t="s">
        <v>362</v>
      </c>
      <c r="N35" s="1397" t="s">
        <v>363</v>
      </c>
      <c r="O35" s="1397" t="s">
        <v>364</v>
      </c>
      <c r="P35" s="1397" t="s">
        <v>365</v>
      </c>
      <c r="Q35" s="1397" t="s">
        <v>366</v>
      </c>
      <c r="R35" s="1397" t="s">
        <v>367</v>
      </c>
      <c r="S35" s="1396" t="s">
        <v>370</v>
      </c>
      <c r="T35" s="1397" t="s">
        <v>371</v>
      </c>
      <c r="U35" s="1397" t="s">
        <v>372</v>
      </c>
      <c r="V35" s="1397" t="s">
        <v>373</v>
      </c>
      <c r="W35" s="1397" t="s">
        <v>374</v>
      </c>
      <c r="X35" s="1397" t="s">
        <v>375</v>
      </c>
      <c r="Y35" s="1397" t="s">
        <v>376</v>
      </c>
      <c r="Z35" s="1398" t="s">
        <v>1384</v>
      </c>
    </row>
    <row r="36" spans="1:26" s="1341" customFormat="1">
      <c r="B36" s="1475" t="s">
        <v>1668</v>
      </c>
      <c r="C36" s="1476" t="s">
        <v>91</v>
      </c>
      <c r="D36" s="1476">
        <v>10</v>
      </c>
      <c r="E36" s="1476" t="s">
        <v>428</v>
      </c>
      <c r="F36" s="1476" t="s">
        <v>102</v>
      </c>
      <c r="G36" s="1476">
        <v>4702067331</v>
      </c>
      <c r="H36" s="1476" t="s">
        <v>393</v>
      </c>
      <c r="I36" s="1476" t="s">
        <v>392</v>
      </c>
      <c r="J36" s="1476">
        <v>626</v>
      </c>
      <c r="K36" s="1476"/>
      <c r="L36" s="1476"/>
      <c r="M36" s="1476"/>
      <c r="N36" s="1476"/>
      <c r="O36" s="1476"/>
      <c r="P36" s="1476">
        <v>641</v>
      </c>
      <c r="Q36" s="1476">
        <v>38</v>
      </c>
      <c r="R36" s="1476" t="s">
        <v>26</v>
      </c>
      <c r="S36" s="1476"/>
      <c r="T36" s="1476" t="s">
        <v>1350</v>
      </c>
      <c r="U36" s="1476" t="s">
        <v>342</v>
      </c>
      <c r="V36" s="1476" t="s">
        <v>342</v>
      </c>
      <c r="W36" s="1476" t="s">
        <v>342</v>
      </c>
      <c r="X36" s="1935" t="s">
        <v>1630</v>
      </c>
      <c r="Y36" s="1476" t="s">
        <v>1720</v>
      </c>
      <c r="Z36" s="1477">
        <f t="shared" ref="Z36:Z43" si="8">+P36/J36</f>
        <v>1.023961661341853</v>
      </c>
    </row>
    <row r="37" spans="1:26" s="1341" customFormat="1">
      <c r="B37" s="1475" t="s">
        <v>1668</v>
      </c>
      <c r="C37" s="1476" t="s">
        <v>91</v>
      </c>
      <c r="D37" s="1476">
        <v>20</v>
      </c>
      <c r="E37" s="1476" t="s">
        <v>429</v>
      </c>
      <c r="F37" s="1476" t="s">
        <v>102</v>
      </c>
      <c r="G37" s="1476">
        <v>4702067331</v>
      </c>
      <c r="H37" s="1476" t="s">
        <v>312</v>
      </c>
      <c r="I37" s="1476" t="s">
        <v>395</v>
      </c>
      <c r="J37" s="1476">
        <v>494</v>
      </c>
      <c r="K37" s="1476"/>
      <c r="L37" s="1476"/>
      <c r="M37" s="1476"/>
      <c r="N37" s="1476"/>
      <c r="O37" s="1476"/>
      <c r="P37" s="1476">
        <v>506</v>
      </c>
      <c r="Q37" s="1476">
        <v>30</v>
      </c>
      <c r="R37" s="1476" t="s">
        <v>26</v>
      </c>
      <c r="S37" s="1476"/>
      <c r="T37" s="1476" t="s">
        <v>1350</v>
      </c>
      <c r="U37" s="1476" t="s">
        <v>342</v>
      </c>
      <c r="V37" s="1476" t="s">
        <v>342</v>
      </c>
      <c r="W37" s="1476" t="s">
        <v>342</v>
      </c>
      <c r="X37" s="1936"/>
      <c r="Y37" s="1476" t="s">
        <v>1720</v>
      </c>
      <c r="Z37" s="1477">
        <f t="shared" si="8"/>
        <v>1.0242914979757085</v>
      </c>
    </row>
    <row r="38" spans="1:26" s="1341" customFormat="1">
      <c r="B38" s="1475" t="s">
        <v>1668</v>
      </c>
      <c r="C38" s="1476" t="s">
        <v>91</v>
      </c>
      <c r="D38" s="1476">
        <v>10</v>
      </c>
      <c r="E38" s="1476" t="s">
        <v>435</v>
      </c>
      <c r="F38" s="1476" t="s">
        <v>102</v>
      </c>
      <c r="G38" s="1476">
        <v>4702079686</v>
      </c>
      <c r="H38" s="1476" t="s">
        <v>437</v>
      </c>
      <c r="I38" s="1476" t="s">
        <v>436</v>
      </c>
      <c r="J38" s="1476">
        <v>2622</v>
      </c>
      <c r="K38" s="1476"/>
      <c r="L38" s="1476"/>
      <c r="M38" s="1476"/>
      <c r="N38" s="1476"/>
      <c r="O38" s="1476"/>
      <c r="P38" s="1476">
        <v>2696</v>
      </c>
      <c r="Q38" s="1476">
        <v>158</v>
      </c>
      <c r="R38" s="1476" t="s">
        <v>26</v>
      </c>
      <c r="S38" s="1476"/>
      <c r="T38" s="1476" t="s">
        <v>1350</v>
      </c>
      <c r="U38" s="1476" t="s">
        <v>342</v>
      </c>
      <c r="V38" s="1476" t="s">
        <v>342</v>
      </c>
      <c r="W38" s="1476" t="s">
        <v>342</v>
      </c>
      <c r="X38" s="1936"/>
      <c r="Y38" s="1476" t="s">
        <v>1720</v>
      </c>
      <c r="Z38" s="1477">
        <f t="shared" si="8"/>
        <v>1.0282227307398932</v>
      </c>
    </row>
    <row r="39" spans="1:26" s="1423" customFormat="1">
      <c r="B39" s="1475" t="s">
        <v>1668</v>
      </c>
      <c r="C39" s="1476" t="s">
        <v>91</v>
      </c>
      <c r="D39" s="1476">
        <v>10</v>
      </c>
      <c r="E39" s="1476" t="s">
        <v>447</v>
      </c>
      <c r="F39" s="1476" t="s">
        <v>102</v>
      </c>
      <c r="G39" s="1476">
        <v>4702079688</v>
      </c>
      <c r="H39" s="1476" t="s">
        <v>440</v>
      </c>
      <c r="I39" s="1476" t="s">
        <v>448</v>
      </c>
      <c r="J39" s="1476">
        <v>223</v>
      </c>
      <c r="K39" s="1476"/>
      <c r="L39" s="1476"/>
      <c r="M39" s="1476"/>
      <c r="N39" s="1476"/>
      <c r="O39" s="1476"/>
      <c r="P39" s="1476">
        <v>223</v>
      </c>
      <c r="Q39" s="1476">
        <v>18</v>
      </c>
      <c r="R39" s="1476" t="s">
        <v>26</v>
      </c>
      <c r="S39" s="1476"/>
      <c r="T39" s="1476" t="s">
        <v>1350</v>
      </c>
      <c r="U39" s="1476" t="s">
        <v>342</v>
      </c>
      <c r="V39" s="1476" t="s">
        <v>342</v>
      </c>
      <c r="W39" s="1476" t="s">
        <v>342</v>
      </c>
      <c r="X39" s="1936"/>
      <c r="Y39" s="1476" t="s">
        <v>1720</v>
      </c>
      <c r="Z39" s="1477">
        <f>+P39/J39</f>
        <v>1</v>
      </c>
    </row>
    <row r="40" spans="1:26" s="1423" customFormat="1">
      <c r="B40" s="1475" t="s">
        <v>1668</v>
      </c>
      <c r="C40" s="1476" t="s">
        <v>91</v>
      </c>
      <c r="D40" s="1476">
        <v>20</v>
      </c>
      <c r="E40" s="1476" t="s">
        <v>449</v>
      </c>
      <c r="F40" s="1476" t="s">
        <v>102</v>
      </c>
      <c r="G40" s="1476">
        <v>4702079688</v>
      </c>
      <c r="H40" s="1476" t="s">
        <v>437</v>
      </c>
      <c r="I40" s="1476" t="s">
        <v>450</v>
      </c>
      <c r="J40" s="1476">
        <v>1070</v>
      </c>
      <c r="K40" s="1476"/>
      <c r="L40" s="1476"/>
      <c r="M40" s="1476"/>
      <c r="N40" s="1476"/>
      <c r="O40" s="1476"/>
      <c r="P40" s="1476">
        <v>1091</v>
      </c>
      <c r="Q40" s="1476">
        <v>77</v>
      </c>
      <c r="R40" s="1476" t="s">
        <v>26</v>
      </c>
      <c r="S40" s="1476"/>
      <c r="T40" s="1476" t="s">
        <v>1350</v>
      </c>
      <c r="U40" s="1476" t="s">
        <v>342</v>
      </c>
      <c r="V40" s="1476" t="s">
        <v>342</v>
      </c>
      <c r="W40" s="1476" t="s">
        <v>342</v>
      </c>
      <c r="X40" s="1936"/>
      <c r="Y40" s="1476" t="s">
        <v>1720</v>
      </c>
      <c r="Z40" s="1477">
        <f>+P40/J40</f>
        <v>1.0196261682242991</v>
      </c>
    </row>
    <row r="41" spans="1:26" s="1341" customFormat="1">
      <c r="B41" s="1475" t="s">
        <v>1669</v>
      </c>
      <c r="C41" s="1476" t="s">
        <v>91</v>
      </c>
      <c r="D41" s="1476">
        <v>20</v>
      </c>
      <c r="E41" s="1476" t="s">
        <v>438</v>
      </c>
      <c r="F41" s="1476" t="s">
        <v>102</v>
      </c>
      <c r="G41" s="1476">
        <v>4702079686</v>
      </c>
      <c r="H41" s="1476" t="s">
        <v>440</v>
      </c>
      <c r="I41" s="1476" t="s">
        <v>439</v>
      </c>
      <c r="J41" s="1476">
        <v>2074</v>
      </c>
      <c r="K41" s="1476"/>
      <c r="L41" s="1476"/>
      <c r="M41" s="1476"/>
      <c r="N41" s="1476"/>
      <c r="O41" s="1476"/>
      <c r="P41" s="1476">
        <v>2132</v>
      </c>
      <c r="Q41" s="1476">
        <v>126</v>
      </c>
      <c r="R41" s="1476" t="s">
        <v>26</v>
      </c>
      <c r="S41" s="1476"/>
      <c r="T41" s="1476" t="s">
        <v>1350</v>
      </c>
      <c r="U41" s="1476" t="s">
        <v>342</v>
      </c>
      <c r="V41" s="1476" t="s">
        <v>342</v>
      </c>
      <c r="W41" s="1476" t="s">
        <v>342</v>
      </c>
      <c r="X41" s="1936"/>
      <c r="Y41" s="1476" t="s">
        <v>1720</v>
      </c>
      <c r="Z41" s="1477">
        <f t="shared" si="8"/>
        <v>1.0279652844744456</v>
      </c>
    </row>
    <row r="42" spans="1:26" s="1341" customFormat="1">
      <c r="B42" s="1475" t="s">
        <v>1669</v>
      </c>
      <c r="C42" s="1476" t="s">
        <v>91</v>
      </c>
      <c r="D42" s="1476">
        <v>30</v>
      </c>
      <c r="E42" s="1476" t="s">
        <v>441</v>
      </c>
      <c r="F42" s="1476" t="s">
        <v>102</v>
      </c>
      <c r="G42" s="1476">
        <v>4702079686</v>
      </c>
      <c r="H42" s="1476" t="s">
        <v>443</v>
      </c>
      <c r="I42" s="1476" t="s">
        <v>442</v>
      </c>
      <c r="J42" s="1476">
        <v>1966</v>
      </c>
      <c r="K42" s="1476"/>
      <c r="L42" s="1476"/>
      <c r="M42" s="1476"/>
      <c r="N42" s="1476"/>
      <c r="O42" s="1476"/>
      <c r="P42" s="1476">
        <v>2019</v>
      </c>
      <c r="Q42" s="1476">
        <v>118</v>
      </c>
      <c r="R42" s="1476" t="s">
        <v>26</v>
      </c>
      <c r="S42" s="1476"/>
      <c r="T42" s="1476" t="s">
        <v>1350</v>
      </c>
      <c r="U42" s="1476" t="s">
        <v>342</v>
      </c>
      <c r="V42" s="1476" t="s">
        <v>342</v>
      </c>
      <c r="W42" s="1476" t="s">
        <v>342</v>
      </c>
      <c r="X42" s="1936"/>
      <c r="Y42" s="1476" t="s">
        <v>1720</v>
      </c>
      <c r="Z42" s="1477">
        <f t="shared" si="8"/>
        <v>1.0269582909460835</v>
      </c>
    </row>
    <row r="43" spans="1:26" s="1341" customFormat="1">
      <c r="A43" s="1341" t="s">
        <v>837</v>
      </c>
      <c r="B43" s="1475" t="s">
        <v>1669</v>
      </c>
      <c r="C43" s="1476" t="s">
        <v>91</v>
      </c>
      <c r="D43" s="1476">
        <v>40</v>
      </c>
      <c r="E43" s="1476" t="s">
        <v>444</v>
      </c>
      <c r="F43" s="1476" t="s">
        <v>102</v>
      </c>
      <c r="G43" s="1476">
        <v>4702079686</v>
      </c>
      <c r="H43" s="1476" t="s">
        <v>446</v>
      </c>
      <c r="I43" s="1476" t="s">
        <v>445</v>
      </c>
      <c r="J43" s="1476">
        <v>2402</v>
      </c>
      <c r="K43" s="1476"/>
      <c r="L43" s="1476"/>
      <c r="M43" s="1476"/>
      <c r="N43" s="1476"/>
      <c r="O43" s="1476"/>
      <c r="P43" s="1476">
        <v>2470</v>
      </c>
      <c r="Q43" s="1476">
        <v>146</v>
      </c>
      <c r="R43" s="1476" t="s">
        <v>26</v>
      </c>
      <c r="S43" s="1476"/>
      <c r="T43" s="1476" t="s">
        <v>1350</v>
      </c>
      <c r="U43" s="1476" t="s">
        <v>342</v>
      </c>
      <c r="V43" s="1476" t="s">
        <v>342</v>
      </c>
      <c r="W43" s="1476" t="s">
        <v>342</v>
      </c>
      <c r="X43" s="1936"/>
      <c r="Y43" s="1476" t="s">
        <v>1720</v>
      </c>
      <c r="Z43" s="1477">
        <f t="shared" si="8"/>
        <v>1.0283097418817653</v>
      </c>
    </row>
    <row r="44" spans="1:26" s="1423" customFormat="1">
      <c r="B44" s="1475" t="s">
        <v>1670</v>
      </c>
      <c r="C44" s="1476" t="s">
        <v>91</v>
      </c>
      <c r="D44" s="1476">
        <v>10</v>
      </c>
      <c r="E44" s="1476" t="s">
        <v>420</v>
      </c>
      <c r="F44" s="1476" t="s">
        <v>102</v>
      </c>
      <c r="G44" s="1476">
        <v>4702067330</v>
      </c>
      <c r="H44" s="1476" t="s">
        <v>422</v>
      </c>
      <c r="I44" s="1476" t="s">
        <v>421</v>
      </c>
      <c r="J44" s="1476">
        <v>918</v>
      </c>
      <c r="K44" s="1476"/>
      <c r="L44" s="1476"/>
      <c r="M44" s="1476"/>
      <c r="N44" s="1476"/>
      <c r="O44" s="1476"/>
      <c r="P44" s="1476">
        <v>940</v>
      </c>
      <c r="Q44" s="1476">
        <v>55</v>
      </c>
      <c r="R44" s="1476" t="s">
        <v>26</v>
      </c>
      <c r="S44" s="1476"/>
      <c r="T44" s="1476" t="s">
        <v>1350</v>
      </c>
      <c r="U44" s="1476" t="s">
        <v>342</v>
      </c>
      <c r="V44" s="1476" t="s">
        <v>342</v>
      </c>
      <c r="W44" s="1476" t="s">
        <v>342</v>
      </c>
      <c r="X44" s="1936"/>
      <c r="Y44" s="1476" t="s">
        <v>1720</v>
      </c>
      <c r="Z44" s="1477">
        <f>+P44/J44</f>
        <v>1.0239651416122004</v>
      </c>
    </row>
    <row r="45" spans="1:26" s="1423" customFormat="1">
      <c r="B45" s="1475" t="s">
        <v>1670</v>
      </c>
      <c r="C45" s="1476" t="s">
        <v>91</v>
      </c>
      <c r="D45" s="1476">
        <v>20</v>
      </c>
      <c r="E45" s="1476" t="s">
        <v>423</v>
      </c>
      <c r="F45" s="1476" t="s">
        <v>102</v>
      </c>
      <c r="G45" s="1476">
        <v>4702067330</v>
      </c>
      <c r="H45" s="1476" t="s">
        <v>320</v>
      </c>
      <c r="I45" s="1476" t="s">
        <v>424</v>
      </c>
      <c r="J45" s="1476">
        <v>2496</v>
      </c>
      <c r="K45" s="1476"/>
      <c r="L45" s="1476"/>
      <c r="M45" s="1476"/>
      <c r="N45" s="1476"/>
      <c r="O45" s="1476"/>
      <c r="P45" s="1476">
        <v>2560</v>
      </c>
      <c r="Q45" s="1476">
        <v>150</v>
      </c>
      <c r="R45" s="1476" t="s">
        <v>26</v>
      </c>
      <c r="S45" s="1476"/>
      <c r="T45" s="1476" t="s">
        <v>1350</v>
      </c>
      <c r="U45" s="1476" t="s">
        <v>342</v>
      </c>
      <c r="V45" s="1476" t="s">
        <v>342</v>
      </c>
      <c r="W45" s="1476" t="s">
        <v>342</v>
      </c>
      <c r="X45" s="1936"/>
      <c r="Y45" s="1476" t="s">
        <v>1720</v>
      </c>
      <c r="Z45" s="1477">
        <f>+P45/J45</f>
        <v>1.0256410256410255</v>
      </c>
    </row>
    <row r="46" spans="1:26" s="1423" customFormat="1" ht="15.75" thickBot="1">
      <c r="B46" s="1475" t="s">
        <v>1670</v>
      </c>
      <c r="C46" s="1476" t="s">
        <v>91</v>
      </c>
      <c r="D46" s="1476">
        <v>30</v>
      </c>
      <c r="E46" s="1476" t="s">
        <v>1376</v>
      </c>
      <c r="F46" s="1476" t="s">
        <v>102</v>
      </c>
      <c r="G46" s="1476">
        <v>4702067330</v>
      </c>
      <c r="H46" s="1476" t="s">
        <v>317</v>
      </c>
      <c r="I46" s="1476" t="s">
        <v>427</v>
      </c>
      <c r="J46" s="1476">
        <v>3200</v>
      </c>
      <c r="K46" s="1476"/>
      <c r="L46" s="1476"/>
      <c r="M46" s="1476"/>
      <c r="N46" s="1476"/>
      <c r="O46" s="1476"/>
      <c r="P46" s="1476">
        <v>3289</v>
      </c>
      <c r="Q46" s="1476">
        <v>192</v>
      </c>
      <c r="R46" s="1476" t="s">
        <v>26</v>
      </c>
      <c r="S46" s="1476"/>
      <c r="T46" s="1476" t="s">
        <v>1350</v>
      </c>
      <c r="U46" s="1476" t="s">
        <v>342</v>
      </c>
      <c r="V46" s="1476" t="s">
        <v>342</v>
      </c>
      <c r="W46" s="1476" t="s">
        <v>342</v>
      </c>
      <c r="X46" s="1937"/>
      <c r="Y46" s="1476" t="s">
        <v>1720</v>
      </c>
      <c r="Z46" s="1477">
        <f>+P46/J46</f>
        <v>1.0278125</v>
      </c>
    </row>
    <row r="47" spans="1:26" ht="15.75" thickBot="1">
      <c r="B47" s="1353"/>
      <c r="C47" s="1322"/>
      <c r="D47" s="1322"/>
      <c r="E47" s="1311" t="s">
        <v>1592</v>
      </c>
      <c r="F47" s="1322"/>
      <c r="G47" s="1311"/>
      <c r="H47" s="1311"/>
      <c r="I47" s="1311"/>
      <c r="J47" s="1312">
        <f>SUM(J36:J46)</f>
        <v>18091</v>
      </c>
      <c r="K47" s="1312">
        <f>SUM(K36:K43)</f>
        <v>0</v>
      </c>
      <c r="L47" s="1312">
        <f>SUM(L36:L43)</f>
        <v>0</v>
      </c>
      <c r="M47" s="1312">
        <f>SUM(M36:M43)</f>
        <v>0</v>
      </c>
      <c r="N47" s="1312">
        <f>SUM(N36:N43)</f>
        <v>0</v>
      </c>
      <c r="O47" s="1312">
        <f>SUM(O36:O43)</f>
        <v>0</v>
      </c>
      <c r="P47" s="1496">
        <f>SUM(P36:P46)</f>
        <v>18567</v>
      </c>
      <c r="Q47" s="1312">
        <f>SUM(Q36:Q46)</f>
        <v>1108</v>
      </c>
      <c r="R47" s="1311"/>
      <c r="S47" s="1311"/>
      <c r="T47" s="1311"/>
      <c r="U47" s="1311"/>
      <c r="V47" s="1311"/>
      <c r="W47" s="1311"/>
      <c r="X47" s="1311"/>
      <c r="Y47" s="1311"/>
      <c r="Z47" s="1350"/>
    </row>
    <row r="48" spans="1:26" ht="15.75" thickBot="1">
      <c r="B48" s="1418"/>
      <c r="C48" s="1419"/>
      <c r="D48" s="1419"/>
      <c r="E48" s="1419"/>
      <c r="F48" s="1419"/>
      <c r="G48" s="1419"/>
      <c r="H48" s="1419"/>
      <c r="I48" s="1419"/>
      <c r="J48" s="1419"/>
      <c r="K48" s="1419"/>
      <c r="L48" s="1419"/>
      <c r="M48" s="1419"/>
      <c r="N48" s="1419"/>
      <c r="O48" s="1419"/>
      <c r="P48" s="1419"/>
      <c r="Q48" s="1419"/>
      <c r="R48" s="1419"/>
      <c r="S48" s="1419"/>
      <c r="T48" s="1419"/>
      <c r="U48" s="1419"/>
      <c r="V48" s="1419"/>
      <c r="W48" s="1419"/>
      <c r="X48" s="1419"/>
      <c r="Y48" s="1419"/>
      <c r="Z48" s="1420"/>
    </row>
    <row r="49" spans="2:26" ht="15.75" thickBot="1">
      <c r="B49" s="1413"/>
      <c r="C49" s="1414"/>
      <c r="D49" s="1414"/>
      <c r="E49" s="1414"/>
      <c r="F49" s="1414"/>
      <c r="G49" s="1414"/>
      <c r="H49" s="1415" t="s">
        <v>349</v>
      </c>
      <c r="I49" s="1414"/>
      <c r="J49" s="1416">
        <f>J8+J16+J24+J27+J30+J33+J47</f>
        <v>27810</v>
      </c>
      <c r="K49" s="1416">
        <f t="shared" ref="K49:Q49" si="9">K8+K16+K24+K27+K30+K33+K47</f>
        <v>0</v>
      </c>
      <c r="L49" s="1416">
        <f t="shared" si="9"/>
        <v>0</v>
      </c>
      <c r="M49" s="1416">
        <f t="shared" si="9"/>
        <v>0</v>
      </c>
      <c r="N49" s="1416">
        <f t="shared" si="9"/>
        <v>0</v>
      </c>
      <c r="O49" s="1416">
        <f t="shared" si="9"/>
        <v>0</v>
      </c>
      <c r="P49" s="1416">
        <f t="shared" si="9"/>
        <v>28469</v>
      </c>
      <c r="Q49" s="1416">
        <f t="shared" si="9"/>
        <v>1596</v>
      </c>
      <c r="R49" s="1415"/>
      <c r="S49" s="1415"/>
      <c r="T49" s="1415"/>
      <c r="U49" s="1415"/>
      <c r="V49" s="1415"/>
      <c r="W49" s="1415"/>
      <c r="X49" s="1415"/>
      <c r="Y49" s="1415"/>
      <c r="Z49" s="1417"/>
    </row>
  </sheetData>
  <autoFilter ref="B6:Z49"/>
  <mergeCells count="5">
    <mergeCell ref="X10:X15"/>
    <mergeCell ref="X18:X23"/>
    <mergeCell ref="B3:Z3"/>
    <mergeCell ref="B4:Z4"/>
    <mergeCell ref="X36:X46"/>
  </mergeCells>
  <printOptions horizontalCentered="1" verticalCentered="1"/>
  <pageMargins left="0" right="0" top="0" bottom="0" header="0" footer="0"/>
  <pageSetup paperSize="9" scale="85"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XFC11"/>
  <sheetViews>
    <sheetView zoomScale="115" zoomScaleNormal="115" workbookViewId="0">
      <selection activeCell="G18" sqref="G17:G18"/>
    </sheetView>
  </sheetViews>
  <sheetFormatPr defaultRowHeight="15"/>
  <cols>
    <col min="2" max="2" width="5.85546875" customWidth="1"/>
    <col min="5" max="5" width="13.85546875" bestFit="1" customWidth="1"/>
    <col min="7" max="7" width="11" bestFit="1" customWidth="1"/>
    <col min="8" max="8" width="18.5703125" bestFit="1" customWidth="1"/>
    <col min="9" max="9" width="15.5703125" bestFit="1" customWidth="1"/>
    <col min="11" max="15" width="0" hidden="1" customWidth="1"/>
    <col min="18" max="18" width="8.28515625" bestFit="1" customWidth="1"/>
    <col min="19" max="19" width="7.28515625" bestFit="1" customWidth="1"/>
    <col min="20" max="20" width="5.85546875" bestFit="1" customWidth="1"/>
    <col min="21" max="21" width="8.140625" bestFit="1" customWidth="1"/>
    <col min="22" max="23" width="5.85546875" bestFit="1" customWidth="1"/>
    <col min="24" max="24" width="15.140625" bestFit="1" customWidth="1"/>
    <col min="25" max="25" width="9" bestFit="1" customWidth="1"/>
    <col min="26" max="26" width="8.85546875" customWidth="1"/>
  </cols>
  <sheetData>
    <row r="1" spans="1:16383" s="1428" customFormat="1" ht="30">
      <c r="B1" s="1938" t="s">
        <v>1590</v>
      </c>
      <c r="C1" s="1939"/>
      <c r="D1" s="1939"/>
      <c r="E1" s="1939"/>
      <c r="F1" s="1939"/>
      <c r="G1" s="1939"/>
      <c r="H1" s="1939"/>
      <c r="I1" s="1939"/>
      <c r="J1" s="1939"/>
      <c r="K1" s="1939"/>
      <c r="L1" s="1939"/>
      <c r="M1" s="1939"/>
      <c r="N1" s="1939"/>
      <c r="O1" s="1939"/>
      <c r="P1" s="1939"/>
      <c r="Q1" s="1939"/>
      <c r="R1" s="1939"/>
      <c r="S1" s="1939"/>
      <c r="T1" s="1939"/>
      <c r="U1" s="1939"/>
      <c r="V1" s="1939"/>
      <c r="W1" s="1939"/>
      <c r="X1" s="1939"/>
      <c r="Y1" s="1939"/>
      <c r="Z1" s="1939"/>
    </row>
    <row r="2" spans="1:16383" s="1428" customFormat="1" ht="15.75">
      <c r="B2" s="1940" t="s">
        <v>1711</v>
      </c>
      <c r="C2" s="1941"/>
      <c r="D2" s="1941"/>
      <c r="E2" s="1941"/>
      <c r="F2" s="1941"/>
      <c r="G2" s="1941"/>
      <c r="H2" s="1941"/>
      <c r="I2" s="1941"/>
      <c r="J2" s="1941"/>
      <c r="K2" s="1941"/>
      <c r="L2" s="1941"/>
      <c r="M2" s="1941"/>
      <c r="N2" s="1941"/>
      <c r="O2" s="1941"/>
      <c r="P2" s="1941"/>
      <c r="Q2" s="1941"/>
      <c r="R2" s="1941"/>
      <c r="S2" s="1941"/>
      <c r="T2" s="1941"/>
      <c r="U2" s="1941"/>
      <c r="V2" s="1941"/>
      <c r="W2" s="1941"/>
      <c r="X2" s="1941"/>
      <c r="Y2" s="1941"/>
      <c r="Z2" s="1942"/>
    </row>
    <row r="3" spans="1:16383">
      <c r="B3" s="1455"/>
      <c r="C3" s="1455"/>
      <c r="D3" s="1455"/>
      <c r="E3" s="1455"/>
      <c r="F3" s="1455"/>
      <c r="G3" s="1455"/>
      <c r="H3" s="1455"/>
      <c r="I3" s="1455"/>
      <c r="J3" s="1455"/>
      <c r="K3" s="1455"/>
      <c r="L3" s="1455"/>
      <c r="M3" s="1455"/>
      <c r="N3" s="1455"/>
      <c r="O3" s="1455"/>
      <c r="P3" s="1455"/>
      <c r="Q3" s="1455"/>
      <c r="R3" s="1455"/>
      <c r="S3" s="1455"/>
      <c r="T3" s="1455"/>
      <c r="U3" s="1455"/>
      <c r="V3" s="1455"/>
      <c r="W3" s="1455"/>
      <c r="X3" s="1455"/>
      <c r="Y3" s="1455"/>
      <c r="Z3" s="1455"/>
    </row>
    <row r="4" spans="1:16383" s="1377" customFormat="1" ht="51">
      <c r="B4" s="1451" t="s">
        <v>352</v>
      </c>
      <c r="C4" s="1451" t="s">
        <v>353</v>
      </c>
      <c r="D4" s="1451" t="s">
        <v>1</v>
      </c>
      <c r="E4" s="1451" t="s">
        <v>354</v>
      </c>
      <c r="F4" s="1451" t="s">
        <v>355</v>
      </c>
      <c r="G4" s="1451" t="s">
        <v>356</v>
      </c>
      <c r="H4" s="1451" t="s">
        <v>357</v>
      </c>
      <c r="I4" s="1451" t="s">
        <v>358</v>
      </c>
      <c r="J4" s="1451" t="s">
        <v>359</v>
      </c>
      <c r="K4" s="1451" t="s">
        <v>360</v>
      </c>
      <c r="L4" s="1451" t="s">
        <v>361</v>
      </c>
      <c r="M4" s="1451" t="s">
        <v>362</v>
      </c>
      <c r="N4" s="1451" t="s">
        <v>363</v>
      </c>
      <c r="O4" s="1451" t="s">
        <v>364</v>
      </c>
      <c r="P4" s="1451" t="s">
        <v>365</v>
      </c>
      <c r="Q4" s="1451" t="s">
        <v>366</v>
      </c>
      <c r="R4" s="1451" t="s">
        <v>367</v>
      </c>
      <c r="S4" s="1451" t="s">
        <v>370</v>
      </c>
      <c r="T4" s="1451" t="s">
        <v>371</v>
      </c>
      <c r="U4" s="1451" t="s">
        <v>372</v>
      </c>
      <c r="V4" s="1451" t="s">
        <v>373</v>
      </c>
      <c r="W4" s="1451" t="s">
        <v>374</v>
      </c>
      <c r="X4" s="1451" t="s">
        <v>375</v>
      </c>
      <c r="Y4" s="1451" t="s">
        <v>376</v>
      </c>
      <c r="Z4" s="1451" t="s">
        <v>1384</v>
      </c>
    </row>
    <row r="5" spans="1:16383">
      <c r="A5" s="1377"/>
      <c r="B5" s="1381"/>
      <c r="C5" s="1381" t="s">
        <v>125</v>
      </c>
      <c r="D5" s="1381">
        <v>10</v>
      </c>
      <c r="E5" s="1381" t="s">
        <v>1580</v>
      </c>
      <c r="F5" s="1381" t="s">
        <v>25</v>
      </c>
      <c r="G5" s="1381">
        <v>4702112432</v>
      </c>
      <c r="H5" s="1381" t="s">
        <v>334</v>
      </c>
      <c r="I5" s="1384">
        <v>710615870001</v>
      </c>
      <c r="J5" s="1381">
        <v>1292</v>
      </c>
      <c r="K5" s="1386"/>
      <c r="L5" s="1382"/>
      <c r="M5" s="1381"/>
      <c r="N5" s="1381"/>
      <c r="O5" s="1381"/>
      <c r="P5" s="1381">
        <v>1308</v>
      </c>
      <c r="Q5" s="1381">
        <v>35</v>
      </c>
      <c r="R5" s="1469" t="s">
        <v>26</v>
      </c>
      <c r="S5" s="1381"/>
      <c r="T5" s="1411" t="s">
        <v>342</v>
      </c>
      <c r="U5" s="1411" t="s">
        <v>342</v>
      </c>
      <c r="V5" s="1411" t="s">
        <v>342</v>
      </c>
      <c r="W5" s="1468" t="s">
        <v>342</v>
      </c>
      <c r="X5" s="1943" t="s">
        <v>1712</v>
      </c>
      <c r="Y5" s="1944" t="s">
        <v>1713</v>
      </c>
      <c r="Z5" s="1461">
        <f t="shared" ref="Z5:Z10" si="0">+P5/J5</f>
        <v>1.0123839009287925</v>
      </c>
      <c r="AA5" s="1377"/>
      <c r="AB5" s="1377"/>
      <c r="AC5" s="1377"/>
      <c r="AD5" s="1377"/>
      <c r="AE5" s="1377"/>
      <c r="AF5" s="1377"/>
      <c r="AG5" s="1377"/>
      <c r="AH5" s="1377"/>
      <c r="AI5" s="1377"/>
      <c r="AJ5" s="1377"/>
      <c r="AK5" s="1377"/>
      <c r="AL5" s="1377"/>
      <c r="AM5" s="1377"/>
      <c r="AN5" s="1377"/>
      <c r="AO5" s="1377"/>
      <c r="AP5" s="1377"/>
      <c r="AQ5" s="1377"/>
      <c r="AR5" s="1377"/>
      <c r="AS5" s="1377"/>
      <c r="AT5" s="1377"/>
      <c r="AU5" s="1377"/>
      <c r="AV5" s="1377"/>
      <c r="AW5" s="1377"/>
      <c r="AX5" s="1377"/>
      <c r="AY5" s="1377"/>
      <c r="AZ5" s="1377"/>
      <c r="BA5" s="1377"/>
      <c r="BB5" s="1377"/>
      <c r="BC5" s="1377"/>
      <c r="BD5" s="1377"/>
      <c r="BE5" s="1377"/>
      <c r="BF5" s="1377"/>
      <c r="BG5" s="1377"/>
      <c r="BH5" s="1377"/>
      <c r="BI5" s="1377"/>
      <c r="BJ5" s="1377"/>
      <c r="BK5" s="1377"/>
      <c r="BL5" s="1377"/>
      <c r="BM5" s="1377"/>
      <c r="BN5" s="1377"/>
      <c r="BO5" s="1377"/>
      <c r="BP5" s="1377"/>
      <c r="BQ5" s="1377"/>
      <c r="BR5" s="1377"/>
      <c r="BS5" s="1377"/>
      <c r="BT5" s="1377"/>
      <c r="BU5" s="1377"/>
      <c r="BV5" s="1377"/>
      <c r="BW5" s="1377"/>
      <c r="BX5" s="1377"/>
      <c r="BY5" s="1377"/>
      <c r="BZ5" s="1377"/>
      <c r="CA5" s="1377"/>
      <c r="CB5" s="1377"/>
      <c r="CC5" s="1377"/>
      <c r="CD5" s="1377"/>
      <c r="CE5" s="1377"/>
      <c r="CF5" s="1377"/>
      <c r="CG5" s="1377"/>
      <c r="CH5" s="1377"/>
      <c r="CI5" s="1377"/>
      <c r="CJ5" s="1377"/>
      <c r="CK5" s="1377"/>
      <c r="CL5" s="1377"/>
      <c r="CM5" s="1377"/>
      <c r="CN5" s="1377"/>
      <c r="CO5" s="1377"/>
      <c r="CP5" s="1377"/>
      <c r="CQ5" s="1377"/>
      <c r="CR5" s="1377"/>
      <c r="CS5" s="1377"/>
      <c r="CT5" s="1377"/>
      <c r="CU5" s="1377"/>
      <c r="CV5" s="1377"/>
      <c r="CW5" s="1377"/>
      <c r="CX5" s="1377"/>
      <c r="CY5" s="1377"/>
      <c r="CZ5" s="1377"/>
      <c r="DA5" s="1377"/>
      <c r="DB5" s="1377"/>
      <c r="DC5" s="1377"/>
      <c r="DD5" s="1377"/>
      <c r="DE5" s="1377"/>
      <c r="DF5" s="1377"/>
      <c r="DG5" s="1377"/>
      <c r="DH5" s="1377"/>
      <c r="DI5" s="1377"/>
      <c r="DJ5" s="1377"/>
      <c r="DK5" s="1377"/>
      <c r="DL5" s="1377"/>
      <c r="DM5" s="1377"/>
      <c r="DN5" s="1377"/>
      <c r="DO5" s="1377"/>
      <c r="DP5" s="1377"/>
      <c r="DQ5" s="1377"/>
      <c r="DR5" s="1377"/>
      <c r="DS5" s="1377"/>
      <c r="DT5" s="1377"/>
      <c r="DU5" s="1377"/>
      <c r="DV5" s="1377"/>
      <c r="DW5" s="1377"/>
      <c r="DX5" s="1377"/>
      <c r="DY5" s="1377"/>
      <c r="DZ5" s="1377"/>
      <c r="EA5" s="1377"/>
      <c r="EB5" s="1377"/>
      <c r="EC5" s="1377"/>
      <c r="ED5" s="1377"/>
      <c r="EE5" s="1377"/>
      <c r="EF5" s="1377"/>
      <c r="EG5" s="1377"/>
      <c r="EH5" s="1377"/>
      <c r="EI5" s="1377"/>
      <c r="EJ5" s="1377"/>
      <c r="EK5" s="1377"/>
      <c r="EL5" s="1377"/>
      <c r="EM5" s="1377"/>
      <c r="EN5" s="1377"/>
      <c r="EO5" s="1377"/>
      <c r="EP5" s="1377"/>
      <c r="EQ5" s="1377"/>
      <c r="ER5" s="1377"/>
      <c r="ES5" s="1377"/>
      <c r="ET5" s="1377"/>
      <c r="EU5" s="1377"/>
      <c r="EV5" s="1377"/>
      <c r="EW5" s="1377"/>
      <c r="EX5" s="1377"/>
      <c r="EY5" s="1377"/>
      <c r="EZ5" s="1377"/>
      <c r="FA5" s="1377"/>
      <c r="FB5" s="1377"/>
      <c r="FC5" s="1377"/>
      <c r="FD5" s="1377"/>
      <c r="FE5" s="1377"/>
      <c r="FF5" s="1377"/>
      <c r="FG5" s="1377"/>
      <c r="FH5" s="1377"/>
      <c r="FI5" s="1377"/>
      <c r="FJ5" s="1377"/>
      <c r="FK5" s="1377"/>
      <c r="FL5" s="1377"/>
      <c r="FM5" s="1377"/>
      <c r="FN5" s="1377"/>
      <c r="FO5" s="1377"/>
      <c r="FP5" s="1377"/>
      <c r="FQ5" s="1377"/>
      <c r="FR5" s="1377"/>
      <c r="FS5" s="1377"/>
      <c r="FT5" s="1377"/>
      <c r="FU5" s="1377"/>
      <c r="FV5" s="1377"/>
      <c r="FW5" s="1377"/>
      <c r="FX5" s="1377"/>
      <c r="FY5" s="1377"/>
      <c r="FZ5" s="1377"/>
      <c r="GA5" s="1377"/>
      <c r="GB5" s="1377"/>
      <c r="GC5" s="1377"/>
      <c r="GD5" s="1377"/>
      <c r="GE5" s="1377"/>
      <c r="GF5" s="1377"/>
      <c r="GG5" s="1377"/>
      <c r="GH5" s="1377"/>
      <c r="GI5" s="1377"/>
      <c r="GJ5" s="1377"/>
      <c r="GK5" s="1377"/>
      <c r="GL5" s="1377"/>
      <c r="GM5" s="1377"/>
      <c r="GN5" s="1377"/>
      <c r="GO5" s="1377"/>
      <c r="GP5" s="1377"/>
      <c r="GQ5" s="1377"/>
      <c r="GR5" s="1377"/>
      <c r="GS5" s="1377"/>
      <c r="GT5" s="1377"/>
      <c r="GU5" s="1377"/>
      <c r="GV5" s="1377"/>
      <c r="GW5" s="1377"/>
      <c r="GX5" s="1377"/>
      <c r="GY5" s="1377"/>
      <c r="GZ5" s="1377"/>
      <c r="HA5" s="1377"/>
      <c r="HB5" s="1377"/>
      <c r="HC5" s="1377"/>
      <c r="HD5" s="1377"/>
      <c r="HE5" s="1377"/>
      <c r="HF5" s="1377"/>
      <c r="HG5" s="1377"/>
      <c r="HH5" s="1377"/>
      <c r="HI5" s="1377"/>
      <c r="HJ5" s="1377"/>
      <c r="HK5" s="1377"/>
      <c r="HL5" s="1377"/>
      <c r="HM5" s="1377"/>
      <c r="HN5" s="1377"/>
      <c r="HO5" s="1377"/>
      <c r="HP5" s="1377"/>
      <c r="HQ5" s="1377"/>
      <c r="HR5" s="1377"/>
      <c r="HS5" s="1377"/>
      <c r="HT5" s="1377"/>
      <c r="HU5" s="1377"/>
      <c r="HV5" s="1377"/>
      <c r="HW5" s="1377"/>
      <c r="HX5" s="1377"/>
      <c r="HY5" s="1377"/>
      <c r="HZ5" s="1377"/>
      <c r="IA5" s="1377"/>
      <c r="IB5" s="1377"/>
      <c r="IC5" s="1377"/>
      <c r="ID5" s="1377"/>
      <c r="IE5" s="1377"/>
      <c r="IF5" s="1377"/>
      <c r="IG5" s="1377"/>
      <c r="IH5" s="1377"/>
      <c r="II5" s="1377"/>
      <c r="IJ5" s="1377"/>
      <c r="IK5" s="1377"/>
      <c r="IL5" s="1377"/>
      <c r="IM5" s="1377"/>
      <c r="IN5" s="1377"/>
      <c r="IO5" s="1377"/>
      <c r="IP5" s="1377"/>
      <c r="IQ5" s="1377"/>
      <c r="IR5" s="1377"/>
      <c r="IS5" s="1377"/>
      <c r="IT5" s="1377"/>
      <c r="IU5" s="1377"/>
      <c r="IV5" s="1377"/>
      <c r="IW5" s="1377"/>
      <c r="IX5" s="1377"/>
      <c r="IY5" s="1377"/>
      <c r="IZ5" s="1377"/>
      <c r="JA5" s="1377"/>
      <c r="JB5" s="1377"/>
      <c r="JC5" s="1377"/>
      <c r="JD5" s="1377"/>
      <c r="JE5" s="1377"/>
      <c r="JF5" s="1377"/>
      <c r="JG5" s="1377"/>
      <c r="JH5" s="1377"/>
      <c r="JI5" s="1377"/>
      <c r="JJ5" s="1377"/>
      <c r="JK5" s="1377"/>
      <c r="JL5" s="1377"/>
      <c r="JM5" s="1377"/>
      <c r="JN5" s="1377"/>
      <c r="JO5" s="1377"/>
      <c r="JP5" s="1377"/>
      <c r="JQ5" s="1377"/>
      <c r="JR5" s="1377"/>
      <c r="JS5" s="1377"/>
      <c r="JT5" s="1377"/>
      <c r="JU5" s="1377"/>
      <c r="JV5" s="1377"/>
      <c r="JW5" s="1377"/>
      <c r="JX5" s="1377"/>
      <c r="JY5" s="1377"/>
      <c r="JZ5" s="1377"/>
      <c r="KA5" s="1377"/>
      <c r="KB5" s="1377"/>
      <c r="KC5" s="1377"/>
      <c r="KD5" s="1377"/>
      <c r="KE5" s="1377"/>
      <c r="KF5" s="1377"/>
      <c r="KG5" s="1377"/>
      <c r="KH5" s="1377"/>
      <c r="KI5" s="1377"/>
      <c r="KJ5" s="1377"/>
      <c r="KK5" s="1377"/>
      <c r="KL5" s="1377"/>
      <c r="KM5" s="1377"/>
      <c r="KN5" s="1377"/>
      <c r="KO5" s="1377"/>
      <c r="KP5" s="1377"/>
      <c r="KQ5" s="1377"/>
      <c r="KR5" s="1377"/>
      <c r="KS5" s="1377"/>
      <c r="KT5" s="1377"/>
      <c r="KU5" s="1377"/>
      <c r="KV5" s="1377"/>
      <c r="KW5" s="1377"/>
      <c r="KX5" s="1377"/>
      <c r="KY5" s="1377"/>
      <c r="KZ5" s="1377"/>
      <c r="LA5" s="1377"/>
      <c r="LB5" s="1377"/>
      <c r="LC5" s="1377"/>
      <c r="LD5" s="1377"/>
      <c r="LE5" s="1377"/>
      <c r="LF5" s="1377"/>
      <c r="LG5" s="1377"/>
      <c r="LH5" s="1377"/>
      <c r="LI5" s="1377"/>
      <c r="LJ5" s="1377"/>
      <c r="LK5" s="1377"/>
      <c r="LL5" s="1377"/>
      <c r="LM5" s="1377"/>
      <c r="LN5" s="1377"/>
      <c r="LO5" s="1377"/>
      <c r="LP5" s="1377"/>
      <c r="LQ5" s="1377"/>
      <c r="LR5" s="1377"/>
      <c r="LS5" s="1377"/>
      <c r="LT5" s="1377"/>
      <c r="LU5" s="1377"/>
      <c r="LV5" s="1377"/>
      <c r="LW5" s="1377"/>
      <c r="LX5" s="1377"/>
      <c r="LY5" s="1377"/>
      <c r="LZ5" s="1377"/>
      <c r="MA5" s="1377"/>
      <c r="MB5" s="1377"/>
      <c r="MC5" s="1377"/>
      <c r="MD5" s="1377"/>
      <c r="ME5" s="1377"/>
      <c r="MF5" s="1377"/>
      <c r="MG5" s="1377"/>
      <c r="MH5" s="1377"/>
      <c r="MI5" s="1377"/>
      <c r="MJ5" s="1377"/>
      <c r="MK5" s="1377"/>
      <c r="ML5" s="1377"/>
      <c r="MM5" s="1377"/>
      <c r="MN5" s="1377"/>
      <c r="MO5" s="1377"/>
      <c r="MP5" s="1377"/>
      <c r="MQ5" s="1377"/>
      <c r="MR5" s="1377"/>
      <c r="MS5" s="1377"/>
      <c r="MT5" s="1377"/>
      <c r="MU5" s="1377"/>
      <c r="MV5" s="1377"/>
      <c r="MW5" s="1377"/>
      <c r="MX5" s="1377"/>
      <c r="MY5" s="1377"/>
      <c r="MZ5" s="1377"/>
      <c r="NA5" s="1377"/>
      <c r="NB5" s="1377"/>
      <c r="NC5" s="1377"/>
      <c r="ND5" s="1377"/>
      <c r="NE5" s="1377"/>
      <c r="NF5" s="1377"/>
      <c r="NG5" s="1377"/>
      <c r="NH5" s="1377"/>
      <c r="NI5" s="1377"/>
      <c r="NJ5" s="1377"/>
      <c r="NK5" s="1377"/>
      <c r="NL5" s="1377"/>
      <c r="NM5" s="1377"/>
      <c r="NN5" s="1377"/>
      <c r="NO5" s="1377"/>
      <c r="NP5" s="1377"/>
      <c r="NQ5" s="1377"/>
      <c r="NR5" s="1377"/>
      <c r="NS5" s="1377"/>
      <c r="NT5" s="1377"/>
      <c r="NU5" s="1377"/>
      <c r="NV5" s="1377"/>
      <c r="NW5" s="1377"/>
      <c r="NX5" s="1377"/>
      <c r="NY5" s="1377"/>
      <c r="NZ5" s="1377"/>
      <c r="OA5" s="1377"/>
      <c r="OB5" s="1377"/>
      <c r="OC5" s="1377"/>
      <c r="OD5" s="1377"/>
      <c r="OE5" s="1377"/>
      <c r="OF5" s="1377"/>
      <c r="OG5" s="1377"/>
      <c r="OH5" s="1377"/>
      <c r="OI5" s="1377"/>
      <c r="OJ5" s="1377"/>
      <c r="OK5" s="1377"/>
      <c r="OL5" s="1377"/>
      <c r="OM5" s="1377"/>
      <c r="ON5" s="1377"/>
      <c r="OO5" s="1377"/>
      <c r="OP5" s="1377"/>
      <c r="OQ5" s="1377"/>
      <c r="OR5" s="1377"/>
      <c r="OS5" s="1377"/>
      <c r="OT5" s="1377"/>
      <c r="OU5" s="1377"/>
      <c r="OV5" s="1377"/>
      <c r="OW5" s="1377"/>
      <c r="OX5" s="1377"/>
      <c r="OY5" s="1377"/>
      <c r="OZ5" s="1377"/>
      <c r="PA5" s="1377"/>
      <c r="PB5" s="1377"/>
      <c r="PC5" s="1377"/>
      <c r="PD5" s="1377"/>
      <c r="PE5" s="1377"/>
      <c r="PF5" s="1377"/>
      <c r="PG5" s="1377"/>
      <c r="PH5" s="1377"/>
      <c r="PI5" s="1377"/>
      <c r="PJ5" s="1377"/>
      <c r="PK5" s="1377"/>
      <c r="PL5" s="1377"/>
      <c r="PM5" s="1377"/>
      <c r="PN5" s="1377"/>
      <c r="PO5" s="1377"/>
      <c r="PP5" s="1377"/>
      <c r="PQ5" s="1377"/>
      <c r="PR5" s="1377"/>
      <c r="PS5" s="1377"/>
      <c r="PT5" s="1377"/>
      <c r="PU5" s="1377"/>
      <c r="PV5" s="1377"/>
      <c r="PW5" s="1377"/>
      <c r="PX5" s="1377"/>
      <c r="PY5" s="1377"/>
      <c r="PZ5" s="1377"/>
      <c r="QA5" s="1377"/>
      <c r="QB5" s="1377"/>
      <c r="QC5" s="1377"/>
      <c r="QD5" s="1377"/>
      <c r="QE5" s="1377"/>
      <c r="QF5" s="1377"/>
      <c r="QG5" s="1377"/>
      <c r="QH5" s="1377"/>
      <c r="QI5" s="1377"/>
      <c r="QJ5" s="1377"/>
      <c r="QK5" s="1377"/>
      <c r="QL5" s="1377"/>
      <c r="QM5" s="1377"/>
      <c r="QN5" s="1377"/>
      <c r="QO5" s="1377"/>
      <c r="QP5" s="1377"/>
      <c r="QQ5" s="1377"/>
      <c r="QR5" s="1377"/>
      <c r="QS5" s="1377"/>
      <c r="QT5" s="1377"/>
      <c r="QU5" s="1377"/>
      <c r="QV5" s="1377"/>
      <c r="QW5" s="1377"/>
      <c r="QX5" s="1377"/>
      <c r="QY5" s="1377"/>
      <c r="QZ5" s="1377"/>
      <c r="RA5" s="1377"/>
      <c r="RB5" s="1377"/>
      <c r="RC5" s="1377"/>
      <c r="RD5" s="1377"/>
      <c r="RE5" s="1377"/>
      <c r="RF5" s="1377"/>
      <c r="RG5" s="1377"/>
      <c r="RH5" s="1377"/>
      <c r="RI5" s="1377"/>
      <c r="RJ5" s="1377"/>
      <c r="RK5" s="1377"/>
      <c r="RL5" s="1377"/>
      <c r="RM5" s="1377"/>
      <c r="RN5" s="1377"/>
      <c r="RO5" s="1377"/>
      <c r="RP5" s="1377"/>
      <c r="RQ5" s="1377"/>
      <c r="RR5" s="1377"/>
      <c r="RS5" s="1377"/>
      <c r="RT5" s="1377"/>
      <c r="RU5" s="1377"/>
      <c r="RV5" s="1377"/>
      <c r="RW5" s="1377"/>
      <c r="RX5" s="1377"/>
      <c r="RY5" s="1377"/>
      <c r="RZ5" s="1377"/>
      <c r="SA5" s="1377"/>
      <c r="SB5" s="1377"/>
      <c r="SC5" s="1377"/>
      <c r="SD5" s="1377"/>
      <c r="SE5" s="1377"/>
      <c r="SF5" s="1377"/>
      <c r="SG5" s="1377"/>
      <c r="SH5" s="1377"/>
      <c r="SI5" s="1377"/>
      <c r="SJ5" s="1377"/>
      <c r="SK5" s="1377"/>
      <c r="SL5" s="1377"/>
      <c r="SM5" s="1377"/>
      <c r="SN5" s="1377"/>
      <c r="SO5" s="1377"/>
      <c r="SP5" s="1377"/>
      <c r="SQ5" s="1377"/>
      <c r="SR5" s="1377"/>
      <c r="SS5" s="1377"/>
      <c r="ST5" s="1377"/>
      <c r="SU5" s="1377"/>
      <c r="SV5" s="1377"/>
      <c r="SW5" s="1377"/>
      <c r="SX5" s="1377"/>
      <c r="SY5" s="1377"/>
      <c r="SZ5" s="1377"/>
      <c r="TA5" s="1377"/>
      <c r="TB5" s="1377"/>
      <c r="TC5" s="1377"/>
      <c r="TD5" s="1377"/>
      <c r="TE5" s="1377"/>
      <c r="TF5" s="1377"/>
      <c r="TG5" s="1377"/>
      <c r="TH5" s="1377"/>
      <c r="TI5" s="1377"/>
      <c r="TJ5" s="1377"/>
      <c r="TK5" s="1377"/>
      <c r="TL5" s="1377"/>
      <c r="TM5" s="1377"/>
      <c r="TN5" s="1377"/>
      <c r="TO5" s="1377"/>
      <c r="TP5" s="1377"/>
      <c r="TQ5" s="1377"/>
      <c r="TR5" s="1377"/>
      <c r="TS5" s="1377"/>
      <c r="TT5" s="1377"/>
      <c r="TU5" s="1377"/>
      <c r="TV5" s="1377"/>
      <c r="TW5" s="1377"/>
      <c r="TX5" s="1377"/>
      <c r="TY5" s="1377"/>
      <c r="TZ5" s="1377"/>
      <c r="UA5" s="1377"/>
      <c r="UB5" s="1377"/>
      <c r="UC5" s="1377"/>
      <c r="UD5" s="1377"/>
      <c r="UE5" s="1377"/>
      <c r="UF5" s="1377"/>
      <c r="UG5" s="1377"/>
      <c r="UH5" s="1377"/>
      <c r="UI5" s="1377"/>
      <c r="UJ5" s="1377"/>
      <c r="UK5" s="1377"/>
      <c r="UL5" s="1377"/>
      <c r="UM5" s="1377"/>
      <c r="UN5" s="1377"/>
      <c r="UO5" s="1377"/>
      <c r="UP5" s="1377"/>
      <c r="UQ5" s="1377"/>
      <c r="UR5" s="1377"/>
      <c r="US5" s="1377"/>
      <c r="UT5" s="1377"/>
      <c r="UU5" s="1377"/>
      <c r="UV5" s="1377"/>
      <c r="UW5" s="1377"/>
      <c r="UX5" s="1377"/>
      <c r="UY5" s="1377"/>
      <c r="UZ5" s="1377"/>
      <c r="VA5" s="1377"/>
      <c r="VB5" s="1377"/>
      <c r="VC5" s="1377"/>
      <c r="VD5" s="1377"/>
      <c r="VE5" s="1377"/>
      <c r="VF5" s="1377"/>
      <c r="VG5" s="1377"/>
      <c r="VH5" s="1377"/>
      <c r="VI5" s="1377"/>
      <c r="VJ5" s="1377"/>
      <c r="VK5" s="1377"/>
      <c r="VL5" s="1377"/>
      <c r="VM5" s="1377"/>
      <c r="VN5" s="1377"/>
      <c r="VO5" s="1377"/>
      <c r="VP5" s="1377"/>
      <c r="VQ5" s="1377"/>
      <c r="VR5" s="1377"/>
      <c r="VS5" s="1377"/>
      <c r="VT5" s="1377"/>
      <c r="VU5" s="1377"/>
      <c r="VV5" s="1377"/>
      <c r="VW5" s="1377"/>
      <c r="VX5" s="1377"/>
      <c r="VY5" s="1377"/>
      <c r="VZ5" s="1377"/>
      <c r="WA5" s="1377"/>
      <c r="WB5" s="1377"/>
      <c r="WC5" s="1377"/>
      <c r="WD5" s="1377"/>
      <c r="WE5" s="1377"/>
      <c r="WF5" s="1377"/>
      <c r="WG5" s="1377"/>
      <c r="WH5" s="1377"/>
      <c r="WI5" s="1377"/>
      <c r="WJ5" s="1377"/>
      <c r="WK5" s="1377"/>
      <c r="WL5" s="1377"/>
      <c r="WM5" s="1377"/>
      <c r="WN5" s="1377"/>
      <c r="WO5" s="1377"/>
      <c r="WP5" s="1377"/>
      <c r="WQ5" s="1377"/>
      <c r="WR5" s="1377"/>
      <c r="WS5" s="1377"/>
      <c r="WT5" s="1377"/>
      <c r="WU5" s="1377"/>
      <c r="WV5" s="1377"/>
      <c r="WW5" s="1377"/>
      <c r="WX5" s="1377"/>
      <c r="WY5" s="1377"/>
      <c r="WZ5" s="1377"/>
      <c r="XA5" s="1377"/>
      <c r="XB5" s="1377"/>
      <c r="XC5" s="1377"/>
      <c r="XD5" s="1377"/>
      <c r="XE5" s="1377"/>
      <c r="XF5" s="1377"/>
      <c r="XG5" s="1377"/>
      <c r="XH5" s="1377"/>
      <c r="XI5" s="1377"/>
      <c r="XJ5" s="1377"/>
      <c r="XK5" s="1377"/>
      <c r="XL5" s="1377"/>
      <c r="XM5" s="1377"/>
      <c r="XN5" s="1377"/>
      <c r="XO5" s="1377"/>
      <c r="XP5" s="1377"/>
      <c r="XQ5" s="1377"/>
      <c r="XR5" s="1377"/>
      <c r="XS5" s="1377"/>
      <c r="XT5" s="1377"/>
      <c r="XU5" s="1377"/>
      <c r="XV5" s="1377"/>
      <c r="XW5" s="1377"/>
      <c r="XX5" s="1377"/>
      <c r="XY5" s="1377"/>
      <c r="XZ5" s="1377"/>
      <c r="YA5" s="1377"/>
      <c r="YB5" s="1377"/>
      <c r="YC5" s="1377"/>
      <c r="YD5" s="1377"/>
      <c r="YE5" s="1377"/>
      <c r="YF5" s="1377"/>
      <c r="YG5" s="1377"/>
      <c r="YH5" s="1377"/>
      <c r="YI5" s="1377"/>
      <c r="YJ5" s="1377"/>
      <c r="YK5" s="1377"/>
      <c r="YL5" s="1377"/>
      <c r="YM5" s="1377"/>
      <c r="YN5" s="1377"/>
      <c r="YO5" s="1377"/>
      <c r="YP5" s="1377"/>
      <c r="YQ5" s="1377"/>
      <c r="YR5" s="1377"/>
      <c r="YS5" s="1377"/>
      <c r="YT5" s="1377"/>
      <c r="YU5" s="1377"/>
      <c r="YV5" s="1377"/>
      <c r="YW5" s="1377"/>
      <c r="YX5" s="1377"/>
      <c r="YY5" s="1377"/>
      <c r="YZ5" s="1377"/>
      <c r="ZA5" s="1377"/>
      <c r="ZB5" s="1377"/>
      <c r="ZC5" s="1377"/>
      <c r="ZD5" s="1377"/>
      <c r="ZE5" s="1377"/>
      <c r="ZF5" s="1377"/>
      <c r="ZG5" s="1377"/>
      <c r="ZH5" s="1377"/>
      <c r="ZI5" s="1377"/>
      <c r="ZJ5" s="1377"/>
      <c r="ZK5" s="1377"/>
      <c r="ZL5" s="1377"/>
      <c r="ZM5" s="1377"/>
      <c r="ZN5" s="1377"/>
      <c r="ZO5" s="1377"/>
      <c r="ZP5" s="1377"/>
      <c r="ZQ5" s="1377"/>
      <c r="ZR5" s="1377"/>
      <c r="ZS5" s="1377"/>
      <c r="ZT5" s="1377"/>
      <c r="ZU5" s="1377"/>
      <c r="ZV5" s="1377"/>
      <c r="ZW5" s="1377"/>
      <c r="ZX5" s="1377"/>
      <c r="ZY5" s="1377"/>
      <c r="ZZ5" s="1377"/>
      <c r="AAA5" s="1377"/>
      <c r="AAB5" s="1377"/>
      <c r="AAC5" s="1377"/>
      <c r="AAD5" s="1377"/>
      <c r="AAE5" s="1377"/>
      <c r="AAF5" s="1377"/>
      <c r="AAG5" s="1377"/>
      <c r="AAH5" s="1377"/>
      <c r="AAI5" s="1377"/>
      <c r="AAJ5" s="1377"/>
      <c r="AAK5" s="1377"/>
      <c r="AAL5" s="1377"/>
      <c r="AAM5" s="1377"/>
      <c r="AAN5" s="1377"/>
      <c r="AAO5" s="1377"/>
      <c r="AAP5" s="1377"/>
      <c r="AAQ5" s="1377"/>
      <c r="AAR5" s="1377"/>
      <c r="AAS5" s="1377"/>
      <c r="AAT5" s="1377"/>
      <c r="AAU5" s="1377"/>
      <c r="AAV5" s="1377"/>
      <c r="AAW5" s="1377"/>
      <c r="AAX5" s="1377"/>
      <c r="AAY5" s="1377"/>
      <c r="AAZ5" s="1377"/>
      <c r="ABA5" s="1377"/>
      <c r="ABB5" s="1377"/>
      <c r="ABC5" s="1377"/>
      <c r="ABD5" s="1377"/>
      <c r="ABE5" s="1377"/>
      <c r="ABF5" s="1377"/>
      <c r="ABG5" s="1377"/>
      <c r="ABH5" s="1377"/>
      <c r="ABI5" s="1377"/>
      <c r="ABJ5" s="1377"/>
      <c r="ABK5" s="1377"/>
      <c r="ABL5" s="1377"/>
      <c r="ABM5" s="1377"/>
      <c r="ABN5" s="1377"/>
      <c r="ABO5" s="1377"/>
      <c r="ABP5" s="1377"/>
      <c r="ABQ5" s="1377"/>
      <c r="ABR5" s="1377"/>
      <c r="ABS5" s="1377"/>
      <c r="ABT5" s="1377"/>
      <c r="ABU5" s="1377"/>
      <c r="ABV5" s="1377"/>
      <c r="ABW5" s="1377"/>
      <c r="ABX5" s="1377"/>
      <c r="ABY5" s="1377"/>
      <c r="ABZ5" s="1377"/>
      <c r="ACA5" s="1377"/>
      <c r="ACB5" s="1377"/>
      <c r="ACC5" s="1377"/>
      <c r="ACD5" s="1377"/>
      <c r="ACE5" s="1377"/>
      <c r="ACF5" s="1377"/>
      <c r="ACG5" s="1377"/>
      <c r="ACH5" s="1377"/>
      <c r="ACI5" s="1377"/>
      <c r="ACJ5" s="1377"/>
      <c r="ACK5" s="1377"/>
      <c r="ACL5" s="1377"/>
      <c r="ACM5" s="1377"/>
      <c r="ACN5" s="1377"/>
      <c r="ACO5" s="1377"/>
      <c r="ACP5" s="1377"/>
      <c r="ACQ5" s="1377"/>
      <c r="ACR5" s="1377"/>
      <c r="ACS5" s="1377"/>
      <c r="ACT5" s="1377"/>
      <c r="ACU5" s="1377"/>
      <c r="ACV5" s="1377"/>
      <c r="ACW5" s="1377"/>
      <c r="ACX5" s="1377"/>
      <c r="ACY5" s="1377"/>
      <c r="ACZ5" s="1377"/>
      <c r="ADA5" s="1377"/>
      <c r="ADB5" s="1377"/>
      <c r="ADC5" s="1377"/>
      <c r="ADD5" s="1377"/>
      <c r="ADE5" s="1377"/>
      <c r="ADF5" s="1377"/>
      <c r="ADG5" s="1377"/>
      <c r="ADH5" s="1377"/>
      <c r="ADI5" s="1377"/>
      <c r="ADJ5" s="1377"/>
      <c r="ADK5" s="1377"/>
      <c r="ADL5" s="1377"/>
      <c r="ADM5" s="1377"/>
      <c r="ADN5" s="1377"/>
      <c r="ADO5" s="1377"/>
      <c r="ADP5" s="1377"/>
      <c r="ADQ5" s="1377"/>
      <c r="ADR5" s="1377"/>
      <c r="ADS5" s="1377"/>
      <c r="ADT5" s="1377"/>
      <c r="ADU5" s="1377"/>
      <c r="ADV5" s="1377"/>
      <c r="ADW5" s="1377"/>
      <c r="ADX5" s="1377"/>
      <c r="ADY5" s="1377"/>
      <c r="ADZ5" s="1377"/>
      <c r="AEA5" s="1377"/>
      <c r="AEB5" s="1377"/>
      <c r="AEC5" s="1377"/>
      <c r="AED5" s="1377"/>
      <c r="AEE5" s="1377"/>
      <c r="AEF5" s="1377"/>
      <c r="AEG5" s="1377"/>
      <c r="AEH5" s="1377"/>
      <c r="AEI5" s="1377"/>
      <c r="AEJ5" s="1377"/>
      <c r="AEK5" s="1377"/>
      <c r="AEL5" s="1377"/>
      <c r="AEM5" s="1377"/>
      <c r="AEN5" s="1377"/>
      <c r="AEO5" s="1377"/>
      <c r="AEP5" s="1377"/>
      <c r="AEQ5" s="1377"/>
      <c r="AER5" s="1377"/>
      <c r="AES5" s="1377"/>
      <c r="AET5" s="1377"/>
      <c r="AEU5" s="1377"/>
      <c r="AEV5" s="1377"/>
      <c r="AEW5" s="1377"/>
      <c r="AEX5" s="1377"/>
      <c r="AEY5" s="1377"/>
      <c r="AEZ5" s="1377"/>
      <c r="AFA5" s="1377"/>
      <c r="AFB5" s="1377"/>
      <c r="AFC5" s="1377"/>
      <c r="AFD5" s="1377"/>
      <c r="AFE5" s="1377"/>
      <c r="AFF5" s="1377"/>
      <c r="AFG5" s="1377"/>
      <c r="AFH5" s="1377"/>
      <c r="AFI5" s="1377"/>
      <c r="AFJ5" s="1377"/>
      <c r="AFK5" s="1377"/>
      <c r="AFL5" s="1377"/>
      <c r="AFM5" s="1377"/>
      <c r="AFN5" s="1377"/>
      <c r="AFO5" s="1377"/>
      <c r="AFP5" s="1377"/>
      <c r="AFQ5" s="1377"/>
      <c r="AFR5" s="1377"/>
      <c r="AFS5" s="1377"/>
      <c r="AFT5" s="1377"/>
      <c r="AFU5" s="1377"/>
      <c r="AFV5" s="1377"/>
      <c r="AFW5" s="1377"/>
      <c r="AFX5" s="1377"/>
      <c r="AFY5" s="1377"/>
      <c r="AFZ5" s="1377"/>
      <c r="AGA5" s="1377"/>
      <c r="AGB5" s="1377"/>
      <c r="AGC5" s="1377"/>
      <c r="AGD5" s="1377"/>
      <c r="AGE5" s="1377"/>
      <c r="AGF5" s="1377"/>
      <c r="AGG5" s="1377"/>
      <c r="AGH5" s="1377"/>
      <c r="AGI5" s="1377"/>
      <c r="AGJ5" s="1377"/>
      <c r="AGK5" s="1377"/>
      <c r="AGL5" s="1377"/>
      <c r="AGM5" s="1377"/>
      <c r="AGN5" s="1377"/>
      <c r="AGO5" s="1377"/>
      <c r="AGP5" s="1377"/>
      <c r="AGQ5" s="1377"/>
      <c r="AGR5" s="1377"/>
      <c r="AGS5" s="1377"/>
      <c r="AGT5" s="1377"/>
      <c r="AGU5" s="1377"/>
      <c r="AGV5" s="1377"/>
      <c r="AGW5" s="1377"/>
      <c r="AGX5" s="1377"/>
      <c r="AGY5" s="1377"/>
      <c r="AGZ5" s="1377"/>
      <c r="AHA5" s="1377"/>
      <c r="AHB5" s="1377"/>
      <c r="AHC5" s="1377"/>
      <c r="AHD5" s="1377"/>
      <c r="AHE5" s="1377"/>
      <c r="AHF5" s="1377"/>
      <c r="AHG5" s="1377"/>
      <c r="AHH5" s="1377"/>
      <c r="AHI5" s="1377"/>
      <c r="AHJ5" s="1377"/>
      <c r="AHK5" s="1377"/>
      <c r="AHL5" s="1377"/>
      <c r="AHM5" s="1377"/>
      <c r="AHN5" s="1377"/>
      <c r="AHO5" s="1377"/>
      <c r="AHP5" s="1377"/>
      <c r="AHQ5" s="1377"/>
      <c r="AHR5" s="1377"/>
      <c r="AHS5" s="1377"/>
      <c r="AHT5" s="1377"/>
      <c r="AHU5" s="1377"/>
      <c r="AHV5" s="1377"/>
      <c r="AHW5" s="1377"/>
      <c r="AHX5" s="1377"/>
      <c r="AHY5" s="1377"/>
      <c r="AHZ5" s="1377"/>
      <c r="AIA5" s="1377"/>
      <c r="AIB5" s="1377"/>
      <c r="AIC5" s="1377"/>
      <c r="AID5" s="1377"/>
      <c r="AIE5" s="1377"/>
      <c r="AIF5" s="1377"/>
      <c r="AIG5" s="1377"/>
      <c r="AIH5" s="1377"/>
      <c r="AII5" s="1377"/>
      <c r="AIJ5" s="1377"/>
      <c r="AIK5" s="1377"/>
      <c r="AIL5" s="1377"/>
      <c r="AIM5" s="1377"/>
      <c r="AIN5" s="1377"/>
      <c r="AIO5" s="1377"/>
      <c r="AIP5" s="1377"/>
      <c r="AIQ5" s="1377"/>
      <c r="AIR5" s="1377"/>
      <c r="AIS5" s="1377"/>
      <c r="AIT5" s="1377"/>
      <c r="AIU5" s="1377"/>
      <c r="AIV5" s="1377"/>
      <c r="AIW5" s="1377"/>
      <c r="AIX5" s="1377"/>
      <c r="AIY5" s="1377"/>
      <c r="AIZ5" s="1377"/>
      <c r="AJA5" s="1377"/>
      <c r="AJB5" s="1377"/>
      <c r="AJC5" s="1377"/>
      <c r="AJD5" s="1377"/>
      <c r="AJE5" s="1377"/>
      <c r="AJF5" s="1377"/>
      <c r="AJG5" s="1377"/>
      <c r="AJH5" s="1377"/>
      <c r="AJI5" s="1377"/>
      <c r="AJJ5" s="1377"/>
      <c r="AJK5" s="1377"/>
      <c r="AJL5" s="1377"/>
      <c r="AJM5" s="1377"/>
      <c r="AJN5" s="1377"/>
      <c r="AJO5" s="1377"/>
      <c r="AJP5" s="1377"/>
      <c r="AJQ5" s="1377"/>
      <c r="AJR5" s="1377"/>
      <c r="AJS5" s="1377"/>
      <c r="AJT5" s="1377"/>
      <c r="AJU5" s="1377"/>
      <c r="AJV5" s="1377"/>
      <c r="AJW5" s="1377"/>
      <c r="AJX5" s="1377"/>
      <c r="AJY5" s="1377"/>
      <c r="AJZ5" s="1377"/>
      <c r="AKA5" s="1377"/>
      <c r="AKB5" s="1377"/>
      <c r="AKC5" s="1377"/>
      <c r="AKD5" s="1377"/>
      <c r="AKE5" s="1377"/>
      <c r="AKF5" s="1377"/>
      <c r="AKG5" s="1377"/>
      <c r="AKH5" s="1377"/>
      <c r="AKI5" s="1377"/>
      <c r="AKJ5" s="1377"/>
      <c r="AKK5" s="1377"/>
      <c r="AKL5" s="1377"/>
      <c r="AKM5" s="1377"/>
      <c r="AKN5" s="1377"/>
      <c r="AKO5" s="1377"/>
      <c r="AKP5" s="1377"/>
      <c r="AKQ5" s="1377"/>
      <c r="AKR5" s="1377"/>
      <c r="AKS5" s="1377"/>
      <c r="AKT5" s="1377"/>
      <c r="AKU5" s="1377"/>
      <c r="AKV5" s="1377"/>
      <c r="AKW5" s="1377"/>
      <c r="AKX5" s="1377"/>
      <c r="AKY5" s="1377"/>
      <c r="AKZ5" s="1377"/>
      <c r="ALA5" s="1377"/>
      <c r="ALB5" s="1377"/>
      <c r="ALC5" s="1377"/>
      <c r="ALD5" s="1377"/>
      <c r="ALE5" s="1377"/>
      <c r="ALF5" s="1377"/>
      <c r="ALG5" s="1377"/>
      <c r="ALH5" s="1377"/>
      <c r="ALI5" s="1377"/>
      <c r="ALJ5" s="1377"/>
      <c r="ALK5" s="1377"/>
      <c r="ALL5" s="1377"/>
      <c r="ALM5" s="1377"/>
      <c r="ALN5" s="1377"/>
      <c r="ALO5" s="1377"/>
      <c r="ALP5" s="1377"/>
      <c r="ALQ5" s="1377"/>
      <c r="ALR5" s="1377"/>
      <c r="ALS5" s="1377"/>
      <c r="ALT5" s="1377"/>
      <c r="ALU5" s="1377"/>
      <c r="ALV5" s="1377"/>
      <c r="ALW5" s="1377"/>
      <c r="ALX5" s="1377"/>
      <c r="ALY5" s="1377"/>
      <c r="ALZ5" s="1377"/>
      <c r="AMA5" s="1377"/>
      <c r="AMB5" s="1377"/>
      <c r="AMC5" s="1377"/>
      <c r="AMD5" s="1377"/>
      <c r="AME5" s="1377"/>
      <c r="AMF5" s="1377"/>
      <c r="AMG5" s="1377"/>
      <c r="AMH5" s="1377"/>
      <c r="AMI5" s="1377"/>
      <c r="AMJ5" s="1377"/>
      <c r="AMK5" s="1377"/>
      <c r="AML5" s="1377"/>
      <c r="AMM5" s="1377"/>
      <c r="AMN5" s="1377"/>
      <c r="AMO5" s="1377"/>
      <c r="AMP5" s="1377"/>
      <c r="AMQ5" s="1377"/>
      <c r="AMR5" s="1377"/>
      <c r="AMS5" s="1377"/>
      <c r="AMT5" s="1377"/>
      <c r="AMU5" s="1377"/>
      <c r="AMV5" s="1377"/>
      <c r="AMW5" s="1377"/>
      <c r="AMX5" s="1377"/>
      <c r="AMY5" s="1377"/>
      <c r="AMZ5" s="1377"/>
      <c r="ANA5" s="1377"/>
      <c r="ANB5" s="1377"/>
      <c r="ANC5" s="1377"/>
      <c r="AND5" s="1377"/>
      <c r="ANE5" s="1377"/>
      <c r="ANF5" s="1377"/>
      <c r="ANG5" s="1377"/>
      <c r="ANH5" s="1377"/>
      <c r="ANI5" s="1377"/>
      <c r="ANJ5" s="1377"/>
      <c r="ANK5" s="1377"/>
      <c r="ANL5" s="1377"/>
      <c r="ANM5" s="1377"/>
      <c r="ANN5" s="1377"/>
      <c r="ANO5" s="1377"/>
      <c r="ANP5" s="1377"/>
      <c r="ANQ5" s="1377"/>
      <c r="ANR5" s="1377"/>
      <c r="ANS5" s="1377"/>
      <c r="ANT5" s="1377"/>
      <c r="ANU5" s="1377"/>
      <c r="ANV5" s="1377"/>
      <c r="ANW5" s="1377"/>
      <c r="ANX5" s="1377"/>
      <c r="ANY5" s="1377"/>
      <c r="ANZ5" s="1377"/>
      <c r="AOA5" s="1377"/>
      <c r="AOB5" s="1377"/>
      <c r="AOC5" s="1377"/>
      <c r="AOD5" s="1377"/>
      <c r="AOE5" s="1377"/>
      <c r="AOF5" s="1377"/>
      <c r="AOG5" s="1377"/>
      <c r="AOH5" s="1377"/>
      <c r="AOI5" s="1377"/>
      <c r="AOJ5" s="1377"/>
      <c r="AOK5" s="1377"/>
      <c r="AOL5" s="1377"/>
      <c r="AOM5" s="1377"/>
      <c r="AON5" s="1377"/>
      <c r="AOO5" s="1377"/>
      <c r="AOP5" s="1377"/>
      <c r="AOQ5" s="1377"/>
      <c r="AOR5" s="1377"/>
      <c r="AOS5" s="1377"/>
      <c r="AOT5" s="1377"/>
      <c r="AOU5" s="1377"/>
      <c r="AOV5" s="1377"/>
      <c r="AOW5" s="1377"/>
      <c r="AOX5" s="1377"/>
      <c r="AOY5" s="1377"/>
      <c r="AOZ5" s="1377"/>
      <c r="APA5" s="1377"/>
      <c r="APB5" s="1377"/>
      <c r="APC5" s="1377"/>
      <c r="APD5" s="1377"/>
      <c r="APE5" s="1377"/>
      <c r="APF5" s="1377"/>
      <c r="APG5" s="1377"/>
      <c r="APH5" s="1377"/>
      <c r="API5" s="1377"/>
      <c r="APJ5" s="1377"/>
      <c r="APK5" s="1377"/>
      <c r="APL5" s="1377"/>
      <c r="APM5" s="1377"/>
      <c r="APN5" s="1377"/>
      <c r="APO5" s="1377"/>
      <c r="APP5" s="1377"/>
      <c r="APQ5" s="1377"/>
      <c r="APR5" s="1377"/>
      <c r="APS5" s="1377"/>
      <c r="APT5" s="1377"/>
      <c r="APU5" s="1377"/>
      <c r="APV5" s="1377"/>
      <c r="APW5" s="1377"/>
      <c r="APX5" s="1377"/>
      <c r="APY5" s="1377"/>
      <c r="APZ5" s="1377"/>
      <c r="AQA5" s="1377"/>
      <c r="AQB5" s="1377"/>
      <c r="AQC5" s="1377"/>
      <c r="AQD5" s="1377"/>
      <c r="AQE5" s="1377"/>
      <c r="AQF5" s="1377"/>
      <c r="AQG5" s="1377"/>
      <c r="AQH5" s="1377"/>
      <c r="AQI5" s="1377"/>
      <c r="AQJ5" s="1377"/>
      <c r="AQK5" s="1377"/>
      <c r="AQL5" s="1377"/>
      <c r="AQM5" s="1377"/>
      <c r="AQN5" s="1377"/>
      <c r="AQO5" s="1377"/>
      <c r="AQP5" s="1377"/>
      <c r="AQQ5" s="1377"/>
      <c r="AQR5" s="1377"/>
      <c r="AQS5" s="1377"/>
      <c r="AQT5" s="1377"/>
      <c r="AQU5" s="1377"/>
      <c r="AQV5" s="1377"/>
      <c r="AQW5" s="1377"/>
      <c r="AQX5" s="1377"/>
      <c r="AQY5" s="1377"/>
      <c r="AQZ5" s="1377"/>
      <c r="ARA5" s="1377"/>
      <c r="ARB5" s="1377"/>
      <c r="ARC5" s="1377"/>
      <c r="ARD5" s="1377"/>
      <c r="ARE5" s="1377"/>
      <c r="ARF5" s="1377"/>
      <c r="ARG5" s="1377"/>
      <c r="ARH5" s="1377"/>
      <c r="ARI5" s="1377"/>
      <c r="ARJ5" s="1377"/>
      <c r="ARK5" s="1377"/>
      <c r="ARL5" s="1377"/>
      <c r="ARM5" s="1377"/>
      <c r="ARN5" s="1377"/>
      <c r="ARO5" s="1377"/>
      <c r="ARP5" s="1377"/>
      <c r="ARQ5" s="1377"/>
      <c r="ARR5" s="1377"/>
      <c r="ARS5" s="1377"/>
      <c r="ART5" s="1377"/>
      <c r="ARU5" s="1377"/>
      <c r="ARV5" s="1377"/>
      <c r="ARW5" s="1377"/>
      <c r="ARX5" s="1377"/>
      <c r="ARY5" s="1377"/>
      <c r="ARZ5" s="1377"/>
      <c r="ASA5" s="1377"/>
      <c r="ASB5" s="1377"/>
      <c r="ASC5" s="1377"/>
      <c r="ASD5" s="1377"/>
      <c r="ASE5" s="1377"/>
      <c r="ASF5" s="1377"/>
      <c r="ASG5" s="1377"/>
      <c r="ASH5" s="1377"/>
      <c r="ASI5" s="1377"/>
      <c r="ASJ5" s="1377"/>
      <c r="ASK5" s="1377"/>
      <c r="ASL5" s="1377"/>
      <c r="ASM5" s="1377"/>
      <c r="ASN5" s="1377"/>
      <c r="ASO5" s="1377"/>
      <c r="ASP5" s="1377"/>
      <c r="ASQ5" s="1377"/>
      <c r="ASR5" s="1377"/>
      <c r="ASS5" s="1377"/>
      <c r="AST5" s="1377"/>
      <c r="ASU5" s="1377"/>
      <c r="ASV5" s="1377"/>
      <c r="ASW5" s="1377"/>
      <c r="ASX5" s="1377"/>
      <c r="ASY5" s="1377"/>
      <c r="ASZ5" s="1377"/>
      <c r="ATA5" s="1377"/>
      <c r="ATB5" s="1377"/>
      <c r="ATC5" s="1377"/>
      <c r="ATD5" s="1377"/>
      <c r="ATE5" s="1377"/>
      <c r="ATF5" s="1377"/>
      <c r="ATG5" s="1377"/>
      <c r="ATH5" s="1377"/>
      <c r="ATI5" s="1377"/>
      <c r="ATJ5" s="1377"/>
      <c r="ATK5" s="1377"/>
      <c r="ATL5" s="1377"/>
      <c r="ATM5" s="1377"/>
      <c r="ATN5" s="1377"/>
      <c r="ATO5" s="1377"/>
      <c r="ATP5" s="1377"/>
      <c r="ATQ5" s="1377"/>
      <c r="ATR5" s="1377"/>
      <c r="ATS5" s="1377"/>
      <c r="ATT5" s="1377"/>
      <c r="ATU5" s="1377"/>
      <c r="ATV5" s="1377"/>
      <c r="ATW5" s="1377"/>
      <c r="ATX5" s="1377"/>
      <c r="ATY5" s="1377"/>
      <c r="ATZ5" s="1377"/>
      <c r="AUA5" s="1377"/>
      <c r="AUB5" s="1377"/>
      <c r="AUC5" s="1377"/>
      <c r="AUD5" s="1377"/>
      <c r="AUE5" s="1377"/>
      <c r="AUF5" s="1377"/>
      <c r="AUG5" s="1377"/>
      <c r="AUH5" s="1377"/>
      <c r="AUI5" s="1377"/>
      <c r="AUJ5" s="1377"/>
      <c r="AUK5" s="1377"/>
      <c r="AUL5" s="1377"/>
      <c r="AUM5" s="1377"/>
      <c r="AUN5" s="1377"/>
      <c r="AUO5" s="1377"/>
      <c r="AUP5" s="1377"/>
      <c r="AUQ5" s="1377"/>
      <c r="AUR5" s="1377"/>
      <c r="AUS5" s="1377"/>
      <c r="AUT5" s="1377"/>
      <c r="AUU5" s="1377"/>
      <c r="AUV5" s="1377"/>
      <c r="AUW5" s="1377"/>
      <c r="AUX5" s="1377"/>
      <c r="AUY5" s="1377"/>
      <c r="AUZ5" s="1377"/>
      <c r="AVA5" s="1377"/>
      <c r="AVB5" s="1377"/>
      <c r="AVC5" s="1377"/>
      <c r="AVD5" s="1377"/>
      <c r="AVE5" s="1377"/>
      <c r="AVF5" s="1377"/>
      <c r="AVG5" s="1377"/>
      <c r="AVH5" s="1377"/>
      <c r="AVI5" s="1377"/>
      <c r="AVJ5" s="1377"/>
      <c r="AVK5" s="1377"/>
      <c r="AVL5" s="1377"/>
      <c r="AVM5" s="1377"/>
      <c r="AVN5" s="1377"/>
      <c r="AVO5" s="1377"/>
      <c r="AVP5" s="1377"/>
      <c r="AVQ5" s="1377"/>
      <c r="AVR5" s="1377"/>
      <c r="AVS5" s="1377"/>
      <c r="AVT5" s="1377"/>
      <c r="AVU5" s="1377"/>
      <c r="AVV5" s="1377"/>
      <c r="AVW5" s="1377"/>
      <c r="AVX5" s="1377"/>
      <c r="AVY5" s="1377"/>
      <c r="AVZ5" s="1377"/>
      <c r="AWA5" s="1377"/>
      <c r="AWB5" s="1377"/>
      <c r="AWC5" s="1377"/>
      <c r="AWD5" s="1377"/>
      <c r="AWE5" s="1377"/>
      <c r="AWF5" s="1377"/>
      <c r="AWG5" s="1377"/>
      <c r="AWH5" s="1377"/>
      <c r="AWI5" s="1377"/>
      <c r="AWJ5" s="1377"/>
      <c r="AWK5" s="1377"/>
      <c r="AWL5" s="1377"/>
      <c r="AWM5" s="1377"/>
      <c r="AWN5" s="1377"/>
      <c r="AWO5" s="1377"/>
      <c r="AWP5" s="1377"/>
      <c r="AWQ5" s="1377"/>
      <c r="AWR5" s="1377"/>
      <c r="AWS5" s="1377"/>
      <c r="AWT5" s="1377"/>
      <c r="AWU5" s="1377"/>
      <c r="AWV5" s="1377"/>
      <c r="AWW5" s="1377"/>
      <c r="AWX5" s="1377"/>
      <c r="AWY5" s="1377"/>
      <c r="AWZ5" s="1377"/>
      <c r="AXA5" s="1377"/>
      <c r="AXB5" s="1377"/>
      <c r="AXC5" s="1377"/>
      <c r="AXD5" s="1377"/>
      <c r="AXE5" s="1377"/>
      <c r="AXF5" s="1377"/>
      <c r="AXG5" s="1377"/>
      <c r="AXH5" s="1377"/>
      <c r="AXI5" s="1377"/>
      <c r="AXJ5" s="1377"/>
      <c r="AXK5" s="1377"/>
      <c r="AXL5" s="1377"/>
      <c r="AXM5" s="1377"/>
      <c r="AXN5" s="1377"/>
      <c r="AXO5" s="1377"/>
      <c r="AXP5" s="1377"/>
      <c r="AXQ5" s="1377"/>
      <c r="AXR5" s="1377"/>
      <c r="AXS5" s="1377"/>
      <c r="AXT5" s="1377"/>
      <c r="AXU5" s="1377"/>
      <c r="AXV5" s="1377"/>
      <c r="AXW5" s="1377"/>
      <c r="AXX5" s="1377"/>
      <c r="AXY5" s="1377"/>
      <c r="AXZ5" s="1377"/>
      <c r="AYA5" s="1377"/>
      <c r="AYB5" s="1377"/>
      <c r="AYC5" s="1377"/>
      <c r="AYD5" s="1377"/>
      <c r="AYE5" s="1377"/>
      <c r="AYF5" s="1377"/>
      <c r="AYG5" s="1377"/>
      <c r="AYH5" s="1377"/>
      <c r="AYI5" s="1377"/>
      <c r="AYJ5" s="1377"/>
      <c r="AYK5" s="1377"/>
      <c r="AYL5" s="1377"/>
      <c r="AYM5" s="1377"/>
      <c r="AYN5" s="1377"/>
      <c r="AYO5" s="1377"/>
      <c r="AYP5" s="1377"/>
      <c r="AYQ5" s="1377"/>
      <c r="AYR5" s="1377"/>
      <c r="AYS5" s="1377"/>
      <c r="AYT5" s="1377"/>
      <c r="AYU5" s="1377"/>
      <c r="AYV5" s="1377"/>
      <c r="AYW5" s="1377"/>
      <c r="AYX5" s="1377"/>
      <c r="AYY5" s="1377"/>
      <c r="AYZ5" s="1377"/>
      <c r="AZA5" s="1377"/>
      <c r="AZB5" s="1377"/>
      <c r="AZC5" s="1377"/>
      <c r="AZD5" s="1377"/>
      <c r="AZE5" s="1377"/>
      <c r="AZF5" s="1377"/>
      <c r="AZG5" s="1377"/>
      <c r="AZH5" s="1377"/>
      <c r="AZI5" s="1377"/>
      <c r="AZJ5" s="1377"/>
      <c r="AZK5" s="1377"/>
      <c r="AZL5" s="1377"/>
      <c r="AZM5" s="1377"/>
      <c r="AZN5" s="1377"/>
      <c r="AZO5" s="1377"/>
      <c r="AZP5" s="1377"/>
      <c r="AZQ5" s="1377"/>
      <c r="AZR5" s="1377"/>
      <c r="AZS5" s="1377"/>
      <c r="AZT5" s="1377"/>
      <c r="AZU5" s="1377"/>
      <c r="AZV5" s="1377"/>
      <c r="AZW5" s="1377"/>
      <c r="AZX5" s="1377"/>
      <c r="AZY5" s="1377"/>
      <c r="AZZ5" s="1377"/>
      <c r="BAA5" s="1377"/>
      <c r="BAB5" s="1377"/>
      <c r="BAC5" s="1377"/>
      <c r="BAD5" s="1377"/>
      <c r="BAE5" s="1377"/>
      <c r="BAF5" s="1377"/>
      <c r="BAG5" s="1377"/>
      <c r="BAH5" s="1377"/>
      <c r="BAI5" s="1377"/>
      <c r="BAJ5" s="1377"/>
      <c r="BAK5" s="1377"/>
      <c r="BAL5" s="1377"/>
      <c r="BAM5" s="1377"/>
      <c r="BAN5" s="1377"/>
      <c r="BAO5" s="1377"/>
      <c r="BAP5" s="1377"/>
      <c r="BAQ5" s="1377"/>
      <c r="BAR5" s="1377"/>
      <c r="BAS5" s="1377"/>
      <c r="BAT5" s="1377"/>
      <c r="BAU5" s="1377"/>
      <c r="BAV5" s="1377"/>
      <c r="BAW5" s="1377"/>
      <c r="BAX5" s="1377"/>
      <c r="BAY5" s="1377"/>
      <c r="BAZ5" s="1377"/>
      <c r="BBA5" s="1377"/>
      <c r="BBB5" s="1377"/>
      <c r="BBC5" s="1377"/>
      <c r="BBD5" s="1377"/>
      <c r="BBE5" s="1377"/>
      <c r="BBF5" s="1377"/>
      <c r="BBG5" s="1377"/>
      <c r="BBH5" s="1377"/>
      <c r="BBI5" s="1377"/>
      <c r="BBJ5" s="1377"/>
      <c r="BBK5" s="1377"/>
      <c r="BBL5" s="1377"/>
      <c r="BBM5" s="1377"/>
      <c r="BBN5" s="1377"/>
      <c r="BBO5" s="1377"/>
      <c r="BBP5" s="1377"/>
      <c r="BBQ5" s="1377"/>
      <c r="BBR5" s="1377"/>
      <c r="BBS5" s="1377"/>
      <c r="BBT5" s="1377"/>
      <c r="BBU5" s="1377"/>
      <c r="BBV5" s="1377"/>
      <c r="BBW5" s="1377"/>
      <c r="BBX5" s="1377"/>
      <c r="BBY5" s="1377"/>
      <c r="BBZ5" s="1377"/>
      <c r="BCA5" s="1377"/>
      <c r="BCB5" s="1377"/>
      <c r="BCC5" s="1377"/>
      <c r="BCD5" s="1377"/>
      <c r="BCE5" s="1377"/>
      <c r="BCF5" s="1377"/>
      <c r="BCG5" s="1377"/>
      <c r="BCH5" s="1377"/>
      <c r="BCI5" s="1377"/>
      <c r="BCJ5" s="1377"/>
      <c r="BCK5" s="1377"/>
      <c r="BCL5" s="1377"/>
      <c r="BCM5" s="1377"/>
      <c r="BCN5" s="1377"/>
      <c r="BCO5" s="1377"/>
      <c r="BCP5" s="1377"/>
      <c r="BCQ5" s="1377"/>
      <c r="BCR5" s="1377"/>
      <c r="BCS5" s="1377"/>
      <c r="BCT5" s="1377"/>
      <c r="BCU5" s="1377"/>
      <c r="BCV5" s="1377"/>
      <c r="BCW5" s="1377"/>
      <c r="BCX5" s="1377"/>
      <c r="BCY5" s="1377"/>
      <c r="BCZ5" s="1377"/>
      <c r="BDA5" s="1377"/>
      <c r="BDB5" s="1377"/>
      <c r="BDC5" s="1377"/>
      <c r="BDD5" s="1377"/>
      <c r="BDE5" s="1377"/>
      <c r="BDF5" s="1377"/>
      <c r="BDG5" s="1377"/>
      <c r="BDH5" s="1377"/>
      <c r="BDI5" s="1377"/>
      <c r="BDJ5" s="1377"/>
      <c r="BDK5" s="1377"/>
      <c r="BDL5" s="1377"/>
      <c r="BDM5" s="1377"/>
      <c r="BDN5" s="1377"/>
      <c r="BDO5" s="1377"/>
      <c r="BDP5" s="1377"/>
      <c r="BDQ5" s="1377"/>
      <c r="BDR5" s="1377"/>
      <c r="BDS5" s="1377"/>
      <c r="BDT5" s="1377"/>
      <c r="BDU5" s="1377"/>
      <c r="BDV5" s="1377"/>
      <c r="BDW5" s="1377"/>
      <c r="BDX5" s="1377"/>
      <c r="BDY5" s="1377"/>
      <c r="BDZ5" s="1377"/>
      <c r="BEA5" s="1377"/>
      <c r="BEB5" s="1377"/>
      <c r="BEC5" s="1377"/>
      <c r="BED5" s="1377"/>
      <c r="BEE5" s="1377"/>
      <c r="BEF5" s="1377"/>
      <c r="BEG5" s="1377"/>
      <c r="BEH5" s="1377"/>
      <c r="BEI5" s="1377"/>
      <c r="BEJ5" s="1377"/>
      <c r="BEK5" s="1377"/>
      <c r="BEL5" s="1377"/>
      <c r="BEM5" s="1377"/>
      <c r="BEN5" s="1377"/>
      <c r="BEO5" s="1377"/>
      <c r="BEP5" s="1377"/>
      <c r="BEQ5" s="1377"/>
      <c r="BER5" s="1377"/>
      <c r="BES5" s="1377"/>
      <c r="BET5" s="1377"/>
      <c r="BEU5" s="1377"/>
      <c r="BEV5" s="1377"/>
      <c r="BEW5" s="1377"/>
      <c r="BEX5" s="1377"/>
      <c r="BEY5" s="1377"/>
      <c r="BEZ5" s="1377"/>
      <c r="BFA5" s="1377"/>
      <c r="BFB5" s="1377"/>
      <c r="BFC5" s="1377"/>
      <c r="BFD5" s="1377"/>
      <c r="BFE5" s="1377"/>
      <c r="BFF5" s="1377"/>
      <c r="BFG5" s="1377"/>
      <c r="BFH5" s="1377"/>
      <c r="BFI5" s="1377"/>
      <c r="BFJ5" s="1377"/>
      <c r="BFK5" s="1377"/>
      <c r="BFL5" s="1377"/>
      <c r="BFM5" s="1377"/>
      <c r="BFN5" s="1377"/>
      <c r="BFO5" s="1377"/>
      <c r="BFP5" s="1377"/>
      <c r="BFQ5" s="1377"/>
      <c r="BFR5" s="1377"/>
      <c r="BFS5" s="1377"/>
      <c r="BFT5" s="1377"/>
      <c r="BFU5" s="1377"/>
      <c r="BFV5" s="1377"/>
      <c r="BFW5" s="1377"/>
      <c r="BFX5" s="1377"/>
      <c r="BFY5" s="1377"/>
      <c r="BFZ5" s="1377"/>
      <c r="BGA5" s="1377"/>
      <c r="BGB5" s="1377"/>
      <c r="BGC5" s="1377"/>
      <c r="BGD5" s="1377"/>
      <c r="BGE5" s="1377"/>
      <c r="BGF5" s="1377"/>
      <c r="BGG5" s="1377"/>
      <c r="BGH5" s="1377"/>
      <c r="BGI5" s="1377"/>
      <c r="BGJ5" s="1377"/>
      <c r="BGK5" s="1377"/>
      <c r="BGL5" s="1377"/>
      <c r="BGM5" s="1377"/>
      <c r="BGN5" s="1377"/>
      <c r="BGO5" s="1377"/>
      <c r="BGP5" s="1377"/>
      <c r="BGQ5" s="1377"/>
      <c r="BGR5" s="1377"/>
      <c r="BGS5" s="1377"/>
      <c r="BGT5" s="1377"/>
      <c r="BGU5" s="1377"/>
      <c r="BGV5" s="1377"/>
      <c r="BGW5" s="1377"/>
      <c r="BGX5" s="1377"/>
      <c r="BGY5" s="1377"/>
      <c r="BGZ5" s="1377"/>
      <c r="BHA5" s="1377"/>
      <c r="BHB5" s="1377"/>
      <c r="BHC5" s="1377"/>
      <c r="BHD5" s="1377"/>
      <c r="BHE5" s="1377"/>
      <c r="BHF5" s="1377"/>
      <c r="BHG5" s="1377"/>
      <c r="BHH5" s="1377"/>
      <c r="BHI5" s="1377"/>
      <c r="BHJ5" s="1377"/>
      <c r="BHK5" s="1377"/>
      <c r="BHL5" s="1377"/>
      <c r="BHM5" s="1377"/>
      <c r="BHN5" s="1377"/>
      <c r="BHO5" s="1377"/>
      <c r="BHP5" s="1377"/>
      <c r="BHQ5" s="1377"/>
      <c r="BHR5" s="1377"/>
      <c r="BHS5" s="1377"/>
      <c r="BHT5" s="1377"/>
      <c r="BHU5" s="1377"/>
      <c r="BHV5" s="1377"/>
      <c r="BHW5" s="1377"/>
      <c r="BHX5" s="1377"/>
      <c r="BHY5" s="1377"/>
      <c r="BHZ5" s="1377"/>
      <c r="BIA5" s="1377"/>
      <c r="BIB5" s="1377"/>
      <c r="BIC5" s="1377"/>
      <c r="BID5" s="1377"/>
      <c r="BIE5" s="1377"/>
      <c r="BIF5" s="1377"/>
      <c r="BIG5" s="1377"/>
      <c r="BIH5" s="1377"/>
      <c r="BII5" s="1377"/>
      <c r="BIJ5" s="1377"/>
      <c r="BIK5" s="1377"/>
      <c r="BIL5" s="1377"/>
      <c r="BIM5" s="1377"/>
      <c r="BIN5" s="1377"/>
      <c r="BIO5" s="1377"/>
      <c r="BIP5" s="1377"/>
      <c r="BIQ5" s="1377"/>
      <c r="BIR5" s="1377"/>
      <c r="BIS5" s="1377"/>
      <c r="BIT5" s="1377"/>
      <c r="BIU5" s="1377"/>
      <c r="BIV5" s="1377"/>
      <c r="BIW5" s="1377"/>
      <c r="BIX5" s="1377"/>
      <c r="BIY5" s="1377"/>
      <c r="BIZ5" s="1377"/>
      <c r="BJA5" s="1377"/>
      <c r="BJB5" s="1377"/>
      <c r="BJC5" s="1377"/>
      <c r="BJD5" s="1377"/>
      <c r="BJE5" s="1377"/>
      <c r="BJF5" s="1377"/>
      <c r="BJG5" s="1377"/>
      <c r="BJH5" s="1377"/>
      <c r="BJI5" s="1377"/>
      <c r="BJJ5" s="1377"/>
      <c r="BJK5" s="1377"/>
      <c r="BJL5" s="1377"/>
      <c r="BJM5" s="1377"/>
      <c r="BJN5" s="1377"/>
      <c r="BJO5" s="1377"/>
      <c r="BJP5" s="1377"/>
      <c r="BJQ5" s="1377"/>
      <c r="BJR5" s="1377"/>
      <c r="BJS5" s="1377"/>
      <c r="BJT5" s="1377"/>
      <c r="BJU5" s="1377"/>
      <c r="BJV5" s="1377"/>
      <c r="BJW5" s="1377"/>
      <c r="BJX5" s="1377"/>
      <c r="BJY5" s="1377"/>
      <c r="BJZ5" s="1377"/>
      <c r="BKA5" s="1377"/>
      <c r="BKB5" s="1377"/>
      <c r="BKC5" s="1377"/>
      <c r="BKD5" s="1377"/>
      <c r="BKE5" s="1377"/>
      <c r="BKF5" s="1377"/>
      <c r="BKG5" s="1377"/>
      <c r="BKH5" s="1377"/>
      <c r="BKI5" s="1377"/>
      <c r="BKJ5" s="1377"/>
      <c r="BKK5" s="1377"/>
      <c r="BKL5" s="1377"/>
      <c r="BKM5" s="1377"/>
      <c r="BKN5" s="1377"/>
      <c r="BKO5" s="1377"/>
      <c r="BKP5" s="1377"/>
      <c r="BKQ5" s="1377"/>
      <c r="BKR5" s="1377"/>
      <c r="BKS5" s="1377"/>
      <c r="BKT5" s="1377"/>
      <c r="BKU5" s="1377"/>
      <c r="BKV5" s="1377"/>
      <c r="BKW5" s="1377"/>
      <c r="BKX5" s="1377"/>
      <c r="BKY5" s="1377"/>
      <c r="BKZ5" s="1377"/>
      <c r="BLA5" s="1377"/>
      <c r="BLB5" s="1377"/>
      <c r="BLC5" s="1377"/>
      <c r="BLD5" s="1377"/>
      <c r="BLE5" s="1377"/>
      <c r="BLF5" s="1377"/>
      <c r="BLG5" s="1377"/>
      <c r="BLH5" s="1377"/>
      <c r="BLI5" s="1377"/>
      <c r="BLJ5" s="1377"/>
      <c r="BLK5" s="1377"/>
      <c r="BLL5" s="1377"/>
      <c r="BLM5" s="1377"/>
      <c r="BLN5" s="1377"/>
      <c r="BLO5" s="1377"/>
      <c r="BLP5" s="1377"/>
      <c r="BLQ5" s="1377"/>
      <c r="BLR5" s="1377"/>
      <c r="BLS5" s="1377"/>
      <c r="BLT5" s="1377"/>
      <c r="BLU5" s="1377"/>
      <c r="BLV5" s="1377"/>
      <c r="BLW5" s="1377"/>
      <c r="BLX5" s="1377"/>
      <c r="BLY5" s="1377"/>
      <c r="BLZ5" s="1377"/>
      <c r="BMA5" s="1377"/>
      <c r="BMB5" s="1377"/>
      <c r="BMC5" s="1377"/>
      <c r="BMD5" s="1377"/>
      <c r="BME5" s="1377"/>
      <c r="BMF5" s="1377"/>
      <c r="BMG5" s="1377"/>
      <c r="BMH5" s="1377"/>
      <c r="BMI5" s="1377"/>
      <c r="BMJ5" s="1377"/>
      <c r="BMK5" s="1377"/>
      <c r="BML5" s="1377"/>
      <c r="BMM5" s="1377"/>
      <c r="BMN5" s="1377"/>
      <c r="BMO5" s="1377"/>
      <c r="BMP5" s="1377"/>
      <c r="BMQ5" s="1377"/>
      <c r="BMR5" s="1377"/>
      <c r="BMS5" s="1377"/>
      <c r="BMT5" s="1377"/>
      <c r="BMU5" s="1377"/>
      <c r="BMV5" s="1377"/>
      <c r="BMW5" s="1377"/>
      <c r="BMX5" s="1377"/>
      <c r="BMY5" s="1377"/>
      <c r="BMZ5" s="1377"/>
      <c r="BNA5" s="1377"/>
      <c r="BNB5" s="1377"/>
      <c r="BNC5" s="1377"/>
      <c r="BND5" s="1377"/>
      <c r="BNE5" s="1377"/>
      <c r="BNF5" s="1377"/>
      <c r="BNG5" s="1377"/>
      <c r="BNH5" s="1377"/>
      <c r="BNI5" s="1377"/>
      <c r="BNJ5" s="1377"/>
      <c r="BNK5" s="1377"/>
      <c r="BNL5" s="1377"/>
      <c r="BNM5" s="1377"/>
      <c r="BNN5" s="1377"/>
      <c r="BNO5" s="1377"/>
      <c r="BNP5" s="1377"/>
      <c r="BNQ5" s="1377"/>
      <c r="BNR5" s="1377"/>
      <c r="BNS5" s="1377"/>
      <c r="BNT5" s="1377"/>
      <c r="BNU5" s="1377"/>
      <c r="BNV5" s="1377"/>
      <c r="BNW5" s="1377"/>
      <c r="BNX5" s="1377"/>
      <c r="BNY5" s="1377"/>
      <c r="BNZ5" s="1377"/>
      <c r="BOA5" s="1377"/>
      <c r="BOB5" s="1377"/>
      <c r="BOC5" s="1377"/>
      <c r="BOD5" s="1377"/>
      <c r="BOE5" s="1377"/>
      <c r="BOF5" s="1377"/>
      <c r="BOG5" s="1377"/>
      <c r="BOH5" s="1377"/>
      <c r="BOI5" s="1377"/>
      <c r="BOJ5" s="1377"/>
      <c r="BOK5" s="1377"/>
      <c r="BOL5" s="1377"/>
      <c r="BOM5" s="1377"/>
      <c r="BON5" s="1377"/>
      <c r="BOO5" s="1377"/>
      <c r="BOP5" s="1377"/>
      <c r="BOQ5" s="1377"/>
      <c r="BOR5" s="1377"/>
      <c r="BOS5" s="1377"/>
      <c r="BOT5" s="1377"/>
      <c r="BOU5" s="1377"/>
      <c r="BOV5" s="1377"/>
      <c r="BOW5" s="1377"/>
      <c r="BOX5" s="1377"/>
      <c r="BOY5" s="1377"/>
      <c r="BOZ5" s="1377"/>
      <c r="BPA5" s="1377"/>
      <c r="BPB5" s="1377"/>
      <c r="BPC5" s="1377"/>
      <c r="BPD5" s="1377"/>
      <c r="BPE5" s="1377"/>
      <c r="BPF5" s="1377"/>
      <c r="BPG5" s="1377"/>
      <c r="BPH5" s="1377"/>
      <c r="BPI5" s="1377"/>
      <c r="BPJ5" s="1377"/>
      <c r="BPK5" s="1377"/>
      <c r="BPL5" s="1377"/>
      <c r="BPM5" s="1377"/>
      <c r="BPN5" s="1377"/>
      <c r="BPO5" s="1377"/>
      <c r="BPP5" s="1377"/>
      <c r="BPQ5" s="1377"/>
      <c r="BPR5" s="1377"/>
      <c r="BPS5" s="1377"/>
      <c r="BPT5" s="1377"/>
      <c r="BPU5" s="1377"/>
      <c r="BPV5" s="1377"/>
      <c r="BPW5" s="1377"/>
      <c r="BPX5" s="1377"/>
      <c r="BPY5" s="1377"/>
      <c r="BPZ5" s="1377"/>
      <c r="BQA5" s="1377"/>
      <c r="BQB5" s="1377"/>
      <c r="BQC5" s="1377"/>
      <c r="BQD5" s="1377"/>
      <c r="BQE5" s="1377"/>
      <c r="BQF5" s="1377"/>
      <c r="BQG5" s="1377"/>
      <c r="BQH5" s="1377"/>
      <c r="BQI5" s="1377"/>
      <c r="BQJ5" s="1377"/>
      <c r="BQK5" s="1377"/>
      <c r="BQL5" s="1377"/>
      <c r="BQM5" s="1377"/>
      <c r="BQN5" s="1377"/>
      <c r="BQO5" s="1377"/>
      <c r="BQP5" s="1377"/>
      <c r="BQQ5" s="1377"/>
      <c r="BQR5" s="1377"/>
      <c r="BQS5" s="1377"/>
      <c r="BQT5" s="1377"/>
      <c r="BQU5" s="1377"/>
      <c r="BQV5" s="1377"/>
      <c r="BQW5" s="1377"/>
      <c r="BQX5" s="1377"/>
      <c r="BQY5" s="1377"/>
      <c r="BQZ5" s="1377"/>
      <c r="BRA5" s="1377"/>
      <c r="BRB5" s="1377"/>
      <c r="BRC5" s="1377"/>
      <c r="BRD5" s="1377"/>
      <c r="BRE5" s="1377"/>
      <c r="BRF5" s="1377"/>
      <c r="BRG5" s="1377"/>
      <c r="BRH5" s="1377"/>
      <c r="BRI5" s="1377"/>
      <c r="BRJ5" s="1377"/>
      <c r="BRK5" s="1377"/>
      <c r="BRL5" s="1377"/>
      <c r="BRM5" s="1377"/>
      <c r="BRN5" s="1377"/>
      <c r="BRO5" s="1377"/>
      <c r="BRP5" s="1377"/>
      <c r="BRQ5" s="1377"/>
      <c r="BRR5" s="1377"/>
      <c r="BRS5" s="1377"/>
      <c r="BRT5" s="1377"/>
      <c r="BRU5" s="1377"/>
      <c r="BRV5" s="1377"/>
      <c r="BRW5" s="1377"/>
      <c r="BRX5" s="1377"/>
      <c r="BRY5" s="1377"/>
      <c r="BRZ5" s="1377"/>
      <c r="BSA5" s="1377"/>
      <c r="BSB5" s="1377"/>
      <c r="BSC5" s="1377"/>
      <c r="BSD5" s="1377"/>
      <c r="BSE5" s="1377"/>
      <c r="BSF5" s="1377"/>
      <c r="BSG5" s="1377"/>
      <c r="BSH5" s="1377"/>
      <c r="BSI5" s="1377"/>
      <c r="BSJ5" s="1377"/>
      <c r="BSK5" s="1377"/>
      <c r="BSL5" s="1377"/>
      <c r="BSM5" s="1377"/>
      <c r="BSN5" s="1377"/>
      <c r="BSO5" s="1377"/>
      <c r="BSP5" s="1377"/>
      <c r="BSQ5" s="1377"/>
      <c r="BSR5" s="1377"/>
      <c r="BSS5" s="1377"/>
      <c r="BST5" s="1377"/>
      <c r="BSU5" s="1377"/>
      <c r="BSV5" s="1377"/>
      <c r="BSW5" s="1377"/>
      <c r="BSX5" s="1377"/>
      <c r="BSY5" s="1377"/>
      <c r="BSZ5" s="1377"/>
      <c r="BTA5" s="1377"/>
      <c r="BTB5" s="1377"/>
      <c r="BTC5" s="1377"/>
      <c r="BTD5" s="1377"/>
      <c r="BTE5" s="1377"/>
      <c r="BTF5" s="1377"/>
      <c r="BTG5" s="1377"/>
      <c r="BTH5" s="1377"/>
      <c r="BTI5" s="1377"/>
      <c r="BTJ5" s="1377"/>
      <c r="BTK5" s="1377"/>
      <c r="BTL5" s="1377"/>
      <c r="BTM5" s="1377"/>
      <c r="BTN5" s="1377"/>
      <c r="BTO5" s="1377"/>
      <c r="BTP5" s="1377"/>
      <c r="BTQ5" s="1377"/>
      <c r="BTR5" s="1377"/>
      <c r="BTS5" s="1377"/>
      <c r="BTT5" s="1377"/>
      <c r="BTU5" s="1377"/>
      <c r="BTV5" s="1377"/>
      <c r="BTW5" s="1377"/>
      <c r="BTX5" s="1377"/>
      <c r="BTY5" s="1377"/>
      <c r="BTZ5" s="1377"/>
      <c r="BUA5" s="1377"/>
      <c r="BUB5" s="1377"/>
      <c r="BUC5" s="1377"/>
      <c r="BUD5" s="1377"/>
      <c r="BUE5" s="1377"/>
      <c r="BUF5" s="1377"/>
      <c r="BUG5" s="1377"/>
      <c r="BUH5" s="1377"/>
      <c r="BUI5" s="1377"/>
      <c r="BUJ5" s="1377"/>
      <c r="BUK5" s="1377"/>
      <c r="BUL5" s="1377"/>
      <c r="BUM5" s="1377"/>
      <c r="BUN5" s="1377"/>
      <c r="BUO5" s="1377"/>
      <c r="BUP5" s="1377"/>
      <c r="BUQ5" s="1377"/>
      <c r="BUR5" s="1377"/>
      <c r="BUS5" s="1377"/>
      <c r="BUT5" s="1377"/>
      <c r="BUU5" s="1377"/>
      <c r="BUV5" s="1377"/>
      <c r="BUW5" s="1377"/>
      <c r="BUX5" s="1377"/>
      <c r="BUY5" s="1377"/>
      <c r="BUZ5" s="1377"/>
      <c r="BVA5" s="1377"/>
      <c r="BVB5" s="1377"/>
      <c r="BVC5" s="1377"/>
      <c r="BVD5" s="1377"/>
      <c r="BVE5" s="1377"/>
      <c r="BVF5" s="1377"/>
      <c r="BVG5" s="1377"/>
      <c r="BVH5" s="1377"/>
      <c r="BVI5" s="1377"/>
      <c r="BVJ5" s="1377"/>
      <c r="BVK5" s="1377"/>
      <c r="BVL5" s="1377"/>
      <c r="BVM5" s="1377"/>
      <c r="BVN5" s="1377"/>
      <c r="BVO5" s="1377"/>
      <c r="BVP5" s="1377"/>
      <c r="BVQ5" s="1377"/>
      <c r="BVR5" s="1377"/>
      <c r="BVS5" s="1377"/>
      <c r="BVT5" s="1377"/>
      <c r="BVU5" s="1377"/>
      <c r="BVV5" s="1377"/>
      <c r="BVW5" s="1377"/>
      <c r="BVX5" s="1377"/>
      <c r="BVY5" s="1377"/>
      <c r="BVZ5" s="1377"/>
      <c r="BWA5" s="1377"/>
      <c r="BWB5" s="1377"/>
      <c r="BWC5" s="1377"/>
      <c r="BWD5" s="1377"/>
      <c r="BWE5" s="1377"/>
      <c r="BWF5" s="1377"/>
      <c r="BWG5" s="1377"/>
      <c r="BWH5" s="1377"/>
      <c r="BWI5" s="1377"/>
      <c r="BWJ5" s="1377"/>
      <c r="BWK5" s="1377"/>
      <c r="BWL5" s="1377"/>
      <c r="BWM5" s="1377"/>
      <c r="BWN5" s="1377"/>
      <c r="BWO5" s="1377"/>
      <c r="BWP5" s="1377"/>
      <c r="BWQ5" s="1377"/>
      <c r="BWR5" s="1377"/>
      <c r="BWS5" s="1377"/>
      <c r="BWT5" s="1377"/>
      <c r="BWU5" s="1377"/>
      <c r="BWV5" s="1377"/>
      <c r="BWW5" s="1377"/>
      <c r="BWX5" s="1377"/>
      <c r="BWY5" s="1377"/>
      <c r="BWZ5" s="1377"/>
      <c r="BXA5" s="1377"/>
      <c r="BXB5" s="1377"/>
      <c r="BXC5" s="1377"/>
      <c r="BXD5" s="1377"/>
      <c r="BXE5" s="1377"/>
      <c r="BXF5" s="1377"/>
      <c r="BXG5" s="1377"/>
      <c r="BXH5" s="1377"/>
      <c r="BXI5" s="1377"/>
      <c r="BXJ5" s="1377"/>
      <c r="BXK5" s="1377"/>
      <c r="BXL5" s="1377"/>
      <c r="BXM5" s="1377"/>
      <c r="BXN5" s="1377"/>
      <c r="BXO5" s="1377"/>
      <c r="BXP5" s="1377"/>
      <c r="BXQ5" s="1377"/>
      <c r="BXR5" s="1377"/>
      <c r="BXS5" s="1377"/>
      <c r="BXT5" s="1377"/>
      <c r="BXU5" s="1377"/>
      <c r="BXV5" s="1377"/>
      <c r="BXW5" s="1377"/>
      <c r="BXX5" s="1377"/>
      <c r="BXY5" s="1377"/>
      <c r="BXZ5" s="1377"/>
      <c r="BYA5" s="1377"/>
      <c r="BYB5" s="1377"/>
      <c r="BYC5" s="1377"/>
      <c r="BYD5" s="1377"/>
      <c r="BYE5" s="1377"/>
      <c r="BYF5" s="1377"/>
      <c r="BYG5" s="1377"/>
      <c r="BYH5" s="1377"/>
      <c r="BYI5" s="1377"/>
      <c r="BYJ5" s="1377"/>
      <c r="BYK5" s="1377"/>
      <c r="BYL5" s="1377"/>
      <c r="BYM5" s="1377"/>
      <c r="BYN5" s="1377"/>
      <c r="BYO5" s="1377"/>
      <c r="BYP5" s="1377"/>
      <c r="BYQ5" s="1377"/>
      <c r="BYR5" s="1377"/>
      <c r="BYS5" s="1377"/>
      <c r="BYT5" s="1377"/>
      <c r="BYU5" s="1377"/>
      <c r="BYV5" s="1377"/>
      <c r="BYW5" s="1377"/>
      <c r="BYX5" s="1377"/>
      <c r="BYY5" s="1377"/>
      <c r="BYZ5" s="1377"/>
      <c r="BZA5" s="1377"/>
      <c r="BZB5" s="1377"/>
      <c r="BZC5" s="1377"/>
      <c r="BZD5" s="1377"/>
      <c r="BZE5" s="1377"/>
      <c r="BZF5" s="1377"/>
      <c r="BZG5" s="1377"/>
      <c r="BZH5" s="1377"/>
      <c r="BZI5" s="1377"/>
      <c r="BZJ5" s="1377"/>
      <c r="BZK5" s="1377"/>
      <c r="BZL5" s="1377"/>
      <c r="BZM5" s="1377"/>
      <c r="BZN5" s="1377"/>
      <c r="BZO5" s="1377"/>
      <c r="BZP5" s="1377"/>
      <c r="BZQ5" s="1377"/>
      <c r="BZR5" s="1377"/>
      <c r="BZS5" s="1377"/>
      <c r="BZT5" s="1377"/>
      <c r="BZU5" s="1377"/>
      <c r="BZV5" s="1377"/>
      <c r="BZW5" s="1377"/>
      <c r="BZX5" s="1377"/>
      <c r="BZY5" s="1377"/>
      <c r="BZZ5" s="1377"/>
      <c r="CAA5" s="1377"/>
      <c r="CAB5" s="1377"/>
      <c r="CAC5" s="1377"/>
      <c r="CAD5" s="1377"/>
      <c r="CAE5" s="1377"/>
      <c r="CAF5" s="1377"/>
      <c r="CAG5" s="1377"/>
      <c r="CAH5" s="1377"/>
      <c r="CAI5" s="1377"/>
      <c r="CAJ5" s="1377"/>
      <c r="CAK5" s="1377"/>
      <c r="CAL5" s="1377"/>
      <c r="CAM5" s="1377"/>
      <c r="CAN5" s="1377"/>
      <c r="CAO5" s="1377"/>
      <c r="CAP5" s="1377"/>
      <c r="CAQ5" s="1377"/>
      <c r="CAR5" s="1377"/>
      <c r="CAS5" s="1377"/>
      <c r="CAT5" s="1377"/>
      <c r="CAU5" s="1377"/>
      <c r="CAV5" s="1377"/>
      <c r="CAW5" s="1377"/>
      <c r="CAX5" s="1377"/>
      <c r="CAY5" s="1377"/>
      <c r="CAZ5" s="1377"/>
      <c r="CBA5" s="1377"/>
      <c r="CBB5" s="1377"/>
      <c r="CBC5" s="1377"/>
      <c r="CBD5" s="1377"/>
      <c r="CBE5" s="1377"/>
      <c r="CBF5" s="1377"/>
      <c r="CBG5" s="1377"/>
      <c r="CBH5" s="1377"/>
      <c r="CBI5" s="1377"/>
      <c r="CBJ5" s="1377"/>
      <c r="CBK5" s="1377"/>
      <c r="CBL5" s="1377"/>
      <c r="CBM5" s="1377"/>
      <c r="CBN5" s="1377"/>
      <c r="CBO5" s="1377"/>
      <c r="CBP5" s="1377"/>
      <c r="CBQ5" s="1377"/>
      <c r="CBR5" s="1377"/>
      <c r="CBS5" s="1377"/>
      <c r="CBT5" s="1377"/>
      <c r="CBU5" s="1377"/>
      <c r="CBV5" s="1377"/>
      <c r="CBW5" s="1377"/>
      <c r="CBX5" s="1377"/>
      <c r="CBY5" s="1377"/>
      <c r="CBZ5" s="1377"/>
      <c r="CCA5" s="1377"/>
      <c r="CCB5" s="1377"/>
      <c r="CCC5" s="1377"/>
      <c r="CCD5" s="1377"/>
      <c r="CCE5" s="1377"/>
      <c r="CCF5" s="1377"/>
      <c r="CCG5" s="1377"/>
      <c r="CCH5" s="1377"/>
      <c r="CCI5" s="1377"/>
      <c r="CCJ5" s="1377"/>
      <c r="CCK5" s="1377"/>
      <c r="CCL5" s="1377"/>
      <c r="CCM5" s="1377"/>
      <c r="CCN5" s="1377"/>
      <c r="CCO5" s="1377"/>
      <c r="CCP5" s="1377"/>
      <c r="CCQ5" s="1377"/>
      <c r="CCR5" s="1377"/>
      <c r="CCS5" s="1377"/>
      <c r="CCT5" s="1377"/>
      <c r="CCU5" s="1377"/>
      <c r="CCV5" s="1377"/>
      <c r="CCW5" s="1377"/>
      <c r="CCX5" s="1377"/>
      <c r="CCY5" s="1377"/>
      <c r="CCZ5" s="1377"/>
      <c r="CDA5" s="1377"/>
      <c r="CDB5" s="1377"/>
      <c r="CDC5" s="1377"/>
      <c r="CDD5" s="1377"/>
      <c r="CDE5" s="1377"/>
      <c r="CDF5" s="1377"/>
      <c r="CDG5" s="1377"/>
      <c r="CDH5" s="1377"/>
      <c r="CDI5" s="1377"/>
      <c r="CDJ5" s="1377"/>
      <c r="CDK5" s="1377"/>
      <c r="CDL5" s="1377"/>
      <c r="CDM5" s="1377"/>
      <c r="CDN5" s="1377"/>
      <c r="CDO5" s="1377"/>
      <c r="CDP5" s="1377"/>
      <c r="CDQ5" s="1377"/>
      <c r="CDR5" s="1377"/>
      <c r="CDS5" s="1377"/>
      <c r="CDT5" s="1377"/>
      <c r="CDU5" s="1377"/>
      <c r="CDV5" s="1377"/>
      <c r="CDW5" s="1377"/>
      <c r="CDX5" s="1377"/>
      <c r="CDY5" s="1377"/>
      <c r="CDZ5" s="1377"/>
      <c r="CEA5" s="1377"/>
      <c r="CEB5" s="1377"/>
      <c r="CEC5" s="1377"/>
      <c r="CED5" s="1377"/>
      <c r="CEE5" s="1377"/>
      <c r="CEF5" s="1377"/>
      <c r="CEG5" s="1377"/>
      <c r="CEH5" s="1377"/>
      <c r="CEI5" s="1377"/>
      <c r="CEJ5" s="1377"/>
      <c r="CEK5" s="1377"/>
      <c r="CEL5" s="1377"/>
      <c r="CEM5" s="1377"/>
      <c r="CEN5" s="1377"/>
      <c r="CEO5" s="1377"/>
      <c r="CEP5" s="1377"/>
      <c r="CEQ5" s="1377"/>
      <c r="CER5" s="1377"/>
      <c r="CES5" s="1377"/>
      <c r="CET5" s="1377"/>
      <c r="CEU5" s="1377"/>
      <c r="CEV5" s="1377"/>
      <c r="CEW5" s="1377"/>
      <c r="CEX5" s="1377"/>
      <c r="CEY5" s="1377"/>
      <c r="CEZ5" s="1377"/>
      <c r="CFA5" s="1377"/>
      <c r="CFB5" s="1377"/>
      <c r="CFC5" s="1377"/>
      <c r="CFD5" s="1377"/>
      <c r="CFE5" s="1377"/>
      <c r="CFF5" s="1377"/>
      <c r="CFG5" s="1377"/>
      <c r="CFH5" s="1377"/>
      <c r="CFI5" s="1377"/>
      <c r="CFJ5" s="1377"/>
      <c r="CFK5" s="1377"/>
      <c r="CFL5" s="1377"/>
      <c r="CFM5" s="1377"/>
      <c r="CFN5" s="1377"/>
      <c r="CFO5" s="1377"/>
      <c r="CFP5" s="1377"/>
      <c r="CFQ5" s="1377"/>
      <c r="CFR5" s="1377"/>
      <c r="CFS5" s="1377"/>
      <c r="CFT5" s="1377"/>
      <c r="CFU5" s="1377"/>
      <c r="CFV5" s="1377"/>
      <c r="CFW5" s="1377"/>
      <c r="CFX5" s="1377"/>
      <c r="CFY5" s="1377"/>
      <c r="CFZ5" s="1377"/>
      <c r="CGA5" s="1377"/>
      <c r="CGB5" s="1377"/>
      <c r="CGC5" s="1377"/>
      <c r="CGD5" s="1377"/>
      <c r="CGE5" s="1377"/>
      <c r="CGF5" s="1377"/>
      <c r="CGG5" s="1377"/>
      <c r="CGH5" s="1377"/>
      <c r="CGI5" s="1377"/>
      <c r="CGJ5" s="1377"/>
      <c r="CGK5" s="1377"/>
      <c r="CGL5" s="1377"/>
      <c r="CGM5" s="1377"/>
      <c r="CGN5" s="1377"/>
      <c r="CGO5" s="1377"/>
      <c r="CGP5" s="1377"/>
      <c r="CGQ5" s="1377"/>
      <c r="CGR5" s="1377"/>
      <c r="CGS5" s="1377"/>
      <c r="CGT5" s="1377"/>
      <c r="CGU5" s="1377"/>
      <c r="CGV5" s="1377"/>
      <c r="CGW5" s="1377"/>
      <c r="CGX5" s="1377"/>
      <c r="CGY5" s="1377"/>
      <c r="CGZ5" s="1377"/>
      <c r="CHA5" s="1377"/>
      <c r="CHB5" s="1377"/>
      <c r="CHC5" s="1377"/>
      <c r="CHD5" s="1377"/>
      <c r="CHE5" s="1377"/>
      <c r="CHF5" s="1377"/>
      <c r="CHG5" s="1377"/>
      <c r="CHH5" s="1377"/>
      <c r="CHI5" s="1377"/>
      <c r="CHJ5" s="1377"/>
      <c r="CHK5" s="1377"/>
      <c r="CHL5" s="1377"/>
      <c r="CHM5" s="1377"/>
      <c r="CHN5" s="1377"/>
      <c r="CHO5" s="1377"/>
      <c r="CHP5" s="1377"/>
      <c r="CHQ5" s="1377"/>
      <c r="CHR5" s="1377"/>
      <c r="CHS5" s="1377"/>
      <c r="CHT5" s="1377"/>
      <c r="CHU5" s="1377"/>
      <c r="CHV5" s="1377"/>
      <c r="CHW5" s="1377"/>
      <c r="CHX5" s="1377"/>
      <c r="CHY5" s="1377"/>
      <c r="CHZ5" s="1377"/>
      <c r="CIA5" s="1377"/>
      <c r="CIB5" s="1377"/>
      <c r="CIC5" s="1377"/>
      <c r="CID5" s="1377"/>
      <c r="CIE5" s="1377"/>
      <c r="CIF5" s="1377"/>
      <c r="CIG5" s="1377"/>
      <c r="CIH5" s="1377"/>
      <c r="CII5" s="1377"/>
      <c r="CIJ5" s="1377"/>
      <c r="CIK5" s="1377"/>
      <c r="CIL5" s="1377"/>
      <c r="CIM5" s="1377"/>
      <c r="CIN5" s="1377"/>
      <c r="CIO5" s="1377"/>
      <c r="CIP5" s="1377"/>
      <c r="CIQ5" s="1377"/>
      <c r="CIR5" s="1377"/>
      <c r="CIS5" s="1377"/>
      <c r="CIT5" s="1377"/>
      <c r="CIU5" s="1377"/>
      <c r="CIV5" s="1377"/>
      <c r="CIW5" s="1377"/>
      <c r="CIX5" s="1377"/>
      <c r="CIY5" s="1377"/>
      <c r="CIZ5" s="1377"/>
      <c r="CJA5" s="1377"/>
      <c r="CJB5" s="1377"/>
      <c r="CJC5" s="1377"/>
      <c r="CJD5" s="1377"/>
      <c r="CJE5" s="1377"/>
      <c r="CJF5" s="1377"/>
      <c r="CJG5" s="1377"/>
      <c r="CJH5" s="1377"/>
      <c r="CJI5" s="1377"/>
      <c r="CJJ5" s="1377"/>
      <c r="CJK5" s="1377"/>
      <c r="CJL5" s="1377"/>
      <c r="CJM5" s="1377"/>
      <c r="CJN5" s="1377"/>
      <c r="CJO5" s="1377"/>
      <c r="CJP5" s="1377"/>
      <c r="CJQ5" s="1377"/>
      <c r="CJR5" s="1377"/>
      <c r="CJS5" s="1377"/>
      <c r="CJT5" s="1377"/>
      <c r="CJU5" s="1377"/>
      <c r="CJV5" s="1377"/>
      <c r="CJW5" s="1377"/>
      <c r="CJX5" s="1377"/>
      <c r="CJY5" s="1377"/>
      <c r="CJZ5" s="1377"/>
      <c r="CKA5" s="1377"/>
      <c r="CKB5" s="1377"/>
      <c r="CKC5" s="1377"/>
      <c r="CKD5" s="1377"/>
      <c r="CKE5" s="1377"/>
      <c r="CKF5" s="1377"/>
      <c r="CKG5" s="1377"/>
      <c r="CKH5" s="1377"/>
      <c r="CKI5" s="1377"/>
      <c r="CKJ5" s="1377"/>
      <c r="CKK5" s="1377"/>
      <c r="CKL5" s="1377"/>
      <c r="CKM5" s="1377"/>
      <c r="CKN5" s="1377"/>
      <c r="CKO5" s="1377"/>
      <c r="CKP5" s="1377"/>
      <c r="CKQ5" s="1377"/>
      <c r="CKR5" s="1377"/>
      <c r="CKS5" s="1377"/>
      <c r="CKT5" s="1377"/>
      <c r="CKU5" s="1377"/>
      <c r="CKV5" s="1377"/>
      <c r="CKW5" s="1377"/>
      <c r="CKX5" s="1377"/>
      <c r="CKY5" s="1377"/>
      <c r="CKZ5" s="1377"/>
      <c r="CLA5" s="1377"/>
      <c r="CLB5" s="1377"/>
      <c r="CLC5" s="1377"/>
      <c r="CLD5" s="1377"/>
      <c r="CLE5" s="1377"/>
      <c r="CLF5" s="1377"/>
      <c r="CLG5" s="1377"/>
      <c r="CLH5" s="1377"/>
      <c r="CLI5" s="1377"/>
      <c r="CLJ5" s="1377"/>
      <c r="CLK5" s="1377"/>
      <c r="CLL5" s="1377"/>
      <c r="CLM5" s="1377"/>
      <c r="CLN5" s="1377"/>
      <c r="CLO5" s="1377"/>
      <c r="CLP5" s="1377"/>
      <c r="CLQ5" s="1377"/>
      <c r="CLR5" s="1377"/>
      <c r="CLS5" s="1377"/>
      <c r="CLT5" s="1377"/>
      <c r="CLU5" s="1377"/>
      <c r="CLV5" s="1377"/>
      <c r="CLW5" s="1377"/>
      <c r="CLX5" s="1377"/>
      <c r="CLY5" s="1377"/>
      <c r="CLZ5" s="1377"/>
      <c r="CMA5" s="1377"/>
      <c r="CMB5" s="1377"/>
      <c r="CMC5" s="1377"/>
      <c r="CMD5" s="1377"/>
      <c r="CME5" s="1377"/>
      <c r="CMF5" s="1377"/>
      <c r="CMG5" s="1377"/>
      <c r="CMH5" s="1377"/>
      <c r="CMI5" s="1377"/>
      <c r="CMJ5" s="1377"/>
      <c r="CMK5" s="1377"/>
      <c r="CML5" s="1377"/>
      <c r="CMM5" s="1377"/>
      <c r="CMN5" s="1377"/>
      <c r="CMO5" s="1377"/>
      <c r="CMP5" s="1377"/>
      <c r="CMQ5" s="1377"/>
      <c r="CMR5" s="1377"/>
      <c r="CMS5" s="1377"/>
      <c r="CMT5" s="1377"/>
      <c r="CMU5" s="1377"/>
      <c r="CMV5" s="1377"/>
      <c r="CMW5" s="1377"/>
      <c r="CMX5" s="1377"/>
      <c r="CMY5" s="1377"/>
      <c r="CMZ5" s="1377"/>
      <c r="CNA5" s="1377"/>
      <c r="CNB5" s="1377"/>
      <c r="CNC5" s="1377"/>
      <c r="CND5" s="1377"/>
      <c r="CNE5" s="1377"/>
      <c r="CNF5" s="1377"/>
      <c r="CNG5" s="1377"/>
      <c r="CNH5" s="1377"/>
      <c r="CNI5" s="1377"/>
      <c r="CNJ5" s="1377"/>
      <c r="CNK5" s="1377"/>
      <c r="CNL5" s="1377"/>
      <c r="CNM5" s="1377"/>
      <c r="CNN5" s="1377"/>
      <c r="CNO5" s="1377"/>
      <c r="CNP5" s="1377"/>
      <c r="CNQ5" s="1377"/>
      <c r="CNR5" s="1377"/>
      <c r="CNS5" s="1377"/>
      <c r="CNT5" s="1377"/>
      <c r="CNU5" s="1377"/>
      <c r="CNV5" s="1377"/>
      <c r="CNW5" s="1377"/>
      <c r="CNX5" s="1377"/>
      <c r="CNY5" s="1377"/>
      <c r="CNZ5" s="1377"/>
      <c r="COA5" s="1377"/>
      <c r="COB5" s="1377"/>
      <c r="COC5" s="1377"/>
      <c r="COD5" s="1377"/>
      <c r="COE5" s="1377"/>
      <c r="COF5" s="1377"/>
      <c r="COG5" s="1377"/>
      <c r="COH5" s="1377"/>
      <c r="COI5" s="1377"/>
      <c r="COJ5" s="1377"/>
      <c r="COK5" s="1377"/>
      <c r="COL5" s="1377"/>
      <c r="COM5" s="1377"/>
      <c r="CON5" s="1377"/>
      <c r="COO5" s="1377"/>
      <c r="COP5" s="1377"/>
      <c r="COQ5" s="1377"/>
      <c r="COR5" s="1377"/>
      <c r="COS5" s="1377"/>
      <c r="COT5" s="1377"/>
      <c r="COU5" s="1377"/>
      <c r="COV5" s="1377"/>
      <c r="COW5" s="1377"/>
      <c r="COX5" s="1377"/>
      <c r="COY5" s="1377"/>
      <c r="COZ5" s="1377"/>
      <c r="CPA5" s="1377"/>
      <c r="CPB5" s="1377"/>
      <c r="CPC5" s="1377"/>
      <c r="CPD5" s="1377"/>
      <c r="CPE5" s="1377"/>
      <c r="CPF5" s="1377"/>
      <c r="CPG5" s="1377"/>
      <c r="CPH5" s="1377"/>
      <c r="CPI5" s="1377"/>
      <c r="CPJ5" s="1377"/>
      <c r="CPK5" s="1377"/>
      <c r="CPL5" s="1377"/>
      <c r="CPM5" s="1377"/>
      <c r="CPN5" s="1377"/>
      <c r="CPO5" s="1377"/>
      <c r="CPP5" s="1377"/>
      <c r="CPQ5" s="1377"/>
      <c r="CPR5" s="1377"/>
      <c r="CPS5" s="1377"/>
      <c r="CPT5" s="1377"/>
      <c r="CPU5" s="1377"/>
      <c r="CPV5" s="1377"/>
      <c r="CPW5" s="1377"/>
      <c r="CPX5" s="1377"/>
      <c r="CPY5" s="1377"/>
      <c r="CPZ5" s="1377"/>
      <c r="CQA5" s="1377"/>
      <c r="CQB5" s="1377"/>
      <c r="CQC5" s="1377"/>
      <c r="CQD5" s="1377"/>
      <c r="CQE5" s="1377"/>
      <c r="CQF5" s="1377"/>
      <c r="CQG5" s="1377"/>
      <c r="CQH5" s="1377"/>
      <c r="CQI5" s="1377"/>
      <c r="CQJ5" s="1377"/>
      <c r="CQK5" s="1377"/>
      <c r="CQL5" s="1377"/>
      <c r="CQM5" s="1377"/>
      <c r="CQN5" s="1377"/>
      <c r="CQO5" s="1377"/>
      <c r="CQP5" s="1377"/>
      <c r="CQQ5" s="1377"/>
      <c r="CQR5" s="1377"/>
      <c r="CQS5" s="1377"/>
      <c r="CQT5" s="1377"/>
      <c r="CQU5" s="1377"/>
      <c r="CQV5" s="1377"/>
      <c r="CQW5" s="1377"/>
      <c r="CQX5" s="1377"/>
      <c r="CQY5" s="1377"/>
      <c r="CQZ5" s="1377"/>
      <c r="CRA5" s="1377"/>
      <c r="CRB5" s="1377"/>
      <c r="CRC5" s="1377"/>
      <c r="CRD5" s="1377"/>
      <c r="CRE5" s="1377"/>
      <c r="CRF5" s="1377"/>
      <c r="CRG5" s="1377"/>
      <c r="CRH5" s="1377"/>
      <c r="CRI5" s="1377"/>
      <c r="CRJ5" s="1377"/>
      <c r="CRK5" s="1377"/>
      <c r="CRL5" s="1377"/>
      <c r="CRM5" s="1377"/>
      <c r="CRN5" s="1377"/>
      <c r="CRO5" s="1377"/>
      <c r="CRP5" s="1377"/>
      <c r="CRQ5" s="1377"/>
      <c r="CRR5" s="1377"/>
      <c r="CRS5" s="1377"/>
      <c r="CRT5" s="1377"/>
      <c r="CRU5" s="1377"/>
      <c r="CRV5" s="1377"/>
      <c r="CRW5" s="1377"/>
      <c r="CRX5" s="1377"/>
      <c r="CRY5" s="1377"/>
      <c r="CRZ5" s="1377"/>
      <c r="CSA5" s="1377"/>
      <c r="CSB5" s="1377"/>
      <c r="CSC5" s="1377"/>
      <c r="CSD5" s="1377"/>
      <c r="CSE5" s="1377"/>
      <c r="CSF5" s="1377"/>
      <c r="CSG5" s="1377"/>
      <c r="CSH5" s="1377"/>
      <c r="CSI5" s="1377"/>
      <c r="CSJ5" s="1377"/>
      <c r="CSK5" s="1377"/>
      <c r="CSL5" s="1377"/>
      <c r="CSM5" s="1377"/>
      <c r="CSN5" s="1377"/>
      <c r="CSO5" s="1377"/>
      <c r="CSP5" s="1377"/>
      <c r="CSQ5" s="1377"/>
      <c r="CSR5" s="1377"/>
      <c r="CSS5" s="1377"/>
      <c r="CST5" s="1377"/>
      <c r="CSU5" s="1377"/>
      <c r="CSV5" s="1377"/>
      <c r="CSW5" s="1377"/>
      <c r="CSX5" s="1377"/>
      <c r="CSY5" s="1377"/>
      <c r="CSZ5" s="1377"/>
      <c r="CTA5" s="1377"/>
      <c r="CTB5" s="1377"/>
      <c r="CTC5" s="1377"/>
      <c r="CTD5" s="1377"/>
      <c r="CTE5" s="1377"/>
      <c r="CTF5" s="1377"/>
      <c r="CTG5" s="1377"/>
      <c r="CTH5" s="1377"/>
      <c r="CTI5" s="1377"/>
      <c r="CTJ5" s="1377"/>
      <c r="CTK5" s="1377"/>
      <c r="CTL5" s="1377"/>
      <c r="CTM5" s="1377"/>
      <c r="CTN5" s="1377"/>
      <c r="CTO5" s="1377"/>
      <c r="CTP5" s="1377"/>
      <c r="CTQ5" s="1377"/>
      <c r="CTR5" s="1377"/>
      <c r="CTS5" s="1377"/>
      <c r="CTT5" s="1377"/>
      <c r="CTU5" s="1377"/>
      <c r="CTV5" s="1377"/>
      <c r="CTW5" s="1377"/>
      <c r="CTX5" s="1377"/>
      <c r="CTY5" s="1377"/>
      <c r="CTZ5" s="1377"/>
      <c r="CUA5" s="1377"/>
      <c r="CUB5" s="1377"/>
      <c r="CUC5" s="1377"/>
      <c r="CUD5" s="1377"/>
      <c r="CUE5" s="1377"/>
      <c r="CUF5" s="1377"/>
      <c r="CUG5" s="1377"/>
      <c r="CUH5" s="1377"/>
      <c r="CUI5" s="1377"/>
      <c r="CUJ5" s="1377"/>
      <c r="CUK5" s="1377"/>
      <c r="CUL5" s="1377"/>
      <c r="CUM5" s="1377"/>
      <c r="CUN5" s="1377"/>
      <c r="CUO5" s="1377"/>
      <c r="CUP5" s="1377"/>
      <c r="CUQ5" s="1377"/>
      <c r="CUR5" s="1377"/>
      <c r="CUS5" s="1377"/>
      <c r="CUT5" s="1377"/>
      <c r="CUU5" s="1377"/>
      <c r="CUV5" s="1377"/>
      <c r="CUW5" s="1377"/>
      <c r="CUX5" s="1377"/>
      <c r="CUY5" s="1377"/>
      <c r="CUZ5" s="1377"/>
      <c r="CVA5" s="1377"/>
      <c r="CVB5" s="1377"/>
      <c r="CVC5" s="1377"/>
      <c r="CVD5" s="1377"/>
      <c r="CVE5" s="1377"/>
      <c r="CVF5" s="1377"/>
      <c r="CVG5" s="1377"/>
      <c r="CVH5" s="1377"/>
      <c r="CVI5" s="1377"/>
      <c r="CVJ5" s="1377"/>
      <c r="CVK5" s="1377"/>
      <c r="CVL5" s="1377"/>
      <c r="CVM5" s="1377"/>
      <c r="CVN5" s="1377"/>
      <c r="CVO5" s="1377"/>
      <c r="CVP5" s="1377"/>
      <c r="CVQ5" s="1377"/>
      <c r="CVR5" s="1377"/>
      <c r="CVS5" s="1377"/>
      <c r="CVT5" s="1377"/>
      <c r="CVU5" s="1377"/>
      <c r="CVV5" s="1377"/>
      <c r="CVW5" s="1377"/>
      <c r="CVX5" s="1377"/>
      <c r="CVY5" s="1377"/>
      <c r="CVZ5" s="1377"/>
      <c r="CWA5" s="1377"/>
      <c r="CWB5" s="1377"/>
      <c r="CWC5" s="1377"/>
      <c r="CWD5" s="1377"/>
      <c r="CWE5" s="1377"/>
      <c r="CWF5" s="1377"/>
      <c r="CWG5" s="1377"/>
      <c r="CWH5" s="1377"/>
      <c r="CWI5" s="1377"/>
      <c r="CWJ5" s="1377"/>
      <c r="CWK5" s="1377"/>
      <c r="CWL5" s="1377"/>
      <c r="CWM5" s="1377"/>
      <c r="CWN5" s="1377"/>
      <c r="CWO5" s="1377"/>
      <c r="CWP5" s="1377"/>
      <c r="CWQ5" s="1377"/>
      <c r="CWR5" s="1377"/>
      <c r="CWS5" s="1377"/>
      <c r="CWT5" s="1377"/>
      <c r="CWU5" s="1377"/>
      <c r="CWV5" s="1377"/>
      <c r="CWW5" s="1377"/>
      <c r="CWX5" s="1377"/>
      <c r="CWY5" s="1377"/>
      <c r="CWZ5" s="1377"/>
      <c r="CXA5" s="1377"/>
      <c r="CXB5" s="1377"/>
      <c r="CXC5" s="1377"/>
      <c r="CXD5" s="1377"/>
      <c r="CXE5" s="1377"/>
      <c r="CXF5" s="1377"/>
      <c r="CXG5" s="1377"/>
      <c r="CXH5" s="1377"/>
      <c r="CXI5" s="1377"/>
      <c r="CXJ5" s="1377"/>
      <c r="CXK5" s="1377"/>
      <c r="CXL5" s="1377"/>
      <c r="CXM5" s="1377"/>
      <c r="CXN5" s="1377"/>
      <c r="CXO5" s="1377"/>
      <c r="CXP5" s="1377"/>
      <c r="CXQ5" s="1377"/>
      <c r="CXR5" s="1377"/>
      <c r="CXS5" s="1377"/>
      <c r="CXT5" s="1377"/>
      <c r="CXU5" s="1377"/>
      <c r="CXV5" s="1377"/>
      <c r="CXW5" s="1377"/>
      <c r="CXX5" s="1377"/>
      <c r="CXY5" s="1377"/>
      <c r="CXZ5" s="1377"/>
      <c r="CYA5" s="1377"/>
      <c r="CYB5" s="1377"/>
      <c r="CYC5" s="1377"/>
      <c r="CYD5" s="1377"/>
      <c r="CYE5" s="1377"/>
      <c r="CYF5" s="1377"/>
      <c r="CYG5" s="1377"/>
      <c r="CYH5" s="1377"/>
      <c r="CYI5" s="1377"/>
      <c r="CYJ5" s="1377"/>
      <c r="CYK5" s="1377"/>
      <c r="CYL5" s="1377"/>
      <c r="CYM5" s="1377"/>
      <c r="CYN5" s="1377"/>
      <c r="CYO5" s="1377"/>
      <c r="CYP5" s="1377"/>
      <c r="CYQ5" s="1377"/>
      <c r="CYR5" s="1377"/>
      <c r="CYS5" s="1377"/>
      <c r="CYT5" s="1377"/>
      <c r="CYU5" s="1377"/>
      <c r="CYV5" s="1377"/>
      <c r="CYW5" s="1377"/>
      <c r="CYX5" s="1377"/>
      <c r="CYY5" s="1377"/>
      <c r="CYZ5" s="1377"/>
      <c r="CZA5" s="1377"/>
      <c r="CZB5" s="1377"/>
      <c r="CZC5" s="1377"/>
      <c r="CZD5" s="1377"/>
      <c r="CZE5" s="1377"/>
      <c r="CZF5" s="1377"/>
      <c r="CZG5" s="1377"/>
      <c r="CZH5" s="1377"/>
      <c r="CZI5" s="1377"/>
      <c r="CZJ5" s="1377"/>
      <c r="CZK5" s="1377"/>
      <c r="CZL5" s="1377"/>
      <c r="CZM5" s="1377"/>
      <c r="CZN5" s="1377"/>
      <c r="CZO5" s="1377"/>
      <c r="CZP5" s="1377"/>
      <c r="CZQ5" s="1377"/>
      <c r="CZR5" s="1377"/>
      <c r="CZS5" s="1377"/>
      <c r="CZT5" s="1377"/>
      <c r="CZU5" s="1377"/>
      <c r="CZV5" s="1377"/>
      <c r="CZW5" s="1377"/>
      <c r="CZX5" s="1377"/>
      <c r="CZY5" s="1377"/>
      <c r="CZZ5" s="1377"/>
      <c r="DAA5" s="1377"/>
      <c r="DAB5" s="1377"/>
      <c r="DAC5" s="1377"/>
      <c r="DAD5" s="1377"/>
      <c r="DAE5" s="1377"/>
      <c r="DAF5" s="1377"/>
      <c r="DAG5" s="1377"/>
      <c r="DAH5" s="1377"/>
      <c r="DAI5" s="1377"/>
      <c r="DAJ5" s="1377"/>
      <c r="DAK5" s="1377"/>
      <c r="DAL5" s="1377"/>
      <c r="DAM5" s="1377"/>
      <c r="DAN5" s="1377"/>
      <c r="DAO5" s="1377"/>
      <c r="DAP5" s="1377"/>
      <c r="DAQ5" s="1377"/>
      <c r="DAR5" s="1377"/>
      <c r="DAS5" s="1377"/>
      <c r="DAT5" s="1377"/>
      <c r="DAU5" s="1377"/>
      <c r="DAV5" s="1377"/>
      <c r="DAW5" s="1377"/>
      <c r="DAX5" s="1377"/>
      <c r="DAY5" s="1377"/>
      <c r="DAZ5" s="1377"/>
      <c r="DBA5" s="1377"/>
      <c r="DBB5" s="1377"/>
      <c r="DBC5" s="1377"/>
      <c r="DBD5" s="1377"/>
      <c r="DBE5" s="1377"/>
      <c r="DBF5" s="1377"/>
      <c r="DBG5" s="1377"/>
      <c r="DBH5" s="1377"/>
      <c r="DBI5" s="1377"/>
      <c r="DBJ5" s="1377"/>
      <c r="DBK5" s="1377"/>
      <c r="DBL5" s="1377"/>
      <c r="DBM5" s="1377"/>
      <c r="DBN5" s="1377"/>
      <c r="DBO5" s="1377"/>
      <c r="DBP5" s="1377"/>
      <c r="DBQ5" s="1377"/>
      <c r="DBR5" s="1377"/>
      <c r="DBS5" s="1377"/>
      <c r="DBT5" s="1377"/>
      <c r="DBU5" s="1377"/>
      <c r="DBV5" s="1377"/>
      <c r="DBW5" s="1377"/>
      <c r="DBX5" s="1377"/>
      <c r="DBY5" s="1377"/>
      <c r="DBZ5" s="1377"/>
      <c r="DCA5" s="1377"/>
      <c r="DCB5" s="1377"/>
      <c r="DCC5" s="1377"/>
      <c r="DCD5" s="1377"/>
      <c r="DCE5" s="1377"/>
      <c r="DCF5" s="1377"/>
      <c r="DCG5" s="1377"/>
      <c r="DCH5" s="1377"/>
      <c r="DCI5" s="1377"/>
      <c r="DCJ5" s="1377"/>
      <c r="DCK5" s="1377"/>
      <c r="DCL5" s="1377"/>
      <c r="DCM5" s="1377"/>
      <c r="DCN5" s="1377"/>
      <c r="DCO5" s="1377"/>
      <c r="DCP5" s="1377"/>
      <c r="DCQ5" s="1377"/>
      <c r="DCR5" s="1377"/>
      <c r="DCS5" s="1377"/>
      <c r="DCT5" s="1377"/>
      <c r="DCU5" s="1377"/>
      <c r="DCV5" s="1377"/>
      <c r="DCW5" s="1377"/>
      <c r="DCX5" s="1377"/>
      <c r="DCY5" s="1377"/>
      <c r="DCZ5" s="1377"/>
      <c r="DDA5" s="1377"/>
      <c r="DDB5" s="1377"/>
      <c r="DDC5" s="1377"/>
      <c r="DDD5" s="1377"/>
      <c r="DDE5" s="1377"/>
      <c r="DDF5" s="1377"/>
      <c r="DDG5" s="1377"/>
      <c r="DDH5" s="1377"/>
      <c r="DDI5" s="1377"/>
      <c r="DDJ5" s="1377"/>
      <c r="DDK5" s="1377"/>
      <c r="DDL5" s="1377"/>
      <c r="DDM5" s="1377"/>
      <c r="DDN5" s="1377"/>
      <c r="DDO5" s="1377"/>
      <c r="DDP5" s="1377"/>
      <c r="DDQ5" s="1377"/>
      <c r="DDR5" s="1377"/>
      <c r="DDS5" s="1377"/>
      <c r="DDT5" s="1377"/>
      <c r="DDU5" s="1377"/>
      <c r="DDV5" s="1377"/>
      <c r="DDW5" s="1377"/>
      <c r="DDX5" s="1377"/>
      <c r="DDY5" s="1377"/>
      <c r="DDZ5" s="1377"/>
      <c r="DEA5" s="1377"/>
      <c r="DEB5" s="1377"/>
      <c r="DEC5" s="1377"/>
      <c r="DED5" s="1377"/>
      <c r="DEE5" s="1377"/>
      <c r="DEF5" s="1377"/>
      <c r="DEG5" s="1377"/>
      <c r="DEH5" s="1377"/>
      <c r="DEI5" s="1377"/>
      <c r="DEJ5" s="1377"/>
      <c r="DEK5" s="1377"/>
      <c r="DEL5" s="1377"/>
      <c r="DEM5" s="1377"/>
      <c r="DEN5" s="1377"/>
      <c r="DEO5" s="1377"/>
      <c r="DEP5" s="1377"/>
      <c r="DEQ5" s="1377"/>
      <c r="DER5" s="1377"/>
      <c r="DES5" s="1377"/>
      <c r="DET5" s="1377"/>
      <c r="DEU5" s="1377"/>
      <c r="DEV5" s="1377"/>
      <c r="DEW5" s="1377"/>
      <c r="DEX5" s="1377"/>
      <c r="DEY5" s="1377"/>
      <c r="DEZ5" s="1377"/>
      <c r="DFA5" s="1377"/>
      <c r="DFB5" s="1377"/>
      <c r="DFC5" s="1377"/>
      <c r="DFD5" s="1377"/>
      <c r="DFE5" s="1377"/>
      <c r="DFF5" s="1377"/>
      <c r="DFG5" s="1377"/>
      <c r="DFH5" s="1377"/>
      <c r="DFI5" s="1377"/>
      <c r="DFJ5" s="1377"/>
      <c r="DFK5" s="1377"/>
      <c r="DFL5" s="1377"/>
      <c r="DFM5" s="1377"/>
      <c r="DFN5" s="1377"/>
      <c r="DFO5" s="1377"/>
      <c r="DFP5" s="1377"/>
      <c r="DFQ5" s="1377"/>
      <c r="DFR5" s="1377"/>
      <c r="DFS5" s="1377"/>
      <c r="DFT5" s="1377"/>
      <c r="DFU5" s="1377"/>
      <c r="DFV5" s="1377"/>
      <c r="DFW5" s="1377"/>
      <c r="DFX5" s="1377"/>
      <c r="DFY5" s="1377"/>
      <c r="DFZ5" s="1377"/>
      <c r="DGA5" s="1377"/>
      <c r="DGB5" s="1377"/>
      <c r="DGC5" s="1377"/>
      <c r="DGD5" s="1377"/>
      <c r="DGE5" s="1377"/>
      <c r="DGF5" s="1377"/>
      <c r="DGG5" s="1377"/>
      <c r="DGH5" s="1377"/>
      <c r="DGI5" s="1377"/>
      <c r="DGJ5" s="1377"/>
      <c r="DGK5" s="1377"/>
      <c r="DGL5" s="1377"/>
      <c r="DGM5" s="1377"/>
      <c r="DGN5" s="1377"/>
      <c r="DGO5" s="1377"/>
      <c r="DGP5" s="1377"/>
      <c r="DGQ5" s="1377"/>
      <c r="DGR5" s="1377"/>
      <c r="DGS5" s="1377"/>
      <c r="DGT5" s="1377"/>
      <c r="DGU5" s="1377"/>
      <c r="DGV5" s="1377"/>
      <c r="DGW5" s="1377"/>
      <c r="DGX5" s="1377"/>
      <c r="DGY5" s="1377"/>
      <c r="DGZ5" s="1377"/>
      <c r="DHA5" s="1377"/>
      <c r="DHB5" s="1377"/>
      <c r="DHC5" s="1377"/>
      <c r="DHD5" s="1377"/>
      <c r="DHE5" s="1377"/>
      <c r="DHF5" s="1377"/>
      <c r="DHG5" s="1377"/>
      <c r="DHH5" s="1377"/>
      <c r="DHI5" s="1377"/>
      <c r="DHJ5" s="1377"/>
      <c r="DHK5" s="1377"/>
      <c r="DHL5" s="1377"/>
      <c r="DHM5" s="1377"/>
      <c r="DHN5" s="1377"/>
      <c r="DHO5" s="1377"/>
      <c r="DHP5" s="1377"/>
      <c r="DHQ5" s="1377"/>
      <c r="DHR5" s="1377"/>
      <c r="DHS5" s="1377"/>
      <c r="DHT5" s="1377"/>
      <c r="DHU5" s="1377"/>
      <c r="DHV5" s="1377"/>
      <c r="DHW5" s="1377"/>
      <c r="DHX5" s="1377"/>
      <c r="DHY5" s="1377"/>
      <c r="DHZ5" s="1377"/>
      <c r="DIA5" s="1377"/>
      <c r="DIB5" s="1377"/>
      <c r="DIC5" s="1377"/>
      <c r="DID5" s="1377"/>
      <c r="DIE5" s="1377"/>
      <c r="DIF5" s="1377"/>
      <c r="DIG5" s="1377"/>
      <c r="DIH5" s="1377"/>
      <c r="DII5" s="1377"/>
      <c r="DIJ5" s="1377"/>
      <c r="DIK5" s="1377"/>
      <c r="DIL5" s="1377"/>
      <c r="DIM5" s="1377"/>
      <c r="DIN5" s="1377"/>
      <c r="DIO5" s="1377"/>
      <c r="DIP5" s="1377"/>
      <c r="DIQ5" s="1377"/>
      <c r="DIR5" s="1377"/>
      <c r="DIS5" s="1377"/>
      <c r="DIT5" s="1377"/>
      <c r="DIU5" s="1377"/>
      <c r="DIV5" s="1377"/>
      <c r="DIW5" s="1377"/>
      <c r="DIX5" s="1377"/>
      <c r="DIY5" s="1377"/>
      <c r="DIZ5" s="1377"/>
      <c r="DJA5" s="1377"/>
      <c r="DJB5" s="1377"/>
      <c r="DJC5" s="1377"/>
      <c r="DJD5" s="1377"/>
      <c r="DJE5" s="1377"/>
      <c r="DJF5" s="1377"/>
      <c r="DJG5" s="1377"/>
      <c r="DJH5" s="1377"/>
      <c r="DJI5" s="1377"/>
      <c r="DJJ5" s="1377"/>
      <c r="DJK5" s="1377"/>
      <c r="DJL5" s="1377"/>
      <c r="DJM5" s="1377"/>
      <c r="DJN5" s="1377"/>
      <c r="DJO5" s="1377"/>
      <c r="DJP5" s="1377"/>
      <c r="DJQ5" s="1377"/>
      <c r="DJR5" s="1377"/>
      <c r="DJS5" s="1377"/>
      <c r="DJT5" s="1377"/>
      <c r="DJU5" s="1377"/>
      <c r="DJV5" s="1377"/>
      <c r="DJW5" s="1377"/>
      <c r="DJX5" s="1377"/>
      <c r="DJY5" s="1377"/>
      <c r="DJZ5" s="1377"/>
      <c r="DKA5" s="1377"/>
      <c r="DKB5" s="1377"/>
      <c r="DKC5" s="1377"/>
      <c r="DKD5" s="1377"/>
      <c r="DKE5" s="1377"/>
      <c r="DKF5" s="1377"/>
      <c r="DKG5" s="1377"/>
      <c r="DKH5" s="1377"/>
      <c r="DKI5" s="1377"/>
      <c r="DKJ5" s="1377"/>
      <c r="DKK5" s="1377"/>
      <c r="DKL5" s="1377"/>
      <c r="DKM5" s="1377"/>
      <c r="DKN5" s="1377"/>
      <c r="DKO5" s="1377"/>
      <c r="DKP5" s="1377"/>
      <c r="DKQ5" s="1377"/>
      <c r="DKR5" s="1377"/>
      <c r="DKS5" s="1377"/>
      <c r="DKT5" s="1377"/>
      <c r="DKU5" s="1377"/>
      <c r="DKV5" s="1377"/>
      <c r="DKW5" s="1377"/>
      <c r="DKX5" s="1377"/>
      <c r="DKY5" s="1377"/>
      <c r="DKZ5" s="1377"/>
      <c r="DLA5" s="1377"/>
      <c r="DLB5" s="1377"/>
      <c r="DLC5" s="1377"/>
      <c r="DLD5" s="1377"/>
      <c r="DLE5" s="1377"/>
      <c r="DLF5" s="1377"/>
      <c r="DLG5" s="1377"/>
      <c r="DLH5" s="1377"/>
      <c r="DLI5" s="1377"/>
      <c r="DLJ5" s="1377"/>
      <c r="DLK5" s="1377"/>
      <c r="DLL5" s="1377"/>
      <c r="DLM5" s="1377"/>
      <c r="DLN5" s="1377"/>
      <c r="DLO5" s="1377"/>
      <c r="DLP5" s="1377"/>
      <c r="DLQ5" s="1377"/>
      <c r="DLR5" s="1377"/>
      <c r="DLS5" s="1377"/>
      <c r="DLT5" s="1377"/>
      <c r="DLU5" s="1377"/>
      <c r="DLV5" s="1377"/>
      <c r="DLW5" s="1377"/>
      <c r="DLX5" s="1377"/>
      <c r="DLY5" s="1377"/>
      <c r="DLZ5" s="1377"/>
      <c r="DMA5" s="1377"/>
      <c r="DMB5" s="1377"/>
      <c r="DMC5" s="1377"/>
      <c r="DMD5" s="1377"/>
      <c r="DME5" s="1377"/>
      <c r="DMF5" s="1377"/>
      <c r="DMG5" s="1377"/>
      <c r="DMH5" s="1377"/>
      <c r="DMI5" s="1377"/>
      <c r="DMJ5" s="1377"/>
      <c r="DMK5" s="1377"/>
      <c r="DML5" s="1377"/>
      <c r="DMM5" s="1377"/>
      <c r="DMN5" s="1377"/>
      <c r="DMO5" s="1377"/>
      <c r="DMP5" s="1377"/>
      <c r="DMQ5" s="1377"/>
      <c r="DMR5" s="1377"/>
      <c r="DMS5" s="1377"/>
      <c r="DMT5" s="1377"/>
      <c r="DMU5" s="1377"/>
      <c r="DMV5" s="1377"/>
      <c r="DMW5" s="1377"/>
      <c r="DMX5" s="1377"/>
      <c r="DMY5" s="1377"/>
      <c r="DMZ5" s="1377"/>
      <c r="DNA5" s="1377"/>
      <c r="DNB5" s="1377"/>
      <c r="DNC5" s="1377"/>
      <c r="DND5" s="1377"/>
      <c r="DNE5" s="1377"/>
      <c r="DNF5" s="1377"/>
      <c r="DNG5" s="1377"/>
      <c r="DNH5" s="1377"/>
      <c r="DNI5" s="1377"/>
      <c r="DNJ5" s="1377"/>
      <c r="DNK5" s="1377"/>
      <c r="DNL5" s="1377"/>
      <c r="DNM5" s="1377"/>
      <c r="DNN5" s="1377"/>
      <c r="DNO5" s="1377"/>
      <c r="DNP5" s="1377"/>
      <c r="DNQ5" s="1377"/>
      <c r="DNR5" s="1377"/>
      <c r="DNS5" s="1377"/>
      <c r="DNT5" s="1377"/>
      <c r="DNU5" s="1377"/>
      <c r="DNV5" s="1377"/>
      <c r="DNW5" s="1377"/>
      <c r="DNX5" s="1377"/>
      <c r="DNY5" s="1377"/>
      <c r="DNZ5" s="1377"/>
      <c r="DOA5" s="1377"/>
      <c r="DOB5" s="1377"/>
      <c r="DOC5" s="1377"/>
      <c r="DOD5" s="1377"/>
      <c r="DOE5" s="1377"/>
      <c r="DOF5" s="1377"/>
      <c r="DOG5" s="1377"/>
      <c r="DOH5" s="1377"/>
      <c r="DOI5" s="1377"/>
      <c r="DOJ5" s="1377"/>
      <c r="DOK5" s="1377"/>
      <c r="DOL5" s="1377"/>
      <c r="DOM5" s="1377"/>
      <c r="DON5" s="1377"/>
      <c r="DOO5" s="1377"/>
      <c r="DOP5" s="1377"/>
      <c r="DOQ5" s="1377"/>
      <c r="DOR5" s="1377"/>
      <c r="DOS5" s="1377"/>
      <c r="DOT5" s="1377"/>
      <c r="DOU5" s="1377"/>
      <c r="DOV5" s="1377"/>
      <c r="DOW5" s="1377"/>
      <c r="DOX5" s="1377"/>
      <c r="DOY5" s="1377"/>
      <c r="DOZ5" s="1377"/>
      <c r="DPA5" s="1377"/>
      <c r="DPB5" s="1377"/>
      <c r="DPC5" s="1377"/>
      <c r="DPD5" s="1377"/>
      <c r="DPE5" s="1377"/>
      <c r="DPF5" s="1377"/>
      <c r="DPG5" s="1377"/>
      <c r="DPH5" s="1377"/>
      <c r="DPI5" s="1377"/>
      <c r="DPJ5" s="1377"/>
      <c r="DPK5" s="1377"/>
      <c r="DPL5" s="1377"/>
      <c r="DPM5" s="1377"/>
      <c r="DPN5" s="1377"/>
      <c r="DPO5" s="1377"/>
      <c r="DPP5" s="1377"/>
      <c r="DPQ5" s="1377"/>
      <c r="DPR5" s="1377"/>
      <c r="DPS5" s="1377"/>
      <c r="DPT5" s="1377"/>
      <c r="DPU5" s="1377"/>
      <c r="DPV5" s="1377"/>
      <c r="DPW5" s="1377"/>
      <c r="DPX5" s="1377"/>
      <c r="DPY5" s="1377"/>
      <c r="DPZ5" s="1377"/>
      <c r="DQA5" s="1377"/>
      <c r="DQB5" s="1377"/>
      <c r="DQC5" s="1377"/>
      <c r="DQD5" s="1377"/>
      <c r="DQE5" s="1377"/>
      <c r="DQF5" s="1377"/>
      <c r="DQG5" s="1377"/>
      <c r="DQH5" s="1377"/>
      <c r="DQI5" s="1377"/>
      <c r="DQJ5" s="1377"/>
      <c r="DQK5" s="1377"/>
      <c r="DQL5" s="1377"/>
      <c r="DQM5" s="1377"/>
      <c r="DQN5" s="1377"/>
      <c r="DQO5" s="1377"/>
      <c r="DQP5" s="1377"/>
      <c r="DQQ5" s="1377"/>
      <c r="DQR5" s="1377"/>
      <c r="DQS5" s="1377"/>
      <c r="DQT5" s="1377"/>
      <c r="DQU5" s="1377"/>
      <c r="DQV5" s="1377"/>
      <c r="DQW5" s="1377"/>
      <c r="DQX5" s="1377"/>
      <c r="DQY5" s="1377"/>
      <c r="DQZ5" s="1377"/>
      <c r="DRA5" s="1377"/>
      <c r="DRB5" s="1377"/>
      <c r="DRC5" s="1377"/>
      <c r="DRD5" s="1377"/>
      <c r="DRE5" s="1377"/>
      <c r="DRF5" s="1377"/>
      <c r="DRG5" s="1377"/>
      <c r="DRH5" s="1377"/>
      <c r="DRI5" s="1377"/>
      <c r="DRJ5" s="1377"/>
      <c r="DRK5" s="1377"/>
      <c r="DRL5" s="1377"/>
      <c r="DRM5" s="1377"/>
      <c r="DRN5" s="1377"/>
      <c r="DRO5" s="1377"/>
      <c r="DRP5" s="1377"/>
      <c r="DRQ5" s="1377"/>
      <c r="DRR5" s="1377"/>
      <c r="DRS5" s="1377"/>
      <c r="DRT5" s="1377"/>
      <c r="DRU5" s="1377"/>
      <c r="DRV5" s="1377"/>
      <c r="DRW5" s="1377"/>
      <c r="DRX5" s="1377"/>
      <c r="DRY5" s="1377"/>
      <c r="DRZ5" s="1377"/>
      <c r="DSA5" s="1377"/>
      <c r="DSB5" s="1377"/>
      <c r="DSC5" s="1377"/>
      <c r="DSD5" s="1377"/>
      <c r="DSE5" s="1377"/>
      <c r="DSF5" s="1377"/>
      <c r="DSG5" s="1377"/>
      <c r="DSH5" s="1377"/>
      <c r="DSI5" s="1377"/>
      <c r="DSJ5" s="1377"/>
      <c r="DSK5" s="1377"/>
      <c r="DSL5" s="1377"/>
      <c r="DSM5" s="1377"/>
      <c r="DSN5" s="1377"/>
      <c r="DSO5" s="1377"/>
      <c r="DSP5" s="1377"/>
      <c r="DSQ5" s="1377"/>
      <c r="DSR5" s="1377"/>
      <c r="DSS5" s="1377"/>
      <c r="DST5" s="1377"/>
      <c r="DSU5" s="1377"/>
      <c r="DSV5" s="1377"/>
      <c r="DSW5" s="1377"/>
      <c r="DSX5" s="1377"/>
      <c r="DSY5" s="1377"/>
      <c r="DSZ5" s="1377"/>
      <c r="DTA5" s="1377"/>
      <c r="DTB5" s="1377"/>
      <c r="DTC5" s="1377"/>
      <c r="DTD5" s="1377"/>
      <c r="DTE5" s="1377"/>
      <c r="DTF5" s="1377"/>
      <c r="DTG5" s="1377"/>
      <c r="DTH5" s="1377"/>
      <c r="DTI5" s="1377"/>
      <c r="DTJ5" s="1377"/>
      <c r="DTK5" s="1377"/>
      <c r="DTL5" s="1377"/>
      <c r="DTM5" s="1377"/>
      <c r="DTN5" s="1377"/>
      <c r="DTO5" s="1377"/>
      <c r="DTP5" s="1377"/>
      <c r="DTQ5" s="1377"/>
      <c r="DTR5" s="1377"/>
      <c r="DTS5" s="1377"/>
      <c r="DTT5" s="1377"/>
      <c r="DTU5" s="1377"/>
      <c r="DTV5" s="1377"/>
      <c r="DTW5" s="1377"/>
      <c r="DTX5" s="1377"/>
      <c r="DTY5" s="1377"/>
      <c r="DTZ5" s="1377"/>
      <c r="DUA5" s="1377"/>
      <c r="DUB5" s="1377"/>
      <c r="DUC5" s="1377"/>
      <c r="DUD5" s="1377"/>
      <c r="DUE5" s="1377"/>
      <c r="DUF5" s="1377"/>
      <c r="DUG5" s="1377"/>
      <c r="DUH5" s="1377"/>
      <c r="DUI5" s="1377"/>
      <c r="DUJ5" s="1377"/>
      <c r="DUK5" s="1377"/>
      <c r="DUL5" s="1377"/>
      <c r="DUM5" s="1377"/>
      <c r="DUN5" s="1377"/>
      <c r="DUO5" s="1377"/>
      <c r="DUP5" s="1377"/>
      <c r="DUQ5" s="1377"/>
      <c r="DUR5" s="1377"/>
      <c r="DUS5" s="1377"/>
      <c r="DUT5" s="1377"/>
      <c r="DUU5" s="1377"/>
      <c r="DUV5" s="1377"/>
      <c r="DUW5" s="1377"/>
      <c r="DUX5" s="1377"/>
      <c r="DUY5" s="1377"/>
      <c r="DUZ5" s="1377"/>
      <c r="DVA5" s="1377"/>
      <c r="DVB5" s="1377"/>
      <c r="DVC5" s="1377"/>
      <c r="DVD5" s="1377"/>
      <c r="DVE5" s="1377"/>
      <c r="DVF5" s="1377"/>
      <c r="DVG5" s="1377"/>
      <c r="DVH5" s="1377"/>
      <c r="DVI5" s="1377"/>
      <c r="DVJ5" s="1377"/>
      <c r="DVK5" s="1377"/>
      <c r="DVL5" s="1377"/>
      <c r="DVM5" s="1377"/>
      <c r="DVN5" s="1377"/>
      <c r="DVO5" s="1377"/>
      <c r="DVP5" s="1377"/>
      <c r="DVQ5" s="1377"/>
      <c r="DVR5" s="1377"/>
      <c r="DVS5" s="1377"/>
      <c r="DVT5" s="1377"/>
      <c r="DVU5" s="1377"/>
      <c r="DVV5" s="1377"/>
      <c r="DVW5" s="1377"/>
      <c r="DVX5" s="1377"/>
      <c r="DVY5" s="1377"/>
      <c r="DVZ5" s="1377"/>
      <c r="DWA5" s="1377"/>
      <c r="DWB5" s="1377"/>
      <c r="DWC5" s="1377"/>
      <c r="DWD5" s="1377"/>
      <c r="DWE5" s="1377"/>
      <c r="DWF5" s="1377"/>
      <c r="DWG5" s="1377"/>
      <c r="DWH5" s="1377"/>
      <c r="DWI5" s="1377"/>
      <c r="DWJ5" s="1377"/>
      <c r="DWK5" s="1377"/>
      <c r="DWL5" s="1377"/>
      <c r="DWM5" s="1377"/>
      <c r="DWN5" s="1377"/>
      <c r="DWO5" s="1377"/>
      <c r="DWP5" s="1377"/>
      <c r="DWQ5" s="1377"/>
      <c r="DWR5" s="1377"/>
      <c r="DWS5" s="1377"/>
      <c r="DWT5" s="1377"/>
      <c r="DWU5" s="1377"/>
      <c r="DWV5" s="1377"/>
      <c r="DWW5" s="1377"/>
      <c r="DWX5" s="1377"/>
      <c r="DWY5" s="1377"/>
      <c r="DWZ5" s="1377"/>
      <c r="DXA5" s="1377"/>
      <c r="DXB5" s="1377"/>
      <c r="DXC5" s="1377"/>
      <c r="DXD5" s="1377"/>
      <c r="DXE5" s="1377"/>
      <c r="DXF5" s="1377"/>
      <c r="DXG5" s="1377"/>
      <c r="DXH5" s="1377"/>
      <c r="DXI5" s="1377"/>
      <c r="DXJ5" s="1377"/>
      <c r="DXK5" s="1377"/>
      <c r="DXL5" s="1377"/>
      <c r="DXM5" s="1377"/>
      <c r="DXN5" s="1377"/>
      <c r="DXO5" s="1377"/>
      <c r="DXP5" s="1377"/>
      <c r="DXQ5" s="1377"/>
      <c r="DXR5" s="1377"/>
      <c r="DXS5" s="1377"/>
      <c r="DXT5" s="1377"/>
      <c r="DXU5" s="1377"/>
      <c r="DXV5" s="1377"/>
      <c r="DXW5" s="1377"/>
      <c r="DXX5" s="1377"/>
      <c r="DXY5" s="1377"/>
      <c r="DXZ5" s="1377"/>
      <c r="DYA5" s="1377"/>
      <c r="DYB5" s="1377"/>
      <c r="DYC5" s="1377"/>
      <c r="DYD5" s="1377"/>
      <c r="DYE5" s="1377"/>
      <c r="DYF5" s="1377"/>
      <c r="DYG5" s="1377"/>
      <c r="DYH5" s="1377"/>
      <c r="DYI5" s="1377"/>
      <c r="DYJ5" s="1377"/>
      <c r="DYK5" s="1377"/>
      <c r="DYL5" s="1377"/>
      <c r="DYM5" s="1377"/>
      <c r="DYN5" s="1377"/>
      <c r="DYO5" s="1377"/>
      <c r="DYP5" s="1377"/>
      <c r="DYQ5" s="1377"/>
      <c r="DYR5" s="1377"/>
      <c r="DYS5" s="1377"/>
      <c r="DYT5" s="1377"/>
      <c r="DYU5" s="1377"/>
      <c r="DYV5" s="1377"/>
      <c r="DYW5" s="1377"/>
      <c r="DYX5" s="1377"/>
      <c r="DYY5" s="1377"/>
      <c r="DYZ5" s="1377"/>
      <c r="DZA5" s="1377"/>
      <c r="DZB5" s="1377"/>
      <c r="DZC5" s="1377"/>
      <c r="DZD5" s="1377"/>
      <c r="DZE5" s="1377"/>
      <c r="DZF5" s="1377"/>
      <c r="DZG5" s="1377"/>
      <c r="DZH5" s="1377"/>
      <c r="DZI5" s="1377"/>
      <c r="DZJ5" s="1377"/>
      <c r="DZK5" s="1377"/>
      <c r="DZL5" s="1377"/>
      <c r="DZM5" s="1377"/>
      <c r="DZN5" s="1377"/>
      <c r="DZO5" s="1377"/>
      <c r="DZP5" s="1377"/>
      <c r="DZQ5" s="1377"/>
      <c r="DZR5" s="1377"/>
      <c r="DZS5" s="1377"/>
      <c r="DZT5" s="1377"/>
      <c r="DZU5" s="1377"/>
      <c r="DZV5" s="1377"/>
      <c r="DZW5" s="1377"/>
      <c r="DZX5" s="1377"/>
      <c r="DZY5" s="1377"/>
      <c r="DZZ5" s="1377"/>
      <c r="EAA5" s="1377"/>
      <c r="EAB5" s="1377"/>
      <c r="EAC5" s="1377"/>
      <c r="EAD5" s="1377"/>
      <c r="EAE5" s="1377"/>
      <c r="EAF5" s="1377"/>
      <c r="EAG5" s="1377"/>
      <c r="EAH5" s="1377"/>
      <c r="EAI5" s="1377"/>
      <c r="EAJ5" s="1377"/>
      <c r="EAK5" s="1377"/>
      <c r="EAL5" s="1377"/>
      <c r="EAM5" s="1377"/>
      <c r="EAN5" s="1377"/>
      <c r="EAO5" s="1377"/>
      <c r="EAP5" s="1377"/>
      <c r="EAQ5" s="1377"/>
      <c r="EAR5" s="1377"/>
      <c r="EAS5" s="1377"/>
      <c r="EAT5" s="1377"/>
      <c r="EAU5" s="1377"/>
      <c r="EAV5" s="1377"/>
      <c r="EAW5" s="1377"/>
      <c r="EAX5" s="1377"/>
      <c r="EAY5" s="1377"/>
      <c r="EAZ5" s="1377"/>
      <c r="EBA5" s="1377"/>
      <c r="EBB5" s="1377"/>
      <c r="EBC5" s="1377"/>
      <c r="EBD5" s="1377"/>
      <c r="EBE5" s="1377"/>
      <c r="EBF5" s="1377"/>
      <c r="EBG5" s="1377"/>
      <c r="EBH5" s="1377"/>
      <c r="EBI5" s="1377"/>
      <c r="EBJ5" s="1377"/>
      <c r="EBK5" s="1377"/>
      <c r="EBL5" s="1377"/>
      <c r="EBM5" s="1377"/>
      <c r="EBN5" s="1377"/>
      <c r="EBO5" s="1377"/>
      <c r="EBP5" s="1377"/>
      <c r="EBQ5" s="1377"/>
      <c r="EBR5" s="1377"/>
      <c r="EBS5" s="1377"/>
      <c r="EBT5" s="1377"/>
      <c r="EBU5" s="1377"/>
      <c r="EBV5" s="1377"/>
      <c r="EBW5" s="1377"/>
      <c r="EBX5" s="1377"/>
      <c r="EBY5" s="1377"/>
      <c r="EBZ5" s="1377"/>
      <c r="ECA5" s="1377"/>
      <c r="ECB5" s="1377"/>
      <c r="ECC5" s="1377"/>
      <c r="ECD5" s="1377"/>
      <c r="ECE5" s="1377"/>
      <c r="ECF5" s="1377"/>
      <c r="ECG5" s="1377"/>
      <c r="ECH5" s="1377"/>
      <c r="ECI5" s="1377"/>
      <c r="ECJ5" s="1377"/>
      <c r="ECK5" s="1377"/>
      <c r="ECL5" s="1377"/>
      <c r="ECM5" s="1377"/>
      <c r="ECN5" s="1377"/>
      <c r="ECO5" s="1377"/>
      <c r="ECP5" s="1377"/>
      <c r="ECQ5" s="1377"/>
      <c r="ECR5" s="1377"/>
      <c r="ECS5" s="1377"/>
      <c r="ECT5" s="1377"/>
      <c r="ECU5" s="1377"/>
      <c r="ECV5" s="1377"/>
      <c r="ECW5" s="1377"/>
      <c r="ECX5" s="1377"/>
      <c r="ECY5" s="1377"/>
      <c r="ECZ5" s="1377"/>
      <c r="EDA5" s="1377"/>
      <c r="EDB5" s="1377"/>
      <c r="EDC5" s="1377"/>
      <c r="EDD5" s="1377"/>
      <c r="EDE5" s="1377"/>
      <c r="EDF5" s="1377"/>
      <c r="EDG5" s="1377"/>
      <c r="EDH5" s="1377"/>
      <c r="EDI5" s="1377"/>
      <c r="EDJ5" s="1377"/>
      <c r="EDK5" s="1377"/>
      <c r="EDL5" s="1377"/>
      <c r="EDM5" s="1377"/>
      <c r="EDN5" s="1377"/>
      <c r="EDO5" s="1377"/>
      <c r="EDP5" s="1377"/>
      <c r="EDQ5" s="1377"/>
      <c r="EDR5" s="1377"/>
      <c r="EDS5" s="1377"/>
      <c r="EDT5" s="1377"/>
      <c r="EDU5" s="1377"/>
      <c r="EDV5" s="1377"/>
      <c r="EDW5" s="1377"/>
      <c r="EDX5" s="1377"/>
      <c r="EDY5" s="1377"/>
      <c r="EDZ5" s="1377"/>
      <c r="EEA5" s="1377"/>
      <c r="EEB5" s="1377"/>
      <c r="EEC5" s="1377"/>
      <c r="EED5" s="1377"/>
      <c r="EEE5" s="1377"/>
      <c r="EEF5" s="1377"/>
      <c r="EEG5" s="1377"/>
      <c r="EEH5" s="1377"/>
      <c r="EEI5" s="1377"/>
      <c r="EEJ5" s="1377"/>
      <c r="EEK5" s="1377"/>
      <c r="EEL5" s="1377"/>
      <c r="EEM5" s="1377"/>
      <c r="EEN5" s="1377"/>
      <c r="EEO5" s="1377"/>
      <c r="EEP5" s="1377"/>
      <c r="EEQ5" s="1377"/>
      <c r="EER5" s="1377"/>
      <c r="EES5" s="1377"/>
      <c r="EET5" s="1377"/>
      <c r="EEU5" s="1377"/>
      <c r="EEV5" s="1377"/>
      <c r="EEW5" s="1377"/>
      <c r="EEX5" s="1377"/>
      <c r="EEY5" s="1377"/>
      <c r="EEZ5" s="1377"/>
      <c r="EFA5" s="1377"/>
      <c r="EFB5" s="1377"/>
      <c r="EFC5" s="1377"/>
      <c r="EFD5" s="1377"/>
      <c r="EFE5" s="1377"/>
      <c r="EFF5" s="1377"/>
      <c r="EFG5" s="1377"/>
      <c r="EFH5" s="1377"/>
      <c r="EFI5" s="1377"/>
      <c r="EFJ5" s="1377"/>
      <c r="EFK5" s="1377"/>
      <c r="EFL5" s="1377"/>
      <c r="EFM5" s="1377"/>
      <c r="EFN5" s="1377"/>
      <c r="EFO5" s="1377"/>
      <c r="EFP5" s="1377"/>
      <c r="EFQ5" s="1377"/>
      <c r="EFR5" s="1377"/>
      <c r="EFS5" s="1377"/>
      <c r="EFT5" s="1377"/>
      <c r="EFU5" s="1377"/>
      <c r="EFV5" s="1377"/>
      <c r="EFW5" s="1377"/>
      <c r="EFX5" s="1377"/>
      <c r="EFY5" s="1377"/>
      <c r="EFZ5" s="1377"/>
      <c r="EGA5" s="1377"/>
      <c r="EGB5" s="1377"/>
      <c r="EGC5" s="1377"/>
      <c r="EGD5" s="1377"/>
      <c r="EGE5" s="1377"/>
      <c r="EGF5" s="1377"/>
      <c r="EGG5" s="1377"/>
      <c r="EGH5" s="1377"/>
      <c r="EGI5" s="1377"/>
      <c r="EGJ5" s="1377"/>
      <c r="EGK5" s="1377"/>
      <c r="EGL5" s="1377"/>
      <c r="EGM5" s="1377"/>
      <c r="EGN5" s="1377"/>
      <c r="EGO5" s="1377"/>
      <c r="EGP5" s="1377"/>
      <c r="EGQ5" s="1377"/>
      <c r="EGR5" s="1377"/>
      <c r="EGS5" s="1377"/>
      <c r="EGT5" s="1377"/>
      <c r="EGU5" s="1377"/>
      <c r="EGV5" s="1377"/>
      <c r="EGW5" s="1377"/>
      <c r="EGX5" s="1377"/>
      <c r="EGY5" s="1377"/>
      <c r="EGZ5" s="1377"/>
      <c r="EHA5" s="1377"/>
      <c r="EHB5" s="1377"/>
      <c r="EHC5" s="1377"/>
      <c r="EHD5" s="1377"/>
      <c r="EHE5" s="1377"/>
      <c r="EHF5" s="1377"/>
      <c r="EHG5" s="1377"/>
      <c r="EHH5" s="1377"/>
      <c r="EHI5" s="1377"/>
      <c r="EHJ5" s="1377"/>
      <c r="EHK5" s="1377"/>
      <c r="EHL5" s="1377"/>
      <c r="EHM5" s="1377"/>
      <c r="EHN5" s="1377"/>
      <c r="EHO5" s="1377"/>
      <c r="EHP5" s="1377"/>
      <c r="EHQ5" s="1377"/>
      <c r="EHR5" s="1377"/>
      <c r="EHS5" s="1377"/>
      <c r="EHT5" s="1377"/>
      <c r="EHU5" s="1377"/>
      <c r="EHV5" s="1377"/>
      <c r="EHW5" s="1377"/>
      <c r="EHX5" s="1377"/>
      <c r="EHY5" s="1377"/>
      <c r="EHZ5" s="1377"/>
      <c r="EIA5" s="1377"/>
      <c r="EIB5" s="1377"/>
      <c r="EIC5" s="1377"/>
      <c r="EID5" s="1377"/>
      <c r="EIE5" s="1377"/>
      <c r="EIF5" s="1377"/>
      <c r="EIG5" s="1377"/>
      <c r="EIH5" s="1377"/>
      <c r="EII5" s="1377"/>
      <c r="EIJ5" s="1377"/>
      <c r="EIK5" s="1377"/>
      <c r="EIL5" s="1377"/>
      <c r="EIM5" s="1377"/>
      <c r="EIN5" s="1377"/>
      <c r="EIO5" s="1377"/>
      <c r="EIP5" s="1377"/>
      <c r="EIQ5" s="1377"/>
      <c r="EIR5" s="1377"/>
      <c r="EIS5" s="1377"/>
      <c r="EIT5" s="1377"/>
      <c r="EIU5" s="1377"/>
      <c r="EIV5" s="1377"/>
      <c r="EIW5" s="1377"/>
      <c r="EIX5" s="1377"/>
      <c r="EIY5" s="1377"/>
      <c r="EIZ5" s="1377"/>
      <c r="EJA5" s="1377"/>
      <c r="EJB5" s="1377"/>
      <c r="EJC5" s="1377"/>
      <c r="EJD5" s="1377"/>
      <c r="EJE5" s="1377"/>
      <c r="EJF5" s="1377"/>
      <c r="EJG5" s="1377"/>
      <c r="EJH5" s="1377"/>
      <c r="EJI5" s="1377"/>
      <c r="EJJ5" s="1377"/>
      <c r="EJK5" s="1377"/>
      <c r="EJL5" s="1377"/>
      <c r="EJM5" s="1377"/>
      <c r="EJN5" s="1377"/>
      <c r="EJO5" s="1377"/>
      <c r="EJP5" s="1377"/>
      <c r="EJQ5" s="1377"/>
      <c r="EJR5" s="1377"/>
      <c r="EJS5" s="1377"/>
      <c r="EJT5" s="1377"/>
      <c r="EJU5" s="1377"/>
      <c r="EJV5" s="1377"/>
      <c r="EJW5" s="1377"/>
      <c r="EJX5" s="1377"/>
      <c r="EJY5" s="1377"/>
      <c r="EJZ5" s="1377"/>
      <c r="EKA5" s="1377"/>
      <c r="EKB5" s="1377"/>
      <c r="EKC5" s="1377"/>
      <c r="EKD5" s="1377"/>
      <c r="EKE5" s="1377"/>
      <c r="EKF5" s="1377"/>
      <c r="EKG5" s="1377"/>
      <c r="EKH5" s="1377"/>
      <c r="EKI5" s="1377"/>
      <c r="EKJ5" s="1377"/>
      <c r="EKK5" s="1377"/>
      <c r="EKL5" s="1377"/>
      <c r="EKM5" s="1377"/>
      <c r="EKN5" s="1377"/>
      <c r="EKO5" s="1377"/>
      <c r="EKP5" s="1377"/>
      <c r="EKQ5" s="1377"/>
      <c r="EKR5" s="1377"/>
      <c r="EKS5" s="1377"/>
      <c r="EKT5" s="1377"/>
      <c r="EKU5" s="1377"/>
      <c r="EKV5" s="1377"/>
      <c r="EKW5" s="1377"/>
      <c r="EKX5" s="1377"/>
      <c r="EKY5" s="1377"/>
      <c r="EKZ5" s="1377"/>
      <c r="ELA5" s="1377"/>
      <c r="ELB5" s="1377"/>
      <c r="ELC5" s="1377"/>
      <c r="ELD5" s="1377"/>
      <c r="ELE5" s="1377"/>
      <c r="ELF5" s="1377"/>
      <c r="ELG5" s="1377"/>
      <c r="ELH5" s="1377"/>
      <c r="ELI5" s="1377"/>
      <c r="ELJ5" s="1377"/>
      <c r="ELK5" s="1377"/>
      <c r="ELL5" s="1377"/>
      <c r="ELM5" s="1377"/>
      <c r="ELN5" s="1377"/>
      <c r="ELO5" s="1377"/>
      <c r="ELP5" s="1377"/>
      <c r="ELQ5" s="1377"/>
      <c r="ELR5" s="1377"/>
      <c r="ELS5" s="1377"/>
      <c r="ELT5" s="1377"/>
      <c r="ELU5" s="1377"/>
      <c r="ELV5" s="1377"/>
      <c r="ELW5" s="1377"/>
      <c r="ELX5" s="1377"/>
      <c r="ELY5" s="1377"/>
      <c r="ELZ5" s="1377"/>
      <c r="EMA5" s="1377"/>
      <c r="EMB5" s="1377"/>
      <c r="EMC5" s="1377"/>
      <c r="EMD5" s="1377"/>
      <c r="EME5" s="1377"/>
      <c r="EMF5" s="1377"/>
      <c r="EMG5" s="1377"/>
      <c r="EMH5" s="1377"/>
      <c r="EMI5" s="1377"/>
      <c r="EMJ5" s="1377"/>
      <c r="EMK5" s="1377"/>
      <c r="EML5" s="1377"/>
      <c r="EMM5" s="1377"/>
      <c r="EMN5" s="1377"/>
      <c r="EMO5" s="1377"/>
      <c r="EMP5" s="1377"/>
      <c r="EMQ5" s="1377"/>
      <c r="EMR5" s="1377"/>
      <c r="EMS5" s="1377"/>
      <c r="EMT5" s="1377"/>
      <c r="EMU5" s="1377"/>
      <c r="EMV5" s="1377"/>
      <c r="EMW5" s="1377"/>
      <c r="EMX5" s="1377"/>
      <c r="EMY5" s="1377"/>
      <c r="EMZ5" s="1377"/>
      <c r="ENA5" s="1377"/>
      <c r="ENB5" s="1377"/>
      <c r="ENC5" s="1377"/>
      <c r="END5" s="1377"/>
      <c r="ENE5" s="1377"/>
      <c r="ENF5" s="1377"/>
      <c r="ENG5" s="1377"/>
      <c r="ENH5" s="1377"/>
      <c r="ENI5" s="1377"/>
      <c r="ENJ5" s="1377"/>
      <c r="ENK5" s="1377"/>
      <c r="ENL5" s="1377"/>
      <c r="ENM5" s="1377"/>
      <c r="ENN5" s="1377"/>
      <c r="ENO5" s="1377"/>
      <c r="ENP5" s="1377"/>
      <c r="ENQ5" s="1377"/>
      <c r="ENR5" s="1377"/>
      <c r="ENS5" s="1377"/>
      <c r="ENT5" s="1377"/>
      <c r="ENU5" s="1377"/>
      <c r="ENV5" s="1377"/>
      <c r="ENW5" s="1377"/>
      <c r="ENX5" s="1377"/>
      <c r="ENY5" s="1377"/>
      <c r="ENZ5" s="1377"/>
      <c r="EOA5" s="1377"/>
      <c r="EOB5" s="1377"/>
      <c r="EOC5" s="1377"/>
      <c r="EOD5" s="1377"/>
      <c r="EOE5" s="1377"/>
      <c r="EOF5" s="1377"/>
      <c r="EOG5" s="1377"/>
      <c r="EOH5" s="1377"/>
      <c r="EOI5" s="1377"/>
      <c r="EOJ5" s="1377"/>
      <c r="EOK5" s="1377"/>
      <c r="EOL5" s="1377"/>
      <c r="EOM5" s="1377"/>
      <c r="EON5" s="1377"/>
      <c r="EOO5" s="1377"/>
      <c r="EOP5" s="1377"/>
      <c r="EOQ5" s="1377"/>
      <c r="EOR5" s="1377"/>
      <c r="EOS5" s="1377"/>
      <c r="EOT5" s="1377"/>
      <c r="EOU5" s="1377"/>
      <c r="EOV5" s="1377"/>
      <c r="EOW5" s="1377"/>
      <c r="EOX5" s="1377"/>
      <c r="EOY5" s="1377"/>
      <c r="EOZ5" s="1377"/>
      <c r="EPA5" s="1377"/>
      <c r="EPB5" s="1377"/>
      <c r="EPC5" s="1377"/>
      <c r="EPD5" s="1377"/>
      <c r="EPE5" s="1377"/>
      <c r="EPF5" s="1377"/>
      <c r="EPG5" s="1377"/>
      <c r="EPH5" s="1377"/>
      <c r="EPI5" s="1377"/>
      <c r="EPJ5" s="1377"/>
      <c r="EPK5" s="1377"/>
      <c r="EPL5" s="1377"/>
      <c r="EPM5" s="1377"/>
      <c r="EPN5" s="1377"/>
      <c r="EPO5" s="1377"/>
      <c r="EPP5" s="1377"/>
      <c r="EPQ5" s="1377"/>
      <c r="EPR5" s="1377"/>
      <c r="EPS5" s="1377"/>
      <c r="EPT5" s="1377"/>
      <c r="EPU5" s="1377"/>
      <c r="EPV5" s="1377"/>
      <c r="EPW5" s="1377"/>
      <c r="EPX5" s="1377"/>
      <c r="EPY5" s="1377"/>
      <c r="EPZ5" s="1377"/>
      <c r="EQA5" s="1377"/>
      <c r="EQB5" s="1377"/>
      <c r="EQC5" s="1377"/>
      <c r="EQD5" s="1377"/>
      <c r="EQE5" s="1377"/>
      <c r="EQF5" s="1377"/>
      <c r="EQG5" s="1377"/>
      <c r="EQH5" s="1377"/>
      <c r="EQI5" s="1377"/>
      <c r="EQJ5" s="1377"/>
      <c r="EQK5" s="1377"/>
      <c r="EQL5" s="1377"/>
      <c r="EQM5" s="1377"/>
      <c r="EQN5" s="1377"/>
      <c r="EQO5" s="1377"/>
      <c r="EQP5" s="1377"/>
      <c r="EQQ5" s="1377"/>
      <c r="EQR5" s="1377"/>
      <c r="EQS5" s="1377"/>
      <c r="EQT5" s="1377"/>
      <c r="EQU5" s="1377"/>
      <c r="EQV5" s="1377"/>
      <c r="EQW5" s="1377"/>
      <c r="EQX5" s="1377"/>
      <c r="EQY5" s="1377"/>
      <c r="EQZ5" s="1377"/>
      <c r="ERA5" s="1377"/>
      <c r="ERB5" s="1377"/>
      <c r="ERC5" s="1377"/>
      <c r="ERD5" s="1377"/>
      <c r="ERE5" s="1377"/>
      <c r="ERF5" s="1377"/>
      <c r="ERG5" s="1377"/>
      <c r="ERH5" s="1377"/>
      <c r="ERI5" s="1377"/>
      <c r="ERJ5" s="1377"/>
      <c r="ERK5" s="1377"/>
      <c r="ERL5" s="1377"/>
      <c r="ERM5" s="1377"/>
      <c r="ERN5" s="1377"/>
      <c r="ERO5" s="1377"/>
      <c r="ERP5" s="1377"/>
      <c r="ERQ5" s="1377"/>
      <c r="ERR5" s="1377"/>
      <c r="ERS5" s="1377"/>
      <c r="ERT5" s="1377"/>
      <c r="ERU5" s="1377"/>
      <c r="ERV5" s="1377"/>
      <c r="ERW5" s="1377"/>
      <c r="ERX5" s="1377"/>
      <c r="ERY5" s="1377"/>
      <c r="ERZ5" s="1377"/>
      <c r="ESA5" s="1377"/>
      <c r="ESB5" s="1377"/>
      <c r="ESC5" s="1377"/>
      <c r="ESD5" s="1377"/>
      <c r="ESE5" s="1377"/>
      <c r="ESF5" s="1377"/>
      <c r="ESG5" s="1377"/>
      <c r="ESH5" s="1377"/>
      <c r="ESI5" s="1377"/>
      <c r="ESJ5" s="1377"/>
      <c r="ESK5" s="1377"/>
      <c r="ESL5" s="1377"/>
      <c r="ESM5" s="1377"/>
      <c r="ESN5" s="1377"/>
      <c r="ESO5" s="1377"/>
      <c r="ESP5" s="1377"/>
      <c r="ESQ5" s="1377"/>
      <c r="ESR5" s="1377"/>
      <c r="ESS5" s="1377"/>
      <c r="EST5" s="1377"/>
      <c r="ESU5" s="1377"/>
      <c r="ESV5" s="1377"/>
      <c r="ESW5" s="1377"/>
      <c r="ESX5" s="1377"/>
      <c r="ESY5" s="1377"/>
      <c r="ESZ5" s="1377"/>
      <c r="ETA5" s="1377"/>
      <c r="ETB5" s="1377"/>
      <c r="ETC5" s="1377"/>
      <c r="ETD5" s="1377"/>
      <c r="ETE5" s="1377"/>
      <c r="ETF5" s="1377"/>
      <c r="ETG5" s="1377"/>
      <c r="ETH5" s="1377"/>
      <c r="ETI5" s="1377"/>
      <c r="ETJ5" s="1377"/>
      <c r="ETK5" s="1377"/>
      <c r="ETL5" s="1377"/>
      <c r="ETM5" s="1377"/>
      <c r="ETN5" s="1377"/>
      <c r="ETO5" s="1377"/>
      <c r="ETP5" s="1377"/>
      <c r="ETQ5" s="1377"/>
      <c r="ETR5" s="1377"/>
      <c r="ETS5" s="1377"/>
      <c r="ETT5" s="1377"/>
      <c r="ETU5" s="1377"/>
      <c r="ETV5" s="1377"/>
      <c r="ETW5" s="1377"/>
      <c r="ETX5" s="1377"/>
      <c r="ETY5" s="1377"/>
      <c r="ETZ5" s="1377"/>
      <c r="EUA5" s="1377"/>
      <c r="EUB5" s="1377"/>
      <c r="EUC5" s="1377"/>
      <c r="EUD5" s="1377"/>
      <c r="EUE5" s="1377"/>
      <c r="EUF5" s="1377"/>
      <c r="EUG5" s="1377"/>
      <c r="EUH5" s="1377"/>
      <c r="EUI5" s="1377"/>
      <c r="EUJ5" s="1377"/>
      <c r="EUK5" s="1377"/>
      <c r="EUL5" s="1377"/>
      <c r="EUM5" s="1377"/>
      <c r="EUN5" s="1377"/>
      <c r="EUO5" s="1377"/>
      <c r="EUP5" s="1377"/>
      <c r="EUQ5" s="1377"/>
      <c r="EUR5" s="1377"/>
      <c r="EUS5" s="1377"/>
      <c r="EUT5" s="1377"/>
      <c r="EUU5" s="1377"/>
      <c r="EUV5" s="1377"/>
      <c r="EUW5" s="1377"/>
      <c r="EUX5" s="1377"/>
      <c r="EUY5" s="1377"/>
      <c r="EUZ5" s="1377"/>
      <c r="EVA5" s="1377"/>
      <c r="EVB5" s="1377"/>
      <c r="EVC5" s="1377"/>
      <c r="EVD5" s="1377"/>
      <c r="EVE5" s="1377"/>
      <c r="EVF5" s="1377"/>
      <c r="EVG5" s="1377"/>
      <c r="EVH5" s="1377"/>
      <c r="EVI5" s="1377"/>
      <c r="EVJ5" s="1377"/>
      <c r="EVK5" s="1377"/>
      <c r="EVL5" s="1377"/>
      <c r="EVM5" s="1377"/>
      <c r="EVN5" s="1377"/>
      <c r="EVO5" s="1377"/>
      <c r="EVP5" s="1377"/>
      <c r="EVQ5" s="1377"/>
      <c r="EVR5" s="1377"/>
      <c r="EVS5" s="1377"/>
      <c r="EVT5" s="1377"/>
      <c r="EVU5" s="1377"/>
      <c r="EVV5" s="1377"/>
      <c r="EVW5" s="1377"/>
      <c r="EVX5" s="1377"/>
      <c r="EVY5" s="1377"/>
      <c r="EVZ5" s="1377"/>
      <c r="EWA5" s="1377"/>
      <c r="EWB5" s="1377"/>
      <c r="EWC5" s="1377"/>
      <c r="EWD5" s="1377"/>
      <c r="EWE5" s="1377"/>
      <c r="EWF5" s="1377"/>
      <c r="EWG5" s="1377"/>
      <c r="EWH5" s="1377"/>
      <c r="EWI5" s="1377"/>
      <c r="EWJ5" s="1377"/>
      <c r="EWK5" s="1377"/>
      <c r="EWL5" s="1377"/>
      <c r="EWM5" s="1377"/>
      <c r="EWN5" s="1377"/>
      <c r="EWO5" s="1377"/>
      <c r="EWP5" s="1377"/>
      <c r="EWQ5" s="1377"/>
      <c r="EWR5" s="1377"/>
      <c r="EWS5" s="1377"/>
      <c r="EWT5" s="1377"/>
      <c r="EWU5" s="1377"/>
      <c r="EWV5" s="1377"/>
      <c r="EWW5" s="1377"/>
      <c r="EWX5" s="1377"/>
      <c r="EWY5" s="1377"/>
      <c r="EWZ5" s="1377"/>
      <c r="EXA5" s="1377"/>
      <c r="EXB5" s="1377"/>
      <c r="EXC5" s="1377"/>
      <c r="EXD5" s="1377"/>
      <c r="EXE5" s="1377"/>
      <c r="EXF5" s="1377"/>
      <c r="EXG5" s="1377"/>
      <c r="EXH5" s="1377"/>
      <c r="EXI5" s="1377"/>
      <c r="EXJ5" s="1377"/>
      <c r="EXK5" s="1377"/>
      <c r="EXL5" s="1377"/>
      <c r="EXM5" s="1377"/>
      <c r="EXN5" s="1377"/>
      <c r="EXO5" s="1377"/>
      <c r="EXP5" s="1377"/>
      <c r="EXQ5" s="1377"/>
      <c r="EXR5" s="1377"/>
      <c r="EXS5" s="1377"/>
      <c r="EXT5" s="1377"/>
      <c r="EXU5" s="1377"/>
      <c r="EXV5" s="1377"/>
      <c r="EXW5" s="1377"/>
      <c r="EXX5" s="1377"/>
      <c r="EXY5" s="1377"/>
      <c r="EXZ5" s="1377"/>
      <c r="EYA5" s="1377"/>
      <c r="EYB5" s="1377"/>
      <c r="EYC5" s="1377"/>
      <c r="EYD5" s="1377"/>
      <c r="EYE5" s="1377"/>
      <c r="EYF5" s="1377"/>
      <c r="EYG5" s="1377"/>
      <c r="EYH5" s="1377"/>
      <c r="EYI5" s="1377"/>
      <c r="EYJ5" s="1377"/>
      <c r="EYK5" s="1377"/>
      <c r="EYL5" s="1377"/>
      <c r="EYM5" s="1377"/>
      <c r="EYN5" s="1377"/>
      <c r="EYO5" s="1377"/>
      <c r="EYP5" s="1377"/>
      <c r="EYQ5" s="1377"/>
      <c r="EYR5" s="1377"/>
      <c r="EYS5" s="1377"/>
      <c r="EYT5" s="1377"/>
      <c r="EYU5" s="1377"/>
      <c r="EYV5" s="1377"/>
      <c r="EYW5" s="1377"/>
      <c r="EYX5" s="1377"/>
      <c r="EYY5" s="1377"/>
      <c r="EYZ5" s="1377"/>
      <c r="EZA5" s="1377"/>
      <c r="EZB5" s="1377"/>
      <c r="EZC5" s="1377"/>
      <c r="EZD5" s="1377"/>
      <c r="EZE5" s="1377"/>
      <c r="EZF5" s="1377"/>
      <c r="EZG5" s="1377"/>
      <c r="EZH5" s="1377"/>
      <c r="EZI5" s="1377"/>
      <c r="EZJ5" s="1377"/>
      <c r="EZK5" s="1377"/>
      <c r="EZL5" s="1377"/>
      <c r="EZM5" s="1377"/>
      <c r="EZN5" s="1377"/>
      <c r="EZO5" s="1377"/>
      <c r="EZP5" s="1377"/>
      <c r="EZQ5" s="1377"/>
      <c r="EZR5" s="1377"/>
      <c r="EZS5" s="1377"/>
      <c r="EZT5" s="1377"/>
      <c r="EZU5" s="1377"/>
      <c r="EZV5" s="1377"/>
      <c r="EZW5" s="1377"/>
      <c r="EZX5" s="1377"/>
      <c r="EZY5" s="1377"/>
      <c r="EZZ5" s="1377"/>
      <c r="FAA5" s="1377"/>
      <c r="FAB5" s="1377"/>
      <c r="FAC5" s="1377"/>
      <c r="FAD5" s="1377"/>
      <c r="FAE5" s="1377"/>
      <c r="FAF5" s="1377"/>
      <c r="FAG5" s="1377"/>
      <c r="FAH5" s="1377"/>
      <c r="FAI5" s="1377"/>
      <c r="FAJ5" s="1377"/>
      <c r="FAK5" s="1377"/>
      <c r="FAL5" s="1377"/>
      <c r="FAM5" s="1377"/>
      <c r="FAN5" s="1377"/>
      <c r="FAO5" s="1377"/>
      <c r="FAP5" s="1377"/>
      <c r="FAQ5" s="1377"/>
      <c r="FAR5" s="1377"/>
      <c r="FAS5" s="1377"/>
      <c r="FAT5" s="1377"/>
      <c r="FAU5" s="1377"/>
      <c r="FAV5" s="1377"/>
      <c r="FAW5" s="1377"/>
      <c r="FAX5" s="1377"/>
      <c r="FAY5" s="1377"/>
      <c r="FAZ5" s="1377"/>
      <c r="FBA5" s="1377"/>
      <c r="FBB5" s="1377"/>
      <c r="FBC5" s="1377"/>
      <c r="FBD5" s="1377"/>
      <c r="FBE5" s="1377"/>
      <c r="FBF5" s="1377"/>
      <c r="FBG5" s="1377"/>
      <c r="FBH5" s="1377"/>
      <c r="FBI5" s="1377"/>
      <c r="FBJ5" s="1377"/>
      <c r="FBK5" s="1377"/>
      <c r="FBL5" s="1377"/>
      <c r="FBM5" s="1377"/>
      <c r="FBN5" s="1377"/>
      <c r="FBO5" s="1377"/>
      <c r="FBP5" s="1377"/>
      <c r="FBQ5" s="1377"/>
      <c r="FBR5" s="1377"/>
      <c r="FBS5" s="1377"/>
      <c r="FBT5" s="1377"/>
      <c r="FBU5" s="1377"/>
      <c r="FBV5" s="1377"/>
      <c r="FBW5" s="1377"/>
      <c r="FBX5" s="1377"/>
      <c r="FBY5" s="1377"/>
      <c r="FBZ5" s="1377"/>
      <c r="FCA5" s="1377"/>
      <c r="FCB5" s="1377"/>
      <c r="FCC5" s="1377"/>
      <c r="FCD5" s="1377"/>
      <c r="FCE5" s="1377"/>
      <c r="FCF5" s="1377"/>
      <c r="FCG5" s="1377"/>
      <c r="FCH5" s="1377"/>
      <c r="FCI5" s="1377"/>
      <c r="FCJ5" s="1377"/>
      <c r="FCK5" s="1377"/>
      <c r="FCL5" s="1377"/>
      <c r="FCM5" s="1377"/>
      <c r="FCN5" s="1377"/>
      <c r="FCO5" s="1377"/>
      <c r="FCP5" s="1377"/>
      <c r="FCQ5" s="1377"/>
      <c r="FCR5" s="1377"/>
      <c r="FCS5" s="1377"/>
      <c r="FCT5" s="1377"/>
      <c r="FCU5" s="1377"/>
      <c r="FCV5" s="1377"/>
      <c r="FCW5" s="1377"/>
      <c r="FCX5" s="1377"/>
      <c r="FCY5" s="1377"/>
      <c r="FCZ5" s="1377"/>
      <c r="FDA5" s="1377"/>
      <c r="FDB5" s="1377"/>
      <c r="FDC5" s="1377"/>
      <c r="FDD5" s="1377"/>
      <c r="FDE5" s="1377"/>
      <c r="FDF5" s="1377"/>
      <c r="FDG5" s="1377"/>
      <c r="FDH5" s="1377"/>
      <c r="FDI5" s="1377"/>
      <c r="FDJ5" s="1377"/>
      <c r="FDK5" s="1377"/>
      <c r="FDL5" s="1377"/>
      <c r="FDM5" s="1377"/>
      <c r="FDN5" s="1377"/>
      <c r="FDO5" s="1377"/>
      <c r="FDP5" s="1377"/>
      <c r="FDQ5" s="1377"/>
      <c r="FDR5" s="1377"/>
      <c r="FDS5" s="1377"/>
      <c r="FDT5" s="1377"/>
      <c r="FDU5" s="1377"/>
      <c r="FDV5" s="1377"/>
      <c r="FDW5" s="1377"/>
      <c r="FDX5" s="1377"/>
      <c r="FDY5" s="1377"/>
      <c r="FDZ5" s="1377"/>
      <c r="FEA5" s="1377"/>
      <c r="FEB5" s="1377"/>
      <c r="FEC5" s="1377"/>
      <c r="FED5" s="1377"/>
      <c r="FEE5" s="1377"/>
      <c r="FEF5" s="1377"/>
      <c r="FEG5" s="1377"/>
      <c r="FEH5" s="1377"/>
      <c r="FEI5" s="1377"/>
      <c r="FEJ5" s="1377"/>
      <c r="FEK5" s="1377"/>
      <c r="FEL5" s="1377"/>
      <c r="FEM5" s="1377"/>
      <c r="FEN5" s="1377"/>
      <c r="FEO5" s="1377"/>
      <c r="FEP5" s="1377"/>
      <c r="FEQ5" s="1377"/>
      <c r="FER5" s="1377"/>
      <c r="FES5" s="1377"/>
      <c r="FET5" s="1377"/>
      <c r="FEU5" s="1377"/>
      <c r="FEV5" s="1377"/>
      <c r="FEW5" s="1377"/>
      <c r="FEX5" s="1377"/>
      <c r="FEY5" s="1377"/>
      <c r="FEZ5" s="1377"/>
      <c r="FFA5" s="1377"/>
      <c r="FFB5" s="1377"/>
      <c r="FFC5" s="1377"/>
      <c r="FFD5" s="1377"/>
      <c r="FFE5" s="1377"/>
      <c r="FFF5" s="1377"/>
      <c r="FFG5" s="1377"/>
      <c r="FFH5" s="1377"/>
      <c r="FFI5" s="1377"/>
      <c r="FFJ5" s="1377"/>
      <c r="FFK5" s="1377"/>
      <c r="FFL5" s="1377"/>
      <c r="FFM5" s="1377"/>
      <c r="FFN5" s="1377"/>
      <c r="FFO5" s="1377"/>
      <c r="FFP5" s="1377"/>
      <c r="FFQ5" s="1377"/>
      <c r="FFR5" s="1377"/>
      <c r="FFS5" s="1377"/>
      <c r="FFT5" s="1377"/>
      <c r="FFU5" s="1377"/>
      <c r="FFV5" s="1377"/>
      <c r="FFW5" s="1377"/>
      <c r="FFX5" s="1377"/>
      <c r="FFY5" s="1377"/>
      <c r="FFZ5" s="1377"/>
      <c r="FGA5" s="1377"/>
      <c r="FGB5" s="1377"/>
      <c r="FGC5" s="1377"/>
      <c r="FGD5" s="1377"/>
      <c r="FGE5" s="1377"/>
      <c r="FGF5" s="1377"/>
      <c r="FGG5" s="1377"/>
      <c r="FGH5" s="1377"/>
      <c r="FGI5" s="1377"/>
      <c r="FGJ5" s="1377"/>
      <c r="FGK5" s="1377"/>
      <c r="FGL5" s="1377"/>
      <c r="FGM5" s="1377"/>
      <c r="FGN5" s="1377"/>
      <c r="FGO5" s="1377"/>
      <c r="FGP5" s="1377"/>
      <c r="FGQ5" s="1377"/>
      <c r="FGR5" s="1377"/>
      <c r="FGS5" s="1377"/>
      <c r="FGT5" s="1377"/>
      <c r="FGU5" s="1377"/>
      <c r="FGV5" s="1377"/>
      <c r="FGW5" s="1377"/>
      <c r="FGX5" s="1377"/>
      <c r="FGY5" s="1377"/>
      <c r="FGZ5" s="1377"/>
      <c r="FHA5" s="1377"/>
      <c r="FHB5" s="1377"/>
      <c r="FHC5" s="1377"/>
      <c r="FHD5" s="1377"/>
      <c r="FHE5" s="1377"/>
      <c r="FHF5" s="1377"/>
      <c r="FHG5" s="1377"/>
      <c r="FHH5" s="1377"/>
      <c r="FHI5" s="1377"/>
      <c r="FHJ5" s="1377"/>
      <c r="FHK5" s="1377"/>
      <c r="FHL5" s="1377"/>
      <c r="FHM5" s="1377"/>
      <c r="FHN5" s="1377"/>
      <c r="FHO5" s="1377"/>
      <c r="FHP5" s="1377"/>
      <c r="FHQ5" s="1377"/>
      <c r="FHR5" s="1377"/>
      <c r="FHS5" s="1377"/>
      <c r="FHT5" s="1377"/>
      <c r="FHU5" s="1377"/>
      <c r="FHV5" s="1377"/>
      <c r="FHW5" s="1377"/>
      <c r="FHX5" s="1377"/>
      <c r="FHY5" s="1377"/>
      <c r="FHZ5" s="1377"/>
      <c r="FIA5" s="1377"/>
      <c r="FIB5" s="1377"/>
      <c r="FIC5" s="1377"/>
      <c r="FID5" s="1377"/>
      <c r="FIE5" s="1377"/>
      <c r="FIF5" s="1377"/>
      <c r="FIG5" s="1377"/>
      <c r="FIH5" s="1377"/>
      <c r="FII5" s="1377"/>
      <c r="FIJ5" s="1377"/>
      <c r="FIK5" s="1377"/>
      <c r="FIL5" s="1377"/>
      <c r="FIM5" s="1377"/>
      <c r="FIN5" s="1377"/>
      <c r="FIO5" s="1377"/>
      <c r="FIP5" s="1377"/>
      <c r="FIQ5" s="1377"/>
      <c r="FIR5" s="1377"/>
      <c r="FIS5" s="1377"/>
      <c r="FIT5" s="1377"/>
      <c r="FIU5" s="1377"/>
      <c r="FIV5" s="1377"/>
      <c r="FIW5" s="1377"/>
      <c r="FIX5" s="1377"/>
      <c r="FIY5" s="1377"/>
      <c r="FIZ5" s="1377"/>
      <c r="FJA5" s="1377"/>
      <c r="FJB5" s="1377"/>
      <c r="FJC5" s="1377"/>
      <c r="FJD5" s="1377"/>
      <c r="FJE5" s="1377"/>
      <c r="FJF5" s="1377"/>
      <c r="FJG5" s="1377"/>
      <c r="FJH5" s="1377"/>
      <c r="FJI5" s="1377"/>
      <c r="FJJ5" s="1377"/>
      <c r="FJK5" s="1377"/>
      <c r="FJL5" s="1377"/>
      <c r="FJM5" s="1377"/>
      <c r="FJN5" s="1377"/>
      <c r="FJO5" s="1377"/>
      <c r="FJP5" s="1377"/>
      <c r="FJQ5" s="1377"/>
      <c r="FJR5" s="1377"/>
      <c r="FJS5" s="1377"/>
      <c r="FJT5" s="1377"/>
      <c r="FJU5" s="1377"/>
      <c r="FJV5" s="1377"/>
      <c r="FJW5" s="1377"/>
      <c r="FJX5" s="1377"/>
      <c r="FJY5" s="1377"/>
      <c r="FJZ5" s="1377"/>
      <c r="FKA5" s="1377"/>
      <c r="FKB5" s="1377"/>
      <c r="FKC5" s="1377"/>
      <c r="FKD5" s="1377"/>
      <c r="FKE5" s="1377"/>
      <c r="FKF5" s="1377"/>
      <c r="FKG5" s="1377"/>
      <c r="FKH5" s="1377"/>
      <c r="FKI5" s="1377"/>
      <c r="FKJ5" s="1377"/>
      <c r="FKK5" s="1377"/>
      <c r="FKL5" s="1377"/>
      <c r="FKM5" s="1377"/>
      <c r="FKN5" s="1377"/>
      <c r="FKO5" s="1377"/>
      <c r="FKP5" s="1377"/>
      <c r="FKQ5" s="1377"/>
      <c r="FKR5" s="1377"/>
      <c r="FKS5" s="1377"/>
      <c r="FKT5" s="1377"/>
      <c r="FKU5" s="1377"/>
      <c r="FKV5" s="1377"/>
      <c r="FKW5" s="1377"/>
      <c r="FKX5" s="1377"/>
      <c r="FKY5" s="1377"/>
      <c r="FKZ5" s="1377"/>
      <c r="FLA5" s="1377"/>
      <c r="FLB5" s="1377"/>
      <c r="FLC5" s="1377"/>
      <c r="FLD5" s="1377"/>
      <c r="FLE5" s="1377"/>
      <c r="FLF5" s="1377"/>
      <c r="FLG5" s="1377"/>
      <c r="FLH5" s="1377"/>
      <c r="FLI5" s="1377"/>
      <c r="FLJ5" s="1377"/>
      <c r="FLK5" s="1377"/>
      <c r="FLL5" s="1377"/>
      <c r="FLM5" s="1377"/>
      <c r="FLN5" s="1377"/>
      <c r="FLO5" s="1377"/>
      <c r="FLP5" s="1377"/>
      <c r="FLQ5" s="1377"/>
      <c r="FLR5" s="1377"/>
      <c r="FLS5" s="1377"/>
      <c r="FLT5" s="1377"/>
      <c r="FLU5" s="1377"/>
      <c r="FLV5" s="1377"/>
      <c r="FLW5" s="1377"/>
      <c r="FLX5" s="1377"/>
      <c r="FLY5" s="1377"/>
      <c r="FLZ5" s="1377"/>
      <c r="FMA5" s="1377"/>
      <c r="FMB5" s="1377"/>
      <c r="FMC5" s="1377"/>
      <c r="FMD5" s="1377"/>
      <c r="FME5" s="1377"/>
      <c r="FMF5" s="1377"/>
      <c r="FMG5" s="1377"/>
      <c r="FMH5" s="1377"/>
      <c r="FMI5" s="1377"/>
      <c r="FMJ5" s="1377"/>
      <c r="FMK5" s="1377"/>
      <c r="FML5" s="1377"/>
      <c r="FMM5" s="1377"/>
      <c r="FMN5" s="1377"/>
      <c r="FMO5" s="1377"/>
      <c r="FMP5" s="1377"/>
      <c r="FMQ5" s="1377"/>
      <c r="FMR5" s="1377"/>
      <c r="FMS5" s="1377"/>
      <c r="FMT5" s="1377"/>
      <c r="FMU5" s="1377"/>
      <c r="FMV5" s="1377"/>
      <c r="FMW5" s="1377"/>
      <c r="FMX5" s="1377"/>
      <c r="FMY5" s="1377"/>
      <c r="FMZ5" s="1377"/>
      <c r="FNA5" s="1377"/>
      <c r="FNB5" s="1377"/>
      <c r="FNC5" s="1377"/>
      <c r="FND5" s="1377"/>
      <c r="FNE5" s="1377"/>
      <c r="FNF5" s="1377"/>
      <c r="FNG5" s="1377"/>
      <c r="FNH5" s="1377"/>
      <c r="FNI5" s="1377"/>
      <c r="FNJ5" s="1377"/>
      <c r="FNK5" s="1377"/>
      <c r="FNL5" s="1377"/>
      <c r="FNM5" s="1377"/>
      <c r="FNN5" s="1377"/>
      <c r="FNO5" s="1377"/>
      <c r="FNP5" s="1377"/>
      <c r="FNQ5" s="1377"/>
      <c r="FNR5" s="1377"/>
      <c r="FNS5" s="1377"/>
      <c r="FNT5" s="1377"/>
      <c r="FNU5" s="1377"/>
      <c r="FNV5" s="1377"/>
      <c r="FNW5" s="1377"/>
      <c r="FNX5" s="1377"/>
      <c r="FNY5" s="1377"/>
      <c r="FNZ5" s="1377"/>
      <c r="FOA5" s="1377"/>
      <c r="FOB5" s="1377"/>
      <c r="FOC5" s="1377"/>
      <c r="FOD5" s="1377"/>
      <c r="FOE5" s="1377"/>
      <c r="FOF5" s="1377"/>
      <c r="FOG5" s="1377"/>
      <c r="FOH5" s="1377"/>
      <c r="FOI5" s="1377"/>
      <c r="FOJ5" s="1377"/>
      <c r="FOK5" s="1377"/>
      <c r="FOL5" s="1377"/>
      <c r="FOM5" s="1377"/>
      <c r="FON5" s="1377"/>
      <c r="FOO5" s="1377"/>
      <c r="FOP5" s="1377"/>
      <c r="FOQ5" s="1377"/>
      <c r="FOR5" s="1377"/>
      <c r="FOS5" s="1377"/>
      <c r="FOT5" s="1377"/>
      <c r="FOU5" s="1377"/>
      <c r="FOV5" s="1377"/>
      <c r="FOW5" s="1377"/>
      <c r="FOX5" s="1377"/>
      <c r="FOY5" s="1377"/>
      <c r="FOZ5" s="1377"/>
      <c r="FPA5" s="1377"/>
      <c r="FPB5" s="1377"/>
      <c r="FPC5" s="1377"/>
      <c r="FPD5" s="1377"/>
      <c r="FPE5" s="1377"/>
      <c r="FPF5" s="1377"/>
      <c r="FPG5" s="1377"/>
      <c r="FPH5" s="1377"/>
      <c r="FPI5" s="1377"/>
      <c r="FPJ5" s="1377"/>
      <c r="FPK5" s="1377"/>
      <c r="FPL5" s="1377"/>
      <c r="FPM5" s="1377"/>
      <c r="FPN5" s="1377"/>
      <c r="FPO5" s="1377"/>
      <c r="FPP5" s="1377"/>
      <c r="FPQ5" s="1377"/>
      <c r="FPR5" s="1377"/>
      <c r="FPS5" s="1377"/>
      <c r="FPT5" s="1377"/>
      <c r="FPU5" s="1377"/>
      <c r="FPV5" s="1377"/>
      <c r="FPW5" s="1377"/>
      <c r="FPX5" s="1377"/>
      <c r="FPY5" s="1377"/>
      <c r="FPZ5" s="1377"/>
      <c r="FQA5" s="1377"/>
      <c r="FQB5" s="1377"/>
      <c r="FQC5" s="1377"/>
      <c r="FQD5" s="1377"/>
      <c r="FQE5" s="1377"/>
      <c r="FQF5" s="1377"/>
      <c r="FQG5" s="1377"/>
      <c r="FQH5" s="1377"/>
      <c r="FQI5" s="1377"/>
      <c r="FQJ5" s="1377"/>
      <c r="FQK5" s="1377"/>
      <c r="FQL5" s="1377"/>
      <c r="FQM5" s="1377"/>
      <c r="FQN5" s="1377"/>
      <c r="FQO5" s="1377"/>
      <c r="FQP5" s="1377"/>
      <c r="FQQ5" s="1377"/>
      <c r="FQR5" s="1377"/>
      <c r="FQS5" s="1377"/>
      <c r="FQT5" s="1377"/>
      <c r="FQU5" s="1377"/>
      <c r="FQV5" s="1377"/>
      <c r="FQW5" s="1377"/>
      <c r="FQX5" s="1377"/>
      <c r="FQY5" s="1377"/>
      <c r="FQZ5" s="1377"/>
      <c r="FRA5" s="1377"/>
      <c r="FRB5" s="1377"/>
      <c r="FRC5" s="1377"/>
      <c r="FRD5" s="1377"/>
      <c r="FRE5" s="1377"/>
      <c r="FRF5" s="1377"/>
      <c r="FRG5" s="1377"/>
      <c r="FRH5" s="1377"/>
      <c r="FRI5" s="1377"/>
      <c r="FRJ5" s="1377"/>
      <c r="FRK5" s="1377"/>
      <c r="FRL5" s="1377"/>
      <c r="FRM5" s="1377"/>
      <c r="FRN5" s="1377"/>
      <c r="FRO5" s="1377"/>
      <c r="FRP5" s="1377"/>
      <c r="FRQ5" s="1377"/>
      <c r="FRR5" s="1377"/>
      <c r="FRS5" s="1377"/>
      <c r="FRT5" s="1377"/>
      <c r="FRU5" s="1377"/>
      <c r="FRV5" s="1377"/>
      <c r="FRW5" s="1377"/>
      <c r="FRX5" s="1377"/>
      <c r="FRY5" s="1377"/>
      <c r="FRZ5" s="1377"/>
      <c r="FSA5" s="1377"/>
      <c r="FSB5" s="1377"/>
      <c r="FSC5" s="1377"/>
      <c r="FSD5" s="1377"/>
      <c r="FSE5" s="1377"/>
      <c r="FSF5" s="1377"/>
      <c r="FSG5" s="1377"/>
      <c r="FSH5" s="1377"/>
      <c r="FSI5" s="1377"/>
      <c r="FSJ5" s="1377"/>
      <c r="FSK5" s="1377"/>
      <c r="FSL5" s="1377"/>
      <c r="FSM5" s="1377"/>
      <c r="FSN5" s="1377"/>
      <c r="FSO5" s="1377"/>
      <c r="FSP5" s="1377"/>
      <c r="FSQ5" s="1377"/>
      <c r="FSR5" s="1377"/>
      <c r="FSS5" s="1377"/>
      <c r="FST5" s="1377"/>
      <c r="FSU5" s="1377"/>
      <c r="FSV5" s="1377"/>
      <c r="FSW5" s="1377"/>
      <c r="FSX5" s="1377"/>
      <c r="FSY5" s="1377"/>
      <c r="FSZ5" s="1377"/>
      <c r="FTA5" s="1377"/>
      <c r="FTB5" s="1377"/>
      <c r="FTC5" s="1377"/>
      <c r="FTD5" s="1377"/>
      <c r="FTE5" s="1377"/>
      <c r="FTF5" s="1377"/>
      <c r="FTG5" s="1377"/>
      <c r="FTH5" s="1377"/>
      <c r="FTI5" s="1377"/>
      <c r="FTJ5" s="1377"/>
      <c r="FTK5" s="1377"/>
      <c r="FTL5" s="1377"/>
      <c r="FTM5" s="1377"/>
      <c r="FTN5" s="1377"/>
      <c r="FTO5" s="1377"/>
      <c r="FTP5" s="1377"/>
      <c r="FTQ5" s="1377"/>
      <c r="FTR5" s="1377"/>
      <c r="FTS5" s="1377"/>
      <c r="FTT5" s="1377"/>
      <c r="FTU5" s="1377"/>
      <c r="FTV5" s="1377"/>
      <c r="FTW5" s="1377"/>
      <c r="FTX5" s="1377"/>
      <c r="FTY5" s="1377"/>
      <c r="FTZ5" s="1377"/>
      <c r="FUA5" s="1377"/>
      <c r="FUB5" s="1377"/>
      <c r="FUC5" s="1377"/>
      <c r="FUD5" s="1377"/>
      <c r="FUE5" s="1377"/>
      <c r="FUF5" s="1377"/>
      <c r="FUG5" s="1377"/>
      <c r="FUH5" s="1377"/>
      <c r="FUI5" s="1377"/>
      <c r="FUJ5" s="1377"/>
      <c r="FUK5" s="1377"/>
      <c r="FUL5" s="1377"/>
      <c r="FUM5" s="1377"/>
      <c r="FUN5" s="1377"/>
      <c r="FUO5" s="1377"/>
      <c r="FUP5" s="1377"/>
      <c r="FUQ5" s="1377"/>
      <c r="FUR5" s="1377"/>
      <c r="FUS5" s="1377"/>
      <c r="FUT5" s="1377"/>
      <c r="FUU5" s="1377"/>
      <c r="FUV5" s="1377"/>
      <c r="FUW5" s="1377"/>
      <c r="FUX5" s="1377"/>
      <c r="FUY5" s="1377"/>
      <c r="FUZ5" s="1377"/>
      <c r="FVA5" s="1377"/>
      <c r="FVB5" s="1377"/>
      <c r="FVC5" s="1377"/>
      <c r="FVD5" s="1377"/>
      <c r="FVE5" s="1377"/>
      <c r="FVF5" s="1377"/>
      <c r="FVG5" s="1377"/>
      <c r="FVH5" s="1377"/>
      <c r="FVI5" s="1377"/>
      <c r="FVJ5" s="1377"/>
      <c r="FVK5" s="1377"/>
      <c r="FVL5" s="1377"/>
      <c r="FVM5" s="1377"/>
      <c r="FVN5" s="1377"/>
      <c r="FVO5" s="1377"/>
      <c r="FVP5" s="1377"/>
      <c r="FVQ5" s="1377"/>
      <c r="FVR5" s="1377"/>
      <c r="FVS5" s="1377"/>
      <c r="FVT5" s="1377"/>
      <c r="FVU5" s="1377"/>
      <c r="FVV5" s="1377"/>
      <c r="FVW5" s="1377"/>
      <c r="FVX5" s="1377"/>
      <c r="FVY5" s="1377"/>
      <c r="FVZ5" s="1377"/>
      <c r="FWA5" s="1377"/>
      <c r="FWB5" s="1377"/>
      <c r="FWC5" s="1377"/>
      <c r="FWD5" s="1377"/>
      <c r="FWE5" s="1377"/>
      <c r="FWF5" s="1377"/>
      <c r="FWG5" s="1377"/>
      <c r="FWH5" s="1377"/>
      <c r="FWI5" s="1377"/>
      <c r="FWJ5" s="1377"/>
      <c r="FWK5" s="1377"/>
      <c r="FWL5" s="1377"/>
      <c r="FWM5" s="1377"/>
      <c r="FWN5" s="1377"/>
      <c r="FWO5" s="1377"/>
      <c r="FWP5" s="1377"/>
      <c r="FWQ5" s="1377"/>
      <c r="FWR5" s="1377"/>
      <c r="FWS5" s="1377"/>
      <c r="FWT5" s="1377"/>
      <c r="FWU5" s="1377"/>
      <c r="FWV5" s="1377"/>
      <c r="FWW5" s="1377"/>
      <c r="FWX5" s="1377"/>
      <c r="FWY5" s="1377"/>
      <c r="FWZ5" s="1377"/>
      <c r="FXA5" s="1377"/>
      <c r="FXB5" s="1377"/>
      <c r="FXC5" s="1377"/>
      <c r="FXD5" s="1377"/>
      <c r="FXE5" s="1377"/>
      <c r="FXF5" s="1377"/>
      <c r="FXG5" s="1377"/>
      <c r="FXH5" s="1377"/>
      <c r="FXI5" s="1377"/>
      <c r="FXJ5" s="1377"/>
      <c r="FXK5" s="1377"/>
      <c r="FXL5" s="1377"/>
      <c r="FXM5" s="1377"/>
      <c r="FXN5" s="1377"/>
      <c r="FXO5" s="1377"/>
      <c r="FXP5" s="1377"/>
      <c r="FXQ5" s="1377"/>
      <c r="FXR5" s="1377"/>
      <c r="FXS5" s="1377"/>
      <c r="FXT5" s="1377"/>
      <c r="FXU5" s="1377"/>
      <c r="FXV5" s="1377"/>
      <c r="FXW5" s="1377"/>
      <c r="FXX5" s="1377"/>
      <c r="FXY5" s="1377"/>
      <c r="FXZ5" s="1377"/>
      <c r="FYA5" s="1377"/>
      <c r="FYB5" s="1377"/>
      <c r="FYC5" s="1377"/>
      <c r="FYD5" s="1377"/>
      <c r="FYE5" s="1377"/>
      <c r="FYF5" s="1377"/>
      <c r="FYG5" s="1377"/>
      <c r="FYH5" s="1377"/>
      <c r="FYI5" s="1377"/>
      <c r="FYJ5" s="1377"/>
      <c r="FYK5" s="1377"/>
      <c r="FYL5" s="1377"/>
      <c r="FYM5" s="1377"/>
      <c r="FYN5" s="1377"/>
      <c r="FYO5" s="1377"/>
      <c r="FYP5" s="1377"/>
      <c r="FYQ5" s="1377"/>
      <c r="FYR5" s="1377"/>
      <c r="FYS5" s="1377"/>
      <c r="FYT5" s="1377"/>
      <c r="FYU5" s="1377"/>
      <c r="FYV5" s="1377"/>
      <c r="FYW5" s="1377"/>
      <c r="FYX5" s="1377"/>
      <c r="FYY5" s="1377"/>
      <c r="FYZ5" s="1377"/>
      <c r="FZA5" s="1377"/>
      <c r="FZB5" s="1377"/>
      <c r="FZC5" s="1377"/>
      <c r="FZD5" s="1377"/>
      <c r="FZE5" s="1377"/>
      <c r="FZF5" s="1377"/>
      <c r="FZG5" s="1377"/>
      <c r="FZH5" s="1377"/>
      <c r="FZI5" s="1377"/>
      <c r="FZJ5" s="1377"/>
      <c r="FZK5" s="1377"/>
      <c r="FZL5" s="1377"/>
      <c r="FZM5" s="1377"/>
      <c r="FZN5" s="1377"/>
      <c r="FZO5" s="1377"/>
      <c r="FZP5" s="1377"/>
      <c r="FZQ5" s="1377"/>
      <c r="FZR5" s="1377"/>
      <c r="FZS5" s="1377"/>
      <c r="FZT5" s="1377"/>
      <c r="FZU5" s="1377"/>
      <c r="FZV5" s="1377"/>
      <c r="FZW5" s="1377"/>
      <c r="FZX5" s="1377"/>
      <c r="FZY5" s="1377"/>
      <c r="FZZ5" s="1377"/>
      <c r="GAA5" s="1377"/>
      <c r="GAB5" s="1377"/>
      <c r="GAC5" s="1377"/>
      <c r="GAD5" s="1377"/>
      <c r="GAE5" s="1377"/>
      <c r="GAF5" s="1377"/>
      <c r="GAG5" s="1377"/>
      <c r="GAH5" s="1377"/>
      <c r="GAI5" s="1377"/>
      <c r="GAJ5" s="1377"/>
      <c r="GAK5" s="1377"/>
      <c r="GAL5" s="1377"/>
      <c r="GAM5" s="1377"/>
      <c r="GAN5" s="1377"/>
      <c r="GAO5" s="1377"/>
      <c r="GAP5" s="1377"/>
      <c r="GAQ5" s="1377"/>
      <c r="GAR5" s="1377"/>
      <c r="GAS5" s="1377"/>
      <c r="GAT5" s="1377"/>
      <c r="GAU5" s="1377"/>
      <c r="GAV5" s="1377"/>
      <c r="GAW5" s="1377"/>
      <c r="GAX5" s="1377"/>
      <c r="GAY5" s="1377"/>
      <c r="GAZ5" s="1377"/>
      <c r="GBA5" s="1377"/>
      <c r="GBB5" s="1377"/>
      <c r="GBC5" s="1377"/>
      <c r="GBD5" s="1377"/>
      <c r="GBE5" s="1377"/>
      <c r="GBF5" s="1377"/>
      <c r="GBG5" s="1377"/>
      <c r="GBH5" s="1377"/>
      <c r="GBI5" s="1377"/>
      <c r="GBJ5" s="1377"/>
      <c r="GBK5" s="1377"/>
      <c r="GBL5" s="1377"/>
      <c r="GBM5" s="1377"/>
      <c r="GBN5" s="1377"/>
      <c r="GBO5" s="1377"/>
      <c r="GBP5" s="1377"/>
      <c r="GBQ5" s="1377"/>
      <c r="GBR5" s="1377"/>
      <c r="GBS5" s="1377"/>
      <c r="GBT5" s="1377"/>
      <c r="GBU5" s="1377"/>
      <c r="GBV5" s="1377"/>
      <c r="GBW5" s="1377"/>
      <c r="GBX5" s="1377"/>
      <c r="GBY5" s="1377"/>
      <c r="GBZ5" s="1377"/>
      <c r="GCA5" s="1377"/>
      <c r="GCB5" s="1377"/>
      <c r="GCC5" s="1377"/>
      <c r="GCD5" s="1377"/>
      <c r="GCE5" s="1377"/>
      <c r="GCF5" s="1377"/>
      <c r="GCG5" s="1377"/>
      <c r="GCH5" s="1377"/>
      <c r="GCI5" s="1377"/>
      <c r="GCJ5" s="1377"/>
      <c r="GCK5" s="1377"/>
      <c r="GCL5" s="1377"/>
      <c r="GCM5" s="1377"/>
      <c r="GCN5" s="1377"/>
      <c r="GCO5" s="1377"/>
      <c r="GCP5" s="1377"/>
      <c r="GCQ5" s="1377"/>
      <c r="GCR5" s="1377"/>
      <c r="GCS5" s="1377"/>
      <c r="GCT5" s="1377"/>
      <c r="GCU5" s="1377"/>
      <c r="GCV5" s="1377"/>
      <c r="GCW5" s="1377"/>
      <c r="GCX5" s="1377"/>
      <c r="GCY5" s="1377"/>
      <c r="GCZ5" s="1377"/>
      <c r="GDA5" s="1377"/>
      <c r="GDB5" s="1377"/>
      <c r="GDC5" s="1377"/>
      <c r="GDD5" s="1377"/>
      <c r="GDE5" s="1377"/>
      <c r="GDF5" s="1377"/>
      <c r="GDG5" s="1377"/>
      <c r="GDH5" s="1377"/>
      <c r="GDI5" s="1377"/>
      <c r="GDJ5" s="1377"/>
      <c r="GDK5" s="1377"/>
      <c r="GDL5" s="1377"/>
      <c r="GDM5" s="1377"/>
      <c r="GDN5" s="1377"/>
      <c r="GDO5" s="1377"/>
      <c r="GDP5" s="1377"/>
      <c r="GDQ5" s="1377"/>
      <c r="GDR5" s="1377"/>
      <c r="GDS5" s="1377"/>
      <c r="GDT5" s="1377"/>
      <c r="GDU5" s="1377"/>
      <c r="GDV5" s="1377"/>
      <c r="GDW5" s="1377"/>
      <c r="GDX5" s="1377"/>
      <c r="GDY5" s="1377"/>
      <c r="GDZ5" s="1377"/>
      <c r="GEA5" s="1377"/>
      <c r="GEB5" s="1377"/>
      <c r="GEC5" s="1377"/>
      <c r="GED5" s="1377"/>
      <c r="GEE5" s="1377"/>
      <c r="GEF5" s="1377"/>
      <c r="GEG5" s="1377"/>
      <c r="GEH5" s="1377"/>
      <c r="GEI5" s="1377"/>
      <c r="GEJ5" s="1377"/>
      <c r="GEK5" s="1377"/>
      <c r="GEL5" s="1377"/>
      <c r="GEM5" s="1377"/>
      <c r="GEN5" s="1377"/>
      <c r="GEO5" s="1377"/>
      <c r="GEP5" s="1377"/>
      <c r="GEQ5" s="1377"/>
      <c r="GER5" s="1377"/>
      <c r="GES5" s="1377"/>
      <c r="GET5" s="1377"/>
      <c r="GEU5" s="1377"/>
      <c r="GEV5" s="1377"/>
      <c r="GEW5" s="1377"/>
      <c r="GEX5" s="1377"/>
      <c r="GEY5" s="1377"/>
      <c r="GEZ5" s="1377"/>
      <c r="GFA5" s="1377"/>
      <c r="GFB5" s="1377"/>
      <c r="GFC5" s="1377"/>
      <c r="GFD5" s="1377"/>
      <c r="GFE5" s="1377"/>
      <c r="GFF5" s="1377"/>
      <c r="GFG5" s="1377"/>
      <c r="GFH5" s="1377"/>
      <c r="GFI5" s="1377"/>
      <c r="GFJ5" s="1377"/>
      <c r="GFK5" s="1377"/>
      <c r="GFL5" s="1377"/>
      <c r="GFM5" s="1377"/>
      <c r="GFN5" s="1377"/>
      <c r="GFO5" s="1377"/>
      <c r="GFP5" s="1377"/>
      <c r="GFQ5" s="1377"/>
      <c r="GFR5" s="1377"/>
      <c r="GFS5" s="1377"/>
      <c r="GFT5" s="1377"/>
      <c r="GFU5" s="1377"/>
      <c r="GFV5" s="1377"/>
      <c r="GFW5" s="1377"/>
      <c r="GFX5" s="1377"/>
      <c r="GFY5" s="1377"/>
      <c r="GFZ5" s="1377"/>
      <c r="GGA5" s="1377"/>
      <c r="GGB5" s="1377"/>
      <c r="GGC5" s="1377"/>
      <c r="GGD5" s="1377"/>
      <c r="GGE5" s="1377"/>
      <c r="GGF5" s="1377"/>
      <c r="GGG5" s="1377"/>
      <c r="GGH5" s="1377"/>
      <c r="GGI5" s="1377"/>
      <c r="GGJ5" s="1377"/>
      <c r="GGK5" s="1377"/>
      <c r="GGL5" s="1377"/>
      <c r="GGM5" s="1377"/>
      <c r="GGN5" s="1377"/>
      <c r="GGO5" s="1377"/>
      <c r="GGP5" s="1377"/>
      <c r="GGQ5" s="1377"/>
      <c r="GGR5" s="1377"/>
      <c r="GGS5" s="1377"/>
      <c r="GGT5" s="1377"/>
      <c r="GGU5" s="1377"/>
      <c r="GGV5" s="1377"/>
      <c r="GGW5" s="1377"/>
      <c r="GGX5" s="1377"/>
      <c r="GGY5" s="1377"/>
      <c r="GGZ5" s="1377"/>
      <c r="GHA5" s="1377"/>
      <c r="GHB5" s="1377"/>
      <c r="GHC5" s="1377"/>
      <c r="GHD5" s="1377"/>
      <c r="GHE5" s="1377"/>
      <c r="GHF5" s="1377"/>
      <c r="GHG5" s="1377"/>
      <c r="GHH5" s="1377"/>
      <c r="GHI5" s="1377"/>
      <c r="GHJ5" s="1377"/>
      <c r="GHK5" s="1377"/>
      <c r="GHL5" s="1377"/>
      <c r="GHM5" s="1377"/>
      <c r="GHN5" s="1377"/>
      <c r="GHO5" s="1377"/>
      <c r="GHP5" s="1377"/>
      <c r="GHQ5" s="1377"/>
      <c r="GHR5" s="1377"/>
      <c r="GHS5" s="1377"/>
      <c r="GHT5" s="1377"/>
      <c r="GHU5" s="1377"/>
      <c r="GHV5" s="1377"/>
      <c r="GHW5" s="1377"/>
      <c r="GHX5" s="1377"/>
      <c r="GHY5" s="1377"/>
      <c r="GHZ5" s="1377"/>
      <c r="GIA5" s="1377"/>
      <c r="GIB5" s="1377"/>
      <c r="GIC5" s="1377"/>
      <c r="GID5" s="1377"/>
      <c r="GIE5" s="1377"/>
      <c r="GIF5" s="1377"/>
      <c r="GIG5" s="1377"/>
      <c r="GIH5" s="1377"/>
      <c r="GII5" s="1377"/>
      <c r="GIJ5" s="1377"/>
      <c r="GIK5" s="1377"/>
      <c r="GIL5" s="1377"/>
      <c r="GIM5" s="1377"/>
      <c r="GIN5" s="1377"/>
      <c r="GIO5" s="1377"/>
      <c r="GIP5" s="1377"/>
      <c r="GIQ5" s="1377"/>
      <c r="GIR5" s="1377"/>
      <c r="GIS5" s="1377"/>
      <c r="GIT5" s="1377"/>
      <c r="GIU5" s="1377"/>
      <c r="GIV5" s="1377"/>
      <c r="GIW5" s="1377"/>
      <c r="GIX5" s="1377"/>
      <c r="GIY5" s="1377"/>
      <c r="GIZ5" s="1377"/>
      <c r="GJA5" s="1377"/>
      <c r="GJB5" s="1377"/>
      <c r="GJC5" s="1377"/>
      <c r="GJD5" s="1377"/>
      <c r="GJE5" s="1377"/>
      <c r="GJF5" s="1377"/>
      <c r="GJG5" s="1377"/>
      <c r="GJH5" s="1377"/>
      <c r="GJI5" s="1377"/>
      <c r="GJJ5" s="1377"/>
      <c r="GJK5" s="1377"/>
      <c r="GJL5" s="1377"/>
      <c r="GJM5" s="1377"/>
      <c r="GJN5" s="1377"/>
      <c r="GJO5" s="1377"/>
      <c r="GJP5" s="1377"/>
      <c r="GJQ5" s="1377"/>
      <c r="GJR5" s="1377"/>
      <c r="GJS5" s="1377"/>
      <c r="GJT5" s="1377"/>
      <c r="GJU5" s="1377"/>
      <c r="GJV5" s="1377"/>
      <c r="GJW5" s="1377"/>
      <c r="GJX5" s="1377"/>
      <c r="GJY5" s="1377"/>
      <c r="GJZ5" s="1377"/>
      <c r="GKA5" s="1377"/>
      <c r="GKB5" s="1377"/>
      <c r="GKC5" s="1377"/>
      <c r="GKD5" s="1377"/>
      <c r="GKE5" s="1377"/>
      <c r="GKF5" s="1377"/>
      <c r="GKG5" s="1377"/>
      <c r="GKH5" s="1377"/>
      <c r="GKI5" s="1377"/>
      <c r="GKJ5" s="1377"/>
      <c r="GKK5" s="1377"/>
      <c r="GKL5" s="1377"/>
      <c r="GKM5" s="1377"/>
      <c r="GKN5" s="1377"/>
      <c r="GKO5" s="1377"/>
      <c r="GKP5" s="1377"/>
      <c r="GKQ5" s="1377"/>
      <c r="GKR5" s="1377"/>
      <c r="GKS5" s="1377"/>
      <c r="GKT5" s="1377"/>
      <c r="GKU5" s="1377"/>
      <c r="GKV5" s="1377"/>
      <c r="GKW5" s="1377"/>
      <c r="GKX5" s="1377"/>
      <c r="GKY5" s="1377"/>
      <c r="GKZ5" s="1377"/>
      <c r="GLA5" s="1377"/>
      <c r="GLB5" s="1377"/>
      <c r="GLC5" s="1377"/>
      <c r="GLD5" s="1377"/>
      <c r="GLE5" s="1377"/>
      <c r="GLF5" s="1377"/>
      <c r="GLG5" s="1377"/>
      <c r="GLH5" s="1377"/>
      <c r="GLI5" s="1377"/>
      <c r="GLJ5" s="1377"/>
      <c r="GLK5" s="1377"/>
      <c r="GLL5" s="1377"/>
      <c r="GLM5" s="1377"/>
      <c r="GLN5" s="1377"/>
      <c r="GLO5" s="1377"/>
      <c r="GLP5" s="1377"/>
      <c r="GLQ5" s="1377"/>
      <c r="GLR5" s="1377"/>
      <c r="GLS5" s="1377"/>
      <c r="GLT5" s="1377"/>
      <c r="GLU5" s="1377"/>
      <c r="GLV5" s="1377"/>
      <c r="GLW5" s="1377"/>
      <c r="GLX5" s="1377"/>
      <c r="GLY5" s="1377"/>
      <c r="GLZ5" s="1377"/>
      <c r="GMA5" s="1377"/>
      <c r="GMB5" s="1377"/>
      <c r="GMC5" s="1377"/>
      <c r="GMD5" s="1377"/>
      <c r="GME5" s="1377"/>
      <c r="GMF5" s="1377"/>
      <c r="GMG5" s="1377"/>
      <c r="GMH5" s="1377"/>
      <c r="GMI5" s="1377"/>
      <c r="GMJ5" s="1377"/>
      <c r="GMK5" s="1377"/>
      <c r="GML5" s="1377"/>
      <c r="GMM5" s="1377"/>
      <c r="GMN5" s="1377"/>
      <c r="GMO5" s="1377"/>
      <c r="GMP5" s="1377"/>
      <c r="GMQ5" s="1377"/>
      <c r="GMR5" s="1377"/>
      <c r="GMS5" s="1377"/>
      <c r="GMT5" s="1377"/>
      <c r="GMU5" s="1377"/>
      <c r="GMV5" s="1377"/>
      <c r="GMW5" s="1377"/>
      <c r="GMX5" s="1377"/>
      <c r="GMY5" s="1377"/>
      <c r="GMZ5" s="1377"/>
      <c r="GNA5" s="1377"/>
      <c r="GNB5" s="1377"/>
      <c r="GNC5" s="1377"/>
      <c r="GND5" s="1377"/>
      <c r="GNE5" s="1377"/>
      <c r="GNF5" s="1377"/>
      <c r="GNG5" s="1377"/>
      <c r="GNH5" s="1377"/>
      <c r="GNI5" s="1377"/>
      <c r="GNJ5" s="1377"/>
      <c r="GNK5" s="1377"/>
      <c r="GNL5" s="1377"/>
      <c r="GNM5" s="1377"/>
      <c r="GNN5" s="1377"/>
      <c r="GNO5" s="1377"/>
      <c r="GNP5" s="1377"/>
      <c r="GNQ5" s="1377"/>
      <c r="GNR5" s="1377"/>
      <c r="GNS5" s="1377"/>
      <c r="GNT5" s="1377"/>
      <c r="GNU5" s="1377"/>
      <c r="GNV5" s="1377"/>
      <c r="GNW5" s="1377"/>
      <c r="GNX5" s="1377"/>
      <c r="GNY5" s="1377"/>
      <c r="GNZ5" s="1377"/>
      <c r="GOA5" s="1377"/>
      <c r="GOB5" s="1377"/>
      <c r="GOC5" s="1377"/>
      <c r="GOD5" s="1377"/>
      <c r="GOE5" s="1377"/>
      <c r="GOF5" s="1377"/>
      <c r="GOG5" s="1377"/>
      <c r="GOH5" s="1377"/>
      <c r="GOI5" s="1377"/>
      <c r="GOJ5" s="1377"/>
      <c r="GOK5" s="1377"/>
      <c r="GOL5" s="1377"/>
      <c r="GOM5" s="1377"/>
      <c r="GON5" s="1377"/>
      <c r="GOO5" s="1377"/>
      <c r="GOP5" s="1377"/>
      <c r="GOQ5" s="1377"/>
      <c r="GOR5" s="1377"/>
      <c r="GOS5" s="1377"/>
      <c r="GOT5" s="1377"/>
      <c r="GOU5" s="1377"/>
      <c r="GOV5" s="1377"/>
      <c r="GOW5" s="1377"/>
      <c r="GOX5" s="1377"/>
      <c r="GOY5" s="1377"/>
      <c r="GOZ5" s="1377"/>
      <c r="GPA5" s="1377"/>
      <c r="GPB5" s="1377"/>
      <c r="GPC5" s="1377"/>
      <c r="GPD5" s="1377"/>
      <c r="GPE5" s="1377"/>
      <c r="GPF5" s="1377"/>
      <c r="GPG5" s="1377"/>
      <c r="GPH5" s="1377"/>
      <c r="GPI5" s="1377"/>
      <c r="GPJ5" s="1377"/>
      <c r="GPK5" s="1377"/>
      <c r="GPL5" s="1377"/>
      <c r="GPM5" s="1377"/>
      <c r="GPN5" s="1377"/>
      <c r="GPO5" s="1377"/>
      <c r="GPP5" s="1377"/>
      <c r="GPQ5" s="1377"/>
      <c r="GPR5" s="1377"/>
      <c r="GPS5" s="1377"/>
      <c r="GPT5" s="1377"/>
      <c r="GPU5" s="1377"/>
      <c r="GPV5" s="1377"/>
      <c r="GPW5" s="1377"/>
      <c r="GPX5" s="1377"/>
      <c r="GPY5" s="1377"/>
      <c r="GPZ5" s="1377"/>
      <c r="GQA5" s="1377"/>
      <c r="GQB5" s="1377"/>
      <c r="GQC5" s="1377"/>
      <c r="GQD5" s="1377"/>
      <c r="GQE5" s="1377"/>
      <c r="GQF5" s="1377"/>
      <c r="GQG5" s="1377"/>
      <c r="GQH5" s="1377"/>
      <c r="GQI5" s="1377"/>
      <c r="GQJ5" s="1377"/>
      <c r="GQK5" s="1377"/>
      <c r="GQL5" s="1377"/>
      <c r="GQM5" s="1377"/>
      <c r="GQN5" s="1377"/>
      <c r="GQO5" s="1377"/>
      <c r="GQP5" s="1377"/>
      <c r="GQQ5" s="1377"/>
      <c r="GQR5" s="1377"/>
      <c r="GQS5" s="1377"/>
      <c r="GQT5" s="1377"/>
      <c r="GQU5" s="1377"/>
      <c r="GQV5" s="1377"/>
      <c r="GQW5" s="1377"/>
      <c r="GQX5" s="1377"/>
      <c r="GQY5" s="1377"/>
      <c r="GQZ5" s="1377"/>
      <c r="GRA5" s="1377"/>
      <c r="GRB5" s="1377"/>
      <c r="GRC5" s="1377"/>
      <c r="GRD5" s="1377"/>
      <c r="GRE5" s="1377"/>
      <c r="GRF5" s="1377"/>
      <c r="GRG5" s="1377"/>
      <c r="GRH5" s="1377"/>
      <c r="GRI5" s="1377"/>
      <c r="GRJ5" s="1377"/>
      <c r="GRK5" s="1377"/>
      <c r="GRL5" s="1377"/>
      <c r="GRM5" s="1377"/>
      <c r="GRN5" s="1377"/>
      <c r="GRO5" s="1377"/>
      <c r="GRP5" s="1377"/>
      <c r="GRQ5" s="1377"/>
      <c r="GRR5" s="1377"/>
      <c r="GRS5" s="1377"/>
      <c r="GRT5" s="1377"/>
      <c r="GRU5" s="1377"/>
      <c r="GRV5" s="1377"/>
      <c r="GRW5" s="1377"/>
      <c r="GRX5" s="1377"/>
      <c r="GRY5" s="1377"/>
      <c r="GRZ5" s="1377"/>
      <c r="GSA5" s="1377"/>
      <c r="GSB5" s="1377"/>
      <c r="GSC5" s="1377"/>
      <c r="GSD5" s="1377"/>
      <c r="GSE5" s="1377"/>
      <c r="GSF5" s="1377"/>
      <c r="GSG5" s="1377"/>
      <c r="GSH5" s="1377"/>
      <c r="GSI5" s="1377"/>
      <c r="GSJ5" s="1377"/>
      <c r="GSK5" s="1377"/>
      <c r="GSL5" s="1377"/>
      <c r="GSM5" s="1377"/>
      <c r="GSN5" s="1377"/>
      <c r="GSO5" s="1377"/>
      <c r="GSP5" s="1377"/>
      <c r="GSQ5" s="1377"/>
      <c r="GSR5" s="1377"/>
      <c r="GSS5" s="1377"/>
      <c r="GST5" s="1377"/>
      <c r="GSU5" s="1377"/>
      <c r="GSV5" s="1377"/>
      <c r="GSW5" s="1377"/>
      <c r="GSX5" s="1377"/>
      <c r="GSY5" s="1377"/>
      <c r="GSZ5" s="1377"/>
      <c r="GTA5" s="1377"/>
      <c r="GTB5" s="1377"/>
      <c r="GTC5" s="1377"/>
      <c r="GTD5" s="1377"/>
      <c r="GTE5" s="1377"/>
      <c r="GTF5" s="1377"/>
      <c r="GTG5" s="1377"/>
      <c r="GTH5" s="1377"/>
      <c r="GTI5" s="1377"/>
      <c r="GTJ5" s="1377"/>
      <c r="GTK5" s="1377"/>
      <c r="GTL5" s="1377"/>
      <c r="GTM5" s="1377"/>
      <c r="GTN5" s="1377"/>
      <c r="GTO5" s="1377"/>
      <c r="GTP5" s="1377"/>
      <c r="GTQ5" s="1377"/>
      <c r="GTR5" s="1377"/>
      <c r="GTS5" s="1377"/>
      <c r="GTT5" s="1377"/>
      <c r="GTU5" s="1377"/>
      <c r="GTV5" s="1377"/>
      <c r="GTW5" s="1377"/>
      <c r="GTX5" s="1377"/>
      <c r="GTY5" s="1377"/>
      <c r="GTZ5" s="1377"/>
      <c r="GUA5" s="1377"/>
      <c r="GUB5" s="1377"/>
      <c r="GUC5" s="1377"/>
      <c r="GUD5" s="1377"/>
      <c r="GUE5" s="1377"/>
      <c r="GUF5" s="1377"/>
      <c r="GUG5" s="1377"/>
      <c r="GUH5" s="1377"/>
      <c r="GUI5" s="1377"/>
      <c r="GUJ5" s="1377"/>
      <c r="GUK5" s="1377"/>
      <c r="GUL5" s="1377"/>
      <c r="GUM5" s="1377"/>
      <c r="GUN5" s="1377"/>
      <c r="GUO5" s="1377"/>
      <c r="GUP5" s="1377"/>
      <c r="GUQ5" s="1377"/>
      <c r="GUR5" s="1377"/>
      <c r="GUS5" s="1377"/>
      <c r="GUT5" s="1377"/>
      <c r="GUU5" s="1377"/>
      <c r="GUV5" s="1377"/>
      <c r="GUW5" s="1377"/>
      <c r="GUX5" s="1377"/>
      <c r="GUY5" s="1377"/>
      <c r="GUZ5" s="1377"/>
      <c r="GVA5" s="1377"/>
      <c r="GVB5" s="1377"/>
      <c r="GVC5" s="1377"/>
      <c r="GVD5" s="1377"/>
      <c r="GVE5" s="1377"/>
      <c r="GVF5" s="1377"/>
      <c r="GVG5" s="1377"/>
      <c r="GVH5" s="1377"/>
      <c r="GVI5" s="1377"/>
      <c r="GVJ5" s="1377"/>
      <c r="GVK5" s="1377"/>
      <c r="GVL5" s="1377"/>
      <c r="GVM5" s="1377"/>
      <c r="GVN5" s="1377"/>
      <c r="GVO5" s="1377"/>
      <c r="GVP5" s="1377"/>
      <c r="GVQ5" s="1377"/>
      <c r="GVR5" s="1377"/>
      <c r="GVS5" s="1377"/>
      <c r="GVT5" s="1377"/>
      <c r="GVU5" s="1377"/>
      <c r="GVV5" s="1377"/>
      <c r="GVW5" s="1377"/>
      <c r="GVX5" s="1377"/>
      <c r="GVY5" s="1377"/>
      <c r="GVZ5" s="1377"/>
      <c r="GWA5" s="1377"/>
      <c r="GWB5" s="1377"/>
      <c r="GWC5" s="1377"/>
      <c r="GWD5" s="1377"/>
      <c r="GWE5" s="1377"/>
      <c r="GWF5" s="1377"/>
      <c r="GWG5" s="1377"/>
      <c r="GWH5" s="1377"/>
      <c r="GWI5" s="1377"/>
      <c r="GWJ5" s="1377"/>
      <c r="GWK5" s="1377"/>
      <c r="GWL5" s="1377"/>
      <c r="GWM5" s="1377"/>
      <c r="GWN5" s="1377"/>
      <c r="GWO5" s="1377"/>
      <c r="GWP5" s="1377"/>
      <c r="GWQ5" s="1377"/>
      <c r="GWR5" s="1377"/>
      <c r="GWS5" s="1377"/>
      <c r="GWT5" s="1377"/>
      <c r="GWU5" s="1377"/>
      <c r="GWV5" s="1377"/>
      <c r="GWW5" s="1377"/>
      <c r="GWX5" s="1377"/>
      <c r="GWY5" s="1377"/>
      <c r="GWZ5" s="1377"/>
      <c r="GXA5" s="1377"/>
      <c r="GXB5" s="1377"/>
      <c r="GXC5" s="1377"/>
      <c r="GXD5" s="1377"/>
      <c r="GXE5" s="1377"/>
      <c r="GXF5" s="1377"/>
      <c r="GXG5" s="1377"/>
      <c r="GXH5" s="1377"/>
      <c r="GXI5" s="1377"/>
      <c r="GXJ5" s="1377"/>
      <c r="GXK5" s="1377"/>
      <c r="GXL5" s="1377"/>
      <c r="GXM5" s="1377"/>
      <c r="GXN5" s="1377"/>
      <c r="GXO5" s="1377"/>
      <c r="GXP5" s="1377"/>
      <c r="GXQ5" s="1377"/>
      <c r="GXR5" s="1377"/>
      <c r="GXS5" s="1377"/>
      <c r="GXT5" s="1377"/>
      <c r="GXU5" s="1377"/>
      <c r="GXV5" s="1377"/>
      <c r="GXW5" s="1377"/>
      <c r="GXX5" s="1377"/>
      <c r="GXY5" s="1377"/>
      <c r="GXZ5" s="1377"/>
      <c r="GYA5" s="1377"/>
      <c r="GYB5" s="1377"/>
      <c r="GYC5" s="1377"/>
      <c r="GYD5" s="1377"/>
      <c r="GYE5" s="1377"/>
      <c r="GYF5" s="1377"/>
      <c r="GYG5" s="1377"/>
      <c r="GYH5" s="1377"/>
      <c r="GYI5" s="1377"/>
      <c r="GYJ5" s="1377"/>
      <c r="GYK5" s="1377"/>
      <c r="GYL5" s="1377"/>
      <c r="GYM5" s="1377"/>
      <c r="GYN5" s="1377"/>
      <c r="GYO5" s="1377"/>
      <c r="GYP5" s="1377"/>
      <c r="GYQ5" s="1377"/>
      <c r="GYR5" s="1377"/>
      <c r="GYS5" s="1377"/>
      <c r="GYT5" s="1377"/>
      <c r="GYU5" s="1377"/>
      <c r="GYV5" s="1377"/>
      <c r="GYW5" s="1377"/>
      <c r="GYX5" s="1377"/>
      <c r="GYY5" s="1377"/>
      <c r="GYZ5" s="1377"/>
      <c r="GZA5" s="1377"/>
      <c r="GZB5" s="1377"/>
      <c r="GZC5" s="1377"/>
      <c r="GZD5" s="1377"/>
      <c r="GZE5" s="1377"/>
      <c r="GZF5" s="1377"/>
      <c r="GZG5" s="1377"/>
      <c r="GZH5" s="1377"/>
      <c r="GZI5" s="1377"/>
      <c r="GZJ5" s="1377"/>
      <c r="GZK5" s="1377"/>
      <c r="GZL5" s="1377"/>
      <c r="GZM5" s="1377"/>
      <c r="GZN5" s="1377"/>
      <c r="GZO5" s="1377"/>
      <c r="GZP5" s="1377"/>
      <c r="GZQ5" s="1377"/>
      <c r="GZR5" s="1377"/>
      <c r="GZS5" s="1377"/>
      <c r="GZT5" s="1377"/>
      <c r="GZU5" s="1377"/>
      <c r="GZV5" s="1377"/>
      <c r="GZW5" s="1377"/>
      <c r="GZX5" s="1377"/>
      <c r="GZY5" s="1377"/>
      <c r="GZZ5" s="1377"/>
      <c r="HAA5" s="1377"/>
      <c r="HAB5" s="1377"/>
      <c r="HAC5" s="1377"/>
      <c r="HAD5" s="1377"/>
      <c r="HAE5" s="1377"/>
      <c r="HAF5" s="1377"/>
      <c r="HAG5" s="1377"/>
      <c r="HAH5" s="1377"/>
      <c r="HAI5" s="1377"/>
      <c r="HAJ5" s="1377"/>
      <c r="HAK5" s="1377"/>
      <c r="HAL5" s="1377"/>
      <c r="HAM5" s="1377"/>
      <c r="HAN5" s="1377"/>
      <c r="HAO5" s="1377"/>
      <c r="HAP5" s="1377"/>
      <c r="HAQ5" s="1377"/>
      <c r="HAR5" s="1377"/>
      <c r="HAS5" s="1377"/>
      <c r="HAT5" s="1377"/>
      <c r="HAU5" s="1377"/>
      <c r="HAV5" s="1377"/>
      <c r="HAW5" s="1377"/>
      <c r="HAX5" s="1377"/>
      <c r="HAY5" s="1377"/>
      <c r="HAZ5" s="1377"/>
      <c r="HBA5" s="1377"/>
      <c r="HBB5" s="1377"/>
      <c r="HBC5" s="1377"/>
      <c r="HBD5" s="1377"/>
      <c r="HBE5" s="1377"/>
      <c r="HBF5" s="1377"/>
      <c r="HBG5" s="1377"/>
      <c r="HBH5" s="1377"/>
      <c r="HBI5" s="1377"/>
      <c r="HBJ5" s="1377"/>
      <c r="HBK5" s="1377"/>
      <c r="HBL5" s="1377"/>
      <c r="HBM5" s="1377"/>
      <c r="HBN5" s="1377"/>
      <c r="HBO5" s="1377"/>
      <c r="HBP5" s="1377"/>
      <c r="HBQ5" s="1377"/>
      <c r="HBR5" s="1377"/>
      <c r="HBS5" s="1377"/>
      <c r="HBT5" s="1377"/>
      <c r="HBU5" s="1377"/>
      <c r="HBV5" s="1377"/>
      <c r="HBW5" s="1377"/>
      <c r="HBX5" s="1377"/>
      <c r="HBY5" s="1377"/>
      <c r="HBZ5" s="1377"/>
      <c r="HCA5" s="1377"/>
      <c r="HCB5" s="1377"/>
      <c r="HCC5" s="1377"/>
      <c r="HCD5" s="1377"/>
      <c r="HCE5" s="1377"/>
      <c r="HCF5" s="1377"/>
      <c r="HCG5" s="1377"/>
      <c r="HCH5" s="1377"/>
      <c r="HCI5" s="1377"/>
      <c r="HCJ5" s="1377"/>
      <c r="HCK5" s="1377"/>
      <c r="HCL5" s="1377"/>
      <c r="HCM5" s="1377"/>
      <c r="HCN5" s="1377"/>
      <c r="HCO5" s="1377"/>
      <c r="HCP5" s="1377"/>
      <c r="HCQ5" s="1377"/>
      <c r="HCR5" s="1377"/>
      <c r="HCS5" s="1377"/>
      <c r="HCT5" s="1377"/>
      <c r="HCU5" s="1377"/>
      <c r="HCV5" s="1377"/>
      <c r="HCW5" s="1377"/>
      <c r="HCX5" s="1377"/>
      <c r="HCY5" s="1377"/>
      <c r="HCZ5" s="1377"/>
      <c r="HDA5" s="1377"/>
      <c r="HDB5" s="1377"/>
      <c r="HDC5" s="1377"/>
      <c r="HDD5" s="1377"/>
      <c r="HDE5" s="1377"/>
      <c r="HDF5" s="1377"/>
      <c r="HDG5" s="1377"/>
      <c r="HDH5" s="1377"/>
      <c r="HDI5" s="1377"/>
      <c r="HDJ5" s="1377"/>
      <c r="HDK5" s="1377"/>
      <c r="HDL5" s="1377"/>
      <c r="HDM5" s="1377"/>
      <c r="HDN5" s="1377"/>
      <c r="HDO5" s="1377"/>
      <c r="HDP5" s="1377"/>
      <c r="HDQ5" s="1377"/>
      <c r="HDR5" s="1377"/>
      <c r="HDS5" s="1377"/>
      <c r="HDT5" s="1377"/>
      <c r="HDU5" s="1377"/>
      <c r="HDV5" s="1377"/>
      <c r="HDW5" s="1377"/>
      <c r="HDX5" s="1377"/>
      <c r="HDY5" s="1377"/>
      <c r="HDZ5" s="1377"/>
      <c r="HEA5" s="1377"/>
      <c r="HEB5" s="1377"/>
      <c r="HEC5" s="1377"/>
      <c r="HED5" s="1377"/>
      <c r="HEE5" s="1377"/>
      <c r="HEF5" s="1377"/>
      <c r="HEG5" s="1377"/>
      <c r="HEH5" s="1377"/>
      <c r="HEI5" s="1377"/>
      <c r="HEJ5" s="1377"/>
      <c r="HEK5" s="1377"/>
      <c r="HEL5" s="1377"/>
      <c r="HEM5" s="1377"/>
      <c r="HEN5" s="1377"/>
      <c r="HEO5" s="1377"/>
      <c r="HEP5" s="1377"/>
      <c r="HEQ5" s="1377"/>
      <c r="HER5" s="1377"/>
      <c r="HES5" s="1377"/>
      <c r="HET5" s="1377"/>
      <c r="HEU5" s="1377"/>
      <c r="HEV5" s="1377"/>
      <c r="HEW5" s="1377"/>
      <c r="HEX5" s="1377"/>
      <c r="HEY5" s="1377"/>
      <c r="HEZ5" s="1377"/>
      <c r="HFA5" s="1377"/>
      <c r="HFB5" s="1377"/>
      <c r="HFC5" s="1377"/>
      <c r="HFD5" s="1377"/>
      <c r="HFE5" s="1377"/>
      <c r="HFF5" s="1377"/>
      <c r="HFG5" s="1377"/>
      <c r="HFH5" s="1377"/>
      <c r="HFI5" s="1377"/>
      <c r="HFJ5" s="1377"/>
      <c r="HFK5" s="1377"/>
      <c r="HFL5" s="1377"/>
      <c r="HFM5" s="1377"/>
      <c r="HFN5" s="1377"/>
      <c r="HFO5" s="1377"/>
      <c r="HFP5" s="1377"/>
      <c r="HFQ5" s="1377"/>
      <c r="HFR5" s="1377"/>
      <c r="HFS5" s="1377"/>
      <c r="HFT5" s="1377"/>
      <c r="HFU5" s="1377"/>
      <c r="HFV5" s="1377"/>
      <c r="HFW5" s="1377"/>
      <c r="HFX5" s="1377"/>
      <c r="HFY5" s="1377"/>
      <c r="HFZ5" s="1377"/>
      <c r="HGA5" s="1377"/>
      <c r="HGB5" s="1377"/>
      <c r="HGC5" s="1377"/>
      <c r="HGD5" s="1377"/>
      <c r="HGE5" s="1377"/>
      <c r="HGF5" s="1377"/>
      <c r="HGG5" s="1377"/>
      <c r="HGH5" s="1377"/>
      <c r="HGI5" s="1377"/>
      <c r="HGJ5" s="1377"/>
      <c r="HGK5" s="1377"/>
      <c r="HGL5" s="1377"/>
      <c r="HGM5" s="1377"/>
      <c r="HGN5" s="1377"/>
      <c r="HGO5" s="1377"/>
      <c r="HGP5" s="1377"/>
      <c r="HGQ5" s="1377"/>
      <c r="HGR5" s="1377"/>
      <c r="HGS5" s="1377"/>
      <c r="HGT5" s="1377"/>
      <c r="HGU5" s="1377"/>
      <c r="HGV5" s="1377"/>
      <c r="HGW5" s="1377"/>
      <c r="HGX5" s="1377"/>
      <c r="HGY5" s="1377"/>
      <c r="HGZ5" s="1377"/>
      <c r="HHA5" s="1377"/>
      <c r="HHB5" s="1377"/>
      <c r="HHC5" s="1377"/>
      <c r="HHD5" s="1377"/>
      <c r="HHE5" s="1377"/>
      <c r="HHF5" s="1377"/>
      <c r="HHG5" s="1377"/>
      <c r="HHH5" s="1377"/>
      <c r="HHI5" s="1377"/>
      <c r="HHJ5" s="1377"/>
      <c r="HHK5" s="1377"/>
      <c r="HHL5" s="1377"/>
      <c r="HHM5" s="1377"/>
      <c r="HHN5" s="1377"/>
      <c r="HHO5" s="1377"/>
      <c r="HHP5" s="1377"/>
      <c r="HHQ5" s="1377"/>
      <c r="HHR5" s="1377"/>
      <c r="HHS5" s="1377"/>
      <c r="HHT5" s="1377"/>
      <c r="HHU5" s="1377"/>
      <c r="HHV5" s="1377"/>
      <c r="HHW5" s="1377"/>
      <c r="HHX5" s="1377"/>
      <c r="HHY5" s="1377"/>
      <c r="HHZ5" s="1377"/>
      <c r="HIA5" s="1377"/>
      <c r="HIB5" s="1377"/>
      <c r="HIC5" s="1377"/>
      <c r="HID5" s="1377"/>
      <c r="HIE5" s="1377"/>
      <c r="HIF5" s="1377"/>
      <c r="HIG5" s="1377"/>
      <c r="HIH5" s="1377"/>
      <c r="HII5" s="1377"/>
      <c r="HIJ5" s="1377"/>
      <c r="HIK5" s="1377"/>
      <c r="HIL5" s="1377"/>
      <c r="HIM5" s="1377"/>
      <c r="HIN5" s="1377"/>
      <c r="HIO5" s="1377"/>
      <c r="HIP5" s="1377"/>
      <c r="HIQ5" s="1377"/>
      <c r="HIR5" s="1377"/>
      <c r="HIS5" s="1377"/>
      <c r="HIT5" s="1377"/>
      <c r="HIU5" s="1377"/>
      <c r="HIV5" s="1377"/>
      <c r="HIW5" s="1377"/>
      <c r="HIX5" s="1377"/>
      <c r="HIY5" s="1377"/>
      <c r="HIZ5" s="1377"/>
      <c r="HJA5" s="1377"/>
      <c r="HJB5" s="1377"/>
      <c r="HJC5" s="1377"/>
      <c r="HJD5" s="1377"/>
      <c r="HJE5" s="1377"/>
      <c r="HJF5" s="1377"/>
      <c r="HJG5" s="1377"/>
      <c r="HJH5" s="1377"/>
      <c r="HJI5" s="1377"/>
      <c r="HJJ5" s="1377"/>
      <c r="HJK5" s="1377"/>
      <c r="HJL5" s="1377"/>
      <c r="HJM5" s="1377"/>
      <c r="HJN5" s="1377"/>
      <c r="HJO5" s="1377"/>
      <c r="HJP5" s="1377"/>
      <c r="HJQ5" s="1377"/>
      <c r="HJR5" s="1377"/>
      <c r="HJS5" s="1377"/>
      <c r="HJT5" s="1377"/>
      <c r="HJU5" s="1377"/>
      <c r="HJV5" s="1377"/>
      <c r="HJW5" s="1377"/>
      <c r="HJX5" s="1377"/>
      <c r="HJY5" s="1377"/>
      <c r="HJZ5" s="1377"/>
      <c r="HKA5" s="1377"/>
      <c r="HKB5" s="1377"/>
      <c r="HKC5" s="1377"/>
      <c r="HKD5" s="1377"/>
      <c r="HKE5" s="1377"/>
      <c r="HKF5" s="1377"/>
      <c r="HKG5" s="1377"/>
      <c r="HKH5" s="1377"/>
      <c r="HKI5" s="1377"/>
      <c r="HKJ5" s="1377"/>
      <c r="HKK5" s="1377"/>
      <c r="HKL5" s="1377"/>
      <c r="HKM5" s="1377"/>
      <c r="HKN5" s="1377"/>
      <c r="HKO5" s="1377"/>
      <c r="HKP5" s="1377"/>
      <c r="HKQ5" s="1377"/>
      <c r="HKR5" s="1377"/>
      <c r="HKS5" s="1377"/>
      <c r="HKT5" s="1377"/>
      <c r="HKU5" s="1377"/>
      <c r="HKV5" s="1377"/>
      <c r="HKW5" s="1377"/>
      <c r="HKX5" s="1377"/>
      <c r="HKY5" s="1377"/>
      <c r="HKZ5" s="1377"/>
      <c r="HLA5" s="1377"/>
      <c r="HLB5" s="1377"/>
      <c r="HLC5" s="1377"/>
      <c r="HLD5" s="1377"/>
      <c r="HLE5" s="1377"/>
      <c r="HLF5" s="1377"/>
      <c r="HLG5" s="1377"/>
      <c r="HLH5" s="1377"/>
      <c r="HLI5" s="1377"/>
      <c r="HLJ5" s="1377"/>
      <c r="HLK5" s="1377"/>
      <c r="HLL5" s="1377"/>
      <c r="HLM5" s="1377"/>
      <c r="HLN5" s="1377"/>
      <c r="HLO5" s="1377"/>
      <c r="HLP5" s="1377"/>
      <c r="HLQ5" s="1377"/>
      <c r="HLR5" s="1377"/>
      <c r="HLS5" s="1377"/>
      <c r="HLT5" s="1377"/>
      <c r="HLU5" s="1377"/>
      <c r="HLV5" s="1377"/>
      <c r="HLW5" s="1377"/>
      <c r="HLX5" s="1377"/>
      <c r="HLY5" s="1377"/>
      <c r="HLZ5" s="1377"/>
      <c r="HMA5" s="1377"/>
      <c r="HMB5" s="1377"/>
      <c r="HMC5" s="1377"/>
      <c r="HMD5" s="1377"/>
      <c r="HME5" s="1377"/>
      <c r="HMF5" s="1377"/>
      <c r="HMG5" s="1377"/>
      <c r="HMH5" s="1377"/>
      <c r="HMI5" s="1377"/>
      <c r="HMJ5" s="1377"/>
      <c r="HMK5" s="1377"/>
      <c r="HML5" s="1377"/>
      <c r="HMM5" s="1377"/>
      <c r="HMN5" s="1377"/>
      <c r="HMO5" s="1377"/>
      <c r="HMP5" s="1377"/>
      <c r="HMQ5" s="1377"/>
      <c r="HMR5" s="1377"/>
      <c r="HMS5" s="1377"/>
      <c r="HMT5" s="1377"/>
      <c r="HMU5" s="1377"/>
      <c r="HMV5" s="1377"/>
      <c r="HMW5" s="1377"/>
      <c r="HMX5" s="1377"/>
      <c r="HMY5" s="1377"/>
      <c r="HMZ5" s="1377"/>
      <c r="HNA5" s="1377"/>
      <c r="HNB5" s="1377"/>
      <c r="HNC5" s="1377"/>
      <c r="HND5" s="1377"/>
      <c r="HNE5" s="1377"/>
      <c r="HNF5" s="1377"/>
      <c r="HNG5" s="1377"/>
      <c r="HNH5" s="1377"/>
      <c r="HNI5" s="1377"/>
      <c r="HNJ5" s="1377"/>
      <c r="HNK5" s="1377"/>
      <c r="HNL5" s="1377"/>
      <c r="HNM5" s="1377"/>
      <c r="HNN5" s="1377"/>
      <c r="HNO5" s="1377"/>
      <c r="HNP5" s="1377"/>
      <c r="HNQ5" s="1377"/>
      <c r="HNR5" s="1377"/>
      <c r="HNS5" s="1377"/>
      <c r="HNT5" s="1377"/>
      <c r="HNU5" s="1377"/>
      <c r="HNV5" s="1377"/>
      <c r="HNW5" s="1377"/>
      <c r="HNX5" s="1377"/>
      <c r="HNY5" s="1377"/>
      <c r="HNZ5" s="1377"/>
      <c r="HOA5" s="1377"/>
      <c r="HOB5" s="1377"/>
      <c r="HOC5" s="1377"/>
      <c r="HOD5" s="1377"/>
      <c r="HOE5" s="1377"/>
      <c r="HOF5" s="1377"/>
      <c r="HOG5" s="1377"/>
      <c r="HOH5" s="1377"/>
      <c r="HOI5" s="1377"/>
      <c r="HOJ5" s="1377"/>
      <c r="HOK5" s="1377"/>
      <c r="HOL5" s="1377"/>
      <c r="HOM5" s="1377"/>
      <c r="HON5" s="1377"/>
      <c r="HOO5" s="1377"/>
      <c r="HOP5" s="1377"/>
      <c r="HOQ5" s="1377"/>
      <c r="HOR5" s="1377"/>
      <c r="HOS5" s="1377"/>
      <c r="HOT5" s="1377"/>
      <c r="HOU5" s="1377"/>
      <c r="HOV5" s="1377"/>
      <c r="HOW5" s="1377"/>
      <c r="HOX5" s="1377"/>
      <c r="HOY5" s="1377"/>
      <c r="HOZ5" s="1377"/>
      <c r="HPA5" s="1377"/>
      <c r="HPB5" s="1377"/>
      <c r="HPC5" s="1377"/>
      <c r="HPD5" s="1377"/>
      <c r="HPE5" s="1377"/>
      <c r="HPF5" s="1377"/>
      <c r="HPG5" s="1377"/>
      <c r="HPH5" s="1377"/>
      <c r="HPI5" s="1377"/>
      <c r="HPJ5" s="1377"/>
      <c r="HPK5" s="1377"/>
      <c r="HPL5" s="1377"/>
      <c r="HPM5" s="1377"/>
      <c r="HPN5" s="1377"/>
      <c r="HPO5" s="1377"/>
      <c r="HPP5" s="1377"/>
      <c r="HPQ5" s="1377"/>
      <c r="HPR5" s="1377"/>
      <c r="HPS5" s="1377"/>
      <c r="HPT5" s="1377"/>
      <c r="HPU5" s="1377"/>
      <c r="HPV5" s="1377"/>
      <c r="HPW5" s="1377"/>
      <c r="HPX5" s="1377"/>
      <c r="HPY5" s="1377"/>
      <c r="HPZ5" s="1377"/>
      <c r="HQA5" s="1377"/>
      <c r="HQB5" s="1377"/>
      <c r="HQC5" s="1377"/>
      <c r="HQD5" s="1377"/>
      <c r="HQE5" s="1377"/>
      <c r="HQF5" s="1377"/>
      <c r="HQG5" s="1377"/>
      <c r="HQH5" s="1377"/>
      <c r="HQI5" s="1377"/>
      <c r="HQJ5" s="1377"/>
      <c r="HQK5" s="1377"/>
      <c r="HQL5" s="1377"/>
      <c r="HQM5" s="1377"/>
      <c r="HQN5" s="1377"/>
      <c r="HQO5" s="1377"/>
      <c r="HQP5" s="1377"/>
      <c r="HQQ5" s="1377"/>
      <c r="HQR5" s="1377"/>
      <c r="HQS5" s="1377"/>
      <c r="HQT5" s="1377"/>
      <c r="HQU5" s="1377"/>
      <c r="HQV5" s="1377"/>
      <c r="HQW5" s="1377"/>
      <c r="HQX5" s="1377"/>
      <c r="HQY5" s="1377"/>
      <c r="HQZ5" s="1377"/>
      <c r="HRA5" s="1377"/>
      <c r="HRB5" s="1377"/>
      <c r="HRC5" s="1377"/>
      <c r="HRD5" s="1377"/>
      <c r="HRE5" s="1377"/>
      <c r="HRF5" s="1377"/>
      <c r="HRG5" s="1377"/>
      <c r="HRH5" s="1377"/>
      <c r="HRI5" s="1377"/>
      <c r="HRJ5" s="1377"/>
      <c r="HRK5" s="1377"/>
      <c r="HRL5" s="1377"/>
      <c r="HRM5" s="1377"/>
      <c r="HRN5" s="1377"/>
      <c r="HRO5" s="1377"/>
      <c r="HRP5" s="1377"/>
      <c r="HRQ5" s="1377"/>
      <c r="HRR5" s="1377"/>
      <c r="HRS5" s="1377"/>
      <c r="HRT5" s="1377"/>
      <c r="HRU5" s="1377"/>
      <c r="HRV5" s="1377"/>
      <c r="HRW5" s="1377"/>
      <c r="HRX5" s="1377"/>
      <c r="HRY5" s="1377"/>
      <c r="HRZ5" s="1377"/>
      <c r="HSA5" s="1377"/>
      <c r="HSB5" s="1377"/>
      <c r="HSC5" s="1377"/>
      <c r="HSD5" s="1377"/>
      <c r="HSE5" s="1377"/>
      <c r="HSF5" s="1377"/>
      <c r="HSG5" s="1377"/>
      <c r="HSH5" s="1377"/>
      <c r="HSI5" s="1377"/>
      <c r="HSJ5" s="1377"/>
      <c r="HSK5" s="1377"/>
      <c r="HSL5" s="1377"/>
      <c r="HSM5" s="1377"/>
      <c r="HSN5" s="1377"/>
      <c r="HSO5" s="1377"/>
      <c r="HSP5" s="1377"/>
      <c r="HSQ5" s="1377"/>
      <c r="HSR5" s="1377"/>
      <c r="HSS5" s="1377"/>
      <c r="HST5" s="1377"/>
      <c r="HSU5" s="1377"/>
      <c r="HSV5" s="1377"/>
      <c r="HSW5" s="1377"/>
      <c r="HSX5" s="1377"/>
      <c r="HSY5" s="1377"/>
      <c r="HSZ5" s="1377"/>
      <c r="HTA5" s="1377"/>
      <c r="HTB5" s="1377"/>
      <c r="HTC5" s="1377"/>
      <c r="HTD5" s="1377"/>
      <c r="HTE5" s="1377"/>
      <c r="HTF5" s="1377"/>
      <c r="HTG5" s="1377"/>
      <c r="HTH5" s="1377"/>
      <c r="HTI5" s="1377"/>
      <c r="HTJ5" s="1377"/>
      <c r="HTK5" s="1377"/>
      <c r="HTL5" s="1377"/>
      <c r="HTM5" s="1377"/>
      <c r="HTN5" s="1377"/>
      <c r="HTO5" s="1377"/>
      <c r="HTP5" s="1377"/>
      <c r="HTQ5" s="1377"/>
      <c r="HTR5" s="1377"/>
      <c r="HTS5" s="1377"/>
      <c r="HTT5" s="1377"/>
      <c r="HTU5" s="1377"/>
      <c r="HTV5" s="1377"/>
      <c r="HTW5" s="1377"/>
      <c r="HTX5" s="1377"/>
      <c r="HTY5" s="1377"/>
      <c r="HTZ5" s="1377"/>
      <c r="HUA5" s="1377"/>
      <c r="HUB5" s="1377"/>
      <c r="HUC5" s="1377"/>
      <c r="HUD5" s="1377"/>
      <c r="HUE5" s="1377"/>
      <c r="HUF5" s="1377"/>
      <c r="HUG5" s="1377"/>
      <c r="HUH5" s="1377"/>
      <c r="HUI5" s="1377"/>
      <c r="HUJ5" s="1377"/>
      <c r="HUK5" s="1377"/>
      <c r="HUL5" s="1377"/>
      <c r="HUM5" s="1377"/>
      <c r="HUN5" s="1377"/>
      <c r="HUO5" s="1377"/>
      <c r="HUP5" s="1377"/>
      <c r="HUQ5" s="1377"/>
      <c r="HUR5" s="1377"/>
      <c r="HUS5" s="1377"/>
      <c r="HUT5" s="1377"/>
      <c r="HUU5" s="1377"/>
      <c r="HUV5" s="1377"/>
      <c r="HUW5" s="1377"/>
      <c r="HUX5" s="1377"/>
      <c r="HUY5" s="1377"/>
      <c r="HUZ5" s="1377"/>
      <c r="HVA5" s="1377"/>
      <c r="HVB5" s="1377"/>
      <c r="HVC5" s="1377"/>
      <c r="HVD5" s="1377"/>
      <c r="HVE5" s="1377"/>
      <c r="HVF5" s="1377"/>
      <c r="HVG5" s="1377"/>
      <c r="HVH5" s="1377"/>
      <c r="HVI5" s="1377"/>
      <c r="HVJ5" s="1377"/>
      <c r="HVK5" s="1377"/>
      <c r="HVL5" s="1377"/>
      <c r="HVM5" s="1377"/>
      <c r="HVN5" s="1377"/>
      <c r="HVO5" s="1377"/>
      <c r="HVP5" s="1377"/>
      <c r="HVQ5" s="1377"/>
      <c r="HVR5" s="1377"/>
      <c r="HVS5" s="1377"/>
      <c r="HVT5" s="1377"/>
      <c r="HVU5" s="1377"/>
      <c r="HVV5" s="1377"/>
      <c r="HVW5" s="1377"/>
      <c r="HVX5" s="1377"/>
      <c r="HVY5" s="1377"/>
      <c r="HVZ5" s="1377"/>
      <c r="HWA5" s="1377"/>
      <c r="HWB5" s="1377"/>
      <c r="HWC5" s="1377"/>
      <c r="HWD5" s="1377"/>
      <c r="HWE5" s="1377"/>
      <c r="HWF5" s="1377"/>
      <c r="HWG5" s="1377"/>
      <c r="HWH5" s="1377"/>
      <c r="HWI5" s="1377"/>
      <c r="HWJ5" s="1377"/>
      <c r="HWK5" s="1377"/>
      <c r="HWL5" s="1377"/>
      <c r="HWM5" s="1377"/>
      <c r="HWN5" s="1377"/>
      <c r="HWO5" s="1377"/>
      <c r="HWP5" s="1377"/>
      <c r="HWQ5" s="1377"/>
      <c r="HWR5" s="1377"/>
      <c r="HWS5" s="1377"/>
      <c r="HWT5" s="1377"/>
      <c r="HWU5" s="1377"/>
      <c r="HWV5" s="1377"/>
      <c r="HWW5" s="1377"/>
      <c r="HWX5" s="1377"/>
      <c r="HWY5" s="1377"/>
      <c r="HWZ5" s="1377"/>
      <c r="HXA5" s="1377"/>
      <c r="HXB5" s="1377"/>
      <c r="HXC5" s="1377"/>
      <c r="HXD5" s="1377"/>
      <c r="HXE5" s="1377"/>
      <c r="HXF5" s="1377"/>
      <c r="HXG5" s="1377"/>
      <c r="HXH5" s="1377"/>
      <c r="HXI5" s="1377"/>
      <c r="HXJ5" s="1377"/>
      <c r="HXK5" s="1377"/>
      <c r="HXL5" s="1377"/>
      <c r="HXM5" s="1377"/>
      <c r="HXN5" s="1377"/>
      <c r="HXO5" s="1377"/>
      <c r="HXP5" s="1377"/>
      <c r="HXQ5" s="1377"/>
      <c r="HXR5" s="1377"/>
      <c r="HXS5" s="1377"/>
      <c r="HXT5" s="1377"/>
      <c r="HXU5" s="1377"/>
      <c r="HXV5" s="1377"/>
      <c r="HXW5" s="1377"/>
      <c r="HXX5" s="1377"/>
      <c r="HXY5" s="1377"/>
      <c r="HXZ5" s="1377"/>
      <c r="HYA5" s="1377"/>
      <c r="HYB5" s="1377"/>
      <c r="HYC5" s="1377"/>
      <c r="HYD5" s="1377"/>
      <c r="HYE5" s="1377"/>
      <c r="HYF5" s="1377"/>
      <c r="HYG5" s="1377"/>
      <c r="HYH5" s="1377"/>
      <c r="HYI5" s="1377"/>
      <c r="HYJ5" s="1377"/>
      <c r="HYK5" s="1377"/>
      <c r="HYL5" s="1377"/>
      <c r="HYM5" s="1377"/>
      <c r="HYN5" s="1377"/>
      <c r="HYO5" s="1377"/>
      <c r="HYP5" s="1377"/>
      <c r="HYQ5" s="1377"/>
      <c r="HYR5" s="1377"/>
      <c r="HYS5" s="1377"/>
      <c r="HYT5" s="1377"/>
      <c r="HYU5" s="1377"/>
      <c r="HYV5" s="1377"/>
      <c r="HYW5" s="1377"/>
      <c r="HYX5" s="1377"/>
      <c r="HYY5" s="1377"/>
      <c r="HYZ5" s="1377"/>
      <c r="HZA5" s="1377"/>
      <c r="HZB5" s="1377"/>
      <c r="HZC5" s="1377"/>
      <c r="HZD5" s="1377"/>
      <c r="HZE5" s="1377"/>
      <c r="HZF5" s="1377"/>
      <c r="HZG5" s="1377"/>
      <c r="HZH5" s="1377"/>
      <c r="HZI5" s="1377"/>
      <c r="HZJ5" s="1377"/>
      <c r="HZK5" s="1377"/>
      <c r="HZL5" s="1377"/>
      <c r="HZM5" s="1377"/>
      <c r="HZN5" s="1377"/>
      <c r="HZO5" s="1377"/>
      <c r="HZP5" s="1377"/>
      <c r="HZQ5" s="1377"/>
      <c r="HZR5" s="1377"/>
      <c r="HZS5" s="1377"/>
      <c r="HZT5" s="1377"/>
      <c r="HZU5" s="1377"/>
      <c r="HZV5" s="1377"/>
      <c r="HZW5" s="1377"/>
      <c r="HZX5" s="1377"/>
      <c r="HZY5" s="1377"/>
      <c r="HZZ5" s="1377"/>
      <c r="IAA5" s="1377"/>
      <c r="IAB5" s="1377"/>
      <c r="IAC5" s="1377"/>
      <c r="IAD5" s="1377"/>
      <c r="IAE5" s="1377"/>
      <c r="IAF5" s="1377"/>
      <c r="IAG5" s="1377"/>
      <c r="IAH5" s="1377"/>
      <c r="IAI5" s="1377"/>
      <c r="IAJ5" s="1377"/>
      <c r="IAK5" s="1377"/>
      <c r="IAL5" s="1377"/>
      <c r="IAM5" s="1377"/>
      <c r="IAN5" s="1377"/>
      <c r="IAO5" s="1377"/>
      <c r="IAP5" s="1377"/>
      <c r="IAQ5" s="1377"/>
      <c r="IAR5" s="1377"/>
      <c r="IAS5" s="1377"/>
      <c r="IAT5" s="1377"/>
      <c r="IAU5" s="1377"/>
      <c r="IAV5" s="1377"/>
      <c r="IAW5" s="1377"/>
      <c r="IAX5" s="1377"/>
      <c r="IAY5" s="1377"/>
      <c r="IAZ5" s="1377"/>
      <c r="IBA5" s="1377"/>
      <c r="IBB5" s="1377"/>
      <c r="IBC5" s="1377"/>
      <c r="IBD5" s="1377"/>
      <c r="IBE5" s="1377"/>
      <c r="IBF5" s="1377"/>
      <c r="IBG5" s="1377"/>
      <c r="IBH5" s="1377"/>
      <c r="IBI5" s="1377"/>
      <c r="IBJ5" s="1377"/>
      <c r="IBK5" s="1377"/>
      <c r="IBL5" s="1377"/>
      <c r="IBM5" s="1377"/>
      <c r="IBN5" s="1377"/>
      <c r="IBO5" s="1377"/>
      <c r="IBP5" s="1377"/>
      <c r="IBQ5" s="1377"/>
      <c r="IBR5" s="1377"/>
      <c r="IBS5" s="1377"/>
      <c r="IBT5" s="1377"/>
      <c r="IBU5" s="1377"/>
      <c r="IBV5" s="1377"/>
      <c r="IBW5" s="1377"/>
      <c r="IBX5" s="1377"/>
      <c r="IBY5" s="1377"/>
      <c r="IBZ5" s="1377"/>
      <c r="ICA5" s="1377"/>
      <c r="ICB5" s="1377"/>
      <c r="ICC5" s="1377"/>
      <c r="ICD5" s="1377"/>
      <c r="ICE5" s="1377"/>
      <c r="ICF5" s="1377"/>
      <c r="ICG5" s="1377"/>
      <c r="ICH5" s="1377"/>
      <c r="ICI5" s="1377"/>
      <c r="ICJ5" s="1377"/>
      <c r="ICK5" s="1377"/>
      <c r="ICL5" s="1377"/>
      <c r="ICM5" s="1377"/>
      <c r="ICN5" s="1377"/>
      <c r="ICO5" s="1377"/>
      <c r="ICP5" s="1377"/>
      <c r="ICQ5" s="1377"/>
      <c r="ICR5" s="1377"/>
      <c r="ICS5" s="1377"/>
      <c r="ICT5" s="1377"/>
      <c r="ICU5" s="1377"/>
      <c r="ICV5" s="1377"/>
      <c r="ICW5" s="1377"/>
      <c r="ICX5" s="1377"/>
      <c r="ICY5" s="1377"/>
      <c r="ICZ5" s="1377"/>
      <c r="IDA5" s="1377"/>
      <c r="IDB5" s="1377"/>
      <c r="IDC5" s="1377"/>
      <c r="IDD5" s="1377"/>
      <c r="IDE5" s="1377"/>
      <c r="IDF5" s="1377"/>
      <c r="IDG5" s="1377"/>
      <c r="IDH5" s="1377"/>
      <c r="IDI5" s="1377"/>
      <c r="IDJ5" s="1377"/>
      <c r="IDK5" s="1377"/>
      <c r="IDL5" s="1377"/>
      <c r="IDM5" s="1377"/>
      <c r="IDN5" s="1377"/>
      <c r="IDO5" s="1377"/>
      <c r="IDP5" s="1377"/>
      <c r="IDQ5" s="1377"/>
      <c r="IDR5" s="1377"/>
      <c r="IDS5" s="1377"/>
      <c r="IDT5" s="1377"/>
      <c r="IDU5" s="1377"/>
      <c r="IDV5" s="1377"/>
      <c r="IDW5" s="1377"/>
      <c r="IDX5" s="1377"/>
      <c r="IDY5" s="1377"/>
      <c r="IDZ5" s="1377"/>
      <c r="IEA5" s="1377"/>
      <c r="IEB5" s="1377"/>
      <c r="IEC5" s="1377"/>
      <c r="IED5" s="1377"/>
      <c r="IEE5" s="1377"/>
      <c r="IEF5" s="1377"/>
      <c r="IEG5" s="1377"/>
      <c r="IEH5" s="1377"/>
      <c r="IEI5" s="1377"/>
      <c r="IEJ5" s="1377"/>
      <c r="IEK5" s="1377"/>
      <c r="IEL5" s="1377"/>
      <c r="IEM5" s="1377"/>
      <c r="IEN5" s="1377"/>
      <c r="IEO5" s="1377"/>
      <c r="IEP5" s="1377"/>
      <c r="IEQ5" s="1377"/>
      <c r="IER5" s="1377"/>
      <c r="IES5" s="1377"/>
      <c r="IET5" s="1377"/>
      <c r="IEU5" s="1377"/>
      <c r="IEV5" s="1377"/>
      <c r="IEW5" s="1377"/>
      <c r="IEX5" s="1377"/>
      <c r="IEY5" s="1377"/>
      <c r="IEZ5" s="1377"/>
      <c r="IFA5" s="1377"/>
      <c r="IFB5" s="1377"/>
      <c r="IFC5" s="1377"/>
      <c r="IFD5" s="1377"/>
      <c r="IFE5" s="1377"/>
      <c r="IFF5" s="1377"/>
      <c r="IFG5" s="1377"/>
      <c r="IFH5" s="1377"/>
      <c r="IFI5" s="1377"/>
      <c r="IFJ5" s="1377"/>
      <c r="IFK5" s="1377"/>
      <c r="IFL5" s="1377"/>
      <c r="IFM5" s="1377"/>
      <c r="IFN5" s="1377"/>
      <c r="IFO5" s="1377"/>
      <c r="IFP5" s="1377"/>
      <c r="IFQ5" s="1377"/>
      <c r="IFR5" s="1377"/>
      <c r="IFS5" s="1377"/>
      <c r="IFT5" s="1377"/>
      <c r="IFU5" s="1377"/>
      <c r="IFV5" s="1377"/>
      <c r="IFW5" s="1377"/>
      <c r="IFX5" s="1377"/>
      <c r="IFY5" s="1377"/>
      <c r="IFZ5" s="1377"/>
      <c r="IGA5" s="1377"/>
      <c r="IGB5" s="1377"/>
      <c r="IGC5" s="1377"/>
      <c r="IGD5" s="1377"/>
      <c r="IGE5" s="1377"/>
      <c r="IGF5" s="1377"/>
      <c r="IGG5" s="1377"/>
      <c r="IGH5" s="1377"/>
      <c r="IGI5" s="1377"/>
      <c r="IGJ5" s="1377"/>
      <c r="IGK5" s="1377"/>
      <c r="IGL5" s="1377"/>
      <c r="IGM5" s="1377"/>
      <c r="IGN5" s="1377"/>
      <c r="IGO5" s="1377"/>
      <c r="IGP5" s="1377"/>
      <c r="IGQ5" s="1377"/>
      <c r="IGR5" s="1377"/>
      <c r="IGS5" s="1377"/>
      <c r="IGT5" s="1377"/>
      <c r="IGU5" s="1377"/>
      <c r="IGV5" s="1377"/>
      <c r="IGW5" s="1377"/>
      <c r="IGX5" s="1377"/>
      <c r="IGY5" s="1377"/>
      <c r="IGZ5" s="1377"/>
      <c r="IHA5" s="1377"/>
      <c r="IHB5" s="1377"/>
      <c r="IHC5" s="1377"/>
      <c r="IHD5" s="1377"/>
      <c r="IHE5" s="1377"/>
      <c r="IHF5" s="1377"/>
      <c r="IHG5" s="1377"/>
      <c r="IHH5" s="1377"/>
      <c r="IHI5" s="1377"/>
      <c r="IHJ5" s="1377"/>
      <c r="IHK5" s="1377"/>
      <c r="IHL5" s="1377"/>
      <c r="IHM5" s="1377"/>
      <c r="IHN5" s="1377"/>
      <c r="IHO5" s="1377"/>
      <c r="IHP5" s="1377"/>
      <c r="IHQ5" s="1377"/>
      <c r="IHR5" s="1377"/>
      <c r="IHS5" s="1377"/>
      <c r="IHT5" s="1377"/>
      <c r="IHU5" s="1377"/>
      <c r="IHV5" s="1377"/>
      <c r="IHW5" s="1377"/>
      <c r="IHX5" s="1377"/>
      <c r="IHY5" s="1377"/>
      <c r="IHZ5" s="1377"/>
      <c r="IIA5" s="1377"/>
      <c r="IIB5" s="1377"/>
      <c r="IIC5" s="1377"/>
      <c r="IID5" s="1377"/>
      <c r="IIE5" s="1377"/>
      <c r="IIF5" s="1377"/>
      <c r="IIG5" s="1377"/>
      <c r="IIH5" s="1377"/>
      <c r="III5" s="1377"/>
      <c r="IIJ5" s="1377"/>
      <c r="IIK5" s="1377"/>
      <c r="IIL5" s="1377"/>
      <c r="IIM5" s="1377"/>
      <c r="IIN5" s="1377"/>
      <c r="IIO5" s="1377"/>
      <c r="IIP5" s="1377"/>
      <c r="IIQ5" s="1377"/>
      <c r="IIR5" s="1377"/>
      <c r="IIS5" s="1377"/>
      <c r="IIT5" s="1377"/>
      <c r="IIU5" s="1377"/>
      <c r="IIV5" s="1377"/>
      <c r="IIW5" s="1377"/>
      <c r="IIX5" s="1377"/>
      <c r="IIY5" s="1377"/>
      <c r="IIZ5" s="1377"/>
      <c r="IJA5" s="1377"/>
      <c r="IJB5" s="1377"/>
      <c r="IJC5" s="1377"/>
      <c r="IJD5" s="1377"/>
      <c r="IJE5" s="1377"/>
      <c r="IJF5" s="1377"/>
      <c r="IJG5" s="1377"/>
      <c r="IJH5" s="1377"/>
      <c r="IJI5" s="1377"/>
      <c r="IJJ5" s="1377"/>
      <c r="IJK5" s="1377"/>
      <c r="IJL5" s="1377"/>
      <c r="IJM5" s="1377"/>
      <c r="IJN5" s="1377"/>
      <c r="IJO5" s="1377"/>
      <c r="IJP5" s="1377"/>
      <c r="IJQ5" s="1377"/>
      <c r="IJR5" s="1377"/>
      <c r="IJS5" s="1377"/>
      <c r="IJT5" s="1377"/>
      <c r="IJU5" s="1377"/>
      <c r="IJV5" s="1377"/>
      <c r="IJW5" s="1377"/>
      <c r="IJX5" s="1377"/>
      <c r="IJY5" s="1377"/>
      <c r="IJZ5" s="1377"/>
      <c r="IKA5" s="1377"/>
      <c r="IKB5" s="1377"/>
      <c r="IKC5" s="1377"/>
      <c r="IKD5" s="1377"/>
      <c r="IKE5" s="1377"/>
      <c r="IKF5" s="1377"/>
      <c r="IKG5" s="1377"/>
      <c r="IKH5" s="1377"/>
      <c r="IKI5" s="1377"/>
      <c r="IKJ5" s="1377"/>
      <c r="IKK5" s="1377"/>
      <c r="IKL5" s="1377"/>
      <c r="IKM5" s="1377"/>
      <c r="IKN5" s="1377"/>
      <c r="IKO5" s="1377"/>
      <c r="IKP5" s="1377"/>
      <c r="IKQ5" s="1377"/>
      <c r="IKR5" s="1377"/>
      <c r="IKS5" s="1377"/>
      <c r="IKT5" s="1377"/>
      <c r="IKU5" s="1377"/>
      <c r="IKV5" s="1377"/>
      <c r="IKW5" s="1377"/>
      <c r="IKX5" s="1377"/>
      <c r="IKY5" s="1377"/>
      <c r="IKZ5" s="1377"/>
      <c r="ILA5" s="1377"/>
      <c r="ILB5" s="1377"/>
      <c r="ILC5" s="1377"/>
      <c r="ILD5" s="1377"/>
      <c r="ILE5" s="1377"/>
      <c r="ILF5" s="1377"/>
      <c r="ILG5" s="1377"/>
      <c r="ILH5" s="1377"/>
      <c r="ILI5" s="1377"/>
      <c r="ILJ5" s="1377"/>
      <c r="ILK5" s="1377"/>
      <c r="ILL5" s="1377"/>
      <c r="ILM5" s="1377"/>
      <c r="ILN5" s="1377"/>
      <c r="ILO5" s="1377"/>
      <c r="ILP5" s="1377"/>
      <c r="ILQ5" s="1377"/>
      <c r="ILR5" s="1377"/>
      <c r="ILS5" s="1377"/>
      <c r="ILT5" s="1377"/>
      <c r="ILU5" s="1377"/>
      <c r="ILV5" s="1377"/>
      <c r="ILW5" s="1377"/>
      <c r="ILX5" s="1377"/>
      <c r="ILY5" s="1377"/>
      <c r="ILZ5" s="1377"/>
      <c r="IMA5" s="1377"/>
      <c r="IMB5" s="1377"/>
      <c r="IMC5" s="1377"/>
      <c r="IMD5" s="1377"/>
      <c r="IME5" s="1377"/>
      <c r="IMF5" s="1377"/>
      <c r="IMG5" s="1377"/>
      <c r="IMH5" s="1377"/>
      <c r="IMI5" s="1377"/>
      <c r="IMJ5" s="1377"/>
      <c r="IMK5" s="1377"/>
      <c r="IML5" s="1377"/>
      <c r="IMM5" s="1377"/>
      <c r="IMN5" s="1377"/>
      <c r="IMO5" s="1377"/>
      <c r="IMP5" s="1377"/>
      <c r="IMQ5" s="1377"/>
      <c r="IMR5" s="1377"/>
      <c r="IMS5" s="1377"/>
      <c r="IMT5" s="1377"/>
      <c r="IMU5" s="1377"/>
      <c r="IMV5" s="1377"/>
      <c r="IMW5" s="1377"/>
      <c r="IMX5" s="1377"/>
      <c r="IMY5" s="1377"/>
      <c r="IMZ5" s="1377"/>
      <c r="INA5" s="1377"/>
      <c r="INB5" s="1377"/>
      <c r="INC5" s="1377"/>
      <c r="IND5" s="1377"/>
      <c r="INE5" s="1377"/>
      <c r="INF5" s="1377"/>
      <c r="ING5" s="1377"/>
      <c r="INH5" s="1377"/>
      <c r="INI5" s="1377"/>
      <c r="INJ5" s="1377"/>
      <c r="INK5" s="1377"/>
      <c r="INL5" s="1377"/>
      <c r="INM5" s="1377"/>
      <c r="INN5" s="1377"/>
      <c r="INO5" s="1377"/>
      <c r="INP5" s="1377"/>
      <c r="INQ5" s="1377"/>
      <c r="INR5" s="1377"/>
      <c r="INS5" s="1377"/>
      <c r="INT5" s="1377"/>
      <c r="INU5" s="1377"/>
      <c r="INV5" s="1377"/>
      <c r="INW5" s="1377"/>
      <c r="INX5" s="1377"/>
      <c r="INY5" s="1377"/>
      <c r="INZ5" s="1377"/>
      <c r="IOA5" s="1377"/>
      <c r="IOB5" s="1377"/>
      <c r="IOC5" s="1377"/>
      <c r="IOD5" s="1377"/>
      <c r="IOE5" s="1377"/>
      <c r="IOF5" s="1377"/>
      <c r="IOG5" s="1377"/>
      <c r="IOH5" s="1377"/>
      <c r="IOI5" s="1377"/>
      <c r="IOJ5" s="1377"/>
      <c r="IOK5" s="1377"/>
      <c r="IOL5" s="1377"/>
      <c r="IOM5" s="1377"/>
      <c r="ION5" s="1377"/>
      <c r="IOO5" s="1377"/>
      <c r="IOP5" s="1377"/>
      <c r="IOQ5" s="1377"/>
      <c r="IOR5" s="1377"/>
      <c r="IOS5" s="1377"/>
      <c r="IOT5" s="1377"/>
      <c r="IOU5" s="1377"/>
      <c r="IOV5" s="1377"/>
      <c r="IOW5" s="1377"/>
      <c r="IOX5" s="1377"/>
      <c r="IOY5" s="1377"/>
      <c r="IOZ5" s="1377"/>
      <c r="IPA5" s="1377"/>
      <c r="IPB5" s="1377"/>
      <c r="IPC5" s="1377"/>
      <c r="IPD5" s="1377"/>
      <c r="IPE5" s="1377"/>
      <c r="IPF5" s="1377"/>
      <c r="IPG5" s="1377"/>
      <c r="IPH5" s="1377"/>
      <c r="IPI5" s="1377"/>
      <c r="IPJ5" s="1377"/>
      <c r="IPK5" s="1377"/>
      <c r="IPL5" s="1377"/>
      <c r="IPM5" s="1377"/>
      <c r="IPN5" s="1377"/>
      <c r="IPO5" s="1377"/>
      <c r="IPP5" s="1377"/>
      <c r="IPQ5" s="1377"/>
      <c r="IPR5" s="1377"/>
      <c r="IPS5" s="1377"/>
      <c r="IPT5" s="1377"/>
      <c r="IPU5" s="1377"/>
      <c r="IPV5" s="1377"/>
      <c r="IPW5" s="1377"/>
      <c r="IPX5" s="1377"/>
      <c r="IPY5" s="1377"/>
      <c r="IPZ5" s="1377"/>
      <c r="IQA5" s="1377"/>
      <c r="IQB5" s="1377"/>
      <c r="IQC5" s="1377"/>
      <c r="IQD5" s="1377"/>
      <c r="IQE5" s="1377"/>
      <c r="IQF5" s="1377"/>
      <c r="IQG5" s="1377"/>
      <c r="IQH5" s="1377"/>
      <c r="IQI5" s="1377"/>
      <c r="IQJ5" s="1377"/>
      <c r="IQK5" s="1377"/>
      <c r="IQL5" s="1377"/>
      <c r="IQM5" s="1377"/>
      <c r="IQN5" s="1377"/>
      <c r="IQO5" s="1377"/>
      <c r="IQP5" s="1377"/>
      <c r="IQQ5" s="1377"/>
      <c r="IQR5" s="1377"/>
      <c r="IQS5" s="1377"/>
      <c r="IQT5" s="1377"/>
      <c r="IQU5" s="1377"/>
      <c r="IQV5" s="1377"/>
      <c r="IQW5" s="1377"/>
      <c r="IQX5" s="1377"/>
      <c r="IQY5" s="1377"/>
      <c r="IQZ5" s="1377"/>
      <c r="IRA5" s="1377"/>
      <c r="IRB5" s="1377"/>
      <c r="IRC5" s="1377"/>
      <c r="IRD5" s="1377"/>
      <c r="IRE5" s="1377"/>
      <c r="IRF5" s="1377"/>
      <c r="IRG5" s="1377"/>
      <c r="IRH5" s="1377"/>
      <c r="IRI5" s="1377"/>
      <c r="IRJ5" s="1377"/>
      <c r="IRK5" s="1377"/>
      <c r="IRL5" s="1377"/>
      <c r="IRM5" s="1377"/>
      <c r="IRN5" s="1377"/>
      <c r="IRO5" s="1377"/>
      <c r="IRP5" s="1377"/>
      <c r="IRQ5" s="1377"/>
      <c r="IRR5" s="1377"/>
      <c r="IRS5" s="1377"/>
      <c r="IRT5" s="1377"/>
      <c r="IRU5" s="1377"/>
      <c r="IRV5" s="1377"/>
      <c r="IRW5" s="1377"/>
      <c r="IRX5" s="1377"/>
      <c r="IRY5" s="1377"/>
      <c r="IRZ5" s="1377"/>
      <c r="ISA5" s="1377"/>
      <c r="ISB5" s="1377"/>
      <c r="ISC5" s="1377"/>
      <c r="ISD5" s="1377"/>
      <c r="ISE5" s="1377"/>
      <c r="ISF5" s="1377"/>
      <c r="ISG5" s="1377"/>
      <c r="ISH5" s="1377"/>
      <c r="ISI5" s="1377"/>
      <c r="ISJ5" s="1377"/>
      <c r="ISK5" s="1377"/>
      <c r="ISL5" s="1377"/>
      <c r="ISM5" s="1377"/>
      <c r="ISN5" s="1377"/>
      <c r="ISO5" s="1377"/>
      <c r="ISP5" s="1377"/>
      <c r="ISQ5" s="1377"/>
      <c r="ISR5" s="1377"/>
      <c r="ISS5" s="1377"/>
      <c r="IST5" s="1377"/>
      <c r="ISU5" s="1377"/>
      <c r="ISV5" s="1377"/>
      <c r="ISW5" s="1377"/>
      <c r="ISX5" s="1377"/>
      <c r="ISY5" s="1377"/>
      <c r="ISZ5" s="1377"/>
      <c r="ITA5" s="1377"/>
      <c r="ITB5" s="1377"/>
      <c r="ITC5" s="1377"/>
      <c r="ITD5" s="1377"/>
      <c r="ITE5" s="1377"/>
      <c r="ITF5" s="1377"/>
      <c r="ITG5" s="1377"/>
      <c r="ITH5" s="1377"/>
      <c r="ITI5" s="1377"/>
      <c r="ITJ5" s="1377"/>
      <c r="ITK5" s="1377"/>
      <c r="ITL5" s="1377"/>
      <c r="ITM5" s="1377"/>
      <c r="ITN5" s="1377"/>
      <c r="ITO5" s="1377"/>
      <c r="ITP5" s="1377"/>
      <c r="ITQ5" s="1377"/>
      <c r="ITR5" s="1377"/>
      <c r="ITS5" s="1377"/>
      <c r="ITT5" s="1377"/>
      <c r="ITU5" s="1377"/>
      <c r="ITV5" s="1377"/>
      <c r="ITW5" s="1377"/>
      <c r="ITX5" s="1377"/>
      <c r="ITY5" s="1377"/>
      <c r="ITZ5" s="1377"/>
      <c r="IUA5" s="1377"/>
      <c r="IUB5" s="1377"/>
      <c r="IUC5" s="1377"/>
      <c r="IUD5" s="1377"/>
      <c r="IUE5" s="1377"/>
      <c r="IUF5" s="1377"/>
      <c r="IUG5" s="1377"/>
      <c r="IUH5" s="1377"/>
      <c r="IUI5" s="1377"/>
      <c r="IUJ5" s="1377"/>
      <c r="IUK5" s="1377"/>
      <c r="IUL5" s="1377"/>
      <c r="IUM5" s="1377"/>
      <c r="IUN5" s="1377"/>
      <c r="IUO5" s="1377"/>
      <c r="IUP5" s="1377"/>
      <c r="IUQ5" s="1377"/>
      <c r="IUR5" s="1377"/>
      <c r="IUS5" s="1377"/>
      <c r="IUT5" s="1377"/>
      <c r="IUU5" s="1377"/>
      <c r="IUV5" s="1377"/>
      <c r="IUW5" s="1377"/>
      <c r="IUX5" s="1377"/>
      <c r="IUY5" s="1377"/>
      <c r="IUZ5" s="1377"/>
      <c r="IVA5" s="1377"/>
      <c r="IVB5" s="1377"/>
      <c r="IVC5" s="1377"/>
      <c r="IVD5" s="1377"/>
      <c r="IVE5" s="1377"/>
      <c r="IVF5" s="1377"/>
      <c r="IVG5" s="1377"/>
      <c r="IVH5" s="1377"/>
      <c r="IVI5" s="1377"/>
      <c r="IVJ5" s="1377"/>
      <c r="IVK5" s="1377"/>
      <c r="IVL5" s="1377"/>
      <c r="IVM5" s="1377"/>
      <c r="IVN5" s="1377"/>
      <c r="IVO5" s="1377"/>
      <c r="IVP5" s="1377"/>
      <c r="IVQ5" s="1377"/>
      <c r="IVR5" s="1377"/>
      <c r="IVS5" s="1377"/>
      <c r="IVT5" s="1377"/>
      <c r="IVU5" s="1377"/>
      <c r="IVV5" s="1377"/>
      <c r="IVW5" s="1377"/>
      <c r="IVX5" s="1377"/>
      <c r="IVY5" s="1377"/>
      <c r="IVZ5" s="1377"/>
      <c r="IWA5" s="1377"/>
      <c r="IWB5" s="1377"/>
      <c r="IWC5" s="1377"/>
      <c r="IWD5" s="1377"/>
      <c r="IWE5" s="1377"/>
      <c r="IWF5" s="1377"/>
      <c r="IWG5" s="1377"/>
      <c r="IWH5" s="1377"/>
      <c r="IWI5" s="1377"/>
      <c r="IWJ5" s="1377"/>
      <c r="IWK5" s="1377"/>
      <c r="IWL5" s="1377"/>
      <c r="IWM5" s="1377"/>
      <c r="IWN5" s="1377"/>
      <c r="IWO5" s="1377"/>
      <c r="IWP5" s="1377"/>
      <c r="IWQ5" s="1377"/>
      <c r="IWR5" s="1377"/>
      <c r="IWS5" s="1377"/>
      <c r="IWT5" s="1377"/>
      <c r="IWU5" s="1377"/>
      <c r="IWV5" s="1377"/>
      <c r="IWW5" s="1377"/>
      <c r="IWX5" s="1377"/>
      <c r="IWY5" s="1377"/>
      <c r="IWZ5" s="1377"/>
      <c r="IXA5" s="1377"/>
      <c r="IXB5" s="1377"/>
      <c r="IXC5" s="1377"/>
      <c r="IXD5" s="1377"/>
      <c r="IXE5" s="1377"/>
      <c r="IXF5" s="1377"/>
      <c r="IXG5" s="1377"/>
      <c r="IXH5" s="1377"/>
      <c r="IXI5" s="1377"/>
      <c r="IXJ5" s="1377"/>
      <c r="IXK5" s="1377"/>
      <c r="IXL5" s="1377"/>
      <c r="IXM5" s="1377"/>
      <c r="IXN5" s="1377"/>
      <c r="IXO5" s="1377"/>
      <c r="IXP5" s="1377"/>
      <c r="IXQ5" s="1377"/>
      <c r="IXR5" s="1377"/>
      <c r="IXS5" s="1377"/>
      <c r="IXT5" s="1377"/>
      <c r="IXU5" s="1377"/>
      <c r="IXV5" s="1377"/>
      <c r="IXW5" s="1377"/>
      <c r="IXX5" s="1377"/>
      <c r="IXY5" s="1377"/>
      <c r="IXZ5" s="1377"/>
      <c r="IYA5" s="1377"/>
      <c r="IYB5" s="1377"/>
      <c r="IYC5" s="1377"/>
      <c r="IYD5" s="1377"/>
      <c r="IYE5" s="1377"/>
      <c r="IYF5" s="1377"/>
      <c r="IYG5" s="1377"/>
      <c r="IYH5" s="1377"/>
      <c r="IYI5" s="1377"/>
      <c r="IYJ5" s="1377"/>
      <c r="IYK5" s="1377"/>
      <c r="IYL5" s="1377"/>
      <c r="IYM5" s="1377"/>
      <c r="IYN5" s="1377"/>
      <c r="IYO5" s="1377"/>
      <c r="IYP5" s="1377"/>
      <c r="IYQ5" s="1377"/>
      <c r="IYR5" s="1377"/>
      <c r="IYS5" s="1377"/>
      <c r="IYT5" s="1377"/>
      <c r="IYU5" s="1377"/>
      <c r="IYV5" s="1377"/>
      <c r="IYW5" s="1377"/>
      <c r="IYX5" s="1377"/>
      <c r="IYY5" s="1377"/>
      <c r="IYZ5" s="1377"/>
      <c r="IZA5" s="1377"/>
      <c r="IZB5" s="1377"/>
      <c r="IZC5" s="1377"/>
      <c r="IZD5" s="1377"/>
      <c r="IZE5" s="1377"/>
      <c r="IZF5" s="1377"/>
      <c r="IZG5" s="1377"/>
      <c r="IZH5" s="1377"/>
      <c r="IZI5" s="1377"/>
      <c r="IZJ5" s="1377"/>
      <c r="IZK5" s="1377"/>
      <c r="IZL5" s="1377"/>
      <c r="IZM5" s="1377"/>
      <c r="IZN5" s="1377"/>
      <c r="IZO5" s="1377"/>
      <c r="IZP5" s="1377"/>
      <c r="IZQ5" s="1377"/>
      <c r="IZR5" s="1377"/>
      <c r="IZS5" s="1377"/>
      <c r="IZT5" s="1377"/>
      <c r="IZU5" s="1377"/>
      <c r="IZV5" s="1377"/>
      <c r="IZW5" s="1377"/>
      <c r="IZX5" s="1377"/>
      <c r="IZY5" s="1377"/>
      <c r="IZZ5" s="1377"/>
      <c r="JAA5" s="1377"/>
      <c r="JAB5" s="1377"/>
      <c r="JAC5" s="1377"/>
      <c r="JAD5" s="1377"/>
      <c r="JAE5" s="1377"/>
      <c r="JAF5" s="1377"/>
      <c r="JAG5" s="1377"/>
      <c r="JAH5" s="1377"/>
      <c r="JAI5" s="1377"/>
      <c r="JAJ5" s="1377"/>
      <c r="JAK5" s="1377"/>
      <c r="JAL5" s="1377"/>
      <c r="JAM5" s="1377"/>
      <c r="JAN5" s="1377"/>
      <c r="JAO5" s="1377"/>
      <c r="JAP5" s="1377"/>
      <c r="JAQ5" s="1377"/>
      <c r="JAR5" s="1377"/>
      <c r="JAS5" s="1377"/>
      <c r="JAT5" s="1377"/>
      <c r="JAU5" s="1377"/>
      <c r="JAV5" s="1377"/>
      <c r="JAW5" s="1377"/>
      <c r="JAX5" s="1377"/>
      <c r="JAY5" s="1377"/>
      <c r="JAZ5" s="1377"/>
      <c r="JBA5" s="1377"/>
      <c r="JBB5" s="1377"/>
      <c r="JBC5" s="1377"/>
      <c r="JBD5" s="1377"/>
      <c r="JBE5" s="1377"/>
      <c r="JBF5" s="1377"/>
      <c r="JBG5" s="1377"/>
      <c r="JBH5" s="1377"/>
      <c r="JBI5" s="1377"/>
      <c r="JBJ5" s="1377"/>
      <c r="JBK5" s="1377"/>
      <c r="JBL5" s="1377"/>
      <c r="JBM5" s="1377"/>
      <c r="JBN5" s="1377"/>
      <c r="JBO5" s="1377"/>
      <c r="JBP5" s="1377"/>
      <c r="JBQ5" s="1377"/>
      <c r="JBR5" s="1377"/>
      <c r="JBS5" s="1377"/>
      <c r="JBT5" s="1377"/>
      <c r="JBU5" s="1377"/>
      <c r="JBV5" s="1377"/>
      <c r="JBW5" s="1377"/>
      <c r="JBX5" s="1377"/>
      <c r="JBY5" s="1377"/>
      <c r="JBZ5" s="1377"/>
      <c r="JCA5" s="1377"/>
      <c r="JCB5" s="1377"/>
      <c r="JCC5" s="1377"/>
      <c r="JCD5" s="1377"/>
      <c r="JCE5" s="1377"/>
      <c r="JCF5" s="1377"/>
      <c r="JCG5" s="1377"/>
      <c r="JCH5" s="1377"/>
      <c r="JCI5" s="1377"/>
      <c r="JCJ5" s="1377"/>
      <c r="JCK5" s="1377"/>
      <c r="JCL5" s="1377"/>
      <c r="JCM5" s="1377"/>
      <c r="JCN5" s="1377"/>
      <c r="JCO5" s="1377"/>
      <c r="JCP5" s="1377"/>
      <c r="JCQ5" s="1377"/>
      <c r="JCR5" s="1377"/>
      <c r="JCS5" s="1377"/>
      <c r="JCT5" s="1377"/>
      <c r="JCU5" s="1377"/>
      <c r="JCV5" s="1377"/>
      <c r="JCW5" s="1377"/>
      <c r="JCX5" s="1377"/>
      <c r="JCY5" s="1377"/>
      <c r="JCZ5" s="1377"/>
      <c r="JDA5" s="1377"/>
      <c r="JDB5" s="1377"/>
      <c r="JDC5" s="1377"/>
      <c r="JDD5" s="1377"/>
      <c r="JDE5" s="1377"/>
      <c r="JDF5" s="1377"/>
      <c r="JDG5" s="1377"/>
      <c r="JDH5" s="1377"/>
      <c r="JDI5" s="1377"/>
      <c r="JDJ5" s="1377"/>
      <c r="JDK5" s="1377"/>
      <c r="JDL5" s="1377"/>
      <c r="JDM5" s="1377"/>
      <c r="JDN5" s="1377"/>
      <c r="JDO5" s="1377"/>
      <c r="JDP5" s="1377"/>
      <c r="JDQ5" s="1377"/>
      <c r="JDR5" s="1377"/>
      <c r="JDS5" s="1377"/>
      <c r="JDT5" s="1377"/>
      <c r="JDU5" s="1377"/>
      <c r="JDV5" s="1377"/>
      <c r="JDW5" s="1377"/>
      <c r="JDX5" s="1377"/>
      <c r="JDY5" s="1377"/>
      <c r="JDZ5" s="1377"/>
      <c r="JEA5" s="1377"/>
      <c r="JEB5" s="1377"/>
      <c r="JEC5" s="1377"/>
      <c r="JED5" s="1377"/>
      <c r="JEE5" s="1377"/>
      <c r="JEF5" s="1377"/>
      <c r="JEG5" s="1377"/>
      <c r="JEH5" s="1377"/>
      <c r="JEI5" s="1377"/>
      <c r="JEJ5" s="1377"/>
      <c r="JEK5" s="1377"/>
      <c r="JEL5" s="1377"/>
      <c r="JEM5" s="1377"/>
      <c r="JEN5" s="1377"/>
      <c r="JEO5" s="1377"/>
      <c r="JEP5" s="1377"/>
      <c r="JEQ5" s="1377"/>
      <c r="JER5" s="1377"/>
      <c r="JES5" s="1377"/>
      <c r="JET5" s="1377"/>
      <c r="JEU5" s="1377"/>
      <c r="JEV5" s="1377"/>
      <c r="JEW5" s="1377"/>
      <c r="JEX5" s="1377"/>
      <c r="JEY5" s="1377"/>
      <c r="JEZ5" s="1377"/>
      <c r="JFA5" s="1377"/>
      <c r="JFB5" s="1377"/>
      <c r="JFC5" s="1377"/>
      <c r="JFD5" s="1377"/>
      <c r="JFE5" s="1377"/>
      <c r="JFF5" s="1377"/>
      <c r="JFG5" s="1377"/>
      <c r="JFH5" s="1377"/>
      <c r="JFI5" s="1377"/>
      <c r="JFJ5" s="1377"/>
      <c r="JFK5" s="1377"/>
      <c r="JFL5" s="1377"/>
      <c r="JFM5" s="1377"/>
      <c r="JFN5" s="1377"/>
      <c r="JFO5" s="1377"/>
      <c r="JFP5" s="1377"/>
      <c r="JFQ5" s="1377"/>
      <c r="JFR5" s="1377"/>
      <c r="JFS5" s="1377"/>
      <c r="JFT5" s="1377"/>
      <c r="JFU5" s="1377"/>
      <c r="JFV5" s="1377"/>
      <c r="JFW5" s="1377"/>
      <c r="JFX5" s="1377"/>
      <c r="JFY5" s="1377"/>
      <c r="JFZ5" s="1377"/>
      <c r="JGA5" s="1377"/>
      <c r="JGB5" s="1377"/>
      <c r="JGC5" s="1377"/>
      <c r="JGD5" s="1377"/>
      <c r="JGE5" s="1377"/>
      <c r="JGF5" s="1377"/>
      <c r="JGG5" s="1377"/>
      <c r="JGH5" s="1377"/>
      <c r="JGI5" s="1377"/>
      <c r="JGJ5" s="1377"/>
      <c r="JGK5" s="1377"/>
      <c r="JGL5" s="1377"/>
      <c r="JGM5" s="1377"/>
      <c r="JGN5" s="1377"/>
      <c r="JGO5" s="1377"/>
      <c r="JGP5" s="1377"/>
      <c r="JGQ5" s="1377"/>
      <c r="JGR5" s="1377"/>
      <c r="JGS5" s="1377"/>
      <c r="JGT5" s="1377"/>
      <c r="JGU5" s="1377"/>
      <c r="JGV5" s="1377"/>
      <c r="JGW5" s="1377"/>
      <c r="JGX5" s="1377"/>
      <c r="JGY5" s="1377"/>
      <c r="JGZ5" s="1377"/>
      <c r="JHA5" s="1377"/>
      <c r="JHB5" s="1377"/>
      <c r="JHC5" s="1377"/>
      <c r="JHD5" s="1377"/>
      <c r="JHE5" s="1377"/>
      <c r="JHF5" s="1377"/>
      <c r="JHG5" s="1377"/>
      <c r="JHH5" s="1377"/>
      <c r="JHI5" s="1377"/>
      <c r="JHJ5" s="1377"/>
      <c r="JHK5" s="1377"/>
      <c r="JHL5" s="1377"/>
      <c r="JHM5" s="1377"/>
      <c r="JHN5" s="1377"/>
      <c r="JHO5" s="1377"/>
      <c r="JHP5" s="1377"/>
      <c r="JHQ5" s="1377"/>
      <c r="JHR5" s="1377"/>
      <c r="JHS5" s="1377"/>
      <c r="JHT5" s="1377"/>
      <c r="JHU5" s="1377"/>
      <c r="JHV5" s="1377"/>
      <c r="JHW5" s="1377"/>
      <c r="JHX5" s="1377"/>
      <c r="JHY5" s="1377"/>
      <c r="JHZ5" s="1377"/>
      <c r="JIA5" s="1377"/>
      <c r="JIB5" s="1377"/>
      <c r="JIC5" s="1377"/>
      <c r="JID5" s="1377"/>
      <c r="JIE5" s="1377"/>
      <c r="JIF5" s="1377"/>
      <c r="JIG5" s="1377"/>
      <c r="JIH5" s="1377"/>
      <c r="JII5" s="1377"/>
      <c r="JIJ5" s="1377"/>
      <c r="JIK5" s="1377"/>
      <c r="JIL5" s="1377"/>
      <c r="JIM5" s="1377"/>
      <c r="JIN5" s="1377"/>
      <c r="JIO5" s="1377"/>
      <c r="JIP5" s="1377"/>
      <c r="JIQ5" s="1377"/>
      <c r="JIR5" s="1377"/>
      <c r="JIS5" s="1377"/>
      <c r="JIT5" s="1377"/>
      <c r="JIU5" s="1377"/>
      <c r="JIV5" s="1377"/>
      <c r="JIW5" s="1377"/>
      <c r="JIX5" s="1377"/>
      <c r="JIY5" s="1377"/>
      <c r="JIZ5" s="1377"/>
      <c r="JJA5" s="1377"/>
      <c r="JJB5" s="1377"/>
      <c r="JJC5" s="1377"/>
      <c r="JJD5" s="1377"/>
      <c r="JJE5" s="1377"/>
      <c r="JJF5" s="1377"/>
      <c r="JJG5" s="1377"/>
      <c r="JJH5" s="1377"/>
      <c r="JJI5" s="1377"/>
      <c r="JJJ5" s="1377"/>
      <c r="JJK5" s="1377"/>
      <c r="JJL5" s="1377"/>
      <c r="JJM5" s="1377"/>
      <c r="JJN5" s="1377"/>
      <c r="JJO5" s="1377"/>
      <c r="JJP5" s="1377"/>
      <c r="JJQ5" s="1377"/>
      <c r="JJR5" s="1377"/>
      <c r="JJS5" s="1377"/>
      <c r="JJT5" s="1377"/>
      <c r="JJU5" s="1377"/>
      <c r="JJV5" s="1377"/>
      <c r="JJW5" s="1377"/>
      <c r="JJX5" s="1377"/>
      <c r="JJY5" s="1377"/>
      <c r="JJZ5" s="1377"/>
      <c r="JKA5" s="1377"/>
      <c r="JKB5" s="1377"/>
      <c r="JKC5" s="1377"/>
      <c r="JKD5" s="1377"/>
      <c r="JKE5" s="1377"/>
      <c r="JKF5" s="1377"/>
      <c r="JKG5" s="1377"/>
      <c r="JKH5" s="1377"/>
      <c r="JKI5" s="1377"/>
      <c r="JKJ5" s="1377"/>
      <c r="JKK5" s="1377"/>
      <c r="JKL5" s="1377"/>
      <c r="JKM5" s="1377"/>
      <c r="JKN5" s="1377"/>
      <c r="JKO5" s="1377"/>
      <c r="JKP5" s="1377"/>
      <c r="JKQ5" s="1377"/>
      <c r="JKR5" s="1377"/>
      <c r="JKS5" s="1377"/>
      <c r="JKT5" s="1377"/>
      <c r="JKU5" s="1377"/>
      <c r="JKV5" s="1377"/>
      <c r="JKW5" s="1377"/>
      <c r="JKX5" s="1377"/>
      <c r="JKY5" s="1377"/>
      <c r="JKZ5" s="1377"/>
      <c r="JLA5" s="1377"/>
      <c r="JLB5" s="1377"/>
      <c r="JLC5" s="1377"/>
      <c r="JLD5" s="1377"/>
      <c r="JLE5" s="1377"/>
      <c r="JLF5" s="1377"/>
      <c r="JLG5" s="1377"/>
      <c r="JLH5" s="1377"/>
      <c r="JLI5" s="1377"/>
      <c r="JLJ5" s="1377"/>
      <c r="JLK5" s="1377"/>
      <c r="JLL5" s="1377"/>
      <c r="JLM5" s="1377"/>
      <c r="JLN5" s="1377"/>
      <c r="JLO5" s="1377"/>
      <c r="JLP5" s="1377"/>
      <c r="JLQ5" s="1377"/>
      <c r="JLR5" s="1377"/>
      <c r="JLS5" s="1377"/>
      <c r="JLT5" s="1377"/>
      <c r="JLU5" s="1377"/>
      <c r="JLV5" s="1377"/>
      <c r="JLW5" s="1377"/>
      <c r="JLX5" s="1377"/>
      <c r="JLY5" s="1377"/>
      <c r="JLZ5" s="1377"/>
      <c r="JMA5" s="1377"/>
      <c r="JMB5" s="1377"/>
      <c r="JMC5" s="1377"/>
      <c r="JMD5" s="1377"/>
      <c r="JME5" s="1377"/>
      <c r="JMF5" s="1377"/>
      <c r="JMG5" s="1377"/>
      <c r="JMH5" s="1377"/>
      <c r="JMI5" s="1377"/>
      <c r="JMJ5" s="1377"/>
      <c r="JMK5" s="1377"/>
      <c r="JML5" s="1377"/>
      <c r="JMM5" s="1377"/>
      <c r="JMN5" s="1377"/>
      <c r="JMO5" s="1377"/>
      <c r="JMP5" s="1377"/>
      <c r="JMQ5" s="1377"/>
      <c r="JMR5" s="1377"/>
      <c r="JMS5" s="1377"/>
      <c r="JMT5" s="1377"/>
      <c r="JMU5" s="1377"/>
      <c r="JMV5" s="1377"/>
      <c r="JMW5" s="1377"/>
      <c r="JMX5" s="1377"/>
      <c r="JMY5" s="1377"/>
      <c r="JMZ5" s="1377"/>
      <c r="JNA5" s="1377"/>
      <c r="JNB5" s="1377"/>
      <c r="JNC5" s="1377"/>
      <c r="JND5" s="1377"/>
      <c r="JNE5" s="1377"/>
      <c r="JNF5" s="1377"/>
      <c r="JNG5" s="1377"/>
      <c r="JNH5" s="1377"/>
      <c r="JNI5" s="1377"/>
      <c r="JNJ5" s="1377"/>
      <c r="JNK5" s="1377"/>
      <c r="JNL5" s="1377"/>
      <c r="JNM5" s="1377"/>
      <c r="JNN5" s="1377"/>
      <c r="JNO5" s="1377"/>
      <c r="JNP5" s="1377"/>
      <c r="JNQ5" s="1377"/>
      <c r="JNR5" s="1377"/>
      <c r="JNS5" s="1377"/>
      <c r="JNT5" s="1377"/>
      <c r="JNU5" s="1377"/>
      <c r="JNV5" s="1377"/>
      <c r="JNW5" s="1377"/>
      <c r="JNX5" s="1377"/>
      <c r="JNY5" s="1377"/>
      <c r="JNZ5" s="1377"/>
      <c r="JOA5" s="1377"/>
      <c r="JOB5" s="1377"/>
      <c r="JOC5" s="1377"/>
      <c r="JOD5" s="1377"/>
      <c r="JOE5" s="1377"/>
      <c r="JOF5" s="1377"/>
      <c r="JOG5" s="1377"/>
      <c r="JOH5" s="1377"/>
      <c r="JOI5" s="1377"/>
      <c r="JOJ5" s="1377"/>
      <c r="JOK5" s="1377"/>
      <c r="JOL5" s="1377"/>
      <c r="JOM5" s="1377"/>
      <c r="JON5" s="1377"/>
      <c r="JOO5" s="1377"/>
      <c r="JOP5" s="1377"/>
      <c r="JOQ5" s="1377"/>
      <c r="JOR5" s="1377"/>
      <c r="JOS5" s="1377"/>
      <c r="JOT5" s="1377"/>
      <c r="JOU5" s="1377"/>
      <c r="JOV5" s="1377"/>
      <c r="JOW5" s="1377"/>
      <c r="JOX5" s="1377"/>
      <c r="JOY5" s="1377"/>
      <c r="JOZ5" s="1377"/>
      <c r="JPA5" s="1377"/>
      <c r="JPB5" s="1377"/>
      <c r="JPC5" s="1377"/>
      <c r="JPD5" s="1377"/>
      <c r="JPE5" s="1377"/>
      <c r="JPF5" s="1377"/>
      <c r="JPG5" s="1377"/>
      <c r="JPH5" s="1377"/>
      <c r="JPI5" s="1377"/>
      <c r="JPJ5" s="1377"/>
      <c r="JPK5" s="1377"/>
      <c r="JPL5" s="1377"/>
      <c r="JPM5" s="1377"/>
      <c r="JPN5" s="1377"/>
      <c r="JPO5" s="1377"/>
      <c r="JPP5" s="1377"/>
      <c r="JPQ5" s="1377"/>
      <c r="JPR5" s="1377"/>
      <c r="JPS5" s="1377"/>
      <c r="JPT5" s="1377"/>
      <c r="JPU5" s="1377"/>
      <c r="JPV5" s="1377"/>
      <c r="JPW5" s="1377"/>
      <c r="JPX5" s="1377"/>
      <c r="JPY5" s="1377"/>
      <c r="JPZ5" s="1377"/>
      <c r="JQA5" s="1377"/>
      <c r="JQB5" s="1377"/>
      <c r="JQC5" s="1377"/>
      <c r="JQD5" s="1377"/>
      <c r="JQE5" s="1377"/>
      <c r="JQF5" s="1377"/>
      <c r="JQG5" s="1377"/>
      <c r="JQH5" s="1377"/>
      <c r="JQI5" s="1377"/>
      <c r="JQJ5" s="1377"/>
      <c r="JQK5" s="1377"/>
      <c r="JQL5" s="1377"/>
      <c r="JQM5" s="1377"/>
      <c r="JQN5" s="1377"/>
      <c r="JQO5" s="1377"/>
      <c r="JQP5" s="1377"/>
      <c r="JQQ5" s="1377"/>
      <c r="JQR5" s="1377"/>
      <c r="JQS5" s="1377"/>
      <c r="JQT5" s="1377"/>
      <c r="JQU5" s="1377"/>
      <c r="JQV5" s="1377"/>
      <c r="JQW5" s="1377"/>
      <c r="JQX5" s="1377"/>
      <c r="JQY5" s="1377"/>
      <c r="JQZ5" s="1377"/>
      <c r="JRA5" s="1377"/>
      <c r="JRB5" s="1377"/>
      <c r="JRC5" s="1377"/>
      <c r="JRD5" s="1377"/>
      <c r="JRE5" s="1377"/>
      <c r="JRF5" s="1377"/>
      <c r="JRG5" s="1377"/>
      <c r="JRH5" s="1377"/>
      <c r="JRI5" s="1377"/>
      <c r="JRJ5" s="1377"/>
      <c r="JRK5" s="1377"/>
      <c r="JRL5" s="1377"/>
      <c r="JRM5" s="1377"/>
      <c r="JRN5" s="1377"/>
      <c r="JRO5" s="1377"/>
      <c r="JRP5" s="1377"/>
      <c r="JRQ5" s="1377"/>
      <c r="JRR5" s="1377"/>
      <c r="JRS5" s="1377"/>
      <c r="JRT5" s="1377"/>
      <c r="JRU5" s="1377"/>
      <c r="JRV5" s="1377"/>
      <c r="JRW5" s="1377"/>
      <c r="JRX5" s="1377"/>
      <c r="JRY5" s="1377"/>
      <c r="JRZ5" s="1377"/>
      <c r="JSA5" s="1377"/>
      <c r="JSB5" s="1377"/>
      <c r="JSC5" s="1377"/>
      <c r="JSD5" s="1377"/>
      <c r="JSE5" s="1377"/>
      <c r="JSF5" s="1377"/>
      <c r="JSG5" s="1377"/>
      <c r="JSH5" s="1377"/>
      <c r="JSI5" s="1377"/>
      <c r="JSJ5" s="1377"/>
      <c r="JSK5" s="1377"/>
      <c r="JSL5" s="1377"/>
      <c r="JSM5" s="1377"/>
      <c r="JSN5" s="1377"/>
      <c r="JSO5" s="1377"/>
      <c r="JSP5" s="1377"/>
      <c r="JSQ5" s="1377"/>
      <c r="JSR5" s="1377"/>
      <c r="JSS5" s="1377"/>
      <c r="JST5" s="1377"/>
      <c r="JSU5" s="1377"/>
      <c r="JSV5" s="1377"/>
      <c r="JSW5" s="1377"/>
      <c r="JSX5" s="1377"/>
      <c r="JSY5" s="1377"/>
      <c r="JSZ5" s="1377"/>
      <c r="JTA5" s="1377"/>
      <c r="JTB5" s="1377"/>
      <c r="JTC5" s="1377"/>
      <c r="JTD5" s="1377"/>
      <c r="JTE5" s="1377"/>
      <c r="JTF5" s="1377"/>
      <c r="JTG5" s="1377"/>
      <c r="JTH5" s="1377"/>
      <c r="JTI5" s="1377"/>
      <c r="JTJ5" s="1377"/>
      <c r="JTK5" s="1377"/>
      <c r="JTL5" s="1377"/>
      <c r="JTM5" s="1377"/>
      <c r="JTN5" s="1377"/>
      <c r="JTO5" s="1377"/>
      <c r="JTP5" s="1377"/>
      <c r="JTQ5" s="1377"/>
      <c r="JTR5" s="1377"/>
      <c r="JTS5" s="1377"/>
      <c r="JTT5" s="1377"/>
      <c r="JTU5" s="1377"/>
      <c r="JTV5" s="1377"/>
      <c r="JTW5" s="1377"/>
      <c r="JTX5" s="1377"/>
      <c r="JTY5" s="1377"/>
      <c r="JTZ5" s="1377"/>
      <c r="JUA5" s="1377"/>
      <c r="JUB5" s="1377"/>
      <c r="JUC5" s="1377"/>
      <c r="JUD5" s="1377"/>
      <c r="JUE5" s="1377"/>
      <c r="JUF5" s="1377"/>
      <c r="JUG5" s="1377"/>
      <c r="JUH5" s="1377"/>
      <c r="JUI5" s="1377"/>
      <c r="JUJ5" s="1377"/>
      <c r="JUK5" s="1377"/>
      <c r="JUL5" s="1377"/>
      <c r="JUM5" s="1377"/>
      <c r="JUN5" s="1377"/>
      <c r="JUO5" s="1377"/>
      <c r="JUP5" s="1377"/>
      <c r="JUQ5" s="1377"/>
      <c r="JUR5" s="1377"/>
      <c r="JUS5" s="1377"/>
      <c r="JUT5" s="1377"/>
      <c r="JUU5" s="1377"/>
      <c r="JUV5" s="1377"/>
      <c r="JUW5" s="1377"/>
      <c r="JUX5" s="1377"/>
      <c r="JUY5" s="1377"/>
      <c r="JUZ5" s="1377"/>
      <c r="JVA5" s="1377"/>
      <c r="JVB5" s="1377"/>
      <c r="JVC5" s="1377"/>
      <c r="JVD5" s="1377"/>
      <c r="JVE5" s="1377"/>
      <c r="JVF5" s="1377"/>
      <c r="JVG5" s="1377"/>
      <c r="JVH5" s="1377"/>
      <c r="JVI5" s="1377"/>
      <c r="JVJ5" s="1377"/>
      <c r="JVK5" s="1377"/>
      <c r="JVL5" s="1377"/>
      <c r="JVM5" s="1377"/>
      <c r="JVN5" s="1377"/>
      <c r="JVO5" s="1377"/>
      <c r="JVP5" s="1377"/>
      <c r="JVQ5" s="1377"/>
      <c r="JVR5" s="1377"/>
      <c r="JVS5" s="1377"/>
      <c r="JVT5" s="1377"/>
      <c r="JVU5" s="1377"/>
      <c r="JVV5" s="1377"/>
      <c r="JVW5" s="1377"/>
      <c r="JVX5" s="1377"/>
      <c r="JVY5" s="1377"/>
      <c r="JVZ5" s="1377"/>
      <c r="JWA5" s="1377"/>
      <c r="JWB5" s="1377"/>
      <c r="JWC5" s="1377"/>
      <c r="JWD5" s="1377"/>
      <c r="JWE5" s="1377"/>
      <c r="JWF5" s="1377"/>
      <c r="JWG5" s="1377"/>
      <c r="JWH5" s="1377"/>
      <c r="JWI5" s="1377"/>
      <c r="JWJ5" s="1377"/>
      <c r="JWK5" s="1377"/>
      <c r="JWL5" s="1377"/>
      <c r="JWM5" s="1377"/>
      <c r="JWN5" s="1377"/>
      <c r="JWO5" s="1377"/>
      <c r="JWP5" s="1377"/>
      <c r="JWQ5" s="1377"/>
      <c r="JWR5" s="1377"/>
      <c r="JWS5" s="1377"/>
      <c r="JWT5" s="1377"/>
      <c r="JWU5" s="1377"/>
      <c r="JWV5" s="1377"/>
      <c r="JWW5" s="1377"/>
      <c r="JWX5" s="1377"/>
      <c r="JWY5" s="1377"/>
      <c r="JWZ5" s="1377"/>
      <c r="JXA5" s="1377"/>
      <c r="JXB5" s="1377"/>
      <c r="JXC5" s="1377"/>
      <c r="JXD5" s="1377"/>
      <c r="JXE5" s="1377"/>
      <c r="JXF5" s="1377"/>
      <c r="JXG5" s="1377"/>
      <c r="JXH5" s="1377"/>
      <c r="JXI5" s="1377"/>
      <c r="JXJ5" s="1377"/>
      <c r="JXK5" s="1377"/>
      <c r="JXL5" s="1377"/>
      <c r="JXM5" s="1377"/>
      <c r="JXN5" s="1377"/>
      <c r="JXO5" s="1377"/>
      <c r="JXP5" s="1377"/>
      <c r="JXQ5" s="1377"/>
      <c r="JXR5" s="1377"/>
      <c r="JXS5" s="1377"/>
      <c r="JXT5" s="1377"/>
      <c r="JXU5" s="1377"/>
      <c r="JXV5" s="1377"/>
      <c r="JXW5" s="1377"/>
      <c r="JXX5" s="1377"/>
      <c r="JXY5" s="1377"/>
      <c r="JXZ5" s="1377"/>
      <c r="JYA5" s="1377"/>
      <c r="JYB5" s="1377"/>
      <c r="JYC5" s="1377"/>
      <c r="JYD5" s="1377"/>
      <c r="JYE5" s="1377"/>
      <c r="JYF5" s="1377"/>
      <c r="JYG5" s="1377"/>
      <c r="JYH5" s="1377"/>
      <c r="JYI5" s="1377"/>
      <c r="JYJ5" s="1377"/>
      <c r="JYK5" s="1377"/>
      <c r="JYL5" s="1377"/>
      <c r="JYM5" s="1377"/>
      <c r="JYN5" s="1377"/>
      <c r="JYO5" s="1377"/>
      <c r="JYP5" s="1377"/>
      <c r="JYQ5" s="1377"/>
      <c r="JYR5" s="1377"/>
      <c r="JYS5" s="1377"/>
      <c r="JYT5" s="1377"/>
      <c r="JYU5" s="1377"/>
      <c r="JYV5" s="1377"/>
      <c r="JYW5" s="1377"/>
      <c r="JYX5" s="1377"/>
      <c r="JYY5" s="1377"/>
      <c r="JYZ5" s="1377"/>
      <c r="JZA5" s="1377"/>
      <c r="JZB5" s="1377"/>
      <c r="JZC5" s="1377"/>
      <c r="JZD5" s="1377"/>
      <c r="JZE5" s="1377"/>
      <c r="JZF5" s="1377"/>
      <c r="JZG5" s="1377"/>
      <c r="JZH5" s="1377"/>
      <c r="JZI5" s="1377"/>
      <c r="JZJ5" s="1377"/>
      <c r="JZK5" s="1377"/>
      <c r="JZL5" s="1377"/>
      <c r="JZM5" s="1377"/>
      <c r="JZN5" s="1377"/>
      <c r="JZO5" s="1377"/>
      <c r="JZP5" s="1377"/>
      <c r="JZQ5" s="1377"/>
      <c r="JZR5" s="1377"/>
      <c r="JZS5" s="1377"/>
      <c r="JZT5" s="1377"/>
      <c r="JZU5" s="1377"/>
      <c r="JZV5" s="1377"/>
      <c r="JZW5" s="1377"/>
      <c r="JZX5" s="1377"/>
      <c r="JZY5" s="1377"/>
      <c r="JZZ5" s="1377"/>
      <c r="KAA5" s="1377"/>
      <c r="KAB5" s="1377"/>
      <c r="KAC5" s="1377"/>
      <c r="KAD5" s="1377"/>
      <c r="KAE5" s="1377"/>
      <c r="KAF5" s="1377"/>
      <c r="KAG5" s="1377"/>
      <c r="KAH5" s="1377"/>
      <c r="KAI5" s="1377"/>
      <c r="KAJ5" s="1377"/>
      <c r="KAK5" s="1377"/>
      <c r="KAL5" s="1377"/>
      <c r="KAM5" s="1377"/>
      <c r="KAN5" s="1377"/>
      <c r="KAO5" s="1377"/>
      <c r="KAP5" s="1377"/>
      <c r="KAQ5" s="1377"/>
      <c r="KAR5" s="1377"/>
      <c r="KAS5" s="1377"/>
      <c r="KAT5" s="1377"/>
      <c r="KAU5" s="1377"/>
      <c r="KAV5" s="1377"/>
      <c r="KAW5" s="1377"/>
      <c r="KAX5" s="1377"/>
      <c r="KAY5" s="1377"/>
      <c r="KAZ5" s="1377"/>
      <c r="KBA5" s="1377"/>
      <c r="KBB5" s="1377"/>
      <c r="KBC5" s="1377"/>
      <c r="KBD5" s="1377"/>
      <c r="KBE5" s="1377"/>
      <c r="KBF5" s="1377"/>
      <c r="KBG5" s="1377"/>
      <c r="KBH5" s="1377"/>
      <c r="KBI5" s="1377"/>
      <c r="KBJ5" s="1377"/>
      <c r="KBK5" s="1377"/>
      <c r="KBL5" s="1377"/>
      <c r="KBM5" s="1377"/>
      <c r="KBN5" s="1377"/>
      <c r="KBO5" s="1377"/>
      <c r="KBP5" s="1377"/>
      <c r="KBQ5" s="1377"/>
      <c r="KBR5" s="1377"/>
      <c r="KBS5" s="1377"/>
      <c r="KBT5" s="1377"/>
      <c r="KBU5" s="1377"/>
      <c r="KBV5" s="1377"/>
      <c r="KBW5" s="1377"/>
      <c r="KBX5" s="1377"/>
      <c r="KBY5" s="1377"/>
      <c r="KBZ5" s="1377"/>
      <c r="KCA5" s="1377"/>
      <c r="KCB5" s="1377"/>
      <c r="KCC5" s="1377"/>
      <c r="KCD5" s="1377"/>
      <c r="KCE5" s="1377"/>
      <c r="KCF5" s="1377"/>
      <c r="KCG5" s="1377"/>
      <c r="KCH5" s="1377"/>
      <c r="KCI5" s="1377"/>
      <c r="KCJ5" s="1377"/>
      <c r="KCK5" s="1377"/>
      <c r="KCL5" s="1377"/>
      <c r="KCM5" s="1377"/>
      <c r="KCN5" s="1377"/>
      <c r="KCO5" s="1377"/>
      <c r="KCP5" s="1377"/>
      <c r="KCQ5" s="1377"/>
      <c r="KCR5" s="1377"/>
      <c r="KCS5" s="1377"/>
      <c r="KCT5" s="1377"/>
      <c r="KCU5" s="1377"/>
      <c r="KCV5" s="1377"/>
      <c r="KCW5" s="1377"/>
      <c r="KCX5" s="1377"/>
      <c r="KCY5" s="1377"/>
      <c r="KCZ5" s="1377"/>
      <c r="KDA5" s="1377"/>
      <c r="KDB5" s="1377"/>
      <c r="KDC5" s="1377"/>
      <c r="KDD5" s="1377"/>
      <c r="KDE5" s="1377"/>
      <c r="KDF5" s="1377"/>
      <c r="KDG5" s="1377"/>
      <c r="KDH5" s="1377"/>
      <c r="KDI5" s="1377"/>
      <c r="KDJ5" s="1377"/>
      <c r="KDK5" s="1377"/>
      <c r="KDL5" s="1377"/>
      <c r="KDM5" s="1377"/>
      <c r="KDN5" s="1377"/>
      <c r="KDO5" s="1377"/>
      <c r="KDP5" s="1377"/>
      <c r="KDQ5" s="1377"/>
      <c r="KDR5" s="1377"/>
      <c r="KDS5" s="1377"/>
      <c r="KDT5" s="1377"/>
      <c r="KDU5" s="1377"/>
      <c r="KDV5" s="1377"/>
      <c r="KDW5" s="1377"/>
      <c r="KDX5" s="1377"/>
      <c r="KDY5" s="1377"/>
      <c r="KDZ5" s="1377"/>
      <c r="KEA5" s="1377"/>
      <c r="KEB5" s="1377"/>
      <c r="KEC5" s="1377"/>
      <c r="KED5" s="1377"/>
      <c r="KEE5" s="1377"/>
      <c r="KEF5" s="1377"/>
      <c r="KEG5" s="1377"/>
      <c r="KEH5" s="1377"/>
      <c r="KEI5" s="1377"/>
      <c r="KEJ5" s="1377"/>
      <c r="KEK5" s="1377"/>
      <c r="KEL5" s="1377"/>
      <c r="KEM5" s="1377"/>
      <c r="KEN5" s="1377"/>
      <c r="KEO5" s="1377"/>
      <c r="KEP5" s="1377"/>
      <c r="KEQ5" s="1377"/>
      <c r="KER5" s="1377"/>
      <c r="KES5" s="1377"/>
      <c r="KET5" s="1377"/>
      <c r="KEU5" s="1377"/>
      <c r="KEV5" s="1377"/>
      <c r="KEW5" s="1377"/>
      <c r="KEX5" s="1377"/>
      <c r="KEY5" s="1377"/>
      <c r="KEZ5" s="1377"/>
      <c r="KFA5" s="1377"/>
      <c r="KFB5" s="1377"/>
      <c r="KFC5" s="1377"/>
      <c r="KFD5" s="1377"/>
      <c r="KFE5" s="1377"/>
      <c r="KFF5" s="1377"/>
      <c r="KFG5" s="1377"/>
      <c r="KFH5" s="1377"/>
      <c r="KFI5" s="1377"/>
      <c r="KFJ5" s="1377"/>
      <c r="KFK5" s="1377"/>
      <c r="KFL5" s="1377"/>
      <c r="KFM5" s="1377"/>
      <c r="KFN5" s="1377"/>
      <c r="KFO5" s="1377"/>
      <c r="KFP5" s="1377"/>
      <c r="KFQ5" s="1377"/>
      <c r="KFR5" s="1377"/>
      <c r="KFS5" s="1377"/>
      <c r="KFT5" s="1377"/>
      <c r="KFU5" s="1377"/>
      <c r="KFV5" s="1377"/>
      <c r="KFW5" s="1377"/>
      <c r="KFX5" s="1377"/>
      <c r="KFY5" s="1377"/>
      <c r="KFZ5" s="1377"/>
      <c r="KGA5" s="1377"/>
      <c r="KGB5" s="1377"/>
      <c r="KGC5" s="1377"/>
      <c r="KGD5" s="1377"/>
      <c r="KGE5" s="1377"/>
      <c r="KGF5" s="1377"/>
      <c r="KGG5" s="1377"/>
      <c r="KGH5" s="1377"/>
      <c r="KGI5" s="1377"/>
      <c r="KGJ5" s="1377"/>
      <c r="KGK5" s="1377"/>
      <c r="KGL5" s="1377"/>
      <c r="KGM5" s="1377"/>
      <c r="KGN5" s="1377"/>
      <c r="KGO5" s="1377"/>
      <c r="KGP5" s="1377"/>
      <c r="KGQ5" s="1377"/>
      <c r="KGR5" s="1377"/>
      <c r="KGS5" s="1377"/>
      <c r="KGT5" s="1377"/>
      <c r="KGU5" s="1377"/>
      <c r="KGV5" s="1377"/>
      <c r="KGW5" s="1377"/>
      <c r="KGX5" s="1377"/>
      <c r="KGY5" s="1377"/>
      <c r="KGZ5" s="1377"/>
      <c r="KHA5" s="1377"/>
      <c r="KHB5" s="1377"/>
      <c r="KHC5" s="1377"/>
      <c r="KHD5" s="1377"/>
      <c r="KHE5" s="1377"/>
      <c r="KHF5" s="1377"/>
      <c r="KHG5" s="1377"/>
      <c r="KHH5" s="1377"/>
      <c r="KHI5" s="1377"/>
      <c r="KHJ5" s="1377"/>
      <c r="KHK5" s="1377"/>
      <c r="KHL5" s="1377"/>
      <c r="KHM5" s="1377"/>
      <c r="KHN5" s="1377"/>
      <c r="KHO5" s="1377"/>
      <c r="KHP5" s="1377"/>
      <c r="KHQ5" s="1377"/>
      <c r="KHR5" s="1377"/>
      <c r="KHS5" s="1377"/>
      <c r="KHT5" s="1377"/>
      <c r="KHU5" s="1377"/>
      <c r="KHV5" s="1377"/>
      <c r="KHW5" s="1377"/>
      <c r="KHX5" s="1377"/>
      <c r="KHY5" s="1377"/>
      <c r="KHZ5" s="1377"/>
      <c r="KIA5" s="1377"/>
      <c r="KIB5" s="1377"/>
      <c r="KIC5" s="1377"/>
      <c r="KID5" s="1377"/>
      <c r="KIE5" s="1377"/>
      <c r="KIF5" s="1377"/>
      <c r="KIG5" s="1377"/>
      <c r="KIH5" s="1377"/>
      <c r="KII5" s="1377"/>
      <c r="KIJ5" s="1377"/>
      <c r="KIK5" s="1377"/>
      <c r="KIL5" s="1377"/>
      <c r="KIM5" s="1377"/>
      <c r="KIN5" s="1377"/>
      <c r="KIO5" s="1377"/>
      <c r="KIP5" s="1377"/>
      <c r="KIQ5" s="1377"/>
      <c r="KIR5" s="1377"/>
      <c r="KIS5" s="1377"/>
      <c r="KIT5" s="1377"/>
      <c r="KIU5" s="1377"/>
      <c r="KIV5" s="1377"/>
      <c r="KIW5" s="1377"/>
      <c r="KIX5" s="1377"/>
      <c r="KIY5" s="1377"/>
      <c r="KIZ5" s="1377"/>
      <c r="KJA5" s="1377"/>
      <c r="KJB5" s="1377"/>
      <c r="KJC5" s="1377"/>
      <c r="KJD5" s="1377"/>
      <c r="KJE5" s="1377"/>
      <c r="KJF5" s="1377"/>
      <c r="KJG5" s="1377"/>
      <c r="KJH5" s="1377"/>
      <c r="KJI5" s="1377"/>
      <c r="KJJ5" s="1377"/>
      <c r="KJK5" s="1377"/>
      <c r="KJL5" s="1377"/>
      <c r="KJM5" s="1377"/>
      <c r="KJN5" s="1377"/>
      <c r="KJO5" s="1377"/>
      <c r="KJP5" s="1377"/>
      <c r="KJQ5" s="1377"/>
      <c r="KJR5" s="1377"/>
      <c r="KJS5" s="1377"/>
      <c r="KJT5" s="1377"/>
      <c r="KJU5" s="1377"/>
      <c r="KJV5" s="1377"/>
      <c r="KJW5" s="1377"/>
      <c r="KJX5" s="1377"/>
      <c r="KJY5" s="1377"/>
      <c r="KJZ5" s="1377"/>
      <c r="KKA5" s="1377"/>
      <c r="KKB5" s="1377"/>
      <c r="KKC5" s="1377"/>
      <c r="KKD5" s="1377"/>
      <c r="KKE5" s="1377"/>
      <c r="KKF5" s="1377"/>
      <c r="KKG5" s="1377"/>
      <c r="KKH5" s="1377"/>
      <c r="KKI5" s="1377"/>
      <c r="KKJ5" s="1377"/>
      <c r="KKK5" s="1377"/>
      <c r="KKL5" s="1377"/>
      <c r="KKM5" s="1377"/>
      <c r="KKN5" s="1377"/>
      <c r="KKO5" s="1377"/>
      <c r="KKP5" s="1377"/>
      <c r="KKQ5" s="1377"/>
      <c r="KKR5" s="1377"/>
      <c r="KKS5" s="1377"/>
      <c r="KKT5" s="1377"/>
      <c r="KKU5" s="1377"/>
      <c r="KKV5" s="1377"/>
      <c r="KKW5" s="1377"/>
      <c r="KKX5" s="1377"/>
      <c r="KKY5" s="1377"/>
      <c r="KKZ5" s="1377"/>
      <c r="KLA5" s="1377"/>
      <c r="KLB5" s="1377"/>
      <c r="KLC5" s="1377"/>
      <c r="KLD5" s="1377"/>
      <c r="KLE5" s="1377"/>
      <c r="KLF5" s="1377"/>
      <c r="KLG5" s="1377"/>
      <c r="KLH5" s="1377"/>
      <c r="KLI5" s="1377"/>
      <c r="KLJ5" s="1377"/>
      <c r="KLK5" s="1377"/>
      <c r="KLL5" s="1377"/>
      <c r="KLM5" s="1377"/>
      <c r="KLN5" s="1377"/>
      <c r="KLO5" s="1377"/>
      <c r="KLP5" s="1377"/>
      <c r="KLQ5" s="1377"/>
      <c r="KLR5" s="1377"/>
      <c r="KLS5" s="1377"/>
      <c r="KLT5" s="1377"/>
      <c r="KLU5" s="1377"/>
      <c r="KLV5" s="1377"/>
      <c r="KLW5" s="1377"/>
      <c r="KLX5" s="1377"/>
      <c r="KLY5" s="1377"/>
      <c r="KLZ5" s="1377"/>
      <c r="KMA5" s="1377"/>
      <c r="KMB5" s="1377"/>
      <c r="KMC5" s="1377"/>
      <c r="KMD5" s="1377"/>
      <c r="KME5" s="1377"/>
      <c r="KMF5" s="1377"/>
      <c r="KMG5" s="1377"/>
      <c r="KMH5" s="1377"/>
      <c r="KMI5" s="1377"/>
      <c r="KMJ5" s="1377"/>
      <c r="KMK5" s="1377"/>
      <c r="KML5" s="1377"/>
      <c r="KMM5" s="1377"/>
      <c r="KMN5" s="1377"/>
      <c r="KMO5" s="1377"/>
      <c r="KMP5" s="1377"/>
      <c r="KMQ5" s="1377"/>
      <c r="KMR5" s="1377"/>
      <c r="KMS5" s="1377"/>
      <c r="KMT5" s="1377"/>
      <c r="KMU5" s="1377"/>
      <c r="KMV5" s="1377"/>
      <c r="KMW5" s="1377"/>
      <c r="KMX5" s="1377"/>
      <c r="KMY5" s="1377"/>
      <c r="KMZ5" s="1377"/>
      <c r="KNA5" s="1377"/>
      <c r="KNB5" s="1377"/>
      <c r="KNC5" s="1377"/>
      <c r="KND5" s="1377"/>
      <c r="KNE5" s="1377"/>
      <c r="KNF5" s="1377"/>
      <c r="KNG5" s="1377"/>
      <c r="KNH5" s="1377"/>
      <c r="KNI5" s="1377"/>
      <c r="KNJ5" s="1377"/>
      <c r="KNK5" s="1377"/>
      <c r="KNL5" s="1377"/>
      <c r="KNM5" s="1377"/>
      <c r="KNN5" s="1377"/>
      <c r="KNO5" s="1377"/>
      <c r="KNP5" s="1377"/>
      <c r="KNQ5" s="1377"/>
      <c r="KNR5" s="1377"/>
      <c r="KNS5" s="1377"/>
      <c r="KNT5" s="1377"/>
      <c r="KNU5" s="1377"/>
      <c r="KNV5" s="1377"/>
      <c r="KNW5" s="1377"/>
      <c r="KNX5" s="1377"/>
      <c r="KNY5" s="1377"/>
      <c r="KNZ5" s="1377"/>
      <c r="KOA5" s="1377"/>
      <c r="KOB5" s="1377"/>
      <c r="KOC5" s="1377"/>
      <c r="KOD5" s="1377"/>
      <c r="KOE5" s="1377"/>
      <c r="KOF5" s="1377"/>
      <c r="KOG5" s="1377"/>
      <c r="KOH5" s="1377"/>
      <c r="KOI5" s="1377"/>
      <c r="KOJ5" s="1377"/>
      <c r="KOK5" s="1377"/>
      <c r="KOL5" s="1377"/>
      <c r="KOM5" s="1377"/>
      <c r="KON5" s="1377"/>
      <c r="KOO5" s="1377"/>
      <c r="KOP5" s="1377"/>
      <c r="KOQ5" s="1377"/>
      <c r="KOR5" s="1377"/>
      <c r="KOS5" s="1377"/>
      <c r="KOT5" s="1377"/>
      <c r="KOU5" s="1377"/>
      <c r="KOV5" s="1377"/>
      <c r="KOW5" s="1377"/>
      <c r="KOX5" s="1377"/>
      <c r="KOY5" s="1377"/>
      <c r="KOZ5" s="1377"/>
      <c r="KPA5" s="1377"/>
      <c r="KPB5" s="1377"/>
      <c r="KPC5" s="1377"/>
      <c r="KPD5" s="1377"/>
      <c r="KPE5" s="1377"/>
      <c r="KPF5" s="1377"/>
      <c r="KPG5" s="1377"/>
      <c r="KPH5" s="1377"/>
      <c r="KPI5" s="1377"/>
      <c r="KPJ5" s="1377"/>
      <c r="KPK5" s="1377"/>
      <c r="KPL5" s="1377"/>
      <c r="KPM5" s="1377"/>
      <c r="KPN5" s="1377"/>
      <c r="KPO5" s="1377"/>
      <c r="KPP5" s="1377"/>
      <c r="KPQ5" s="1377"/>
      <c r="KPR5" s="1377"/>
      <c r="KPS5" s="1377"/>
      <c r="KPT5" s="1377"/>
      <c r="KPU5" s="1377"/>
      <c r="KPV5" s="1377"/>
      <c r="KPW5" s="1377"/>
      <c r="KPX5" s="1377"/>
      <c r="KPY5" s="1377"/>
      <c r="KPZ5" s="1377"/>
      <c r="KQA5" s="1377"/>
      <c r="KQB5" s="1377"/>
      <c r="KQC5" s="1377"/>
      <c r="KQD5" s="1377"/>
      <c r="KQE5" s="1377"/>
      <c r="KQF5" s="1377"/>
      <c r="KQG5" s="1377"/>
      <c r="KQH5" s="1377"/>
      <c r="KQI5" s="1377"/>
      <c r="KQJ5" s="1377"/>
      <c r="KQK5" s="1377"/>
      <c r="KQL5" s="1377"/>
      <c r="KQM5" s="1377"/>
      <c r="KQN5" s="1377"/>
      <c r="KQO5" s="1377"/>
      <c r="KQP5" s="1377"/>
      <c r="KQQ5" s="1377"/>
      <c r="KQR5" s="1377"/>
      <c r="KQS5" s="1377"/>
      <c r="KQT5" s="1377"/>
      <c r="KQU5" s="1377"/>
      <c r="KQV5" s="1377"/>
      <c r="KQW5" s="1377"/>
      <c r="KQX5" s="1377"/>
      <c r="KQY5" s="1377"/>
      <c r="KQZ5" s="1377"/>
      <c r="KRA5" s="1377"/>
      <c r="KRB5" s="1377"/>
      <c r="KRC5" s="1377"/>
      <c r="KRD5" s="1377"/>
      <c r="KRE5" s="1377"/>
      <c r="KRF5" s="1377"/>
      <c r="KRG5" s="1377"/>
      <c r="KRH5" s="1377"/>
      <c r="KRI5" s="1377"/>
      <c r="KRJ5" s="1377"/>
      <c r="KRK5" s="1377"/>
      <c r="KRL5" s="1377"/>
      <c r="KRM5" s="1377"/>
      <c r="KRN5" s="1377"/>
      <c r="KRO5" s="1377"/>
      <c r="KRP5" s="1377"/>
      <c r="KRQ5" s="1377"/>
      <c r="KRR5" s="1377"/>
      <c r="KRS5" s="1377"/>
      <c r="KRT5" s="1377"/>
      <c r="KRU5" s="1377"/>
      <c r="KRV5" s="1377"/>
      <c r="KRW5" s="1377"/>
      <c r="KRX5" s="1377"/>
      <c r="KRY5" s="1377"/>
      <c r="KRZ5" s="1377"/>
      <c r="KSA5" s="1377"/>
      <c r="KSB5" s="1377"/>
      <c r="KSC5" s="1377"/>
      <c r="KSD5" s="1377"/>
      <c r="KSE5" s="1377"/>
      <c r="KSF5" s="1377"/>
      <c r="KSG5" s="1377"/>
      <c r="KSH5" s="1377"/>
      <c r="KSI5" s="1377"/>
      <c r="KSJ5" s="1377"/>
      <c r="KSK5" s="1377"/>
      <c r="KSL5" s="1377"/>
      <c r="KSM5" s="1377"/>
      <c r="KSN5" s="1377"/>
      <c r="KSO5" s="1377"/>
      <c r="KSP5" s="1377"/>
      <c r="KSQ5" s="1377"/>
      <c r="KSR5" s="1377"/>
      <c r="KSS5" s="1377"/>
      <c r="KST5" s="1377"/>
      <c r="KSU5" s="1377"/>
      <c r="KSV5" s="1377"/>
      <c r="KSW5" s="1377"/>
      <c r="KSX5" s="1377"/>
      <c r="KSY5" s="1377"/>
      <c r="KSZ5" s="1377"/>
      <c r="KTA5" s="1377"/>
      <c r="KTB5" s="1377"/>
      <c r="KTC5" s="1377"/>
      <c r="KTD5" s="1377"/>
      <c r="KTE5" s="1377"/>
      <c r="KTF5" s="1377"/>
      <c r="KTG5" s="1377"/>
      <c r="KTH5" s="1377"/>
      <c r="KTI5" s="1377"/>
      <c r="KTJ5" s="1377"/>
      <c r="KTK5" s="1377"/>
      <c r="KTL5" s="1377"/>
      <c r="KTM5" s="1377"/>
      <c r="KTN5" s="1377"/>
      <c r="KTO5" s="1377"/>
      <c r="KTP5" s="1377"/>
      <c r="KTQ5" s="1377"/>
      <c r="KTR5" s="1377"/>
      <c r="KTS5" s="1377"/>
      <c r="KTT5" s="1377"/>
      <c r="KTU5" s="1377"/>
      <c r="KTV5" s="1377"/>
      <c r="KTW5" s="1377"/>
      <c r="KTX5" s="1377"/>
      <c r="KTY5" s="1377"/>
      <c r="KTZ5" s="1377"/>
      <c r="KUA5" s="1377"/>
      <c r="KUB5" s="1377"/>
      <c r="KUC5" s="1377"/>
      <c r="KUD5" s="1377"/>
      <c r="KUE5" s="1377"/>
      <c r="KUF5" s="1377"/>
      <c r="KUG5" s="1377"/>
      <c r="KUH5" s="1377"/>
      <c r="KUI5" s="1377"/>
      <c r="KUJ5" s="1377"/>
      <c r="KUK5" s="1377"/>
      <c r="KUL5" s="1377"/>
      <c r="KUM5" s="1377"/>
      <c r="KUN5" s="1377"/>
      <c r="KUO5" s="1377"/>
      <c r="KUP5" s="1377"/>
      <c r="KUQ5" s="1377"/>
      <c r="KUR5" s="1377"/>
      <c r="KUS5" s="1377"/>
      <c r="KUT5" s="1377"/>
      <c r="KUU5" s="1377"/>
      <c r="KUV5" s="1377"/>
      <c r="KUW5" s="1377"/>
      <c r="KUX5" s="1377"/>
      <c r="KUY5" s="1377"/>
      <c r="KUZ5" s="1377"/>
      <c r="KVA5" s="1377"/>
      <c r="KVB5" s="1377"/>
      <c r="KVC5" s="1377"/>
      <c r="KVD5" s="1377"/>
      <c r="KVE5" s="1377"/>
      <c r="KVF5" s="1377"/>
      <c r="KVG5" s="1377"/>
      <c r="KVH5" s="1377"/>
      <c r="KVI5" s="1377"/>
      <c r="KVJ5" s="1377"/>
      <c r="KVK5" s="1377"/>
      <c r="KVL5" s="1377"/>
      <c r="KVM5" s="1377"/>
      <c r="KVN5" s="1377"/>
      <c r="KVO5" s="1377"/>
      <c r="KVP5" s="1377"/>
      <c r="KVQ5" s="1377"/>
      <c r="KVR5" s="1377"/>
      <c r="KVS5" s="1377"/>
      <c r="KVT5" s="1377"/>
      <c r="KVU5" s="1377"/>
      <c r="KVV5" s="1377"/>
      <c r="KVW5" s="1377"/>
      <c r="KVX5" s="1377"/>
      <c r="KVY5" s="1377"/>
      <c r="KVZ5" s="1377"/>
      <c r="KWA5" s="1377"/>
      <c r="KWB5" s="1377"/>
      <c r="KWC5" s="1377"/>
      <c r="KWD5" s="1377"/>
      <c r="KWE5" s="1377"/>
      <c r="KWF5" s="1377"/>
      <c r="KWG5" s="1377"/>
      <c r="KWH5" s="1377"/>
      <c r="KWI5" s="1377"/>
      <c r="KWJ5" s="1377"/>
      <c r="KWK5" s="1377"/>
      <c r="KWL5" s="1377"/>
      <c r="KWM5" s="1377"/>
      <c r="KWN5" s="1377"/>
      <c r="KWO5" s="1377"/>
      <c r="KWP5" s="1377"/>
      <c r="KWQ5" s="1377"/>
      <c r="KWR5" s="1377"/>
      <c r="KWS5" s="1377"/>
      <c r="KWT5" s="1377"/>
      <c r="KWU5" s="1377"/>
      <c r="KWV5" s="1377"/>
      <c r="KWW5" s="1377"/>
      <c r="KWX5" s="1377"/>
      <c r="KWY5" s="1377"/>
      <c r="KWZ5" s="1377"/>
      <c r="KXA5" s="1377"/>
      <c r="KXB5" s="1377"/>
      <c r="KXC5" s="1377"/>
      <c r="KXD5" s="1377"/>
      <c r="KXE5" s="1377"/>
      <c r="KXF5" s="1377"/>
      <c r="KXG5" s="1377"/>
      <c r="KXH5" s="1377"/>
      <c r="KXI5" s="1377"/>
      <c r="KXJ5" s="1377"/>
      <c r="KXK5" s="1377"/>
      <c r="KXL5" s="1377"/>
      <c r="KXM5" s="1377"/>
      <c r="KXN5" s="1377"/>
      <c r="KXO5" s="1377"/>
      <c r="KXP5" s="1377"/>
      <c r="KXQ5" s="1377"/>
      <c r="KXR5" s="1377"/>
      <c r="KXS5" s="1377"/>
      <c r="KXT5" s="1377"/>
      <c r="KXU5" s="1377"/>
      <c r="KXV5" s="1377"/>
      <c r="KXW5" s="1377"/>
      <c r="KXX5" s="1377"/>
      <c r="KXY5" s="1377"/>
      <c r="KXZ5" s="1377"/>
      <c r="KYA5" s="1377"/>
      <c r="KYB5" s="1377"/>
      <c r="KYC5" s="1377"/>
      <c r="KYD5" s="1377"/>
      <c r="KYE5" s="1377"/>
      <c r="KYF5" s="1377"/>
      <c r="KYG5" s="1377"/>
      <c r="KYH5" s="1377"/>
      <c r="KYI5" s="1377"/>
      <c r="KYJ5" s="1377"/>
      <c r="KYK5" s="1377"/>
      <c r="KYL5" s="1377"/>
      <c r="KYM5" s="1377"/>
      <c r="KYN5" s="1377"/>
      <c r="KYO5" s="1377"/>
      <c r="KYP5" s="1377"/>
      <c r="KYQ5" s="1377"/>
      <c r="KYR5" s="1377"/>
      <c r="KYS5" s="1377"/>
      <c r="KYT5" s="1377"/>
      <c r="KYU5" s="1377"/>
      <c r="KYV5" s="1377"/>
      <c r="KYW5" s="1377"/>
      <c r="KYX5" s="1377"/>
      <c r="KYY5" s="1377"/>
      <c r="KYZ5" s="1377"/>
      <c r="KZA5" s="1377"/>
      <c r="KZB5" s="1377"/>
      <c r="KZC5" s="1377"/>
      <c r="KZD5" s="1377"/>
      <c r="KZE5" s="1377"/>
      <c r="KZF5" s="1377"/>
      <c r="KZG5" s="1377"/>
      <c r="KZH5" s="1377"/>
      <c r="KZI5" s="1377"/>
      <c r="KZJ5" s="1377"/>
      <c r="KZK5" s="1377"/>
      <c r="KZL5" s="1377"/>
      <c r="KZM5" s="1377"/>
      <c r="KZN5" s="1377"/>
      <c r="KZO5" s="1377"/>
      <c r="KZP5" s="1377"/>
      <c r="KZQ5" s="1377"/>
      <c r="KZR5" s="1377"/>
      <c r="KZS5" s="1377"/>
      <c r="KZT5" s="1377"/>
      <c r="KZU5" s="1377"/>
      <c r="KZV5" s="1377"/>
      <c r="KZW5" s="1377"/>
      <c r="KZX5" s="1377"/>
      <c r="KZY5" s="1377"/>
      <c r="KZZ5" s="1377"/>
      <c r="LAA5" s="1377"/>
      <c r="LAB5" s="1377"/>
      <c r="LAC5" s="1377"/>
      <c r="LAD5" s="1377"/>
      <c r="LAE5" s="1377"/>
      <c r="LAF5" s="1377"/>
      <c r="LAG5" s="1377"/>
      <c r="LAH5" s="1377"/>
      <c r="LAI5" s="1377"/>
      <c r="LAJ5" s="1377"/>
      <c r="LAK5" s="1377"/>
      <c r="LAL5" s="1377"/>
      <c r="LAM5" s="1377"/>
      <c r="LAN5" s="1377"/>
      <c r="LAO5" s="1377"/>
      <c r="LAP5" s="1377"/>
      <c r="LAQ5" s="1377"/>
      <c r="LAR5" s="1377"/>
      <c r="LAS5" s="1377"/>
      <c r="LAT5" s="1377"/>
      <c r="LAU5" s="1377"/>
      <c r="LAV5" s="1377"/>
      <c r="LAW5" s="1377"/>
      <c r="LAX5" s="1377"/>
      <c r="LAY5" s="1377"/>
      <c r="LAZ5" s="1377"/>
      <c r="LBA5" s="1377"/>
      <c r="LBB5" s="1377"/>
      <c r="LBC5" s="1377"/>
      <c r="LBD5" s="1377"/>
      <c r="LBE5" s="1377"/>
      <c r="LBF5" s="1377"/>
      <c r="LBG5" s="1377"/>
      <c r="LBH5" s="1377"/>
      <c r="LBI5" s="1377"/>
      <c r="LBJ5" s="1377"/>
      <c r="LBK5" s="1377"/>
      <c r="LBL5" s="1377"/>
      <c r="LBM5" s="1377"/>
      <c r="LBN5" s="1377"/>
      <c r="LBO5" s="1377"/>
      <c r="LBP5" s="1377"/>
      <c r="LBQ5" s="1377"/>
      <c r="LBR5" s="1377"/>
      <c r="LBS5" s="1377"/>
      <c r="LBT5" s="1377"/>
      <c r="LBU5" s="1377"/>
      <c r="LBV5" s="1377"/>
      <c r="LBW5" s="1377"/>
      <c r="LBX5" s="1377"/>
      <c r="LBY5" s="1377"/>
      <c r="LBZ5" s="1377"/>
      <c r="LCA5" s="1377"/>
      <c r="LCB5" s="1377"/>
      <c r="LCC5" s="1377"/>
      <c r="LCD5" s="1377"/>
      <c r="LCE5" s="1377"/>
      <c r="LCF5" s="1377"/>
      <c r="LCG5" s="1377"/>
      <c r="LCH5" s="1377"/>
      <c r="LCI5" s="1377"/>
      <c r="LCJ5" s="1377"/>
      <c r="LCK5" s="1377"/>
      <c r="LCL5" s="1377"/>
      <c r="LCM5" s="1377"/>
      <c r="LCN5" s="1377"/>
      <c r="LCO5" s="1377"/>
      <c r="LCP5" s="1377"/>
      <c r="LCQ5" s="1377"/>
      <c r="LCR5" s="1377"/>
      <c r="LCS5" s="1377"/>
      <c r="LCT5" s="1377"/>
      <c r="LCU5" s="1377"/>
      <c r="LCV5" s="1377"/>
      <c r="LCW5" s="1377"/>
      <c r="LCX5" s="1377"/>
      <c r="LCY5" s="1377"/>
      <c r="LCZ5" s="1377"/>
      <c r="LDA5" s="1377"/>
      <c r="LDB5" s="1377"/>
      <c r="LDC5" s="1377"/>
      <c r="LDD5" s="1377"/>
      <c r="LDE5" s="1377"/>
      <c r="LDF5" s="1377"/>
      <c r="LDG5" s="1377"/>
      <c r="LDH5" s="1377"/>
      <c r="LDI5" s="1377"/>
      <c r="LDJ5" s="1377"/>
      <c r="LDK5" s="1377"/>
      <c r="LDL5" s="1377"/>
      <c r="LDM5" s="1377"/>
      <c r="LDN5" s="1377"/>
      <c r="LDO5" s="1377"/>
      <c r="LDP5" s="1377"/>
      <c r="LDQ5" s="1377"/>
      <c r="LDR5" s="1377"/>
      <c r="LDS5" s="1377"/>
      <c r="LDT5" s="1377"/>
      <c r="LDU5" s="1377"/>
      <c r="LDV5" s="1377"/>
      <c r="LDW5" s="1377"/>
      <c r="LDX5" s="1377"/>
      <c r="LDY5" s="1377"/>
      <c r="LDZ5" s="1377"/>
      <c r="LEA5" s="1377"/>
      <c r="LEB5" s="1377"/>
      <c r="LEC5" s="1377"/>
      <c r="LED5" s="1377"/>
      <c r="LEE5" s="1377"/>
      <c r="LEF5" s="1377"/>
      <c r="LEG5" s="1377"/>
      <c r="LEH5" s="1377"/>
      <c r="LEI5" s="1377"/>
      <c r="LEJ5" s="1377"/>
      <c r="LEK5" s="1377"/>
      <c r="LEL5" s="1377"/>
      <c r="LEM5" s="1377"/>
      <c r="LEN5" s="1377"/>
      <c r="LEO5" s="1377"/>
      <c r="LEP5" s="1377"/>
      <c r="LEQ5" s="1377"/>
      <c r="LER5" s="1377"/>
      <c r="LES5" s="1377"/>
      <c r="LET5" s="1377"/>
      <c r="LEU5" s="1377"/>
      <c r="LEV5" s="1377"/>
      <c r="LEW5" s="1377"/>
      <c r="LEX5" s="1377"/>
      <c r="LEY5" s="1377"/>
      <c r="LEZ5" s="1377"/>
      <c r="LFA5" s="1377"/>
      <c r="LFB5" s="1377"/>
      <c r="LFC5" s="1377"/>
      <c r="LFD5" s="1377"/>
      <c r="LFE5" s="1377"/>
      <c r="LFF5" s="1377"/>
      <c r="LFG5" s="1377"/>
      <c r="LFH5" s="1377"/>
      <c r="LFI5" s="1377"/>
      <c r="LFJ5" s="1377"/>
      <c r="LFK5" s="1377"/>
      <c r="LFL5" s="1377"/>
      <c r="LFM5" s="1377"/>
      <c r="LFN5" s="1377"/>
      <c r="LFO5" s="1377"/>
      <c r="LFP5" s="1377"/>
      <c r="LFQ5" s="1377"/>
      <c r="LFR5" s="1377"/>
      <c r="LFS5" s="1377"/>
      <c r="LFT5" s="1377"/>
      <c r="LFU5" s="1377"/>
      <c r="LFV5" s="1377"/>
      <c r="LFW5" s="1377"/>
      <c r="LFX5" s="1377"/>
      <c r="LFY5" s="1377"/>
      <c r="LFZ5" s="1377"/>
      <c r="LGA5" s="1377"/>
      <c r="LGB5" s="1377"/>
      <c r="LGC5" s="1377"/>
      <c r="LGD5" s="1377"/>
      <c r="LGE5" s="1377"/>
      <c r="LGF5" s="1377"/>
      <c r="LGG5" s="1377"/>
      <c r="LGH5" s="1377"/>
      <c r="LGI5" s="1377"/>
      <c r="LGJ5" s="1377"/>
      <c r="LGK5" s="1377"/>
      <c r="LGL5" s="1377"/>
      <c r="LGM5" s="1377"/>
      <c r="LGN5" s="1377"/>
      <c r="LGO5" s="1377"/>
      <c r="LGP5" s="1377"/>
      <c r="LGQ5" s="1377"/>
      <c r="LGR5" s="1377"/>
      <c r="LGS5" s="1377"/>
      <c r="LGT5" s="1377"/>
      <c r="LGU5" s="1377"/>
      <c r="LGV5" s="1377"/>
      <c r="LGW5" s="1377"/>
      <c r="LGX5" s="1377"/>
      <c r="LGY5" s="1377"/>
      <c r="LGZ5" s="1377"/>
      <c r="LHA5" s="1377"/>
      <c r="LHB5" s="1377"/>
      <c r="LHC5" s="1377"/>
      <c r="LHD5" s="1377"/>
      <c r="LHE5" s="1377"/>
      <c r="LHF5" s="1377"/>
      <c r="LHG5" s="1377"/>
      <c r="LHH5" s="1377"/>
      <c r="LHI5" s="1377"/>
      <c r="LHJ5" s="1377"/>
      <c r="LHK5" s="1377"/>
      <c r="LHL5" s="1377"/>
      <c r="LHM5" s="1377"/>
      <c r="LHN5" s="1377"/>
      <c r="LHO5" s="1377"/>
      <c r="LHP5" s="1377"/>
      <c r="LHQ5" s="1377"/>
      <c r="LHR5" s="1377"/>
      <c r="LHS5" s="1377"/>
      <c r="LHT5" s="1377"/>
      <c r="LHU5" s="1377"/>
      <c r="LHV5" s="1377"/>
      <c r="LHW5" s="1377"/>
      <c r="LHX5" s="1377"/>
      <c r="LHY5" s="1377"/>
      <c r="LHZ5" s="1377"/>
      <c r="LIA5" s="1377"/>
      <c r="LIB5" s="1377"/>
      <c r="LIC5" s="1377"/>
      <c r="LID5" s="1377"/>
      <c r="LIE5" s="1377"/>
      <c r="LIF5" s="1377"/>
      <c r="LIG5" s="1377"/>
      <c r="LIH5" s="1377"/>
      <c r="LII5" s="1377"/>
      <c r="LIJ5" s="1377"/>
      <c r="LIK5" s="1377"/>
      <c r="LIL5" s="1377"/>
      <c r="LIM5" s="1377"/>
      <c r="LIN5" s="1377"/>
      <c r="LIO5" s="1377"/>
      <c r="LIP5" s="1377"/>
      <c r="LIQ5" s="1377"/>
      <c r="LIR5" s="1377"/>
      <c r="LIS5" s="1377"/>
      <c r="LIT5" s="1377"/>
      <c r="LIU5" s="1377"/>
      <c r="LIV5" s="1377"/>
      <c r="LIW5" s="1377"/>
      <c r="LIX5" s="1377"/>
      <c r="LIY5" s="1377"/>
      <c r="LIZ5" s="1377"/>
      <c r="LJA5" s="1377"/>
      <c r="LJB5" s="1377"/>
      <c r="LJC5" s="1377"/>
      <c r="LJD5" s="1377"/>
      <c r="LJE5" s="1377"/>
      <c r="LJF5" s="1377"/>
      <c r="LJG5" s="1377"/>
      <c r="LJH5" s="1377"/>
      <c r="LJI5" s="1377"/>
      <c r="LJJ5" s="1377"/>
      <c r="LJK5" s="1377"/>
      <c r="LJL5" s="1377"/>
      <c r="LJM5" s="1377"/>
      <c r="LJN5" s="1377"/>
      <c r="LJO5" s="1377"/>
      <c r="LJP5" s="1377"/>
      <c r="LJQ5" s="1377"/>
      <c r="LJR5" s="1377"/>
      <c r="LJS5" s="1377"/>
      <c r="LJT5" s="1377"/>
      <c r="LJU5" s="1377"/>
      <c r="LJV5" s="1377"/>
      <c r="LJW5" s="1377"/>
      <c r="LJX5" s="1377"/>
      <c r="LJY5" s="1377"/>
      <c r="LJZ5" s="1377"/>
      <c r="LKA5" s="1377"/>
      <c r="LKB5" s="1377"/>
      <c r="LKC5" s="1377"/>
      <c r="LKD5" s="1377"/>
      <c r="LKE5" s="1377"/>
      <c r="LKF5" s="1377"/>
      <c r="LKG5" s="1377"/>
      <c r="LKH5" s="1377"/>
      <c r="LKI5" s="1377"/>
      <c r="LKJ5" s="1377"/>
      <c r="LKK5" s="1377"/>
      <c r="LKL5" s="1377"/>
      <c r="LKM5" s="1377"/>
      <c r="LKN5" s="1377"/>
      <c r="LKO5" s="1377"/>
      <c r="LKP5" s="1377"/>
      <c r="LKQ5" s="1377"/>
      <c r="LKR5" s="1377"/>
      <c r="LKS5" s="1377"/>
      <c r="LKT5" s="1377"/>
      <c r="LKU5" s="1377"/>
      <c r="LKV5" s="1377"/>
      <c r="LKW5" s="1377"/>
      <c r="LKX5" s="1377"/>
      <c r="LKY5" s="1377"/>
      <c r="LKZ5" s="1377"/>
      <c r="LLA5" s="1377"/>
      <c r="LLB5" s="1377"/>
      <c r="LLC5" s="1377"/>
      <c r="LLD5" s="1377"/>
      <c r="LLE5" s="1377"/>
      <c r="LLF5" s="1377"/>
      <c r="LLG5" s="1377"/>
      <c r="LLH5" s="1377"/>
      <c r="LLI5" s="1377"/>
      <c r="LLJ5" s="1377"/>
      <c r="LLK5" s="1377"/>
      <c r="LLL5" s="1377"/>
      <c r="LLM5" s="1377"/>
      <c r="LLN5" s="1377"/>
      <c r="LLO5" s="1377"/>
      <c r="LLP5" s="1377"/>
      <c r="LLQ5" s="1377"/>
      <c r="LLR5" s="1377"/>
      <c r="LLS5" s="1377"/>
      <c r="LLT5" s="1377"/>
      <c r="LLU5" s="1377"/>
      <c r="LLV5" s="1377"/>
      <c r="LLW5" s="1377"/>
      <c r="LLX5" s="1377"/>
      <c r="LLY5" s="1377"/>
      <c r="LLZ5" s="1377"/>
      <c r="LMA5" s="1377"/>
      <c r="LMB5" s="1377"/>
      <c r="LMC5" s="1377"/>
      <c r="LMD5" s="1377"/>
      <c r="LME5" s="1377"/>
      <c r="LMF5" s="1377"/>
      <c r="LMG5" s="1377"/>
      <c r="LMH5" s="1377"/>
      <c r="LMI5" s="1377"/>
      <c r="LMJ5" s="1377"/>
      <c r="LMK5" s="1377"/>
      <c r="LML5" s="1377"/>
      <c r="LMM5" s="1377"/>
      <c r="LMN5" s="1377"/>
      <c r="LMO5" s="1377"/>
      <c r="LMP5" s="1377"/>
      <c r="LMQ5" s="1377"/>
      <c r="LMR5" s="1377"/>
      <c r="LMS5" s="1377"/>
      <c r="LMT5" s="1377"/>
      <c r="LMU5" s="1377"/>
      <c r="LMV5" s="1377"/>
      <c r="LMW5" s="1377"/>
      <c r="LMX5" s="1377"/>
      <c r="LMY5" s="1377"/>
      <c r="LMZ5" s="1377"/>
      <c r="LNA5" s="1377"/>
      <c r="LNB5" s="1377"/>
      <c r="LNC5" s="1377"/>
      <c r="LND5" s="1377"/>
      <c r="LNE5" s="1377"/>
      <c r="LNF5" s="1377"/>
      <c r="LNG5" s="1377"/>
      <c r="LNH5" s="1377"/>
      <c r="LNI5" s="1377"/>
      <c r="LNJ5" s="1377"/>
      <c r="LNK5" s="1377"/>
      <c r="LNL5" s="1377"/>
      <c r="LNM5" s="1377"/>
      <c r="LNN5" s="1377"/>
      <c r="LNO5" s="1377"/>
      <c r="LNP5" s="1377"/>
      <c r="LNQ5" s="1377"/>
      <c r="LNR5" s="1377"/>
      <c r="LNS5" s="1377"/>
      <c r="LNT5" s="1377"/>
      <c r="LNU5" s="1377"/>
      <c r="LNV5" s="1377"/>
      <c r="LNW5" s="1377"/>
      <c r="LNX5" s="1377"/>
      <c r="LNY5" s="1377"/>
      <c r="LNZ5" s="1377"/>
      <c r="LOA5" s="1377"/>
      <c r="LOB5" s="1377"/>
      <c r="LOC5" s="1377"/>
      <c r="LOD5" s="1377"/>
      <c r="LOE5" s="1377"/>
      <c r="LOF5" s="1377"/>
      <c r="LOG5" s="1377"/>
      <c r="LOH5" s="1377"/>
      <c r="LOI5" s="1377"/>
      <c r="LOJ5" s="1377"/>
      <c r="LOK5" s="1377"/>
      <c r="LOL5" s="1377"/>
      <c r="LOM5" s="1377"/>
      <c r="LON5" s="1377"/>
      <c r="LOO5" s="1377"/>
      <c r="LOP5" s="1377"/>
      <c r="LOQ5" s="1377"/>
      <c r="LOR5" s="1377"/>
      <c r="LOS5" s="1377"/>
      <c r="LOT5" s="1377"/>
      <c r="LOU5" s="1377"/>
      <c r="LOV5" s="1377"/>
      <c r="LOW5" s="1377"/>
      <c r="LOX5" s="1377"/>
      <c r="LOY5" s="1377"/>
      <c r="LOZ5" s="1377"/>
      <c r="LPA5" s="1377"/>
      <c r="LPB5" s="1377"/>
      <c r="LPC5" s="1377"/>
      <c r="LPD5" s="1377"/>
      <c r="LPE5" s="1377"/>
      <c r="LPF5" s="1377"/>
      <c r="LPG5" s="1377"/>
      <c r="LPH5" s="1377"/>
      <c r="LPI5" s="1377"/>
      <c r="LPJ5" s="1377"/>
      <c r="LPK5" s="1377"/>
      <c r="LPL5" s="1377"/>
      <c r="LPM5" s="1377"/>
      <c r="LPN5" s="1377"/>
      <c r="LPO5" s="1377"/>
      <c r="LPP5" s="1377"/>
      <c r="LPQ5" s="1377"/>
      <c r="LPR5" s="1377"/>
      <c r="LPS5" s="1377"/>
      <c r="LPT5" s="1377"/>
      <c r="LPU5" s="1377"/>
      <c r="LPV5" s="1377"/>
      <c r="LPW5" s="1377"/>
      <c r="LPX5" s="1377"/>
      <c r="LPY5" s="1377"/>
      <c r="LPZ5" s="1377"/>
      <c r="LQA5" s="1377"/>
      <c r="LQB5" s="1377"/>
      <c r="LQC5" s="1377"/>
      <c r="LQD5" s="1377"/>
      <c r="LQE5" s="1377"/>
      <c r="LQF5" s="1377"/>
      <c r="LQG5" s="1377"/>
      <c r="LQH5" s="1377"/>
      <c r="LQI5" s="1377"/>
      <c r="LQJ5" s="1377"/>
      <c r="LQK5" s="1377"/>
      <c r="LQL5" s="1377"/>
      <c r="LQM5" s="1377"/>
      <c r="LQN5" s="1377"/>
      <c r="LQO5" s="1377"/>
      <c r="LQP5" s="1377"/>
      <c r="LQQ5" s="1377"/>
      <c r="LQR5" s="1377"/>
      <c r="LQS5" s="1377"/>
      <c r="LQT5" s="1377"/>
      <c r="LQU5" s="1377"/>
      <c r="LQV5" s="1377"/>
      <c r="LQW5" s="1377"/>
      <c r="LQX5" s="1377"/>
      <c r="LQY5" s="1377"/>
      <c r="LQZ5" s="1377"/>
      <c r="LRA5" s="1377"/>
      <c r="LRB5" s="1377"/>
      <c r="LRC5" s="1377"/>
      <c r="LRD5" s="1377"/>
      <c r="LRE5" s="1377"/>
      <c r="LRF5" s="1377"/>
      <c r="LRG5" s="1377"/>
      <c r="LRH5" s="1377"/>
      <c r="LRI5" s="1377"/>
      <c r="LRJ5" s="1377"/>
      <c r="LRK5" s="1377"/>
      <c r="LRL5" s="1377"/>
      <c r="LRM5" s="1377"/>
      <c r="LRN5" s="1377"/>
      <c r="LRO5" s="1377"/>
      <c r="LRP5" s="1377"/>
      <c r="LRQ5" s="1377"/>
      <c r="LRR5" s="1377"/>
      <c r="LRS5" s="1377"/>
      <c r="LRT5" s="1377"/>
      <c r="LRU5" s="1377"/>
      <c r="LRV5" s="1377"/>
      <c r="LRW5" s="1377"/>
      <c r="LRX5" s="1377"/>
      <c r="LRY5" s="1377"/>
      <c r="LRZ5" s="1377"/>
      <c r="LSA5" s="1377"/>
      <c r="LSB5" s="1377"/>
      <c r="LSC5" s="1377"/>
      <c r="LSD5" s="1377"/>
      <c r="LSE5" s="1377"/>
      <c r="LSF5" s="1377"/>
      <c r="LSG5" s="1377"/>
      <c r="LSH5" s="1377"/>
      <c r="LSI5" s="1377"/>
      <c r="LSJ5" s="1377"/>
      <c r="LSK5" s="1377"/>
      <c r="LSL5" s="1377"/>
      <c r="LSM5" s="1377"/>
      <c r="LSN5" s="1377"/>
      <c r="LSO5" s="1377"/>
      <c r="LSP5" s="1377"/>
      <c r="LSQ5" s="1377"/>
      <c r="LSR5" s="1377"/>
      <c r="LSS5" s="1377"/>
      <c r="LST5" s="1377"/>
      <c r="LSU5" s="1377"/>
      <c r="LSV5" s="1377"/>
      <c r="LSW5" s="1377"/>
      <c r="LSX5" s="1377"/>
      <c r="LSY5" s="1377"/>
      <c r="LSZ5" s="1377"/>
      <c r="LTA5" s="1377"/>
      <c r="LTB5" s="1377"/>
      <c r="LTC5" s="1377"/>
      <c r="LTD5" s="1377"/>
      <c r="LTE5" s="1377"/>
      <c r="LTF5" s="1377"/>
      <c r="LTG5" s="1377"/>
      <c r="LTH5" s="1377"/>
      <c r="LTI5" s="1377"/>
      <c r="LTJ5" s="1377"/>
      <c r="LTK5" s="1377"/>
      <c r="LTL5" s="1377"/>
      <c r="LTM5" s="1377"/>
      <c r="LTN5" s="1377"/>
      <c r="LTO5" s="1377"/>
      <c r="LTP5" s="1377"/>
      <c r="LTQ5" s="1377"/>
      <c r="LTR5" s="1377"/>
      <c r="LTS5" s="1377"/>
      <c r="LTT5" s="1377"/>
      <c r="LTU5" s="1377"/>
      <c r="LTV5" s="1377"/>
      <c r="LTW5" s="1377"/>
      <c r="LTX5" s="1377"/>
      <c r="LTY5" s="1377"/>
      <c r="LTZ5" s="1377"/>
      <c r="LUA5" s="1377"/>
      <c r="LUB5" s="1377"/>
      <c r="LUC5" s="1377"/>
      <c r="LUD5" s="1377"/>
      <c r="LUE5" s="1377"/>
      <c r="LUF5" s="1377"/>
      <c r="LUG5" s="1377"/>
      <c r="LUH5" s="1377"/>
      <c r="LUI5" s="1377"/>
      <c r="LUJ5" s="1377"/>
      <c r="LUK5" s="1377"/>
      <c r="LUL5" s="1377"/>
      <c r="LUM5" s="1377"/>
      <c r="LUN5" s="1377"/>
      <c r="LUO5" s="1377"/>
      <c r="LUP5" s="1377"/>
      <c r="LUQ5" s="1377"/>
      <c r="LUR5" s="1377"/>
      <c r="LUS5" s="1377"/>
      <c r="LUT5" s="1377"/>
      <c r="LUU5" s="1377"/>
      <c r="LUV5" s="1377"/>
      <c r="LUW5" s="1377"/>
      <c r="LUX5" s="1377"/>
      <c r="LUY5" s="1377"/>
      <c r="LUZ5" s="1377"/>
      <c r="LVA5" s="1377"/>
      <c r="LVB5" s="1377"/>
      <c r="LVC5" s="1377"/>
      <c r="LVD5" s="1377"/>
      <c r="LVE5" s="1377"/>
      <c r="LVF5" s="1377"/>
      <c r="LVG5" s="1377"/>
      <c r="LVH5" s="1377"/>
      <c r="LVI5" s="1377"/>
      <c r="LVJ5" s="1377"/>
      <c r="LVK5" s="1377"/>
      <c r="LVL5" s="1377"/>
      <c r="LVM5" s="1377"/>
      <c r="LVN5" s="1377"/>
      <c r="LVO5" s="1377"/>
      <c r="LVP5" s="1377"/>
      <c r="LVQ5" s="1377"/>
      <c r="LVR5" s="1377"/>
      <c r="LVS5" s="1377"/>
      <c r="LVT5" s="1377"/>
      <c r="LVU5" s="1377"/>
      <c r="LVV5" s="1377"/>
      <c r="LVW5" s="1377"/>
      <c r="LVX5" s="1377"/>
      <c r="LVY5" s="1377"/>
      <c r="LVZ5" s="1377"/>
      <c r="LWA5" s="1377"/>
      <c r="LWB5" s="1377"/>
      <c r="LWC5" s="1377"/>
      <c r="LWD5" s="1377"/>
      <c r="LWE5" s="1377"/>
      <c r="LWF5" s="1377"/>
      <c r="LWG5" s="1377"/>
      <c r="LWH5" s="1377"/>
      <c r="LWI5" s="1377"/>
      <c r="LWJ5" s="1377"/>
      <c r="LWK5" s="1377"/>
      <c r="LWL5" s="1377"/>
      <c r="LWM5" s="1377"/>
      <c r="LWN5" s="1377"/>
      <c r="LWO5" s="1377"/>
      <c r="LWP5" s="1377"/>
      <c r="LWQ5" s="1377"/>
      <c r="LWR5" s="1377"/>
      <c r="LWS5" s="1377"/>
      <c r="LWT5" s="1377"/>
      <c r="LWU5" s="1377"/>
      <c r="LWV5" s="1377"/>
      <c r="LWW5" s="1377"/>
      <c r="LWX5" s="1377"/>
      <c r="LWY5" s="1377"/>
      <c r="LWZ5" s="1377"/>
      <c r="LXA5" s="1377"/>
      <c r="LXB5" s="1377"/>
      <c r="LXC5" s="1377"/>
      <c r="LXD5" s="1377"/>
      <c r="LXE5" s="1377"/>
      <c r="LXF5" s="1377"/>
      <c r="LXG5" s="1377"/>
      <c r="LXH5" s="1377"/>
      <c r="LXI5" s="1377"/>
      <c r="LXJ5" s="1377"/>
      <c r="LXK5" s="1377"/>
      <c r="LXL5" s="1377"/>
      <c r="LXM5" s="1377"/>
      <c r="LXN5" s="1377"/>
      <c r="LXO5" s="1377"/>
      <c r="LXP5" s="1377"/>
      <c r="LXQ5" s="1377"/>
      <c r="LXR5" s="1377"/>
      <c r="LXS5" s="1377"/>
      <c r="LXT5" s="1377"/>
      <c r="LXU5" s="1377"/>
      <c r="LXV5" s="1377"/>
      <c r="LXW5" s="1377"/>
      <c r="LXX5" s="1377"/>
      <c r="LXY5" s="1377"/>
      <c r="LXZ5" s="1377"/>
      <c r="LYA5" s="1377"/>
      <c r="LYB5" s="1377"/>
      <c r="LYC5" s="1377"/>
      <c r="LYD5" s="1377"/>
      <c r="LYE5" s="1377"/>
      <c r="LYF5" s="1377"/>
      <c r="LYG5" s="1377"/>
      <c r="LYH5" s="1377"/>
      <c r="LYI5" s="1377"/>
      <c r="LYJ5" s="1377"/>
      <c r="LYK5" s="1377"/>
      <c r="LYL5" s="1377"/>
      <c r="LYM5" s="1377"/>
      <c r="LYN5" s="1377"/>
      <c r="LYO5" s="1377"/>
      <c r="LYP5" s="1377"/>
      <c r="LYQ5" s="1377"/>
      <c r="LYR5" s="1377"/>
      <c r="LYS5" s="1377"/>
      <c r="LYT5" s="1377"/>
      <c r="LYU5" s="1377"/>
      <c r="LYV5" s="1377"/>
      <c r="LYW5" s="1377"/>
      <c r="LYX5" s="1377"/>
      <c r="LYY5" s="1377"/>
      <c r="LYZ5" s="1377"/>
      <c r="LZA5" s="1377"/>
      <c r="LZB5" s="1377"/>
      <c r="LZC5" s="1377"/>
      <c r="LZD5" s="1377"/>
      <c r="LZE5" s="1377"/>
      <c r="LZF5" s="1377"/>
      <c r="LZG5" s="1377"/>
      <c r="LZH5" s="1377"/>
      <c r="LZI5" s="1377"/>
      <c r="LZJ5" s="1377"/>
      <c r="LZK5" s="1377"/>
      <c r="LZL5" s="1377"/>
      <c r="LZM5" s="1377"/>
      <c r="LZN5" s="1377"/>
      <c r="LZO5" s="1377"/>
      <c r="LZP5" s="1377"/>
      <c r="LZQ5" s="1377"/>
      <c r="LZR5" s="1377"/>
      <c r="LZS5" s="1377"/>
      <c r="LZT5" s="1377"/>
      <c r="LZU5" s="1377"/>
      <c r="LZV5" s="1377"/>
      <c r="LZW5" s="1377"/>
      <c r="LZX5" s="1377"/>
      <c r="LZY5" s="1377"/>
      <c r="LZZ5" s="1377"/>
      <c r="MAA5" s="1377"/>
      <c r="MAB5" s="1377"/>
      <c r="MAC5" s="1377"/>
      <c r="MAD5" s="1377"/>
      <c r="MAE5" s="1377"/>
      <c r="MAF5" s="1377"/>
      <c r="MAG5" s="1377"/>
      <c r="MAH5" s="1377"/>
      <c r="MAI5" s="1377"/>
      <c r="MAJ5" s="1377"/>
      <c r="MAK5" s="1377"/>
      <c r="MAL5" s="1377"/>
      <c r="MAM5" s="1377"/>
      <c r="MAN5" s="1377"/>
      <c r="MAO5" s="1377"/>
      <c r="MAP5" s="1377"/>
      <c r="MAQ5" s="1377"/>
      <c r="MAR5" s="1377"/>
      <c r="MAS5" s="1377"/>
      <c r="MAT5" s="1377"/>
      <c r="MAU5" s="1377"/>
      <c r="MAV5" s="1377"/>
      <c r="MAW5" s="1377"/>
      <c r="MAX5" s="1377"/>
      <c r="MAY5" s="1377"/>
      <c r="MAZ5" s="1377"/>
      <c r="MBA5" s="1377"/>
      <c r="MBB5" s="1377"/>
      <c r="MBC5" s="1377"/>
      <c r="MBD5" s="1377"/>
      <c r="MBE5" s="1377"/>
      <c r="MBF5" s="1377"/>
      <c r="MBG5" s="1377"/>
      <c r="MBH5" s="1377"/>
      <c r="MBI5" s="1377"/>
      <c r="MBJ5" s="1377"/>
      <c r="MBK5" s="1377"/>
      <c r="MBL5" s="1377"/>
      <c r="MBM5" s="1377"/>
      <c r="MBN5" s="1377"/>
      <c r="MBO5" s="1377"/>
      <c r="MBP5" s="1377"/>
      <c r="MBQ5" s="1377"/>
      <c r="MBR5" s="1377"/>
      <c r="MBS5" s="1377"/>
      <c r="MBT5" s="1377"/>
      <c r="MBU5" s="1377"/>
      <c r="MBV5" s="1377"/>
      <c r="MBW5" s="1377"/>
      <c r="MBX5" s="1377"/>
      <c r="MBY5" s="1377"/>
      <c r="MBZ5" s="1377"/>
      <c r="MCA5" s="1377"/>
      <c r="MCB5" s="1377"/>
      <c r="MCC5" s="1377"/>
      <c r="MCD5" s="1377"/>
      <c r="MCE5" s="1377"/>
      <c r="MCF5" s="1377"/>
      <c r="MCG5" s="1377"/>
      <c r="MCH5" s="1377"/>
      <c r="MCI5" s="1377"/>
      <c r="MCJ5" s="1377"/>
      <c r="MCK5" s="1377"/>
      <c r="MCL5" s="1377"/>
      <c r="MCM5" s="1377"/>
      <c r="MCN5" s="1377"/>
      <c r="MCO5" s="1377"/>
      <c r="MCP5" s="1377"/>
      <c r="MCQ5" s="1377"/>
      <c r="MCR5" s="1377"/>
      <c r="MCS5" s="1377"/>
      <c r="MCT5" s="1377"/>
      <c r="MCU5" s="1377"/>
      <c r="MCV5" s="1377"/>
      <c r="MCW5" s="1377"/>
      <c r="MCX5" s="1377"/>
      <c r="MCY5" s="1377"/>
      <c r="MCZ5" s="1377"/>
      <c r="MDA5" s="1377"/>
      <c r="MDB5" s="1377"/>
      <c r="MDC5" s="1377"/>
      <c r="MDD5" s="1377"/>
      <c r="MDE5" s="1377"/>
      <c r="MDF5" s="1377"/>
      <c r="MDG5" s="1377"/>
      <c r="MDH5" s="1377"/>
      <c r="MDI5" s="1377"/>
      <c r="MDJ5" s="1377"/>
      <c r="MDK5" s="1377"/>
      <c r="MDL5" s="1377"/>
      <c r="MDM5" s="1377"/>
      <c r="MDN5" s="1377"/>
      <c r="MDO5" s="1377"/>
      <c r="MDP5" s="1377"/>
      <c r="MDQ5" s="1377"/>
      <c r="MDR5" s="1377"/>
      <c r="MDS5" s="1377"/>
      <c r="MDT5" s="1377"/>
      <c r="MDU5" s="1377"/>
      <c r="MDV5" s="1377"/>
      <c r="MDW5" s="1377"/>
      <c r="MDX5" s="1377"/>
      <c r="MDY5" s="1377"/>
      <c r="MDZ5" s="1377"/>
      <c r="MEA5" s="1377"/>
      <c r="MEB5" s="1377"/>
      <c r="MEC5" s="1377"/>
      <c r="MED5" s="1377"/>
      <c r="MEE5" s="1377"/>
      <c r="MEF5" s="1377"/>
      <c r="MEG5" s="1377"/>
      <c r="MEH5" s="1377"/>
      <c r="MEI5" s="1377"/>
      <c r="MEJ5" s="1377"/>
      <c r="MEK5" s="1377"/>
      <c r="MEL5" s="1377"/>
      <c r="MEM5" s="1377"/>
      <c r="MEN5" s="1377"/>
      <c r="MEO5" s="1377"/>
      <c r="MEP5" s="1377"/>
      <c r="MEQ5" s="1377"/>
      <c r="MER5" s="1377"/>
      <c r="MES5" s="1377"/>
      <c r="MET5" s="1377"/>
      <c r="MEU5" s="1377"/>
      <c r="MEV5" s="1377"/>
      <c r="MEW5" s="1377"/>
      <c r="MEX5" s="1377"/>
      <c r="MEY5" s="1377"/>
      <c r="MEZ5" s="1377"/>
      <c r="MFA5" s="1377"/>
      <c r="MFB5" s="1377"/>
      <c r="MFC5" s="1377"/>
      <c r="MFD5" s="1377"/>
      <c r="MFE5" s="1377"/>
      <c r="MFF5" s="1377"/>
      <c r="MFG5" s="1377"/>
      <c r="MFH5" s="1377"/>
      <c r="MFI5" s="1377"/>
      <c r="MFJ5" s="1377"/>
      <c r="MFK5" s="1377"/>
      <c r="MFL5" s="1377"/>
      <c r="MFM5" s="1377"/>
      <c r="MFN5" s="1377"/>
      <c r="MFO5" s="1377"/>
      <c r="MFP5" s="1377"/>
      <c r="MFQ5" s="1377"/>
      <c r="MFR5" s="1377"/>
      <c r="MFS5" s="1377"/>
      <c r="MFT5" s="1377"/>
      <c r="MFU5" s="1377"/>
      <c r="MFV5" s="1377"/>
      <c r="MFW5" s="1377"/>
      <c r="MFX5" s="1377"/>
      <c r="MFY5" s="1377"/>
      <c r="MFZ5" s="1377"/>
      <c r="MGA5" s="1377"/>
      <c r="MGB5" s="1377"/>
      <c r="MGC5" s="1377"/>
      <c r="MGD5" s="1377"/>
      <c r="MGE5" s="1377"/>
      <c r="MGF5" s="1377"/>
      <c r="MGG5" s="1377"/>
      <c r="MGH5" s="1377"/>
      <c r="MGI5" s="1377"/>
      <c r="MGJ5" s="1377"/>
      <c r="MGK5" s="1377"/>
      <c r="MGL5" s="1377"/>
      <c r="MGM5" s="1377"/>
      <c r="MGN5" s="1377"/>
      <c r="MGO5" s="1377"/>
      <c r="MGP5" s="1377"/>
      <c r="MGQ5" s="1377"/>
      <c r="MGR5" s="1377"/>
      <c r="MGS5" s="1377"/>
      <c r="MGT5" s="1377"/>
      <c r="MGU5" s="1377"/>
      <c r="MGV5" s="1377"/>
      <c r="MGW5" s="1377"/>
      <c r="MGX5" s="1377"/>
      <c r="MGY5" s="1377"/>
      <c r="MGZ5" s="1377"/>
      <c r="MHA5" s="1377"/>
      <c r="MHB5" s="1377"/>
      <c r="MHC5" s="1377"/>
      <c r="MHD5" s="1377"/>
      <c r="MHE5" s="1377"/>
      <c r="MHF5" s="1377"/>
      <c r="MHG5" s="1377"/>
      <c r="MHH5" s="1377"/>
      <c r="MHI5" s="1377"/>
      <c r="MHJ5" s="1377"/>
      <c r="MHK5" s="1377"/>
      <c r="MHL5" s="1377"/>
      <c r="MHM5" s="1377"/>
      <c r="MHN5" s="1377"/>
      <c r="MHO5" s="1377"/>
      <c r="MHP5" s="1377"/>
      <c r="MHQ5" s="1377"/>
      <c r="MHR5" s="1377"/>
      <c r="MHS5" s="1377"/>
      <c r="MHT5" s="1377"/>
      <c r="MHU5" s="1377"/>
      <c r="MHV5" s="1377"/>
      <c r="MHW5" s="1377"/>
      <c r="MHX5" s="1377"/>
      <c r="MHY5" s="1377"/>
      <c r="MHZ5" s="1377"/>
      <c r="MIA5" s="1377"/>
      <c r="MIB5" s="1377"/>
      <c r="MIC5" s="1377"/>
      <c r="MID5" s="1377"/>
      <c r="MIE5" s="1377"/>
      <c r="MIF5" s="1377"/>
      <c r="MIG5" s="1377"/>
      <c r="MIH5" s="1377"/>
      <c r="MII5" s="1377"/>
      <c r="MIJ5" s="1377"/>
      <c r="MIK5" s="1377"/>
      <c r="MIL5" s="1377"/>
      <c r="MIM5" s="1377"/>
      <c r="MIN5" s="1377"/>
      <c r="MIO5" s="1377"/>
      <c r="MIP5" s="1377"/>
      <c r="MIQ5" s="1377"/>
      <c r="MIR5" s="1377"/>
      <c r="MIS5" s="1377"/>
      <c r="MIT5" s="1377"/>
      <c r="MIU5" s="1377"/>
      <c r="MIV5" s="1377"/>
      <c r="MIW5" s="1377"/>
      <c r="MIX5" s="1377"/>
      <c r="MIY5" s="1377"/>
      <c r="MIZ5" s="1377"/>
      <c r="MJA5" s="1377"/>
      <c r="MJB5" s="1377"/>
      <c r="MJC5" s="1377"/>
      <c r="MJD5" s="1377"/>
      <c r="MJE5" s="1377"/>
      <c r="MJF5" s="1377"/>
      <c r="MJG5" s="1377"/>
      <c r="MJH5" s="1377"/>
      <c r="MJI5" s="1377"/>
      <c r="MJJ5" s="1377"/>
      <c r="MJK5" s="1377"/>
      <c r="MJL5" s="1377"/>
      <c r="MJM5" s="1377"/>
      <c r="MJN5" s="1377"/>
      <c r="MJO5" s="1377"/>
      <c r="MJP5" s="1377"/>
      <c r="MJQ5" s="1377"/>
      <c r="MJR5" s="1377"/>
      <c r="MJS5" s="1377"/>
      <c r="MJT5" s="1377"/>
      <c r="MJU5" s="1377"/>
      <c r="MJV5" s="1377"/>
      <c r="MJW5" s="1377"/>
      <c r="MJX5" s="1377"/>
      <c r="MJY5" s="1377"/>
      <c r="MJZ5" s="1377"/>
      <c r="MKA5" s="1377"/>
      <c r="MKB5" s="1377"/>
      <c r="MKC5" s="1377"/>
      <c r="MKD5" s="1377"/>
      <c r="MKE5" s="1377"/>
      <c r="MKF5" s="1377"/>
      <c r="MKG5" s="1377"/>
      <c r="MKH5" s="1377"/>
      <c r="MKI5" s="1377"/>
      <c r="MKJ5" s="1377"/>
      <c r="MKK5" s="1377"/>
      <c r="MKL5" s="1377"/>
      <c r="MKM5" s="1377"/>
      <c r="MKN5" s="1377"/>
      <c r="MKO5" s="1377"/>
      <c r="MKP5" s="1377"/>
      <c r="MKQ5" s="1377"/>
      <c r="MKR5" s="1377"/>
      <c r="MKS5" s="1377"/>
      <c r="MKT5" s="1377"/>
      <c r="MKU5" s="1377"/>
      <c r="MKV5" s="1377"/>
      <c r="MKW5" s="1377"/>
      <c r="MKX5" s="1377"/>
      <c r="MKY5" s="1377"/>
      <c r="MKZ5" s="1377"/>
      <c r="MLA5" s="1377"/>
      <c r="MLB5" s="1377"/>
      <c r="MLC5" s="1377"/>
      <c r="MLD5" s="1377"/>
      <c r="MLE5" s="1377"/>
      <c r="MLF5" s="1377"/>
      <c r="MLG5" s="1377"/>
      <c r="MLH5" s="1377"/>
      <c r="MLI5" s="1377"/>
      <c r="MLJ5" s="1377"/>
      <c r="MLK5" s="1377"/>
      <c r="MLL5" s="1377"/>
      <c r="MLM5" s="1377"/>
      <c r="MLN5" s="1377"/>
      <c r="MLO5" s="1377"/>
      <c r="MLP5" s="1377"/>
      <c r="MLQ5" s="1377"/>
      <c r="MLR5" s="1377"/>
      <c r="MLS5" s="1377"/>
      <c r="MLT5" s="1377"/>
      <c r="MLU5" s="1377"/>
      <c r="MLV5" s="1377"/>
      <c r="MLW5" s="1377"/>
      <c r="MLX5" s="1377"/>
      <c r="MLY5" s="1377"/>
      <c r="MLZ5" s="1377"/>
      <c r="MMA5" s="1377"/>
      <c r="MMB5" s="1377"/>
      <c r="MMC5" s="1377"/>
      <c r="MMD5" s="1377"/>
      <c r="MME5" s="1377"/>
      <c r="MMF5" s="1377"/>
      <c r="MMG5" s="1377"/>
      <c r="MMH5" s="1377"/>
      <c r="MMI5" s="1377"/>
      <c r="MMJ5" s="1377"/>
      <c r="MMK5" s="1377"/>
      <c r="MML5" s="1377"/>
      <c r="MMM5" s="1377"/>
      <c r="MMN5" s="1377"/>
      <c r="MMO5" s="1377"/>
      <c r="MMP5" s="1377"/>
      <c r="MMQ5" s="1377"/>
      <c r="MMR5" s="1377"/>
      <c r="MMS5" s="1377"/>
      <c r="MMT5" s="1377"/>
      <c r="MMU5" s="1377"/>
      <c r="MMV5" s="1377"/>
      <c r="MMW5" s="1377"/>
      <c r="MMX5" s="1377"/>
      <c r="MMY5" s="1377"/>
      <c r="MMZ5" s="1377"/>
      <c r="MNA5" s="1377"/>
      <c r="MNB5" s="1377"/>
      <c r="MNC5" s="1377"/>
      <c r="MND5" s="1377"/>
      <c r="MNE5" s="1377"/>
      <c r="MNF5" s="1377"/>
      <c r="MNG5" s="1377"/>
      <c r="MNH5" s="1377"/>
      <c r="MNI5" s="1377"/>
      <c r="MNJ5" s="1377"/>
      <c r="MNK5" s="1377"/>
      <c r="MNL5" s="1377"/>
      <c r="MNM5" s="1377"/>
      <c r="MNN5" s="1377"/>
      <c r="MNO5" s="1377"/>
      <c r="MNP5" s="1377"/>
      <c r="MNQ5" s="1377"/>
      <c r="MNR5" s="1377"/>
      <c r="MNS5" s="1377"/>
      <c r="MNT5" s="1377"/>
      <c r="MNU5" s="1377"/>
      <c r="MNV5" s="1377"/>
      <c r="MNW5" s="1377"/>
      <c r="MNX5" s="1377"/>
      <c r="MNY5" s="1377"/>
      <c r="MNZ5" s="1377"/>
      <c r="MOA5" s="1377"/>
      <c r="MOB5" s="1377"/>
      <c r="MOC5" s="1377"/>
      <c r="MOD5" s="1377"/>
      <c r="MOE5" s="1377"/>
      <c r="MOF5" s="1377"/>
      <c r="MOG5" s="1377"/>
      <c r="MOH5" s="1377"/>
      <c r="MOI5" s="1377"/>
      <c r="MOJ5" s="1377"/>
      <c r="MOK5" s="1377"/>
      <c r="MOL5" s="1377"/>
      <c r="MOM5" s="1377"/>
      <c r="MON5" s="1377"/>
      <c r="MOO5" s="1377"/>
      <c r="MOP5" s="1377"/>
      <c r="MOQ5" s="1377"/>
      <c r="MOR5" s="1377"/>
      <c r="MOS5" s="1377"/>
      <c r="MOT5" s="1377"/>
      <c r="MOU5" s="1377"/>
      <c r="MOV5" s="1377"/>
      <c r="MOW5" s="1377"/>
      <c r="MOX5" s="1377"/>
      <c r="MOY5" s="1377"/>
      <c r="MOZ5" s="1377"/>
      <c r="MPA5" s="1377"/>
      <c r="MPB5" s="1377"/>
      <c r="MPC5" s="1377"/>
      <c r="MPD5" s="1377"/>
      <c r="MPE5" s="1377"/>
      <c r="MPF5" s="1377"/>
      <c r="MPG5" s="1377"/>
      <c r="MPH5" s="1377"/>
      <c r="MPI5" s="1377"/>
      <c r="MPJ5" s="1377"/>
      <c r="MPK5" s="1377"/>
      <c r="MPL5" s="1377"/>
      <c r="MPM5" s="1377"/>
      <c r="MPN5" s="1377"/>
      <c r="MPO5" s="1377"/>
      <c r="MPP5" s="1377"/>
      <c r="MPQ5" s="1377"/>
      <c r="MPR5" s="1377"/>
      <c r="MPS5" s="1377"/>
      <c r="MPT5" s="1377"/>
      <c r="MPU5" s="1377"/>
      <c r="MPV5" s="1377"/>
      <c r="MPW5" s="1377"/>
      <c r="MPX5" s="1377"/>
      <c r="MPY5" s="1377"/>
      <c r="MPZ5" s="1377"/>
      <c r="MQA5" s="1377"/>
      <c r="MQB5" s="1377"/>
      <c r="MQC5" s="1377"/>
      <c r="MQD5" s="1377"/>
      <c r="MQE5" s="1377"/>
      <c r="MQF5" s="1377"/>
      <c r="MQG5" s="1377"/>
      <c r="MQH5" s="1377"/>
      <c r="MQI5" s="1377"/>
      <c r="MQJ5" s="1377"/>
      <c r="MQK5" s="1377"/>
      <c r="MQL5" s="1377"/>
      <c r="MQM5" s="1377"/>
      <c r="MQN5" s="1377"/>
      <c r="MQO5" s="1377"/>
      <c r="MQP5" s="1377"/>
      <c r="MQQ5" s="1377"/>
      <c r="MQR5" s="1377"/>
      <c r="MQS5" s="1377"/>
      <c r="MQT5" s="1377"/>
      <c r="MQU5" s="1377"/>
      <c r="MQV5" s="1377"/>
      <c r="MQW5" s="1377"/>
      <c r="MQX5" s="1377"/>
      <c r="MQY5" s="1377"/>
      <c r="MQZ5" s="1377"/>
      <c r="MRA5" s="1377"/>
      <c r="MRB5" s="1377"/>
      <c r="MRC5" s="1377"/>
      <c r="MRD5" s="1377"/>
      <c r="MRE5" s="1377"/>
      <c r="MRF5" s="1377"/>
      <c r="MRG5" s="1377"/>
      <c r="MRH5" s="1377"/>
      <c r="MRI5" s="1377"/>
      <c r="MRJ5" s="1377"/>
      <c r="MRK5" s="1377"/>
      <c r="MRL5" s="1377"/>
      <c r="MRM5" s="1377"/>
      <c r="MRN5" s="1377"/>
      <c r="MRO5" s="1377"/>
      <c r="MRP5" s="1377"/>
      <c r="MRQ5" s="1377"/>
      <c r="MRR5" s="1377"/>
      <c r="MRS5" s="1377"/>
      <c r="MRT5" s="1377"/>
      <c r="MRU5" s="1377"/>
      <c r="MRV5" s="1377"/>
      <c r="MRW5" s="1377"/>
      <c r="MRX5" s="1377"/>
      <c r="MRY5" s="1377"/>
      <c r="MRZ5" s="1377"/>
      <c r="MSA5" s="1377"/>
      <c r="MSB5" s="1377"/>
      <c r="MSC5" s="1377"/>
      <c r="MSD5" s="1377"/>
      <c r="MSE5" s="1377"/>
      <c r="MSF5" s="1377"/>
      <c r="MSG5" s="1377"/>
      <c r="MSH5" s="1377"/>
      <c r="MSI5" s="1377"/>
      <c r="MSJ5" s="1377"/>
      <c r="MSK5" s="1377"/>
      <c r="MSL5" s="1377"/>
      <c r="MSM5" s="1377"/>
      <c r="MSN5" s="1377"/>
      <c r="MSO5" s="1377"/>
      <c r="MSP5" s="1377"/>
      <c r="MSQ5" s="1377"/>
      <c r="MSR5" s="1377"/>
      <c r="MSS5" s="1377"/>
      <c r="MST5" s="1377"/>
      <c r="MSU5" s="1377"/>
      <c r="MSV5" s="1377"/>
      <c r="MSW5" s="1377"/>
      <c r="MSX5" s="1377"/>
      <c r="MSY5" s="1377"/>
      <c r="MSZ5" s="1377"/>
      <c r="MTA5" s="1377"/>
      <c r="MTB5" s="1377"/>
      <c r="MTC5" s="1377"/>
      <c r="MTD5" s="1377"/>
      <c r="MTE5" s="1377"/>
      <c r="MTF5" s="1377"/>
      <c r="MTG5" s="1377"/>
      <c r="MTH5" s="1377"/>
      <c r="MTI5" s="1377"/>
      <c r="MTJ5" s="1377"/>
      <c r="MTK5" s="1377"/>
      <c r="MTL5" s="1377"/>
      <c r="MTM5" s="1377"/>
      <c r="MTN5" s="1377"/>
      <c r="MTO5" s="1377"/>
      <c r="MTP5" s="1377"/>
      <c r="MTQ5" s="1377"/>
      <c r="MTR5" s="1377"/>
      <c r="MTS5" s="1377"/>
      <c r="MTT5" s="1377"/>
      <c r="MTU5" s="1377"/>
      <c r="MTV5" s="1377"/>
      <c r="MTW5" s="1377"/>
      <c r="MTX5" s="1377"/>
      <c r="MTY5" s="1377"/>
      <c r="MTZ5" s="1377"/>
      <c r="MUA5" s="1377"/>
      <c r="MUB5" s="1377"/>
      <c r="MUC5" s="1377"/>
      <c r="MUD5" s="1377"/>
      <c r="MUE5" s="1377"/>
      <c r="MUF5" s="1377"/>
      <c r="MUG5" s="1377"/>
      <c r="MUH5" s="1377"/>
      <c r="MUI5" s="1377"/>
      <c r="MUJ5" s="1377"/>
      <c r="MUK5" s="1377"/>
      <c r="MUL5" s="1377"/>
      <c r="MUM5" s="1377"/>
      <c r="MUN5" s="1377"/>
      <c r="MUO5" s="1377"/>
      <c r="MUP5" s="1377"/>
      <c r="MUQ5" s="1377"/>
      <c r="MUR5" s="1377"/>
      <c r="MUS5" s="1377"/>
      <c r="MUT5" s="1377"/>
      <c r="MUU5" s="1377"/>
      <c r="MUV5" s="1377"/>
      <c r="MUW5" s="1377"/>
      <c r="MUX5" s="1377"/>
      <c r="MUY5" s="1377"/>
      <c r="MUZ5" s="1377"/>
      <c r="MVA5" s="1377"/>
      <c r="MVB5" s="1377"/>
      <c r="MVC5" s="1377"/>
      <c r="MVD5" s="1377"/>
      <c r="MVE5" s="1377"/>
      <c r="MVF5" s="1377"/>
      <c r="MVG5" s="1377"/>
      <c r="MVH5" s="1377"/>
      <c r="MVI5" s="1377"/>
      <c r="MVJ5" s="1377"/>
      <c r="MVK5" s="1377"/>
      <c r="MVL5" s="1377"/>
      <c r="MVM5" s="1377"/>
      <c r="MVN5" s="1377"/>
      <c r="MVO5" s="1377"/>
      <c r="MVP5" s="1377"/>
      <c r="MVQ5" s="1377"/>
      <c r="MVR5" s="1377"/>
      <c r="MVS5" s="1377"/>
      <c r="MVT5" s="1377"/>
      <c r="MVU5" s="1377"/>
      <c r="MVV5" s="1377"/>
      <c r="MVW5" s="1377"/>
      <c r="MVX5" s="1377"/>
      <c r="MVY5" s="1377"/>
      <c r="MVZ5" s="1377"/>
      <c r="MWA5" s="1377"/>
      <c r="MWB5" s="1377"/>
      <c r="MWC5" s="1377"/>
      <c r="MWD5" s="1377"/>
      <c r="MWE5" s="1377"/>
      <c r="MWF5" s="1377"/>
      <c r="MWG5" s="1377"/>
      <c r="MWH5" s="1377"/>
      <c r="MWI5" s="1377"/>
      <c r="MWJ5" s="1377"/>
      <c r="MWK5" s="1377"/>
      <c r="MWL5" s="1377"/>
      <c r="MWM5" s="1377"/>
      <c r="MWN5" s="1377"/>
      <c r="MWO5" s="1377"/>
      <c r="MWP5" s="1377"/>
      <c r="MWQ5" s="1377"/>
      <c r="MWR5" s="1377"/>
      <c r="MWS5" s="1377"/>
      <c r="MWT5" s="1377"/>
      <c r="MWU5" s="1377"/>
      <c r="MWV5" s="1377"/>
      <c r="MWW5" s="1377"/>
      <c r="MWX5" s="1377"/>
      <c r="MWY5" s="1377"/>
      <c r="MWZ5" s="1377"/>
      <c r="MXA5" s="1377"/>
      <c r="MXB5" s="1377"/>
      <c r="MXC5" s="1377"/>
      <c r="MXD5" s="1377"/>
      <c r="MXE5" s="1377"/>
      <c r="MXF5" s="1377"/>
      <c r="MXG5" s="1377"/>
      <c r="MXH5" s="1377"/>
      <c r="MXI5" s="1377"/>
      <c r="MXJ5" s="1377"/>
      <c r="MXK5" s="1377"/>
      <c r="MXL5" s="1377"/>
      <c r="MXM5" s="1377"/>
      <c r="MXN5" s="1377"/>
      <c r="MXO5" s="1377"/>
      <c r="MXP5" s="1377"/>
      <c r="MXQ5" s="1377"/>
      <c r="MXR5" s="1377"/>
      <c r="MXS5" s="1377"/>
      <c r="MXT5" s="1377"/>
      <c r="MXU5" s="1377"/>
      <c r="MXV5" s="1377"/>
      <c r="MXW5" s="1377"/>
      <c r="MXX5" s="1377"/>
      <c r="MXY5" s="1377"/>
      <c r="MXZ5" s="1377"/>
      <c r="MYA5" s="1377"/>
      <c r="MYB5" s="1377"/>
      <c r="MYC5" s="1377"/>
      <c r="MYD5" s="1377"/>
      <c r="MYE5" s="1377"/>
      <c r="MYF5" s="1377"/>
      <c r="MYG5" s="1377"/>
      <c r="MYH5" s="1377"/>
      <c r="MYI5" s="1377"/>
      <c r="MYJ5" s="1377"/>
      <c r="MYK5" s="1377"/>
      <c r="MYL5" s="1377"/>
      <c r="MYM5" s="1377"/>
      <c r="MYN5" s="1377"/>
      <c r="MYO5" s="1377"/>
      <c r="MYP5" s="1377"/>
      <c r="MYQ5" s="1377"/>
      <c r="MYR5" s="1377"/>
      <c r="MYS5" s="1377"/>
      <c r="MYT5" s="1377"/>
      <c r="MYU5" s="1377"/>
      <c r="MYV5" s="1377"/>
      <c r="MYW5" s="1377"/>
      <c r="MYX5" s="1377"/>
      <c r="MYY5" s="1377"/>
      <c r="MYZ5" s="1377"/>
      <c r="MZA5" s="1377"/>
      <c r="MZB5" s="1377"/>
      <c r="MZC5" s="1377"/>
      <c r="MZD5" s="1377"/>
      <c r="MZE5" s="1377"/>
      <c r="MZF5" s="1377"/>
      <c r="MZG5" s="1377"/>
      <c r="MZH5" s="1377"/>
      <c r="MZI5" s="1377"/>
      <c r="MZJ5" s="1377"/>
      <c r="MZK5" s="1377"/>
      <c r="MZL5" s="1377"/>
      <c r="MZM5" s="1377"/>
      <c r="MZN5" s="1377"/>
      <c r="MZO5" s="1377"/>
      <c r="MZP5" s="1377"/>
      <c r="MZQ5" s="1377"/>
      <c r="MZR5" s="1377"/>
      <c r="MZS5" s="1377"/>
      <c r="MZT5" s="1377"/>
      <c r="MZU5" s="1377"/>
      <c r="MZV5" s="1377"/>
      <c r="MZW5" s="1377"/>
      <c r="MZX5" s="1377"/>
      <c r="MZY5" s="1377"/>
      <c r="MZZ5" s="1377"/>
      <c r="NAA5" s="1377"/>
      <c r="NAB5" s="1377"/>
      <c r="NAC5" s="1377"/>
      <c r="NAD5" s="1377"/>
      <c r="NAE5" s="1377"/>
      <c r="NAF5" s="1377"/>
      <c r="NAG5" s="1377"/>
      <c r="NAH5" s="1377"/>
      <c r="NAI5" s="1377"/>
      <c r="NAJ5" s="1377"/>
      <c r="NAK5" s="1377"/>
      <c r="NAL5" s="1377"/>
      <c r="NAM5" s="1377"/>
      <c r="NAN5" s="1377"/>
      <c r="NAO5" s="1377"/>
      <c r="NAP5" s="1377"/>
      <c r="NAQ5" s="1377"/>
      <c r="NAR5" s="1377"/>
      <c r="NAS5" s="1377"/>
      <c r="NAT5" s="1377"/>
      <c r="NAU5" s="1377"/>
      <c r="NAV5" s="1377"/>
      <c r="NAW5" s="1377"/>
      <c r="NAX5" s="1377"/>
      <c r="NAY5" s="1377"/>
      <c r="NAZ5" s="1377"/>
      <c r="NBA5" s="1377"/>
      <c r="NBB5" s="1377"/>
      <c r="NBC5" s="1377"/>
      <c r="NBD5" s="1377"/>
      <c r="NBE5" s="1377"/>
      <c r="NBF5" s="1377"/>
      <c r="NBG5" s="1377"/>
      <c r="NBH5" s="1377"/>
      <c r="NBI5" s="1377"/>
      <c r="NBJ5" s="1377"/>
      <c r="NBK5" s="1377"/>
      <c r="NBL5" s="1377"/>
      <c r="NBM5" s="1377"/>
      <c r="NBN5" s="1377"/>
      <c r="NBO5" s="1377"/>
      <c r="NBP5" s="1377"/>
      <c r="NBQ5" s="1377"/>
      <c r="NBR5" s="1377"/>
      <c r="NBS5" s="1377"/>
      <c r="NBT5" s="1377"/>
      <c r="NBU5" s="1377"/>
      <c r="NBV5" s="1377"/>
      <c r="NBW5" s="1377"/>
      <c r="NBX5" s="1377"/>
      <c r="NBY5" s="1377"/>
      <c r="NBZ5" s="1377"/>
      <c r="NCA5" s="1377"/>
      <c r="NCB5" s="1377"/>
      <c r="NCC5" s="1377"/>
      <c r="NCD5" s="1377"/>
      <c r="NCE5" s="1377"/>
      <c r="NCF5" s="1377"/>
      <c r="NCG5" s="1377"/>
      <c r="NCH5" s="1377"/>
      <c r="NCI5" s="1377"/>
      <c r="NCJ5" s="1377"/>
      <c r="NCK5" s="1377"/>
      <c r="NCL5" s="1377"/>
      <c r="NCM5" s="1377"/>
      <c r="NCN5" s="1377"/>
      <c r="NCO5" s="1377"/>
      <c r="NCP5" s="1377"/>
      <c r="NCQ5" s="1377"/>
      <c r="NCR5" s="1377"/>
      <c r="NCS5" s="1377"/>
      <c r="NCT5" s="1377"/>
      <c r="NCU5" s="1377"/>
      <c r="NCV5" s="1377"/>
      <c r="NCW5" s="1377"/>
      <c r="NCX5" s="1377"/>
      <c r="NCY5" s="1377"/>
      <c r="NCZ5" s="1377"/>
      <c r="NDA5" s="1377"/>
      <c r="NDB5" s="1377"/>
      <c r="NDC5" s="1377"/>
      <c r="NDD5" s="1377"/>
      <c r="NDE5" s="1377"/>
      <c r="NDF5" s="1377"/>
      <c r="NDG5" s="1377"/>
      <c r="NDH5" s="1377"/>
      <c r="NDI5" s="1377"/>
      <c r="NDJ5" s="1377"/>
      <c r="NDK5" s="1377"/>
      <c r="NDL5" s="1377"/>
      <c r="NDM5" s="1377"/>
      <c r="NDN5" s="1377"/>
      <c r="NDO5" s="1377"/>
      <c r="NDP5" s="1377"/>
      <c r="NDQ5" s="1377"/>
      <c r="NDR5" s="1377"/>
      <c r="NDS5" s="1377"/>
      <c r="NDT5" s="1377"/>
      <c r="NDU5" s="1377"/>
      <c r="NDV5" s="1377"/>
      <c r="NDW5" s="1377"/>
      <c r="NDX5" s="1377"/>
      <c r="NDY5" s="1377"/>
      <c r="NDZ5" s="1377"/>
      <c r="NEA5" s="1377"/>
      <c r="NEB5" s="1377"/>
      <c r="NEC5" s="1377"/>
      <c r="NED5" s="1377"/>
      <c r="NEE5" s="1377"/>
      <c r="NEF5" s="1377"/>
      <c r="NEG5" s="1377"/>
      <c r="NEH5" s="1377"/>
      <c r="NEI5" s="1377"/>
      <c r="NEJ5" s="1377"/>
      <c r="NEK5" s="1377"/>
      <c r="NEL5" s="1377"/>
      <c r="NEM5" s="1377"/>
      <c r="NEN5" s="1377"/>
      <c r="NEO5" s="1377"/>
      <c r="NEP5" s="1377"/>
      <c r="NEQ5" s="1377"/>
      <c r="NER5" s="1377"/>
      <c r="NES5" s="1377"/>
      <c r="NET5" s="1377"/>
      <c r="NEU5" s="1377"/>
      <c r="NEV5" s="1377"/>
      <c r="NEW5" s="1377"/>
      <c r="NEX5" s="1377"/>
      <c r="NEY5" s="1377"/>
      <c r="NEZ5" s="1377"/>
      <c r="NFA5" s="1377"/>
      <c r="NFB5" s="1377"/>
      <c r="NFC5" s="1377"/>
      <c r="NFD5" s="1377"/>
      <c r="NFE5" s="1377"/>
      <c r="NFF5" s="1377"/>
      <c r="NFG5" s="1377"/>
      <c r="NFH5" s="1377"/>
      <c r="NFI5" s="1377"/>
      <c r="NFJ5" s="1377"/>
      <c r="NFK5" s="1377"/>
      <c r="NFL5" s="1377"/>
      <c r="NFM5" s="1377"/>
      <c r="NFN5" s="1377"/>
      <c r="NFO5" s="1377"/>
      <c r="NFP5" s="1377"/>
      <c r="NFQ5" s="1377"/>
      <c r="NFR5" s="1377"/>
      <c r="NFS5" s="1377"/>
      <c r="NFT5" s="1377"/>
      <c r="NFU5" s="1377"/>
      <c r="NFV5" s="1377"/>
      <c r="NFW5" s="1377"/>
      <c r="NFX5" s="1377"/>
      <c r="NFY5" s="1377"/>
      <c r="NFZ5" s="1377"/>
      <c r="NGA5" s="1377"/>
      <c r="NGB5" s="1377"/>
      <c r="NGC5" s="1377"/>
      <c r="NGD5" s="1377"/>
      <c r="NGE5" s="1377"/>
      <c r="NGF5" s="1377"/>
      <c r="NGG5" s="1377"/>
      <c r="NGH5" s="1377"/>
      <c r="NGI5" s="1377"/>
      <c r="NGJ5" s="1377"/>
      <c r="NGK5" s="1377"/>
      <c r="NGL5" s="1377"/>
      <c r="NGM5" s="1377"/>
      <c r="NGN5" s="1377"/>
      <c r="NGO5" s="1377"/>
      <c r="NGP5" s="1377"/>
      <c r="NGQ5" s="1377"/>
      <c r="NGR5" s="1377"/>
      <c r="NGS5" s="1377"/>
      <c r="NGT5" s="1377"/>
      <c r="NGU5" s="1377"/>
      <c r="NGV5" s="1377"/>
      <c r="NGW5" s="1377"/>
      <c r="NGX5" s="1377"/>
      <c r="NGY5" s="1377"/>
      <c r="NGZ5" s="1377"/>
      <c r="NHA5" s="1377"/>
      <c r="NHB5" s="1377"/>
      <c r="NHC5" s="1377"/>
      <c r="NHD5" s="1377"/>
      <c r="NHE5" s="1377"/>
      <c r="NHF5" s="1377"/>
      <c r="NHG5" s="1377"/>
      <c r="NHH5" s="1377"/>
      <c r="NHI5" s="1377"/>
      <c r="NHJ5" s="1377"/>
      <c r="NHK5" s="1377"/>
      <c r="NHL5" s="1377"/>
      <c r="NHM5" s="1377"/>
      <c r="NHN5" s="1377"/>
      <c r="NHO5" s="1377"/>
      <c r="NHP5" s="1377"/>
      <c r="NHQ5" s="1377"/>
      <c r="NHR5" s="1377"/>
      <c r="NHS5" s="1377"/>
      <c r="NHT5" s="1377"/>
      <c r="NHU5" s="1377"/>
      <c r="NHV5" s="1377"/>
      <c r="NHW5" s="1377"/>
      <c r="NHX5" s="1377"/>
      <c r="NHY5" s="1377"/>
      <c r="NHZ5" s="1377"/>
      <c r="NIA5" s="1377"/>
      <c r="NIB5" s="1377"/>
      <c r="NIC5" s="1377"/>
      <c r="NID5" s="1377"/>
      <c r="NIE5" s="1377"/>
      <c r="NIF5" s="1377"/>
      <c r="NIG5" s="1377"/>
      <c r="NIH5" s="1377"/>
      <c r="NII5" s="1377"/>
      <c r="NIJ5" s="1377"/>
      <c r="NIK5" s="1377"/>
      <c r="NIL5" s="1377"/>
      <c r="NIM5" s="1377"/>
      <c r="NIN5" s="1377"/>
      <c r="NIO5" s="1377"/>
      <c r="NIP5" s="1377"/>
      <c r="NIQ5" s="1377"/>
      <c r="NIR5" s="1377"/>
      <c r="NIS5" s="1377"/>
      <c r="NIT5" s="1377"/>
      <c r="NIU5" s="1377"/>
      <c r="NIV5" s="1377"/>
      <c r="NIW5" s="1377"/>
      <c r="NIX5" s="1377"/>
      <c r="NIY5" s="1377"/>
      <c r="NIZ5" s="1377"/>
      <c r="NJA5" s="1377"/>
      <c r="NJB5" s="1377"/>
      <c r="NJC5" s="1377"/>
      <c r="NJD5" s="1377"/>
      <c r="NJE5" s="1377"/>
      <c r="NJF5" s="1377"/>
      <c r="NJG5" s="1377"/>
      <c r="NJH5" s="1377"/>
      <c r="NJI5" s="1377"/>
      <c r="NJJ5" s="1377"/>
      <c r="NJK5" s="1377"/>
      <c r="NJL5" s="1377"/>
      <c r="NJM5" s="1377"/>
      <c r="NJN5" s="1377"/>
      <c r="NJO5" s="1377"/>
      <c r="NJP5" s="1377"/>
      <c r="NJQ5" s="1377"/>
      <c r="NJR5" s="1377"/>
      <c r="NJS5" s="1377"/>
      <c r="NJT5" s="1377"/>
      <c r="NJU5" s="1377"/>
      <c r="NJV5" s="1377"/>
      <c r="NJW5" s="1377"/>
      <c r="NJX5" s="1377"/>
      <c r="NJY5" s="1377"/>
      <c r="NJZ5" s="1377"/>
      <c r="NKA5" s="1377"/>
      <c r="NKB5" s="1377"/>
      <c r="NKC5" s="1377"/>
      <c r="NKD5" s="1377"/>
      <c r="NKE5" s="1377"/>
      <c r="NKF5" s="1377"/>
      <c r="NKG5" s="1377"/>
      <c r="NKH5" s="1377"/>
      <c r="NKI5" s="1377"/>
      <c r="NKJ5" s="1377"/>
      <c r="NKK5" s="1377"/>
      <c r="NKL5" s="1377"/>
      <c r="NKM5" s="1377"/>
      <c r="NKN5" s="1377"/>
      <c r="NKO5" s="1377"/>
      <c r="NKP5" s="1377"/>
      <c r="NKQ5" s="1377"/>
      <c r="NKR5" s="1377"/>
      <c r="NKS5" s="1377"/>
      <c r="NKT5" s="1377"/>
      <c r="NKU5" s="1377"/>
      <c r="NKV5" s="1377"/>
      <c r="NKW5" s="1377"/>
      <c r="NKX5" s="1377"/>
      <c r="NKY5" s="1377"/>
      <c r="NKZ5" s="1377"/>
      <c r="NLA5" s="1377"/>
      <c r="NLB5" s="1377"/>
      <c r="NLC5" s="1377"/>
      <c r="NLD5" s="1377"/>
      <c r="NLE5" s="1377"/>
      <c r="NLF5" s="1377"/>
      <c r="NLG5" s="1377"/>
      <c r="NLH5" s="1377"/>
      <c r="NLI5" s="1377"/>
      <c r="NLJ5" s="1377"/>
      <c r="NLK5" s="1377"/>
      <c r="NLL5" s="1377"/>
      <c r="NLM5" s="1377"/>
      <c r="NLN5" s="1377"/>
      <c r="NLO5" s="1377"/>
      <c r="NLP5" s="1377"/>
      <c r="NLQ5" s="1377"/>
      <c r="NLR5" s="1377"/>
      <c r="NLS5" s="1377"/>
      <c r="NLT5" s="1377"/>
      <c r="NLU5" s="1377"/>
      <c r="NLV5" s="1377"/>
      <c r="NLW5" s="1377"/>
      <c r="NLX5" s="1377"/>
      <c r="NLY5" s="1377"/>
      <c r="NLZ5" s="1377"/>
      <c r="NMA5" s="1377"/>
      <c r="NMB5" s="1377"/>
      <c r="NMC5" s="1377"/>
      <c r="NMD5" s="1377"/>
      <c r="NME5" s="1377"/>
      <c r="NMF5" s="1377"/>
      <c r="NMG5" s="1377"/>
      <c r="NMH5" s="1377"/>
      <c r="NMI5" s="1377"/>
      <c r="NMJ5" s="1377"/>
      <c r="NMK5" s="1377"/>
      <c r="NML5" s="1377"/>
      <c r="NMM5" s="1377"/>
      <c r="NMN5" s="1377"/>
      <c r="NMO5" s="1377"/>
      <c r="NMP5" s="1377"/>
      <c r="NMQ5" s="1377"/>
      <c r="NMR5" s="1377"/>
      <c r="NMS5" s="1377"/>
      <c r="NMT5" s="1377"/>
      <c r="NMU5" s="1377"/>
      <c r="NMV5" s="1377"/>
      <c r="NMW5" s="1377"/>
      <c r="NMX5" s="1377"/>
      <c r="NMY5" s="1377"/>
      <c r="NMZ5" s="1377"/>
      <c r="NNA5" s="1377"/>
      <c r="NNB5" s="1377"/>
      <c r="NNC5" s="1377"/>
      <c r="NND5" s="1377"/>
      <c r="NNE5" s="1377"/>
      <c r="NNF5" s="1377"/>
      <c r="NNG5" s="1377"/>
      <c r="NNH5" s="1377"/>
      <c r="NNI5" s="1377"/>
      <c r="NNJ5" s="1377"/>
      <c r="NNK5" s="1377"/>
      <c r="NNL5" s="1377"/>
      <c r="NNM5" s="1377"/>
      <c r="NNN5" s="1377"/>
      <c r="NNO5" s="1377"/>
      <c r="NNP5" s="1377"/>
      <c r="NNQ5" s="1377"/>
      <c r="NNR5" s="1377"/>
      <c r="NNS5" s="1377"/>
      <c r="NNT5" s="1377"/>
      <c r="NNU5" s="1377"/>
      <c r="NNV5" s="1377"/>
      <c r="NNW5" s="1377"/>
      <c r="NNX5" s="1377"/>
      <c r="NNY5" s="1377"/>
      <c r="NNZ5" s="1377"/>
      <c r="NOA5" s="1377"/>
      <c r="NOB5" s="1377"/>
      <c r="NOC5" s="1377"/>
      <c r="NOD5" s="1377"/>
      <c r="NOE5" s="1377"/>
      <c r="NOF5" s="1377"/>
      <c r="NOG5" s="1377"/>
      <c r="NOH5" s="1377"/>
      <c r="NOI5" s="1377"/>
      <c r="NOJ5" s="1377"/>
      <c r="NOK5" s="1377"/>
      <c r="NOL5" s="1377"/>
      <c r="NOM5" s="1377"/>
      <c r="NON5" s="1377"/>
      <c r="NOO5" s="1377"/>
      <c r="NOP5" s="1377"/>
      <c r="NOQ5" s="1377"/>
      <c r="NOR5" s="1377"/>
      <c r="NOS5" s="1377"/>
      <c r="NOT5" s="1377"/>
      <c r="NOU5" s="1377"/>
      <c r="NOV5" s="1377"/>
      <c r="NOW5" s="1377"/>
      <c r="NOX5" s="1377"/>
      <c r="NOY5" s="1377"/>
      <c r="NOZ5" s="1377"/>
      <c r="NPA5" s="1377"/>
      <c r="NPB5" s="1377"/>
      <c r="NPC5" s="1377"/>
      <c r="NPD5" s="1377"/>
      <c r="NPE5" s="1377"/>
      <c r="NPF5" s="1377"/>
      <c r="NPG5" s="1377"/>
      <c r="NPH5" s="1377"/>
      <c r="NPI5" s="1377"/>
      <c r="NPJ5" s="1377"/>
      <c r="NPK5" s="1377"/>
      <c r="NPL5" s="1377"/>
      <c r="NPM5" s="1377"/>
      <c r="NPN5" s="1377"/>
      <c r="NPO5" s="1377"/>
      <c r="NPP5" s="1377"/>
      <c r="NPQ5" s="1377"/>
      <c r="NPR5" s="1377"/>
      <c r="NPS5" s="1377"/>
      <c r="NPT5" s="1377"/>
      <c r="NPU5" s="1377"/>
      <c r="NPV5" s="1377"/>
      <c r="NPW5" s="1377"/>
      <c r="NPX5" s="1377"/>
      <c r="NPY5" s="1377"/>
      <c r="NPZ5" s="1377"/>
      <c r="NQA5" s="1377"/>
      <c r="NQB5" s="1377"/>
      <c r="NQC5" s="1377"/>
      <c r="NQD5" s="1377"/>
      <c r="NQE5" s="1377"/>
      <c r="NQF5" s="1377"/>
      <c r="NQG5" s="1377"/>
      <c r="NQH5" s="1377"/>
      <c r="NQI5" s="1377"/>
      <c r="NQJ5" s="1377"/>
      <c r="NQK5" s="1377"/>
      <c r="NQL5" s="1377"/>
      <c r="NQM5" s="1377"/>
      <c r="NQN5" s="1377"/>
      <c r="NQO5" s="1377"/>
      <c r="NQP5" s="1377"/>
      <c r="NQQ5" s="1377"/>
      <c r="NQR5" s="1377"/>
      <c r="NQS5" s="1377"/>
      <c r="NQT5" s="1377"/>
      <c r="NQU5" s="1377"/>
      <c r="NQV5" s="1377"/>
      <c r="NQW5" s="1377"/>
      <c r="NQX5" s="1377"/>
      <c r="NQY5" s="1377"/>
      <c r="NQZ5" s="1377"/>
      <c r="NRA5" s="1377"/>
      <c r="NRB5" s="1377"/>
      <c r="NRC5" s="1377"/>
      <c r="NRD5" s="1377"/>
      <c r="NRE5" s="1377"/>
      <c r="NRF5" s="1377"/>
      <c r="NRG5" s="1377"/>
      <c r="NRH5" s="1377"/>
      <c r="NRI5" s="1377"/>
      <c r="NRJ5" s="1377"/>
      <c r="NRK5" s="1377"/>
      <c r="NRL5" s="1377"/>
      <c r="NRM5" s="1377"/>
      <c r="NRN5" s="1377"/>
      <c r="NRO5" s="1377"/>
      <c r="NRP5" s="1377"/>
      <c r="NRQ5" s="1377"/>
      <c r="NRR5" s="1377"/>
      <c r="NRS5" s="1377"/>
      <c r="NRT5" s="1377"/>
      <c r="NRU5" s="1377"/>
      <c r="NRV5" s="1377"/>
      <c r="NRW5" s="1377"/>
      <c r="NRX5" s="1377"/>
      <c r="NRY5" s="1377"/>
      <c r="NRZ5" s="1377"/>
      <c r="NSA5" s="1377"/>
      <c r="NSB5" s="1377"/>
      <c r="NSC5" s="1377"/>
      <c r="NSD5" s="1377"/>
      <c r="NSE5" s="1377"/>
      <c r="NSF5" s="1377"/>
      <c r="NSG5" s="1377"/>
      <c r="NSH5" s="1377"/>
      <c r="NSI5" s="1377"/>
      <c r="NSJ5" s="1377"/>
      <c r="NSK5" s="1377"/>
      <c r="NSL5" s="1377"/>
      <c r="NSM5" s="1377"/>
      <c r="NSN5" s="1377"/>
      <c r="NSO5" s="1377"/>
      <c r="NSP5" s="1377"/>
      <c r="NSQ5" s="1377"/>
      <c r="NSR5" s="1377"/>
      <c r="NSS5" s="1377"/>
      <c r="NST5" s="1377"/>
      <c r="NSU5" s="1377"/>
      <c r="NSV5" s="1377"/>
      <c r="NSW5" s="1377"/>
      <c r="NSX5" s="1377"/>
      <c r="NSY5" s="1377"/>
      <c r="NSZ5" s="1377"/>
      <c r="NTA5" s="1377"/>
      <c r="NTB5" s="1377"/>
      <c r="NTC5" s="1377"/>
      <c r="NTD5" s="1377"/>
      <c r="NTE5" s="1377"/>
      <c r="NTF5" s="1377"/>
      <c r="NTG5" s="1377"/>
      <c r="NTH5" s="1377"/>
      <c r="NTI5" s="1377"/>
      <c r="NTJ5" s="1377"/>
      <c r="NTK5" s="1377"/>
      <c r="NTL5" s="1377"/>
      <c r="NTM5" s="1377"/>
      <c r="NTN5" s="1377"/>
      <c r="NTO5" s="1377"/>
      <c r="NTP5" s="1377"/>
      <c r="NTQ5" s="1377"/>
      <c r="NTR5" s="1377"/>
      <c r="NTS5" s="1377"/>
      <c r="NTT5" s="1377"/>
      <c r="NTU5" s="1377"/>
      <c r="NTV5" s="1377"/>
      <c r="NTW5" s="1377"/>
      <c r="NTX5" s="1377"/>
      <c r="NTY5" s="1377"/>
      <c r="NTZ5" s="1377"/>
      <c r="NUA5" s="1377"/>
      <c r="NUB5" s="1377"/>
      <c r="NUC5" s="1377"/>
      <c r="NUD5" s="1377"/>
      <c r="NUE5" s="1377"/>
      <c r="NUF5" s="1377"/>
      <c r="NUG5" s="1377"/>
      <c r="NUH5" s="1377"/>
      <c r="NUI5" s="1377"/>
      <c r="NUJ5" s="1377"/>
      <c r="NUK5" s="1377"/>
      <c r="NUL5" s="1377"/>
      <c r="NUM5" s="1377"/>
      <c r="NUN5" s="1377"/>
      <c r="NUO5" s="1377"/>
      <c r="NUP5" s="1377"/>
      <c r="NUQ5" s="1377"/>
      <c r="NUR5" s="1377"/>
      <c r="NUS5" s="1377"/>
      <c r="NUT5" s="1377"/>
      <c r="NUU5" s="1377"/>
      <c r="NUV5" s="1377"/>
      <c r="NUW5" s="1377"/>
      <c r="NUX5" s="1377"/>
      <c r="NUY5" s="1377"/>
      <c r="NUZ5" s="1377"/>
      <c r="NVA5" s="1377"/>
      <c r="NVB5" s="1377"/>
      <c r="NVC5" s="1377"/>
      <c r="NVD5" s="1377"/>
      <c r="NVE5" s="1377"/>
      <c r="NVF5" s="1377"/>
      <c r="NVG5" s="1377"/>
      <c r="NVH5" s="1377"/>
      <c r="NVI5" s="1377"/>
      <c r="NVJ5" s="1377"/>
      <c r="NVK5" s="1377"/>
      <c r="NVL5" s="1377"/>
      <c r="NVM5" s="1377"/>
      <c r="NVN5" s="1377"/>
      <c r="NVO5" s="1377"/>
      <c r="NVP5" s="1377"/>
      <c r="NVQ5" s="1377"/>
      <c r="NVR5" s="1377"/>
      <c r="NVS5" s="1377"/>
      <c r="NVT5" s="1377"/>
      <c r="NVU5" s="1377"/>
      <c r="NVV5" s="1377"/>
      <c r="NVW5" s="1377"/>
      <c r="NVX5" s="1377"/>
      <c r="NVY5" s="1377"/>
      <c r="NVZ5" s="1377"/>
      <c r="NWA5" s="1377"/>
      <c r="NWB5" s="1377"/>
      <c r="NWC5" s="1377"/>
      <c r="NWD5" s="1377"/>
      <c r="NWE5" s="1377"/>
      <c r="NWF5" s="1377"/>
      <c r="NWG5" s="1377"/>
      <c r="NWH5" s="1377"/>
      <c r="NWI5" s="1377"/>
      <c r="NWJ5" s="1377"/>
      <c r="NWK5" s="1377"/>
      <c r="NWL5" s="1377"/>
      <c r="NWM5" s="1377"/>
      <c r="NWN5" s="1377"/>
      <c r="NWO5" s="1377"/>
      <c r="NWP5" s="1377"/>
      <c r="NWQ5" s="1377"/>
      <c r="NWR5" s="1377"/>
      <c r="NWS5" s="1377"/>
      <c r="NWT5" s="1377"/>
      <c r="NWU5" s="1377"/>
      <c r="NWV5" s="1377"/>
      <c r="NWW5" s="1377"/>
      <c r="NWX5" s="1377"/>
      <c r="NWY5" s="1377"/>
      <c r="NWZ5" s="1377"/>
      <c r="NXA5" s="1377"/>
      <c r="NXB5" s="1377"/>
      <c r="NXC5" s="1377"/>
      <c r="NXD5" s="1377"/>
      <c r="NXE5" s="1377"/>
      <c r="NXF5" s="1377"/>
      <c r="NXG5" s="1377"/>
      <c r="NXH5" s="1377"/>
      <c r="NXI5" s="1377"/>
      <c r="NXJ5" s="1377"/>
      <c r="NXK5" s="1377"/>
      <c r="NXL5" s="1377"/>
      <c r="NXM5" s="1377"/>
      <c r="NXN5" s="1377"/>
      <c r="NXO5" s="1377"/>
      <c r="NXP5" s="1377"/>
      <c r="NXQ5" s="1377"/>
      <c r="NXR5" s="1377"/>
      <c r="NXS5" s="1377"/>
      <c r="NXT5" s="1377"/>
      <c r="NXU5" s="1377"/>
      <c r="NXV5" s="1377"/>
      <c r="NXW5" s="1377"/>
      <c r="NXX5" s="1377"/>
      <c r="NXY5" s="1377"/>
      <c r="NXZ5" s="1377"/>
      <c r="NYA5" s="1377"/>
      <c r="NYB5" s="1377"/>
      <c r="NYC5" s="1377"/>
      <c r="NYD5" s="1377"/>
      <c r="NYE5" s="1377"/>
      <c r="NYF5" s="1377"/>
      <c r="NYG5" s="1377"/>
      <c r="NYH5" s="1377"/>
      <c r="NYI5" s="1377"/>
      <c r="NYJ5" s="1377"/>
      <c r="NYK5" s="1377"/>
      <c r="NYL5" s="1377"/>
      <c r="NYM5" s="1377"/>
      <c r="NYN5" s="1377"/>
      <c r="NYO5" s="1377"/>
      <c r="NYP5" s="1377"/>
      <c r="NYQ5" s="1377"/>
      <c r="NYR5" s="1377"/>
      <c r="NYS5" s="1377"/>
      <c r="NYT5" s="1377"/>
      <c r="NYU5" s="1377"/>
      <c r="NYV5" s="1377"/>
      <c r="NYW5" s="1377"/>
      <c r="NYX5" s="1377"/>
      <c r="NYY5" s="1377"/>
      <c r="NYZ5" s="1377"/>
      <c r="NZA5" s="1377"/>
      <c r="NZB5" s="1377"/>
      <c r="NZC5" s="1377"/>
      <c r="NZD5" s="1377"/>
      <c r="NZE5" s="1377"/>
      <c r="NZF5" s="1377"/>
      <c r="NZG5" s="1377"/>
      <c r="NZH5" s="1377"/>
      <c r="NZI5" s="1377"/>
      <c r="NZJ5" s="1377"/>
      <c r="NZK5" s="1377"/>
      <c r="NZL5" s="1377"/>
      <c r="NZM5" s="1377"/>
      <c r="NZN5" s="1377"/>
      <c r="NZO5" s="1377"/>
      <c r="NZP5" s="1377"/>
      <c r="NZQ5" s="1377"/>
      <c r="NZR5" s="1377"/>
      <c r="NZS5" s="1377"/>
      <c r="NZT5" s="1377"/>
      <c r="NZU5" s="1377"/>
      <c r="NZV5" s="1377"/>
      <c r="NZW5" s="1377"/>
      <c r="NZX5" s="1377"/>
      <c r="NZY5" s="1377"/>
      <c r="NZZ5" s="1377"/>
      <c r="OAA5" s="1377"/>
      <c r="OAB5" s="1377"/>
      <c r="OAC5" s="1377"/>
      <c r="OAD5" s="1377"/>
      <c r="OAE5" s="1377"/>
      <c r="OAF5" s="1377"/>
      <c r="OAG5" s="1377"/>
      <c r="OAH5" s="1377"/>
      <c r="OAI5" s="1377"/>
      <c r="OAJ5" s="1377"/>
      <c r="OAK5" s="1377"/>
      <c r="OAL5" s="1377"/>
      <c r="OAM5" s="1377"/>
      <c r="OAN5" s="1377"/>
      <c r="OAO5" s="1377"/>
      <c r="OAP5" s="1377"/>
      <c r="OAQ5" s="1377"/>
      <c r="OAR5" s="1377"/>
      <c r="OAS5" s="1377"/>
      <c r="OAT5" s="1377"/>
      <c r="OAU5" s="1377"/>
      <c r="OAV5" s="1377"/>
      <c r="OAW5" s="1377"/>
      <c r="OAX5" s="1377"/>
      <c r="OAY5" s="1377"/>
      <c r="OAZ5" s="1377"/>
      <c r="OBA5" s="1377"/>
      <c r="OBB5" s="1377"/>
      <c r="OBC5" s="1377"/>
      <c r="OBD5" s="1377"/>
      <c r="OBE5" s="1377"/>
      <c r="OBF5" s="1377"/>
      <c r="OBG5" s="1377"/>
      <c r="OBH5" s="1377"/>
      <c r="OBI5" s="1377"/>
      <c r="OBJ5" s="1377"/>
      <c r="OBK5" s="1377"/>
      <c r="OBL5" s="1377"/>
      <c r="OBM5" s="1377"/>
      <c r="OBN5" s="1377"/>
      <c r="OBO5" s="1377"/>
      <c r="OBP5" s="1377"/>
      <c r="OBQ5" s="1377"/>
      <c r="OBR5" s="1377"/>
      <c r="OBS5" s="1377"/>
      <c r="OBT5" s="1377"/>
      <c r="OBU5" s="1377"/>
      <c r="OBV5" s="1377"/>
      <c r="OBW5" s="1377"/>
      <c r="OBX5" s="1377"/>
      <c r="OBY5" s="1377"/>
      <c r="OBZ5" s="1377"/>
      <c r="OCA5" s="1377"/>
      <c r="OCB5" s="1377"/>
      <c r="OCC5" s="1377"/>
      <c r="OCD5" s="1377"/>
      <c r="OCE5" s="1377"/>
      <c r="OCF5" s="1377"/>
      <c r="OCG5" s="1377"/>
      <c r="OCH5" s="1377"/>
      <c r="OCI5" s="1377"/>
      <c r="OCJ5" s="1377"/>
      <c r="OCK5" s="1377"/>
      <c r="OCL5" s="1377"/>
      <c r="OCM5" s="1377"/>
      <c r="OCN5" s="1377"/>
      <c r="OCO5" s="1377"/>
      <c r="OCP5" s="1377"/>
      <c r="OCQ5" s="1377"/>
      <c r="OCR5" s="1377"/>
      <c r="OCS5" s="1377"/>
      <c r="OCT5" s="1377"/>
      <c r="OCU5" s="1377"/>
      <c r="OCV5" s="1377"/>
      <c r="OCW5" s="1377"/>
      <c r="OCX5" s="1377"/>
      <c r="OCY5" s="1377"/>
      <c r="OCZ5" s="1377"/>
      <c r="ODA5" s="1377"/>
      <c r="ODB5" s="1377"/>
      <c r="ODC5" s="1377"/>
      <c r="ODD5" s="1377"/>
      <c r="ODE5" s="1377"/>
      <c r="ODF5" s="1377"/>
      <c r="ODG5" s="1377"/>
      <c r="ODH5" s="1377"/>
      <c r="ODI5" s="1377"/>
      <c r="ODJ5" s="1377"/>
      <c r="ODK5" s="1377"/>
      <c r="ODL5" s="1377"/>
      <c r="ODM5" s="1377"/>
      <c r="ODN5" s="1377"/>
      <c r="ODO5" s="1377"/>
      <c r="ODP5" s="1377"/>
      <c r="ODQ5" s="1377"/>
      <c r="ODR5" s="1377"/>
      <c r="ODS5" s="1377"/>
      <c r="ODT5" s="1377"/>
      <c r="ODU5" s="1377"/>
      <c r="ODV5" s="1377"/>
      <c r="ODW5" s="1377"/>
      <c r="ODX5" s="1377"/>
      <c r="ODY5" s="1377"/>
      <c r="ODZ5" s="1377"/>
      <c r="OEA5" s="1377"/>
      <c r="OEB5" s="1377"/>
      <c r="OEC5" s="1377"/>
      <c r="OED5" s="1377"/>
      <c r="OEE5" s="1377"/>
      <c r="OEF5" s="1377"/>
      <c r="OEG5" s="1377"/>
      <c r="OEH5" s="1377"/>
      <c r="OEI5" s="1377"/>
      <c r="OEJ5" s="1377"/>
      <c r="OEK5" s="1377"/>
      <c r="OEL5" s="1377"/>
      <c r="OEM5" s="1377"/>
      <c r="OEN5" s="1377"/>
      <c r="OEO5" s="1377"/>
      <c r="OEP5" s="1377"/>
      <c r="OEQ5" s="1377"/>
      <c r="OER5" s="1377"/>
      <c r="OES5" s="1377"/>
      <c r="OET5" s="1377"/>
      <c r="OEU5" s="1377"/>
      <c r="OEV5" s="1377"/>
      <c r="OEW5" s="1377"/>
      <c r="OEX5" s="1377"/>
      <c r="OEY5" s="1377"/>
      <c r="OEZ5" s="1377"/>
      <c r="OFA5" s="1377"/>
      <c r="OFB5" s="1377"/>
      <c r="OFC5" s="1377"/>
      <c r="OFD5" s="1377"/>
      <c r="OFE5" s="1377"/>
      <c r="OFF5" s="1377"/>
      <c r="OFG5" s="1377"/>
      <c r="OFH5" s="1377"/>
      <c r="OFI5" s="1377"/>
      <c r="OFJ5" s="1377"/>
      <c r="OFK5" s="1377"/>
      <c r="OFL5" s="1377"/>
      <c r="OFM5" s="1377"/>
      <c r="OFN5" s="1377"/>
      <c r="OFO5" s="1377"/>
      <c r="OFP5" s="1377"/>
      <c r="OFQ5" s="1377"/>
      <c r="OFR5" s="1377"/>
      <c r="OFS5" s="1377"/>
      <c r="OFT5" s="1377"/>
      <c r="OFU5" s="1377"/>
      <c r="OFV5" s="1377"/>
      <c r="OFW5" s="1377"/>
      <c r="OFX5" s="1377"/>
      <c r="OFY5" s="1377"/>
      <c r="OFZ5" s="1377"/>
      <c r="OGA5" s="1377"/>
      <c r="OGB5" s="1377"/>
      <c r="OGC5" s="1377"/>
      <c r="OGD5" s="1377"/>
      <c r="OGE5" s="1377"/>
      <c r="OGF5" s="1377"/>
      <c r="OGG5" s="1377"/>
      <c r="OGH5" s="1377"/>
      <c r="OGI5" s="1377"/>
      <c r="OGJ5" s="1377"/>
      <c r="OGK5" s="1377"/>
      <c r="OGL5" s="1377"/>
      <c r="OGM5" s="1377"/>
      <c r="OGN5" s="1377"/>
      <c r="OGO5" s="1377"/>
      <c r="OGP5" s="1377"/>
      <c r="OGQ5" s="1377"/>
      <c r="OGR5" s="1377"/>
      <c r="OGS5" s="1377"/>
      <c r="OGT5" s="1377"/>
      <c r="OGU5" s="1377"/>
      <c r="OGV5" s="1377"/>
      <c r="OGW5" s="1377"/>
      <c r="OGX5" s="1377"/>
      <c r="OGY5" s="1377"/>
      <c r="OGZ5" s="1377"/>
      <c r="OHA5" s="1377"/>
      <c r="OHB5" s="1377"/>
      <c r="OHC5" s="1377"/>
      <c r="OHD5" s="1377"/>
      <c r="OHE5" s="1377"/>
      <c r="OHF5" s="1377"/>
      <c r="OHG5" s="1377"/>
      <c r="OHH5" s="1377"/>
      <c r="OHI5" s="1377"/>
      <c r="OHJ5" s="1377"/>
      <c r="OHK5" s="1377"/>
      <c r="OHL5" s="1377"/>
      <c r="OHM5" s="1377"/>
      <c r="OHN5" s="1377"/>
      <c r="OHO5" s="1377"/>
      <c r="OHP5" s="1377"/>
      <c r="OHQ5" s="1377"/>
      <c r="OHR5" s="1377"/>
      <c r="OHS5" s="1377"/>
      <c r="OHT5" s="1377"/>
      <c r="OHU5" s="1377"/>
      <c r="OHV5" s="1377"/>
      <c r="OHW5" s="1377"/>
      <c r="OHX5" s="1377"/>
      <c r="OHY5" s="1377"/>
      <c r="OHZ5" s="1377"/>
      <c r="OIA5" s="1377"/>
      <c r="OIB5" s="1377"/>
      <c r="OIC5" s="1377"/>
      <c r="OID5" s="1377"/>
      <c r="OIE5" s="1377"/>
      <c r="OIF5" s="1377"/>
      <c r="OIG5" s="1377"/>
      <c r="OIH5" s="1377"/>
      <c r="OII5" s="1377"/>
      <c r="OIJ5" s="1377"/>
      <c r="OIK5" s="1377"/>
      <c r="OIL5" s="1377"/>
      <c r="OIM5" s="1377"/>
      <c r="OIN5" s="1377"/>
      <c r="OIO5" s="1377"/>
      <c r="OIP5" s="1377"/>
      <c r="OIQ5" s="1377"/>
      <c r="OIR5" s="1377"/>
      <c r="OIS5" s="1377"/>
      <c r="OIT5" s="1377"/>
      <c r="OIU5" s="1377"/>
      <c r="OIV5" s="1377"/>
      <c r="OIW5" s="1377"/>
      <c r="OIX5" s="1377"/>
      <c r="OIY5" s="1377"/>
      <c r="OIZ5" s="1377"/>
      <c r="OJA5" s="1377"/>
      <c r="OJB5" s="1377"/>
      <c r="OJC5" s="1377"/>
      <c r="OJD5" s="1377"/>
      <c r="OJE5" s="1377"/>
      <c r="OJF5" s="1377"/>
      <c r="OJG5" s="1377"/>
      <c r="OJH5" s="1377"/>
      <c r="OJI5" s="1377"/>
      <c r="OJJ5" s="1377"/>
      <c r="OJK5" s="1377"/>
      <c r="OJL5" s="1377"/>
      <c r="OJM5" s="1377"/>
      <c r="OJN5" s="1377"/>
      <c r="OJO5" s="1377"/>
      <c r="OJP5" s="1377"/>
      <c r="OJQ5" s="1377"/>
      <c r="OJR5" s="1377"/>
      <c r="OJS5" s="1377"/>
      <c r="OJT5" s="1377"/>
      <c r="OJU5" s="1377"/>
      <c r="OJV5" s="1377"/>
      <c r="OJW5" s="1377"/>
      <c r="OJX5" s="1377"/>
      <c r="OJY5" s="1377"/>
      <c r="OJZ5" s="1377"/>
      <c r="OKA5" s="1377"/>
      <c r="OKB5" s="1377"/>
      <c r="OKC5" s="1377"/>
      <c r="OKD5" s="1377"/>
      <c r="OKE5" s="1377"/>
      <c r="OKF5" s="1377"/>
      <c r="OKG5" s="1377"/>
      <c r="OKH5" s="1377"/>
      <c r="OKI5" s="1377"/>
      <c r="OKJ5" s="1377"/>
      <c r="OKK5" s="1377"/>
      <c r="OKL5" s="1377"/>
      <c r="OKM5" s="1377"/>
      <c r="OKN5" s="1377"/>
      <c r="OKO5" s="1377"/>
      <c r="OKP5" s="1377"/>
      <c r="OKQ5" s="1377"/>
      <c r="OKR5" s="1377"/>
      <c r="OKS5" s="1377"/>
      <c r="OKT5" s="1377"/>
      <c r="OKU5" s="1377"/>
      <c r="OKV5" s="1377"/>
      <c r="OKW5" s="1377"/>
      <c r="OKX5" s="1377"/>
      <c r="OKY5" s="1377"/>
      <c r="OKZ5" s="1377"/>
      <c r="OLA5" s="1377"/>
      <c r="OLB5" s="1377"/>
      <c r="OLC5" s="1377"/>
      <c r="OLD5" s="1377"/>
      <c r="OLE5" s="1377"/>
      <c r="OLF5" s="1377"/>
      <c r="OLG5" s="1377"/>
      <c r="OLH5" s="1377"/>
      <c r="OLI5" s="1377"/>
      <c r="OLJ5" s="1377"/>
      <c r="OLK5" s="1377"/>
      <c r="OLL5" s="1377"/>
      <c r="OLM5" s="1377"/>
      <c r="OLN5" s="1377"/>
      <c r="OLO5" s="1377"/>
      <c r="OLP5" s="1377"/>
      <c r="OLQ5" s="1377"/>
      <c r="OLR5" s="1377"/>
      <c r="OLS5" s="1377"/>
      <c r="OLT5" s="1377"/>
      <c r="OLU5" s="1377"/>
      <c r="OLV5" s="1377"/>
      <c r="OLW5" s="1377"/>
      <c r="OLX5" s="1377"/>
      <c r="OLY5" s="1377"/>
      <c r="OLZ5" s="1377"/>
      <c r="OMA5" s="1377"/>
      <c r="OMB5" s="1377"/>
      <c r="OMC5" s="1377"/>
      <c r="OMD5" s="1377"/>
      <c r="OME5" s="1377"/>
      <c r="OMF5" s="1377"/>
      <c r="OMG5" s="1377"/>
      <c r="OMH5" s="1377"/>
      <c r="OMI5" s="1377"/>
      <c r="OMJ5" s="1377"/>
      <c r="OMK5" s="1377"/>
      <c r="OML5" s="1377"/>
      <c r="OMM5" s="1377"/>
      <c r="OMN5" s="1377"/>
      <c r="OMO5" s="1377"/>
      <c r="OMP5" s="1377"/>
      <c r="OMQ5" s="1377"/>
      <c r="OMR5" s="1377"/>
      <c r="OMS5" s="1377"/>
      <c r="OMT5" s="1377"/>
      <c r="OMU5" s="1377"/>
      <c r="OMV5" s="1377"/>
      <c r="OMW5" s="1377"/>
      <c r="OMX5" s="1377"/>
      <c r="OMY5" s="1377"/>
      <c r="OMZ5" s="1377"/>
      <c r="ONA5" s="1377"/>
      <c r="ONB5" s="1377"/>
      <c r="ONC5" s="1377"/>
      <c r="OND5" s="1377"/>
      <c r="ONE5" s="1377"/>
      <c r="ONF5" s="1377"/>
      <c r="ONG5" s="1377"/>
      <c r="ONH5" s="1377"/>
      <c r="ONI5" s="1377"/>
      <c r="ONJ5" s="1377"/>
      <c r="ONK5" s="1377"/>
      <c r="ONL5" s="1377"/>
      <c r="ONM5" s="1377"/>
      <c r="ONN5" s="1377"/>
      <c r="ONO5" s="1377"/>
      <c r="ONP5" s="1377"/>
      <c r="ONQ5" s="1377"/>
      <c r="ONR5" s="1377"/>
      <c r="ONS5" s="1377"/>
      <c r="ONT5" s="1377"/>
      <c r="ONU5" s="1377"/>
      <c r="ONV5" s="1377"/>
      <c r="ONW5" s="1377"/>
      <c r="ONX5" s="1377"/>
      <c r="ONY5" s="1377"/>
      <c r="ONZ5" s="1377"/>
      <c r="OOA5" s="1377"/>
      <c r="OOB5" s="1377"/>
      <c r="OOC5" s="1377"/>
      <c r="OOD5" s="1377"/>
      <c r="OOE5" s="1377"/>
      <c r="OOF5" s="1377"/>
      <c r="OOG5" s="1377"/>
      <c r="OOH5" s="1377"/>
      <c r="OOI5" s="1377"/>
      <c r="OOJ5" s="1377"/>
      <c r="OOK5" s="1377"/>
      <c r="OOL5" s="1377"/>
      <c r="OOM5" s="1377"/>
      <c r="OON5" s="1377"/>
      <c r="OOO5" s="1377"/>
      <c r="OOP5" s="1377"/>
      <c r="OOQ5" s="1377"/>
      <c r="OOR5" s="1377"/>
      <c r="OOS5" s="1377"/>
      <c r="OOT5" s="1377"/>
      <c r="OOU5" s="1377"/>
      <c r="OOV5" s="1377"/>
      <c r="OOW5" s="1377"/>
      <c r="OOX5" s="1377"/>
      <c r="OOY5" s="1377"/>
      <c r="OOZ5" s="1377"/>
      <c r="OPA5" s="1377"/>
      <c r="OPB5" s="1377"/>
      <c r="OPC5" s="1377"/>
      <c r="OPD5" s="1377"/>
      <c r="OPE5" s="1377"/>
      <c r="OPF5" s="1377"/>
      <c r="OPG5" s="1377"/>
      <c r="OPH5" s="1377"/>
      <c r="OPI5" s="1377"/>
      <c r="OPJ5" s="1377"/>
      <c r="OPK5" s="1377"/>
      <c r="OPL5" s="1377"/>
      <c r="OPM5" s="1377"/>
      <c r="OPN5" s="1377"/>
      <c r="OPO5" s="1377"/>
      <c r="OPP5" s="1377"/>
      <c r="OPQ5" s="1377"/>
      <c r="OPR5" s="1377"/>
      <c r="OPS5" s="1377"/>
      <c r="OPT5" s="1377"/>
      <c r="OPU5" s="1377"/>
      <c r="OPV5" s="1377"/>
      <c r="OPW5" s="1377"/>
      <c r="OPX5" s="1377"/>
      <c r="OPY5" s="1377"/>
      <c r="OPZ5" s="1377"/>
      <c r="OQA5" s="1377"/>
      <c r="OQB5" s="1377"/>
      <c r="OQC5" s="1377"/>
      <c r="OQD5" s="1377"/>
      <c r="OQE5" s="1377"/>
      <c r="OQF5" s="1377"/>
      <c r="OQG5" s="1377"/>
      <c r="OQH5" s="1377"/>
      <c r="OQI5" s="1377"/>
      <c r="OQJ5" s="1377"/>
      <c r="OQK5" s="1377"/>
      <c r="OQL5" s="1377"/>
      <c r="OQM5" s="1377"/>
      <c r="OQN5" s="1377"/>
      <c r="OQO5" s="1377"/>
      <c r="OQP5" s="1377"/>
      <c r="OQQ5" s="1377"/>
      <c r="OQR5" s="1377"/>
      <c r="OQS5" s="1377"/>
      <c r="OQT5" s="1377"/>
      <c r="OQU5" s="1377"/>
      <c r="OQV5" s="1377"/>
      <c r="OQW5" s="1377"/>
      <c r="OQX5" s="1377"/>
      <c r="OQY5" s="1377"/>
      <c r="OQZ5" s="1377"/>
      <c r="ORA5" s="1377"/>
      <c r="ORB5" s="1377"/>
      <c r="ORC5" s="1377"/>
      <c r="ORD5" s="1377"/>
      <c r="ORE5" s="1377"/>
      <c r="ORF5" s="1377"/>
      <c r="ORG5" s="1377"/>
      <c r="ORH5" s="1377"/>
      <c r="ORI5" s="1377"/>
      <c r="ORJ5" s="1377"/>
      <c r="ORK5" s="1377"/>
      <c r="ORL5" s="1377"/>
      <c r="ORM5" s="1377"/>
      <c r="ORN5" s="1377"/>
      <c r="ORO5" s="1377"/>
      <c r="ORP5" s="1377"/>
      <c r="ORQ5" s="1377"/>
      <c r="ORR5" s="1377"/>
      <c r="ORS5" s="1377"/>
      <c r="ORT5" s="1377"/>
      <c r="ORU5" s="1377"/>
      <c r="ORV5" s="1377"/>
      <c r="ORW5" s="1377"/>
      <c r="ORX5" s="1377"/>
      <c r="ORY5" s="1377"/>
      <c r="ORZ5" s="1377"/>
      <c r="OSA5" s="1377"/>
      <c r="OSB5" s="1377"/>
      <c r="OSC5" s="1377"/>
      <c r="OSD5" s="1377"/>
      <c r="OSE5" s="1377"/>
      <c r="OSF5" s="1377"/>
      <c r="OSG5" s="1377"/>
      <c r="OSH5" s="1377"/>
      <c r="OSI5" s="1377"/>
      <c r="OSJ5" s="1377"/>
      <c r="OSK5" s="1377"/>
      <c r="OSL5" s="1377"/>
      <c r="OSM5" s="1377"/>
      <c r="OSN5" s="1377"/>
      <c r="OSO5" s="1377"/>
      <c r="OSP5" s="1377"/>
      <c r="OSQ5" s="1377"/>
      <c r="OSR5" s="1377"/>
      <c r="OSS5" s="1377"/>
      <c r="OST5" s="1377"/>
      <c r="OSU5" s="1377"/>
      <c r="OSV5" s="1377"/>
      <c r="OSW5" s="1377"/>
      <c r="OSX5" s="1377"/>
      <c r="OSY5" s="1377"/>
      <c r="OSZ5" s="1377"/>
      <c r="OTA5" s="1377"/>
      <c r="OTB5" s="1377"/>
      <c r="OTC5" s="1377"/>
      <c r="OTD5" s="1377"/>
      <c r="OTE5" s="1377"/>
      <c r="OTF5" s="1377"/>
      <c r="OTG5" s="1377"/>
      <c r="OTH5" s="1377"/>
      <c r="OTI5" s="1377"/>
      <c r="OTJ5" s="1377"/>
      <c r="OTK5" s="1377"/>
      <c r="OTL5" s="1377"/>
      <c r="OTM5" s="1377"/>
      <c r="OTN5" s="1377"/>
      <c r="OTO5" s="1377"/>
      <c r="OTP5" s="1377"/>
      <c r="OTQ5" s="1377"/>
      <c r="OTR5" s="1377"/>
      <c r="OTS5" s="1377"/>
      <c r="OTT5" s="1377"/>
      <c r="OTU5" s="1377"/>
      <c r="OTV5" s="1377"/>
      <c r="OTW5" s="1377"/>
      <c r="OTX5" s="1377"/>
      <c r="OTY5" s="1377"/>
      <c r="OTZ5" s="1377"/>
      <c r="OUA5" s="1377"/>
      <c r="OUB5" s="1377"/>
      <c r="OUC5" s="1377"/>
      <c r="OUD5" s="1377"/>
      <c r="OUE5" s="1377"/>
      <c r="OUF5" s="1377"/>
      <c r="OUG5" s="1377"/>
      <c r="OUH5" s="1377"/>
      <c r="OUI5" s="1377"/>
      <c r="OUJ5" s="1377"/>
      <c r="OUK5" s="1377"/>
      <c r="OUL5" s="1377"/>
      <c r="OUM5" s="1377"/>
      <c r="OUN5" s="1377"/>
      <c r="OUO5" s="1377"/>
      <c r="OUP5" s="1377"/>
      <c r="OUQ5" s="1377"/>
      <c r="OUR5" s="1377"/>
      <c r="OUS5" s="1377"/>
      <c r="OUT5" s="1377"/>
      <c r="OUU5" s="1377"/>
      <c r="OUV5" s="1377"/>
      <c r="OUW5" s="1377"/>
      <c r="OUX5" s="1377"/>
      <c r="OUY5" s="1377"/>
      <c r="OUZ5" s="1377"/>
      <c r="OVA5" s="1377"/>
      <c r="OVB5" s="1377"/>
      <c r="OVC5" s="1377"/>
      <c r="OVD5" s="1377"/>
      <c r="OVE5" s="1377"/>
      <c r="OVF5" s="1377"/>
      <c r="OVG5" s="1377"/>
      <c r="OVH5" s="1377"/>
      <c r="OVI5" s="1377"/>
      <c r="OVJ5" s="1377"/>
      <c r="OVK5" s="1377"/>
      <c r="OVL5" s="1377"/>
      <c r="OVM5" s="1377"/>
      <c r="OVN5" s="1377"/>
      <c r="OVO5" s="1377"/>
      <c r="OVP5" s="1377"/>
      <c r="OVQ5" s="1377"/>
      <c r="OVR5" s="1377"/>
      <c r="OVS5" s="1377"/>
      <c r="OVT5" s="1377"/>
      <c r="OVU5" s="1377"/>
      <c r="OVV5" s="1377"/>
      <c r="OVW5" s="1377"/>
      <c r="OVX5" s="1377"/>
      <c r="OVY5" s="1377"/>
      <c r="OVZ5" s="1377"/>
      <c r="OWA5" s="1377"/>
      <c r="OWB5" s="1377"/>
      <c r="OWC5" s="1377"/>
      <c r="OWD5" s="1377"/>
      <c r="OWE5" s="1377"/>
      <c r="OWF5" s="1377"/>
      <c r="OWG5" s="1377"/>
      <c r="OWH5" s="1377"/>
      <c r="OWI5" s="1377"/>
      <c r="OWJ5" s="1377"/>
      <c r="OWK5" s="1377"/>
      <c r="OWL5" s="1377"/>
      <c r="OWM5" s="1377"/>
      <c r="OWN5" s="1377"/>
      <c r="OWO5" s="1377"/>
      <c r="OWP5" s="1377"/>
      <c r="OWQ5" s="1377"/>
      <c r="OWR5" s="1377"/>
      <c r="OWS5" s="1377"/>
      <c r="OWT5" s="1377"/>
      <c r="OWU5" s="1377"/>
      <c r="OWV5" s="1377"/>
      <c r="OWW5" s="1377"/>
      <c r="OWX5" s="1377"/>
      <c r="OWY5" s="1377"/>
      <c r="OWZ5" s="1377"/>
      <c r="OXA5" s="1377"/>
      <c r="OXB5" s="1377"/>
      <c r="OXC5" s="1377"/>
      <c r="OXD5" s="1377"/>
      <c r="OXE5" s="1377"/>
      <c r="OXF5" s="1377"/>
      <c r="OXG5" s="1377"/>
      <c r="OXH5" s="1377"/>
      <c r="OXI5" s="1377"/>
      <c r="OXJ5" s="1377"/>
      <c r="OXK5" s="1377"/>
      <c r="OXL5" s="1377"/>
      <c r="OXM5" s="1377"/>
      <c r="OXN5" s="1377"/>
      <c r="OXO5" s="1377"/>
      <c r="OXP5" s="1377"/>
      <c r="OXQ5" s="1377"/>
      <c r="OXR5" s="1377"/>
      <c r="OXS5" s="1377"/>
      <c r="OXT5" s="1377"/>
      <c r="OXU5" s="1377"/>
      <c r="OXV5" s="1377"/>
      <c r="OXW5" s="1377"/>
      <c r="OXX5" s="1377"/>
      <c r="OXY5" s="1377"/>
      <c r="OXZ5" s="1377"/>
      <c r="OYA5" s="1377"/>
      <c r="OYB5" s="1377"/>
      <c r="OYC5" s="1377"/>
      <c r="OYD5" s="1377"/>
      <c r="OYE5" s="1377"/>
      <c r="OYF5" s="1377"/>
      <c r="OYG5" s="1377"/>
      <c r="OYH5" s="1377"/>
      <c r="OYI5" s="1377"/>
      <c r="OYJ5" s="1377"/>
      <c r="OYK5" s="1377"/>
      <c r="OYL5" s="1377"/>
      <c r="OYM5" s="1377"/>
      <c r="OYN5" s="1377"/>
      <c r="OYO5" s="1377"/>
      <c r="OYP5" s="1377"/>
      <c r="OYQ5" s="1377"/>
      <c r="OYR5" s="1377"/>
      <c r="OYS5" s="1377"/>
      <c r="OYT5" s="1377"/>
      <c r="OYU5" s="1377"/>
      <c r="OYV5" s="1377"/>
      <c r="OYW5" s="1377"/>
      <c r="OYX5" s="1377"/>
      <c r="OYY5" s="1377"/>
      <c r="OYZ5" s="1377"/>
      <c r="OZA5" s="1377"/>
      <c r="OZB5" s="1377"/>
      <c r="OZC5" s="1377"/>
      <c r="OZD5" s="1377"/>
      <c r="OZE5" s="1377"/>
      <c r="OZF5" s="1377"/>
      <c r="OZG5" s="1377"/>
      <c r="OZH5" s="1377"/>
      <c r="OZI5" s="1377"/>
      <c r="OZJ5" s="1377"/>
      <c r="OZK5" s="1377"/>
      <c r="OZL5" s="1377"/>
      <c r="OZM5" s="1377"/>
      <c r="OZN5" s="1377"/>
      <c r="OZO5" s="1377"/>
      <c r="OZP5" s="1377"/>
      <c r="OZQ5" s="1377"/>
      <c r="OZR5" s="1377"/>
      <c r="OZS5" s="1377"/>
      <c r="OZT5" s="1377"/>
      <c r="OZU5" s="1377"/>
      <c r="OZV5" s="1377"/>
      <c r="OZW5" s="1377"/>
      <c r="OZX5" s="1377"/>
      <c r="OZY5" s="1377"/>
      <c r="OZZ5" s="1377"/>
      <c r="PAA5" s="1377"/>
      <c r="PAB5" s="1377"/>
      <c r="PAC5" s="1377"/>
      <c r="PAD5" s="1377"/>
      <c r="PAE5" s="1377"/>
      <c r="PAF5" s="1377"/>
      <c r="PAG5" s="1377"/>
      <c r="PAH5" s="1377"/>
      <c r="PAI5" s="1377"/>
      <c r="PAJ5" s="1377"/>
      <c r="PAK5" s="1377"/>
      <c r="PAL5" s="1377"/>
      <c r="PAM5" s="1377"/>
      <c r="PAN5" s="1377"/>
      <c r="PAO5" s="1377"/>
      <c r="PAP5" s="1377"/>
      <c r="PAQ5" s="1377"/>
      <c r="PAR5" s="1377"/>
      <c r="PAS5" s="1377"/>
      <c r="PAT5" s="1377"/>
      <c r="PAU5" s="1377"/>
      <c r="PAV5" s="1377"/>
      <c r="PAW5" s="1377"/>
      <c r="PAX5" s="1377"/>
      <c r="PAY5" s="1377"/>
      <c r="PAZ5" s="1377"/>
      <c r="PBA5" s="1377"/>
      <c r="PBB5" s="1377"/>
      <c r="PBC5" s="1377"/>
      <c r="PBD5" s="1377"/>
      <c r="PBE5" s="1377"/>
      <c r="PBF5" s="1377"/>
      <c r="PBG5" s="1377"/>
      <c r="PBH5" s="1377"/>
      <c r="PBI5" s="1377"/>
      <c r="PBJ5" s="1377"/>
      <c r="PBK5" s="1377"/>
      <c r="PBL5" s="1377"/>
      <c r="PBM5" s="1377"/>
      <c r="PBN5" s="1377"/>
      <c r="PBO5" s="1377"/>
      <c r="PBP5" s="1377"/>
      <c r="PBQ5" s="1377"/>
      <c r="PBR5" s="1377"/>
      <c r="PBS5" s="1377"/>
      <c r="PBT5" s="1377"/>
      <c r="PBU5" s="1377"/>
      <c r="PBV5" s="1377"/>
      <c r="PBW5" s="1377"/>
      <c r="PBX5" s="1377"/>
      <c r="PBY5" s="1377"/>
      <c r="PBZ5" s="1377"/>
      <c r="PCA5" s="1377"/>
      <c r="PCB5" s="1377"/>
      <c r="PCC5" s="1377"/>
      <c r="PCD5" s="1377"/>
      <c r="PCE5" s="1377"/>
      <c r="PCF5" s="1377"/>
      <c r="PCG5" s="1377"/>
      <c r="PCH5" s="1377"/>
      <c r="PCI5" s="1377"/>
      <c r="PCJ5" s="1377"/>
      <c r="PCK5" s="1377"/>
      <c r="PCL5" s="1377"/>
      <c r="PCM5" s="1377"/>
      <c r="PCN5" s="1377"/>
      <c r="PCO5" s="1377"/>
      <c r="PCP5" s="1377"/>
      <c r="PCQ5" s="1377"/>
      <c r="PCR5" s="1377"/>
      <c r="PCS5" s="1377"/>
      <c r="PCT5" s="1377"/>
      <c r="PCU5" s="1377"/>
      <c r="PCV5" s="1377"/>
      <c r="PCW5" s="1377"/>
      <c r="PCX5" s="1377"/>
      <c r="PCY5" s="1377"/>
      <c r="PCZ5" s="1377"/>
      <c r="PDA5" s="1377"/>
      <c r="PDB5" s="1377"/>
      <c r="PDC5" s="1377"/>
      <c r="PDD5" s="1377"/>
      <c r="PDE5" s="1377"/>
      <c r="PDF5" s="1377"/>
      <c r="PDG5" s="1377"/>
      <c r="PDH5" s="1377"/>
      <c r="PDI5" s="1377"/>
      <c r="PDJ5" s="1377"/>
      <c r="PDK5" s="1377"/>
      <c r="PDL5" s="1377"/>
      <c r="PDM5" s="1377"/>
      <c r="PDN5" s="1377"/>
      <c r="PDO5" s="1377"/>
      <c r="PDP5" s="1377"/>
      <c r="PDQ5" s="1377"/>
      <c r="PDR5" s="1377"/>
      <c r="PDS5" s="1377"/>
      <c r="PDT5" s="1377"/>
      <c r="PDU5" s="1377"/>
      <c r="PDV5" s="1377"/>
      <c r="PDW5" s="1377"/>
      <c r="PDX5" s="1377"/>
      <c r="PDY5" s="1377"/>
      <c r="PDZ5" s="1377"/>
      <c r="PEA5" s="1377"/>
      <c r="PEB5" s="1377"/>
      <c r="PEC5" s="1377"/>
      <c r="PED5" s="1377"/>
      <c r="PEE5" s="1377"/>
      <c r="PEF5" s="1377"/>
      <c r="PEG5" s="1377"/>
      <c r="PEH5" s="1377"/>
      <c r="PEI5" s="1377"/>
      <c r="PEJ5" s="1377"/>
      <c r="PEK5" s="1377"/>
      <c r="PEL5" s="1377"/>
      <c r="PEM5" s="1377"/>
      <c r="PEN5" s="1377"/>
      <c r="PEO5" s="1377"/>
      <c r="PEP5" s="1377"/>
      <c r="PEQ5" s="1377"/>
      <c r="PER5" s="1377"/>
      <c r="PES5" s="1377"/>
      <c r="PET5" s="1377"/>
      <c r="PEU5" s="1377"/>
      <c r="PEV5" s="1377"/>
      <c r="PEW5" s="1377"/>
      <c r="PEX5" s="1377"/>
      <c r="PEY5" s="1377"/>
      <c r="PEZ5" s="1377"/>
      <c r="PFA5" s="1377"/>
      <c r="PFB5" s="1377"/>
      <c r="PFC5" s="1377"/>
      <c r="PFD5" s="1377"/>
      <c r="PFE5" s="1377"/>
      <c r="PFF5" s="1377"/>
      <c r="PFG5" s="1377"/>
      <c r="PFH5" s="1377"/>
      <c r="PFI5" s="1377"/>
      <c r="PFJ5" s="1377"/>
      <c r="PFK5" s="1377"/>
      <c r="PFL5" s="1377"/>
      <c r="PFM5" s="1377"/>
      <c r="PFN5" s="1377"/>
      <c r="PFO5" s="1377"/>
      <c r="PFP5" s="1377"/>
      <c r="PFQ5" s="1377"/>
      <c r="PFR5" s="1377"/>
      <c r="PFS5" s="1377"/>
      <c r="PFT5" s="1377"/>
      <c r="PFU5" s="1377"/>
      <c r="PFV5" s="1377"/>
      <c r="PFW5" s="1377"/>
      <c r="PFX5" s="1377"/>
      <c r="PFY5" s="1377"/>
      <c r="PFZ5" s="1377"/>
      <c r="PGA5" s="1377"/>
      <c r="PGB5" s="1377"/>
      <c r="PGC5" s="1377"/>
      <c r="PGD5" s="1377"/>
      <c r="PGE5" s="1377"/>
      <c r="PGF5" s="1377"/>
      <c r="PGG5" s="1377"/>
      <c r="PGH5" s="1377"/>
      <c r="PGI5" s="1377"/>
      <c r="PGJ5" s="1377"/>
      <c r="PGK5" s="1377"/>
      <c r="PGL5" s="1377"/>
      <c r="PGM5" s="1377"/>
      <c r="PGN5" s="1377"/>
      <c r="PGO5" s="1377"/>
      <c r="PGP5" s="1377"/>
      <c r="PGQ5" s="1377"/>
      <c r="PGR5" s="1377"/>
      <c r="PGS5" s="1377"/>
      <c r="PGT5" s="1377"/>
      <c r="PGU5" s="1377"/>
      <c r="PGV5" s="1377"/>
      <c r="PGW5" s="1377"/>
      <c r="PGX5" s="1377"/>
      <c r="PGY5" s="1377"/>
      <c r="PGZ5" s="1377"/>
      <c r="PHA5" s="1377"/>
      <c r="PHB5" s="1377"/>
      <c r="PHC5" s="1377"/>
      <c r="PHD5" s="1377"/>
      <c r="PHE5" s="1377"/>
      <c r="PHF5" s="1377"/>
      <c r="PHG5" s="1377"/>
      <c r="PHH5" s="1377"/>
      <c r="PHI5" s="1377"/>
      <c r="PHJ5" s="1377"/>
      <c r="PHK5" s="1377"/>
      <c r="PHL5" s="1377"/>
      <c r="PHM5" s="1377"/>
      <c r="PHN5" s="1377"/>
      <c r="PHO5" s="1377"/>
      <c r="PHP5" s="1377"/>
      <c r="PHQ5" s="1377"/>
      <c r="PHR5" s="1377"/>
      <c r="PHS5" s="1377"/>
      <c r="PHT5" s="1377"/>
      <c r="PHU5" s="1377"/>
      <c r="PHV5" s="1377"/>
      <c r="PHW5" s="1377"/>
      <c r="PHX5" s="1377"/>
      <c r="PHY5" s="1377"/>
      <c r="PHZ5" s="1377"/>
      <c r="PIA5" s="1377"/>
      <c r="PIB5" s="1377"/>
      <c r="PIC5" s="1377"/>
      <c r="PID5" s="1377"/>
      <c r="PIE5" s="1377"/>
      <c r="PIF5" s="1377"/>
      <c r="PIG5" s="1377"/>
      <c r="PIH5" s="1377"/>
      <c r="PII5" s="1377"/>
      <c r="PIJ5" s="1377"/>
      <c r="PIK5" s="1377"/>
      <c r="PIL5" s="1377"/>
      <c r="PIM5" s="1377"/>
      <c r="PIN5" s="1377"/>
      <c r="PIO5" s="1377"/>
      <c r="PIP5" s="1377"/>
      <c r="PIQ5" s="1377"/>
      <c r="PIR5" s="1377"/>
      <c r="PIS5" s="1377"/>
      <c r="PIT5" s="1377"/>
      <c r="PIU5" s="1377"/>
      <c r="PIV5" s="1377"/>
      <c r="PIW5" s="1377"/>
      <c r="PIX5" s="1377"/>
      <c r="PIY5" s="1377"/>
      <c r="PIZ5" s="1377"/>
      <c r="PJA5" s="1377"/>
      <c r="PJB5" s="1377"/>
      <c r="PJC5" s="1377"/>
      <c r="PJD5" s="1377"/>
      <c r="PJE5" s="1377"/>
      <c r="PJF5" s="1377"/>
      <c r="PJG5" s="1377"/>
      <c r="PJH5" s="1377"/>
      <c r="PJI5" s="1377"/>
      <c r="PJJ5" s="1377"/>
      <c r="PJK5" s="1377"/>
      <c r="PJL5" s="1377"/>
      <c r="PJM5" s="1377"/>
      <c r="PJN5" s="1377"/>
      <c r="PJO5" s="1377"/>
      <c r="PJP5" s="1377"/>
      <c r="PJQ5" s="1377"/>
      <c r="PJR5" s="1377"/>
      <c r="PJS5" s="1377"/>
      <c r="PJT5" s="1377"/>
      <c r="PJU5" s="1377"/>
      <c r="PJV5" s="1377"/>
      <c r="PJW5" s="1377"/>
      <c r="PJX5" s="1377"/>
      <c r="PJY5" s="1377"/>
      <c r="PJZ5" s="1377"/>
      <c r="PKA5" s="1377"/>
      <c r="PKB5" s="1377"/>
      <c r="PKC5" s="1377"/>
      <c r="PKD5" s="1377"/>
      <c r="PKE5" s="1377"/>
      <c r="PKF5" s="1377"/>
      <c r="PKG5" s="1377"/>
      <c r="PKH5" s="1377"/>
      <c r="PKI5" s="1377"/>
      <c r="PKJ5" s="1377"/>
      <c r="PKK5" s="1377"/>
      <c r="PKL5" s="1377"/>
      <c r="PKM5" s="1377"/>
      <c r="PKN5" s="1377"/>
      <c r="PKO5" s="1377"/>
      <c r="PKP5" s="1377"/>
      <c r="PKQ5" s="1377"/>
      <c r="PKR5" s="1377"/>
      <c r="PKS5" s="1377"/>
      <c r="PKT5" s="1377"/>
      <c r="PKU5" s="1377"/>
      <c r="PKV5" s="1377"/>
      <c r="PKW5" s="1377"/>
      <c r="PKX5" s="1377"/>
      <c r="PKY5" s="1377"/>
      <c r="PKZ5" s="1377"/>
      <c r="PLA5" s="1377"/>
      <c r="PLB5" s="1377"/>
      <c r="PLC5" s="1377"/>
      <c r="PLD5" s="1377"/>
      <c r="PLE5" s="1377"/>
      <c r="PLF5" s="1377"/>
      <c r="PLG5" s="1377"/>
      <c r="PLH5" s="1377"/>
      <c r="PLI5" s="1377"/>
      <c r="PLJ5" s="1377"/>
      <c r="PLK5" s="1377"/>
      <c r="PLL5" s="1377"/>
      <c r="PLM5" s="1377"/>
      <c r="PLN5" s="1377"/>
      <c r="PLO5" s="1377"/>
      <c r="PLP5" s="1377"/>
      <c r="PLQ5" s="1377"/>
      <c r="PLR5" s="1377"/>
      <c r="PLS5" s="1377"/>
      <c r="PLT5" s="1377"/>
      <c r="PLU5" s="1377"/>
      <c r="PLV5" s="1377"/>
      <c r="PLW5" s="1377"/>
      <c r="PLX5" s="1377"/>
      <c r="PLY5" s="1377"/>
      <c r="PLZ5" s="1377"/>
      <c r="PMA5" s="1377"/>
      <c r="PMB5" s="1377"/>
      <c r="PMC5" s="1377"/>
      <c r="PMD5" s="1377"/>
      <c r="PME5" s="1377"/>
      <c r="PMF5" s="1377"/>
      <c r="PMG5" s="1377"/>
      <c r="PMH5" s="1377"/>
      <c r="PMI5" s="1377"/>
      <c r="PMJ5" s="1377"/>
      <c r="PMK5" s="1377"/>
      <c r="PML5" s="1377"/>
      <c r="PMM5" s="1377"/>
      <c r="PMN5" s="1377"/>
      <c r="PMO5" s="1377"/>
      <c r="PMP5" s="1377"/>
      <c r="PMQ5" s="1377"/>
      <c r="PMR5" s="1377"/>
      <c r="PMS5" s="1377"/>
      <c r="PMT5" s="1377"/>
      <c r="PMU5" s="1377"/>
      <c r="PMV5" s="1377"/>
      <c r="PMW5" s="1377"/>
      <c r="PMX5" s="1377"/>
      <c r="PMY5" s="1377"/>
      <c r="PMZ5" s="1377"/>
      <c r="PNA5" s="1377"/>
      <c r="PNB5" s="1377"/>
      <c r="PNC5" s="1377"/>
      <c r="PND5" s="1377"/>
      <c r="PNE5" s="1377"/>
      <c r="PNF5" s="1377"/>
      <c r="PNG5" s="1377"/>
      <c r="PNH5" s="1377"/>
      <c r="PNI5" s="1377"/>
      <c r="PNJ5" s="1377"/>
      <c r="PNK5" s="1377"/>
      <c r="PNL5" s="1377"/>
      <c r="PNM5" s="1377"/>
      <c r="PNN5" s="1377"/>
      <c r="PNO5" s="1377"/>
      <c r="PNP5" s="1377"/>
      <c r="PNQ5" s="1377"/>
      <c r="PNR5" s="1377"/>
      <c r="PNS5" s="1377"/>
      <c r="PNT5" s="1377"/>
      <c r="PNU5" s="1377"/>
      <c r="PNV5" s="1377"/>
      <c r="PNW5" s="1377"/>
      <c r="PNX5" s="1377"/>
      <c r="PNY5" s="1377"/>
      <c r="PNZ5" s="1377"/>
      <c r="POA5" s="1377"/>
      <c r="POB5" s="1377"/>
      <c r="POC5" s="1377"/>
      <c r="POD5" s="1377"/>
      <c r="POE5" s="1377"/>
      <c r="POF5" s="1377"/>
      <c r="POG5" s="1377"/>
      <c r="POH5" s="1377"/>
      <c r="POI5" s="1377"/>
      <c r="POJ5" s="1377"/>
      <c r="POK5" s="1377"/>
      <c r="POL5" s="1377"/>
      <c r="POM5" s="1377"/>
      <c r="PON5" s="1377"/>
      <c r="POO5" s="1377"/>
      <c r="POP5" s="1377"/>
      <c r="POQ5" s="1377"/>
      <c r="POR5" s="1377"/>
      <c r="POS5" s="1377"/>
      <c r="POT5" s="1377"/>
      <c r="POU5" s="1377"/>
      <c r="POV5" s="1377"/>
      <c r="POW5" s="1377"/>
      <c r="POX5" s="1377"/>
      <c r="POY5" s="1377"/>
      <c r="POZ5" s="1377"/>
      <c r="PPA5" s="1377"/>
      <c r="PPB5" s="1377"/>
      <c r="PPC5" s="1377"/>
      <c r="PPD5" s="1377"/>
      <c r="PPE5" s="1377"/>
      <c r="PPF5" s="1377"/>
      <c r="PPG5" s="1377"/>
      <c r="PPH5" s="1377"/>
      <c r="PPI5" s="1377"/>
      <c r="PPJ5" s="1377"/>
      <c r="PPK5" s="1377"/>
      <c r="PPL5" s="1377"/>
      <c r="PPM5" s="1377"/>
      <c r="PPN5" s="1377"/>
      <c r="PPO5" s="1377"/>
      <c r="PPP5" s="1377"/>
      <c r="PPQ5" s="1377"/>
      <c r="PPR5" s="1377"/>
      <c r="PPS5" s="1377"/>
      <c r="PPT5" s="1377"/>
      <c r="PPU5" s="1377"/>
      <c r="PPV5" s="1377"/>
      <c r="PPW5" s="1377"/>
      <c r="PPX5" s="1377"/>
      <c r="PPY5" s="1377"/>
      <c r="PPZ5" s="1377"/>
      <c r="PQA5" s="1377"/>
      <c r="PQB5" s="1377"/>
      <c r="PQC5" s="1377"/>
      <c r="PQD5" s="1377"/>
      <c r="PQE5" s="1377"/>
      <c r="PQF5" s="1377"/>
      <c r="PQG5" s="1377"/>
      <c r="PQH5" s="1377"/>
      <c r="PQI5" s="1377"/>
      <c r="PQJ5" s="1377"/>
      <c r="PQK5" s="1377"/>
      <c r="PQL5" s="1377"/>
      <c r="PQM5" s="1377"/>
      <c r="PQN5" s="1377"/>
      <c r="PQO5" s="1377"/>
      <c r="PQP5" s="1377"/>
      <c r="PQQ5" s="1377"/>
      <c r="PQR5" s="1377"/>
      <c r="PQS5" s="1377"/>
      <c r="PQT5" s="1377"/>
      <c r="PQU5" s="1377"/>
      <c r="PQV5" s="1377"/>
      <c r="PQW5" s="1377"/>
      <c r="PQX5" s="1377"/>
      <c r="PQY5" s="1377"/>
      <c r="PQZ5" s="1377"/>
      <c r="PRA5" s="1377"/>
      <c r="PRB5" s="1377"/>
      <c r="PRC5" s="1377"/>
      <c r="PRD5" s="1377"/>
      <c r="PRE5" s="1377"/>
      <c r="PRF5" s="1377"/>
      <c r="PRG5" s="1377"/>
      <c r="PRH5" s="1377"/>
      <c r="PRI5" s="1377"/>
      <c r="PRJ5" s="1377"/>
      <c r="PRK5" s="1377"/>
      <c r="PRL5" s="1377"/>
      <c r="PRM5" s="1377"/>
      <c r="PRN5" s="1377"/>
      <c r="PRO5" s="1377"/>
      <c r="PRP5" s="1377"/>
      <c r="PRQ5" s="1377"/>
      <c r="PRR5" s="1377"/>
      <c r="PRS5" s="1377"/>
      <c r="PRT5" s="1377"/>
      <c r="PRU5" s="1377"/>
      <c r="PRV5" s="1377"/>
      <c r="PRW5" s="1377"/>
      <c r="PRX5" s="1377"/>
      <c r="PRY5" s="1377"/>
      <c r="PRZ5" s="1377"/>
      <c r="PSA5" s="1377"/>
      <c r="PSB5" s="1377"/>
      <c r="PSC5" s="1377"/>
      <c r="PSD5" s="1377"/>
      <c r="PSE5" s="1377"/>
      <c r="PSF5" s="1377"/>
      <c r="PSG5" s="1377"/>
      <c r="PSH5" s="1377"/>
      <c r="PSI5" s="1377"/>
      <c r="PSJ5" s="1377"/>
      <c r="PSK5" s="1377"/>
      <c r="PSL5" s="1377"/>
      <c r="PSM5" s="1377"/>
      <c r="PSN5" s="1377"/>
      <c r="PSO5" s="1377"/>
      <c r="PSP5" s="1377"/>
      <c r="PSQ5" s="1377"/>
      <c r="PSR5" s="1377"/>
      <c r="PSS5" s="1377"/>
      <c r="PST5" s="1377"/>
      <c r="PSU5" s="1377"/>
      <c r="PSV5" s="1377"/>
      <c r="PSW5" s="1377"/>
      <c r="PSX5" s="1377"/>
      <c r="PSY5" s="1377"/>
      <c r="PSZ5" s="1377"/>
      <c r="PTA5" s="1377"/>
      <c r="PTB5" s="1377"/>
      <c r="PTC5" s="1377"/>
      <c r="PTD5" s="1377"/>
      <c r="PTE5" s="1377"/>
      <c r="PTF5" s="1377"/>
      <c r="PTG5" s="1377"/>
      <c r="PTH5" s="1377"/>
      <c r="PTI5" s="1377"/>
      <c r="PTJ5" s="1377"/>
      <c r="PTK5" s="1377"/>
      <c r="PTL5" s="1377"/>
      <c r="PTM5" s="1377"/>
      <c r="PTN5" s="1377"/>
      <c r="PTO5" s="1377"/>
      <c r="PTP5" s="1377"/>
      <c r="PTQ5" s="1377"/>
      <c r="PTR5" s="1377"/>
      <c r="PTS5" s="1377"/>
      <c r="PTT5" s="1377"/>
      <c r="PTU5" s="1377"/>
      <c r="PTV5" s="1377"/>
      <c r="PTW5" s="1377"/>
      <c r="PTX5" s="1377"/>
      <c r="PTY5" s="1377"/>
      <c r="PTZ5" s="1377"/>
      <c r="PUA5" s="1377"/>
      <c r="PUB5" s="1377"/>
      <c r="PUC5" s="1377"/>
      <c r="PUD5" s="1377"/>
      <c r="PUE5" s="1377"/>
      <c r="PUF5" s="1377"/>
      <c r="PUG5" s="1377"/>
      <c r="PUH5" s="1377"/>
      <c r="PUI5" s="1377"/>
      <c r="PUJ5" s="1377"/>
      <c r="PUK5" s="1377"/>
      <c r="PUL5" s="1377"/>
      <c r="PUM5" s="1377"/>
      <c r="PUN5" s="1377"/>
      <c r="PUO5" s="1377"/>
      <c r="PUP5" s="1377"/>
      <c r="PUQ5" s="1377"/>
      <c r="PUR5" s="1377"/>
      <c r="PUS5" s="1377"/>
      <c r="PUT5" s="1377"/>
      <c r="PUU5" s="1377"/>
      <c r="PUV5" s="1377"/>
      <c r="PUW5" s="1377"/>
      <c r="PUX5" s="1377"/>
      <c r="PUY5" s="1377"/>
      <c r="PUZ5" s="1377"/>
      <c r="PVA5" s="1377"/>
      <c r="PVB5" s="1377"/>
      <c r="PVC5" s="1377"/>
      <c r="PVD5" s="1377"/>
      <c r="PVE5" s="1377"/>
      <c r="PVF5" s="1377"/>
      <c r="PVG5" s="1377"/>
      <c r="PVH5" s="1377"/>
      <c r="PVI5" s="1377"/>
      <c r="PVJ5" s="1377"/>
      <c r="PVK5" s="1377"/>
      <c r="PVL5" s="1377"/>
      <c r="PVM5" s="1377"/>
      <c r="PVN5" s="1377"/>
      <c r="PVO5" s="1377"/>
      <c r="PVP5" s="1377"/>
      <c r="PVQ5" s="1377"/>
      <c r="PVR5" s="1377"/>
      <c r="PVS5" s="1377"/>
      <c r="PVT5" s="1377"/>
      <c r="PVU5" s="1377"/>
      <c r="PVV5" s="1377"/>
      <c r="PVW5" s="1377"/>
      <c r="PVX5" s="1377"/>
      <c r="PVY5" s="1377"/>
      <c r="PVZ5" s="1377"/>
      <c r="PWA5" s="1377"/>
      <c r="PWB5" s="1377"/>
      <c r="PWC5" s="1377"/>
      <c r="PWD5" s="1377"/>
      <c r="PWE5" s="1377"/>
      <c r="PWF5" s="1377"/>
      <c r="PWG5" s="1377"/>
      <c r="PWH5" s="1377"/>
      <c r="PWI5" s="1377"/>
      <c r="PWJ5" s="1377"/>
      <c r="PWK5" s="1377"/>
      <c r="PWL5" s="1377"/>
      <c r="PWM5" s="1377"/>
      <c r="PWN5" s="1377"/>
      <c r="PWO5" s="1377"/>
      <c r="PWP5" s="1377"/>
      <c r="PWQ5" s="1377"/>
      <c r="PWR5" s="1377"/>
      <c r="PWS5" s="1377"/>
      <c r="PWT5" s="1377"/>
      <c r="PWU5" s="1377"/>
      <c r="PWV5" s="1377"/>
      <c r="PWW5" s="1377"/>
      <c r="PWX5" s="1377"/>
      <c r="PWY5" s="1377"/>
      <c r="PWZ5" s="1377"/>
      <c r="PXA5" s="1377"/>
      <c r="PXB5" s="1377"/>
      <c r="PXC5" s="1377"/>
      <c r="PXD5" s="1377"/>
      <c r="PXE5" s="1377"/>
      <c r="PXF5" s="1377"/>
      <c r="PXG5" s="1377"/>
      <c r="PXH5" s="1377"/>
      <c r="PXI5" s="1377"/>
      <c r="PXJ5" s="1377"/>
      <c r="PXK5" s="1377"/>
      <c r="PXL5" s="1377"/>
      <c r="PXM5" s="1377"/>
      <c r="PXN5" s="1377"/>
      <c r="PXO5" s="1377"/>
      <c r="PXP5" s="1377"/>
      <c r="PXQ5" s="1377"/>
      <c r="PXR5" s="1377"/>
      <c r="PXS5" s="1377"/>
      <c r="PXT5" s="1377"/>
      <c r="PXU5" s="1377"/>
      <c r="PXV5" s="1377"/>
      <c r="PXW5" s="1377"/>
      <c r="PXX5" s="1377"/>
      <c r="PXY5" s="1377"/>
      <c r="PXZ5" s="1377"/>
      <c r="PYA5" s="1377"/>
      <c r="PYB5" s="1377"/>
      <c r="PYC5" s="1377"/>
      <c r="PYD5" s="1377"/>
      <c r="PYE5" s="1377"/>
      <c r="PYF5" s="1377"/>
      <c r="PYG5" s="1377"/>
      <c r="PYH5" s="1377"/>
      <c r="PYI5" s="1377"/>
      <c r="PYJ5" s="1377"/>
      <c r="PYK5" s="1377"/>
      <c r="PYL5" s="1377"/>
      <c r="PYM5" s="1377"/>
      <c r="PYN5" s="1377"/>
      <c r="PYO5" s="1377"/>
      <c r="PYP5" s="1377"/>
      <c r="PYQ5" s="1377"/>
      <c r="PYR5" s="1377"/>
      <c r="PYS5" s="1377"/>
      <c r="PYT5" s="1377"/>
      <c r="PYU5" s="1377"/>
      <c r="PYV5" s="1377"/>
      <c r="PYW5" s="1377"/>
      <c r="PYX5" s="1377"/>
      <c r="PYY5" s="1377"/>
      <c r="PYZ5" s="1377"/>
      <c r="PZA5" s="1377"/>
      <c r="PZB5" s="1377"/>
      <c r="PZC5" s="1377"/>
      <c r="PZD5" s="1377"/>
      <c r="PZE5" s="1377"/>
      <c r="PZF5" s="1377"/>
      <c r="PZG5" s="1377"/>
      <c r="PZH5" s="1377"/>
      <c r="PZI5" s="1377"/>
      <c r="PZJ5" s="1377"/>
      <c r="PZK5" s="1377"/>
      <c r="PZL5" s="1377"/>
      <c r="PZM5" s="1377"/>
      <c r="PZN5" s="1377"/>
      <c r="PZO5" s="1377"/>
      <c r="PZP5" s="1377"/>
      <c r="PZQ5" s="1377"/>
      <c r="PZR5" s="1377"/>
      <c r="PZS5" s="1377"/>
      <c r="PZT5" s="1377"/>
      <c r="PZU5" s="1377"/>
      <c r="PZV5" s="1377"/>
      <c r="PZW5" s="1377"/>
      <c r="PZX5" s="1377"/>
      <c r="PZY5" s="1377"/>
      <c r="PZZ5" s="1377"/>
      <c r="QAA5" s="1377"/>
      <c r="QAB5" s="1377"/>
      <c r="QAC5" s="1377"/>
      <c r="QAD5" s="1377"/>
      <c r="QAE5" s="1377"/>
      <c r="QAF5" s="1377"/>
      <c r="QAG5" s="1377"/>
      <c r="QAH5" s="1377"/>
      <c r="QAI5" s="1377"/>
      <c r="QAJ5" s="1377"/>
      <c r="QAK5" s="1377"/>
      <c r="QAL5" s="1377"/>
      <c r="QAM5" s="1377"/>
      <c r="QAN5" s="1377"/>
      <c r="QAO5" s="1377"/>
      <c r="QAP5" s="1377"/>
      <c r="QAQ5" s="1377"/>
      <c r="QAR5" s="1377"/>
      <c r="QAS5" s="1377"/>
      <c r="QAT5" s="1377"/>
      <c r="QAU5" s="1377"/>
      <c r="QAV5" s="1377"/>
      <c r="QAW5" s="1377"/>
      <c r="QAX5" s="1377"/>
      <c r="QAY5" s="1377"/>
      <c r="QAZ5" s="1377"/>
      <c r="QBA5" s="1377"/>
      <c r="QBB5" s="1377"/>
      <c r="QBC5" s="1377"/>
      <c r="QBD5" s="1377"/>
      <c r="QBE5" s="1377"/>
      <c r="QBF5" s="1377"/>
      <c r="QBG5" s="1377"/>
      <c r="QBH5" s="1377"/>
      <c r="QBI5" s="1377"/>
      <c r="QBJ5" s="1377"/>
      <c r="QBK5" s="1377"/>
      <c r="QBL5" s="1377"/>
      <c r="QBM5" s="1377"/>
      <c r="QBN5" s="1377"/>
      <c r="QBO5" s="1377"/>
      <c r="QBP5" s="1377"/>
      <c r="QBQ5" s="1377"/>
      <c r="QBR5" s="1377"/>
      <c r="QBS5" s="1377"/>
      <c r="QBT5" s="1377"/>
      <c r="QBU5" s="1377"/>
      <c r="QBV5" s="1377"/>
      <c r="QBW5" s="1377"/>
      <c r="QBX5" s="1377"/>
      <c r="QBY5" s="1377"/>
      <c r="QBZ5" s="1377"/>
      <c r="QCA5" s="1377"/>
      <c r="QCB5" s="1377"/>
      <c r="QCC5" s="1377"/>
      <c r="QCD5" s="1377"/>
      <c r="QCE5" s="1377"/>
      <c r="QCF5" s="1377"/>
      <c r="QCG5" s="1377"/>
      <c r="QCH5" s="1377"/>
      <c r="QCI5" s="1377"/>
      <c r="QCJ5" s="1377"/>
      <c r="QCK5" s="1377"/>
      <c r="QCL5" s="1377"/>
      <c r="QCM5" s="1377"/>
      <c r="QCN5" s="1377"/>
      <c r="QCO5" s="1377"/>
      <c r="QCP5" s="1377"/>
      <c r="QCQ5" s="1377"/>
      <c r="QCR5" s="1377"/>
      <c r="QCS5" s="1377"/>
      <c r="QCT5" s="1377"/>
      <c r="QCU5" s="1377"/>
      <c r="QCV5" s="1377"/>
      <c r="QCW5" s="1377"/>
      <c r="QCX5" s="1377"/>
      <c r="QCY5" s="1377"/>
      <c r="QCZ5" s="1377"/>
      <c r="QDA5" s="1377"/>
      <c r="QDB5" s="1377"/>
      <c r="QDC5" s="1377"/>
      <c r="QDD5" s="1377"/>
      <c r="QDE5" s="1377"/>
      <c r="QDF5" s="1377"/>
      <c r="QDG5" s="1377"/>
      <c r="QDH5" s="1377"/>
      <c r="QDI5" s="1377"/>
      <c r="QDJ5" s="1377"/>
      <c r="QDK5" s="1377"/>
      <c r="QDL5" s="1377"/>
      <c r="QDM5" s="1377"/>
      <c r="QDN5" s="1377"/>
      <c r="QDO5" s="1377"/>
      <c r="QDP5" s="1377"/>
      <c r="QDQ5" s="1377"/>
      <c r="QDR5" s="1377"/>
      <c r="QDS5" s="1377"/>
      <c r="QDT5" s="1377"/>
      <c r="QDU5" s="1377"/>
      <c r="QDV5" s="1377"/>
      <c r="QDW5" s="1377"/>
      <c r="QDX5" s="1377"/>
      <c r="QDY5" s="1377"/>
      <c r="QDZ5" s="1377"/>
      <c r="QEA5" s="1377"/>
      <c r="QEB5" s="1377"/>
      <c r="QEC5" s="1377"/>
      <c r="QED5" s="1377"/>
      <c r="QEE5" s="1377"/>
      <c r="QEF5" s="1377"/>
      <c r="QEG5" s="1377"/>
      <c r="QEH5" s="1377"/>
      <c r="QEI5" s="1377"/>
      <c r="QEJ5" s="1377"/>
      <c r="QEK5" s="1377"/>
      <c r="QEL5" s="1377"/>
      <c r="QEM5" s="1377"/>
      <c r="QEN5" s="1377"/>
      <c r="QEO5" s="1377"/>
      <c r="QEP5" s="1377"/>
      <c r="QEQ5" s="1377"/>
      <c r="QER5" s="1377"/>
      <c r="QES5" s="1377"/>
      <c r="QET5" s="1377"/>
      <c r="QEU5" s="1377"/>
      <c r="QEV5" s="1377"/>
      <c r="QEW5" s="1377"/>
      <c r="QEX5" s="1377"/>
      <c r="QEY5" s="1377"/>
      <c r="QEZ5" s="1377"/>
      <c r="QFA5" s="1377"/>
      <c r="QFB5" s="1377"/>
      <c r="QFC5" s="1377"/>
      <c r="QFD5" s="1377"/>
      <c r="QFE5" s="1377"/>
      <c r="QFF5" s="1377"/>
      <c r="QFG5" s="1377"/>
      <c r="QFH5" s="1377"/>
      <c r="QFI5" s="1377"/>
      <c r="QFJ5" s="1377"/>
      <c r="QFK5" s="1377"/>
      <c r="QFL5" s="1377"/>
      <c r="QFM5" s="1377"/>
      <c r="QFN5" s="1377"/>
      <c r="QFO5" s="1377"/>
      <c r="QFP5" s="1377"/>
      <c r="QFQ5" s="1377"/>
      <c r="QFR5" s="1377"/>
      <c r="QFS5" s="1377"/>
      <c r="QFT5" s="1377"/>
      <c r="QFU5" s="1377"/>
      <c r="QFV5" s="1377"/>
      <c r="QFW5" s="1377"/>
      <c r="QFX5" s="1377"/>
      <c r="QFY5" s="1377"/>
      <c r="QFZ5" s="1377"/>
      <c r="QGA5" s="1377"/>
      <c r="QGB5" s="1377"/>
      <c r="QGC5" s="1377"/>
      <c r="QGD5" s="1377"/>
      <c r="QGE5" s="1377"/>
      <c r="QGF5" s="1377"/>
      <c r="QGG5" s="1377"/>
      <c r="QGH5" s="1377"/>
      <c r="QGI5" s="1377"/>
      <c r="QGJ5" s="1377"/>
      <c r="QGK5" s="1377"/>
      <c r="QGL5" s="1377"/>
      <c r="QGM5" s="1377"/>
      <c r="QGN5" s="1377"/>
      <c r="QGO5" s="1377"/>
      <c r="QGP5" s="1377"/>
      <c r="QGQ5" s="1377"/>
      <c r="QGR5" s="1377"/>
      <c r="QGS5" s="1377"/>
      <c r="QGT5" s="1377"/>
      <c r="QGU5" s="1377"/>
      <c r="QGV5" s="1377"/>
      <c r="QGW5" s="1377"/>
      <c r="QGX5" s="1377"/>
      <c r="QGY5" s="1377"/>
      <c r="QGZ5" s="1377"/>
      <c r="QHA5" s="1377"/>
      <c r="QHB5" s="1377"/>
      <c r="QHC5" s="1377"/>
      <c r="QHD5" s="1377"/>
      <c r="QHE5" s="1377"/>
      <c r="QHF5" s="1377"/>
      <c r="QHG5" s="1377"/>
      <c r="QHH5" s="1377"/>
      <c r="QHI5" s="1377"/>
      <c r="QHJ5" s="1377"/>
      <c r="QHK5" s="1377"/>
      <c r="QHL5" s="1377"/>
      <c r="QHM5" s="1377"/>
      <c r="QHN5" s="1377"/>
      <c r="QHO5" s="1377"/>
      <c r="QHP5" s="1377"/>
      <c r="QHQ5" s="1377"/>
      <c r="QHR5" s="1377"/>
      <c r="QHS5" s="1377"/>
      <c r="QHT5" s="1377"/>
      <c r="QHU5" s="1377"/>
      <c r="QHV5" s="1377"/>
      <c r="QHW5" s="1377"/>
      <c r="QHX5" s="1377"/>
      <c r="QHY5" s="1377"/>
      <c r="QHZ5" s="1377"/>
      <c r="QIA5" s="1377"/>
      <c r="QIB5" s="1377"/>
      <c r="QIC5" s="1377"/>
      <c r="QID5" s="1377"/>
      <c r="QIE5" s="1377"/>
      <c r="QIF5" s="1377"/>
      <c r="QIG5" s="1377"/>
      <c r="QIH5" s="1377"/>
      <c r="QII5" s="1377"/>
      <c r="QIJ5" s="1377"/>
      <c r="QIK5" s="1377"/>
      <c r="QIL5" s="1377"/>
      <c r="QIM5" s="1377"/>
      <c r="QIN5" s="1377"/>
      <c r="QIO5" s="1377"/>
      <c r="QIP5" s="1377"/>
      <c r="QIQ5" s="1377"/>
      <c r="QIR5" s="1377"/>
      <c r="QIS5" s="1377"/>
      <c r="QIT5" s="1377"/>
      <c r="QIU5" s="1377"/>
      <c r="QIV5" s="1377"/>
      <c r="QIW5" s="1377"/>
      <c r="QIX5" s="1377"/>
      <c r="QIY5" s="1377"/>
      <c r="QIZ5" s="1377"/>
      <c r="QJA5" s="1377"/>
      <c r="QJB5" s="1377"/>
      <c r="QJC5" s="1377"/>
      <c r="QJD5" s="1377"/>
      <c r="QJE5" s="1377"/>
      <c r="QJF5" s="1377"/>
      <c r="QJG5" s="1377"/>
      <c r="QJH5" s="1377"/>
      <c r="QJI5" s="1377"/>
      <c r="QJJ5" s="1377"/>
      <c r="QJK5" s="1377"/>
      <c r="QJL5" s="1377"/>
      <c r="QJM5" s="1377"/>
      <c r="QJN5" s="1377"/>
      <c r="QJO5" s="1377"/>
      <c r="QJP5" s="1377"/>
      <c r="QJQ5" s="1377"/>
      <c r="QJR5" s="1377"/>
      <c r="QJS5" s="1377"/>
      <c r="QJT5" s="1377"/>
      <c r="QJU5" s="1377"/>
      <c r="QJV5" s="1377"/>
      <c r="QJW5" s="1377"/>
      <c r="QJX5" s="1377"/>
      <c r="QJY5" s="1377"/>
      <c r="QJZ5" s="1377"/>
      <c r="QKA5" s="1377"/>
      <c r="QKB5" s="1377"/>
      <c r="QKC5" s="1377"/>
      <c r="QKD5" s="1377"/>
      <c r="QKE5" s="1377"/>
      <c r="QKF5" s="1377"/>
      <c r="QKG5" s="1377"/>
      <c r="QKH5" s="1377"/>
      <c r="QKI5" s="1377"/>
      <c r="QKJ5" s="1377"/>
      <c r="QKK5" s="1377"/>
      <c r="QKL5" s="1377"/>
      <c r="QKM5" s="1377"/>
      <c r="QKN5" s="1377"/>
      <c r="QKO5" s="1377"/>
      <c r="QKP5" s="1377"/>
      <c r="QKQ5" s="1377"/>
      <c r="QKR5" s="1377"/>
      <c r="QKS5" s="1377"/>
      <c r="QKT5" s="1377"/>
      <c r="QKU5" s="1377"/>
      <c r="QKV5" s="1377"/>
      <c r="QKW5" s="1377"/>
      <c r="QKX5" s="1377"/>
      <c r="QKY5" s="1377"/>
      <c r="QKZ5" s="1377"/>
      <c r="QLA5" s="1377"/>
      <c r="QLB5" s="1377"/>
      <c r="QLC5" s="1377"/>
      <c r="QLD5" s="1377"/>
      <c r="QLE5" s="1377"/>
      <c r="QLF5" s="1377"/>
      <c r="QLG5" s="1377"/>
      <c r="QLH5" s="1377"/>
      <c r="QLI5" s="1377"/>
      <c r="QLJ5" s="1377"/>
      <c r="QLK5" s="1377"/>
      <c r="QLL5" s="1377"/>
      <c r="QLM5" s="1377"/>
      <c r="QLN5" s="1377"/>
      <c r="QLO5" s="1377"/>
      <c r="QLP5" s="1377"/>
      <c r="QLQ5" s="1377"/>
      <c r="QLR5" s="1377"/>
      <c r="QLS5" s="1377"/>
      <c r="QLT5" s="1377"/>
      <c r="QLU5" s="1377"/>
      <c r="QLV5" s="1377"/>
      <c r="QLW5" s="1377"/>
      <c r="QLX5" s="1377"/>
      <c r="QLY5" s="1377"/>
      <c r="QLZ5" s="1377"/>
      <c r="QMA5" s="1377"/>
      <c r="QMB5" s="1377"/>
      <c r="QMC5" s="1377"/>
      <c r="QMD5" s="1377"/>
      <c r="QME5" s="1377"/>
      <c r="QMF5" s="1377"/>
      <c r="QMG5" s="1377"/>
      <c r="QMH5" s="1377"/>
      <c r="QMI5" s="1377"/>
      <c r="QMJ5" s="1377"/>
      <c r="QMK5" s="1377"/>
      <c r="QML5" s="1377"/>
      <c r="QMM5" s="1377"/>
      <c r="QMN5" s="1377"/>
      <c r="QMO5" s="1377"/>
      <c r="QMP5" s="1377"/>
      <c r="QMQ5" s="1377"/>
      <c r="QMR5" s="1377"/>
      <c r="QMS5" s="1377"/>
      <c r="QMT5" s="1377"/>
      <c r="QMU5" s="1377"/>
      <c r="QMV5" s="1377"/>
      <c r="QMW5" s="1377"/>
      <c r="QMX5" s="1377"/>
      <c r="QMY5" s="1377"/>
      <c r="QMZ5" s="1377"/>
      <c r="QNA5" s="1377"/>
      <c r="QNB5" s="1377"/>
      <c r="QNC5" s="1377"/>
      <c r="QND5" s="1377"/>
      <c r="QNE5" s="1377"/>
      <c r="QNF5" s="1377"/>
      <c r="QNG5" s="1377"/>
      <c r="QNH5" s="1377"/>
      <c r="QNI5" s="1377"/>
      <c r="QNJ5" s="1377"/>
      <c r="QNK5" s="1377"/>
      <c r="QNL5" s="1377"/>
      <c r="QNM5" s="1377"/>
      <c r="QNN5" s="1377"/>
      <c r="QNO5" s="1377"/>
      <c r="QNP5" s="1377"/>
      <c r="QNQ5" s="1377"/>
      <c r="QNR5" s="1377"/>
      <c r="QNS5" s="1377"/>
      <c r="QNT5" s="1377"/>
      <c r="QNU5" s="1377"/>
      <c r="QNV5" s="1377"/>
      <c r="QNW5" s="1377"/>
      <c r="QNX5" s="1377"/>
      <c r="QNY5" s="1377"/>
      <c r="QNZ5" s="1377"/>
      <c r="QOA5" s="1377"/>
      <c r="QOB5" s="1377"/>
      <c r="QOC5" s="1377"/>
      <c r="QOD5" s="1377"/>
      <c r="QOE5" s="1377"/>
      <c r="QOF5" s="1377"/>
      <c r="QOG5" s="1377"/>
      <c r="QOH5" s="1377"/>
      <c r="QOI5" s="1377"/>
      <c r="QOJ5" s="1377"/>
      <c r="QOK5" s="1377"/>
      <c r="QOL5" s="1377"/>
      <c r="QOM5" s="1377"/>
      <c r="QON5" s="1377"/>
      <c r="QOO5" s="1377"/>
      <c r="QOP5" s="1377"/>
      <c r="QOQ5" s="1377"/>
      <c r="QOR5" s="1377"/>
      <c r="QOS5" s="1377"/>
      <c r="QOT5" s="1377"/>
      <c r="QOU5" s="1377"/>
      <c r="QOV5" s="1377"/>
      <c r="QOW5" s="1377"/>
      <c r="QOX5" s="1377"/>
      <c r="QOY5" s="1377"/>
      <c r="QOZ5" s="1377"/>
      <c r="QPA5" s="1377"/>
      <c r="QPB5" s="1377"/>
      <c r="QPC5" s="1377"/>
      <c r="QPD5" s="1377"/>
      <c r="QPE5" s="1377"/>
      <c r="QPF5" s="1377"/>
      <c r="QPG5" s="1377"/>
      <c r="QPH5" s="1377"/>
      <c r="QPI5" s="1377"/>
      <c r="QPJ5" s="1377"/>
      <c r="QPK5" s="1377"/>
      <c r="QPL5" s="1377"/>
      <c r="QPM5" s="1377"/>
      <c r="QPN5" s="1377"/>
      <c r="QPO5" s="1377"/>
      <c r="QPP5" s="1377"/>
      <c r="QPQ5" s="1377"/>
      <c r="QPR5" s="1377"/>
      <c r="QPS5" s="1377"/>
      <c r="QPT5" s="1377"/>
      <c r="QPU5" s="1377"/>
      <c r="QPV5" s="1377"/>
      <c r="QPW5" s="1377"/>
      <c r="QPX5" s="1377"/>
      <c r="QPY5" s="1377"/>
      <c r="QPZ5" s="1377"/>
      <c r="QQA5" s="1377"/>
      <c r="QQB5" s="1377"/>
      <c r="QQC5" s="1377"/>
      <c r="QQD5" s="1377"/>
      <c r="QQE5" s="1377"/>
      <c r="QQF5" s="1377"/>
      <c r="QQG5" s="1377"/>
      <c r="QQH5" s="1377"/>
      <c r="QQI5" s="1377"/>
      <c r="QQJ5" s="1377"/>
      <c r="QQK5" s="1377"/>
      <c r="QQL5" s="1377"/>
      <c r="QQM5" s="1377"/>
      <c r="QQN5" s="1377"/>
      <c r="QQO5" s="1377"/>
      <c r="QQP5" s="1377"/>
      <c r="QQQ5" s="1377"/>
      <c r="QQR5" s="1377"/>
      <c r="QQS5" s="1377"/>
      <c r="QQT5" s="1377"/>
      <c r="QQU5" s="1377"/>
      <c r="QQV5" s="1377"/>
      <c r="QQW5" s="1377"/>
      <c r="QQX5" s="1377"/>
      <c r="QQY5" s="1377"/>
      <c r="QQZ5" s="1377"/>
      <c r="QRA5" s="1377"/>
      <c r="QRB5" s="1377"/>
      <c r="QRC5" s="1377"/>
      <c r="QRD5" s="1377"/>
      <c r="QRE5" s="1377"/>
      <c r="QRF5" s="1377"/>
      <c r="QRG5" s="1377"/>
      <c r="QRH5" s="1377"/>
      <c r="QRI5" s="1377"/>
      <c r="QRJ5" s="1377"/>
      <c r="QRK5" s="1377"/>
      <c r="QRL5" s="1377"/>
      <c r="QRM5" s="1377"/>
      <c r="QRN5" s="1377"/>
      <c r="QRO5" s="1377"/>
      <c r="QRP5" s="1377"/>
      <c r="QRQ5" s="1377"/>
      <c r="QRR5" s="1377"/>
      <c r="QRS5" s="1377"/>
      <c r="QRT5" s="1377"/>
      <c r="QRU5" s="1377"/>
      <c r="QRV5" s="1377"/>
      <c r="QRW5" s="1377"/>
      <c r="QRX5" s="1377"/>
      <c r="QRY5" s="1377"/>
      <c r="QRZ5" s="1377"/>
      <c r="QSA5" s="1377"/>
      <c r="QSB5" s="1377"/>
      <c r="QSC5" s="1377"/>
      <c r="QSD5" s="1377"/>
      <c r="QSE5" s="1377"/>
      <c r="QSF5" s="1377"/>
      <c r="QSG5" s="1377"/>
      <c r="QSH5" s="1377"/>
      <c r="QSI5" s="1377"/>
      <c r="QSJ5" s="1377"/>
      <c r="QSK5" s="1377"/>
      <c r="QSL5" s="1377"/>
      <c r="QSM5" s="1377"/>
      <c r="QSN5" s="1377"/>
      <c r="QSO5" s="1377"/>
      <c r="QSP5" s="1377"/>
      <c r="QSQ5" s="1377"/>
      <c r="QSR5" s="1377"/>
      <c r="QSS5" s="1377"/>
      <c r="QST5" s="1377"/>
      <c r="QSU5" s="1377"/>
      <c r="QSV5" s="1377"/>
      <c r="QSW5" s="1377"/>
      <c r="QSX5" s="1377"/>
      <c r="QSY5" s="1377"/>
      <c r="QSZ5" s="1377"/>
      <c r="QTA5" s="1377"/>
      <c r="QTB5" s="1377"/>
      <c r="QTC5" s="1377"/>
      <c r="QTD5" s="1377"/>
      <c r="QTE5" s="1377"/>
      <c r="QTF5" s="1377"/>
      <c r="QTG5" s="1377"/>
      <c r="QTH5" s="1377"/>
      <c r="QTI5" s="1377"/>
      <c r="QTJ5" s="1377"/>
      <c r="QTK5" s="1377"/>
      <c r="QTL5" s="1377"/>
      <c r="QTM5" s="1377"/>
      <c r="QTN5" s="1377"/>
      <c r="QTO5" s="1377"/>
      <c r="QTP5" s="1377"/>
      <c r="QTQ5" s="1377"/>
      <c r="QTR5" s="1377"/>
      <c r="QTS5" s="1377"/>
      <c r="QTT5" s="1377"/>
      <c r="QTU5" s="1377"/>
      <c r="QTV5" s="1377"/>
      <c r="QTW5" s="1377"/>
      <c r="QTX5" s="1377"/>
      <c r="QTY5" s="1377"/>
      <c r="QTZ5" s="1377"/>
      <c r="QUA5" s="1377"/>
      <c r="QUB5" s="1377"/>
      <c r="QUC5" s="1377"/>
      <c r="QUD5" s="1377"/>
      <c r="QUE5" s="1377"/>
      <c r="QUF5" s="1377"/>
      <c r="QUG5" s="1377"/>
      <c r="QUH5" s="1377"/>
      <c r="QUI5" s="1377"/>
      <c r="QUJ5" s="1377"/>
      <c r="QUK5" s="1377"/>
      <c r="QUL5" s="1377"/>
      <c r="QUM5" s="1377"/>
      <c r="QUN5" s="1377"/>
      <c r="QUO5" s="1377"/>
      <c r="QUP5" s="1377"/>
      <c r="QUQ5" s="1377"/>
      <c r="QUR5" s="1377"/>
      <c r="QUS5" s="1377"/>
      <c r="QUT5" s="1377"/>
      <c r="QUU5" s="1377"/>
      <c r="QUV5" s="1377"/>
      <c r="QUW5" s="1377"/>
      <c r="QUX5" s="1377"/>
      <c r="QUY5" s="1377"/>
      <c r="QUZ5" s="1377"/>
      <c r="QVA5" s="1377"/>
      <c r="QVB5" s="1377"/>
      <c r="QVC5" s="1377"/>
      <c r="QVD5" s="1377"/>
      <c r="QVE5" s="1377"/>
      <c r="QVF5" s="1377"/>
      <c r="QVG5" s="1377"/>
      <c r="QVH5" s="1377"/>
      <c r="QVI5" s="1377"/>
      <c r="QVJ5" s="1377"/>
      <c r="QVK5" s="1377"/>
      <c r="QVL5" s="1377"/>
      <c r="QVM5" s="1377"/>
      <c r="QVN5" s="1377"/>
      <c r="QVO5" s="1377"/>
      <c r="QVP5" s="1377"/>
      <c r="QVQ5" s="1377"/>
      <c r="QVR5" s="1377"/>
      <c r="QVS5" s="1377"/>
      <c r="QVT5" s="1377"/>
      <c r="QVU5" s="1377"/>
      <c r="QVV5" s="1377"/>
      <c r="QVW5" s="1377"/>
      <c r="QVX5" s="1377"/>
      <c r="QVY5" s="1377"/>
      <c r="QVZ5" s="1377"/>
      <c r="QWA5" s="1377"/>
      <c r="QWB5" s="1377"/>
      <c r="QWC5" s="1377"/>
      <c r="QWD5" s="1377"/>
      <c r="QWE5" s="1377"/>
      <c r="QWF5" s="1377"/>
      <c r="QWG5" s="1377"/>
      <c r="QWH5" s="1377"/>
      <c r="QWI5" s="1377"/>
      <c r="QWJ5" s="1377"/>
      <c r="QWK5" s="1377"/>
      <c r="QWL5" s="1377"/>
      <c r="QWM5" s="1377"/>
      <c r="QWN5" s="1377"/>
      <c r="QWO5" s="1377"/>
      <c r="QWP5" s="1377"/>
      <c r="QWQ5" s="1377"/>
      <c r="QWR5" s="1377"/>
      <c r="QWS5" s="1377"/>
      <c r="QWT5" s="1377"/>
      <c r="QWU5" s="1377"/>
      <c r="QWV5" s="1377"/>
      <c r="QWW5" s="1377"/>
      <c r="QWX5" s="1377"/>
      <c r="QWY5" s="1377"/>
      <c r="QWZ5" s="1377"/>
      <c r="QXA5" s="1377"/>
      <c r="QXB5" s="1377"/>
      <c r="QXC5" s="1377"/>
      <c r="QXD5" s="1377"/>
      <c r="QXE5" s="1377"/>
      <c r="QXF5" s="1377"/>
      <c r="QXG5" s="1377"/>
      <c r="QXH5" s="1377"/>
      <c r="QXI5" s="1377"/>
      <c r="QXJ5" s="1377"/>
      <c r="QXK5" s="1377"/>
      <c r="QXL5" s="1377"/>
      <c r="QXM5" s="1377"/>
      <c r="QXN5" s="1377"/>
      <c r="QXO5" s="1377"/>
      <c r="QXP5" s="1377"/>
      <c r="QXQ5" s="1377"/>
      <c r="QXR5" s="1377"/>
      <c r="QXS5" s="1377"/>
      <c r="QXT5" s="1377"/>
      <c r="QXU5" s="1377"/>
      <c r="QXV5" s="1377"/>
      <c r="QXW5" s="1377"/>
      <c r="QXX5" s="1377"/>
      <c r="QXY5" s="1377"/>
      <c r="QXZ5" s="1377"/>
      <c r="QYA5" s="1377"/>
      <c r="QYB5" s="1377"/>
      <c r="QYC5" s="1377"/>
      <c r="QYD5" s="1377"/>
      <c r="QYE5" s="1377"/>
      <c r="QYF5" s="1377"/>
      <c r="QYG5" s="1377"/>
      <c r="QYH5" s="1377"/>
      <c r="QYI5" s="1377"/>
      <c r="QYJ5" s="1377"/>
      <c r="QYK5" s="1377"/>
      <c r="QYL5" s="1377"/>
      <c r="QYM5" s="1377"/>
      <c r="QYN5" s="1377"/>
      <c r="QYO5" s="1377"/>
      <c r="QYP5" s="1377"/>
      <c r="QYQ5" s="1377"/>
      <c r="QYR5" s="1377"/>
      <c r="QYS5" s="1377"/>
      <c r="QYT5" s="1377"/>
      <c r="QYU5" s="1377"/>
      <c r="QYV5" s="1377"/>
      <c r="QYW5" s="1377"/>
      <c r="QYX5" s="1377"/>
      <c r="QYY5" s="1377"/>
      <c r="QYZ5" s="1377"/>
      <c r="QZA5" s="1377"/>
      <c r="QZB5" s="1377"/>
      <c r="QZC5" s="1377"/>
      <c r="QZD5" s="1377"/>
      <c r="QZE5" s="1377"/>
      <c r="QZF5" s="1377"/>
      <c r="QZG5" s="1377"/>
      <c r="QZH5" s="1377"/>
      <c r="QZI5" s="1377"/>
      <c r="QZJ5" s="1377"/>
      <c r="QZK5" s="1377"/>
      <c r="QZL5" s="1377"/>
      <c r="QZM5" s="1377"/>
      <c r="QZN5" s="1377"/>
      <c r="QZO5" s="1377"/>
      <c r="QZP5" s="1377"/>
      <c r="QZQ5" s="1377"/>
      <c r="QZR5" s="1377"/>
      <c r="QZS5" s="1377"/>
      <c r="QZT5" s="1377"/>
      <c r="QZU5" s="1377"/>
      <c r="QZV5" s="1377"/>
      <c r="QZW5" s="1377"/>
      <c r="QZX5" s="1377"/>
      <c r="QZY5" s="1377"/>
      <c r="QZZ5" s="1377"/>
      <c r="RAA5" s="1377"/>
      <c r="RAB5" s="1377"/>
      <c r="RAC5" s="1377"/>
      <c r="RAD5" s="1377"/>
      <c r="RAE5" s="1377"/>
      <c r="RAF5" s="1377"/>
      <c r="RAG5" s="1377"/>
      <c r="RAH5" s="1377"/>
      <c r="RAI5" s="1377"/>
      <c r="RAJ5" s="1377"/>
      <c r="RAK5" s="1377"/>
      <c r="RAL5" s="1377"/>
      <c r="RAM5" s="1377"/>
      <c r="RAN5" s="1377"/>
      <c r="RAO5" s="1377"/>
      <c r="RAP5" s="1377"/>
      <c r="RAQ5" s="1377"/>
      <c r="RAR5" s="1377"/>
      <c r="RAS5" s="1377"/>
      <c r="RAT5" s="1377"/>
      <c r="RAU5" s="1377"/>
      <c r="RAV5" s="1377"/>
      <c r="RAW5" s="1377"/>
      <c r="RAX5" s="1377"/>
      <c r="RAY5" s="1377"/>
      <c r="RAZ5" s="1377"/>
      <c r="RBA5" s="1377"/>
      <c r="RBB5" s="1377"/>
      <c r="RBC5" s="1377"/>
      <c r="RBD5" s="1377"/>
      <c r="RBE5" s="1377"/>
      <c r="RBF5" s="1377"/>
      <c r="RBG5" s="1377"/>
      <c r="RBH5" s="1377"/>
      <c r="RBI5" s="1377"/>
      <c r="RBJ5" s="1377"/>
      <c r="RBK5" s="1377"/>
      <c r="RBL5" s="1377"/>
      <c r="RBM5" s="1377"/>
      <c r="RBN5" s="1377"/>
      <c r="RBO5" s="1377"/>
      <c r="RBP5" s="1377"/>
      <c r="RBQ5" s="1377"/>
      <c r="RBR5" s="1377"/>
      <c r="RBS5" s="1377"/>
      <c r="RBT5" s="1377"/>
      <c r="RBU5" s="1377"/>
      <c r="RBV5" s="1377"/>
      <c r="RBW5" s="1377"/>
      <c r="RBX5" s="1377"/>
      <c r="RBY5" s="1377"/>
      <c r="RBZ5" s="1377"/>
      <c r="RCA5" s="1377"/>
      <c r="RCB5" s="1377"/>
      <c r="RCC5" s="1377"/>
      <c r="RCD5" s="1377"/>
      <c r="RCE5" s="1377"/>
      <c r="RCF5" s="1377"/>
      <c r="RCG5" s="1377"/>
      <c r="RCH5" s="1377"/>
      <c r="RCI5" s="1377"/>
      <c r="RCJ5" s="1377"/>
      <c r="RCK5" s="1377"/>
      <c r="RCL5" s="1377"/>
      <c r="RCM5" s="1377"/>
      <c r="RCN5" s="1377"/>
      <c r="RCO5" s="1377"/>
      <c r="RCP5" s="1377"/>
      <c r="RCQ5" s="1377"/>
      <c r="RCR5" s="1377"/>
      <c r="RCS5" s="1377"/>
      <c r="RCT5" s="1377"/>
      <c r="RCU5" s="1377"/>
      <c r="RCV5" s="1377"/>
      <c r="RCW5" s="1377"/>
      <c r="RCX5" s="1377"/>
      <c r="RCY5" s="1377"/>
      <c r="RCZ5" s="1377"/>
      <c r="RDA5" s="1377"/>
      <c r="RDB5" s="1377"/>
      <c r="RDC5" s="1377"/>
      <c r="RDD5" s="1377"/>
      <c r="RDE5" s="1377"/>
      <c r="RDF5" s="1377"/>
      <c r="RDG5" s="1377"/>
      <c r="RDH5" s="1377"/>
      <c r="RDI5" s="1377"/>
      <c r="RDJ5" s="1377"/>
      <c r="RDK5" s="1377"/>
      <c r="RDL5" s="1377"/>
      <c r="RDM5" s="1377"/>
      <c r="RDN5" s="1377"/>
      <c r="RDO5" s="1377"/>
      <c r="RDP5" s="1377"/>
      <c r="RDQ5" s="1377"/>
      <c r="RDR5" s="1377"/>
      <c r="RDS5" s="1377"/>
      <c r="RDT5" s="1377"/>
      <c r="RDU5" s="1377"/>
      <c r="RDV5" s="1377"/>
      <c r="RDW5" s="1377"/>
      <c r="RDX5" s="1377"/>
      <c r="RDY5" s="1377"/>
      <c r="RDZ5" s="1377"/>
      <c r="REA5" s="1377"/>
      <c r="REB5" s="1377"/>
      <c r="REC5" s="1377"/>
      <c r="RED5" s="1377"/>
      <c r="REE5" s="1377"/>
      <c r="REF5" s="1377"/>
      <c r="REG5" s="1377"/>
      <c r="REH5" s="1377"/>
      <c r="REI5" s="1377"/>
      <c r="REJ5" s="1377"/>
      <c r="REK5" s="1377"/>
      <c r="REL5" s="1377"/>
      <c r="REM5" s="1377"/>
      <c r="REN5" s="1377"/>
      <c r="REO5" s="1377"/>
      <c r="REP5" s="1377"/>
      <c r="REQ5" s="1377"/>
      <c r="RER5" s="1377"/>
      <c r="RES5" s="1377"/>
      <c r="RET5" s="1377"/>
      <c r="REU5" s="1377"/>
      <c r="REV5" s="1377"/>
      <c r="REW5" s="1377"/>
      <c r="REX5" s="1377"/>
      <c r="REY5" s="1377"/>
      <c r="REZ5" s="1377"/>
      <c r="RFA5" s="1377"/>
      <c r="RFB5" s="1377"/>
      <c r="RFC5" s="1377"/>
      <c r="RFD5" s="1377"/>
      <c r="RFE5" s="1377"/>
      <c r="RFF5" s="1377"/>
      <c r="RFG5" s="1377"/>
      <c r="RFH5" s="1377"/>
      <c r="RFI5" s="1377"/>
      <c r="RFJ5" s="1377"/>
      <c r="RFK5" s="1377"/>
      <c r="RFL5" s="1377"/>
      <c r="RFM5" s="1377"/>
      <c r="RFN5" s="1377"/>
      <c r="RFO5" s="1377"/>
      <c r="RFP5" s="1377"/>
      <c r="RFQ5" s="1377"/>
      <c r="RFR5" s="1377"/>
      <c r="RFS5" s="1377"/>
      <c r="RFT5" s="1377"/>
      <c r="RFU5" s="1377"/>
      <c r="RFV5" s="1377"/>
      <c r="RFW5" s="1377"/>
      <c r="RFX5" s="1377"/>
      <c r="RFY5" s="1377"/>
      <c r="RFZ5" s="1377"/>
      <c r="RGA5" s="1377"/>
      <c r="RGB5" s="1377"/>
      <c r="RGC5" s="1377"/>
      <c r="RGD5" s="1377"/>
      <c r="RGE5" s="1377"/>
      <c r="RGF5" s="1377"/>
      <c r="RGG5" s="1377"/>
      <c r="RGH5" s="1377"/>
      <c r="RGI5" s="1377"/>
      <c r="RGJ5" s="1377"/>
      <c r="RGK5" s="1377"/>
      <c r="RGL5" s="1377"/>
      <c r="RGM5" s="1377"/>
      <c r="RGN5" s="1377"/>
      <c r="RGO5" s="1377"/>
      <c r="RGP5" s="1377"/>
      <c r="RGQ5" s="1377"/>
      <c r="RGR5" s="1377"/>
      <c r="RGS5" s="1377"/>
      <c r="RGT5" s="1377"/>
      <c r="RGU5" s="1377"/>
      <c r="RGV5" s="1377"/>
      <c r="RGW5" s="1377"/>
      <c r="RGX5" s="1377"/>
      <c r="RGY5" s="1377"/>
      <c r="RGZ5" s="1377"/>
      <c r="RHA5" s="1377"/>
      <c r="RHB5" s="1377"/>
      <c r="RHC5" s="1377"/>
      <c r="RHD5" s="1377"/>
      <c r="RHE5" s="1377"/>
      <c r="RHF5" s="1377"/>
      <c r="RHG5" s="1377"/>
      <c r="RHH5" s="1377"/>
      <c r="RHI5" s="1377"/>
      <c r="RHJ5" s="1377"/>
      <c r="RHK5" s="1377"/>
      <c r="RHL5" s="1377"/>
      <c r="RHM5" s="1377"/>
      <c r="RHN5" s="1377"/>
      <c r="RHO5" s="1377"/>
      <c r="RHP5" s="1377"/>
      <c r="RHQ5" s="1377"/>
      <c r="RHR5" s="1377"/>
      <c r="RHS5" s="1377"/>
      <c r="RHT5" s="1377"/>
      <c r="RHU5" s="1377"/>
      <c r="RHV5" s="1377"/>
      <c r="RHW5" s="1377"/>
      <c r="RHX5" s="1377"/>
      <c r="RHY5" s="1377"/>
      <c r="RHZ5" s="1377"/>
      <c r="RIA5" s="1377"/>
      <c r="RIB5" s="1377"/>
      <c r="RIC5" s="1377"/>
      <c r="RID5" s="1377"/>
      <c r="RIE5" s="1377"/>
      <c r="RIF5" s="1377"/>
      <c r="RIG5" s="1377"/>
      <c r="RIH5" s="1377"/>
      <c r="RII5" s="1377"/>
      <c r="RIJ5" s="1377"/>
      <c r="RIK5" s="1377"/>
      <c r="RIL5" s="1377"/>
      <c r="RIM5" s="1377"/>
      <c r="RIN5" s="1377"/>
      <c r="RIO5" s="1377"/>
      <c r="RIP5" s="1377"/>
      <c r="RIQ5" s="1377"/>
      <c r="RIR5" s="1377"/>
      <c r="RIS5" s="1377"/>
      <c r="RIT5" s="1377"/>
      <c r="RIU5" s="1377"/>
      <c r="RIV5" s="1377"/>
      <c r="RIW5" s="1377"/>
      <c r="RIX5" s="1377"/>
      <c r="RIY5" s="1377"/>
      <c r="RIZ5" s="1377"/>
      <c r="RJA5" s="1377"/>
      <c r="RJB5" s="1377"/>
      <c r="RJC5" s="1377"/>
      <c r="RJD5" s="1377"/>
      <c r="RJE5" s="1377"/>
      <c r="RJF5" s="1377"/>
      <c r="RJG5" s="1377"/>
      <c r="RJH5" s="1377"/>
      <c r="RJI5" s="1377"/>
      <c r="RJJ5" s="1377"/>
      <c r="RJK5" s="1377"/>
      <c r="RJL5" s="1377"/>
      <c r="RJM5" s="1377"/>
      <c r="RJN5" s="1377"/>
      <c r="RJO5" s="1377"/>
      <c r="RJP5" s="1377"/>
      <c r="RJQ5" s="1377"/>
      <c r="RJR5" s="1377"/>
      <c r="RJS5" s="1377"/>
      <c r="RJT5" s="1377"/>
      <c r="RJU5" s="1377"/>
      <c r="RJV5" s="1377"/>
      <c r="RJW5" s="1377"/>
      <c r="RJX5" s="1377"/>
      <c r="RJY5" s="1377"/>
      <c r="RJZ5" s="1377"/>
      <c r="RKA5" s="1377"/>
      <c r="RKB5" s="1377"/>
      <c r="RKC5" s="1377"/>
      <c r="RKD5" s="1377"/>
      <c r="RKE5" s="1377"/>
      <c r="RKF5" s="1377"/>
      <c r="RKG5" s="1377"/>
      <c r="RKH5" s="1377"/>
      <c r="RKI5" s="1377"/>
      <c r="RKJ5" s="1377"/>
      <c r="RKK5" s="1377"/>
      <c r="RKL5" s="1377"/>
      <c r="RKM5" s="1377"/>
      <c r="RKN5" s="1377"/>
      <c r="RKO5" s="1377"/>
      <c r="RKP5" s="1377"/>
      <c r="RKQ5" s="1377"/>
      <c r="RKR5" s="1377"/>
      <c r="RKS5" s="1377"/>
      <c r="RKT5" s="1377"/>
      <c r="RKU5" s="1377"/>
      <c r="RKV5" s="1377"/>
      <c r="RKW5" s="1377"/>
      <c r="RKX5" s="1377"/>
      <c r="RKY5" s="1377"/>
      <c r="RKZ5" s="1377"/>
      <c r="RLA5" s="1377"/>
      <c r="RLB5" s="1377"/>
      <c r="RLC5" s="1377"/>
      <c r="RLD5" s="1377"/>
      <c r="RLE5" s="1377"/>
      <c r="RLF5" s="1377"/>
      <c r="RLG5" s="1377"/>
      <c r="RLH5" s="1377"/>
      <c r="RLI5" s="1377"/>
      <c r="RLJ5" s="1377"/>
      <c r="RLK5" s="1377"/>
      <c r="RLL5" s="1377"/>
      <c r="RLM5" s="1377"/>
      <c r="RLN5" s="1377"/>
      <c r="RLO5" s="1377"/>
      <c r="RLP5" s="1377"/>
      <c r="RLQ5" s="1377"/>
      <c r="RLR5" s="1377"/>
      <c r="RLS5" s="1377"/>
      <c r="RLT5" s="1377"/>
      <c r="RLU5" s="1377"/>
      <c r="RLV5" s="1377"/>
      <c r="RLW5" s="1377"/>
      <c r="RLX5" s="1377"/>
      <c r="RLY5" s="1377"/>
      <c r="RLZ5" s="1377"/>
      <c r="RMA5" s="1377"/>
      <c r="RMB5" s="1377"/>
      <c r="RMC5" s="1377"/>
      <c r="RMD5" s="1377"/>
      <c r="RME5" s="1377"/>
      <c r="RMF5" s="1377"/>
      <c r="RMG5" s="1377"/>
      <c r="RMH5" s="1377"/>
      <c r="RMI5" s="1377"/>
      <c r="RMJ5" s="1377"/>
      <c r="RMK5" s="1377"/>
      <c r="RML5" s="1377"/>
      <c r="RMM5" s="1377"/>
      <c r="RMN5" s="1377"/>
      <c r="RMO5" s="1377"/>
      <c r="RMP5" s="1377"/>
      <c r="RMQ5" s="1377"/>
      <c r="RMR5" s="1377"/>
      <c r="RMS5" s="1377"/>
      <c r="RMT5" s="1377"/>
      <c r="RMU5" s="1377"/>
      <c r="RMV5" s="1377"/>
      <c r="RMW5" s="1377"/>
      <c r="RMX5" s="1377"/>
      <c r="RMY5" s="1377"/>
      <c r="RMZ5" s="1377"/>
      <c r="RNA5" s="1377"/>
      <c r="RNB5" s="1377"/>
      <c r="RNC5" s="1377"/>
      <c r="RND5" s="1377"/>
      <c r="RNE5" s="1377"/>
      <c r="RNF5" s="1377"/>
      <c r="RNG5" s="1377"/>
      <c r="RNH5" s="1377"/>
      <c r="RNI5" s="1377"/>
      <c r="RNJ5" s="1377"/>
      <c r="RNK5" s="1377"/>
      <c r="RNL5" s="1377"/>
      <c r="RNM5" s="1377"/>
      <c r="RNN5" s="1377"/>
      <c r="RNO5" s="1377"/>
      <c r="RNP5" s="1377"/>
      <c r="RNQ5" s="1377"/>
      <c r="RNR5" s="1377"/>
      <c r="RNS5" s="1377"/>
      <c r="RNT5" s="1377"/>
      <c r="RNU5" s="1377"/>
      <c r="RNV5" s="1377"/>
      <c r="RNW5" s="1377"/>
      <c r="RNX5" s="1377"/>
      <c r="RNY5" s="1377"/>
      <c r="RNZ5" s="1377"/>
      <c r="ROA5" s="1377"/>
      <c r="ROB5" s="1377"/>
      <c r="ROC5" s="1377"/>
      <c r="ROD5" s="1377"/>
      <c r="ROE5" s="1377"/>
      <c r="ROF5" s="1377"/>
      <c r="ROG5" s="1377"/>
      <c r="ROH5" s="1377"/>
      <c r="ROI5" s="1377"/>
      <c r="ROJ5" s="1377"/>
      <c r="ROK5" s="1377"/>
      <c r="ROL5" s="1377"/>
      <c r="ROM5" s="1377"/>
      <c r="RON5" s="1377"/>
      <c r="ROO5" s="1377"/>
      <c r="ROP5" s="1377"/>
      <c r="ROQ5" s="1377"/>
      <c r="ROR5" s="1377"/>
      <c r="ROS5" s="1377"/>
      <c r="ROT5" s="1377"/>
      <c r="ROU5" s="1377"/>
      <c r="ROV5" s="1377"/>
      <c r="ROW5" s="1377"/>
      <c r="ROX5" s="1377"/>
      <c r="ROY5" s="1377"/>
      <c r="ROZ5" s="1377"/>
      <c r="RPA5" s="1377"/>
      <c r="RPB5" s="1377"/>
      <c r="RPC5" s="1377"/>
      <c r="RPD5" s="1377"/>
      <c r="RPE5" s="1377"/>
      <c r="RPF5" s="1377"/>
      <c r="RPG5" s="1377"/>
      <c r="RPH5" s="1377"/>
      <c r="RPI5" s="1377"/>
      <c r="RPJ5" s="1377"/>
      <c r="RPK5" s="1377"/>
      <c r="RPL5" s="1377"/>
      <c r="RPM5" s="1377"/>
      <c r="RPN5" s="1377"/>
      <c r="RPO5" s="1377"/>
      <c r="RPP5" s="1377"/>
      <c r="RPQ5" s="1377"/>
      <c r="RPR5" s="1377"/>
      <c r="RPS5" s="1377"/>
      <c r="RPT5" s="1377"/>
      <c r="RPU5" s="1377"/>
      <c r="RPV5" s="1377"/>
      <c r="RPW5" s="1377"/>
      <c r="RPX5" s="1377"/>
      <c r="RPY5" s="1377"/>
      <c r="RPZ5" s="1377"/>
      <c r="RQA5" s="1377"/>
      <c r="RQB5" s="1377"/>
      <c r="RQC5" s="1377"/>
      <c r="RQD5" s="1377"/>
      <c r="RQE5" s="1377"/>
      <c r="RQF5" s="1377"/>
      <c r="RQG5" s="1377"/>
      <c r="RQH5" s="1377"/>
      <c r="RQI5" s="1377"/>
      <c r="RQJ5" s="1377"/>
      <c r="RQK5" s="1377"/>
      <c r="RQL5" s="1377"/>
      <c r="RQM5" s="1377"/>
      <c r="RQN5" s="1377"/>
      <c r="RQO5" s="1377"/>
      <c r="RQP5" s="1377"/>
      <c r="RQQ5" s="1377"/>
      <c r="RQR5" s="1377"/>
      <c r="RQS5" s="1377"/>
      <c r="RQT5" s="1377"/>
      <c r="RQU5" s="1377"/>
      <c r="RQV5" s="1377"/>
      <c r="RQW5" s="1377"/>
      <c r="RQX5" s="1377"/>
      <c r="RQY5" s="1377"/>
      <c r="RQZ5" s="1377"/>
      <c r="RRA5" s="1377"/>
      <c r="RRB5" s="1377"/>
      <c r="RRC5" s="1377"/>
      <c r="RRD5" s="1377"/>
      <c r="RRE5" s="1377"/>
      <c r="RRF5" s="1377"/>
      <c r="RRG5" s="1377"/>
      <c r="RRH5" s="1377"/>
      <c r="RRI5" s="1377"/>
      <c r="RRJ5" s="1377"/>
      <c r="RRK5" s="1377"/>
      <c r="RRL5" s="1377"/>
      <c r="RRM5" s="1377"/>
      <c r="RRN5" s="1377"/>
      <c r="RRO5" s="1377"/>
      <c r="RRP5" s="1377"/>
      <c r="RRQ5" s="1377"/>
      <c r="RRR5" s="1377"/>
      <c r="RRS5" s="1377"/>
      <c r="RRT5" s="1377"/>
      <c r="RRU5" s="1377"/>
      <c r="RRV5" s="1377"/>
      <c r="RRW5" s="1377"/>
      <c r="RRX5" s="1377"/>
      <c r="RRY5" s="1377"/>
      <c r="RRZ5" s="1377"/>
      <c r="RSA5" s="1377"/>
      <c r="RSB5" s="1377"/>
      <c r="RSC5" s="1377"/>
      <c r="RSD5" s="1377"/>
      <c r="RSE5" s="1377"/>
      <c r="RSF5" s="1377"/>
      <c r="RSG5" s="1377"/>
      <c r="RSH5" s="1377"/>
      <c r="RSI5" s="1377"/>
      <c r="RSJ5" s="1377"/>
      <c r="RSK5" s="1377"/>
      <c r="RSL5" s="1377"/>
      <c r="RSM5" s="1377"/>
      <c r="RSN5" s="1377"/>
      <c r="RSO5" s="1377"/>
      <c r="RSP5" s="1377"/>
      <c r="RSQ5" s="1377"/>
      <c r="RSR5" s="1377"/>
      <c r="RSS5" s="1377"/>
      <c r="RST5" s="1377"/>
      <c r="RSU5" s="1377"/>
      <c r="RSV5" s="1377"/>
      <c r="RSW5" s="1377"/>
      <c r="RSX5" s="1377"/>
      <c r="RSY5" s="1377"/>
      <c r="RSZ5" s="1377"/>
      <c r="RTA5" s="1377"/>
      <c r="RTB5" s="1377"/>
      <c r="RTC5" s="1377"/>
      <c r="RTD5" s="1377"/>
      <c r="RTE5" s="1377"/>
      <c r="RTF5" s="1377"/>
      <c r="RTG5" s="1377"/>
      <c r="RTH5" s="1377"/>
      <c r="RTI5" s="1377"/>
      <c r="RTJ5" s="1377"/>
      <c r="RTK5" s="1377"/>
      <c r="RTL5" s="1377"/>
      <c r="RTM5" s="1377"/>
      <c r="RTN5" s="1377"/>
      <c r="RTO5" s="1377"/>
      <c r="RTP5" s="1377"/>
      <c r="RTQ5" s="1377"/>
      <c r="RTR5" s="1377"/>
      <c r="RTS5" s="1377"/>
      <c r="RTT5" s="1377"/>
      <c r="RTU5" s="1377"/>
      <c r="RTV5" s="1377"/>
      <c r="RTW5" s="1377"/>
      <c r="RTX5" s="1377"/>
      <c r="RTY5" s="1377"/>
      <c r="RTZ5" s="1377"/>
      <c r="RUA5" s="1377"/>
      <c r="RUB5" s="1377"/>
      <c r="RUC5" s="1377"/>
      <c r="RUD5" s="1377"/>
      <c r="RUE5" s="1377"/>
      <c r="RUF5" s="1377"/>
      <c r="RUG5" s="1377"/>
      <c r="RUH5" s="1377"/>
      <c r="RUI5" s="1377"/>
      <c r="RUJ5" s="1377"/>
      <c r="RUK5" s="1377"/>
      <c r="RUL5" s="1377"/>
      <c r="RUM5" s="1377"/>
      <c r="RUN5" s="1377"/>
      <c r="RUO5" s="1377"/>
      <c r="RUP5" s="1377"/>
      <c r="RUQ5" s="1377"/>
      <c r="RUR5" s="1377"/>
      <c r="RUS5" s="1377"/>
      <c r="RUT5" s="1377"/>
      <c r="RUU5" s="1377"/>
      <c r="RUV5" s="1377"/>
      <c r="RUW5" s="1377"/>
      <c r="RUX5" s="1377"/>
      <c r="RUY5" s="1377"/>
      <c r="RUZ5" s="1377"/>
      <c r="RVA5" s="1377"/>
      <c r="RVB5" s="1377"/>
      <c r="RVC5" s="1377"/>
      <c r="RVD5" s="1377"/>
      <c r="RVE5" s="1377"/>
      <c r="RVF5" s="1377"/>
      <c r="RVG5" s="1377"/>
      <c r="RVH5" s="1377"/>
      <c r="RVI5" s="1377"/>
      <c r="RVJ5" s="1377"/>
      <c r="RVK5" s="1377"/>
      <c r="RVL5" s="1377"/>
      <c r="RVM5" s="1377"/>
      <c r="RVN5" s="1377"/>
      <c r="RVO5" s="1377"/>
      <c r="RVP5" s="1377"/>
      <c r="RVQ5" s="1377"/>
      <c r="RVR5" s="1377"/>
      <c r="RVS5" s="1377"/>
      <c r="RVT5" s="1377"/>
      <c r="RVU5" s="1377"/>
      <c r="RVV5" s="1377"/>
      <c r="RVW5" s="1377"/>
      <c r="RVX5" s="1377"/>
      <c r="RVY5" s="1377"/>
      <c r="RVZ5" s="1377"/>
      <c r="RWA5" s="1377"/>
      <c r="RWB5" s="1377"/>
      <c r="RWC5" s="1377"/>
      <c r="RWD5" s="1377"/>
      <c r="RWE5" s="1377"/>
      <c r="RWF5" s="1377"/>
      <c r="RWG5" s="1377"/>
      <c r="RWH5" s="1377"/>
      <c r="RWI5" s="1377"/>
      <c r="RWJ5" s="1377"/>
      <c r="RWK5" s="1377"/>
      <c r="RWL5" s="1377"/>
      <c r="RWM5" s="1377"/>
      <c r="RWN5" s="1377"/>
      <c r="RWO5" s="1377"/>
      <c r="RWP5" s="1377"/>
      <c r="RWQ5" s="1377"/>
      <c r="RWR5" s="1377"/>
      <c r="RWS5" s="1377"/>
      <c r="RWT5" s="1377"/>
      <c r="RWU5" s="1377"/>
      <c r="RWV5" s="1377"/>
      <c r="RWW5" s="1377"/>
      <c r="RWX5" s="1377"/>
      <c r="RWY5" s="1377"/>
      <c r="RWZ5" s="1377"/>
      <c r="RXA5" s="1377"/>
      <c r="RXB5" s="1377"/>
      <c r="RXC5" s="1377"/>
      <c r="RXD5" s="1377"/>
      <c r="RXE5" s="1377"/>
      <c r="RXF5" s="1377"/>
      <c r="RXG5" s="1377"/>
      <c r="RXH5" s="1377"/>
      <c r="RXI5" s="1377"/>
      <c r="RXJ5" s="1377"/>
      <c r="RXK5" s="1377"/>
      <c r="RXL5" s="1377"/>
      <c r="RXM5" s="1377"/>
      <c r="RXN5" s="1377"/>
      <c r="RXO5" s="1377"/>
      <c r="RXP5" s="1377"/>
      <c r="RXQ5" s="1377"/>
      <c r="RXR5" s="1377"/>
      <c r="RXS5" s="1377"/>
      <c r="RXT5" s="1377"/>
      <c r="RXU5" s="1377"/>
      <c r="RXV5" s="1377"/>
      <c r="RXW5" s="1377"/>
      <c r="RXX5" s="1377"/>
      <c r="RXY5" s="1377"/>
      <c r="RXZ5" s="1377"/>
      <c r="RYA5" s="1377"/>
      <c r="RYB5" s="1377"/>
      <c r="RYC5" s="1377"/>
      <c r="RYD5" s="1377"/>
      <c r="RYE5" s="1377"/>
      <c r="RYF5" s="1377"/>
      <c r="RYG5" s="1377"/>
      <c r="RYH5" s="1377"/>
      <c r="RYI5" s="1377"/>
      <c r="RYJ5" s="1377"/>
      <c r="RYK5" s="1377"/>
      <c r="RYL5" s="1377"/>
      <c r="RYM5" s="1377"/>
      <c r="RYN5" s="1377"/>
      <c r="RYO5" s="1377"/>
      <c r="RYP5" s="1377"/>
      <c r="RYQ5" s="1377"/>
      <c r="RYR5" s="1377"/>
      <c r="RYS5" s="1377"/>
      <c r="RYT5" s="1377"/>
      <c r="RYU5" s="1377"/>
      <c r="RYV5" s="1377"/>
      <c r="RYW5" s="1377"/>
      <c r="RYX5" s="1377"/>
      <c r="RYY5" s="1377"/>
      <c r="RYZ5" s="1377"/>
      <c r="RZA5" s="1377"/>
      <c r="RZB5" s="1377"/>
      <c r="RZC5" s="1377"/>
      <c r="RZD5" s="1377"/>
      <c r="RZE5" s="1377"/>
      <c r="RZF5" s="1377"/>
      <c r="RZG5" s="1377"/>
      <c r="RZH5" s="1377"/>
      <c r="RZI5" s="1377"/>
      <c r="RZJ5" s="1377"/>
      <c r="RZK5" s="1377"/>
      <c r="RZL5" s="1377"/>
      <c r="RZM5" s="1377"/>
      <c r="RZN5" s="1377"/>
      <c r="RZO5" s="1377"/>
      <c r="RZP5" s="1377"/>
      <c r="RZQ5" s="1377"/>
      <c r="RZR5" s="1377"/>
      <c r="RZS5" s="1377"/>
      <c r="RZT5" s="1377"/>
      <c r="RZU5" s="1377"/>
      <c r="RZV5" s="1377"/>
      <c r="RZW5" s="1377"/>
      <c r="RZX5" s="1377"/>
      <c r="RZY5" s="1377"/>
      <c r="RZZ5" s="1377"/>
      <c r="SAA5" s="1377"/>
      <c r="SAB5" s="1377"/>
      <c r="SAC5" s="1377"/>
      <c r="SAD5" s="1377"/>
      <c r="SAE5" s="1377"/>
      <c r="SAF5" s="1377"/>
      <c r="SAG5" s="1377"/>
      <c r="SAH5" s="1377"/>
      <c r="SAI5" s="1377"/>
      <c r="SAJ5" s="1377"/>
      <c r="SAK5" s="1377"/>
      <c r="SAL5" s="1377"/>
      <c r="SAM5" s="1377"/>
      <c r="SAN5" s="1377"/>
      <c r="SAO5" s="1377"/>
      <c r="SAP5" s="1377"/>
      <c r="SAQ5" s="1377"/>
      <c r="SAR5" s="1377"/>
      <c r="SAS5" s="1377"/>
      <c r="SAT5" s="1377"/>
      <c r="SAU5" s="1377"/>
      <c r="SAV5" s="1377"/>
      <c r="SAW5" s="1377"/>
      <c r="SAX5" s="1377"/>
      <c r="SAY5" s="1377"/>
      <c r="SAZ5" s="1377"/>
      <c r="SBA5" s="1377"/>
      <c r="SBB5" s="1377"/>
      <c r="SBC5" s="1377"/>
      <c r="SBD5" s="1377"/>
      <c r="SBE5" s="1377"/>
      <c r="SBF5" s="1377"/>
      <c r="SBG5" s="1377"/>
      <c r="SBH5" s="1377"/>
      <c r="SBI5" s="1377"/>
      <c r="SBJ5" s="1377"/>
      <c r="SBK5" s="1377"/>
      <c r="SBL5" s="1377"/>
      <c r="SBM5" s="1377"/>
      <c r="SBN5" s="1377"/>
      <c r="SBO5" s="1377"/>
      <c r="SBP5" s="1377"/>
      <c r="SBQ5" s="1377"/>
      <c r="SBR5" s="1377"/>
      <c r="SBS5" s="1377"/>
      <c r="SBT5" s="1377"/>
      <c r="SBU5" s="1377"/>
      <c r="SBV5" s="1377"/>
      <c r="SBW5" s="1377"/>
      <c r="SBX5" s="1377"/>
      <c r="SBY5" s="1377"/>
      <c r="SBZ5" s="1377"/>
      <c r="SCA5" s="1377"/>
      <c r="SCB5" s="1377"/>
      <c r="SCC5" s="1377"/>
      <c r="SCD5" s="1377"/>
      <c r="SCE5" s="1377"/>
      <c r="SCF5" s="1377"/>
      <c r="SCG5" s="1377"/>
      <c r="SCH5" s="1377"/>
      <c r="SCI5" s="1377"/>
      <c r="SCJ5" s="1377"/>
      <c r="SCK5" s="1377"/>
      <c r="SCL5" s="1377"/>
      <c r="SCM5" s="1377"/>
      <c r="SCN5" s="1377"/>
      <c r="SCO5" s="1377"/>
      <c r="SCP5" s="1377"/>
      <c r="SCQ5" s="1377"/>
      <c r="SCR5" s="1377"/>
      <c r="SCS5" s="1377"/>
      <c r="SCT5" s="1377"/>
      <c r="SCU5" s="1377"/>
      <c r="SCV5" s="1377"/>
      <c r="SCW5" s="1377"/>
      <c r="SCX5" s="1377"/>
      <c r="SCY5" s="1377"/>
      <c r="SCZ5" s="1377"/>
      <c r="SDA5" s="1377"/>
      <c r="SDB5" s="1377"/>
      <c r="SDC5" s="1377"/>
      <c r="SDD5" s="1377"/>
      <c r="SDE5" s="1377"/>
      <c r="SDF5" s="1377"/>
      <c r="SDG5" s="1377"/>
      <c r="SDH5" s="1377"/>
      <c r="SDI5" s="1377"/>
      <c r="SDJ5" s="1377"/>
      <c r="SDK5" s="1377"/>
      <c r="SDL5" s="1377"/>
      <c r="SDM5" s="1377"/>
      <c r="SDN5" s="1377"/>
      <c r="SDO5" s="1377"/>
      <c r="SDP5" s="1377"/>
      <c r="SDQ5" s="1377"/>
      <c r="SDR5" s="1377"/>
      <c r="SDS5" s="1377"/>
      <c r="SDT5" s="1377"/>
      <c r="SDU5" s="1377"/>
      <c r="SDV5" s="1377"/>
      <c r="SDW5" s="1377"/>
      <c r="SDX5" s="1377"/>
      <c r="SDY5" s="1377"/>
      <c r="SDZ5" s="1377"/>
      <c r="SEA5" s="1377"/>
      <c r="SEB5" s="1377"/>
      <c r="SEC5" s="1377"/>
      <c r="SED5" s="1377"/>
      <c r="SEE5" s="1377"/>
      <c r="SEF5" s="1377"/>
      <c r="SEG5" s="1377"/>
      <c r="SEH5" s="1377"/>
      <c r="SEI5" s="1377"/>
      <c r="SEJ5" s="1377"/>
      <c r="SEK5" s="1377"/>
      <c r="SEL5" s="1377"/>
      <c r="SEM5" s="1377"/>
      <c r="SEN5" s="1377"/>
      <c r="SEO5" s="1377"/>
      <c r="SEP5" s="1377"/>
      <c r="SEQ5" s="1377"/>
      <c r="SER5" s="1377"/>
      <c r="SES5" s="1377"/>
      <c r="SET5" s="1377"/>
      <c r="SEU5" s="1377"/>
      <c r="SEV5" s="1377"/>
      <c r="SEW5" s="1377"/>
      <c r="SEX5" s="1377"/>
      <c r="SEY5" s="1377"/>
      <c r="SEZ5" s="1377"/>
      <c r="SFA5" s="1377"/>
      <c r="SFB5" s="1377"/>
      <c r="SFC5" s="1377"/>
      <c r="SFD5" s="1377"/>
      <c r="SFE5" s="1377"/>
      <c r="SFF5" s="1377"/>
      <c r="SFG5" s="1377"/>
      <c r="SFH5" s="1377"/>
      <c r="SFI5" s="1377"/>
      <c r="SFJ5" s="1377"/>
      <c r="SFK5" s="1377"/>
      <c r="SFL5" s="1377"/>
      <c r="SFM5" s="1377"/>
      <c r="SFN5" s="1377"/>
      <c r="SFO5" s="1377"/>
      <c r="SFP5" s="1377"/>
      <c r="SFQ5" s="1377"/>
      <c r="SFR5" s="1377"/>
      <c r="SFS5" s="1377"/>
      <c r="SFT5" s="1377"/>
      <c r="SFU5" s="1377"/>
      <c r="SFV5" s="1377"/>
      <c r="SFW5" s="1377"/>
      <c r="SFX5" s="1377"/>
      <c r="SFY5" s="1377"/>
      <c r="SFZ5" s="1377"/>
      <c r="SGA5" s="1377"/>
      <c r="SGB5" s="1377"/>
      <c r="SGC5" s="1377"/>
      <c r="SGD5" s="1377"/>
      <c r="SGE5" s="1377"/>
      <c r="SGF5" s="1377"/>
      <c r="SGG5" s="1377"/>
      <c r="SGH5" s="1377"/>
      <c r="SGI5" s="1377"/>
      <c r="SGJ5" s="1377"/>
      <c r="SGK5" s="1377"/>
      <c r="SGL5" s="1377"/>
      <c r="SGM5" s="1377"/>
      <c r="SGN5" s="1377"/>
      <c r="SGO5" s="1377"/>
      <c r="SGP5" s="1377"/>
      <c r="SGQ5" s="1377"/>
      <c r="SGR5" s="1377"/>
      <c r="SGS5" s="1377"/>
      <c r="SGT5" s="1377"/>
      <c r="SGU5" s="1377"/>
      <c r="SGV5" s="1377"/>
      <c r="SGW5" s="1377"/>
      <c r="SGX5" s="1377"/>
      <c r="SGY5" s="1377"/>
      <c r="SGZ5" s="1377"/>
      <c r="SHA5" s="1377"/>
      <c r="SHB5" s="1377"/>
      <c r="SHC5" s="1377"/>
      <c r="SHD5" s="1377"/>
      <c r="SHE5" s="1377"/>
      <c r="SHF5" s="1377"/>
      <c r="SHG5" s="1377"/>
      <c r="SHH5" s="1377"/>
      <c r="SHI5" s="1377"/>
      <c r="SHJ5" s="1377"/>
      <c r="SHK5" s="1377"/>
      <c r="SHL5" s="1377"/>
      <c r="SHM5" s="1377"/>
      <c r="SHN5" s="1377"/>
      <c r="SHO5" s="1377"/>
      <c r="SHP5" s="1377"/>
      <c r="SHQ5" s="1377"/>
      <c r="SHR5" s="1377"/>
      <c r="SHS5" s="1377"/>
      <c r="SHT5" s="1377"/>
      <c r="SHU5" s="1377"/>
      <c r="SHV5" s="1377"/>
      <c r="SHW5" s="1377"/>
      <c r="SHX5" s="1377"/>
      <c r="SHY5" s="1377"/>
      <c r="SHZ5" s="1377"/>
      <c r="SIA5" s="1377"/>
      <c r="SIB5" s="1377"/>
      <c r="SIC5" s="1377"/>
      <c r="SID5" s="1377"/>
      <c r="SIE5" s="1377"/>
      <c r="SIF5" s="1377"/>
      <c r="SIG5" s="1377"/>
      <c r="SIH5" s="1377"/>
      <c r="SII5" s="1377"/>
      <c r="SIJ5" s="1377"/>
      <c r="SIK5" s="1377"/>
      <c r="SIL5" s="1377"/>
      <c r="SIM5" s="1377"/>
      <c r="SIN5" s="1377"/>
      <c r="SIO5" s="1377"/>
      <c r="SIP5" s="1377"/>
      <c r="SIQ5" s="1377"/>
      <c r="SIR5" s="1377"/>
      <c r="SIS5" s="1377"/>
      <c r="SIT5" s="1377"/>
      <c r="SIU5" s="1377"/>
      <c r="SIV5" s="1377"/>
      <c r="SIW5" s="1377"/>
      <c r="SIX5" s="1377"/>
      <c r="SIY5" s="1377"/>
      <c r="SIZ5" s="1377"/>
      <c r="SJA5" s="1377"/>
      <c r="SJB5" s="1377"/>
      <c r="SJC5" s="1377"/>
      <c r="SJD5" s="1377"/>
      <c r="SJE5" s="1377"/>
      <c r="SJF5" s="1377"/>
      <c r="SJG5" s="1377"/>
      <c r="SJH5" s="1377"/>
      <c r="SJI5" s="1377"/>
      <c r="SJJ5" s="1377"/>
      <c r="SJK5" s="1377"/>
      <c r="SJL5" s="1377"/>
      <c r="SJM5" s="1377"/>
      <c r="SJN5" s="1377"/>
      <c r="SJO5" s="1377"/>
      <c r="SJP5" s="1377"/>
      <c r="SJQ5" s="1377"/>
      <c r="SJR5" s="1377"/>
      <c r="SJS5" s="1377"/>
      <c r="SJT5" s="1377"/>
      <c r="SJU5" s="1377"/>
      <c r="SJV5" s="1377"/>
      <c r="SJW5" s="1377"/>
      <c r="SJX5" s="1377"/>
      <c r="SJY5" s="1377"/>
      <c r="SJZ5" s="1377"/>
      <c r="SKA5" s="1377"/>
      <c r="SKB5" s="1377"/>
      <c r="SKC5" s="1377"/>
      <c r="SKD5" s="1377"/>
      <c r="SKE5" s="1377"/>
      <c r="SKF5" s="1377"/>
      <c r="SKG5" s="1377"/>
      <c r="SKH5" s="1377"/>
      <c r="SKI5" s="1377"/>
      <c r="SKJ5" s="1377"/>
      <c r="SKK5" s="1377"/>
      <c r="SKL5" s="1377"/>
      <c r="SKM5" s="1377"/>
      <c r="SKN5" s="1377"/>
      <c r="SKO5" s="1377"/>
      <c r="SKP5" s="1377"/>
      <c r="SKQ5" s="1377"/>
      <c r="SKR5" s="1377"/>
      <c r="SKS5" s="1377"/>
      <c r="SKT5" s="1377"/>
      <c r="SKU5" s="1377"/>
      <c r="SKV5" s="1377"/>
      <c r="SKW5" s="1377"/>
      <c r="SKX5" s="1377"/>
      <c r="SKY5" s="1377"/>
      <c r="SKZ5" s="1377"/>
      <c r="SLA5" s="1377"/>
      <c r="SLB5" s="1377"/>
      <c r="SLC5" s="1377"/>
      <c r="SLD5" s="1377"/>
      <c r="SLE5" s="1377"/>
      <c r="SLF5" s="1377"/>
      <c r="SLG5" s="1377"/>
      <c r="SLH5" s="1377"/>
      <c r="SLI5" s="1377"/>
      <c r="SLJ5" s="1377"/>
      <c r="SLK5" s="1377"/>
      <c r="SLL5" s="1377"/>
      <c r="SLM5" s="1377"/>
      <c r="SLN5" s="1377"/>
      <c r="SLO5" s="1377"/>
      <c r="SLP5" s="1377"/>
      <c r="SLQ5" s="1377"/>
      <c r="SLR5" s="1377"/>
      <c r="SLS5" s="1377"/>
      <c r="SLT5" s="1377"/>
      <c r="SLU5" s="1377"/>
      <c r="SLV5" s="1377"/>
      <c r="SLW5" s="1377"/>
      <c r="SLX5" s="1377"/>
      <c r="SLY5" s="1377"/>
      <c r="SLZ5" s="1377"/>
      <c r="SMA5" s="1377"/>
      <c r="SMB5" s="1377"/>
      <c r="SMC5" s="1377"/>
      <c r="SMD5" s="1377"/>
      <c r="SME5" s="1377"/>
      <c r="SMF5" s="1377"/>
      <c r="SMG5" s="1377"/>
      <c r="SMH5" s="1377"/>
      <c r="SMI5" s="1377"/>
      <c r="SMJ5" s="1377"/>
      <c r="SMK5" s="1377"/>
      <c r="SML5" s="1377"/>
      <c r="SMM5" s="1377"/>
      <c r="SMN5" s="1377"/>
      <c r="SMO5" s="1377"/>
      <c r="SMP5" s="1377"/>
      <c r="SMQ5" s="1377"/>
      <c r="SMR5" s="1377"/>
      <c r="SMS5" s="1377"/>
      <c r="SMT5" s="1377"/>
      <c r="SMU5" s="1377"/>
      <c r="SMV5" s="1377"/>
      <c r="SMW5" s="1377"/>
      <c r="SMX5" s="1377"/>
      <c r="SMY5" s="1377"/>
      <c r="SMZ5" s="1377"/>
      <c r="SNA5" s="1377"/>
      <c r="SNB5" s="1377"/>
      <c r="SNC5" s="1377"/>
      <c r="SND5" s="1377"/>
      <c r="SNE5" s="1377"/>
      <c r="SNF5" s="1377"/>
      <c r="SNG5" s="1377"/>
      <c r="SNH5" s="1377"/>
      <c r="SNI5" s="1377"/>
      <c r="SNJ5" s="1377"/>
      <c r="SNK5" s="1377"/>
      <c r="SNL5" s="1377"/>
      <c r="SNM5" s="1377"/>
      <c r="SNN5" s="1377"/>
      <c r="SNO5" s="1377"/>
      <c r="SNP5" s="1377"/>
      <c r="SNQ5" s="1377"/>
      <c r="SNR5" s="1377"/>
      <c r="SNS5" s="1377"/>
      <c r="SNT5" s="1377"/>
      <c r="SNU5" s="1377"/>
      <c r="SNV5" s="1377"/>
      <c r="SNW5" s="1377"/>
      <c r="SNX5" s="1377"/>
      <c r="SNY5" s="1377"/>
      <c r="SNZ5" s="1377"/>
      <c r="SOA5" s="1377"/>
      <c r="SOB5" s="1377"/>
      <c r="SOC5" s="1377"/>
      <c r="SOD5" s="1377"/>
      <c r="SOE5" s="1377"/>
      <c r="SOF5" s="1377"/>
      <c r="SOG5" s="1377"/>
      <c r="SOH5" s="1377"/>
      <c r="SOI5" s="1377"/>
      <c r="SOJ5" s="1377"/>
      <c r="SOK5" s="1377"/>
      <c r="SOL5" s="1377"/>
      <c r="SOM5" s="1377"/>
      <c r="SON5" s="1377"/>
      <c r="SOO5" s="1377"/>
      <c r="SOP5" s="1377"/>
      <c r="SOQ5" s="1377"/>
      <c r="SOR5" s="1377"/>
      <c r="SOS5" s="1377"/>
      <c r="SOT5" s="1377"/>
      <c r="SOU5" s="1377"/>
      <c r="SOV5" s="1377"/>
      <c r="SOW5" s="1377"/>
      <c r="SOX5" s="1377"/>
      <c r="SOY5" s="1377"/>
      <c r="SOZ5" s="1377"/>
      <c r="SPA5" s="1377"/>
      <c r="SPB5" s="1377"/>
      <c r="SPC5" s="1377"/>
      <c r="SPD5" s="1377"/>
      <c r="SPE5" s="1377"/>
      <c r="SPF5" s="1377"/>
      <c r="SPG5" s="1377"/>
      <c r="SPH5" s="1377"/>
      <c r="SPI5" s="1377"/>
      <c r="SPJ5" s="1377"/>
      <c r="SPK5" s="1377"/>
      <c r="SPL5" s="1377"/>
      <c r="SPM5" s="1377"/>
      <c r="SPN5" s="1377"/>
      <c r="SPO5" s="1377"/>
      <c r="SPP5" s="1377"/>
      <c r="SPQ5" s="1377"/>
      <c r="SPR5" s="1377"/>
      <c r="SPS5" s="1377"/>
      <c r="SPT5" s="1377"/>
      <c r="SPU5" s="1377"/>
      <c r="SPV5" s="1377"/>
      <c r="SPW5" s="1377"/>
      <c r="SPX5" s="1377"/>
      <c r="SPY5" s="1377"/>
      <c r="SPZ5" s="1377"/>
      <c r="SQA5" s="1377"/>
      <c r="SQB5" s="1377"/>
      <c r="SQC5" s="1377"/>
      <c r="SQD5" s="1377"/>
      <c r="SQE5" s="1377"/>
      <c r="SQF5" s="1377"/>
      <c r="SQG5" s="1377"/>
      <c r="SQH5" s="1377"/>
      <c r="SQI5" s="1377"/>
      <c r="SQJ5" s="1377"/>
      <c r="SQK5" s="1377"/>
      <c r="SQL5" s="1377"/>
      <c r="SQM5" s="1377"/>
      <c r="SQN5" s="1377"/>
      <c r="SQO5" s="1377"/>
      <c r="SQP5" s="1377"/>
      <c r="SQQ5" s="1377"/>
      <c r="SQR5" s="1377"/>
      <c r="SQS5" s="1377"/>
      <c r="SQT5" s="1377"/>
      <c r="SQU5" s="1377"/>
      <c r="SQV5" s="1377"/>
      <c r="SQW5" s="1377"/>
      <c r="SQX5" s="1377"/>
      <c r="SQY5" s="1377"/>
      <c r="SQZ5" s="1377"/>
      <c r="SRA5" s="1377"/>
      <c r="SRB5" s="1377"/>
      <c r="SRC5" s="1377"/>
      <c r="SRD5" s="1377"/>
      <c r="SRE5" s="1377"/>
      <c r="SRF5" s="1377"/>
      <c r="SRG5" s="1377"/>
      <c r="SRH5" s="1377"/>
      <c r="SRI5" s="1377"/>
      <c r="SRJ5" s="1377"/>
      <c r="SRK5" s="1377"/>
      <c r="SRL5" s="1377"/>
      <c r="SRM5" s="1377"/>
      <c r="SRN5" s="1377"/>
      <c r="SRO5" s="1377"/>
      <c r="SRP5" s="1377"/>
      <c r="SRQ5" s="1377"/>
      <c r="SRR5" s="1377"/>
      <c r="SRS5" s="1377"/>
      <c r="SRT5" s="1377"/>
      <c r="SRU5" s="1377"/>
      <c r="SRV5" s="1377"/>
      <c r="SRW5" s="1377"/>
      <c r="SRX5" s="1377"/>
      <c r="SRY5" s="1377"/>
      <c r="SRZ5" s="1377"/>
      <c r="SSA5" s="1377"/>
      <c r="SSB5" s="1377"/>
      <c r="SSC5" s="1377"/>
      <c r="SSD5" s="1377"/>
      <c r="SSE5" s="1377"/>
      <c r="SSF5" s="1377"/>
      <c r="SSG5" s="1377"/>
      <c r="SSH5" s="1377"/>
      <c r="SSI5" s="1377"/>
      <c r="SSJ5" s="1377"/>
      <c r="SSK5" s="1377"/>
      <c r="SSL5" s="1377"/>
      <c r="SSM5" s="1377"/>
      <c r="SSN5" s="1377"/>
      <c r="SSO5" s="1377"/>
      <c r="SSP5" s="1377"/>
      <c r="SSQ5" s="1377"/>
      <c r="SSR5" s="1377"/>
      <c r="SSS5" s="1377"/>
      <c r="SST5" s="1377"/>
      <c r="SSU5" s="1377"/>
      <c r="SSV5" s="1377"/>
      <c r="SSW5" s="1377"/>
      <c r="SSX5" s="1377"/>
      <c r="SSY5" s="1377"/>
      <c r="SSZ5" s="1377"/>
      <c r="STA5" s="1377"/>
      <c r="STB5" s="1377"/>
      <c r="STC5" s="1377"/>
      <c r="STD5" s="1377"/>
      <c r="STE5" s="1377"/>
      <c r="STF5" s="1377"/>
      <c r="STG5" s="1377"/>
      <c r="STH5" s="1377"/>
      <c r="STI5" s="1377"/>
      <c r="STJ5" s="1377"/>
      <c r="STK5" s="1377"/>
      <c r="STL5" s="1377"/>
      <c r="STM5" s="1377"/>
      <c r="STN5" s="1377"/>
      <c r="STO5" s="1377"/>
      <c r="STP5" s="1377"/>
      <c r="STQ5" s="1377"/>
      <c r="STR5" s="1377"/>
      <c r="STS5" s="1377"/>
      <c r="STT5" s="1377"/>
      <c r="STU5" s="1377"/>
      <c r="STV5" s="1377"/>
      <c r="STW5" s="1377"/>
      <c r="STX5" s="1377"/>
      <c r="STY5" s="1377"/>
      <c r="STZ5" s="1377"/>
      <c r="SUA5" s="1377"/>
      <c r="SUB5" s="1377"/>
      <c r="SUC5" s="1377"/>
      <c r="SUD5" s="1377"/>
      <c r="SUE5" s="1377"/>
      <c r="SUF5" s="1377"/>
      <c r="SUG5" s="1377"/>
      <c r="SUH5" s="1377"/>
      <c r="SUI5" s="1377"/>
      <c r="SUJ5" s="1377"/>
      <c r="SUK5" s="1377"/>
      <c r="SUL5" s="1377"/>
      <c r="SUM5" s="1377"/>
      <c r="SUN5" s="1377"/>
      <c r="SUO5" s="1377"/>
      <c r="SUP5" s="1377"/>
      <c r="SUQ5" s="1377"/>
      <c r="SUR5" s="1377"/>
      <c r="SUS5" s="1377"/>
      <c r="SUT5" s="1377"/>
      <c r="SUU5" s="1377"/>
      <c r="SUV5" s="1377"/>
      <c r="SUW5" s="1377"/>
      <c r="SUX5" s="1377"/>
      <c r="SUY5" s="1377"/>
      <c r="SUZ5" s="1377"/>
      <c r="SVA5" s="1377"/>
      <c r="SVB5" s="1377"/>
      <c r="SVC5" s="1377"/>
      <c r="SVD5" s="1377"/>
      <c r="SVE5" s="1377"/>
      <c r="SVF5" s="1377"/>
      <c r="SVG5" s="1377"/>
      <c r="SVH5" s="1377"/>
      <c r="SVI5" s="1377"/>
      <c r="SVJ5" s="1377"/>
      <c r="SVK5" s="1377"/>
      <c r="SVL5" s="1377"/>
      <c r="SVM5" s="1377"/>
      <c r="SVN5" s="1377"/>
      <c r="SVO5" s="1377"/>
      <c r="SVP5" s="1377"/>
      <c r="SVQ5" s="1377"/>
      <c r="SVR5" s="1377"/>
      <c r="SVS5" s="1377"/>
      <c r="SVT5" s="1377"/>
      <c r="SVU5" s="1377"/>
      <c r="SVV5" s="1377"/>
      <c r="SVW5" s="1377"/>
      <c r="SVX5" s="1377"/>
      <c r="SVY5" s="1377"/>
      <c r="SVZ5" s="1377"/>
      <c r="SWA5" s="1377"/>
      <c r="SWB5" s="1377"/>
      <c r="SWC5" s="1377"/>
      <c r="SWD5" s="1377"/>
      <c r="SWE5" s="1377"/>
      <c r="SWF5" s="1377"/>
      <c r="SWG5" s="1377"/>
      <c r="SWH5" s="1377"/>
      <c r="SWI5" s="1377"/>
      <c r="SWJ5" s="1377"/>
      <c r="SWK5" s="1377"/>
      <c r="SWL5" s="1377"/>
      <c r="SWM5" s="1377"/>
      <c r="SWN5" s="1377"/>
      <c r="SWO5" s="1377"/>
      <c r="SWP5" s="1377"/>
      <c r="SWQ5" s="1377"/>
      <c r="SWR5" s="1377"/>
      <c r="SWS5" s="1377"/>
      <c r="SWT5" s="1377"/>
      <c r="SWU5" s="1377"/>
      <c r="SWV5" s="1377"/>
      <c r="SWW5" s="1377"/>
      <c r="SWX5" s="1377"/>
      <c r="SWY5" s="1377"/>
      <c r="SWZ5" s="1377"/>
      <c r="SXA5" s="1377"/>
      <c r="SXB5" s="1377"/>
      <c r="SXC5" s="1377"/>
      <c r="SXD5" s="1377"/>
      <c r="SXE5" s="1377"/>
      <c r="SXF5" s="1377"/>
      <c r="SXG5" s="1377"/>
      <c r="SXH5" s="1377"/>
      <c r="SXI5" s="1377"/>
      <c r="SXJ5" s="1377"/>
      <c r="SXK5" s="1377"/>
      <c r="SXL5" s="1377"/>
      <c r="SXM5" s="1377"/>
      <c r="SXN5" s="1377"/>
      <c r="SXO5" s="1377"/>
      <c r="SXP5" s="1377"/>
      <c r="SXQ5" s="1377"/>
      <c r="SXR5" s="1377"/>
      <c r="SXS5" s="1377"/>
      <c r="SXT5" s="1377"/>
      <c r="SXU5" s="1377"/>
      <c r="SXV5" s="1377"/>
      <c r="SXW5" s="1377"/>
      <c r="SXX5" s="1377"/>
      <c r="SXY5" s="1377"/>
      <c r="SXZ5" s="1377"/>
      <c r="SYA5" s="1377"/>
      <c r="SYB5" s="1377"/>
      <c r="SYC5" s="1377"/>
      <c r="SYD5" s="1377"/>
      <c r="SYE5" s="1377"/>
      <c r="SYF5" s="1377"/>
      <c r="SYG5" s="1377"/>
      <c r="SYH5" s="1377"/>
      <c r="SYI5" s="1377"/>
      <c r="SYJ5" s="1377"/>
      <c r="SYK5" s="1377"/>
      <c r="SYL5" s="1377"/>
      <c r="SYM5" s="1377"/>
      <c r="SYN5" s="1377"/>
      <c r="SYO5" s="1377"/>
      <c r="SYP5" s="1377"/>
      <c r="SYQ5" s="1377"/>
      <c r="SYR5" s="1377"/>
      <c r="SYS5" s="1377"/>
      <c r="SYT5" s="1377"/>
      <c r="SYU5" s="1377"/>
      <c r="SYV5" s="1377"/>
      <c r="SYW5" s="1377"/>
      <c r="SYX5" s="1377"/>
      <c r="SYY5" s="1377"/>
      <c r="SYZ5" s="1377"/>
      <c r="SZA5" s="1377"/>
      <c r="SZB5" s="1377"/>
      <c r="SZC5" s="1377"/>
      <c r="SZD5" s="1377"/>
      <c r="SZE5" s="1377"/>
      <c r="SZF5" s="1377"/>
      <c r="SZG5" s="1377"/>
      <c r="SZH5" s="1377"/>
      <c r="SZI5" s="1377"/>
      <c r="SZJ5" s="1377"/>
      <c r="SZK5" s="1377"/>
      <c r="SZL5" s="1377"/>
      <c r="SZM5" s="1377"/>
      <c r="SZN5" s="1377"/>
      <c r="SZO5" s="1377"/>
      <c r="SZP5" s="1377"/>
      <c r="SZQ5" s="1377"/>
      <c r="SZR5" s="1377"/>
      <c r="SZS5" s="1377"/>
      <c r="SZT5" s="1377"/>
      <c r="SZU5" s="1377"/>
      <c r="SZV5" s="1377"/>
      <c r="SZW5" s="1377"/>
      <c r="SZX5" s="1377"/>
      <c r="SZY5" s="1377"/>
      <c r="SZZ5" s="1377"/>
      <c r="TAA5" s="1377"/>
      <c r="TAB5" s="1377"/>
      <c r="TAC5" s="1377"/>
      <c r="TAD5" s="1377"/>
      <c r="TAE5" s="1377"/>
      <c r="TAF5" s="1377"/>
      <c r="TAG5" s="1377"/>
      <c r="TAH5" s="1377"/>
      <c r="TAI5" s="1377"/>
      <c r="TAJ5" s="1377"/>
      <c r="TAK5" s="1377"/>
      <c r="TAL5" s="1377"/>
      <c r="TAM5" s="1377"/>
      <c r="TAN5" s="1377"/>
      <c r="TAO5" s="1377"/>
      <c r="TAP5" s="1377"/>
      <c r="TAQ5" s="1377"/>
      <c r="TAR5" s="1377"/>
      <c r="TAS5" s="1377"/>
      <c r="TAT5" s="1377"/>
      <c r="TAU5" s="1377"/>
      <c r="TAV5" s="1377"/>
      <c r="TAW5" s="1377"/>
      <c r="TAX5" s="1377"/>
      <c r="TAY5" s="1377"/>
      <c r="TAZ5" s="1377"/>
      <c r="TBA5" s="1377"/>
      <c r="TBB5" s="1377"/>
      <c r="TBC5" s="1377"/>
      <c r="TBD5" s="1377"/>
      <c r="TBE5" s="1377"/>
      <c r="TBF5" s="1377"/>
      <c r="TBG5" s="1377"/>
      <c r="TBH5" s="1377"/>
      <c r="TBI5" s="1377"/>
      <c r="TBJ5" s="1377"/>
      <c r="TBK5" s="1377"/>
      <c r="TBL5" s="1377"/>
      <c r="TBM5" s="1377"/>
      <c r="TBN5" s="1377"/>
      <c r="TBO5" s="1377"/>
      <c r="TBP5" s="1377"/>
      <c r="TBQ5" s="1377"/>
      <c r="TBR5" s="1377"/>
      <c r="TBS5" s="1377"/>
      <c r="TBT5" s="1377"/>
      <c r="TBU5" s="1377"/>
      <c r="TBV5" s="1377"/>
      <c r="TBW5" s="1377"/>
      <c r="TBX5" s="1377"/>
      <c r="TBY5" s="1377"/>
      <c r="TBZ5" s="1377"/>
      <c r="TCA5" s="1377"/>
      <c r="TCB5" s="1377"/>
      <c r="TCC5" s="1377"/>
      <c r="TCD5" s="1377"/>
      <c r="TCE5" s="1377"/>
      <c r="TCF5" s="1377"/>
      <c r="TCG5" s="1377"/>
      <c r="TCH5" s="1377"/>
      <c r="TCI5" s="1377"/>
      <c r="TCJ5" s="1377"/>
      <c r="TCK5" s="1377"/>
      <c r="TCL5" s="1377"/>
      <c r="TCM5" s="1377"/>
      <c r="TCN5" s="1377"/>
      <c r="TCO5" s="1377"/>
      <c r="TCP5" s="1377"/>
      <c r="TCQ5" s="1377"/>
      <c r="TCR5" s="1377"/>
      <c r="TCS5" s="1377"/>
      <c r="TCT5" s="1377"/>
      <c r="TCU5" s="1377"/>
      <c r="TCV5" s="1377"/>
      <c r="TCW5" s="1377"/>
      <c r="TCX5" s="1377"/>
      <c r="TCY5" s="1377"/>
      <c r="TCZ5" s="1377"/>
      <c r="TDA5" s="1377"/>
      <c r="TDB5" s="1377"/>
      <c r="TDC5" s="1377"/>
      <c r="TDD5" s="1377"/>
      <c r="TDE5" s="1377"/>
      <c r="TDF5" s="1377"/>
      <c r="TDG5" s="1377"/>
      <c r="TDH5" s="1377"/>
      <c r="TDI5" s="1377"/>
      <c r="TDJ5" s="1377"/>
      <c r="TDK5" s="1377"/>
      <c r="TDL5" s="1377"/>
      <c r="TDM5" s="1377"/>
      <c r="TDN5" s="1377"/>
      <c r="TDO5" s="1377"/>
      <c r="TDP5" s="1377"/>
      <c r="TDQ5" s="1377"/>
      <c r="TDR5" s="1377"/>
      <c r="TDS5" s="1377"/>
      <c r="TDT5" s="1377"/>
      <c r="TDU5" s="1377"/>
      <c r="TDV5" s="1377"/>
      <c r="TDW5" s="1377"/>
      <c r="TDX5" s="1377"/>
      <c r="TDY5" s="1377"/>
      <c r="TDZ5" s="1377"/>
      <c r="TEA5" s="1377"/>
      <c r="TEB5" s="1377"/>
      <c r="TEC5" s="1377"/>
      <c r="TED5" s="1377"/>
      <c r="TEE5" s="1377"/>
      <c r="TEF5" s="1377"/>
      <c r="TEG5" s="1377"/>
      <c r="TEH5" s="1377"/>
      <c r="TEI5" s="1377"/>
      <c r="TEJ5" s="1377"/>
      <c r="TEK5" s="1377"/>
      <c r="TEL5" s="1377"/>
      <c r="TEM5" s="1377"/>
      <c r="TEN5" s="1377"/>
      <c r="TEO5" s="1377"/>
      <c r="TEP5" s="1377"/>
      <c r="TEQ5" s="1377"/>
      <c r="TER5" s="1377"/>
      <c r="TES5" s="1377"/>
      <c r="TET5" s="1377"/>
      <c r="TEU5" s="1377"/>
      <c r="TEV5" s="1377"/>
      <c r="TEW5" s="1377"/>
      <c r="TEX5" s="1377"/>
      <c r="TEY5" s="1377"/>
      <c r="TEZ5" s="1377"/>
      <c r="TFA5" s="1377"/>
      <c r="TFB5" s="1377"/>
      <c r="TFC5" s="1377"/>
      <c r="TFD5" s="1377"/>
      <c r="TFE5" s="1377"/>
      <c r="TFF5" s="1377"/>
      <c r="TFG5" s="1377"/>
      <c r="TFH5" s="1377"/>
      <c r="TFI5" s="1377"/>
      <c r="TFJ5" s="1377"/>
      <c r="TFK5" s="1377"/>
      <c r="TFL5" s="1377"/>
      <c r="TFM5" s="1377"/>
      <c r="TFN5" s="1377"/>
      <c r="TFO5" s="1377"/>
      <c r="TFP5" s="1377"/>
      <c r="TFQ5" s="1377"/>
      <c r="TFR5" s="1377"/>
      <c r="TFS5" s="1377"/>
      <c r="TFT5" s="1377"/>
      <c r="TFU5" s="1377"/>
      <c r="TFV5" s="1377"/>
      <c r="TFW5" s="1377"/>
      <c r="TFX5" s="1377"/>
      <c r="TFY5" s="1377"/>
      <c r="TFZ5" s="1377"/>
      <c r="TGA5" s="1377"/>
      <c r="TGB5" s="1377"/>
      <c r="TGC5" s="1377"/>
      <c r="TGD5" s="1377"/>
      <c r="TGE5" s="1377"/>
      <c r="TGF5" s="1377"/>
      <c r="TGG5" s="1377"/>
      <c r="TGH5" s="1377"/>
      <c r="TGI5" s="1377"/>
      <c r="TGJ5" s="1377"/>
      <c r="TGK5" s="1377"/>
      <c r="TGL5" s="1377"/>
      <c r="TGM5" s="1377"/>
      <c r="TGN5" s="1377"/>
      <c r="TGO5" s="1377"/>
      <c r="TGP5" s="1377"/>
      <c r="TGQ5" s="1377"/>
      <c r="TGR5" s="1377"/>
      <c r="TGS5" s="1377"/>
      <c r="TGT5" s="1377"/>
      <c r="TGU5" s="1377"/>
      <c r="TGV5" s="1377"/>
      <c r="TGW5" s="1377"/>
      <c r="TGX5" s="1377"/>
      <c r="TGY5" s="1377"/>
      <c r="TGZ5" s="1377"/>
      <c r="THA5" s="1377"/>
      <c r="THB5" s="1377"/>
      <c r="THC5" s="1377"/>
      <c r="THD5" s="1377"/>
      <c r="THE5" s="1377"/>
      <c r="THF5" s="1377"/>
      <c r="THG5" s="1377"/>
      <c r="THH5" s="1377"/>
      <c r="THI5" s="1377"/>
      <c r="THJ5" s="1377"/>
      <c r="THK5" s="1377"/>
      <c r="THL5" s="1377"/>
      <c r="THM5" s="1377"/>
      <c r="THN5" s="1377"/>
      <c r="THO5" s="1377"/>
      <c r="THP5" s="1377"/>
      <c r="THQ5" s="1377"/>
      <c r="THR5" s="1377"/>
      <c r="THS5" s="1377"/>
      <c r="THT5" s="1377"/>
      <c r="THU5" s="1377"/>
      <c r="THV5" s="1377"/>
      <c r="THW5" s="1377"/>
      <c r="THX5" s="1377"/>
      <c r="THY5" s="1377"/>
      <c r="THZ5" s="1377"/>
      <c r="TIA5" s="1377"/>
      <c r="TIB5" s="1377"/>
      <c r="TIC5" s="1377"/>
      <c r="TID5" s="1377"/>
      <c r="TIE5" s="1377"/>
      <c r="TIF5" s="1377"/>
      <c r="TIG5" s="1377"/>
      <c r="TIH5" s="1377"/>
      <c r="TII5" s="1377"/>
      <c r="TIJ5" s="1377"/>
      <c r="TIK5" s="1377"/>
      <c r="TIL5" s="1377"/>
      <c r="TIM5" s="1377"/>
      <c r="TIN5" s="1377"/>
      <c r="TIO5" s="1377"/>
      <c r="TIP5" s="1377"/>
      <c r="TIQ5" s="1377"/>
      <c r="TIR5" s="1377"/>
      <c r="TIS5" s="1377"/>
      <c r="TIT5" s="1377"/>
      <c r="TIU5" s="1377"/>
      <c r="TIV5" s="1377"/>
      <c r="TIW5" s="1377"/>
      <c r="TIX5" s="1377"/>
      <c r="TIY5" s="1377"/>
      <c r="TIZ5" s="1377"/>
      <c r="TJA5" s="1377"/>
      <c r="TJB5" s="1377"/>
      <c r="TJC5" s="1377"/>
      <c r="TJD5" s="1377"/>
      <c r="TJE5" s="1377"/>
      <c r="TJF5" s="1377"/>
      <c r="TJG5" s="1377"/>
      <c r="TJH5" s="1377"/>
      <c r="TJI5" s="1377"/>
      <c r="TJJ5" s="1377"/>
      <c r="TJK5" s="1377"/>
      <c r="TJL5" s="1377"/>
      <c r="TJM5" s="1377"/>
      <c r="TJN5" s="1377"/>
      <c r="TJO5" s="1377"/>
      <c r="TJP5" s="1377"/>
      <c r="TJQ5" s="1377"/>
      <c r="TJR5" s="1377"/>
      <c r="TJS5" s="1377"/>
      <c r="TJT5" s="1377"/>
      <c r="TJU5" s="1377"/>
      <c r="TJV5" s="1377"/>
      <c r="TJW5" s="1377"/>
      <c r="TJX5" s="1377"/>
      <c r="TJY5" s="1377"/>
      <c r="TJZ5" s="1377"/>
      <c r="TKA5" s="1377"/>
      <c r="TKB5" s="1377"/>
      <c r="TKC5" s="1377"/>
      <c r="TKD5" s="1377"/>
      <c r="TKE5" s="1377"/>
      <c r="TKF5" s="1377"/>
      <c r="TKG5" s="1377"/>
      <c r="TKH5" s="1377"/>
      <c r="TKI5" s="1377"/>
      <c r="TKJ5" s="1377"/>
      <c r="TKK5" s="1377"/>
      <c r="TKL5" s="1377"/>
      <c r="TKM5" s="1377"/>
      <c r="TKN5" s="1377"/>
      <c r="TKO5" s="1377"/>
      <c r="TKP5" s="1377"/>
      <c r="TKQ5" s="1377"/>
      <c r="TKR5" s="1377"/>
      <c r="TKS5" s="1377"/>
      <c r="TKT5" s="1377"/>
      <c r="TKU5" s="1377"/>
      <c r="TKV5" s="1377"/>
      <c r="TKW5" s="1377"/>
      <c r="TKX5" s="1377"/>
      <c r="TKY5" s="1377"/>
      <c r="TKZ5" s="1377"/>
      <c r="TLA5" s="1377"/>
      <c r="TLB5" s="1377"/>
      <c r="TLC5" s="1377"/>
      <c r="TLD5" s="1377"/>
      <c r="TLE5" s="1377"/>
      <c r="TLF5" s="1377"/>
      <c r="TLG5" s="1377"/>
      <c r="TLH5" s="1377"/>
      <c r="TLI5" s="1377"/>
      <c r="TLJ5" s="1377"/>
      <c r="TLK5" s="1377"/>
      <c r="TLL5" s="1377"/>
      <c r="TLM5" s="1377"/>
      <c r="TLN5" s="1377"/>
      <c r="TLO5" s="1377"/>
      <c r="TLP5" s="1377"/>
      <c r="TLQ5" s="1377"/>
      <c r="TLR5" s="1377"/>
      <c r="TLS5" s="1377"/>
      <c r="TLT5" s="1377"/>
      <c r="TLU5" s="1377"/>
      <c r="TLV5" s="1377"/>
      <c r="TLW5" s="1377"/>
      <c r="TLX5" s="1377"/>
      <c r="TLY5" s="1377"/>
      <c r="TLZ5" s="1377"/>
      <c r="TMA5" s="1377"/>
      <c r="TMB5" s="1377"/>
      <c r="TMC5" s="1377"/>
      <c r="TMD5" s="1377"/>
      <c r="TME5" s="1377"/>
      <c r="TMF5" s="1377"/>
      <c r="TMG5" s="1377"/>
      <c r="TMH5" s="1377"/>
      <c r="TMI5" s="1377"/>
      <c r="TMJ5" s="1377"/>
      <c r="TMK5" s="1377"/>
      <c r="TML5" s="1377"/>
      <c r="TMM5" s="1377"/>
      <c r="TMN5" s="1377"/>
      <c r="TMO5" s="1377"/>
      <c r="TMP5" s="1377"/>
      <c r="TMQ5" s="1377"/>
      <c r="TMR5" s="1377"/>
      <c r="TMS5" s="1377"/>
      <c r="TMT5" s="1377"/>
      <c r="TMU5" s="1377"/>
      <c r="TMV5" s="1377"/>
      <c r="TMW5" s="1377"/>
      <c r="TMX5" s="1377"/>
      <c r="TMY5" s="1377"/>
      <c r="TMZ5" s="1377"/>
      <c r="TNA5" s="1377"/>
      <c r="TNB5" s="1377"/>
      <c r="TNC5" s="1377"/>
      <c r="TND5" s="1377"/>
      <c r="TNE5" s="1377"/>
      <c r="TNF5" s="1377"/>
      <c r="TNG5" s="1377"/>
      <c r="TNH5" s="1377"/>
      <c r="TNI5" s="1377"/>
      <c r="TNJ5" s="1377"/>
      <c r="TNK5" s="1377"/>
      <c r="TNL5" s="1377"/>
      <c r="TNM5" s="1377"/>
      <c r="TNN5" s="1377"/>
      <c r="TNO5" s="1377"/>
      <c r="TNP5" s="1377"/>
      <c r="TNQ5" s="1377"/>
      <c r="TNR5" s="1377"/>
      <c r="TNS5" s="1377"/>
      <c r="TNT5" s="1377"/>
      <c r="TNU5" s="1377"/>
      <c r="TNV5" s="1377"/>
      <c r="TNW5" s="1377"/>
      <c r="TNX5" s="1377"/>
      <c r="TNY5" s="1377"/>
      <c r="TNZ5" s="1377"/>
      <c r="TOA5" s="1377"/>
      <c r="TOB5" s="1377"/>
      <c r="TOC5" s="1377"/>
      <c r="TOD5" s="1377"/>
      <c r="TOE5" s="1377"/>
      <c r="TOF5" s="1377"/>
      <c r="TOG5" s="1377"/>
      <c r="TOH5" s="1377"/>
      <c r="TOI5" s="1377"/>
      <c r="TOJ5" s="1377"/>
      <c r="TOK5" s="1377"/>
      <c r="TOL5" s="1377"/>
      <c r="TOM5" s="1377"/>
      <c r="TON5" s="1377"/>
      <c r="TOO5" s="1377"/>
      <c r="TOP5" s="1377"/>
      <c r="TOQ5" s="1377"/>
      <c r="TOR5" s="1377"/>
      <c r="TOS5" s="1377"/>
      <c r="TOT5" s="1377"/>
      <c r="TOU5" s="1377"/>
      <c r="TOV5" s="1377"/>
      <c r="TOW5" s="1377"/>
      <c r="TOX5" s="1377"/>
      <c r="TOY5" s="1377"/>
      <c r="TOZ5" s="1377"/>
      <c r="TPA5" s="1377"/>
      <c r="TPB5" s="1377"/>
      <c r="TPC5" s="1377"/>
      <c r="TPD5" s="1377"/>
      <c r="TPE5" s="1377"/>
      <c r="TPF5" s="1377"/>
      <c r="TPG5" s="1377"/>
      <c r="TPH5" s="1377"/>
      <c r="TPI5" s="1377"/>
      <c r="TPJ5" s="1377"/>
      <c r="TPK5" s="1377"/>
      <c r="TPL5" s="1377"/>
      <c r="TPM5" s="1377"/>
      <c r="TPN5" s="1377"/>
      <c r="TPO5" s="1377"/>
      <c r="TPP5" s="1377"/>
      <c r="TPQ5" s="1377"/>
      <c r="TPR5" s="1377"/>
      <c r="TPS5" s="1377"/>
      <c r="TPT5" s="1377"/>
      <c r="TPU5" s="1377"/>
      <c r="TPV5" s="1377"/>
      <c r="TPW5" s="1377"/>
      <c r="TPX5" s="1377"/>
      <c r="TPY5" s="1377"/>
      <c r="TPZ5" s="1377"/>
      <c r="TQA5" s="1377"/>
      <c r="TQB5" s="1377"/>
      <c r="TQC5" s="1377"/>
      <c r="TQD5" s="1377"/>
      <c r="TQE5" s="1377"/>
      <c r="TQF5" s="1377"/>
      <c r="TQG5" s="1377"/>
      <c r="TQH5" s="1377"/>
      <c r="TQI5" s="1377"/>
      <c r="TQJ5" s="1377"/>
      <c r="TQK5" s="1377"/>
      <c r="TQL5" s="1377"/>
      <c r="TQM5" s="1377"/>
      <c r="TQN5" s="1377"/>
      <c r="TQO5" s="1377"/>
      <c r="TQP5" s="1377"/>
      <c r="TQQ5" s="1377"/>
      <c r="TQR5" s="1377"/>
      <c r="TQS5" s="1377"/>
      <c r="TQT5" s="1377"/>
      <c r="TQU5" s="1377"/>
      <c r="TQV5" s="1377"/>
      <c r="TQW5" s="1377"/>
      <c r="TQX5" s="1377"/>
      <c r="TQY5" s="1377"/>
      <c r="TQZ5" s="1377"/>
      <c r="TRA5" s="1377"/>
      <c r="TRB5" s="1377"/>
      <c r="TRC5" s="1377"/>
      <c r="TRD5" s="1377"/>
      <c r="TRE5" s="1377"/>
      <c r="TRF5" s="1377"/>
      <c r="TRG5" s="1377"/>
      <c r="TRH5" s="1377"/>
      <c r="TRI5" s="1377"/>
      <c r="TRJ5" s="1377"/>
      <c r="TRK5" s="1377"/>
      <c r="TRL5" s="1377"/>
      <c r="TRM5" s="1377"/>
      <c r="TRN5" s="1377"/>
      <c r="TRO5" s="1377"/>
      <c r="TRP5" s="1377"/>
      <c r="TRQ5" s="1377"/>
      <c r="TRR5" s="1377"/>
      <c r="TRS5" s="1377"/>
      <c r="TRT5" s="1377"/>
      <c r="TRU5" s="1377"/>
      <c r="TRV5" s="1377"/>
      <c r="TRW5" s="1377"/>
      <c r="TRX5" s="1377"/>
      <c r="TRY5" s="1377"/>
      <c r="TRZ5" s="1377"/>
      <c r="TSA5" s="1377"/>
      <c r="TSB5" s="1377"/>
      <c r="TSC5" s="1377"/>
      <c r="TSD5" s="1377"/>
      <c r="TSE5" s="1377"/>
      <c r="TSF5" s="1377"/>
      <c r="TSG5" s="1377"/>
      <c r="TSH5" s="1377"/>
      <c r="TSI5" s="1377"/>
      <c r="TSJ5" s="1377"/>
      <c r="TSK5" s="1377"/>
      <c r="TSL5" s="1377"/>
      <c r="TSM5" s="1377"/>
      <c r="TSN5" s="1377"/>
      <c r="TSO5" s="1377"/>
      <c r="TSP5" s="1377"/>
      <c r="TSQ5" s="1377"/>
      <c r="TSR5" s="1377"/>
      <c r="TSS5" s="1377"/>
      <c r="TST5" s="1377"/>
      <c r="TSU5" s="1377"/>
      <c r="TSV5" s="1377"/>
      <c r="TSW5" s="1377"/>
      <c r="TSX5" s="1377"/>
      <c r="TSY5" s="1377"/>
      <c r="TSZ5" s="1377"/>
      <c r="TTA5" s="1377"/>
      <c r="TTB5" s="1377"/>
      <c r="TTC5" s="1377"/>
      <c r="TTD5" s="1377"/>
      <c r="TTE5" s="1377"/>
      <c r="TTF5" s="1377"/>
      <c r="TTG5" s="1377"/>
      <c r="TTH5" s="1377"/>
      <c r="TTI5" s="1377"/>
      <c r="TTJ5" s="1377"/>
      <c r="TTK5" s="1377"/>
      <c r="TTL5" s="1377"/>
      <c r="TTM5" s="1377"/>
      <c r="TTN5" s="1377"/>
      <c r="TTO5" s="1377"/>
      <c r="TTP5" s="1377"/>
      <c r="TTQ5" s="1377"/>
      <c r="TTR5" s="1377"/>
      <c r="TTS5" s="1377"/>
      <c r="TTT5" s="1377"/>
      <c r="TTU5" s="1377"/>
      <c r="TTV5" s="1377"/>
      <c r="TTW5" s="1377"/>
      <c r="TTX5" s="1377"/>
      <c r="TTY5" s="1377"/>
      <c r="TTZ5" s="1377"/>
      <c r="TUA5" s="1377"/>
      <c r="TUB5" s="1377"/>
      <c r="TUC5" s="1377"/>
      <c r="TUD5" s="1377"/>
      <c r="TUE5" s="1377"/>
      <c r="TUF5" s="1377"/>
      <c r="TUG5" s="1377"/>
      <c r="TUH5" s="1377"/>
      <c r="TUI5" s="1377"/>
      <c r="TUJ5" s="1377"/>
      <c r="TUK5" s="1377"/>
      <c r="TUL5" s="1377"/>
      <c r="TUM5" s="1377"/>
      <c r="TUN5" s="1377"/>
      <c r="TUO5" s="1377"/>
      <c r="TUP5" s="1377"/>
      <c r="TUQ5" s="1377"/>
      <c r="TUR5" s="1377"/>
      <c r="TUS5" s="1377"/>
      <c r="TUT5" s="1377"/>
      <c r="TUU5" s="1377"/>
      <c r="TUV5" s="1377"/>
      <c r="TUW5" s="1377"/>
      <c r="TUX5" s="1377"/>
      <c r="TUY5" s="1377"/>
      <c r="TUZ5" s="1377"/>
      <c r="TVA5" s="1377"/>
      <c r="TVB5" s="1377"/>
      <c r="TVC5" s="1377"/>
      <c r="TVD5" s="1377"/>
      <c r="TVE5" s="1377"/>
      <c r="TVF5" s="1377"/>
      <c r="TVG5" s="1377"/>
      <c r="TVH5" s="1377"/>
      <c r="TVI5" s="1377"/>
      <c r="TVJ5" s="1377"/>
      <c r="TVK5" s="1377"/>
      <c r="TVL5" s="1377"/>
      <c r="TVM5" s="1377"/>
      <c r="TVN5" s="1377"/>
      <c r="TVO5" s="1377"/>
      <c r="TVP5" s="1377"/>
      <c r="TVQ5" s="1377"/>
      <c r="TVR5" s="1377"/>
      <c r="TVS5" s="1377"/>
      <c r="TVT5" s="1377"/>
      <c r="TVU5" s="1377"/>
      <c r="TVV5" s="1377"/>
      <c r="TVW5" s="1377"/>
      <c r="TVX5" s="1377"/>
      <c r="TVY5" s="1377"/>
      <c r="TVZ5" s="1377"/>
      <c r="TWA5" s="1377"/>
      <c r="TWB5" s="1377"/>
      <c r="TWC5" s="1377"/>
      <c r="TWD5" s="1377"/>
      <c r="TWE5" s="1377"/>
      <c r="TWF5" s="1377"/>
      <c r="TWG5" s="1377"/>
      <c r="TWH5" s="1377"/>
      <c r="TWI5" s="1377"/>
      <c r="TWJ5" s="1377"/>
      <c r="TWK5" s="1377"/>
      <c r="TWL5" s="1377"/>
      <c r="TWM5" s="1377"/>
      <c r="TWN5" s="1377"/>
      <c r="TWO5" s="1377"/>
      <c r="TWP5" s="1377"/>
      <c r="TWQ5" s="1377"/>
      <c r="TWR5" s="1377"/>
      <c r="TWS5" s="1377"/>
      <c r="TWT5" s="1377"/>
      <c r="TWU5" s="1377"/>
      <c r="TWV5" s="1377"/>
      <c r="TWW5" s="1377"/>
      <c r="TWX5" s="1377"/>
      <c r="TWY5" s="1377"/>
      <c r="TWZ5" s="1377"/>
      <c r="TXA5" s="1377"/>
      <c r="TXB5" s="1377"/>
      <c r="TXC5" s="1377"/>
      <c r="TXD5" s="1377"/>
      <c r="TXE5" s="1377"/>
      <c r="TXF5" s="1377"/>
      <c r="TXG5" s="1377"/>
      <c r="TXH5" s="1377"/>
      <c r="TXI5" s="1377"/>
      <c r="TXJ5" s="1377"/>
      <c r="TXK5" s="1377"/>
      <c r="TXL5" s="1377"/>
      <c r="TXM5" s="1377"/>
      <c r="TXN5" s="1377"/>
      <c r="TXO5" s="1377"/>
      <c r="TXP5" s="1377"/>
      <c r="TXQ5" s="1377"/>
      <c r="TXR5" s="1377"/>
      <c r="TXS5" s="1377"/>
      <c r="TXT5" s="1377"/>
      <c r="TXU5" s="1377"/>
      <c r="TXV5" s="1377"/>
      <c r="TXW5" s="1377"/>
      <c r="TXX5" s="1377"/>
      <c r="TXY5" s="1377"/>
      <c r="TXZ5" s="1377"/>
      <c r="TYA5" s="1377"/>
      <c r="TYB5" s="1377"/>
      <c r="TYC5" s="1377"/>
      <c r="TYD5" s="1377"/>
      <c r="TYE5" s="1377"/>
      <c r="TYF5" s="1377"/>
      <c r="TYG5" s="1377"/>
      <c r="TYH5" s="1377"/>
      <c r="TYI5" s="1377"/>
      <c r="TYJ5" s="1377"/>
      <c r="TYK5" s="1377"/>
      <c r="TYL5" s="1377"/>
      <c r="TYM5" s="1377"/>
      <c r="TYN5" s="1377"/>
      <c r="TYO5" s="1377"/>
      <c r="TYP5" s="1377"/>
      <c r="TYQ5" s="1377"/>
      <c r="TYR5" s="1377"/>
      <c r="TYS5" s="1377"/>
      <c r="TYT5" s="1377"/>
      <c r="TYU5" s="1377"/>
      <c r="TYV5" s="1377"/>
      <c r="TYW5" s="1377"/>
      <c r="TYX5" s="1377"/>
      <c r="TYY5" s="1377"/>
      <c r="TYZ5" s="1377"/>
      <c r="TZA5" s="1377"/>
      <c r="TZB5" s="1377"/>
      <c r="TZC5" s="1377"/>
      <c r="TZD5" s="1377"/>
      <c r="TZE5" s="1377"/>
      <c r="TZF5" s="1377"/>
      <c r="TZG5" s="1377"/>
      <c r="TZH5" s="1377"/>
      <c r="TZI5" s="1377"/>
      <c r="TZJ5" s="1377"/>
      <c r="TZK5" s="1377"/>
      <c r="TZL5" s="1377"/>
      <c r="TZM5" s="1377"/>
      <c r="TZN5" s="1377"/>
      <c r="TZO5" s="1377"/>
      <c r="TZP5" s="1377"/>
      <c r="TZQ5" s="1377"/>
      <c r="TZR5" s="1377"/>
      <c r="TZS5" s="1377"/>
      <c r="TZT5" s="1377"/>
      <c r="TZU5" s="1377"/>
      <c r="TZV5" s="1377"/>
      <c r="TZW5" s="1377"/>
      <c r="TZX5" s="1377"/>
      <c r="TZY5" s="1377"/>
      <c r="TZZ5" s="1377"/>
      <c r="UAA5" s="1377"/>
      <c r="UAB5" s="1377"/>
      <c r="UAC5" s="1377"/>
      <c r="UAD5" s="1377"/>
      <c r="UAE5" s="1377"/>
      <c r="UAF5" s="1377"/>
      <c r="UAG5" s="1377"/>
      <c r="UAH5" s="1377"/>
      <c r="UAI5" s="1377"/>
      <c r="UAJ5" s="1377"/>
      <c r="UAK5" s="1377"/>
      <c r="UAL5" s="1377"/>
      <c r="UAM5" s="1377"/>
      <c r="UAN5" s="1377"/>
      <c r="UAO5" s="1377"/>
      <c r="UAP5" s="1377"/>
      <c r="UAQ5" s="1377"/>
      <c r="UAR5" s="1377"/>
      <c r="UAS5" s="1377"/>
      <c r="UAT5" s="1377"/>
      <c r="UAU5" s="1377"/>
      <c r="UAV5" s="1377"/>
      <c r="UAW5" s="1377"/>
      <c r="UAX5" s="1377"/>
      <c r="UAY5" s="1377"/>
      <c r="UAZ5" s="1377"/>
      <c r="UBA5" s="1377"/>
      <c r="UBB5" s="1377"/>
      <c r="UBC5" s="1377"/>
      <c r="UBD5" s="1377"/>
      <c r="UBE5" s="1377"/>
      <c r="UBF5" s="1377"/>
      <c r="UBG5" s="1377"/>
      <c r="UBH5" s="1377"/>
      <c r="UBI5" s="1377"/>
      <c r="UBJ5" s="1377"/>
      <c r="UBK5" s="1377"/>
      <c r="UBL5" s="1377"/>
      <c r="UBM5" s="1377"/>
      <c r="UBN5" s="1377"/>
      <c r="UBO5" s="1377"/>
      <c r="UBP5" s="1377"/>
      <c r="UBQ5" s="1377"/>
      <c r="UBR5" s="1377"/>
      <c r="UBS5" s="1377"/>
      <c r="UBT5" s="1377"/>
      <c r="UBU5" s="1377"/>
      <c r="UBV5" s="1377"/>
      <c r="UBW5" s="1377"/>
      <c r="UBX5" s="1377"/>
      <c r="UBY5" s="1377"/>
      <c r="UBZ5" s="1377"/>
      <c r="UCA5" s="1377"/>
      <c r="UCB5" s="1377"/>
      <c r="UCC5" s="1377"/>
      <c r="UCD5" s="1377"/>
      <c r="UCE5" s="1377"/>
      <c r="UCF5" s="1377"/>
      <c r="UCG5" s="1377"/>
      <c r="UCH5" s="1377"/>
      <c r="UCI5" s="1377"/>
      <c r="UCJ5" s="1377"/>
      <c r="UCK5" s="1377"/>
      <c r="UCL5" s="1377"/>
      <c r="UCM5" s="1377"/>
      <c r="UCN5" s="1377"/>
      <c r="UCO5" s="1377"/>
      <c r="UCP5" s="1377"/>
      <c r="UCQ5" s="1377"/>
      <c r="UCR5" s="1377"/>
      <c r="UCS5" s="1377"/>
      <c r="UCT5" s="1377"/>
      <c r="UCU5" s="1377"/>
      <c r="UCV5" s="1377"/>
      <c r="UCW5" s="1377"/>
      <c r="UCX5" s="1377"/>
      <c r="UCY5" s="1377"/>
      <c r="UCZ5" s="1377"/>
      <c r="UDA5" s="1377"/>
      <c r="UDB5" s="1377"/>
      <c r="UDC5" s="1377"/>
      <c r="UDD5" s="1377"/>
      <c r="UDE5" s="1377"/>
      <c r="UDF5" s="1377"/>
      <c r="UDG5" s="1377"/>
      <c r="UDH5" s="1377"/>
      <c r="UDI5" s="1377"/>
      <c r="UDJ5" s="1377"/>
      <c r="UDK5" s="1377"/>
      <c r="UDL5" s="1377"/>
      <c r="UDM5" s="1377"/>
      <c r="UDN5" s="1377"/>
      <c r="UDO5" s="1377"/>
      <c r="UDP5" s="1377"/>
      <c r="UDQ5" s="1377"/>
      <c r="UDR5" s="1377"/>
      <c r="UDS5" s="1377"/>
      <c r="UDT5" s="1377"/>
      <c r="UDU5" s="1377"/>
      <c r="UDV5" s="1377"/>
      <c r="UDW5" s="1377"/>
      <c r="UDX5" s="1377"/>
      <c r="UDY5" s="1377"/>
      <c r="UDZ5" s="1377"/>
      <c r="UEA5" s="1377"/>
      <c r="UEB5" s="1377"/>
      <c r="UEC5" s="1377"/>
      <c r="UED5" s="1377"/>
      <c r="UEE5" s="1377"/>
      <c r="UEF5" s="1377"/>
      <c r="UEG5" s="1377"/>
      <c r="UEH5" s="1377"/>
      <c r="UEI5" s="1377"/>
      <c r="UEJ5" s="1377"/>
      <c r="UEK5" s="1377"/>
      <c r="UEL5" s="1377"/>
      <c r="UEM5" s="1377"/>
      <c r="UEN5" s="1377"/>
      <c r="UEO5" s="1377"/>
      <c r="UEP5" s="1377"/>
      <c r="UEQ5" s="1377"/>
      <c r="UER5" s="1377"/>
      <c r="UES5" s="1377"/>
      <c r="UET5" s="1377"/>
      <c r="UEU5" s="1377"/>
      <c r="UEV5" s="1377"/>
      <c r="UEW5" s="1377"/>
      <c r="UEX5" s="1377"/>
      <c r="UEY5" s="1377"/>
      <c r="UEZ5" s="1377"/>
      <c r="UFA5" s="1377"/>
      <c r="UFB5" s="1377"/>
      <c r="UFC5" s="1377"/>
      <c r="UFD5" s="1377"/>
      <c r="UFE5" s="1377"/>
      <c r="UFF5" s="1377"/>
      <c r="UFG5" s="1377"/>
      <c r="UFH5" s="1377"/>
      <c r="UFI5" s="1377"/>
      <c r="UFJ5" s="1377"/>
      <c r="UFK5" s="1377"/>
      <c r="UFL5" s="1377"/>
      <c r="UFM5" s="1377"/>
      <c r="UFN5" s="1377"/>
      <c r="UFO5" s="1377"/>
      <c r="UFP5" s="1377"/>
      <c r="UFQ5" s="1377"/>
      <c r="UFR5" s="1377"/>
      <c r="UFS5" s="1377"/>
      <c r="UFT5" s="1377"/>
      <c r="UFU5" s="1377"/>
      <c r="UFV5" s="1377"/>
      <c r="UFW5" s="1377"/>
      <c r="UFX5" s="1377"/>
      <c r="UFY5" s="1377"/>
      <c r="UFZ5" s="1377"/>
      <c r="UGA5" s="1377"/>
      <c r="UGB5" s="1377"/>
      <c r="UGC5" s="1377"/>
      <c r="UGD5" s="1377"/>
      <c r="UGE5" s="1377"/>
      <c r="UGF5" s="1377"/>
      <c r="UGG5" s="1377"/>
      <c r="UGH5" s="1377"/>
      <c r="UGI5" s="1377"/>
      <c r="UGJ5" s="1377"/>
      <c r="UGK5" s="1377"/>
      <c r="UGL5" s="1377"/>
      <c r="UGM5" s="1377"/>
      <c r="UGN5" s="1377"/>
      <c r="UGO5" s="1377"/>
      <c r="UGP5" s="1377"/>
      <c r="UGQ5" s="1377"/>
      <c r="UGR5" s="1377"/>
      <c r="UGS5" s="1377"/>
      <c r="UGT5" s="1377"/>
      <c r="UGU5" s="1377"/>
      <c r="UGV5" s="1377"/>
      <c r="UGW5" s="1377"/>
      <c r="UGX5" s="1377"/>
      <c r="UGY5" s="1377"/>
      <c r="UGZ5" s="1377"/>
      <c r="UHA5" s="1377"/>
      <c r="UHB5" s="1377"/>
      <c r="UHC5" s="1377"/>
      <c r="UHD5" s="1377"/>
      <c r="UHE5" s="1377"/>
      <c r="UHF5" s="1377"/>
      <c r="UHG5" s="1377"/>
      <c r="UHH5" s="1377"/>
      <c r="UHI5" s="1377"/>
      <c r="UHJ5" s="1377"/>
      <c r="UHK5" s="1377"/>
      <c r="UHL5" s="1377"/>
      <c r="UHM5" s="1377"/>
      <c r="UHN5" s="1377"/>
      <c r="UHO5" s="1377"/>
      <c r="UHP5" s="1377"/>
      <c r="UHQ5" s="1377"/>
      <c r="UHR5" s="1377"/>
      <c r="UHS5" s="1377"/>
      <c r="UHT5" s="1377"/>
      <c r="UHU5" s="1377"/>
      <c r="UHV5" s="1377"/>
      <c r="UHW5" s="1377"/>
      <c r="UHX5" s="1377"/>
      <c r="UHY5" s="1377"/>
      <c r="UHZ5" s="1377"/>
      <c r="UIA5" s="1377"/>
      <c r="UIB5" s="1377"/>
      <c r="UIC5" s="1377"/>
      <c r="UID5" s="1377"/>
      <c r="UIE5" s="1377"/>
      <c r="UIF5" s="1377"/>
      <c r="UIG5" s="1377"/>
      <c r="UIH5" s="1377"/>
      <c r="UII5" s="1377"/>
      <c r="UIJ5" s="1377"/>
      <c r="UIK5" s="1377"/>
      <c r="UIL5" s="1377"/>
      <c r="UIM5" s="1377"/>
      <c r="UIN5" s="1377"/>
      <c r="UIO5" s="1377"/>
      <c r="UIP5" s="1377"/>
      <c r="UIQ5" s="1377"/>
      <c r="UIR5" s="1377"/>
      <c r="UIS5" s="1377"/>
      <c r="UIT5" s="1377"/>
      <c r="UIU5" s="1377"/>
      <c r="UIV5" s="1377"/>
      <c r="UIW5" s="1377"/>
      <c r="UIX5" s="1377"/>
      <c r="UIY5" s="1377"/>
      <c r="UIZ5" s="1377"/>
      <c r="UJA5" s="1377"/>
      <c r="UJB5" s="1377"/>
      <c r="UJC5" s="1377"/>
      <c r="UJD5" s="1377"/>
      <c r="UJE5" s="1377"/>
      <c r="UJF5" s="1377"/>
      <c r="UJG5" s="1377"/>
      <c r="UJH5" s="1377"/>
      <c r="UJI5" s="1377"/>
      <c r="UJJ5" s="1377"/>
      <c r="UJK5" s="1377"/>
      <c r="UJL5" s="1377"/>
      <c r="UJM5" s="1377"/>
      <c r="UJN5" s="1377"/>
      <c r="UJO5" s="1377"/>
      <c r="UJP5" s="1377"/>
      <c r="UJQ5" s="1377"/>
      <c r="UJR5" s="1377"/>
      <c r="UJS5" s="1377"/>
      <c r="UJT5" s="1377"/>
      <c r="UJU5" s="1377"/>
      <c r="UJV5" s="1377"/>
      <c r="UJW5" s="1377"/>
      <c r="UJX5" s="1377"/>
      <c r="UJY5" s="1377"/>
      <c r="UJZ5" s="1377"/>
      <c r="UKA5" s="1377"/>
      <c r="UKB5" s="1377"/>
      <c r="UKC5" s="1377"/>
      <c r="UKD5" s="1377"/>
      <c r="UKE5" s="1377"/>
      <c r="UKF5" s="1377"/>
      <c r="UKG5" s="1377"/>
      <c r="UKH5" s="1377"/>
      <c r="UKI5" s="1377"/>
      <c r="UKJ5" s="1377"/>
      <c r="UKK5" s="1377"/>
      <c r="UKL5" s="1377"/>
      <c r="UKM5" s="1377"/>
      <c r="UKN5" s="1377"/>
      <c r="UKO5" s="1377"/>
      <c r="UKP5" s="1377"/>
      <c r="UKQ5" s="1377"/>
      <c r="UKR5" s="1377"/>
      <c r="UKS5" s="1377"/>
      <c r="UKT5" s="1377"/>
      <c r="UKU5" s="1377"/>
      <c r="UKV5" s="1377"/>
      <c r="UKW5" s="1377"/>
      <c r="UKX5" s="1377"/>
      <c r="UKY5" s="1377"/>
      <c r="UKZ5" s="1377"/>
      <c r="ULA5" s="1377"/>
      <c r="ULB5" s="1377"/>
      <c r="ULC5" s="1377"/>
      <c r="ULD5" s="1377"/>
      <c r="ULE5" s="1377"/>
      <c r="ULF5" s="1377"/>
      <c r="ULG5" s="1377"/>
      <c r="ULH5" s="1377"/>
      <c r="ULI5" s="1377"/>
      <c r="ULJ5" s="1377"/>
      <c r="ULK5" s="1377"/>
      <c r="ULL5" s="1377"/>
      <c r="ULM5" s="1377"/>
      <c r="ULN5" s="1377"/>
      <c r="ULO5" s="1377"/>
      <c r="ULP5" s="1377"/>
      <c r="ULQ5" s="1377"/>
      <c r="ULR5" s="1377"/>
      <c r="ULS5" s="1377"/>
      <c r="ULT5" s="1377"/>
      <c r="ULU5" s="1377"/>
      <c r="ULV5" s="1377"/>
      <c r="ULW5" s="1377"/>
      <c r="ULX5" s="1377"/>
      <c r="ULY5" s="1377"/>
      <c r="ULZ5" s="1377"/>
      <c r="UMA5" s="1377"/>
      <c r="UMB5" s="1377"/>
      <c r="UMC5" s="1377"/>
      <c r="UMD5" s="1377"/>
      <c r="UME5" s="1377"/>
      <c r="UMF5" s="1377"/>
      <c r="UMG5" s="1377"/>
      <c r="UMH5" s="1377"/>
      <c r="UMI5" s="1377"/>
      <c r="UMJ5" s="1377"/>
      <c r="UMK5" s="1377"/>
      <c r="UML5" s="1377"/>
      <c r="UMM5" s="1377"/>
      <c r="UMN5" s="1377"/>
      <c r="UMO5" s="1377"/>
      <c r="UMP5" s="1377"/>
      <c r="UMQ5" s="1377"/>
      <c r="UMR5" s="1377"/>
      <c r="UMS5" s="1377"/>
      <c r="UMT5" s="1377"/>
      <c r="UMU5" s="1377"/>
      <c r="UMV5" s="1377"/>
      <c r="UMW5" s="1377"/>
      <c r="UMX5" s="1377"/>
      <c r="UMY5" s="1377"/>
      <c r="UMZ5" s="1377"/>
      <c r="UNA5" s="1377"/>
      <c r="UNB5" s="1377"/>
      <c r="UNC5" s="1377"/>
      <c r="UND5" s="1377"/>
      <c r="UNE5" s="1377"/>
      <c r="UNF5" s="1377"/>
      <c r="UNG5" s="1377"/>
      <c r="UNH5" s="1377"/>
      <c r="UNI5" s="1377"/>
      <c r="UNJ5" s="1377"/>
      <c r="UNK5" s="1377"/>
      <c r="UNL5" s="1377"/>
      <c r="UNM5" s="1377"/>
      <c r="UNN5" s="1377"/>
      <c r="UNO5" s="1377"/>
      <c r="UNP5" s="1377"/>
      <c r="UNQ5" s="1377"/>
      <c r="UNR5" s="1377"/>
      <c r="UNS5" s="1377"/>
      <c r="UNT5" s="1377"/>
      <c r="UNU5" s="1377"/>
      <c r="UNV5" s="1377"/>
      <c r="UNW5" s="1377"/>
      <c r="UNX5" s="1377"/>
      <c r="UNY5" s="1377"/>
      <c r="UNZ5" s="1377"/>
      <c r="UOA5" s="1377"/>
      <c r="UOB5" s="1377"/>
      <c r="UOC5" s="1377"/>
      <c r="UOD5" s="1377"/>
      <c r="UOE5" s="1377"/>
      <c r="UOF5" s="1377"/>
      <c r="UOG5" s="1377"/>
      <c r="UOH5" s="1377"/>
      <c r="UOI5" s="1377"/>
      <c r="UOJ5" s="1377"/>
      <c r="UOK5" s="1377"/>
      <c r="UOL5" s="1377"/>
      <c r="UOM5" s="1377"/>
      <c r="UON5" s="1377"/>
      <c r="UOO5" s="1377"/>
      <c r="UOP5" s="1377"/>
      <c r="UOQ5" s="1377"/>
      <c r="UOR5" s="1377"/>
      <c r="UOS5" s="1377"/>
      <c r="UOT5" s="1377"/>
      <c r="UOU5" s="1377"/>
      <c r="UOV5" s="1377"/>
      <c r="UOW5" s="1377"/>
      <c r="UOX5" s="1377"/>
      <c r="UOY5" s="1377"/>
      <c r="UOZ5" s="1377"/>
      <c r="UPA5" s="1377"/>
      <c r="UPB5" s="1377"/>
      <c r="UPC5" s="1377"/>
      <c r="UPD5" s="1377"/>
      <c r="UPE5" s="1377"/>
      <c r="UPF5" s="1377"/>
      <c r="UPG5" s="1377"/>
      <c r="UPH5" s="1377"/>
      <c r="UPI5" s="1377"/>
      <c r="UPJ5" s="1377"/>
      <c r="UPK5" s="1377"/>
      <c r="UPL5" s="1377"/>
      <c r="UPM5" s="1377"/>
      <c r="UPN5" s="1377"/>
      <c r="UPO5" s="1377"/>
      <c r="UPP5" s="1377"/>
      <c r="UPQ5" s="1377"/>
      <c r="UPR5" s="1377"/>
      <c r="UPS5" s="1377"/>
      <c r="UPT5" s="1377"/>
      <c r="UPU5" s="1377"/>
      <c r="UPV5" s="1377"/>
      <c r="UPW5" s="1377"/>
      <c r="UPX5" s="1377"/>
      <c r="UPY5" s="1377"/>
      <c r="UPZ5" s="1377"/>
      <c r="UQA5" s="1377"/>
      <c r="UQB5" s="1377"/>
      <c r="UQC5" s="1377"/>
      <c r="UQD5" s="1377"/>
      <c r="UQE5" s="1377"/>
      <c r="UQF5" s="1377"/>
      <c r="UQG5" s="1377"/>
      <c r="UQH5" s="1377"/>
      <c r="UQI5" s="1377"/>
      <c r="UQJ5" s="1377"/>
      <c r="UQK5" s="1377"/>
      <c r="UQL5" s="1377"/>
      <c r="UQM5" s="1377"/>
      <c r="UQN5" s="1377"/>
      <c r="UQO5" s="1377"/>
      <c r="UQP5" s="1377"/>
      <c r="UQQ5" s="1377"/>
      <c r="UQR5" s="1377"/>
      <c r="UQS5" s="1377"/>
      <c r="UQT5" s="1377"/>
      <c r="UQU5" s="1377"/>
      <c r="UQV5" s="1377"/>
      <c r="UQW5" s="1377"/>
      <c r="UQX5" s="1377"/>
      <c r="UQY5" s="1377"/>
      <c r="UQZ5" s="1377"/>
      <c r="URA5" s="1377"/>
      <c r="URB5" s="1377"/>
      <c r="URC5" s="1377"/>
      <c r="URD5" s="1377"/>
      <c r="URE5" s="1377"/>
      <c r="URF5" s="1377"/>
      <c r="URG5" s="1377"/>
      <c r="URH5" s="1377"/>
      <c r="URI5" s="1377"/>
      <c r="URJ5" s="1377"/>
      <c r="URK5" s="1377"/>
      <c r="URL5" s="1377"/>
      <c r="URM5" s="1377"/>
      <c r="URN5" s="1377"/>
      <c r="URO5" s="1377"/>
      <c r="URP5" s="1377"/>
      <c r="URQ5" s="1377"/>
      <c r="URR5" s="1377"/>
      <c r="URS5" s="1377"/>
      <c r="URT5" s="1377"/>
      <c r="URU5" s="1377"/>
      <c r="URV5" s="1377"/>
      <c r="URW5" s="1377"/>
      <c r="URX5" s="1377"/>
      <c r="URY5" s="1377"/>
      <c r="URZ5" s="1377"/>
      <c r="USA5" s="1377"/>
      <c r="USB5" s="1377"/>
      <c r="USC5" s="1377"/>
      <c r="USD5" s="1377"/>
      <c r="USE5" s="1377"/>
      <c r="USF5" s="1377"/>
      <c r="USG5" s="1377"/>
      <c r="USH5" s="1377"/>
      <c r="USI5" s="1377"/>
      <c r="USJ5" s="1377"/>
      <c r="USK5" s="1377"/>
      <c r="USL5" s="1377"/>
      <c r="USM5" s="1377"/>
      <c r="USN5" s="1377"/>
      <c r="USO5" s="1377"/>
      <c r="USP5" s="1377"/>
      <c r="USQ5" s="1377"/>
      <c r="USR5" s="1377"/>
      <c r="USS5" s="1377"/>
      <c r="UST5" s="1377"/>
      <c r="USU5" s="1377"/>
      <c r="USV5" s="1377"/>
      <c r="USW5" s="1377"/>
      <c r="USX5" s="1377"/>
      <c r="USY5" s="1377"/>
      <c r="USZ5" s="1377"/>
      <c r="UTA5" s="1377"/>
      <c r="UTB5" s="1377"/>
      <c r="UTC5" s="1377"/>
      <c r="UTD5" s="1377"/>
      <c r="UTE5" s="1377"/>
      <c r="UTF5" s="1377"/>
      <c r="UTG5" s="1377"/>
      <c r="UTH5" s="1377"/>
      <c r="UTI5" s="1377"/>
      <c r="UTJ5" s="1377"/>
      <c r="UTK5" s="1377"/>
      <c r="UTL5" s="1377"/>
      <c r="UTM5" s="1377"/>
      <c r="UTN5" s="1377"/>
      <c r="UTO5" s="1377"/>
      <c r="UTP5" s="1377"/>
      <c r="UTQ5" s="1377"/>
      <c r="UTR5" s="1377"/>
      <c r="UTS5" s="1377"/>
      <c r="UTT5" s="1377"/>
      <c r="UTU5" s="1377"/>
      <c r="UTV5" s="1377"/>
      <c r="UTW5" s="1377"/>
      <c r="UTX5" s="1377"/>
      <c r="UTY5" s="1377"/>
      <c r="UTZ5" s="1377"/>
      <c r="UUA5" s="1377"/>
      <c r="UUB5" s="1377"/>
      <c r="UUC5" s="1377"/>
      <c r="UUD5" s="1377"/>
      <c r="UUE5" s="1377"/>
      <c r="UUF5" s="1377"/>
      <c r="UUG5" s="1377"/>
      <c r="UUH5" s="1377"/>
      <c r="UUI5" s="1377"/>
      <c r="UUJ5" s="1377"/>
      <c r="UUK5" s="1377"/>
      <c r="UUL5" s="1377"/>
      <c r="UUM5" s="1377"/>
      <c r="UUN5" s="1377"/>
      <c r="UUO5" s="1377"/>
      <c r="UUP5" s="1377"/>
      <c r="UUQ5" s="1377"/>
      <c r="UUR5" s="1377"/>
      <c r="UUS5" s="1377"/>
      <c r="UUT5" s="1377"/>
      <c r="UUU5" s="1377"/>
      <c r="UUV5" s="1377"/>
      <c r="UUW5" s="1377"/>
      <c r="UUX5" s="1377"/>
      <c r="UUY5" s="1377"/>
      <c r="UUZ5" s="1377"/>
      <c r="UVA5" s="1377"/>
      <c r="UVB5" s="1377"/>
      <c r="UVC5" s="1377"/>
      <c r="UVD5" s="1377"/>
      <c r="UVE5" s="1377"/>
      <c r="UVF5" s="1377"/>
      <c r="UVG5" s="1377"/>
      <c r="UVH5" s="1377"/>
      <c r="UVI5" s="1377"/>
      <c r="UVJ5" s="1377"/>
      <c r="UVK5" s="1377"/>
      <c r="UVL5" s="1377"/>
      <c r="UVM5" s="1377"/>
      <c r="UVN5" s="1377"/>
      <c r="UVO5" s="1377"/>
      <c r="UVP5" s="1377"/>
      <c r="UVQ5" s="1377"/>
      <c r="UVR5" s="1377"/>
      <c r="UVS5" s="1377"/>
      <c r="UVT5" s="1377"/>
      <c r="UVU5" s="1377"/>
      <c r="UVV5" s="1377"/>
      <c r="UVW5" s="1377"/>
      <c r="UVX5" s="1377"/>
      <c r="UVY5" s="1377"/>
      <c r="UVZ5" s="1377"/>
      <c r="UWA5" s="1377"/>
      <c r="UWB5" s="1377"/>
      <c r="UWC5" s="1377"/>
      <c r="UWD5" s="1377"/>
      <c r="UWE5" s="1377"/>
      <c r="UWF5" s="1377"/>
      <c r="UWG5" s="1377"/>
      <c r="UWH5" s="1377"/>
      <c r="UWI5" s="1377"/>
      <c r="UWJ5" s="1377"/>
      <c r="UWK5" s="1377"/>
      <c r="UWL5" s="1377"/>
      <c r="UWM5" s="1377"/>
      <c r="UWN5" s="1377"/>
      <c r="UWO5" s="1377"/>
      <c r="UWP5" s="1377"/>
      <c r="UWQ5" s="1377"/>
      <c r="UWR5" s="1377"/>
      <c r="UWS5" s="1377"/>
      <c r="UWT5" s="1377"/>
      <c r="UWU5" s="1377"/>
      <c r="UWV5" s="1377"/>
      <c r="UWW5" s="1377"/>
      <c r="UWX5" s="1377"/>
      <c r="UWY5" s="1377"/>
      <c r="UWZ5" s="1377"/>
      <c r="UXA5" s="1377"/>
      <c r="UXB5" s="1377"/>
      <c r="UXC5" s="1377"/>
      <c r="UXD5" s="1377"/>
      <c r="UXE5" s="1377"/>
      <c r="UXF5" s="1377"/>
      <c r="UXG5" s="1377"/>
      <c r="UXH5" s="1377"/>
      <c r="UXI5" s="1377"/>
      <c r="UXJ5" s="1377"/>
      <c r="UXK5" s="1377"/>
      <c r="UXL5" s="1377"/>
      <c r="UXM5" s="1377"/>
      <c r="UXN5" s="1377"/>
      <c r="UXO5" s="1377"/>
      <c r="UXP5" s="1377"/>
      <c r="UXQ5" s="1377"/>
      <c r="UXR5" s="1377"/>
      <c r="UXS5" s="1377"/>
      <c r="UXT5" s="1377"/>
      <c r="UXU5" s="1377"/>
      <c r="UXV5" s="1377"/>
      <c r="UXW5" s="1377"/>
      <c r="UXX5" s="1377"/>
      <c r="UXY5" s="1377"/>
      <c r="UXZ5" s="1377"/>
      <c r="UYA5" s="1377"/>
      <c r="UYB5" s="1377"/>
      <c r="UYC5" s="1377"/>
      <c r="UYD5" s="1377"/>
      <c r="UYE5" s="1377"/>
      <c r="UYF5" s="1377"/>
      <c r="UYG5" s="1377"/>
      <c r="UYH5" s="1377"/>
      <c r="UYI5" s="1377"/>
      <c r="UYJ5" s="1377"/>
      <c r="UYK5" s="1377"/>
      <c r="UYL5" s="1377"/>
      <c r="UYM5" s="1377"/>
      <c r="UYN5" s="1377"/>
      <c r="UYO5" s="1377"/>
      <c r="UYP5" s="1377"/>
      <c r="UYQ5" s="1377"/>
      <c r="UYR5" s="1377"/>
      <c r="UYS5" s="1377"/>
      <c r="UYT5" s="1377"/>
      <c r="UYU5" s="1377"/>
      <c r="UYV5" s="1377"/>
      <c r="UYW5" s="1377"/>
      <c r="UYX5" s="1377"/>
      <c r="UYY5" s="1377"/>
      <c r="UYZ5" s="1377"/>
      <c r="UZA5" s="1377"/>
      <c r="UZB5" s="1377"/>
      <c r="UZC5" s="1377"/>
      <c r="UZD5" s="1377"/>
      <c r="UZE5" s="1377"/>
      <c r="UZF5" s="1377"/>
      <c r="UZG5" s="1377"/>
      <c r="UZH5" s="1377"/>
      <c r="UZI5" s="1377"/>
      <c r="UZJ5" s="1377"/>
      <c r="UZK5" s="1377"/>
      <c r="UZL5" s="1377"/>
      <c r="UZM5" s="1377"/>
      <c r="UZN5" s="1377"/>
      <c r="UZO5" s="1377"/>
      <c r="UZP5" s="1377"/>
      <c r="UZQ5" s="1377"/>
      <c r="UZR5" s="1377"/>
      <c r="UZS5" s="1377"/>
      <c r="UZT5" s="1377"/>
      <c r="UZU5" s="1377"/>
      <c r="UZV5" s="1377"/>
      <c r="UZW5" s="1377"/>
      <c r="UZX5" s="1377"/>
      <c r="UZY5" s="1377"/>
      <c r="UZZ5" s="1377"/>
      <c r="VAA5" s="1377"/>
      <c r="VAB5" s="1377"/>
      <c r="VAC5" s="1377"/>
      <c r="VAD5" s="1377"/>
      <c r="VAE5" s="1377"/>
      <c r="VAF5" s="1377"/>
      <c r="VAG5" s="1377"/>
      <c r="VAH5" s="1377"/>
      <c r="VAI5" s="1377"/>
      <c r="VAJ5" s="1377"/>
      <c r="VAK5" s="1377"/>
      <c r="VAL5" s="1377"/>
      <c r="VAM5" s="1377"/>
      <c r="VAN5" s="1377"/>
      <c r="VAO5" s="1377"/>
      <c r="VAP5" s="1377"/>
      <c r="VAQ5" s="1377"/>
      <c r="VAR5" s="1377"/>
      <c r="VAS5" s="1377"/>
      <c r="VAT5" s="1377"/>
      <c r="VAU5" s="1377"/>
      <c r="VAV5" s="1377"/>
      <c r="VAW5" s="1377"/>
      <c r="VAX5" s="1377"/>
      <c r="VAY5" s="1377"/>
      <c r="VAZ5" s="1377"/>
      <c r="VBA5" s="1377"/>
      <c r="VBB5" s="1377"/>
      <c r="VBC5" s="1377"/>
      <c r="VBD5" s="1377"/>
      <c r="VBE5" s="1377"/>
      <c r="VBF5" s="1377"/>
      <c r="VBG5" s="1377"/>
      <c r="VBH5" s="1377"/>
      <c r="VBI5" s="1377"/>
      <c r="VBJ5" s="1377"/>
      <c r="VBK5" s="1377"/>
      <c r="VBL5" s="1377"/>
      <c r="VBM5" s="1377"/>
      <c r="VBN5" s="1377"/>
      <c r="VBO5" s="1377"/>
      <c r="VBP5" s="1377"/>
      <c r="VBQ5" s="1377"/>
      <c r="VBR5" s="1377"/>
      <c r="VBS5" s="1377"/>
      <c r="VBT5" s="1377"/>
      <c r="VBU5" s="1377"/>
      <c r="VBV5" s="1377"/>
      <c r="VBW5" s="1377"/>
      <c r="VBX5" s="1377"/>
      <c r="VBY5" s="1377"/>
      <c r="VBZ5" s="1377"/>
      <c r="VCA5" s="1377"/>
      <c r="VCB5" s="1377"/>
      <c r="VCC5" s="1377"/>
      <c r="VCD5" s="1377"/>
      <c r="VCE5" s="1377"/>
      <c r="VCF5" s="1377"/>
      <c r="VCG5" s="1377"/>
      <c r="VCH5" s="1377"/>
      <c r="VCI5" s="1377"/>
      <c r="VCJ5" s="1377"/>
      <c r="VCK5" s="1377"/>
      <c r="VCL5" s="1377"/>
      <c r="VCM5" s="1377"/>
      <c r="VCN5" s="1377"/>
      <c r="VCO5" s="1377"/>
      <c r="VCP5" s="1377"/>
      <c r="VCQ5" s="1377"/>
      <c r="VCR5" s="1377"/>
      <c r="VCS5" s="1377"/>
      <c r="VCT5" s="1377"/>
      <c r="VCU5" s="1377"/>
      <c r="VCV5" s="1377"/>
      <c r="VCW5" s="1377"/>
      <c r="VCX5" s="1377"/>
      <c r="VCY5" s="1377"/>
      <c r="VCZ5" s="1377"/>
      <c r="VDA5" s="1377"/>
      <c r="VDB5" s="1377"/>
      <c r="VDC5" s="1377"/>
      <c r="VDD5" s="1377"/>
      <c r="VDE5" s="1377"/>
      <c r="VDF5" s="1377"/>
      <c r="VDG5" s="1377"/>
      <c r="VDH5" s="1377"/>
      <c r="VDI5" s="1377"/>
      <c r="VDJ5" s="1377"/>
      <c r="VDK5" s="1377"/>
      <c r="VDL5" s="1377"/>
      <c r="VDM5" s="1377"/>
      <c r="VDN5" s="1377"/>
      <c r="VDO5" s="1377"/>
      <c r="VDP5" s="1377"/>
      <c r="VDQ5" s="1377"/>
      <c r="VDR5" s="1377"/>
      <c r="VDS5" s="1377"/>
      <c r="VDT5" s="1377"/>
      <c r="VDU5" s="1377"/>
      <c r="VDV5" s="1377"/>
      <c r="VDW5" s="1377"/>
      <c r="VDX5" s="1377"/>
      <c r="VDY5" s="1377"/>
      <c r="VDZ5" s="1377"/>
      <c r="VEA5" s="1377"/>
      <c r="VEB5" s="1377"/>
      <c r="VEC5" s="1377"/>
      <c r="VED5" s="1377"/>
      <c r="VEE5" s="1377"/>
      <c r="VEF5" s="1377"/>
      <c r="VEG5" s="1377"/>
      <c r="VEH5" s="1377"/>
      <c r="VEI5" s="1377"/>
      <c r="VEJ5" s="1377"/>
      <c r="VEK5" s="1377"/>
      <c r="VEL5" s="1377"/>
      <c r="VEM5" s="1377"/>
      <c r="VEN5" s="1377"/>
      <c r="VEO5" s="1377"/>
      <c r="VEP5" s="1377"/>
      <c r="VEQ5" s="1377"/>
      <c r="VER5" s="1377"/>
      <c r="VES5" s="1377"/>
      <c r="VET5" s="1377"/>
      <c r="VEU5" s="1377"/>
      <c r="VEV5" s="1377"/>
      <c r="VEW5" s="1377"/>
      <c r="VEX5" s="1377"/>
      <c r="VEY5" s="1377"/>
      <c r="VEZ5" s="1377"/>
      <c r="VFA5" s="1377"/>
      <c r="VFB5" s="1377"/>
      <c r="VFC5" s="1377"/>
      <c r="VFD5" s="1377"/>
      <c r="VFE5" s="1377"/>
      <c r="VFF5" s="1377"/>
      <c r="VFG5" s="1377"/>
      <c r="VFH5" s="1377"/>
      <c r="VFI5" s="1377"/>
      <c r="VFJ5" s="1377"/>
      <c r="VFK5" s="1377"/>
      <c r="VFL5" s="1377"/>
      <c r="VFM5" s="1377"/>
      <c r="VFN5" s="1377"/>
      <c r="VFO5" s="1377"/>
      <c r="VFP5" s="1377"/>
      <c r="VFQ5" s="1377"/>
      <c r="VFR5" s="1377"/>
      <c r="VFS5" s="1377"/>
      <c r="VFT5" s="1377"/>
      <c r="VFU5" s="1377"/>
      <c r="VFV5" s="1377"/>
      <c r="VFW5" s="1377"/>
      <c r="VFX5" s="1377"/>
      <c r="VFY5" s="1377"/>
      <c r="VFZ5" s="1377"/>
      <c r="VGA5" s="1377"/>
      <c r="VGB5" s="1377"/>
      <c r="VGC5" s="1377"/>
      <c r="VGD5" s="1377"/>
      <c r="VGE5" s="1377"/>
      <c r="VGF5" s="1377"/>
      <c r="VGG5" s="1377"/>
      <c r="VGH5" s="1377"/>
      <c r="VGI5" s="1377"/>
      <c r="VGJ5" s="1377"/>
      <c r="VGK5" s="1377"/>
      <c r="VGL5" s="1377"/>
      <c r="VGM5" s="1377"/>
      <c r="VGN5" s="1377"/>
      <c r="VGO5" s="1377"/>
      <c r="VGP5" s="1377"/>
      <c r="VGQ5" s="1377"/>
      <c r="VGR5" s="1377"/>
      <c r="VGS5" s="1377"/>
      <c r="VGT5" s="1377"/>
      <c r="VGU5" s="1377"/>
      <c r="VGV5" s="1377"/>
      <c r="VGW5" s="1377"/>
      <c r="VGX5" s="1377"/>
      <c r="VGY5" s="1377"/>
      <c r="VGZ5" s="1377"/>
      <c r="VHA5" s="1377"/>
      <c r="VHB5" s="1377"/>
      <c r="VHC5" s="1377"/>
      <c r="VHD5" s="1377"/>
      <c r="VHE5" s="1377"/>
      <c r="VHF5" s="1377"/>
      <c r="VHG5" s="1377"/>
      <c r="VHH5" s="1377"/>
      <c r="VHI5" s="1377"/>
      <c r="VHJ5" s="1377"/>
      <c r="VHK5" s="1377"/>
      <c r="VHL5" s="1377"/>
      <c r="VHM5" s="1377"/>
      <c r="VHN5" s="1377"/>
      <c r="VHO5" s="1377"/>
      <c r="VHP5" s="1377"/>
      <c r="VHQ5" s="1377"/>
      <c r="VHR5" s="1377"/>
      <c r="VHS5" s="1377"/>
      <c r="VHT5" s="1377"/>
      <c r="VHU5" s="1377"/>
      <c r="VHV5" s="1377"/>
      <c r="VHW5" s="1377"/>
      <c r="VHX5" s="1377"/>
      <c r="VHY5" s="1377"/>
      <c r="VHZ5" s="1377"/>
      <c r="VIA5" s="1377"/>
      <c r="VIB5" s="1377"/>
      <c r="VIC5" s="1377"/>
      <c r="VID5" s="1377"/>
      <c r="VIE5" s="1377"/>
      <c r="VIF5" s="1377"/>
      <c r="VIG5" s="1377"/>
      <c r="VIH5" s="1377"/>
      <c r="VII5" s="1377"/>
      <c r="VIJ5" s="1377"/>
      <c r="VIK5" s="1377"/>
      <c r="VIL5" s="1377"/>
      <c r="VIM5" s="1377"/>
      <c r="VIN5" s="1377"/>
      <c r="VIO5" s="1377"/>
      <c r="VIP5" s="1377"/>
      <c r="VIQ5" s="1377"/>
      <c r="VIR5" s="1377"/>
      <c r="VIS5" s="1377"/>
      <c r="VIT5" s="1377"/>
      <c r="VIU5" s="1377"/>
      <c r="VIV5" s="1377"/>
      <c r="VIW5" s="1377"/>
      <c r="VIX5" s="1377"/>
      <c r="VIY5" s="1377"/>
      <c r="VIZ5" s="1377"/>
      <c r="VJA5" s="1377"/>
      <c r="VJB5" s="1377"/>
      <c r="VJC5" s="1377"/>
      <c r="VJD5" s="1377"/>
      <c r="VJE5" s="1377"/>
      <c r="VJF5" s="1377"/>
      <c r="VJG5" s="1377"/>
      <c r="VJH5" s="1377"/>
      <c r="VJI5" s="1377"/>
      <c r="VJJ5" s="1377"/>
      <c r="VJK5" s="1377"/>
      <c r="VJL5" s="1377"/>
      <c r="VJM5" s="1377"/>
      <c r="VJN5" s="1377"/>
      <c r="VJO5" s="1377"/>
      <c r="VJP5" s="1377"/>
      <c r="VJQ5" s="1377"/>
      <c r="VJR5" s="1377"/>
      <c r="VJS5" s="1377"/>
      <c r="VJT5" s="1377"/>
      <c r="VJU5" s="1377"/>
      <c r="VJV5" s="1377"/>
      <c r="VJW5" s="1377"/>
      <c r="VJX5" s="1377"/>
      <c r="VJY5" s="1377"/>
      <c r="VJZ5" s="1377"/>
      <c r="VKA5" s="1377"/>
      <c r="VKB5" s="1377"/>
      <c r="VKC5" s="1377"/>
      <c r="VKD5" s="1377"/>
      <c r="VKE5" s="1377"/>
      <c r="VKF5" s="1377"/>
      <c r="VKG5" s="1377"/>
      <c r="VKH5" s="1377"/>
      <c r="VKI5" s="1377"/>
      <c r="VKJ5" s="1377"/>
      <c r="VKK5" s="1377"/>
      <c r="VKL5" s="1377"/>
      <c r="VKM5" s="1377"/>
      <c r="VKN5" s="1377"/>
      <c r="VKO5" s="1377"/>
      <c r="VKP5" s="1377"/>
      <c r="VKQ5" s="1377"/>
      <c r="VKR5" s="1377"/>
      <c r="VKS5" s="1377"/>
      <c r="VKT5" s="1377"/>
      <c r="VKU5" s="1377"/>
      <c r="VKV5" s="1377"/>
      <c r="VKW5" s="1377"/>
      <c r="VKX5" s="1377"/>
      <c r="VKY5" s="1377"/>
      <c r="VKZ5" s="1377"/>
      <c r="VLA5" s="1377"/>
      <c r="VLB5" s="1377"/>
      <c r="VLC5" s="1377"/>
      <c r="VLD5" s="1377"/>
      <c r="VLE5" s="1377"/>
      <c r="VLF5" s="1377"/>
      <c r="VLG5" s="1377"/>
      <c r="VLH5" s="1377"/>
      <c r="VLI5" s="1377"/>
      <c r="VLJ5" s="1377"/>
      <c r="VLK5" s="1377"/>
      <c r="VLL5" s="1377"/>
      <c r="VLM5" s="1377"/>
      <c r="VLN5" s="1377"/>
      <c r="VLO5" s="1377"/>
      <c r="VLP5" s="1377"/>
      <c r="VLQ5" s="1377"/>
      <c r="VLR5" s="1377"/>
      <c r="VLS5" s="1377"/>
      <c r="VLT5" s="1377"/>
      <c r="VLU5" s="1377"/>
      <c r="VLV5" s="1377"/>
      <c r="VLW5" s="1377"/>
      <c r="VLX5" s="1377"/>
      <c r="VLY5" s="1377"/>
      <c r="VLZ5" s="1377"/>
      <c r="VMA5" s="1377"/>
      <c r="VMB5" s="1377"/>
      <c r="VMC5" s="1377"/>
      <c r="VMD5" s="1377"/>
      <c r="VME5" s="1377"/>
      <c r="VMF5" s="1377"/>
      <c r="VMG5" s="1377"/>
      <c r="VMH5" s="1377"/>
      <c r="VMI5" s="1377"/>
      <c r="VMJ5" s="1377"/>
      <c r="VMK5" s="1377"/>
      <c r="VML5" s="1377"/>
      <c r="VMM5" s="1377"/>
      <c r="VMN5" s="1377"/>
      <c r="VMO5" s="1377"/>
      <c r="VMP5" s="1377"/>
      <c r="VMQ5" s="1377"/>
      <c r="VMR5" s="1377"/>
      <c r="VMS5" s="1377"/>
      <c r="VMT5" s="1377"/>
      <c r="VMU5" s="1377"/>
      <c r="VMV5" s="1377"/>
      <c r="VMW5" s="1377"/>
      <c r="VMX5" s="1377"/>
      <c r="VMY5" s="1377"/>
      <c r="VMZ5" s="1377"/>
      <c r="VNA5" s="1377"/>
      <c r="VNB5" s="1377"/>
      <c r="VNC5" s="1377"/>
      <c r="VND5" s="1377"/>
      <c r="VNE5" s="1377"/>
      <c r="VNF5" s="1377"/>
      <c r="VNG5" s="1377"/>
      <c r="VNH5" s="1377"/>
      <c r="VNI5" s="1377"/>
      <c r="VNJ5" s="1377"/>
      <c r="VNK5" s="1377"/>
      <c r="VNL5" s="1377"/>
      <c r="VNM5" s="1377"/>
      <c r="VNN5" s="1377"/>
      <c r="VNO5" s="1377"/>
      <c r="VNP5" s="1377"/>
      <c r="VNQ5" s="1377"/>
      <c r="VNR5" s="1377"/>
      <c r="VNS5" s="1377"/>
      <c r="VNT5" s="1377"/>
      <c r="VNU5" s="1377"/>
      <c r="VNV5" s="1377"/>
      <c r="VNW5" s="1377"/>
      <c r="VNX5" s="1377"/>
      <c r="VNY5" s="1377"/>
      <c r="VNZ5" s="1377"/>
      <c r="VOA5" s="1377"/>
      <c r="VOB5" s="1377"/>
      <c r="VOC5" s="1377"/>
      <c r="VOD5" s="1377"/>
      <c r="VOE5" s="1377"/>
      <c r="VOF5" s="1377"/>
      <c r="VOG5" s="1377"/>
      <c r="VOH5" s="1377"/>
      <c r="VOI5" s="1377"/>
      <c r="VOJ5" s="1377"/>
      <c r="VOK5" s="1377"/>
      <c r="VOL5" s="1377"/>
      <c r="VOM5" s="1377"/>
      <c r="VON5" s="1377"/>
      <c r="VOO5" s="1377"/>
      <c r="VOP5" s="1377"/>
      <c r="VOQ5" s="1377"/>
      <c r="VOR5" s="1377"/>
      <c r="VOS5" s="1377"/>
      <c r="VOT5" s="1377"/>
      <c r="VOU5" s="1377"/>
      <c r="VOV5" s="1377"/>
      <c r="VOW5" s="1377"/>
      <c r="VOX5" s="1377"/>
      <c r="VOY5" s="1377"/>
      <c r="VOZ5" s="1377"/>
      <c r="VPA5" s="1377"/>
      <c r="VPB5" s="1377"/>
      <c r="VPC5" s="1377"/>
      <c r="VPD5" s="1377"/>
      <c r="VPE5" s="1377"/>
      <c r="VPF5" s="1377"/>
      <c r="VPG5" s="1377"/>
      <c r="VPH5" s="1377"/>
      <c r="VPI5" s="1377"/>
      <c r="VPJ5" s="1377"/>
      <c r="VPK5" s="1377"/>
      <c r="VPL5" s="1377"/>
      <c r="VPM5" s="1377"/>
      <c r="VPN5" s="1377"/>
      <c r="VPO5" s="1377"/>
      <c r="VPP5" s="1377"/>
      <c r="VPQ5" s="1377"/>
      <c r="VPR5" s="1377"/>
      <c r="VPS5" s="1377"/>
      <c r="VPT5" s="1377"/>
      <c r="VPU5" s="1377"/>
      <c r="VPV5" s="1377"/>
      <c r="VPW5" s="1377"/>
      <c r="VPX5" s="1377"/>
      <c r="VPY5" s="1377"/>
      <c r="VPZ5" s="1377"/>
      <c r="VQA5" s="1377"/>
      <c r="VQB5" s="1377"/>
      <c r="VQC5" s="1377"/>
      <c r="VQD5" s="1377"/>
      <c r="VQE5" s="1377"/>
      <c r="VQF5" s="1377"/>
      <c r="VQG5" s="1377"/>
      <c r="VQH5" s="1377"/>
      <c r="VQI5" s="1377"/>
      <c r="VQJ5" s="1377"/>
      <c r="VQK5" s="1377"/>
      <c r="VQL5" s="1377"/>
      <c r="VQM5" s="1377"/>
      <c r="VQN5" s="1377"/>
      <c r="VQO5" s="1377"/>
      <c r="VQP5" s="1377"/>
      <c r="VQQ5" s="1377"/>
      <c r="VQR5" s="1377"/>
      <c r="VQS5" s="1377"/>
      <c r="VQT5" s="1377"/>
      <c r="VQU5" s="1377"/>
      <c r="VQV5" s="1377"/>
      <c r="VQW5" s="1377"/>
      <c r="VQX5" s="1377"/>
      <c r="VQY5" s="1377"/>
      <c r="VQZ5" s="1377"/>
      <c r="VRA5" s="1377"/>
      <c r="VRB5" s="1377"/>
      <c r="VRC5" s="1377"/>
      <c r="VRD5" s="1377"/>
      <c r="VRE5" s="1377"/>
      <c r="VRF5" s="1377"/>
      <c r="VRG5" s="1377"/>
      <c r="VRH5" s="1377"/>
      <c r="VRI5" s="1377"/>
      <c r="VRJ5" s="1377"/>
      <c r="VRK5" s="1377"/>
      <c r="VRL5" s="1377"/>
      <c r="VRM5" s="1377"/>
      <c r="VRN5" s="1377"/>
      <c r="VRO5" s="1377"/>
      <c r="VRP5" s="1377"/>
      <c r="VRQ5" s="1377"/>
      <c r="VRR5" s="1377"/>
      <c r="VRS5" s="1377"/>
      <c r="VRT5" s="1377"/>
      <c r="VRU5" s="1377"/>
      <c r="VRV5" s="1377"/>
      <c r="VRW5" s="1377"/>
      <c r="VRX5" s="1377"/>
      <c r="VRY5" s="1377"/>
      <c r="VRZ5" s="1377"/>
      <c r="VSA5" s="1377"/>
      <c r="VSB5" s="1377"/>
      <c r="VSC5" s="1377"/>
      <c r="VSD5" s="1377"/>
      <c r="VSE5" s="1377"/>
      <c r="VSF5" s="1377"/>
      <c r="VSG5" s="1377"/>
      <c r="VSH5" s="1377"/>
      <c r="VSI5" s="1377"/>
      <c r="VSJ5" s="1377"/>
      <c r="VSK5" s="1377"/>
      <c r="VSL5" s="1377"/>
      <c r="VSM5" s="1377"/>
      <c r="VSN5" s="1377"/>
      <c r="VSO5" s="1377"/>
      <c r="VSP5" s="1377"/>
      <c r="VSQ5" s="1377"/>
      <c r="VSR5" s="1377"/>
      <c r="VSS5" s="1377"/>
      <c r="VST5" s="1377"/>
      <c r="VSU5" s="1377"/>
      <c r="VSV5" s="1377"/>
      <c r="VSW5" s="1377"/>
      <c r="VSX5" s="1377"/>
      <c r="VSY5" s="1377"/>
      <c r="VSZ5" s="1377"/>
      <c r="VTA5" s="1377"/>
      <c r="VTB5" s="1377"/>
      <c r="VTC5" s="1377"/>
      <c r="VTD5" s="1377"/>
      <c r="VTE5" s="1377"/>
      <c r="VTF5" s="1377"/>
      <c r="VTG5" s="1377"/>
      <c r="VTH5" s="1377"/>
      <c r="VTI5" s="1377"/>
      <c r="VTJ5" s="1377"/>
      <c r="VTK5" s="1377"/>
      <c r="VTL5" s="1377"/>
      <c r="VTM5" s="1377"/>
      <c r="VTN5" s="1377"/>
      <c r="VTO5" s="1377"/>
      <c r="VTP5" s="1377"/>
      <c r="VTQ5" s="1377"/>
      <c r="VTR5" s="1377"/>
      <c r="VTS5" s="1377"/>
      <c r="VTT5" s="1377"/>
      <c r="VTU5" s="1377"/>
      <c r="VTV5" s="1377"/>
      <c r="VTW5" s="1377"/>
      <c r="VTX5" s="1377"/>
      <c r="VTY5" s="1377"/>
      <c r="VTZ5" s="1377"/>
      <c r="VUA5" s="1377"/>
      <c r="VUB5" s="1377"/>
      <c r="VUC5" s="1377"/>
      <c r="VUD5" s="1377"/>
      <c r="VUE5" s="1377"/>
      <c r="VUF5" s="1377"/>
      <c r="VUG5" s="1377"/>
      <c r="VUH5" s="1377"/>
      <c r="VUI5" s="1377"/>
      <c r="VUJ5" s="1377"/>
      <c r="VUK5" s="1377"/>
      <c r="VUL5" s="1377"/>
      <c r="VUM5" s="1377"/>
      <c r="VUN5" s="1377"/>
      <c r="VUO5" s="1377"/>
      <c r="VUP5" s="1377"/>
      <c r="VUQ5" s="1377"/>
      <c r="VUR5" s="1377"/>
      <c r="VUS5" s="1377"/>
      <c r="VUT5" s="1377"/>
      <c r="VUU5" s="1377"/>
      <c r="VUV5" s="1377"/>
      <c r="VUW5" s="1377"/>
      <c r="VUX5" s="1377"/>
      <c r="VUY5" s="1377"/>
      <c r="VUZ5" s="1377"/>
      <c r="VVA5" s="1377"/>
      <c r="VVB5" s="1377"/>
      <c r="VVC5" s="1377"/>
      <c r="VVD5" s="1377"/>
      <c r="VVE5" s="1377"/>
      <c r="VVF5" s="1377"/>
      <c r="VVG5" s="1377"/>
      <c r="VVH5" s="1377"/>
      <c r="VVI5" s="1377"/>
      <c r="VVJ5" s="1377"/>
      <c r="VVK5" s="1377"/>
      <c r="VVL5" s="1377"/>
      <c r="VVM5" s="1377"/>
      <c r="VVN5" s="1377"/>
      <c r="VVO5" s="1377"/>
      <c r="VVP5" s="1377"/>
      <c r="VVQ5" s="1377"/>
      <c r="VVR5" s="1377"/>
      <c r="VVS5" s="1377"/>
      <c r="VVT5" s="1377"/>
      <c r="VVU5" s="1377"/>
      <c r="VVV5" s="1377"/>
      <c r="VVW5" s="1377"/>
      <c r="VVX5" s="1377"/>
      <c r="VVY5" s="1377"/>
      <c r="VVZ5" s="1377"/>
      <c r="VWA5" s="1377"/>
      <c r="VWB5" s="1377"/>
      <c r="VWC5" s="1377"/>
      <c r="VWD5" s="1377"/>
      <c r="VWE5" s="1377"/>
      <c r="VWF5" s="1377"/>
      <c r="VWG5" s="1377"/>
      <c r="VWH5" s="1377"/>
      <c r="VWI5" s="1377"/>
      <c r="VWJ5" s="1377"/>
      <c r="VWK5" s="1377"/>
      <c r="VWL5" s="1377"/>
      <c r="VWM5" s="1377"/>
      <c r="VWN5" s="1377"/>
      <c r="VWO5" s="1377"/>
      <c r="VWP5" s="1377"/>
      <c r="VWQ5" s="1377"/>
      <c r="VWR5" s="1377"/>
      <c r="VWS5" s="1377"/>
      <c r="VWT5" s="1377"/>
      <c r="VWU5" s="1377"/>
      <c r="VWV5" s="1377"/>
      <c r="VWW5" s="1377"/>
      <c r="VWX5" s="1377"/>
      <c r="VWY5" s="1377"/>
      <c r="VWZ5" s="1377"/>
      <c r="VXA5" s="1377"/>
      <c r="VXB5" s="1377"/>
      <c r="VXC5" s="1377"/>
      <c r="VXD5" s="1377"/>
      <c r="VXE5" s="1377"/>
      <c r="VXF5" s="1377"/>
      <c r="VXG5" s="1377"/>
      <c r="VXH5" s="1377"/>
      <c r="VXI5" s="1377"/>
      <c r="VXJ5" s="1377"/>
      <c r="VXK5" s="1377"/>
      <c r="VXL5" s="1377"/>
      <c r="VXM5" s="1377"/>
      <c r="VXN5" s="1377"/>
      <c r="VXO5" s="1377"/>
      <c r="VXP5" s="1377"/>
      <c r="VXQ5" s="1377"/>
      <c r="VXR5" s="1377"/>
      <c r="VXS5" s="1377"/>
      <c r="VXT5" s="1377"/>
      <c r="VXU5" s="1377"/>
      <c r="VXV5" s="1377"/>
      <c r="VXW5" s="1377"/>
      <c r="VXX5" s="1377"/>
      <c r="VXY5" s="1377"/>
      <c r="VXZ5" s="1377"/>
      <c r="VYA5" s="1377"/>
      <c r="VYB5" s="1377"/>
      <c r="VYC5" s="1377"/>
      <c r="VYD5" s="1377"/>
      <c r="VYE5" s="1377"/>
      <c r="VYF5" s="1377"/>
      <c r="VYG5" s="1377"/>
      <c r="VYH5" s="1377"/>
      <c r="VYI5" s="1377"/>
      <c r="VYJ5" s="1377"/>
      <c r="VYK5" s="1377"/>
      <c r="VYL5" s="1377"/>
      <c r="VYM5" s="1377"/>
      <c r="VYN5" s="1377"/>
      <c r="VYO5" s="1377"/>
      <c r="VYP5" s="1377"/>
      <c r="VYQ5" s="1377"/>
      <c r="VYR5" s="1377"/>
      <c r="VYS5" s="1377"/>
      <c r="VYT5" s="1377"/>
      <c r="VYU5" s="1377"/>
      <c r="VYV5" s="1377"/>
      <c r="VYW5" s="1377"/>
      <c r="VYX5" s="1377"/>
      <c r="VYY5" s="1377"/>
      <c r="VYZ5" s="1377"/>
      <c r="VZA5" s="1377"/>
      <c r="VZB5" s="1377"/>
      <c r="VZC5" s="1377"/>
      <c r="VZD5" s="1377"/>
      <c r="VZE5" s="1377"/>
      <c r="VZF5" s="1377"/>
      <c r="VZG5" s="1377"/>
      <c r="VZH5" s="1377"/>
      <c r="VZI5" s="1377"/>
      <c r="VZJ5" s="1377"/>
      <c r="VZK5" s="1377"/>
      <c r="VZL5" s="1377"/>
      <c r="VZM5" s="1377"/>
      <c r="VZN5" s="1377"/>
      <c r="VZO5" s="1377"/>
      <c r="VZP5" s="1377"/>
      <c r="VZQ5" s="1377"/>
      <c r="VZR5" s="1377"/>
      <c r="VZS5" s="1377"/>
      <c r="VZT5" s="1377"/>
      <c r="VZU5" s="1377"/>
      <c r="VZV5" s="1377"/>
      <c r="VZW5" s="1377"/>
      <c r="VZX5" s="1377"/>
      <c r="VZY5" s="1377"/>
      <c r="VZZ5" s="1377"/>
      <c r="WAA5" s="1377"/>
      <c r="WAB5" s="1377"/>
      <c r="WAC5" s="1377"/>
      <c r="WAD5" s="1377"/>
      <c r="WAE5" s="1377"/>
      <c r="WAF5" s="1377"/>
      <c r="WAG5" s="1377"/>
      <c r="WAH5" s="1377"/>
      <c r="WAI5" s="1377"/>
      <c r="WAJ5" s="1377"/>
      <c r="WAK5" s="1377"/>
      <c r="WAL5" s="1377"/>
      <c r="WAM5" s="1377"/>
      <c r="WAN5" s="1377"/>
      <c r="WAO5" s="1377"/>
      <c r="WAP5" s="1377"/>
      <c r="WAQ5" s="1377"/>
      <c r="WAR5" s="1377"/>
      <c r="WAS5" s="1377"/>
      <c r="WAT5" s="1377"/>
      <c r="WAU5" s="1377"/>
      <c r="WAV5" s="1377"/>
      <c r="WAW5" s="1377"/>
      <c r="WAX5" s="1377"/>
      <c r="WAY5" s="1377"/>
      <c r="WAZ5" s="1377"/>
      <c r="WBA5" s="1377"/>
      <c r="WBB5" s="1377"/>
      <c r="WBC5" s="1377"/>
      <c r="WBD5" s="1377"/>
      <c r="WBE5" s="1377"/>
      <c r="WBF5" s="1377"/>
      <c r="WBG5" s="1377"/>
      <c r="WBH5" s="1377"/>
      <c r="WBI5" s="1377"/>
      <c r="WBJ5" s="1377"/>
      <c r="WBK5" s="1377"/>
      <c r="WBL5" s="1377"/>
      <c r="WBM5" s="1377"/>
      <c r="WBN5" s="1377"/>
      <c r="WBO5" s="1377"/>
      <c r="WBP5" s="1377"/>
      <c r="WBQ5" s="1377"/>
      <c r="WBR5" s="1377"/>
      <c r="WBS5" s="1377"/>
      <c r="WBT5" s="1377"/>
      <c r="WBU5" s="1377"/>
      <c r="WBV5" s="1377"/>
      <c r="WBW5" s="1377"/>
      <c r="WBX5" s="1377"/>
      <c r="WBY5" s="1377"/>
      <c r="WBZ5" s="1377"/>
      <c r="WCA5" s="1377"/>
      <c r="WCB5" s="1377"/>
      <c r="WCC5" s="1377"/>
      <c r="WCD5" s="1377"/>
      <c r="WCE5" s="1377"/>
      <c r="WCF5" s="1377"/>
      <c r="WCG5" s="1377"/>
      <c r="WCH5" s="1377"/>
      <c r="WCI5" s="1377"/>
      <c r="WCJ5" s="1377"/>
      <c r="WCK5" s="1377"/>
      <c r="WCL5" s="1377"/>
      <c r="WCM5" s="1377"/>
      <c r="WCN5" s="1377"/>
      <c r="WCO5" s="1377"/>
      <c r="WCP5" s="1377"/>
      <c r="WCQ5" s="1377"/>
      <c r="WCR5" s="1377"/>
      <c r="WCS5" s="1377"/>
      <c r="WCT5" s="1377"/>
      <c r="WCU5" s="1377"/>
      <c r="WCV5" s="1377"/>
      <c r="WCW5" s="1377"/>
      <c r="WCX5" s="1377"/>
      <c r="WCY5" s="1377"/>
      <c r="WCZ5" s="1377"/>
      <c r="WDA5" s="1377"/>
      <c r="WDB5" s="1377"/>
      <c r="WDC5" s="1377"/>
      <c r="WDD5" s="1377"/>
      <c r="WDE5" s="1377"/>
      <c r="WDF5" s="1377"/>
      <c r="WDG5" s="1377"/>
      <c r="WDH5" s="1377"/>
      <c r="WDI5" s="1377"/>
      <c r="WDJ5" s="1377"/>
      <c r="WDK5" s="1377"/>
      <c r="WDL5" s="1377"/>
      <c r="WDM5" s="1377"/>
      <c r="WDN5" s="1377"/>
      <c r="WDO5" s="1377"/>
      <c r="WDP5" s="1377"/>
      <c r="WDQ5" s="1377"/>
      <c r="WDR5" s="1377"/>
      <c r="WDS5" s="1377"/>
      <c r="WDT5" s="1377"/>
      <c r="WDU5" s="1377"/>
      <c r="WDV5" s="1377"/>
      <c r="WDW5" s="1377"/>
      <c r="WDX5" s="1377"/>
      <c r="WDY5" s="1377"/>
      <c r="WDZ5" s="1377"/>
      <c r="WEA5" s="1377"/>
      <c r="WEB5" s="1377"/>
      <c r="WEC5" s="1377"/>
      <c r="WED5" s="1377"/>
      <c r="WEE5" s="1377"/>
      <c r="WEF5" s="1377"/>
      <c r="WEG5" s="1377"/>
      <c r="WEH5" s="1377"/>
      <c r="WEI5" s="1377"/>
      <c r="WEJ5" s="1377"/>
      <c r="WEK5" s="1377"/>
      <c r="WEL5" s="1377"/>
      <c r="WEM5" s="1377"/>
      <c r="WEN5" s="1377"/>
      <c r="WEO5" s="1377"/>
      <c r="WEP5" s="1377"/>
      <c r="WEQ5" s="1377"/>
      <c r="WER5" s="1377"/>
      <c r="WES5" s="1377"/>
      <c r="WET5" s="1377"/>
      <c r="WEU5" s="1377"/>
      <c r="WEV5" s="1377"/>
      <c r="WEW5" s="1377"/>
      <c r="WEX5" s="1377"/>
      <c r="WEY5" s="1377"/>
      <c r="WEZ5" s="1377"/>
      <c r="WFA5" s="1377"/>
      <c r="WFB5" s="1377"/>
      <c r="WFC5" s="1377"/>
      <c r="WFD5" s="1377"/>
      <c r="WFE5" s="1377"/>
      <c r="WFF5" s="1377"/>
      <c r="WFG5" s="1377"/>
      <c r="WFH5" s="1377"/>
      <c r="WFI5" s="1377"/>
      <c r="WFJ5" s="1377"/>
      <c r="WFK5" s="1377"/>
      <c r="WFL5" s="1377"/>
      <c r="WFM5" s="1377"/>
      <c r="WFN5" s="1377"/>
      <c r="WFO5" s="1377"/>
      <c r="WFP5" s="1377"/>
      <c r="WFQ5" s="1377"/>
      <c r="WFR5" s="1377"/>
      <c r="WFS5" s="1377"/>
      <c r="WFT5" s="1377"/>
      <c r="WFU5" s="1377"/>
      <c r="WFV5" s="1377"/>
      <c r="WFW5" s="1377"/>
      <c r="WFX5" s="1377"/>
      <c r="WFY5" s="1377"/>
      <c r="WFZ5" s="1377"/>
      <c r="WGA5" s="1377"/>
      <c r="WGB5" s="1377"/>
      <c r="WGC5" s="1377"/>
      <c r="WGD5" s="1377"/>
      <c r="WGE5" s="1377"/>
      <c r="WGF5" s="1377"/>
      <c r="WGG5" s="1377"/>
      <c r="WGH5" s="1377"/>
      <c r="WGI5" s="1377"/>
      <c r="WGJ5" s="1377"/>
      <c r="WGK5" s="1377"/>
      <c r="WGL5" s="1377"/>
      <c r="WGM5" s="1377"/>
      <c r="WGN5" s="1377"/>
      <c r="WGO5" s="1377"/>
      <c r="WGP5" s="1377"/>
      <c r="WGQ5" s="1377"/>
      <c r="WGR5" s="1377"/>
      <c r="WGS5" s="1377"/>
      <c r="WGT5" s="1377"/>
      <c r="WGU5" s="1377"/>
      <c r="WGV5" s="1377"/>
      <c r="WGW5" s="1377"/>
      <c r="WGX5" s="1377"/>
      <c r="WGY5" s="1377"/>
      <c r="WGZ5" s="1377"/>
      <c r="WHA5" s="1377"/>
      <c r="WHB5" s="1377"/>
      <c r="WHC5" s="1377"/>
      <c r="WHD5" s="1377"/>
      <c r="WHE5" s="1377"/>
      <c r="WHF5" s="1377"/>
      <c r="WHG5" s="1377"/>
      <c r="WHH5" s="1377"/>
      <c r="WHI5" s="1377"/>
      <c r="WHJ5" s="1377"/>
      <c r="WHK5" s="1377"/>
      <c r="WHL5" s="1377"/>
      <c r="WHM5" s="1377"/>
      <c r="WHN5" s="1377"/>
      <c r="WHO5" s="1377"/>
      <c r="WHP5" s="1377"/>
      <c r="WHQ5" s="1377"/>
      <c r="WHR5" s="1377"/>
      <c r="WHS5" s="1377"/>
      <c r="WHT5" s="1377"/>
      <c r="WHU5" s="1377"/>
      <c r="WHV5" s="1377"/>
      <c r="WHW5" s="1377"/>
      <c r="WHX5" s="1377"/>
      <c r="WHY5" s="1377"/>
      <c r="WHZ5" s="1377"/>
      <c r="WIA5" s="1377"/>
      <c r="WIB5" s="1377"/>
      <c r="WIC5" s="1377"/>
      <c r="WID5" s="1377"/>
      <c r="WIE5" s="1377"/>
      <c r="WIF5" s="1377"/>
      <c r="WIG5" s="1377"/>
      <c r="WIH5" s="1377"/>
      <c r="WII5" s="1377"/>
      <c r="WIJ5" s="1377"/>
      <c r="WIK5" s="1377"/>
      <c r="WIL5" s="1377"/>
      <c r="WIM5" s="1377"/>
      <c r="WIN5" s="1377"/>
      <c r="WIO5" s="1377"/>
      <c r="WIP5" s="1377"/>
      <c r="WIQ5" s="1377"/>
      <c r="WIR5" s="1377"/>
      <c r="WIS5" s="1377"/>
      <c r="WIT5" s="1377"/>
      <c r="WIU5" s="1377"/>
      <c r="WIV5" s="1377"/>
      <c r="WIW5" s="1377"/>
      <c r="WIX5" s="1377"/>
      <c r="WIY5" s="1377"/>
      <c r="WIZ5" s="1377"/>
      <c r="WJA5" s="1377"/>
      <c r="WJB5" s="1377"/>
      <c r="WJC5" s="1377"/>
      <c r="WJD5" s="1377"/>
      <c r="WJE5" s="1377"/>
      <c r="WJF5" s="1377"/>
      <c r="WJG5" s="1377"/>
      <c r="WJH5" s="1377"/>
      <c r="WJI5" s="1377"/>
      <c r="WJJ5" s="1377"/>
      <c r="WJK5" s="1377"/>
      <c r="WJL5" s="1377"/>
      <c r="WJM5" s="1377"/>
      <c r="WJN5" s="1377"/>
      <c r="WJO5" s="1377"/>
      <c r="WJP5" s="1377"/>
      <c r="WJQ5" s="1377"/>
      <c r="WJR5" s="1377"/>
      <c r="WJS5" s="1377"/>
      <c r="WJT5" s="1377"/>
      <c r="WJU5" s="1377"/>
      <c r="WJV5" s="1377"/>
      <c r="WJW5" s="1377"/>
      <c r="WJX5" s="1377"/>
      <c r="WJY5" s="1377"/>
      <c r="WJZ5" s="1377"/>
      <c r="WKA5" s="1377"/>
      <c r="WKB5" s="1377"/>
      <c r="WKC5" s="1377"/>
      <c r="WKD5" s="1377"/>
      <c r="WKE5" s="1377"/>
      <c r="WKF5" s="1377"/>
      <c r="WKG5" s="1377"/>
      <c r="WKH5" s="1377"/>
      <c r="WKI5" s="1377"/>
      <c r="WKJ5" s="1377"/>
      <c r="WKK5" s="1377"/>
      <c r="WKL5" s="1377"/>
      <c r="WKM5" s="1377"/>
      <c r="WKN5" s="1377"/>
      <c r="WKO5" s="1377"/>
      <c r="WKP5" s="1377"/>
      <c r="WKQ5" s="1377"/>
      <c r="WKR5" s="1377"/>
      <c r="WKS5" s="1377"/>
      <c r="WKT5" s="1377"/>
      <c r="WKU5" s="1377"/>
      <c r="WKV5" s="1377"/>
      <c r="WKW5" s="1377"/>
      <c r="WKX5" s="1377"/>
      <c r="WKY5" s="1377"/>
      <c r="WKZ5" s="1377"/>
      <c r="WLA5" s="1377"/>
      <c r="WLB5" s="1377"/>
      <c r="WLC5" s="1377"/>
      <c r="WLD5" s="1377"/>
      <c r="WLE5" s="1377"/>
      <c r="WLF5" s="1377"/>
      <c r="WLG5" s="1377"/>
      <c r="WLH5" s="1377"/>
      <c r="WLI5" s="1377"/>
      <c r="WLJ5" s="1377"/>
      <c r="WLK5" s="1377"/>
      <c r="WLL5" s="1377"/>
      <c r="WLM5" s="1377"/>
      <c r="WLN5" s="1377"/>
      <c r="WLO5" s="1377"/>
      <c r="WLP5" s="1377"/>
      <c r="WLQ5" s="1377"/>
      <c r="WLR5" s="1377"/>
      <c r="WLS5" s="1377"/>
      <c r="WLT5" s="1377"/>
      <c r="WLU5" s="1377"/>
      <c r="WLV5" s="1377"/>
      <c r="WLW5" s="1377"/>
      <c r="WLX5" s="1377"/>
      <c r="WLY5" s="1377"/>
      <c r="WLZ5" s="1377"/>
      <c r="WMA5" s="1377"/>
      <c r="WMB5" s="1377"/>
      <c r="WMC5" s="1377"/>
      <c r="WMD5" s="1377"/>
      <c r="WME5" s="1377"/>
      <c r="WMF5" s="1377"/>
      <c r="WMG5" s="1377"/>
      <c r="WMH5" s="1377"/>
      <c r="WMI5" s="1377"/>
      <c r="WMJ5" s="1377"/>
      <c r="WMK5" s="1377"/>
      <c r="WML5" s="1377"/>
      <c r="WMM5" s="1377"/>
      <c r="WMN5" s="1377"/>
      <c r="WMO5" s="1377"/>
      <c r="WMP5" s="1377"/>
      <c r="WMQ5" s="1377"/>
      <c r="WMR5" s="1377"/>
      <c r="WMS5" s="1377"/>
      <c r="WMT5" s="1377"/>
      <c r="WMU5" s="1377"/>
      <c r="WMV5" s="1377"/>
      <c r="WMW5" s="1377"/>
      <c r="WMX5" s="1377"/>
      <c r="WMY5" s="1377"/>
      <c r="WMZ5" s="1377"/>
      <c r="WNA5" s="1377"/>
      <c r="WNB5" s="1377"/>
      <c r="WNC5" s="1377"/>
      <c r="WND5" s="1377"/>
      <c r="WNE5" s="1377"/>
      <c r="WNF5" s="1377"/>
      <c r="WNG5" s="1377"/>
      <c r="WNH5" s="1377"/>
      <c r="WNI5" s="1377"/>
      <c r="WNJ5" s="1377"/>
      <c r="WNK5" s="1377"/>
      <c r="WNL5" s="1377"/>
      <c r="WNM5" s="1377"/>
      <c r="WNN5" s="1377"/>
      <c r="WNO5" s="1377"/>
      <c r="WNP5" s="1377"/>
      <c r="WNQ5" s="1377"/>
      <c r="WNR5" s="1377"/>
      <c r="WNS5" s="1377"/>
      <c r="WNT5" s="1377"/>
      <c r="WNU5" s="1377"/>
      <c r="WNV5" s="1377"/>
      <c r="WNW5" s="1377"/>
      <c r="WNX5" s="1377"/>
      <c r="WNY5" s="1377"/>
      <c r="WNZ5" s="1377"/>
      <c r="WOA5" s="1377"/>
      <c r="WOB5" s="1377"/>
      <c r="WOC5" s="1377"/>
      <c r="WOD5" s="1377"/>
      <c r="WOE5" s="1377"/>
      <c r="WOF5" s="1377"/>
      <c r="WOG5" s="1377"/>
      <c r="WOH5" s="1377"/>
      <c r="WOI5" s="1377"/>
      <c r="WOJ5" s="1377"/>
      <c r="WOK5" s="1377"/>
      <c r="WOL5" s="1377"/>
      <c r="WOM5" s="1377"/>
      <c r="WON5" s="1377"/>
      <c r="WOO5" s="1377"/>
      <c r="WOP5" s="1377"/>
      <c r="WOQ5" s="1377"/>
      <c r="WOR5" s="1377"/>
      <c r="WOS5" s="1377"/>
      <c r="WOT5" s="1377"/>
      <c r="WOU5" s="1377"/>
      <c r="WOV5" s="1377"/>
      <c r="WOW5" s="1377"/>
      <c r="WOX5" s="1377"/>
      <c r="WOY5" s="1377"/>
      <c r="WOZ5" s="1377"/>
      <c r="WPA5" s="1377"/>
      <c r="WPB5" s="1377"/>
      <c r="WPC5" s="1377"/>
      <c r="WPD5" s="1377"/>
      <c r="WPE5" s="1377"/>
      <c r="WPF5" s="1377"/>
      <c r="WPG5" s="1377"/>
      <c r="WPH5" s="1377"/>
      <c r="WPI5" s="1377"/>
      <c r="WPJ5" s="1377"/>
      <c r="WPK5" s="1377"/>
      <c r="WPL5" s="1377"/>
      <c r="WPM5" s="1377"/>
      <c r="WPN5" s="1377"/>
      <c r="WPO5" s="1377"/>
      <c r="WPP5" s="1377"/>
      <c r="WPQ5" s="1377"/>
      <c r="WPR5" s="1377"/>
      <c r="WPS5" s="1377"/>
      <c r="WPT5" s="1377"/>
      <c r="WPU5" s="1377"/>
      <c r="WPV5" s="1377"/>
      <c r="WPW5" s="1377"/>
      <c r="WPX5" s="1377"/>
      <c r="WPY5" s="1377"/>
      <c r="WPZ5" s="1377"/>
      <c r="WQA5" s="1377"/>
      <c r="WQB5" s="1377"/>
      <c r="WQC5" s="1377"/>
      <c r="WQD5" s="1377"/>
      <c r="WQE5" s="1377"/>
      <c r="WQF5" s="1377"/>
      <c r="WQG5" s="1377"/>
      <c r="WQH5" s="1377"/>
      <c r="WQI5" s="1377"/>
      <c r="WQJ5" s="1377"/>
      <c r="WQK5" s="1377"/>
      <c r="WQL5" s="1377"/>
      <c r="WQM5" s="1377"/>
      <c r="WQN5" s="1377"/>
      <c r="WQO5" s="1377"/>
      <c r="WQP5" s="1377"/>
      <c r="WQQ5" s="1377"/>
      <c r="WQR5" s="1377"/>
      <c r="WQS5" s="1377"/>
      <c r="WQT5" s="1377"/>
      <c r="WQU5" s="1377"/>
      <c r="WQV5" s="1377"/>
      <c r="WQW5" s="1377"/>
      <c r="WQX5" s="1377"/>
      <c r="WQY5" s="1377"/>
      <c r="WQZ5" s="1377"/>
      <c r="WRA5" s="1377"/>
      <c r="WRB5" s="1377"/>
      <c r="WRC5" s="1377"/>
      <c r="WRD5" s="1377"/>
      <c r="WRE5" s="1377"/>
      <c r="WRF5" s="1377"/>
      <c r="WRG5" s="1377"/>
      <c r="WRH5" s="1377"/>
      <c r="WRI5" s="1377"/>
      <c r="WRJ5" s="1377"/>
      <c r="WRK5" s="1377"/>
      <c r="WRL5" s="1377"/>
      <c r="WRM5" s="1377"/>
      <c r="WRN5" s="1377"/>
      <c r="WRO5" s="1377"/>
      <c r="WRP5" s="1377"/>
      <c r="WRQ5" s="1377"/>
      <c r="WRR5" s="1377"/>
      <c r="WRS5" s="1377"/>
      <c r="WRT5" s="1377"/>
      <c r="WRU5" s="1377"/>
      <c r="WRV5" s="1377"/>
      <c r="WRW5" s="1377"/>
      <c r="WRX5" s="1377"/>
      <c r="WRY5" s="1377"/>
      <c r="WRZ5" s="1377"/>
      <c r="WSA5" s="1377"/>
      <c r="WSB5" s="1377"/>
      <c r="WSC5" s="1377"/>
      <c r="WSD5" s="1377"/>
      <c r="WSE5" s="1377"/>
      <c r="WSF5" s="1377"/>
      <c r="WSG5" s="1377"/>
      <c r="WSH5" s="1377"/>
      <c r="WSI5" s="1377"/>
      <c r="WSJ5" s="1377"/>
      <c r="WSK5" s="1377"/>
      <c r="WSL5" s="1377"/>
      <c r="WSM5" s="1377"/>
      <c r="WSN5" s="1377"/>
      <c r="WSO5" s="1377"/>
      <c r="WSP5" s="1377"/>
      <c r="WSQ5" s="1377"/>
      <c r="WSR5" s="1377"/>
      <c r="WSS5" s="1377"/>
      <c r="WST5" s="1377"/>
      <c r="WSU5" s="1377"/>
      <c r="WSV5" s="1377"/>
      <c r="WSW5" s="1377"/>
      <c r="WSX5" s="1377"/>
      <c r="WSY5" s="1377"/>
      <c r="WSZ5" s="1377"/>
      <c r="WTA5" s="1377"/>
      <c r="WTB5" s="1377"/>
      <c r="WTC5" s="1377"/>
      <c r="WTD5" s="1377"/>
      <c r="WTE5" s="1377"/>
      <c r="WTF5" s="1377"/>
      <c r="WTG5" s="1377"/>
      <c r="WTH5" s="1377"/>
      <c r="WTI5" s="1377"/>
      <c r="WTJ5" s="1377"/>
      <c r="WTK5" s="1377"/>
      <c r="WTL5" s="1377"/>
      <c r="WTM5" s="1377"/>
      <c r="WTN5" s="1377"/>
      <c r="WTO5" s="1377"/>
      <c r="WTP5" s="1377"/>
      <c r="WTQ5" s="1377"/>
      <c r="WTR5" s="1377"/>
      <c r="WTS5" s="1377"/>
      <c r="WTT5" s="1377"/>
      <c r="WTU5" s="1377"/>
      <c r="WTV5" s="1377"/>
      <c r="WTW5" s="1377"/>
      <c r="WTX5" s="1377"/>
      <c r="WTY5" s="1377"/>
      <c r="WTZ5" s="1377"/>
      <c r="WUA5" s="1377"/>
      <c r="WUB5" s="1377"/>
      <c r="WUC5" s="1377"/>
      <c r="WUD5" s="1377"/>
      <c r="WUE5" s="1377"/>
      <c r="WUF5" s="1377"/>
      <c r="WUG5" s="1377"/>
      <c r="WUH5" s="1377"/>
      <c r="WUI5" s="1377"/>
      <c r="WUJ5" s="1377"/>
      <c r="WUK5" s="1377"/>
      <c r="WUL5" s="1377"/>
      <c r="WUM5" s="1377"/>
      <c r="WUN5" s="1377"/>
      <c r="WUO5" s="1377"/>
      <c r="WUP5" s="1377"/>
      <c r="WUQ5" s="1377"/>
      <c r="WUR5" s="1377"/>
      <c r="WUS5" s="1377"/>
      <c r="WUT5" s="1377"/>
      <c r="WUU5" s="1377"/>
      <c r="WUV5" s="1377"/>
      <c r="WUW5" s="1377"/>
      <c r="WUX5" s="1377"/>
      <c r="WUY5" s="1377"/>
      <c r="WUZ5" s="1377"/>
      <c r="WVA5" s="1377"/>
      <c r="WVB5" s="1377"/>
      <c r="WVC5" s="1377"/>
      <c r="WVD5" s="1377"/>
      <c r="WVE5" s="1377"/>
      <c r="WVF5" s="1377"/>
      <c r="WVG5" s="1377"/>
      <c r="WVH5" s="1377"/>
      <c r="WVI5" s="1377"/>
      <c r="WVJ5" s="1377"/>
      <c r="WVK5" s="1377"/>
      <c r="WVL5" s="1377"/>
      <c r="WVM5" s="1377"/>
      <c r="WVN5" s="1377"/>
      <c r="WVO5" s="1377"/>
      <c r="WVP5" s="1377"/>
      <c r="WVQ5" s="1377"/>
      <c r="WVR5" s="1377"/>
      <c r="WVS5" s="1377"/>
      <c r="WVT5" s="1377"/>
      <c r="WVU5" s="1377"/>
      <c r="WVV5" s="1377"/>
      <c r="WVW5" s="1377"/>
      <c r="WVX5" s="1377"/>
      <c r="WVY5" s="1377"/>
      <c r="WVZ5" s="1377"/>
      <c r="WWA5" s="1377"/>
      <c r="WWB5" s="1377"/>
      <c r="WWC5" s="1377"/>
      <c r="WWD5" s="1377"/>
      <c r="WWE5" s="1377"/>
      <c r="WWF5" s="1377"/>
      <c r="WWG5" s="1377"/>
      <c r="WWH5" s="1377"/>
      <c r="WWI5" s="1377"/>
      <c r="WWJ5" s="1377"/>
      <c r="WWK5" s="1377"/>
      <c r="WWL5" s="1377"/>
      <c r="WWM5" s="1377"/>
      <c r="WWN5" s="1377"/>
      <c r="WWO5" s="1377"/>
      <c r="WWP5" s="1377"/>
      <c r="WWQ5" s="1377"/>
      <c r="WWR5" s="1377"/>
      <c r="WWS5" s="1377"/>
      <c r="WWT5" s="1377"/>
      <c r="WWU5" s="1377"/>
      <c r="WWV5" s="1377"/>
      <c r="WWW5" s="1377"/>
      <c r="WWX5" s="1377"/>
      <c r="WWY5" s="1377"/>
      <c r="WWZ5" s="1377"/>
      <c r="WXA5" s="1377"/>
      <c r="WXB5" s="1377"/>
      <c r="WXC5" s="1377"/>
      <c r="WXD5" s="1377"/>
      <c r="WXE5" s="1377"/>
      <c r="WXF5" s="1377"/>
      <c r="WXG5" s="1377"/>
      <c r="WXH5" s="1377"/>
      <c r="WXI5" s="1377"/>
      <c r="WXJ5" s="1377"/>
      <c r="WXK5" s="1377"/>
      <c r="WXL5" s="1377"/>
      <c r="WXM5" s="1377"/>
      <c r="WXN5" s="1377"/>
      <c r="WXO5" s="1377"/>
      <c r="WXP5" s="1377"/>
      <c r="WXQ5" s="1377"/>
      <c r="WXR5" s="1377"/>
      <c r="WXS5" s="1377"/>
      <c r="WXT5" s="1377"/>
      <c r="WXU5" s="1377"/>
      <c r="WXV5" s="1377"/>
      <c r="WXW5" s="1377"/>
      <c r="WXX5" s="1377"/>
      <c r="WXY5" s="1377"/>
      <c r="WXZ5" s="1377"/>
      <c r="WYA5" s="1377"/>
      <c r="WYB5" s="1377"/>
      <c r="WYC5" s="1377"/>
      <c r="WYD5" s="1377"/>
      <c r="WYE5" s="1377"/>
      <c r="WYF5" s="1377"/>
      <c r="WYG5" s="1377"/>
      <c r="WYH5" s="1377"/>
      <c r="WYI5" s="1377"/>
      <c r="WYJ5" s="1377"/>
      <c r="WYK5" s="1377"/>
      <c r="WYL5" s="1377"/>
      <c r="WYM5" s="1377"/>
      <c r="WYN5" s="1377"/>
      <c r="WYO5" s="1377"/>
      <c r="WYP5" s="1377"/>
      <c r="WYQ5" s="1377"/>
      <c r="WYR5" s="1377"/>
      <c r="WYS5" s="1377"/>
      <c r="WYT5" s="1377"/>
      <c r="WYU5" s="1377"/>
      <c r="WYV5" s="1377"/>
      <c r="WYW5" s="1377"/>
      <c r="WYX5" s="1377"/>
      <c r="WYY5" s="1377"/>
      <c r="WYZ5" s="1377"/>
      <c r="WZA5" s="1377"/>
      <c r="WZB5" s="1377"/>
      <c r="WZC5" s="1377"/>
      <c r="WZD5" s="1377"/>
      <c r="WZE5" s="1377"/>
      <c r="WZF5" s="1377"/>
      <c r="WZG5" s="1377"/>
      <c r="WZH5" s="1377"/>
      <c r="WZI5" s="1377"/>
      <c r="WZJ5" s="1377"/>
      <c r="WZK5" s="1377"/>
      <c r="WZL5" s="1377"/>
      <c r="WZM5" s="1377"/>
      <c r="WZN5" s="1377"/>
      <c r="WZO5" s="1377"/>
      <c r="WZP5" s="1377"/>
      <c r="WZQ5" s="1377"/>
      <c r="WZR5" s="1377"/>
      <c r="WZS5" s="1377"/>
      <c r="WZT5" s="1377"/>
      <c r="WZU5" s="1377"/>
      <c r="WZV5" s="1377"/>
      <c r="WZW5" s="1377"/>
      <c r="WZX5" s="1377"/>
      <c r="WZY5" s="1377"/>
      <c r="WZZ5" s="1377"/>
      <c r="XAA5" s="1377"/>
      <c r="XAB5" s="1377"/>
      <c r="XAC5" s="1377"/>
      <c r="XAD5" s="1377"/>
      <c r="XAE5" s="1377"/>
      <c r="XAF5" s="1377"/>
      <c r="XAG5" s="1377"/>
      <c r="XAH5" s="1377"/>
      <c r="XAI5" s="1377"/>
      <c r="XAJ5" s="1377"/>
      <c r="XAK5" s="1377"/>
      <c r="XAL5" s="1377"/>
      <c r="XAM5" s="1377"/>
      <c r="XAN5" s="1377"/>
      <c r="XAO5" s="1377"/>
      <c r="XAP5" s="1377"/>
      <c r="XAQ5" s="1377"/>
      <c r="XAR5" s="1377"/>
      <c r="XAS5" s="1377"/>
      <c r="XAT5" s="1377"/>
      <c r="XAU5" s="1377"/>
      <c r="XAV5" s="1377"/>
      <c r="XAW5" s="1377"/>
      <c r="XAX5" s="1377"/>
      <c r="XAY5" s="1377"/>
      <c r="XAZ5" s="1377"/>
      <c r="XBA5" s="1377"/>
      <c r="XBB5" s="1377"/>
      <c r="XBC5" s="1377"/>
      <c r="XBD5" s="1377"/>
      <c r="XBE5" s="1377"/>
      <c r="XBF5" s="1377"/>
      <c r="XBG5" s="1377"/>
      <c r="XBH5" s="1377"/>
      <c r="XBI5" s="1377"/>
      <c r="XBJ5" s="1377"/>
      <c r="XBK5" s="1377"/>
      <c r="XBL5" s="1377"/>
      <c r="XBM5" s="1377"/>
      <c r="XBN5" s="1377"/>
      <c r="XBO5" s="1377"/>
      <c r="XBP5" s="1377"/>
      <c r="XBQ5" s="1377"/>
      <c r="XBR5" s="1377"/>
      <c r="XBS5" s="1377"/>
      <c r="XBT5" s="1377"/>
      <c r="XBU5" s="1377"/>
      <c r="XBV5" s="1377"/>
      <c r="XBW5" s="1377"/>
      <c r="XBX5" s="1377"/>
      <c r="XBY5" s="1377"/>
      <c r="XBZ5" s="1377"/>
      <c r="XCA5" s="1377"/>
      <c r="XCB5" s="1377"/>
      <c r="XCC5" s="1377"/>
      <c r="XCD5" s="1377"/>
      <c r="XCE5" s="1377"/>
      <c r="XCF5" s="1377"/>
      <c r="XCG5" s="1377"/>
      <c r="XCH5" s="1377"/>
      <c r="XCI5" s="1377"/>
      <c r="XCJ5" s="1377"/>
      <c r="XCK5" s="1377"/>
      <c r="XCL5" s="1377"/>
      <c r="XCM5" s="1377"/>
      <c r="XCN5" s="1377"/>
      <c r="XCO5" s="1377"/>
      <c r="XCP5" s="1377"/>
      <c r="XCQ5" s="1377"/>
      <c r="XCR5" s="1377"/>
      <c r="XCS5" s="1377"/>
      <c r="XCT5" s="1377"/>
      <c r="XCU5" s="1377"/>
      <c r="XCV5" s="1377"/>
      <c r="XCW5" s="1377"/>
      <c r="XCX5" s="1377"/>
      <c r="XCY5" s="1377"/>
      <c r="XCZ5" s="1377"/>
      <c r="XDA5" s="1377"/>
      <c r="XDB5" s="1377"/>
      <c r="XDC5" s="1377"/>
      <c r="XDD5" s="1377"/>
      <c r="XDE5" s="1377"/>
      <c r="XDF5" s="1377"/>
      <c r="XDG5" s="1377"/>
      <c r="XDH5" s="1377"/>
      <c r="XDI5" s="1377"/>
      <c r="XDJ5" s="1377"/>
      <c r="XDK5" s="1377"/>
      <c r="XDL5" s="1377"/>
      <c r="XDM5" s="1377"/>
      <c r="XDN5" s="1377"/>
      <c r="XDO5" s="1377"/>
      <c r="XDP5" s="1377"/>
      <c r="XDQ5" s="1377"/>
      <c r="XDR5" s="1377"/>
      <c r="XDS5" s="1377"/>
      <c r="XDT5" s="1377"/>
      <c r="XDU5" s="1377"/>
      <c r="XDV5" s="1377"/>
      <c r="XDW5" s="1377"/>
      <c r="XDX5" s="1377"/>
      <c r="XDY5" s="1377"/>
      <c r="XDZ5" s="1377"/>
      <c r="XEA5" s="1377"/>
      <c r="XEB5" s="1377"/>
      <c r="XEC5" s="1377"/>
      <c r="XED5" s="1377"/>
      <c r="XEE5" s="1377"/>
      <c r="XEF5" s="1377"/>
      <c r="XEG5" s="1377"/>
      <c r="XEH5" s="1377"/>
      <c r="XEI5" s="1377"/>
      <c r="XEJ5" s="1377"/>
      <c r="XEK5" s="1377"/>
      <c r="XEL5" s="1377"/>
      <c r="XEM5" s="1377"/>
      <c r="XEN5" s="1377"/>
      <c r="XEO5" s="1377"/>
      <c r="XEP5" s="1377"/>
      <c r="XEQ5" s="1377"/>
      <c r="XER5" s="1377"/>
      <c r="XES5" s="1377"/>
      <c r="XET5" s="1377"/>
      <c r="XEU5" s="1377"/>
      <c r="XEV5" s="1377"/>
      <c r="XEW5" s="1377"/>
      <c r="XEX5" s="1377"/>
      <c r="XEY5" s="1377"/>
      <c r="XEZ5" s="1377"/>
      <c r="XFA5" s="1377"/>
      <c r="XFB5" s="1377"/>
      <c r="XFC5" s="1377"/>
    </row>
    <row r="6" spans="1:16383" s="1428" customFormat="1">
      <c r="A6" s="1377"/>
      <c r="B6" s="1381"/>
      <c r="C6" s="1381" t="s">
        <v>125</v>
      </c>
      <c r="D6" s="1381">
        <v>20</v>
      </c>
      <c r="E6" s="1381" t="s">
        <v>1578</v>
      </c>
      <c r="F6" s="1381" t="s">
        <v>25</v>
      </c>
      <c r="G6" s="1381">
        <v>4702112432</v>
      </c>
      <c r="H6" s="1381" t="s">
        <v>566</v>
      </c>
      <c r="I6" s="1384">
        <v>710615870002</v>
      </c>
      <c r="J6" s="1381">
        <v>869</v>
      </c>
      <c r="K6" s="1386"/>
      <c r="L6" s="1382"/>
      <c r="M6" s="1381"/>
      <c r="N6" s="1381"/>
      <c r="O6" s="1381"/>
      <c r="P6" s="1381">
        <v>876</v>
      </c>
      <c r="Q6" s="1381">
        <v>23</v>
      </c>
      <c r="R6" s="1469" t="s">
        <v>26</v>
      </c>
      <c r="S6" s="1381"/>
      <c r="T6" s="1411" t="s">
        <v>342</v>
      </c>
      <c r="U6" s="1411" t="s">
        <v>342</v>
      </c>
      <c r="V6" s="1411" t="s">
        <v>342</v>
      </c>
      <c r="W6" s="1468" t="s">
        <v>342</v>
      </c>
      <c r="X6" s="1943"/>
      <c r="Y6" s="1944"/>
      <c r="Z6" s="1461">
        <f t="shared" si="0"/>
        <v>1.0080552359033372</v>
      </c>
      <c r="AA6" s="1377"/>
      <c r="AB6" s="1377"/>
      <c r="AC6" s="1377"/>
      <c r="AD6" s="1377"/>
      <c r="AE6" s="1377"/>
      <c r="AF6" s="1377"/>
      <c r="AG6" s="1377"/>
      <c r="AH6" s="1377"/>
      <c r="AI6" s="1377"/>
      <c r="AJ6" s="1377"/>
      <c r="AK6" s="1377"/>
      <c r="AL6" s="1377"/>
      <c r="AM6" s="1377"/>
      <c r="AN6" s="1377"/>
      <c r="AO6" s="1377"/>
      <c r="AP6" s="1377"/>
      <c r="AQ6" s="1377"/>
      <c r="AR6" s="1377"/>
      <c r="AS6" s="1377"/>
      <c r="AT6" s="1377"/>
      <c r="AU6" s="1377"/>
      <c r="AV6" s="1377"/>
      <c r="AW6" s="1377"/>
      <c r="AX6" s="1377"/>
      <c r="AY6" s="1377"/>
      <c r="AZ6" s="1377"/>
      <c r="BA6" s="1377"/>
      <c r="BB6" s="1377"/>
      <c r="BC6" s="1377"/>
      <c r="BD6" s="1377"/>
      <c r="BE6" s="1377"/>
      <c r="BF6" s="1377"/>
      <c r="BG6" s="1377"/>
      <c r="BH6" s="1377"/>
      <c r="BI6" s="1377"/>
      <c r="BJ6" s="1377"/>
      <c r="BK6" s="1377"/>
      <c r="BL6" s="1377"/>
      <c r="BM6" s="1377"/>
      <c r="BN6" s="1377"/>
      <c r="BO6" s="1377"/>
      <c r="BP6" s="1377"/>
      <c r="BQ6" s="1377"/>
      <c r="BR6" s="1377"/>
      <c r="BS6" s="1377"/>
      <c r="BT6" s="1377"/>
      <c r="BU6" s="1377"/>
      <c r="BV6" s="1377"/>
      <c r="BW6" s="1377"/>
      <c r="BX6" s="1377"/>
      <c r="BY6" s="1377"/>
      <c r="BZ6" s="1377"/>
      <c r="CA6" s="1377"/>
      <c r="CB6" s="1377"/>
      <c r="CC6" s="1377"/>
      <c r="CD6" s="1377"/>
      <c r="CE6" s="1377"/>
      <c r="CF6" s="1377"/>
      <c r="CG6" s="1377"/>
      <c r="CH6" s="1377"/>
      <c r="CI6" s="1377"/>
      <c r="CJ6" s="1377"/>
      <c r="CK6" s="1377"/>
      <c r="CL6" s="1377"/>
      <c r="CM6" s="1377"/>
      <c r="CN6" s="1377"/>
      <c r="CO6" s="1377"/>
      <c r="CP6" s="1377"/>
      <c r="CQ6" s="1377"/>
      <c r="CR6" s="1377"/>
      <c r="CS6" s="1377"/>
      <c r="CT6" s="1377"/>
      <c r="CU6" s="1377"/>
      <c r="CV6" s="1377"/>
      <c r="CW6" s="1377"/>
      <c r="CX6" s="1377"/>
      <c r="CY6" s="1377"/>
      <c r="CZ6" s="1377"/>
      <c r="DA6" s="1377"/>
      <c r="DB6" s="1377"/>
      <c r="DC6" s="1377"/>
      <c r="DD6" s="1377"/>
      <c r="DE6" s="1377"/>
      <c r="DF6" s="1377"/>
      <c r="DG6" s="1377"/>
      <c r="DH6" s="1377"/>
      <c r="DI6" s="1377"/>
      <c r="DJ6" s="1377"/>
      <c r="DK6" s="1377"/>
      <c r="DL6" s="1377"/>
      <c r="DM6" s="1377"/>
      <c r="DN6" s="1377"/>
      <c r="DO6" s="1377"/>
      <c r="DP6" s="1377"/>
      <c r="DQ6" s="1377"/>
      <c r="DR6" s="1377"/>
      <c r="DS6" s="1377"/>
      <c r="DT6" s="1377"/>
      <c r="DU6" s="1377"/>
      <c r="DV6" s="1377"/>
      <c r="DW6" s="1377"/>
      <c r="DX6" s="1377"/>
      <c r="DY6" s="1377"/>
      <c r="DZ6" s="1377"/>
      <c r="EA6" s="1377"/>
      <c r="EB6" s="1377"/>
      <c r="EC6" s="1377"/>
      <c r="ED6" s="1377"/>
      <c r="EE6" s="1377"/>
      <c r="EF6" s="1377"/>
      <c r="EG6" s="1377"/>
      <c r="EH6" s="1377"/>
      <c r="EI6" s="1377"/>
      <c r="EJ6" s="1377"/>
      <c r="EK6" s="1377"/>
      <c r="EL6" s="1377"/>
      <c r="EM6" s="1377"/>
      <c r="EN6" s="1377"/>
      <c r="EO6" s="1377"/>
      <c r="EP6" s="1377"/>
      <c r="EQ6" s="1377"/>
      <c r="ER6" s="1377"/>
      <c r="ES6" s="1377"/>
      <c r="ET6" s="1377"/>
      <c r="EU6" s="1377"/>
      <c r="EV6" s="1377"/>
      <c r="EW6" s="1377"/>
      <c r="EX6" s="1377"/>
      <c r="EY6" s="1377"/>
      <c r="EZ6" s="1377"/>
      <c r="FA6" s="1377"/>
      <c r="FB6" s="1377"/>
      <c r="FC6" s="1377"/>
      <c r="FD6" s="1377"/>
      <c r="FE6" s="1377"/>
      <c r="FF6" s="1377"/>
      <c r="FG6" s="1377"/>
      <c r="FH6" s="1377"/>
      <c r="FI6" s="1377"/>
      <c r="FJ6" s="1377"/>
      <c r="FK6" s="1377"/>
      <c r="FL6" s="1377"/>
      <c r="FM6" s="1377"/>
      <c r="FN6" s="1377"/>
      <c r="FO6" s="1377"/>
      <c r="FP6" s="1377"/>
      <c r="FQ6" s="1377"/>
      <c r="FR6" s="1377"/>
      <c r="FS6" s="1377"/>
      <c r="FT6" s="1377"/>
      <c r="FU6" s="1377"/>
      <c r="FV6" s="1377"/>
      <c r="FW6" s="1377"/>
      <c r="FX6" s="1377"/>
      <c r="FY6" s="1377"/>
      <c r="FZ6" s="1377"/>
      <c r="GA6" s="1377"/>
      <c r="GB6" s="1377"/>
      <c r="GC6" s="1377"/>
      <c r="GD6" s="1377"/>
      <c r="GE6" s="1377"/>
      <c r="GF6" s="1377"/>
      <c r="GG6" s="1377"/>
      <c r="GH6" s="1377"/>
      <c r="GI6" s="1377"/>
      <c r="GJ6" s="1377"/>
      <c r="GK6" s="1377"/>
      <c r="GL6" s="1377"/>
      <c r="GM6" s="1377"/>
      <c r="GN6" s="1377"/>
      <c r="GO6" s="1377"/>
      <c r="GP6" s="1377"/>
      <c r="GQ6" s="1377"/>
      <c r="GR6" s="1377"/>
      <c r="GS6" s="1377"/>
      <c r="GT6" s="1377"/>
      <c r="GU6" s="1377"/>
      <c r="GV6" s="1377"/>
      <c r="GW6" s="1377"/>
      <c r="GX6" s="1377"/>
      <c r="GY6" s="1377"/>
      <c r="GZ6" s="1377"/>
      <c r="HA6" s="1377"/>
      <c r="HB6" s="1377"/>
      <c r="HC6" s="1377"/>
      <c r="HD6" s="1377"/>
      <c r="HE6" s="1377"/>
      <c r="HF6" s="1377"/>
      <c r="HG6" s="1377"/>
      <c r="HH6" s="1377"/>
      <c r="HI6" s="1377"/>
      <c r="HJ6" s="1377"/>
      <c r="HK6" s="1377"/>
      <c r="HL6" s="1377"/>
      <c r="HM6" s="1377"/>
      <c r="HN6" s="1377"/>
      <c r="HO6" s="1377"/>
      <c r="HP6" s="1377"/>
      <c r="HQ6" s="1377"/>
      <c r="HR6" s="1377"/>
      <c r="HS6" s="1377"/>
      <c r="HT6" s="1377"/>
      <c r="HU6" s="1377"/>
      <c r="HV6" s="1377"/>
      <c r="HW6" s="1377"/>
      <c r="HX6" s="1377"/>
      <c r="HY6" s="1377"/>
      <c r="HZ6" s="1377"/>
      <c r="IA6" s="1377"/>
      <c r="IB6" s="1377"/>
      <c r="IC6" s="1377"/>
      <c r="ID6" s="1377"/>
      <c r="IE6" s="1377"/>
      <c r="IF6" s="1377"/>
      <c r="IG6" s="1377"/>
      <c r="IH6" s="1377"/>
      <c r="II6" s="1377"/>
      <c r="IJ6" s="1377"/>
      <c r="IK6" s="1377"/>
      <c r="IL6" s="1377"/>
      <c r="IM6" s="1377"/>
      <c r="IN6" s="1377"/>
      <c r="IO6" s="1377"/>
      <c r="IP6" s="1377"/>
      <c r="IQ6" s="1377"/>
      <c r="IR6" s="1377"/>
      <c r="IS6" s="1377"/>
      <c r="IT6" s="1377"/>
      <c r="IU6" s="1377"/>
      <c r="IV6" s="1377"/>
      <c r="IW6" s="1377"/>
      <c r="IX6" s="1377"/>
      <c r="IY6" s="1377"/>
      <c r="IZ6" s="1377"/>
      <c r="JA6" s="1377"/>
      <c r="JB6" s="1377"/>
      <c r="JC6" s="1377"/>
      <c r="JD6" s="1377"/>
      <c r="JE6" s="1377"/>
      <c r="JF6" s="1377"/>
      <c r="JG6" s="1377"/>
      <c r="JH6" s="1377"/>
      <c r="JI6" s="1377"/>
      <c r="JJ6" s="1377"/>
      <c r="JK6" s="1377"/>
      <c r="JL6" s="1377"/>
      <c r="JM6" s="1377"/>
      <c r="JN6" s="1377"/>
      <c r="JO6" s="1377"/>
      <c r="JP6" s="1377"/>
      <c r="JQ6" s="1377"/>
      <c r="JR6" s="1377"/>
      <c r="JS6" s="1377"/>
      <c r="JT6" s="1377"/>
      <c r="JU6" s="1377"/>
      <c r="JV6" s="1377"/>
      <c r="JW6" s="1377"/>
      <c r="JX6" s="1377"/>
      <c r="JY6" s="1377"/>
      <c r="JZ6" s="1377"/>
      <c r="KA6" s="1377"/>
      <c r="KB6" s="1377"/>
      <c r="KC6" s="1377"/>
      <c r="KD6" s="1377"/>
      <c r="KE6" s="1377"/>
      <c r="KF6" s="1377"/>
      <c r="KG6" s="1377"/>
      <c r="KH6" s="1377"/>
      <c r="KI6" s="1377"/>
      <c r="KJ6" s="1377"/>
      <c r="KK6" s="1377"/>
      <c r="KL6" s="1377"/>
      <c r="KM6" s="1377"/>
      <c r="KN6" s="1377"/>
      <c r="KO6" s="1377"/>
      <c r="KP6" s="1377"/>
      <c r="KQ6" s="1377"/>
      <c r="KR6" s="1377"/>
      <c r="KS6" s="1377"/>
      <c r="KT6" s="1377"/>
      <c r="KU6" s="1377"/>
      <c r="KV6" s="1377"/>
      <c r="KW6" s="1377"/>
      <c r="KX6" s="1377"/>
      <c r="KY6" s="1377"/>
      <c r="KZ6" s="1377"/>
      <c r="LA6" s="1377"/>
      <c r="LB6" s="1377"/>
      <c r="LC6" s="1377"/>
      <c r="LD6" s="1377"/>
      <c r="LE6" s="1377"/>
      <c r="LF6" s="1377"/>
      <c r="LG6" s="1377"/>
      <c r="LH6" s="1377"/>
      <c r="LI6" s="1377"/>
      <c r="LJ6" s="1377"/>
      <c r="LK6" s="1377"/>
      <c r="LL6" s="1377"/>
      <c r="LM6" s="1377"/>
      <c r="LN6" s="1377"/>
      <c r="LO6" s="1377"/>
      <c r="LP6" s="1377"/>
      <c r="LQ6" s="1377"/>
      <c r="LR6" s="1377"/>
      <c r="LS6" s="1377"/>
      <c r="LT6" s="1377"/>
      <c r="LU6" s="1377"/>
      <c r="LV6" s="1377"/>
      <c r="LW6" s="1377"/>
      <c r="LX6" s="1377"/>
      <c r="LY6" s="1377"/>
      <c r="LZ6" s="1377"/>
      <c r="MA6" s="1377"/>
      <c r="MB6" s="1377"/>
      <c r="MC6" s="1377"/>
      <c r="MD6" s="1377"/>
      <c r="ME6" s="1377"/>
      <c r="MF6" s="1377"/>
      <c r="MG6" s="1377"/>
      <c r="MH6" s="1377"/>
      <c r="MI6" s="1377"/>
      <c r="MJ6" s="1377"/>
      <c r="MK6" s="1377"/>
      <c r="ML6" s="1377"/>
      <c r="MM6" s="1377"/>
      <c r="MN6" s="1377"/>
      <c r="MO6" s="1377"/>
      <c r="MP6" s="1377"/>
      <c r="MQ6" s="1377"/>
      <c r="MR6" s="1377"/>
      <c r="MS6" s="1377"/>
      <c r="MT6" s="1377"/>
      <c r="MU6" s="1377"/>
      <c r="MV6" s="1377"/>
      <c r="MW6" s="1377"/>
      <c r="MX6" s="1377"/>
      <c r="MY6" s="1377"/>
      <c r="MZ6" s="1377"/>
      <c r="NA6" s="1377"/>
      <c r="NB6" s="1377"/>
      <c r="NC6" s="1377"/>
      <c r="ND6" s="1377"/>
      <c r="NE6" s="1377"/>
      <c r="NF6" s="1377"/>
      <c r="NG6" s="1377"/>
      <c r="NH6" s="1377"/>
      <c r="NI6" s="1377"/>
      <c r="NJ6" s="1377"/>
      <c r="NK6" s="1377"/>
      <c r="NL6" s="1377"/>
      <c r="NM6" s="1377"/>
      <c r="NN6" s="1377"/>
      <c r="NO6" s="1377"/>
      <c r="NP6" s="1377"/>
      <c r="NQ6" s="1377"/>
      <c r="NR6" s="1377"/>
      <c r="NS6" s="1377"/>
      <c r="NT6" s="1377"/>
      <c r="NU6" s="1377"/>
      <c r="NV6" s="1377"/>
      <c r="NW6" s="1377"/>
      <c r="NX6" s="1377"/>
      <c r="NY6" s="1377"/>
      <c r="NZ6" s="1377"/>
      <c r="OA6" s="1377"/>
      <c r="OB6" s="1377"/>
      <c r="OC6" s="1377"/>
      <c r="OD6" s="1377"/>
      <c r="OE6" s="1377"/>
      <c r="OF6" s="1377"/>
      <c r="OG6" s="1377"/>
      <c r="OH6" s="1377"/>
      <c r="OI6" s="1377"/>
      <c r="OJ6" s="1377"/>
      <c r="OK6" s="1377"/>
      <c r="OL6" s="1377"/>
      <c r="OM6" s="1377"/>
      <c r="ON6" s="1377"/>
      <c r="OO6" s="1377"/>
      <c r="OP6" s="1377"/>
      <c r="OQ6" s="1377"/>
      <c r="OR6" s="1377"/>
      <c r="OS6" s="1377"/>
      <c r="OT6" s="1377"/>
      <c r="OU6" s="1377"/>
      <c r="OV6" s="1377"/>
      <c r="OW6" s="1377"/>
      <c r="OX6" s="1377"/>
      <c r="OY6" s="1377"/>
      <c r="OZ6" s="1377"/>
      <c r="PA6" s="1377"/>
      <c r="PB6" s="1377"/>
      <c r="PC6" s="1377"/>
      <c r="PD6" s="1377"/>
      <c r="PE6" s="1377"/>
      <c r="PF6" s="1377"/>
      <c r="PG6" s="1377"/>
      <c r="PH6" s="1377"/>
      <c r="PI6" s="1377"/>
      <c r="PJ6" s="1377"/>
      <c r="PK6" s="1377"/>
      <c r="PL6" s="1377"/>
      <c r="PM6" s="1377"/>
      <c r="PN6" s="1377"/>
      <c r="PO6" s="1377"/>
      <c r="PP6" s="1377"/>
      <c r="PQ6" s="1377"/>
      <c r="PR6" s="1377"/>
      <c r="PS6" s="1377"/>
      <c r="PT6" s="1377"/>
      <c r="PU6" s="1377"/>
      <c r="PV6" s="1377"/>
      <c r="PW6" s="1377"/>
      <c r="PX6" s="1377"/>
      <c r="PY6" s="1377"/>
      <c r="PZ6" s="1377"/>
      <c r="QA6" s="1377"/>
      <c r="QB6" s="1377"/>
      <c r="QC6" s="1377"/>
      <c r="QD6" s="1377"/>
      <c r="QE6" s="1377"/>
      <c r="QF6" s="1377"/>
      <c r="QG6" s="1377"/>
      <c r="QH6" s="1377"/>
      <c r="QI6" s="1377"/>
      <c r="QJ6" s="1377"/>
      <c r="QK6" s="1377"/>
      <c r="QL6" s="1377"/>
      <c r="QM6" s="1377"/>
      <c r="QN6" s="1377"/>
      <c r="QO6" s="1377"/>
      <c r="QP6" s="1377"/>
      <c r="QQ6" s="1377"/>
      <c r="QR6" s="1377"/>
      <c r="QS6" s="1377"/>
      <c r="QT6" s="1377"/>
      <c r="QU6" s="1377"/>
      <c r="QV6" s="1377"/>
      <c r="QW6" s="1377"/>
      <c r="QX6" s="1377"/>
      <c r="QY6" s="1377"/>
      <c r="QZ6" s="1377"/>
      <c r="RA6" s="1377"/>
      <c r="RB6" s="1377"/>
      <c r="RC6" s="1377"/>
      <c r="RD6" s="1377"/>
      <c r="RE6" s="1377"/>
      <c r="RF6" s="1377"/>
      <c r="RG6" s="1377"/>
      <c r="RH6" s="1377"/>
      <c r="RI6" s="1377"/>
      <c r="RJ6" s="1377"/>
      <c r="RK6" s="1377"/>
      <c r="RL6" s="1377"/>
      <c r="RM6" s="1377"/>
      <c r="RN6" s="1377"/>
      <c r="RO6" s="1377"/>
      <c r="RP6" s="1377"/>
      <c r="RQ6" s="1377"/>
      <c r="RR6" s="1377"/>
      <c r="RS6" s="1377"/>
      <c r="RT6" s="1377"/>
      <c r="RU6" s="1377"/>
      <c r="RV6" s="1377"/>
      <c r="RW6" s="1377"/>
      <c r="RX6" s="1377"/>
      <c r="RY6" s="1377"/>
      <c r="RZ6" s="1377"/>
      <c r="SA6" s="1377"/>
      <c r="SB6" s="1377"/>
      <c r="SC6" s="1377"/>
      <c r="SD6" s="1377"/>
      <c r="SE6" s="1377"/>
      <c r="SF6" s="1377"/>
      <c r="SG6" s="1377"/>
      <c r="SH6" s="1377"/>
      <c r="SI6" s="1377"/>
      <c r="SJ6" s="1377"/>
      <c r="SK6" s="1377"/>
      <c r="SL6" s="1377"/>
      <c r="SM6" s="1377"/>
      <c r="SN6" s="1377"/>
      <c r="SO6" s="1377"/>
      <c r="SP6" s="1377"/>
      <c r="SQ6" s="1377"/>
      <c r="SR6" s="1377"/>
      <c r="SS6" s="1377"/>
      <c r="ST6" s="1377"/>
      <c r="SU6" s="1377"/>
      <c r="SV6" s="1377"/>
      <c r="SW6" s="1377"/>
      <c r="SX6" s="1377"/>
      <c r="SY6" s="1377"/>
      <c r="SZ6" s="1377"/>
      <c r="TA6" s="1377"/>
      <c r="TB6" s="1377"/>
      <c r="TC6" s="1377"/>
      <c r="TD6" s="1377"/>
      <c r="TE6" s="1377"/>
      <c r="TF6" s="1377"/>
      <c r="TG6" s="1377"/>
      <c r="TH6" s="1377"/>
      <c r="TI6" s="1377"/>
      <c r="TJ6" s="1377"/>
      <c r="TK6" s="1377"/>
      <c r="TL6" s="1377"/>
      <c r="TM6" s="1377"/>
      <c r="TN6" s="1377"/>
      <c r="TO6" s="1377"/>
      <c r="TP6" s="1377"/>
      <c r="TQ6" s="1377"/>
      <c r="TR6" s="1377"/>
      <c r="TS6" s="1377"/>
      <c r="TT6" s="1377"/>
      <c r="TU6" s="1377"/>
      <c r="TV6" s="1377"/>
      <c r="TW6" s="1377"/>
      <c r="TX6" s="1377"/>
      <c r="TY6" s="1377"/>
      <c r="TZ6" s="1377"/>
      <c r="UA6" s="1377"/>
      <c r="UB6" s="1377"/>
      <c r="UC6" s="1377"/>
      <c r="UD6" s="1377"/>
      <c r="UE6" s="1377"/>
      <c r="UF6" s="1377"/>
      <c r="UG6" s="1377"/>
      <c r="UH6" s="1377"/>
      <c r="UI6" s="1377"/>
      <c r="UJ6" s="1377"/>
      <c r="UK6" s="1377"/>
      <c r="UL6" s="1377"/>
      <c r="UM6" s="1377"/>
      <c r="UN6" s="1377"/>
      <c r="UO6" s="1377"/>
      <c r="UP6" s="1377"/>
      <c r="UQ6" s="1377"/>
      <c r="UR6" s="1377"/>
      <c r="US6" s="1377"/>
      <c r="UT6" s="1377"/>
      <c r="UU6" s="1377"/>
      <c r="UV6" s="1377"/>
      <c r="UW6" s="1377"/>
      <c r="UX6" s="1377"/>
      <c r="UY6" s="1377"/>
      <c r="UZ6" s="1377"/>
      <c r="VA6" s="1377"/>
      <c r="VB6" s="1377"/>
      <c r="VC6" s="1377"/>
      <c r="VD6" s="1377"/>
      <c r="VE6" s="1377"/>
      <c r="VF6" s="1377"/>
      <c r="VG6" s="1377"/>
      <c r="VH6" s="1377"/>
      <c r="VI6" s="1377"/>
      <c r="VJ6" s="1377"/>
      <c r="VK6" s="1377"/>
      <c r="VL6" s="1377"/>
      <c r="VM6" s="1377"/>
      <c r="VN6" s="1377"/>
      <c r="VO6" s="1377"/>
      <c r="VP6" s="1377"/>
      <c r="VQ6" s="1377"/>
      <c r="VR6" s="1377"/>
      <c r="VS6" s="1377"/>
      <c r="VT6" s="1377"/>
      <c r="VU6" s="1377"/>
      <c r="VV6" s="1377"/>
      <c r="VW6" s="1377"/>
      <c r="VX6" s="1377"/>
      <c r="VY6" s="1377"/>
      <c r="VZ6" s="1377"/>
      <c r="WA6" s="1377"/>
      <c r="WB6" s="1377"/>
      <c r="WC6" s="1377"/>
      <c r="WD6" s="1377"/>
      <c r="WE6" s="1377"/>
      <c r="WF6" s="1377"/>
      <c r="WG6" s="1377"/>
      <c r="WH6" s="1377"/>
      <c r="WI6" s="1377"/>
      <c r="WJ6" s="1377"/>
      <c r="WK6" s="1377"/>
      <c r="WL6" s="1377"/>
      <c r="WM6" s="1377"/>
      <c r="WN6" s="1377"/>
      <c r="WO6" s="1377"/>
      <c r="WP6" s="1377"/>
      <c r="WQ6" s="1377"/>
      <c r="WR6" s="1377"/>
      <c r="WS6" s="1377"/>
      <c r="WT6" s="1377"/>
      <c r="WU6" s="1377"/>
      <c r="WV6" s="1377"/>
      <c r="WW6" s="1377"/>
      <c r="WX6" s="1377"/>
      <c r="WY6" s="1377"/>
      <c r="WZ6" s="1377"/>
      <c r="XA6" s="1377"/>
      <c r="XB6" s="1377"/>
      <c r="XC6" s="1377"/>
      <c r="XD6" s="1377"/>
      <c r="XE6" s="1377"/>
      <c r="XF6" s="1377"/>
      <c r="XG6" s="1377"/>
      <c r="XH6" s="1377"/>
      <c r="XI6" s="1377"/>
      <c r="XJ6" s="1377"/>
      <c r="XK6" s="1377"/>
      <c r="XL6" s="1377"/>
      <c r="XM6" s="1377"/>
      <c r="XN6" s="1377"/>
      <c r="XO6" s="1377"/>
      <c r="XP6" s="1377"/>
      <c r="XQ6" s="1377"/>
      <c r="XR6" s="1377"/>
      <c r="XS6" s="1377"/>
      <c r="XT6" s="1377"/>
      <c r="XU6" s="1377"/>
      <c r="XV6" s="1377"/>
      <c r="XW6" s="1377"/>
      <c r="XX6" s="1377"/>
      <c r="XY6" s="1377"/>
      <c r="XZ6" s="1377"/>
      <c r="YA6" s="1377"/>
      <c r="YB6" s="1377"/>
      <c r="YC6" s="1377"/>
      <c r="YD6" s="1377"/>
      <c r="YE6" s="1377"/>
      <c r="YF6" s="1377"/>
      <c r="YG6" s="1377"/>
      <c r="YH6" s="1377"/>
      <c r="YI6" s="1377"/>
      <c r="YJ6" s="1377"/>
      <c r="YK6" s="1377"/>
      <c r="YL6" s="1377"/>
      <c r="YM6" s="1377"/>
      <c r="YN6" s="1377"/>
      <c r="YO6" s="1377"/>
      <c r="YP6" s="1377"/>
      <c r="YQ6" s="1377"/>
      <c r="YR6" s="1377"/>
      <c r="YS6" s="1377"/>
      <c r="YT6" s="1377"/>
      <c r="YU6" s="1377"/>
      <c r="YV6" s="1377"/>
      <c r="YW6" s="1377"/>
      <c r="YX6" s="1377"/>
      <c r="YY6" s="1377"/>
      <c r="YZ6" s="1377"/>
      <c r="ZA6" s="1377"/>
      <c r="ZB6" s="1377"/>
      <c r="ZC6" s="1377"/>
      <c r="ZD6" s="1377"/>
      <c r="ZE6" s="1377"/>
      <c r="ZF6" s="1377"/>
      <c r="ZG6" s="1377"/>
      <c r="ZH6" s="1377"/>
      <c r="ZI6" s="1377"/>
      <c r="ZJ6" s="1377"/>
      <c r="ZK6" s="1377"/>
      <c r="ZL6" s="1377"/>
      <c r="ZM6" s="1377"/>
      <c r="ZN6" s="1377"/>
      <c r="ZO6" s="1377"/>
      <c r="ZP6" s="1377"/>
      <c r="ZQ6" s="1377"/>
      <c r="ZR6" s="1377"/>
      <c r="ZS6" s="1377"/>
      <c r="ZT6" s="1377"/>
      <c r="ZU6" s="1377"/>
      <c r="ZV6" s="1377"/>
      <c r="ZW6" s="1377"/>
      <c r="ZX6" s="1377"/>
      <c r="ZY6" s="1377"/>
      <c r="ZZ6" s="1377"/>
      <c r="AAA6" s="1377"/>
      <c r="AAB6" s="1377"/>
      <c r="AAC6" s="1377"/>
      <c r="AAD6" s="1377"/>
      <c r="AAE6" s="1377"/>
      <c r="AAF6" s="1377"/>
      <c r="AAG6" s="1377"/>
      <c r="AAH6" s="1377"/>
      <c r="AAI6" s="1377"/>
      <c r="AAJ6" s="1377"/>
      <c r="AAK6" s="1377"/>
      <c r="AAL6" s="1377"/>
      <c r="AAM6" s="1377"/>
      <c r="AAN6" s="1377"/>
      <c r="AAO6" s="1377"/>
      <c r="AAP6" s="1377"/>
      <c r="AAQ6" s="1377"/>
      <c r="AAR6" s="1377"/>
      <c r="AAS6" s="1377"/>
      <c r="AAT6" s="1377"/>
      <c r="AAU6" s="1377"/>
      <c r="AAV6" s="1377"/>
      <c r="AAW6" s="1377"/>
      <c r="AAX6" s="1377"/>
      <c r="AAY6" s="1377"/>
      <c r="AAZ6" s="1377"/>
      <c r="ABA6" s="1377"/>
      <c r="ABB6" s="1377"/>
      <c r="ABC6" s="1377"/>
      <c r="ABD6" s="1377"/>
      <c r="ABE6" s="1377"/>
      <c r="ABF6" s="1377"/>
      <c r="ABG6" s="1377"/>
      <c r="ABH6" s="1377"/>
      <c r="ABI6" s="1377"/>
      <c r="ABJ6" s="1377"/>
      <c r="ABK6" s="1377"/>
      <c r="ABL6" s="1377"/>
      <c r="ABM6" s="1377"/>
      <c r="ABN6" s="1377"/>
      <c r="ABO6" s="1377"/>
      <c r="ABP6" s="1377"/>
      <c r="ABQ6" s="1377"/>
      <c r="ABR6" s="1377"/>
      <c r="ABS6" s="1377"/>
      <c r="ABT6" s="1377"/>
      <c r="ABU6" s="1377"/>
      <c r="ABV6" s="1377"/>
      <c r="ABW6" s="1377"/>
      <c r="ABX6" s="1377"/>
      <c r="ABY6" s="1377"/>
      <c r="ABZ6" s="1377"/>
      <c r="ACA6" s="1377"/>
      <c r="ACB6" s="1377"/>
      <c r="ACC6" s="1377"/>
      <c r="ACD6" s="1377"/>
      <c r="ACE6" s="1377"/>
      <c r="ACF6" s="1377"/>
      <c r="ACG6" s="1377"/>
      <c r="ACH6" s="1377"/>
      <c r="ACI6" s="1377"/>
      <c r="ACJ6" s="1377"/>
      <c r="ACK6" s="1377"/>
      <c r="ACL6" s="1377"/>
      <c r="ACM6" s="1377"/>
      <c r="ACN6" s="1377"/>
      <c r="ACO6" s="1377"/>
      <c r="ACP6" s="1377"/>
      <c r="ACQ6" s="1377"/>
      <c r="ACR6" s="1377"/>
      <c r="ACS6" s="1377"/>
      <c r="ACT6" s="1377"/>
      <c r="ACU6" s="1377"/>
      <c r="ACV6" s="1377"/>
      <c r="ACW6" s="1377"/>
      <c r="ACX6" s="1377"/>
      <c r="ACY6" s="1377"/>
      <c r="ACZ6" s="1377"/>
      <c r="ADA6" s="1377"/>
      <c r="ADB6" s="1377"/>
      <c r="ADC6" s="1377"/>
      <c r="ADD6" s="1377"/>
      <c r="ADE6" s="1377"/>
      <c r="ADF6" s="1377"/>
      <c r="ADG6" s="1377"/>
      <c r="ADH6" s="1377"/>
      <c r="ADI6" s="1377"/>
      <c r="ADJ6" s="1377"/>
      <c r="ADK6" s="1377"/>
      <c r="ADL6" s="1377"/>
      <c r="ADM6" s="1377"/>
      <c r="ADN6" s="1377"/>
      <c r="ADO6" s="1377"/>
      <c r="ADP6" s="1377"/>
      <c r="ADQ6" s="1377"/>
      <c r="ADR6" s="1377"/>
      <c r="ADS6" s="1377"/>
      <c r="ADT6" s="1377"/>
      <c r="ADU6" s="1377"/>
      <c r="ADV6" s="1377"/>
      <c r="ADW6" s="1377"/>
      <c r="ADX6" s="1377"/>
      <c r="ADY6" s="1377"/>
      <c r="ADZ6" s="1377"/>
      <c r="AEA6" s="1377"/>
      <c r="AEB6" s="1377"/>
      <c r="AEC6" s="1377"/>
      <c r="AED6" s="1377"/>
      <c r="AEE6" s="1377"/>
      <c r="AEF6" s="1377"/>
      <c r="AEG6" s="1377"/>
      <c r="AEH6" s="1377"/>
      <c r="AEI6" s="1377"/>
      <c r="AEJ6" s="1377"/>
      <c r="AEK6" s="1377"/>
      <c r="AEL6" s="1377"/>
      <c r="AEM6" s="1377"/>
      <c r="AEN6" s="1377"/>
      <c r="AEO6" s="1377"/>
      <c r="AEP6" s="1377"/>
      <c r="AEQ6" s="1377"/>
      <c r="AER6" s="1377"/>
      <c r="AES6" s="1377"/>
      <c r="AET6" s="1377"/>
      <c r="AEU6" s="1377"/>
      <c r="AEV6" s="1377"/>
      <c r="AEW6" s="1377"/>
      <c r="AEX6" s="1377"/>
      <c r="AEY6" s="1377"/>
      <c r="AEZ6" s="1377"/>
      <c r="AFA6" s="1377"/>
      <c r="AFB6" s="1377"/>
      <c r="AFC6" s="1377"/>
      <c r="AFD6" s="1377"/>
      <c r="AFE6" s="1377"/>
      <c r="AFF6" s="1377"/>
      <c r="AFG6" s="1377"/>
      <c r="AFH6" s="1377"/>
      <c r="AFI6" s="1377"/>
      <c r="AFJ6" s="1377"/>
      <c r="AFK6" s="1377"/>
      <c r="AFL6" s="1377"/>
      <c r="AFM6" s="1377"/>
      <c r="AFN6" s="1377"/>
      <c r="AFO6" s="1377"/>
      <c r="AFP6" s="1377"/>
      <c r="AFQ6" s="1377"/>
      <c r="AFR6" s="1377"/>
      <c r="AFS6" s="1377"/>
      <c r="AFT6" s="1377"/>
      <c r="AFU6" s="1377"/>
      <c r="AFV6" s="1377"/>
      <c r="AFW6" s="1377"/>
      <c r="AFX6" s="1377"/>
      <c r="AFY6" s="1377"/>
      <c r="AFZ6" s="1377"/>
      <c r="AGA6" s="1377"/>
      <c r="AGB6" s="1377"/>
      <c r="AGC6" s="1377"/>
      <c r="AGD6" s="1377"/>
      <c r="AGE6" s="1377"/>
      <c r="AGF6" s="1377"/>
      <c r="AGG6" s="1377"/>
      <c r="AGH6" s="1377"/>
      <c r="AGI6" s="1377"/>
      <c r="AGJ6" s="1377"/>
      <c r="AGK6" s="1377"/>
      <c r="AGL6" s="1377"/>
      <c r="AGM6" s="1377"/>
      <c r="AGN6" s="1377"/>
      <c r="AGO6" s="1377"/>
      <c r="AGP6" s="1377"/>
      <c r="AGQ6" s="1377"/>
      <c r="AGR6" s="1377"/>
      <c r="AGS6" s="1377"/>
      <c r="AGT6" s="1377"/>
      <c r="AGU6" s="1377"/>
      <c r="AGV6" s="1377"/>
      <c r="AGW6" s="1377"/>
      <c r="AGX6" s="1377"/>
      <c r="AGY6" s="1377"/>
      <c r="AGZ6" s="1377"/>
      <c r="AHA6" s="1377"/>
      <c r="AHB6" s="1377"/>
      <c r="AHC6" s="1377"/>
      <c r="AHD6" s="1377"/>
      <c r="AHE6" s="1377"/>
      <c r="AHF6" s="1377"/>
      <c r="AHG6" s="1377"/>
      <c r="AHH6" s="1377"/>
      <c r="AHI6" s="1377"/>
      <c r="AHJ6" s="1377"/>
      <c r="AHK6" s="1377"/>
      <c r="AHL6" s="1377"/>
      <c r="AHM6" s="1377"/>
      <c r="AHN6" s="1377"/>
      <c r="AHO6" s="1377"/>
      <c r="AHP6" s="1377"/>
      <c r="AHQ6" s="1377"/>
      <c r="AHR6" s="1377"/>
      <c r="AHS6" s="1377"/>
      <c r="AHT6" s="1377"/>
      <c r="AHU6" s="1377"/>
      <c r="AHV6" s="1377"/>
      <c r="AHW6" s="1377"/>
      <c r="AHX6" s="1377"/>
      <c r="AHY6" s="1377"/>
      <c r="AHZ6" s="1377"/>
      <c r="AIA6" s="1377"/>
      <c r="AIB6" s="1377"/>
      <c r="AIC6" s="1377"/>
      <c r="AID6" s="1377"/>
      <c r="AIE6" s="1377"/>
      <c r="AIF6" s="1377"/>
      <c r="AIG6" s="1377"/>
      <c r="AIH6" s="1377"/>
      <c r="AII6" s="1377"/>
      <c r="AIJ6" s="1377"/>
      <c r="AIK6" s="1377"/>
      <c r="AIL6" s="1377"/>
      <c r="AIM6" s="1377"/>
      <c r="AIN6" s="1377"/>
      <c r="AIO6" s="1377"/>
      <c r="AIP6" s="1377"/>
      <c r="AIQ6" s="1377"/>
      <c r="AIR6" s="1377"/>
      <c r="AIS6" s="1377"/>
      <c r="AIT6" s="1377"/>
      <c r="AIU6" s="1377"/>
      <c r="AIV6" s="1377"/>
      <c r="AIW6" s="1377"/>
      <c r="AIX6" s="1377"/>
      <c r="AIY6" s="1377"/>
      <c r="AIZ6" s="1377"/>
      <c r="AJA6" s="1377"/>
      <c r="AJB6" s="1377"/>
      <c r="AJC6" s="1377"/>
      <c r="AJD6" s="1377"/>
      <c r="AJE6" s="1377"/>
      <c r="AJF6" s="1377"/>
      <c r="AJG6" s="1377"/>
      <c r="AJH6" s="1377"/>
      <c r="AJI6" s="1377"/>
      <c r="AJJ6" s="1377"/>
      <c r="AJK6" s="1377"/>
      <c r="AJL6" s="1377"/>
      <c r="AJM6" s="1377"/>
      <c r="AJN6" s="1377"/>
      <c r="AJO6" s="1377"/>
      <c r="AJP6" s="1377"/>
      <c r="AJQ6" s="1377"/>
      <c r="AJR6" s="1377"/>
      <c r="AJS6" s="1377"/>
      <c r="AJT6" s="1377"/>
      <c r="AJU6" s="1377"/>
      <c r="AJV6" s="1377"/>
      <c r="AJW6" s="1377"/>
      <c r="AJX6" s="1377"/>
      <c r="AJY6" s="1377"/>
      <c r="AJZ6" s="1377"/>
      <c r="AKA6" s="1377"/>
      <c r="AKB6" s="1377"/>
      <c r="AKC6" s="1377"/>
      <c r="AKD6" s="1377"/>
      <c r="AKE6" s="1377"/>
      <c r="AKF6" s="1377"/>
      <c r="AKG6" s="1377"/>
      <c r="AKH6" s="1377"/>
      <c r="AKI6" s="1377"/>
      <c r="AKJ6" s="1377"/>
      <c r="AKK6" s="1377"/>
      <c r="AKL6" s="1377"/>
      <c r="AKM6" s="1377"/>
      <c r="AKN6" s="1377"/>
      <c r="AKO6" s="1377"/>
      <c r="AKP6" s="1377"/>
      <c r="AKQ6" s="1377"/>
      <c r="AKR6" s="1377"/>
      <c r="AKS6" s="1377"/>
      <c r="AKT6" s="1377"/>
      <c r="AKU6" s="1377"/>
      <c r="AKV6" s="1377"/>
      <c r="AKW6" s="1377"/>
      <c r="AKX6" s="1377"/>
      <c r="AKY6" s="1377"/>
      <c r="AKZ6" s="1377"/>
      <c r="ALA6" s="1377"/>
      <c r="ALB6" s="1377"/>
      <c r="ALC6" s="1377"/>
      <c r="ALD6" s="1377"/>
      <c r="ALE6" s="1377"/>
      <c r="ALF6" s="1377"/>
      <c r="ALG6" s="1377"/>
      <c r="ALH6" s="1377"/>
      <c r="ALI6" s="1377"/>
      <c r="ALJ6" s="1377"/>
      <c r="ALK6" s="1377"/>
      <c r="ALL6" s="1377"/>
      <c r="ALM6" s="1377"/>
      <c r="ALN6" s="1377"/>
      <c r="ALO6" s="1377"/>
      <c r="ALP6" s="1377"/>
      <c r="ALQ6" s="1377"/>
      <c r="ALR6" s="1377"/>
      <c r="ALS6" s="1377"/>
      <c r="ALT6" s="1377"/>
      <c r="ALU6" s="1377"/>
      <c r="ALV6" s="1377"/>
      <c r="ALW6" s="1377"/>
      <c r="ALX6" s="1377"/>
      <c r="ALY6" s="1377"/>
      <c r="ALZ6" s="1377"/>
      <c r="AMA6" s="1377"/>
      <c r="AMB6" s="1377"/>
      <c r="AMC6" s="1377"/>
      <c r="AMD6" s="1377"/>
      <c r="AME6" s="1377"/>
      <c r="AMF6" s="1377"/>
      <c r="AMG6" s="1377"/>
      <c r="AMH6" s="1377"/>
      <c r="AMI6" s="1377"/>
      <c r="AMJ6" s="1377"/>
      <c r="AMK6" s="1377"/>
      <c r="AML6" s="1377"/>
      <c r="AMM6" s="1377"/>
      <c r="AMN6" s="1377"/>
      <c r="AMO6" s="1377"/>
      <c r="AMP6" s="1377"/>
      <c r="AMQ6" s="1377"/>
      <c r="AMR6" s="1377"/>
      <c r="AMS6" s="1377"/>
      <c r="AMT6" s="1377"/>
      <c r="AMU6" s="1377"/>
      <c r="AMV6" s="1377"/>
      <c r="AMW6" s="1377"/>
      <c r="AMX6" s="1377"/>
      <c r="AMY6" s="1377"/>
      <c r="AMZ6" s="1377"/>
      <c r="ANA6" s="1377"/>
      <c r="ANB6" s="1377"/>
      <c r="ANC6" s="1377"/>
      <c r="AND6" s="1377"/>
      <c r="ANE6" s="1377"/>
      <c r="ANF6" s="1377"/>
      <c r="ANG6" s="1377"/>
      <c r="ANH6" s="1377"/>
      <c r="ANI6" s="1377"/>
      <c r="ANJ6" s="1377"/>
      <c r="ANK6" s="1377"/>
      <c r="ANL6" s="1377"/>
      <c r="ANM6" s="1377"/>
      <c r="ANN6" s="1377"/>
      <c r="ANO6" s="1377"/>
      <c r="ANP6" s="1377"/>
      <c r="ANQ6" s="1377"/>
      <c r="ANR6" s="1377"/>
      <c r="ANS6" s="1377"/>
      <c r="ANT6" s="1377"/>
      <c r="ANU6" s="1377"/>
      <c r="ANV6" s="1377"/>
      <c r="ANW6" s="1377"/>
      <c r="ANX6" s="1377"/>
      <c r="ANY6" s="1377"/>
      <c r="ANZ6" s="1377"/>
      <c r="AOA6" s="1377"/>
      <c r="AOB6" s="1377"/>
      <c r="AOC6" s="1377"/>
      <c r="AOD6" s="1377"/>
      <c r="AOE6" s="1377"/>
      <c r="AOF6" s="1377"/>
      <c r="AOG6" s="1377"/>
      <c r="AOH6" s="1377"/>
      <c r="AOI6" s="1377"/>
      <c r="AOJ6" s="1377"/>
      <c r="AOK6" s="1377"/>
      <c r="AOL6" s="1377"/>
      <c r="AOM6" s="1377"/>
      <c r="AON6" s="1377"/>
      <c r="AOO6" s="1377"/>
      <c r="AOP6" s="1377"/>
      <c r="AOQ6" s="1377"/>
      <c r="AOR6" s="1377"/>
      <c r="AOS6" s="1377"/>
      <c r="AOT6" s="1377"/>
      <c r="AOU6" s="1377"/>
      <c r="AOV6" s="1377"/>
      <c r="AOW6" s="1377"/>
      <c r="AOX6" s="1377"/>
      <c r="AOY6" s="1377"/>
      <c r="AOZ6" s="1377"/>
      <c r="APA6" s="1377"/>
      <c r="APB6" s="1377"/>
      <c r="APC6" s="1377"/>
      <c r="APD6" s="1377"/>
      <c r="APE6" s="1377"/>
      <c r="APF6" s="1377"/>
      <c r="APG6" s="1377"/>
      <c r="APH6" s="1377"/>
      <c r="API6" s="1377"/>
      <c r="APJ6" s="1377"/>
      <c r="APK6" s="1377"/>
      <c r="APL6" s="1377"/>
      <c r="APM6" s="1377"/>
      <c r="APN6" s="1377"/>
      <c r="APO6" s="1377"/>
      <c r="APP6" s="1377"/>
      <c r="APQ6" s="1377"/>
      <c r="APR6" s="1377"/>
      <c r="APS6" s="1377"/>
      <c r="APT6" s="1377"/>
      <c r="APU6" s="1377"/>
      <c r="APV6" s="1377"/>
      <c r="APW6" s="1377"/>
      <c r="APX6" s="1377"/>
      <c r="APY6" s="1377"/>
      <c r="APZ6" s="1377"/>
      <c r="AQA6" s="1377"/>
      <c r="AQB6" s="1377"/>
      <c r="AQC6" s="1377"/>
      <c r="AQD6" s="1377"/>
      <c r="AQE6" s="1377"/>
      <c r="AQF6" s="1377"/>
      <c r="AQG6" s="1377"/>
      <c r="AQH6" s="1377"/>
      <c r="AQI6" s="1377"/>
      <c r="AQJ6" s="1377"/>
      <c r="AQK6" s="1377"/>
      <c r="AQL6" s="1377"/>
      <c r="AQM6" s="1377"/>
      <c r="AQN6" s="1377"/>
      <c r="AQO6" s="1377"/>
      <c r="AQP6" s="1377"/>
      <c r="AQQ6" s="1377"/>
      <c r="AQR6" s="1377"/>
      <c r="AQS6" s="1377"/>
      <c r="AQT6" s="1377"/>
      <c r="AQU6" s="1377"/>
      <c r="AQV6" s="1377"/>
      <c r="AQW6" s="1377"/>
      <c r="AQX6" s="1377"/>
      <c r="AQY6" s="1377"/>
      <c r="AQZ6" s="1377"/>
      <c r="ARA6" s="1377"/>
      <c r="ARB6" s="1377"/>
      <c r="ARC6" s="1377"/>
      <c r="ARD6" s="1377"/>
      <c r="ARE6" s="1377"/>
      <c r="ARF6" s="1377"/>
      <c r="ARG6" s="1377"/>
      <c r="ARH6" s="1377"/>
      <c r="ARI6" s="1377"/>
      <c r="ARJ6" s="1377"/>
      <c r="ARK6" s="1377"/>
      <c r="ARL6" s="1377"/>
      <c r="ARM6" s="1377"/>
      <c r="ARN6" s="1377"/>
      <c r="ARO6" s="1377"/>
      <c r="ARP6" s="1377"/>
      <c r="ARQ6" s="1377"/>
      <c r="ARR6" s="1377"/>
      <c r="ARS6" s="1377"/>
      <c r="ART6" s="1377"/>
      <c r="ARU6" s="1377"/>
      <c r="ARV6" s="1377"/>
      <c r="ARW6" s="1377"/>
      <c r="ARX6" s="1377"/>
      <c r="ARY6" s="1377"/>
      <c r="ARZ6" s="1377"/>
      <c r="ASA6" s="1377"/>
      <c r="ASB6" s="1377"/>
      <c r="ASC6" s="1377"/>
      <c r="ASD6" s="1377"/>
      <c r="ASE6" s="1377"/>
      <c r="ASF6" s="1377"/>
      <c r="ASG6" s="1377"/>
      <c r="ASH6" s="1377"/>
      <c r="ASI6" s="1377"/>
      <c r="ASJ6" s="1377"/>
      <c r="ASK6" s="1377"/>
      <c r="ASL6" s="1377"/>
      <c r="ASM6" s="1377"/>
      <c r="ASN6" s="1377"/>
      <c r="ASO6" s="1377"/>
      <c r="ASP6" s="1377"/>
      <c r="ASQ6" s="1377"/>
      <c r="ASR6" s="1377"/>
      <c r="ASS6" s="1377"/>
      <c r="AST6" s="1377"/>
      <c r="ASU6" s="1377"/>
      <c r="ASV6" s="1377"/>
      <c r="ASW6" s="1377"/>
      <c r="ASX6" s="1377"/>
      <c r="ASY6" s="1377"/>
      <c r="ASZ6" s="1377"/>
      <c r="ATA6" s="1377"/>
      <c r="ATB6" s="1377"/>
      <c r="ATC6" s="1377"/>
      <c r="ATD6" s="1377"/>
      <c r="ATE6" s="1377"/>
      <c r="ATF6" s="1377"/>
      <c r="ATG6" s="1377"/>
      <c r="ATH6" s="1377"/>
      <c r="ATI6" s="1377"/>
      <c r="ATJ6" s="1377"/>
      <c r="ATK6" s="1377"/>
      <c r="ATL6" s="1377"/>
      <c r="ATM6" s="1377"/>
      <c r="ATN6" s="1377"/>
      <c r="ATO6" s="1377"/>
      <c r="ATP6" s="1377"/>
      <c r="ATQ6" s="1377"/>
      <c r="ATR6" s="1377"/>
      <c r="ATS6" s="1377"/>
      <c r="ATT6" s="1377"/>
      <c r="ATU6" s="1377"/>
      <c r="ATV6" s="1377"/>
      <c r="ATW6" s="1377"/>
      <c r="ATX6" s="1377"/>
      <c r="ATY6" s="1377"/>
      <c r="ATZ6" s="1377"/>
      <c r="AUA6" s="1377"/>
      <c r="AUB6" s="1377"/>
      <c r="AUC6" s="1377"/>
      <c r="AUD6" s="1377"/>
      <c r="AUE6" s="1377"/>
      <c r="AUF6" s="1377"/>
      <c r="AUG6" s="1377"/>
      <c r="AUH6" s="1377"/>
      <c r="AUI6" s="1377"/>
      <c r="AUJ6" s="1377"/>
      <c r="AUK6" s="1377"/>
      <c r="AUL6" s="1377"/>
      <c r="AUM6" s="1377"/>
      <c r="AUN6" s="1377"/>
      <c r="AUO6" s="1377"/>
      <c r="AUP6" s="1377"/>
      <c r="AUQ6" s="1377"/>
      <c r="AUR6" s="1377"/>
      <c r="AUS6" s="1377"/>
      <c r="AUT6" s="1377"/>
      <c r="AUU6" s="1377"/>
      <c r="AUV6" s="1377"/>
      <c r="AUW6" s="1377"/>
      <c r="AUX6" s="1377"/>
      <c r="AUY6" s="1377"/>
      <c r="AUZ6" s="1377"/>
      <c r="AVA6" s="1377"/>
      <c r="AVB6" s="1377"/>
      <c r="AVC6" s="1377"/>
      <c r="AVD6" s="1377"/>
      <c r="AVE6" s="1377"/>
      <c r="AVF6" s="1377"/>
      <c r="AVG6" s="1377"/>
      <c r="AVH6" s="1377"/>
      <c r="AVI6" s="1377"/>
      <c r="AVJ6" s="1377"/>
      <c r="AVK6" s="1377"/>
      <c r="AVL6" s="1377"/>
      <c r="AVM6" s="1377"/>
      <c r="AVN6" s="1377"/>
      <c r="AVO6" s="1377"/>
      <c r="AVP6" s="1377"/>
      <c r="AVQ6" s="1377"/>
      <c r="AVR6" s="1377"/>
      <c r="AVS6" s="1377"/>
      <c r="AVT6" s="1377"/>
      <c r="AVU6" s="1377"/>
      <c r="AVV6" s="1377"/>
      <c r="AVW6" s="1377"/>
      <c r="AVX6" s="1377"/>
      <c r="AVY6" s="1377"/>
      <c r="AVZ6" s="1377"/>
      <c r="AWA6" s="1377"/>
      <c r="AWB6" s="1377"/>
      <c r="AWC6" s="1377"/>
      <c r="AWD6" s="1377"/>
      <c r="AWE6" s="1377"/>
      <c r="AWF6" s="1377"/>
      <c r="AWG6" s="1377"/>
      <c r="AWH6" s="1377"/>
      <c r="AWI6" s="1377"/>
      <c r="AWJ6" s="1377"/>
      <c r="AWK6" s="1377"/>
      <c r="AWL6" s="1377"/>
      <c r="AWM6" s="1377"/>
      <c r="AWN6" s="1377"/>
      <c r="AWO6" s="1377"/>
      <c r="AWP6" s="1377"/>
      <c r="AWQ6" s="1377"/>
      <c r="AWR6" s="1377"/>
      <c r="AWS6" s="1377"/>
      <c r="AWT6" s="1377"/>
      <c r="AWU6" s="1377"/>
      <c r="AWV6" s="1377"/>
      <c r="AWW6" s="1377"/>
      <c r="AWX6" s="1377"/>
      <c r="AWY6" s="1377"/>
      <c r="AWZ6" s="1377"/>
      <c r="AXA6" s="1377"/>
      <c r="AXB6" s="1377"/>
      <c r="AXC6" s="1377"/>
      <c r="AXD6" s="1377"/>
      <c r="AXE6" s="1377"/>
      <c r="AXF6" s="1377"/>
      <c r="AXG6" s="1377"/>
      <c r="AXH6" s="1377"/>
      <c r="AXI6" s="1377"/>
      <c r="AXJ6" s="1377"/>
      <c r="AXK6" s="1377"/>
      <c r="AXL6" s="1377"/>
      <c r="AXM6" s="1377"/>
      <c r="AXN6" s="1377"/>
      <c r="AXO6" s="1377"/>
      <c r="AXP6" s="1377"/>
      <c r="AXQ6" s="1377"/>
      <c r="AXR6" s="1377"/>
      <c r="AXS6" s="1377"/>
      <c r="AXT6" s="1377"/>
      <c r="AXU6" s="1377"/>
      <c r="AXV6" s="1377"/>
      <c r="AXW6" s="1377"/>
      <c r="AXX6" s="1377"/>
      <c r="AXY6" s="1377"/>
      <c r="AXZ6" s="1377"/>
      <c r="AYA6" s="1377"/>
      <c r="AYB6" s="1377"/>
      <c r="AYC6" s="1377"/>
      <c r="AYD6" s="1377"/>
      <c r="AYE6" s="1377"/>
      <c r="AYF6" s="1377"/>
      <c r="AYG6" s="1377"/>
      <c r="AYH6" s="1377"/>
      <c r="AYI6" s="1377"/>
      <c r="AYJ6" s="1377"/>
      <c r="AYK6" s="1377"/>
      <c r="AYL6" s="1377"/>
      <c r="AYM6" s="1377"/>
      <c r="AYN6" s="1377"/>
      <c r="AYO6" s="1377"/>
      <c r="AYP6" s="1377"/>
      <c r="AYQ6" s="1377"/>
      <c r="AYR6" s="1377"/>
      <c r="AYS6" s="1377"/>
      <c r="AYT6" s="1377"/>
      <c r="AYU6" s="1377"/>
      <c r="AYV6" s="1377"/>
      <c r="AYW6" s="1377"/>
      <c r="AYX6" s="1377"/>
      <c r="AYY6" s="1377"/>
      <c r="AYZ6" s="1377"/>
      <c r="AZA6" s="1377"/>
      <c r="AZB6" s="1377"/>
      <c r="AZC6" s="1377"/>
      <c r="AZD6" s="1377"/>
      <c r="AZE6" s="1377"/>
      <c r="AZF6" s="1377"/>
      <c r="AZG6" s="1377"/>
      <c r="AZH6" s="1377"/>
      <c r="AZI6" s="1377"/>
      <c r="AZJ6" s="1377"/>
      <c r="AZK6" s="1377"/>
      <c r="AZL6" s="1377"/>
      <c r="AZM6" s="1377"/>
      <c r="AZN6" s="1377"/>
      <c r="AZO6" s="1377"/>
      <c r="AZP6" s="1377"/>
      <c r="AZQ6" s="1377"/>
      <c r="AZR6" s="1377"/>
      <c r="AZS6" s="1377"/>
      <c r="AZT6" s="1377"/>
      <c r="AZU6" s="1377"/>
      <c r="AZV6" s="1377"/>
      <c r="AZW6" s="1377"/>
      <c r="AZX6" s="1377"/>
      <c r="AZY6" s="1377"/>
      <c r="AZZ6" s="1377"/>
      <c r="BAA6" s="1377"/>
      <c r="BAB6" s="1377"/>
      <c r="BAC6" s="1377"/>
      <c r="BAD6" s="1377"/>
      <c r="BAE6" s="1377"/>
      <c r="BAF6" s="1377"/>
      <c r="BAG6" s="1377"/>
      <c r="BAH6" s="1377"/>
      <c r="BAI6" s="1377"/>
      <c r="BAJ6" s="1377"/>
      <c r="BAK6" s="1377"/>
      <c r="BAL6" s="1377"/>
      <c r="BAM6" s="1377"/>
      <c r="BAN6" s="1377"/>
      <c r="BAO6" s="1377"/>
      <c r="BAP6" s="1377"/>
      <c r="BAQ6" s="1377"/>
      <c r="BAR6" s="1377"/>
      <c r="BAS6" s="1377"/>
      <c r="BAT6" s="1377"/>
      <c r="BAU6" s="1377"/>
      <c r="BAV6" s="1377"/>
      <c r="BAW6" s="1377"/>
      <c r="BAX6" s="1377"/>
      <c r="BAY6" s="1377"/>
      <c r="BAZ6" s="1377"/>
      <c r="BBA6" s="1377"/>
      <c r="BBB6" s="1377"/>
      <c r="BBC6" s="1377"/>
      <c r="BBD6" s="1377"/>
      <c r="BBE6" s="1377"/>
      <c r="BBF6" s="1377"/>
      <c r="BBG6" s="1377"/>
      <c r="BBH6" s="1377"/>
      <c r="BBI6" s="1377"/>
      <c r="BBJ6" s="1377"/>
      <c r="BBK6" s="1377"/>
      <c r="BBL6" s="1377"/>
      <c r="BBM6" s="1377"/>
      <c r="BBN6" s="1377"/>
      <c r="BBO6" s="1377"/>
      <c r="BBP6" s="1377"/>
      <c r="BBQ6" s="1377"/>
      <c r="BBR6" s="1377"/>
      <c r="BBS6" s="1377"/>
      <c r="BBT6" s="1377"/>
      <c r="BBU6" s="1377"/>
      <c r="BBV6" s="1377"/>
      <c r="BBW6" s="1377"/>
      <c r="BBX6" s="1377"/>
      <c r="BBY6" s="1377"/>
      <c r="BBZ6" s="1377"/>
      <c r="BCA6" s="1377"/>
      <c r="BCB6" s="1377"/>
      <c r="BCC6" s="1377"/>
      <c r="BCD6" s="1377"/>
      <c r="BCE6" s="1377"/>
      <c r="BCF6" s="1377"/>
      <c r="BCG6" s="1377"/>
      <c r="BCH6" s="1377"/>
      <c r="BCI6" s="1377"/>
      <c r="BCJ6" s="1377"/>
      <c r="BCK6" s="1377"/>
      <c r="BCL6" s="1377"/>
      <c r="BCM6" s="1377"/>
      <c r="BCN6" s="1377"/>
      <c r="BCO6" s="1377"/>
      <c r="BCP6" s="1377"/>
      <c r="BCQ6" s="1377"/>
      <c r="BCR6" s="1377"/>
      <c r="BCS6" s="1377"/>
      <c r="BCT6" s="1377"/>
      <c r="BCU6" s="1377"/>
      <c r="BCV6" s="1377"/>
      <c r="BCW6" s="1377"/>
      <c r="BCX6" s="1377"/>
      <c r="BCY6" s="1377"/>
      <c r="BCZ6" s="1377"/>
      <c r="BDA6" s="1377"/>
      <c r="BDB6" s="1377"/>
      <c r="BDC6" s="1377"/>
      <c r="BDD6" s="1377"/>
      <c r="BDE6" s="1377"/>
      <c r="BDF6" s="1377"/>
      <c r="BDG6" s="1377"/>
      <c r="BDH6" s="1377"/>
      <c r="BDI6" s="1377"/>
      <c r="BDJ6" s="1377"/>
      <c r="BDK6" s="1377"/>
      <c r="BDL6" s="1377"/>
      <c r="BDM6" s="1377"/>
      <c r="BDN6" s="1377"/>
      <c r="BDO6" s="1377"/>
      <c r="BDP6" s="1377"/>
      <c r="BDQ6" s="1377"/>
      <c r="BDR6" s="1377"/>
      <c r="BDS6" s="1377"/>
      <c r="BDT6" s="1377"/>
      <c r="BDU6" s="1377"/>
      <c r="BDV6" s="1377"/>
      <c r="BDW6" s="1377"/>
      <c r="BDX6" s="1377"/>
      <c r="BDY6" s="1377"/>
      <c r="BDZ6" s="1377"/>
      <c r="BEA6" s="1377"/>
      <c r="BEB6" s="1377"/>
      <c r="BEC6" s="1377"/>
      <c r="BED6" s="1377"/>
      <c r="BEE6" s="1377"/>
      <c r="BEF6" s="1377"/>
      <c r="BEG6" s="1377"/>
      <c r="BEH6" s="1377"/>
      <c r="BEI6" s="1377"/>
      <c r="BEJ6" s="1377"/>
      <c r="BEK6" s="1377"/>
      <c r="BEL6" s="1377"/>
      <c r="BEM6" s="1377"/>
      <c r="BEN6" s="1377"/>
      <c r="BEO6" s="1377"/>
      <c r="BEP6" s="1377"/>
      <c r="BEQ6" s="1377"/>
      <c r="BER6" s="1377"/>
      <c r="BES6" s="1377"/>
      <c r="BET6" s="1377"/>
      <c r="BEU6" s="1377"/>
      <c r="BEV6" s="1377"/>
      <c r="BEW6" s="1377"/>
      <c r="BEX6" s="1377"/>
      <c r="BEY6" s="1377"/>
      <c r="BEZ6" s="1377"/>
      <c r="BFA6" s="1377"/>
      <c r="BFB6" s="1377"/>
      <c r="BFC6" s="1377"/>
      <c r="BFD6" s="1377"/>
      <c r="BFE6" s="1377"/>
      <c r="BFF6" s="1377"/>
      <c r="BFG6" s="1377"/>
      <c r="BFH6" s="1377"/>
      <c r="BFI6" s="1377"/>
      <c r="BFJ6" s="1377"/>
      <c r="BFK6" s="1377"/>
      <c r="BFL6" s="1377"/>
      <c r="BFM6" s="1377"/>
      <c r="BFN6" s="1377"/>
      <c r="BFO6" s="1377"/>
      <c r="BFP6" s="1377"/>
      <c r="BFQ6" s="1377"/>
      <c r="BFR6" s="1377"/>
      <c r="BFS6" s="1377"/>
      <c r="BFT6" s="1377"/>
      <c r="BFU6" s="1377"/>
      <c r="BFV6" s="1377"/>
      <c r="BFW6" s="1377"/>
      <c r="BFX6" s="1377"/>
      <c r="BFY6" s="1377"/>
      <c r="BFZ6" s="1377"/>
      <c r="BGA6" s="1377"/>
      <c r="BGB6" s="1377"/>
      <c r="BGC6" s="1377"/>
      <c r="BGD6" s="1377"/>
      <c r="BGE6" s="1377"/>
      <c r="BGF6" s="1377"/>
      <c r="BGG6" s="1377"/>
      <c r="BGH6" s="1377"/>
      <c r="BGI6" s="1377"/>
      <c r="BGJ6" s="1377"/>
      <c r="BGK6" s="1377"/>
      <c r="BGL6" s="1377"/>
      <c r="BGM6" s="1377"/>
      <c r="BGN6" s="1377"/>
      <c r="BGO6" s="1377"/>
      <c r="BGP6" s="1377"/>
      <c r="BGQ6" s="1377"/>
      <c r="BGR6" s="1377"/>
      <c r="BGS6" s="1377"/>
      <c r="BGT6" s="1377"/>
      <c r="BGU6" s="1377"/>
      <c r="BGV6" s="1377"/>
      <c r="BGW6" s="1377"/>
      <c r="BGX6" s="1377"/>
      <c r="BGY6" s="1377"/>
      <c r="BGZ6" s="1377"/>
      <c r="BHA6" s="1377"/>
      <c r="BHB6" s="1377"/>
      <c r="BHC6" s="1377"/>
      <c r="BHD6" s="1377"/>
      <c r="BHE6" s="1377"/>
      <c r="BHF6" s="1377"/>
      <c r="BHG6" s="1377"/>
      <c r="BHH6" s="1377"/>
      <c r="BHI6" s="1377"/>
      <c r="BHJ6" s="1377"/>
      <c r="BHK6" s="1377"/>
      <c r="BHL6" s="1377"/>
      <c r="BHM6" s="1377"/>
      <c r="BHN6" s="1377"/>
      <c r="BHO6" s="1377"/>
      <c r="BHP6" s="1377"/>
      <c r="BHQ6" s="1377"/>
      <c r="BHR6" s="1377"/>
      <c r="BHS6" s="1377"/>
      <c r="BHT6" s="1377"/>
      <c r="BHU6" s="1377"/>
      <c r="BHV6" s="1377"/>
      <c r="BHW6" s="1377"/>
      <c r="BHX6" s="1377"/>
      <c r="BHY6" s="1377"/>
      <c r="BHZ6" s="1377"/>
      <c r="BIA6" s="1377"/>
      <c r="BIB6" s="1377"/>
      <c r="BIC6" s="1377"/>
      <c r="BID6" s="1377"/>
      <c r="BIE6" s="1377"/>
      <c r="BIF6" s="1377"/>
      <c r="BIG6" s="1377"/>
      <c r="BIH6" s="1377"/>
      <c r="BII6" s="1377"/>
      <c r="BIJ6" s="1377"/>
      <c r="BIK6" s="1377"/>
      <c r="BIL6" s="1377"/>
      <c r="BIM6" s="1377"/>
      <c r="BIN6" s="1377"/>
      <c r="BIO6" s="1377"/>
      <c r="BIP6" s="1377"/>
      <c r="BIQ6" s="1377"/>
      <c r="BIR6" s="1377"/>
      <c r="BIS6" s="1377"/>
      <c r="BIT6" s="1377"/>
      <c r="BIU6" s="1377"/>
      <c r="BIV6" s="1377"/>
      <c r="BIW6" s="1377"/>
      <c r="BIX6" s="1377"/>
      <c r="BIY6" s="1377"/>
      <c r="BIZ6" s="1377"/>
      <c r="BJA6" s="1377"/>
      <c r="BJB6" s="1377"/>
      <c r="BJC6" s="1377"/>
      <c r="BJD6" s="1377"/>
      <c r="BJE6" s="1377"/>
      <c r="BJF6" s="1377"/>
      <c r="BJG6" s="1377"/>
      <c r="BJH6" s="1377"/>
      <c r="BJI6" s="1377"/>
      <c r="BJJ6" s="1377"/>
      <c r="BJK6" s="1377"/>
      <c r="BJL6" s="1377"/>
      <c r="BJM6" s="1377"/>
      <c r="BJN6" s="1377"/>
      <c r="BJO6" s="1377"/>
      <c r="BJP6" s="1377"/>
      <c r="BJQ6" s="1377"/>
      <c r="BJR6" s="1377"/>
      <c r="BJS6" s="1377"/>
      <c r="BJT6" s="1377"/>
      <c r="BJU6" s="1377"/>
      <c r="BJV6" s="1377"/>
      <c r="BJW6" s="1377"/>
      <c r="BJX6" s="1377"/>
      <c r="BJY6" s="1377"/>
      <c r="BJZ6" s="1377"/>
      <c r="BKA6" s="1377"/>
      <c r="BKB6" s="1377"/>
      <c r="BKC6" s="1377"/>
      <c r="BKD6" s="1377"/>
      <c r="BKE6" s="1377"/>
      <c r="BKF6" s="1377"/>
      <c r="BKG6" s="1377"/>
      <c r="BKH6" s="1377"/>
      <c r="BKI6" s="1377"/>
      <c r="BKJ6" s="1377"/>
      <c r="BKK6" s="1377"/>
      <c r="BKL6" s="1377"/>
      <c r="BKM6" s="1377"/>
      <c r="BKN6" s="1377"/>
      <c r="BKO6" s="1377"/>
      <c r="BKP6" s="1377"/>
      <c r="BKQ6" s="1377"/>
      <c r="BKR6" s="1377"/>
      <c r="BKS6" s="1377"/>
      <c r="BKT6" s="1377"/>
      <c r="BKU6" s="1377"/>
      <c r="BKV6" s="1377"/>
      <c r="BKW6" s="1377"/>
      <c r="BKX6" s="1377"/>
      <c r="BKY6" s="1377"/>
      <c r="BKZ6" s="1377"/>
      <c r="BLA6" s="1377"/>
      <c r="BLB6" s="1377"/>
      <c r="BLC6" s="1377"/>
      <c r="BLD6" s="1377"/>
      <c r="BLE6" s="1377"/>
      <c r="BLF6" s="1377"/>
      <c r="BLG6" s="1377"/>
      <c r="BLH6" s="1377"/>
      <c r="BLI6" s="1377"/>
      <c r="BLJ6" s="1377"/>
      <c r="BLK6" s="1377"/>
      <c r="BLL6" s="1377"/>
      <c r="BLM6" s="1377"/>
      <c r="BLN6" s="1377"/>
      <c r="BLO6" s="1377"/>
      <c r="BLP6" s="1377"/>
      <c r="BLQ6" s="1377"/>
      <c r="BLR6" s="1377"/>
      <c r="BLS6" s="1377"/>
      <c r="BLT6" s="1377"/>
      <c r="BLU6" s="1377"/>
      <c r="BLV6" s="1377"/>
      <c r="BLW6" s="1377"/>
      <c r="BLX6" s="1377"/>
      <c r="BLY6" s="1377"/>
      <c r="BLZ6" s="1377"/>
      <c r="BMA6" s="1377"/>
      <c r="BMB6" s="1377"/>
      <c r="BMC6" s="1377"/>
      <c r="BMD6" s="1377"/>
      <c r="BME6" s="1377"/>
      <c r="BMF6" s="1377"/>
      <c r="BMG6" s="1377"/>
      <c r="BMH6" s="1377"/>
      <c r="BMI6" s="1377"/>
      <c r="BMJ6" s="1377"/>
      <c r="BMK6" s="1377"/>
      <c r="BML6" s="1377"/>
      <c r="BMM6" s="1377"/>
      <c r="BMN6" s="1377"/>
      <c r="BMO6" s="1377"/>
      <c r="BMP6" s="1377"/>
      <c r="BMQ6" s="1377"/>
      <c r="BMR6" s="1377"/>
      <c r="BMS6" s="1377"/>
      <c r="BMT6" s="1377"/>
      <c r="BMU6" s="1377"/>
      <c r="BMV6" s="1377"/>
      <c r="BMW6" s="1377"/>
      <c r="BMX6" s="1377"/>
      <c r="BMY6" s="1377"/>
      <c r="BMZ6" s="1377"/>
      <c r="BNA6" s="1377"/>
      <c r="BNB6" s="1377"/>
      <c r="BNC6" s="1377"/>
      <c r="BND6" s="1377"/>
      <c r="BNE6" s="1377"/>
      <c r="BNF6" s="1377"/>
      <c r="BNG6" s="1377"/>
      <c r="BNH6" s="1377"/>
      <c r="BNI6" s="1377"/>
      <c r="BNJ6" s="1377"/>
      <c r="BNK6" s="1377"/>
      <c r="BNL6" s="1377"/>
      <c r="BNM6" s="1377"/>
      <c r="BNN6" s="1377"/>
      <c r="BNO6" s="1377"/>
      <c r="BNP6" s="1377"/>
      <c r="BNQ6" s="1377"/>
      <c r="BNR6" s="1377"/>
      <c r="BNS6" s="1377"/>
      <c r="BNT6" s="1377"/>
      <c r="BNU6" s="1377"/>
      <c r="BNV6" s="1377"/>
      <c r="BNW6" s="1377"/>
      <c r="BNX6" s="1377"/>
      <c r="BNY6" s="1377"/>
      <c r="BNZ6" s="1377"/>
      <c r="BOA6" s="1377"/>
      <c r="BOB6" s="1377"/>
      <c r="BOC6" s="1377"/>
      <c r="BOD6" s="1377"/>
      <c r="BOE6" s="1377"/>
      <c r="BOF6" s="1377"/>
      <c r="BOG6" s="1377"/>
      <c r="BOH6" s="1377"/>
      <c r="BOI6" s="1377"/>
      <c r="BOJ6" s="1377"/>
      <c r="BOK6" s="1377"/>
      <c r="BOL6" s="1377"/>
      <c r="BOM6" s="1377"/>
      <c r="BON6" s="1377"/>
      <c r="BOO6" s="1377"/>
      <c r="BOP6" s="1377"/>
      <c r="BOQ6" s="1377"/>
      <c r="BOR6" s="1377"/>
      <c r="BOS6" s="1377"/>
      <c r="BOT6" s="1377"/>
      <c r="BOU6" s="1377"/>
      <c r="BOV6" s="1377"/>
      <c r="BOW6" s="1377"/>
      <c r="BOX6" s="1377"/>
      <c r="BOY6" s="1377"/>
      <c r="BOZ6" s="1377"/>
      <c r="BPA6" s="1377"/>
      <c r="BPB6" s="1377"/>
      <c r="BPC6" s="1377"/>
      <c r="BPD6" s="1377"/>
      <c r="BPE6" s="1377"/>
      <c r="BPF6" s="1377"/>
      <c r="BPG6" s="1377"/>
      <c r="BPH6" s="1377"/>
      <c r="BPI6" s="1377"/>
      <c r="BPJ6" s="1377"/>
      <c r="BPK6" s="1377"/>
      <c r="BPL6" s="1377"/>
      <c r="BPM6" s="1377"/>
      <c r="BPN6" s="1377"/>
      <c r="BPO6" s="1377"/>
      <c r="BPP6" s="1377"/>
      <c r="BPQ6" s="1377"/>
      <c r="BPR6" s="1377"/>
      <c r="BPS6" s="1377"/>
      <c r="BPT6" s="1377"/>
      <c r="BPU6" s="1377"/>
      <c r="BPV6" s="1377"/>
      <c r="BPW6" s="1377"/>
      <c r="BPX6" s="1377"/>
      <c r="BPY6" s="1377"/>
      <c r="BPZ6" s="1377"/>
      <c r="BQA6" s="1377"/>
      <c r="BQB6" s="1377"/>
      <c r="BQC6" s="1377"/>
      <c r="BQD6" s="1377"/>
      <c r="BQE6" s="1377"/>
      <c r="BQF6" s="1377"/>
      <c r="BQG6" s="1377"/>
      <c r="BQH6" s="1377"/>
      <c r="BQI6" s="1377"/>
      <c r="BQJ6" s="1377"/>
      <c r="BQK6" s="1377"/>
      <c r="BQL6" s="1377"/>
      <c r="BQM6" s="1377"/>
      <c r="BQN6" s="1377"/>
      <c r="BQO6" s="1377"/>
      <c r="BQP6" s="1377"/>
      <c r="BQQ6" s="1377"/>
      <c r="BQR6" s="1377"/>
      <c r="BQS6" s="1377"/>
      <c r="BQT6" s="1377"/>
      <c r="BQU6" s="1377"/>
      <c r="BQV6" s="1377"/>
      <c r="BQW6" s="1377"/>
      <c r="BQX6" s="1377"/>
      <c r="BQY6" s="1377"/>
      <c r="BQZ6" s="1377"/>
      <c r="BRA6" s="1377"/>
      <c r="BRB6" s="1377"/>
      <c r="BRC6" s="1377"/>
      <c r="BRD6" s="1377"/>
      <c r="BRE6" s="1377"/>
      <c r="BRF6" s="1377"/>
      <c r="BRG6" s="1377"/>
      <c r="BRH6" s="1377"/>
      <c r="BRI6" s="1377"/>
      <c r="BRJ6" s="1377"/>
      <c r="BRK6" s="1377"/>
      <c r="BRL6" s="1377"/>
      <c r="BRM6" s="1377"/>
      <c r="BRN6" s="1377"/>
      <c r="BRO6" s="1377"/>
      <c r="BRP6" s="1377"/>
      <c r="BRQ6" s="1377"/>
      <c r="BRR6" s="1377"/>
      <c r="BRS6" s="1377"/>
      <c r="BRT6" s="1377"/>
      <c r="BRU6" s="1377"/>
      <c r="BRV6" s="1377"/>
      <c r="BRW6" s="1377"/>
      <c r="BRX6" s="1377"/>
      <c r="BRY6" s="1377"/>
      <c r="BRZ6" s="1377"/>
      <c r="BSA6" s="1377"/>
      <c r="BSB6" s="1377"/>
      <c r="BSC6" s="1377"/>
      <c r="BSD6" s="1377"/>
      <c r="BSE6" s="1377"/>
      <c r="BSF6" s="1377"/>
      <c r="BSG6" s="1377"/>
      <c r="BSH6" s="1377"/>
      <c r="BSI6" s="1377"/>
      <c r="BSJ6" s="1377"/>
      <c r="BSK6" s="1377"/>
      <c r="BSL6" s="1377"/>
      <c r="BSM6" s="1377"/>
      <c r="BSN6" s="1377"/>
      <c r="BSO6" s="1377"/>
      <c r="BSP6" s="1377"/>
      <c r="BSQ6" s="1377"/>
      <c r="BSR6" s="1377"/>
      <c r="BSS6" s="1377"/>
      <c r="BST6" s="1377"/>
      <c r="BSU6" s="1377"/>
      <c r="BSV6" s="1377"/>
      <c r="BSW6" s="1377"/>
      <c r="BSX6" s="1377"/>
      <c r="BSY6" s="1377"/>
      <c r="BSZ6" s="1377"/>
      <c r="BTA6" s="1377"/>
      <c r="BTB6" s="1377"/>
      <c r="BTC6" s="1377"/>
      <c r="BTD6" s="1377"/>
      <c r="BTE6" s="1377"/>
      <c r="BTF6" s="1377"/>
      <c r="BTG6" s="1377"/>
      <c r="BTH6" s="1377"/>
      <c r="BTI6" s="1377"/>
      <c r="BTJ6" s="1377"/>
      <c r="BTK6" s="1377"/>
      <c r="BTL6" s="1377"/>
      <c r="BTM6" s="1377"/>
      <c r="BTN6" s="1377"/>
      <c r="BTO6" s="1377"/>
      <c r="BTP6" s="1377"/>
      <c r="BTQ6" s="1377"/>
      <c r="BTR6" s="1377"/>
      <c r="BTS6" s="1377"/>
      <c r="BTT6" s="1377"/>
      <c r="BTU6" s="1377"/>
      <c r="BTV6" s="1377"/>
      <c r="BTW6" s="1377"/>
      <c r="BTX6" s="1377"/>
      <c r="BTY6" s="1377"/>
      <c r="BTZ6" s="1377"/>
      <c r="BUA6" s="1377"/>
      <c r="BUB6" s="1377"/>
      <c r="BUC6" s="1377"/>
      <c r="BUD6" s="1377"/>
      <c r="BUE6" s="1377"/>
      <c r="BUF6" s="1377"/>
      <c r="BUG6" s="1377"/>
      <c r="BUH6" s="1377"/>
      <c r="BUI6" s="1377"/>
      <c r="BUJ6" s="1377"/>
      <c r="BUK6" s="1377"/>
      <c r="BUL6" s="1377"/>
      <c r="BUM6" s="1377"/>
      <c r="BUN6" s="1377"/>
      <c r="BUO6" s="1377"/>
      <c r="BUP6" s="1377"/>
      <c r="BUQ6" s="1377"/>
      <c r="BUR6" s="1377"/>
      <c r="BUS6" s="1377"/>
      <c r="BUT6" s="1377"/>
      <c r="BUU6" s="1377"/>
      <c r="BUV6" s="1377"/>
      <c r="BUW6" s="1377"/>
      <c r="BUX6" s="1377"/>
      <c r="BUY6" s="1377"/>
      <c r="BUZ6" s="1377"/>
      <c r="BVA6" s="1377"/>
      <c r="BVB6" s="1377"/>
      <c r="BVC6" s="1377"/>
      <c r="BVD6" s="1377"/>
      <c r="BVE6" s="1377"/>
      <c r="BVF6" s="1377"/>
      <c r="BVG6" s="1377"/>
      <c r="BVH6" s="1377"/>
      <c r="BVI6" s="1377"/>
      <c r="BVJ6" s="1377"/>
      <c r="BVK6" s="1377"/>
      <c r="BVL6" s="1377"/>
      <c r="BVM6" s="1377"/>
      <c r="BVN6" s="1377"/>
      <c r="BVO6" s="1377"/>
      <c r="BVP6" s="1377"/>
      <c r="BVQ6" s="1377"/>
      <c r="BVR6" s="1377"/>
      <c r="BVS6" s="1377"/>
      <c r="BVT6" s="1377"/>
      <c r="BVU6" s="1377"/>
      <c r="BVV6" s="1377"/>
      <c r="BVW6" s="1377"/>
      <c r="BVX6" s="1377"/>
      <c r="BVY6" s="1377"/>
      <c r="BVZ6" s="1377"/>
      <c r="BWA6" s="1377"/>
      <c r="BWB6" s="1377"/>
      <c r="BWC6" s="1377"/>
      <c r="BWD6" s="1377"/>
      <c r="BWE6" s="1377"/>
      <c r="BWF6" s="1377"/>
      <c r="BWG6" s="1377"/>
      <c r="BWH6" s="1377"/>
      <c r="BWI6" s="1377"/>
      <c r="BWJ6" s="1377"/>
      <c r="BWK6" s="1377"/>
      <c r="BWL6" s="1377"/>
      <c r="BWM6" s="1377"/>
      <c r="BWN6" s="1377"/>
      <c r="BWO6" s="1377"/>
      <c r="BWP6" s="1377"/>
      <c r="BWQ6" s="1377"/>
      <c r="BWR6" s="1377"/>
      <c r="BWS6" s="1377"/>
      <c r="BWT6" s="1377"/>
      <c r="BWU6" s="1377"/>
      <c r="BWV6" s="1377"/>
      <c r="BWW6" s="1377"/>
      <c r="BWX6" s="1377"/>
      <c r="BWY6" s="1377"/>
      <c r="BWZ6" s="1377"/>
      <c r="BXA6" s="1377"/>
      <c r="BXB6" s="1377"/>
      <c r="BXC6" s="1377"/>
      <c r="BXD6" s="1377"/>
      <c r="BXE6" s="1377"/>
      <c r="BXF6" s="1377"/>
      <c r="BXG6" s="1377"/>
      <c r="BXH6" s="1377"/>
      <c r="BXI6" s="1377"/>
      <c r="BXJ6" s="1377"/>
      <c r="BXK6" s="1377"/>
      <c r="BXL6" s="1377"/>
      <c r="BXM6" s="1377"/>
      <c r="BXN6" s="1377"/>
      <c r="BXO6" s="1377"/>
      <c r="BXP6" s="1377"/>
      <c r="BXQ6" s="1377"/>
      <c r="BXR6" s="1377"/>
      <c r="BXS6" s="1377"/>
      <c r="BXT6" s="1377"/>
      <c r="BXU6" s="1377"/>
      <c r="BXV6" s="1377"/>
      <c r="BXW6" s="1377"/>
      <c r="BXX6" s="1377"/>
      <c r="BXY6" s="1377"/>
      <c r="BXZ6" s="1377"/>
      <c r="BYA6" s="1377"/>
      <c r="BYB6" s="1377"/>
      <c r="BYC6" s="1377"/>
      <c r="BYD6" s="1377"/>
      <c r="BYE6" s="1377"/>
      <c r="BYF6" s="1377"/>
      <c r="BYG6" s="1377"/>
      <c r="BYH6" s="1377"/>
      <c r="BYI6" s="1377"/>
      <c r="BYJ6" s="1377"/>
      <c r="BYK6" s="1377"/>
      <c r="BYL6" s="1377"/>
      <c r="BYM6" s="1377"/>
      <c r="BYN6" s="1377"/>
      <c r="BYO6" s="1377"/>
      <c r="BYP6" s="1377"/>
      <c r="BYQ6" s="1377"/>
      <c r="BYR6" s="1377"/>
      <c r="BYS6" s="1377"/>
      <c r="BYT6" s="1377"/>
      <c r="BYU6" s="1377"/>
      <c r="BYV6" s="1377"/>
      <c r="BYW6" s="1377"/>
      <c r="BYX6" s="1377"/>
      <c r="BYY6" s="1377"/>
      <c r="BYZ6" s="1377"/>
      <c r="BZA6" s="1377"/>
      <c r="BZB6" s="1377"/>
      <c r="BZC6" s="1377"/>
      <c r="BZD6" s="1377"/>
      <c r="BZE6" s="1377"/>
      <c r="BZF6" s="1377"/>
      <c r="BZG6" s="1377"/>
      <c r="BZH6" s="1377"/>
      <c r="BZI6" s="1377"/>
      <c r="BZJ6" s="1377"/>
      <c r="BZK6" s="1377"/>
      <c r="BZL6" s="1377"/>
      <c r="BZM6" s="1377"/>
      <c r="BZN6" s="1377"/>
      <c r="BZO6" s="1377"/>
      <c r="BZP6" s="1377"/>
      <c r="BZQ6" s="1377"/>
      <c r="BZR6" s="1377"/>
      <c r="BZS6" s="1377"/>
      <c r="BZT6" s="1377"/>
      <c r="BZU6" s="1377"/>
      <c r="BZV6" s="1377"/>
      <c r="BZW6" s="1377"/>
      <c r="BZX6" s="1377"/>
      <c r="BZY6" s="1377"/>
      <c r="BZZ6" s="1377"/>
      <c r="CAA6" s="1377"/>
      <c r="CAB6" s="1377"/>
      <c r="CAC6" s="1377"/>
      <c r="CAD6" s="1377"/>
      <c r="CAE6" s="1377"/>
      <c r="CAF6" s="1377"/>
      <c r="CAG6" s="1377"/>
      <c r="CAH6" s="1377"/>
      <c r="CAI6" s="1377"/>
      <c r="CAJ6" s="1377"/>
      <c r="CAK6" s="1377"/>
      <c r="CAL6" s="1377"/>
      <c r="CAM6" s="1377"/>
      <c r="CAN6" s="1377"/>
      <c r="CAO6" s="1377"/>
      <c r="CAP6" s="1377"/>
      <c r="CAQ6" s="1377"/>
      <c r="CAR6" s="1377"/>
      <c r="CAS6" s="1377"/>
      <c r="CAT6" s="1377"/>
      <c r="CAU6" s="1377"/>
      <c r="CAV6" s="1377"/>
      <c r="CAW6" s="1377"/>
      <c r="CAX6" s="1377"/>
      <c r="CAY6" s="1377"/>
      <c r="CAZ6" s="1377"/>
      <c r="CBA6" s="1377"/>
      <c r="CBB6" s="1377"/>
      <c r="CBC6" s="1377"/>
      <c r="CBD6" s="1377"/>
      <c r="CBE6" s="1377"/>
      <c r="CBF6" s="1377"/>
      <c r="CBG6" s="1377"/>
      <c r="CBH6" s="1377"/>
      <c r="CBI6" s="1377"/>
      <c r="CBJ6" s="1377"/>
      <c r="CBK6" s="1377"/>
      <c r="CBL6" s="1377"/>
      <c r="CBM6" s="1377"/>
      <c r="CBN6" s="1377"/>
      <c r="CBO6" s="1377"/>
      <c r="CBP6" s="1377"/>
      <c r="CBQ6" s="1377"/>
      <c r="CBR6" s="1377"/>
      <c r="CBS6" s="1377"/>
      <c r="CBT6" s="1377"/>
      <c r="CBU6" s="1377"/>
      <c r="CBV6" s="1377"/>
      <c r="CBW6" s="1377"/>
      <c r="CBX6" s="1377"/>
      <c r="CBY6" s="1377"/>
      <c r="CBZ6" s="1377"/>
      <c r="CCA6" s="1377"/>
      <c r="CCB6" s="1377"/>
      <c r="CCC6" s="1377"/>
      <c r="CCD6" s="1377"/>
      <c r="CCE6" s="1377"/>
      <c r="CCF6" s="1377"/>
      <c r="CCG6" s="1377"/>
      <c r="CCH6" s="1377"/>
      <c r="CCI6" s="1377"/>
      <c r="CCJ6" s="1377"/>
      <c r="CCK6" s="1377"/>
      <c r="CCL6" s="1377"/>
      <c r="CCM6" s="1377"/>
      <c r="CCN6" s="1377"/>
      <c r="CCO6" s="1377"/>
      <c r="CCP6" s="1377"/>
      <c r="CCQ6" s="1377"/>
      <c r="CCR6" s="1377"/>
      <c r="CCS6" s="1377"/>
      <c r="CCT6" s="1377"/>
      <c r="CCU6" s="1377"/>
      <c r="CCV6" s="1377"/>
      <c r="CCW6" s="1377"/>
      <c r="CCX6" s="1377"/>
      <c r="CCY6" s="1377"/>
      <c r="CCZ6" s="1377"/>
      <c r="CDA6" s="1377"/>
      <c r="CDB6" s="1377"/>
      <c r="CDC6" s="1377"/>
      <c r="CDD6" s="1377"/>
      <c r="CDE6" s="1377"/>
      <c r="CDF6" s="1377"/>
      <c r="CDG6" s="1377"/>
      <c r="CDH6" s="1377"/>
      <c r="CDI6" s="1377"/>
      <c r="CDJ6" s="1377"/>
      <c r="CDK6" s="1377"/>
      <c r="CDL6" s="1377"/>
      <c r="CDM6" s="1377"/>
      <c r="CDN6" s="1377"/>
      <c r="CDO6" s="1377"/>
      <c r="CDP6" s="1377"/>
      <c r="CDQ6" s="1377"/>
      <c r="CDR6" s="1377"/>
      <c r="CDS6" s="1377"/>
      <c r="CDT6" s="1377"/>
      <c r="CDU6" s="1377"/>
      <c r="CDV6" s="1377"/>
      <c r="CDW6" s="1377"/>
      <c r="CDX6" s="1377"/>
      <c r="CDY6" s="1377"/>
      <c r="CDZ6" s="1377"/>
      <c r="CEA6" s="1377"/>
      <c r="CEB6" s="1377"/>
      <c r="CEC6" s="1377"/>
      <c r="CED6" s="1377"/>
      <c r="CEE6" s="1377"/>
      <c r="CEF6" s="1377"/>
      <c r="CEG6" s="1377"/>
      <c r="CEH6" s="1377"/>
      <c r="CEI6" s="1377"/>
      <c r="CEJ6" s="1377"/>
      <c r="CEK6" s="1377"/>
      <c r="CEL6" s="1377"/>
      <c r="CEM6" s="1377"/>
      <c r="CEN6" s="1377"/>
      <c r="CEO6" s="1377"/>
      <c r="CEP6" s="1377"/>
      <c r="CEQ6" s="1377"/>
      <c r="CER6" s="1377"/>
      <c r="CES6" s="1377"/>
      <c r="CET6" s="1377"/>
      <c r="CEU6" s="1377"/>
      <c r="CEV6" s="1377"/>
      <c r="CEW6" s="1377"/>
      <c r="CEX6" s="1377"/>
      <c r="CEY6" s="1377"/>
      <c r="CEZ6" s="1377"/>
      <c r="CFA6" s="1377"/>
      <c r="CFB6" s="1377"/>
      <c r="CFC6" s="1377"/>
      <c r="CFD6" s="1377"/>
      <c r="CFE6" s="1377"/>
      <c r="CFF6" s="1377"/>
      <c r="CFG6" s="1377"/>
      <c r="CFH6" s="1377"/>
      <c r="CFI6" s="1377"/>
      <c r="CFJ6" s="1377"/>
      <c r="CFK6" s="1377"/>
      <c r="CFL6" s="1377"/>
      <c r="CFM6" s="1377"/>
      <c r="CFN6" s="1377"/>
      <c r="CFO6" s="1377"/>
      <c r="CFP6" s="1377"/>
      <c r="CFQ6" s="1377"/>
      <c r="CFR6" s="1377"/>
      <c r="CFS6" s="1377"/>
      <c r="CFT6" s="1377"/>
      <c r="CFU6" s="1377"/>
      <c r="CFV6" s="1377"/>
      <c r="CFW6" s="1377"/>
      <c r="CFX6" s="1377"/>
      <c r="CFY6" s="1377"/>
      <c r="CFZ6" s="1377"/>
      <c r="CGA6" s="1377"/>
      <c r="CGB6" s="1377"/>
      <c r="CGC6" s="1377"/>
      <c r="CGD6" s="1377"/>
      <c r="CGE6" s="1377"/>
      <c r="CGF6" s="1377"/>
      <c r="CGG6" s="1377"/>
      <c r="CGH6" s="1377"/>
      <c r="CGI6" s="1377"/>
      <c r="CGJ6" s="1377"/>
      <c r="CGK6" s="1377"/>
      <c r="CGL6" s="1377"/>
      <c r="CGM6" s="1377"/>
      <c r="CGN6" s="1377"/>
      <c r="CGO6" s="1377"/>
      <c r="CGP6" s="1377"/>
      <c r="CGQ6" s="1377"/>
      <c r="CGR6" s="1377"/>
      <c r="CGS6" s="1377"/>
      <c r="CGT6" s="1377"/>
      <c r="CGU6" s="1377"/>
      <c r="CGV6" s="1377"/>
      <c r="CGW6" s="1377"/>
      <c r="CGX6" s="1377"/>
      <c r="CGY6" s="1377"/>
      <c r="CGZ6" s="1377"/>
      <c r="CHA6" s="1377"/>
      <c r="CHB6" s="1377"/>
      <c r="CHC6" s="1377"/>
      <c r="CHD6" s="1377"/>
      <c r="CHE6" s="1377"/>
      <c r="CHF6" s="1377"/>
      <c r="CHG6" s="1377"/>
      <c r="CHH6" s="1377"/>
      <c r="CHI6" s="1377"/>
      <c r="CHJ6" s="1377"/>
      <c r="CHK6" s="1377"/>
      <c r="CHL6" s="1377"/>
      <c r="CHM6" s="1377"/>
      <c r="CHN6" s="1377"/>
      <c r="CHO6" s="1377"/>
      <c r="CHP6" s="1377"/>
      <c r="CHQ6" s="1377"/>
      <c r="CHR6" s="1377"/>
      <c r="CHS6" s="1377"/>
      <c r="CHT6" s="1377"/>
      <c r="CHU6" s="1377"/>
      <c r="CHV6" s="1377"/>
      <c r="CHW6" s="1377"/>
      <c r="CHX6" s="1377"/>
      <c r="CHY6" s="1377"/>
      <c r="CHZ6" s="1377"/>
      <c r="CIA6" s="1377"/>
      <c r="CIB6" s="1377"/>
      <c r="CIC6" s="1377"/>
      <c r="CID6" s="1377"/>
      <c r="CIE6" s="1377"/>
      <c r="CIF6" s="1377"/>
      <c r="CIG6" s="1377"/>
      <c r="CIH6" s="1377"/>
      <c r="CII6" s="1377"/>
      <c r="CIJ6" s="1377"/>
      <c r="CIK6" s="1377"/>
      <c r="CIL6" s="1377"/>
      <c r="CIM6" s="1377"/>
      <c r="CIN6" s="1377"/>
      <c r="CIO6" s="1377"/>
      <c r="CIP6" s="1377"/>
      <c r="CIQ6" s="1377"/>
      <c r="CIR6" s="1377"/>
      <c r="CIS6" s="1377"/>
      <c r="CIT6" s="1377"/>
      <c r="CIU6" s="1377"/>
      <c r="CIV6" s="1377"/>
      <c r="CIW6" s="1377"/>
      <c r="CIX6" s="1377"/>
      <c r="CIY6" s="1377"/>
      <c r="CIZ6" s="1377"/>
      <c r="CJA6" s="1377"/>
      <c r="CJB6" s="1377"/>
      <c r="CJC6" s="1377"/>
      <c r="CJD6" s="1377"/>
      <c r="CJE6" s="1377"/>
      <c r="CJF6" s="1377"/>
      <c r="CJG6" s="1377"/>
      <c r="CJH6" s="1377"/>
      <c r="CJI6" s="1377"/>
      <c r="CJJ6" s="1377"/>
      <c r="CJK6" s="1377"/>
      <c r="CJL6" s="1377"/>
      <c r="CJM6" s="1377"/>
      <c r="CJN6" s="1377"/>
      <c r="CJO6" s="1377"/>
      <c r="CJP6" s="1377"/>
      <c r="CJQ6" s="1377"/>
      <c r="CJR6" s="1377"/>
      <c r="CJS6" s="1377"/>
      <c r="CJT6" s="1377"/>
      <c r="CJU6" s="1377"/>
      <c r="CJV6" s="1377"/>
      <c r="CJW6" s="1377"/>
      <c r="CJX6" s="1377"/>
      <c r="CJY6" s="1377"/>
      <c r="CJZ6" s="1377"/>
      <c r="CKA6" s="1377"/>
      <c r="CKB6" s="1377"/>
      <c r="CKC6" s="1377"/>
      <c r="CKD6" s="1377"/>
      <c r="CKE6" s="1377"/>
      <c r="CKF6" s="1377"/>
      <c r="CKG6" s="1377"/>
      <c r="CKH6" s="1377"/>
      <c r="CKI6" s="1377"/>
      <c r="CKJ6" s="1377"/>
      <c r="CKK6" s="1377"/>
      <c r="CKL6" s="1377"/>
      <c r="CKM6" s="1377"/>
      <c r="CKN6" s="1377"/>
      <c r="CKO6" s="1377"/>
      <c r="CKP6" s="1377"/>
      <c r="CKQ6" s="1377"/>
      <c r="CKR6" s="1377"/>
      <c r="CKS6" s="1377"/>
      <c r="CKT6" s="1377"/>
      <c r="CKU6" s="1377"/>
      <c r="CKV6" s="1377"/>
      <c r="CKW6" s="1377"/>
      <c r="CKX6" s="1377"/>
      <c r="CKY6" s="1377"/>
      <c r="CKZ6" s="1377"/>
      <c r="CLA6" s="1377"/>
      <c r="CLB6" s="1377"/>
      <c r="CLC6" s="1377"/>
      <c r="CLD6" s="1377"/>
      <c r="CLE6" s="1377"/>
      <c r="CLF6" s="1377"/>
      <c r="CLG6" s="1377"/>
      <c r="CLH6" s="1377"/>
      <c r="CLI6" s="1377"/>
      <c r="CLJ6" s="1377"/>
      <c r="CLK6" s="1377"/>
      <c r="CLL6" s="1377"/>
      <c r="CLM6" s="1377"/>
      <c r="CLN6" s="1377"/>
      <c r="CLO6" s="1377"/>
      <c r="CLP6" s="1377"/>
      <c r="CLQ6" s="1377"/>
      <c r="CLR6" s="1377"/>
      <c r="CLS6" s="1377"/>
      <c r="CLT6" s="1377"/>
      <c r="CLU6" s="1377"/>
      <c r="CLV6" s="1377"/>
      <c r="CLW6" s="1377"/>
      <c r="CLX6" s="1377"/>
      <c r="CLY6" s="1377"/>
      <c r="CLZ6" s="1377"/>
      <c r="CMA6" s="1377"/>
      <c r="CMB6" s="1377"/>
      <c r="CMC6" s="1377"/>
      <c r="CMD6" s="1377"/>
      <c r="CME6" s="1377"/>
      <c r="CMF6" s="1377"/>
      <c r="CMG6" s="1377"/>
      <c r="CMH6" s="1377"/>
      <c r="CMI6" s="1377"/>
      <c r="CMJ6" s="1377"/>
      <c r="CMK6" s="1377"/>
      <c r="CML6" s="1377"/>
      <c r="CMM6" s="1377"/>
      <c r="CMN6" s="1377"/>
      <c r="CMO6" s="1377"/>
      <c r="CMP6" s="1377"/>
      <c r="CMQ6" s="1377"/>
      <c r="CMR6" s="1377"/>
      <c r="CMS6" s="1377"/>
      <c r="CMT6" s="1377"/>
      <c r="CMU6" s="1377"/>
      <c r="CMV6" s="1377"/>
      <c r="CMW6" s="1377"/>
      <c r="CMX6" s="1377"/>
      <c r="CMY6" s="1377"/>
      <c r="CMZ6" s="1377"/>
      <c r="CNA6" s="1377"/>
      <c r="CNB6" s="1377"/>
      <c r="CNC6" s="1377"/>
      <c r="CND6" s="1377"/>
      <c r="CNE6" s="1377"/>
      <c r="CNF6" s="1377"/>
      <c r="CNG6" s="1377"/>
      <c r="CNH6" s="1377"/>
      <c r="CNI6" s="1377"/>
      <c r="CNJ6" s="1377"/>
      <c r="CNK6" s="1377"/>
      <c r="CNL6" s="1377"/>
      <c r="CNM6" s="1377"/>
      <c r="CNN6" s="1377"/>
      <c r="CNO6" s="1377"/>
      <c r="CNP6" s="1377"/>
      <c r="CNQ6" s="1377"/>
      <c r="CNR6" s="1377"/>
      <c r="CNS6" s="1377"/>
      <c r="CNT6" s="1377"/>
      <c r="CNU6" s="1377"/>
      <c r="CNV6" s="1377"/>
      <c r="CNW6" s="1377"/>
      <c r="CNX6" s="1377"/>
      <c r="CNY6" s="1377"/>
      <c r="CNZ6" s="1377"/>
      <c r="COA6" s="1377"/>
      <c r="COB6" s="1377"/>
      <c r="COC6" s="1377"/>
      <c r="COD6" s="1377"/>
      <c r="COE6" s="1377"/>
      <c r="COF6" s="1377"/>
      <c r="COG6" s="1377"/>
      <c r="COH6" s="1377"/>
      <c r="COI6" s="1377"/>
      <c r="COJ6" s="1377"/>
      <c r="COK6" s="1377"/>
      <c r="COL6" s="1377"/>
      <c r="COM6" s="1377"/>
      <c r="CON6" s="1377"/>
      <c r="COO6" s="1377"/>
      <c r="COP6" s="1377"/>
      <c r="COQ6" s="1377"/>
      <c r="COR6" s="1377"/>
      <c r="COS6" s="1377"/>
      <c r="COT6" s="1377"/>
      <c r="COU6" s="1377"/>
      <c r="COV6" s="1377"/>
      <c r="COW6" s="1377"/>
      <c r="COX6" s="1377"/>
      <c r="COY6" s="1377"/>
      <c r="COZ6" s="1377"/>
      <c r="CPA6" s="1377"/>
      <c r="CPB6" s="1377"/>
      <c r="CPC6" s="1377"/>
      <c r="CPD6" s="1377"/>
      <c r="CPE6" s="1377"/>
      <c r="CPF6" s="1377"/>
      <c r="CPG6" s="1377"/>
      <c r="CPH6" s="1377"/>
      <c r="CPI6" s="1377"/>
      <c r="CPJ6" s="1377"/>
      <c r="CPK6" s="1377"/>
      <c r="CPL6" s="1377"/>
      <c r="CPM6" s="1377"/>
      <c r="CPN6" s="1377"/>
      <c r="CPO6" s="1377"/>
      <c r="CPP6" s="1377"/>
      <c r="CPQ6" s="1377"/>
      <c r="CPR6" s="1377"/>
      <c r="CPS6" s="1377"/>
      <c r="CPT6" s="1377"/>
      <c r="CPU6" s="1377"/>
      <c r="CPV6" s="1377"/>
      <c r="CPW6" s="1377"/>
      <c r="CPX6" s="1377"/>
      <c r="CPY6" s="1377"/>
      <c r="CPZ6" s="1377"/>
      <c r="CQA6" s="1377"/>
      <c r="CQB6" s="1377"/>
      <c r="CQC6" s="1377"/>
      <c r="CQD6" s="1377"/>
      <c r="CQE6" s="1377"/>
      <c r="CQF6" s="1377"/>
      <c r="CQG6" s="1377"/>
      <c r="CQH6" s="1377"/>
      <c r="CQI6" s="1377"/>
      <c r="CQJ6" s="1377"/>
      <c r="CQK6" s="1377"/>
      <c r="CQL6" s="1377"/>
      <c r="CQM6" s="1377"/>
      <c r="CQN6" s="1377"/>
      <c r="CQO6" s="1377"/>
      <c r="CQP6" s="1377"/>
      <c r="CQQ6" s="1377"/>
      <c r="CQR6" s="1377"/>
      <c r="CQS6" s="1377"/>
      <c r="CQT6" s="1377"/>
      <c r="CQU6" s="1377"/>
      <c r="CQV6" s="1377"/>
      <c r="CQW6" s="1377"/>
      <c r="CQX6" s="1377"/>
      <c r="CQY6" s="1377"/>
      <c r="CQZ6" s="1377"/>
      <c r="CRA6" s="1377"/>
      <c r="CRB6" s="1377"/>
      <c r="CRC6" s="1377"/>
      <c r="CRD6" s="1377"/>
      <c r="CRE6" s="1377"/>
      <c r="CRF6" s="1377"/>
      <c r="CRG6" s="1377"/>
      <c r="CRH6" s="1377"/>
      <c r="CRI6" s="1377"/>
      <c r="CRJ6" s="1377"/>
      <c r="CRK6" s="1377"/>
      <c r="CRL6" s="1377"/>
      <c r="CRM6" s="1377"/>
      <c r="CRN6" s="1377"/>
      <c r="CRO6" s="1377"/>
      <c r="CRP6" s="1377"/>
      <c r="CRQ6" s="1377"/>
      <c r="CRR6" s="1377"/>
      <c r="CRS6" s="1377"/>
      <c r="CRT6" s="1377"/>
      <c r="CRU6" s="1377"/>
      <c r="CRV6" s="1377"/>
      <c r="CRW6" s="1377"/>
      <c r="CRX6" s="1377"/>
      <c r="CRY6" s="1377"/>
      <c r="CRZ6" s="1377"/>
      <c r="CSA6" s="1377"/>
      <c r="CSB6" s="1377"/>
      <c r="CSC6" s="1377"/>
      <c r="CSD6" s="1377"/>
      <c r="CSE6" s="1377"/>
      <c r="CSF6" s="1377"/>
      <c r="CSG6" s="1377"/>
      <c r="CSH6" s="1377"/>
      <c r="CSI6" s="1377"/>
      <c r="CSJ6" s="1377"/>
      <c r="CSK6" s="1377"/>
      <c r="CSL6" s="1377"/>
      <c r="CSM6" s="1377"/>
      <c r="CSN6" s="1377"/>
      <c r="CSO6" s="1377"/>
      <c r="CSP6" s="1377"/>
      <c r="CSQ6" s="1377"/>
      <c r="CSR6" s="1377"/>
      <c r="CSS6" s="1377"/>
      <c r="CST6" s="1377"/>
      <c r="CSU6" s="1377"/>
      <c r="CSV6" s="1377"/>
      <c r="CSW6" s="1377"/>
      <c r="CSX6" s="1377"/>
      <c r="CSY6" s="1377"/>
      <c r="CSZ6" s="1377"/>
      <c r="CTA6" s="1377"/>
      <c r="CTB6" s="1377"/>
      <c r="CTC6" s="1377"/>
      <c r="CTD6" s="1377"/>
      <c r="CTE6" s="1377"/>
      <c r="CTF6" s="1377"/>
      <c r="CTG6" s="1377"/>
      <c r="CTH6" s="1377"/>
      <c r="CTI6" s="1377"/>
      <c r="CTJ6" s="1377"/>
      <c r="CTK6" s="1377"/>
      <c r="CTL6" s="1377"/>
      <c r="CTM6" s="1377"/>
      <c r="CTN6" s="1377"/>
      <c r="CTO6" s="1377"/>
      <c r="CTP6" s="1377"/>
      <c r="CTQ6" s="1377"/>
      <c r="CTR6" s="1377"/>
      <c r="CTS6" s="1377"/>
      <c r="CTT6" s="1377"/>
      <c r="CTU6" s="1377"/>
      <c r="CTV6" s="1377"/>
      <c r="CTW6" s="1377"/>
      <c r="CTX6" s="1377"/>
      <c r="CTY6" s="1377"/>
      <c r="CTZ6" s="1377"/>
      <c r="CUA6" s="1377"/>
      <c r="CUB6" s="1377"/>
      <c r="CUC6" s="1377"/>
      <c r="CUD6" s="1377"/>
      <c r="CUE6" s="1377"/>
      <c r="CUF6" s="1377"/>
      <c r="CUG6" s="1377"/>
      <c r="CUH6" s="1377"/>
      <c r="CUI6" s="1377"/>
      <c r="CUJ6" s="1377"/>
      <c r="CUK6" s="1377"/>
      <c r="CUL6" s="1377"/>
      <c r="CUM6" s="1377"/>
      <c r="CUN6" s="1377"/>
      <c r="CUO6" s="1377"/>
      <c r="CUP6" s="1377"/>
      <c r="CUQ6" s="1377"/>
      <c r="CUR6" s="1377"/>
      <c r="CUS6" s="1377"/>
      <c r="CUT6" s="1377"/>
      <c r="CUU6" s="1377"/>
      <c r="CUV6" s="1377"/>
      <c r="CUW6" s="1377"/>
      <c r="CUX6" s="1377"/>
      <c r="CUY6" s="1377"/>
      <c r="CUZ6" s="1377"/>
      <c r="CVA6" s="1377"/>
      <c r="CVB6" s="1377"/>
      <c r="CVC6" s="1377"/>
      <c r="CVD6" s="1377"/>
      <c r="CVE6" s="1377"/>
      <c r="CVF6" s="1377"/>
      <c r="CVG6" s="1377"/>
      <c r="CVH6" s="1377"/>
      <c r="CVI6" s="1377"/>
      <c r="CVJ6" s="1377"/>
      <c r="CVK6" s="1377"/>
      <c r="CVL6" s="1377"/>
      <c r="CVM6" s="1377"/>
      <c r="CVN6" s="1377"/>
      <c r="CVO6" s="1377"/>
      <c r="CVP6" s="1377"/>
      <c r="CVQ6" s="1377"/>
      <c r="CVR6" s="1377"/>
      <c r="CVS6" s="1377"/>
      <c r="CVT6" s="1377"/>
      <c r="CVU6" s="1377"/>
      <c r="CVV6" s="1377"/>
      <c r="CVW6" s="1377"/>
      <c r="CVX6" s="1377"/>
      <c r="CVY6" s="1377"/>
      <c r="CVZ6" s="1377"/>
      <c r="CWA6" s="1377"/>
      <c r="CWB6" s="1377"/>
      <c r="CWC6" s="1377"/>
      <c r="CWD6" s="1377"/>
      <c r="CWE6" s="1377"/>
      <c r="CWF6" s="1377"/>
      <c r="CWG6" s="1377"/>
      <c r="CWH6" s="1377"/>
      <c r="CWI6" s="1377"/>
      <c r="CWJ6" s="1377"/>
      <c r="CWK6" s="1377"/>
      <c r="CWL6" s="1377"/>
      <c r="CWM6" s="1377"/>
      <c r="CWN6" s="1377"/>
      <c r="CWO6" s="1377"/>
      <c r="CWP6" s="1377"/>
      <c r="CWQ6" s="1377"/>
      <c r="CWR6" s="1377"/>
      <c r="CWS6" s="1377"/>
      <c r="CWT6" s="1377"/>
      <c r="CWU6" s="1377"/>
      <c r="CWV6" s="1377"/>
      <c r="CWW6" s="1377"/>
      <c r="CWX6" s="1377"/>
      <c r="CWY6" s="1377"/>
      <c r="CWZ6" s="1377"/>
      <c r="CXA6" s="1377"/>
      <c r="CXB6" s="1377"/>
      <c r="CXC6" s="1377"/>
      <c r="CXD6" s="1377"/>
      <c r="CXE6" s="1377"/>
      <c r="CXF6" s="1377"/>
      <c r="CXG6" s="1377"/>
      <c r="CXH6" s="1377"/>
      <c r="CXI6" s="1377"/>
      <c r="CXJ6" s="1377"/>
      <c r="CXK6" s="1377"/>
      <c r="CXL6" s="1377"/>
      <c r="CXM6" s="1377"/>
      <c r="CXN6" s="1377"/>
      <c r="CXO6" s="1377"/>
      <c r="CXP6" s="1377"/>
      <c r="CXQ6" s="1377"/>
      <c r="CXR6" s="1377"/>
      <c r="CXS6" s="1377"/>
      <c r="CXT6" s="1377"/>
      <c r="CXU6" s="1377"/>
      <c r="CXV6" s="1377"/>
      <c r="CXW6" s="1377"/>
      <c r="CXX6" s="1377"/>
      <c r="CXY6" s="1377"/>
      <c r="CXZ6" s="1377"/>
      <c r="CYA6" s="1377"/>
      <c r="CYB6" s="1377"/>
      <c r="CYC6" s="1377"/>
      <c r="CYD6" s="1377"/>
      <c r="CYE6" s="1377"/>
      <c r="CYF6" s="1377"/>
      <c r="CYG6" s="1377"/>
      <c r="CYH6" s="1377"/>
      <c r="CYI6" s="1377"/>
      <c r="CYJ6" s="1377"/>
      <c r="CYK6" s="1377"/>
      <c r="CYL6" s="1377"/>
      <c r="CYM6" s="1377"/>
      <c r="CYN6" s="1377"/>
      <c r="CYO6" s="1377"/>
      <c r="CYP6" s="1377"/>
      <c r="CYQ6" s="1377"/>
      <c r="CYR6" s="1377"/>
      <c r="CYS6" s="1377"/>
      <c r="CYT6" s="1377"/>
      <c r="CYU6" s="1377"/>
      <c r="CYV6" s="1377"/>
      <c r="CYW6" s="1377"/>
      <c r="CYX6" s="1377"/>
      <c r="CYY6" s="1377"/>
      <c r="CYZ6" s="1377"/>
      <c r="CZA6" s="1377"/>
      <c r="CZB6" s="1377"/>
      <c r="CZC6" s="1377"/>
      <c r="CZD6" s="1377"/>
      <c r="CZE6" s="1377"/>
      <c r="CZF6" s="1377"/>
      <c r="CZG6" s="1377"/>
      <c r="CZH6" s="1377"/>
      <c r="CZI6" s="1377"/>
      <c r="CZJ6" s="1377"/>
      <c r="CZK6" s="1377"/>
      <c r="CZL6" s="1377"/>
      <c r="CZM6" s="1377"/>
      <c r="CZN6" s="1377"/>
      <c r="CZO6" s="1377"/>
      <c r="CZP6" s="1377"/>
      <c r="CZQ6" s="1377"/>
      <c r="CZR6" s="1377"/>
      <c r="CZS6" s="1377"/>
      <c r="CZT6" s="1377"/>
      <c r="CZU6" s="1377"/>
      <c r="CZV6" s="1377"/>
      <c r="CZW6" s="1377"/>
      <c r="CZX6" s="1377"/>
      <c r="CZY6" s="1377"/>
      <c r="CZZ6" s="1377"/>
      <c r="DAA6" s="1377"/>
      <c r="DAB6" s="1377"/>
      <c r="DAC6" s="1377"/>
      <c r="DAD6" s="1377"/>
      <c r="DAE6" s="1377"/>
      <c r="DAF6" s="1377"/>
      <c r="DAG6" s="1377"/>
      <c r="DAH6" s="1377"/>
      <c r="DAI6" s="1377"/>
      <c r="DAJ6" s="1377"/>
      <c r="DAK6" s="1377"/>
      <c r="DAL6" s="1377"/>
      <c r="DAM6" s="1377"/>
      <c r="DAN6" s="1377"/>
      <c r="DAO6" s="1377"/>
      <c r="DAP6" s="1377"/>
      <c r="DAQ6" s="1377"/>
      <c r="DAR6" s="1377"/>
      <c r="DAS6" s="1377"/>
      <c r="DAT6" s="1377"/>
      <c r="DAU6" s="1377"/>
      <c r="DAV6" s="1377"/>
      <c r="DAW6" s="1377"/>
      <c r="DAX6" s="1377"/>
      <c r="DAY6" s="1377"/>
      <c r="DAZ6" s="1377"/>
      <c r="DBA6" s="1377"/>
      <c r="DBB6" s="1377"/>
      <c r="DBC6" s="1377"/>
      <c r="DBD6" s="1377"/>
      <c r="DBE6" s="1377"/>
      <c r="DBF6" s="1377"/>
      <c r="DBG6" s="1377"/>
      <c r="DBH6" s="1377"/>
      <c r="DBI6" s="1377"/>
      <c r="DBJ6" s="1377"/>
      <c r="DBK6" s="1377"/>
      <c r="DBL6" s="1377"/>
      <c r="DBM6" s="1377"/>
      <c r="DBN6" s="1377"/>
      <c r="DBO6" s="1377"/>
      <c r="DBP6" s="1377"/>
      <c r="DBQ6" s="1377"/>
      <c r="DBR6" s="1377"/>
      <c r="DBS6" s="1377"/>
      <c r="DBT6" s="1377"/>
      <c r="DBU6" s="1377"/>
      <c r="DBV6" s="1377"/>
      <c r="DBW6" s="1377"/>
      <c r="DBX6" s="1377"/>
      <c r="DBY6" s="1377"/>
      <c r="DBZ6" s="1377"/>
      <c r="DCA6" s="1377"/>
      <c r="DCB6" s="1377"/>
      <c r="DCC6" s="1377"/>
      <c r="DCD6" s="1377"/>
      <c r="DCE6" s="1377"/>
      <c r="DCF6" s="1377"/>
      <c r="DCG6" s="1377"/>
      <c r="DCH6" s="1377"/>
      <c r="DCI6" s="1377"/>
      <c r="DCJ6" s="1377"/>
      <c r="DCK6" s="1377"/>
      <c r="DCL6" s="1377"/>
      <c r="DCM6" s="1377"/>
      <c r="DCN6" s="1377"/>
      <c r="DCO6" s="1377"/>
      <c r="DCP6" s="1377"/>
      <c r="DCQ6" s="1377"/>
      <c r="DCR6" s="1377"/>
      <c r="DCS6" s="1377"/>
      <c r="DCT6" s="1377"/>
      <c r="DCU6" s="1377"/>
      <c r="DCV6" s="1377"/>
      <c r="DCW6" s="1377"/>
      <c r="DCX6" s="1377"/>
      <c r="DCY6" s="1377"/>
      <c r="DCZ6" s="1377"/>
      <c r="DDA6" s="1377"/>
      <c r="DDB6" s="1377"/>
      <c r="DDC6" s="1377"/>
      <c r="DDD6" s="1377"/>
      <c r="DDE6" s="1377"/>
      <c r="DDF6" s="1377"/>
      <c r="DDG6" s="1377"/>
      <c r="DDH6" s="1377"/>
      <c r="DDI6" s="1377"/>
      <c r="DDJ6" s="1377"/>
      <c r="DDK6" s="1377"/>
      <c r="DDL6" s="1377"/>
      <c r="DDM6" s="1377"/>
      <c r="DDN6" s="1377"/>
      <c r="DDO6" s="1377"/>
      <c r="DDP6" s="1377"/>
      <c r="DDQ6" s="1377"/>
      <c r="DDR6" s="1377"/>
      <c r="DDS6" s="1377"/>
      <c r="DDT6" s="1377"/>
      <c r="DDU6" s="1377"/>
      <c r="DDV6" s="1377"/>
      <c r="DDW6" s="1377"/>
      <c r="DDX6" s="1377"/>
      <c r="DDY6" s="1377"/>
      <c r="DDZ6" s="1377"/>
      <c r="DEA6" s="1377"/>
      <c r="DEB6" s="1377"/>
      <c r="DEC6" s="1377"/>
      <c r="DED6" s="1377"/>
      <c r="DEE6" s="1377"/>
      <c r="DEF6" s="1377"/>
      <c r="DEG6" s="1377"/>
      <c r="DEH6" s="1377"/>
      <c r="DEI6" s="1377"/>
      <c r="DEJ6" s="1377"/>
      <c r="DEK6" s="1377"/>
      <c r="DEL6" s="1377"/>
      <c r="DEM6" s="1377"/>
      <c r="DEN6" s="1377"/>
      <c r="DEO6" s="1377"/>
      <c r="DEP6" s="1377"/>
      <c r="DEQ6" s="1377"/>
      <c r="DER6" s="1377"/>
      <c r="DES6" s="1377"/>
      <c r="DET6" s="1377"/>
      <c r="DEU6" s="1377"/>
      <c r="DEV6" s="1377"/>
      <c r="DEW6" s="1377"/>
      <c r="DEX6" s="1377"/>
      <c r="DEY6" s="1377"/>
      <c r="DEZ6" s="1377"/>
      <c r="DFA6" s="1377"/>
      <c r="DFB6" s="1377"/>
      <c r="DFC6" s="1377"/>
      <c r="DFD6" s="1377"/>
      <c r="DFE6" s="1377"/>
      <c r="DFF6" s="1377"/>
      <c r="DFG6" s="1377"/>
      <c r="DFH6" s="1377"/>
      <c r="DFI6" s="1377"/>
      <c r="DFJ6" s="1377"/>
      <c r="DFK6" s="1377"/>
      <c r="DFL6" s="1377"/>
      <c r="DFM6" s="1377"/>
      <c r="DFN6" s="1377"/>
      <c r="DFO6" s="1377"/>
      <c r="DFP6" s="1377"/>
      <c r="DFQ6" s="1377"/>
      <c r="DFR6" s="1377"/>
      <c r="DFS6" s="1377"/>
      <c r="DFT6" s="1377"/>
      <c r="DFU6" s="1377"/>
      <c r="DFV6" s="1377"/>
      <c r="DFW6" s="1377"/>
      <c r="DFX6" s="1377"/>
      <c r="DFY6" s="1377"/>
      <c r="DFZ6" s="1377"/>
      <c r="DGA6" s="1377"/>
      <c r="DGB6" s="1377"/>
      <c r="DGC6" s="1377"/>
      <c r="DGD6" s="1377"/>
      <c r="DGE6" s="1377"/>
      <c r="DGF6" s="1377"/>
      <c r="DGG6" s="1377"/>
      <c r="DGH6" s="1377"/>
      <c r="DGI6" s="1377"/>
      <c r="DGJ6" s="1377"/>
      <c r="DGK6" s="1377"/>
      <c r="DGL6" s="1377"/>
      <c r="DGM6" s="1377"/>
      <c r="DGN6" s="1377"/>
      <c r="DGO6" s="1377"/>
      <c r="DGP6" s="1377"/>
      <c r="DGQ6" s="1377"/>
      <c r="DGR6" s="1377"/>
      <c r="DGS6" s="1377"/>
      <c r="DGT6" s="1377"/>
      <c r="DGU6" s="1377"/>
      <c r="DGV6" s="1377"/>
      <c r="DGW6" s="1377"/>
      <c r="DGX6" s="1377"/>
      <c r="DGY6" s="1377"/>
      <c r="DGZ6" s="1377"/>
      <c r="DHA6" s="1377"/>
      <c r="DHB6" s="1377"/>
      <c r="DHC6" s="1377"/>
      <c r="DHD6" s="1377"/>
      <c r="DHE6" s="1377"/>
      <c r="DHF6" s="1377"/>
      <c r="DHG6" s="1377"/>
      <c r="DHH6" s="1377"/>
      <c r="DHI6" s="1377"/>
      <c r="DHJ6" s="1377"/>
      <c r="DHK6" s="1377"/>
      <c r="DHL6" s="1377"/>
      <c r="DHM6" s="1377"/>
      <c r="DHN6" s="1377"/>
      <c r="DHO6" s="1377"/>
      <c r="DHP6" s="1377"/>
      <c r="DHQ6" s="1377"/>
      <c r="DHR6" s="1377"/>
      <c r="DHS6" s="1377"/>
      <c r="DHT6" s="1377"/>
      <c r="DHU6" s="1377"/>
      <c r="DHV6" s="1377"/>
      <c r="DHW6" s="1377"/>
      <c r="DHX6" s="1377"/>
      <c r="DHY6" s="1377"/>
      <c r="DHZ6" s="1377"/>
      <c r="DIA6" s="1377"/>
      <c r="DIB6" s="1377"/>
      <c r="DIC6" s="1377"/>
      <c r="DID6" s="1377"/>
      <c r="DIE6" s="1377"/>
      <c r="DIF6" s="1377"/>
      <c r="DIG6" s="1377"/>
      <c r="DIH6" s="1377"/>
      <c r="DII6" s="1377"/>
      <c r="DIJ6" s="1377"/>
      <c r="DIK6" s="1377"/>
      <c r="DIL6" s="1377"/>
      <c r="DIM6" s="1377"/>
      <c r="DIN6" s="1377"/>
      <c r="DIO6" s="1377"/>
      <c r="DIP6" s="1377"/>
      <c r="DIQ6" s="1377"/>
      <c r="DIR6" s="1377"/>
      <c r="DIS6" s="1377"/>
      <c r="DIT6" s="1377"/>
      <c r="DIU6" s="1377"/>
      <c r="DIV6" s="1377"/>
      <c r="DIW6" s="1377"/>
      <c r="DIX6" s="1377"/>
      <c r="DIY6" s="1377"/>
      <c r="DIZ6" s="1377"/>
      <c r="DJA6" s="1377"/>
      <c r="DJB6" s="1377"/>
      <c r="DJC6" s="1377"/>
      <c r="DJD6" s="1377"/>
      <c r="DJE6" s="1377"/>
      <c r="DJF6" s="1377"/>
      <c r="DJG6" s="1377"/>
      <c r="DJH6" s="1377"/>
      <c r="DJI6" s="1377"/>
      <c r="DJJ6" s="1377"/>
      <c r="DJK6" s="1377"/>
      <c r="DJL6" s="1377"/>
      <c r="DJM6" s="1377"/>
      <c r="DJN6" s="1377"/>
      <c r="DJO6" s="1377"/>
      <c r="DJP6" s="1377"/>
      <c r="DJQ6" s="1377"/>
      <c r="DJR6" s="1377"/>
      <c r="DJS6" s="1377"/>
      <c r="DJT6" s="1377"/>
      <c r="DJU6" s="1377"/>
      <c r="DJV6" s="1377"/>
      <c r="DJW6" s="1377"/>
      <c r="DJX6" s="1377"/>
      <c r="DJY6" s="1377"/>
      <c r="DJZ6" s="1377"/>
      <c r="DKA6" s="1377"/>
      <c r="DKB6" s="1377"/>
      <c r="DKC6" s="1377"/>
      <c r="DKD6" s="1377"/>
      <c r="DKE6" s="1377"/>
      <c r="DKF6" s="1377"/>
      <c r="DKG6" s="1377"/>
      <c r="DKH6" s="1377"/>
      <c r="DKI6" s="1377"/>
      <c r="DKJ6" s="1377"/>
      <c r="DKK6" s="1377"/>
      <c r="DKL6" s="1377"/>
      <c r="DKM6" s="1377"/>
      <c r="DKN6" s="1377"/>
      <c r="DKO6" s="1377"/>
      <c r="DKP6" s="1377"/>
      <c r="DKQ6" s="1377"/>
      <c r="DKR6" s="1377"/>
      <c r="DKS6" s="1377"/>
      <c r="DKT6" s="1377"/>
      <c r="DKU6" s="1377"/>
      <c r="DKV6" s="1377"/>
      <c r="DKW6" s="1377"/>
      <c r="DKX6" s="1377"/>
      <c r="DKY6" s="1377"/>
      <c r="DKZ6" s="1377"/>
      <c r="DLA6" s="1377"/>
      <c r="DLB6" s="1377"/>
      <c r="DLC6" s="1377"/>
      <c r="DLD6" s="1377"/>
      <c r="DLE6" s="1377"/>
      <c r="DLF6" s="1377"/>
      <c r="DLG6" s="1377"/>
      <c r="DLH6" s="1377"/>
      <c r="DLI6" s="1377"/>
      <c r="DLJ6" s="1377"/>
      <c r="DLK6" s="1377"/>
      <c r="DLL6" s="1377"/>
      <c r="DLM6" s="1377"/>
      <c r="DLN6" s="1377"/>
      <c r="DLO6" s="1377"/>
      <c r="DLP6" s="1377"/>
      <c r="DLQ6" s="1377"/>
      <c r="DLR6" s="1377"/>
      <c r="DLS6" s="1377"/>
      <c r="DLT6" s="1377"/>
      <c r="DLU6" s="1377"/>
      <c r="DLV6" s="1377"/>
      <c r="DLW6" s="1377"/>
      <c r="DLX6" s="1377"/>
      <c r="DLY6" s="1377"/>
      <c r="DLZ6" s="1377"/>
      <c r="DMA6" s="1377"/>
      <c r="DMB6" s="1377"/>
      <c r="DMC6" s="1377"/>
      <c r="DMD6" s="1377"/>
      <c r="DME6" s="1377"/>
      <c r="DMF6" s="1377"/>
      <c r="DMG6" s="1377"/>
      <c r="DMH6" s="1377"/>
      <c r="DMI6" s="1377"/>
      <c r="DMJ6" s="1377"/>
      <c r="DMK6" s="1377"/>
      <c r="DML6" s="1377"/>
      <c r="DMM6" s="1377"/>
      <c r="DMN6" s="1377"/>
      <c r="DMO6" s="1377"/>
      <c r="DMP6" s="1377"/>
      <c r="DMQ6" s="1377"/>
      <c r="DMR6" s="1377"/>
      <c r="DMS6" s="1377"/>
      <c r="DMT6" s="1377"/>
      <c r="DMU6" s="1377"/>
      <c r="DMV6" s="1377"/>
      <c r="DMW6" s="1377"/>
      <c r="DMX6" s="1377"/>
      <c r="DMY6" s="1377"/>
      <c r="DMZ6" s="1377"/>
      <c r="DNA6" s="1377"/>
      <c r="DNB6" s="1377"/>
      <c r="DNC6" s="1377"/>
      <c r="DND6" s="1377"/>
      <c r="DNE6" s="1377"/>
      <c r="DNF6" s="1377"/>
      <c r="DNG6" s="1377"/>
      <c r="DNH6" s="1377"/>
      <c r="DNI6" s="1377"/>
      <c r="DNJ6" s="1377"/>
      <c r="DNK6" s="1377"/>
      <c r="DNL6" s="1377"/>
      <c r="DNM6" s="1377"/>
      <c r="DNN6" s="1377"/>
      <c r="DNO6" s="1377"/>
      <c r="DNP6" s="1377"/>
      <c r="DNQ6" s="1377"/>
      <c r="DNR6" s="1377"/>
      <c r="DNS6" s="1377"/>
      <c r="DNT6" s="1377"/>
      <c r="DNU6" s="1377"/>
      <c r="DNV6" s="1377"/>
      <c r="DNW6" s="1377"/>
      <c r="DNX6" s="1377"/>
      <c r="DNY6" s="1377"/>
      <c r="DNZ6" s="1377"/>
      <c r="DOA6" s="1377"/>
      <c r="DOB6" s="1377"/>
      <c r="DOC6" s="1377"/>
      <c r="DOD6" s="1377"/>
      <c r="DOE6" s="1377"/>
      <c r="DOF6" s="1377"/>
      <c r="DOG6" s="1377"/>
      <c r="DOH6" s="1377"/>
      <c r="DOI6" s="1377"/>
      <c r="DOJ6" s="1377"/>
      <c r="DOK6" s="1377"/>
      <c r="DOL6" s="1377"/>
      <c r="DOM6" s="1377"/>
      <c r="DON6" s="1377"/>
      <c r="DOO6" s="1377"/>
      <c r="DOP6" s="1377"/>
      <c r="DOQ6" s="1377"/>
      <c r="DOR6" s="1377"/>
      <c r="DOS6" s="1377"/>
      <c r="DOT6" s="1377"/>
      <c r="DOU6" s="1377"/>
      <c r="DOV6" s="1377"/>
      <c r="DOW6" s="1377"/>
      <c r="DOX6" s="1377"/>
      <c r="DOY6" s="1377"/>
      <c r="DOZ6" s="1377"/>
      <c r="DPA6" s="1377"/>
      <c r="DPB6" s="1377"/>
      <c r="DPC6" s="1377"/>
      <c r="DPD6" s="1377"/>
      <c r="DPE6" s="1377"/>
      <c r="DPF6" s="1377"/>
      <c r="DPG6" s="1377"/>
      <c r="DPH6" s="1377"/>
      <c r="DPI6" s="1377"/>
      <c r="DPJ6" s="1377"/>
      <c r="DPK6" s="1377"/>
      <c r="DPL6" s="1377"/>
      <c r="DPM6" s="1377"/>
      <c r="DPN6" s="1377"/>
      <c r="DPO6" s="1377"/>
      <c r="DPP6" s="1377"/>
      <c r="DPQ6" s="1377"/>
      <c r="DPR6" s="1377"/>
      <c r="DPS6" s="1377"/>
      <c r="DPT6" s="1377"/>
      <c r="DPU6" s="1377"/>
      <c r="DPV6" s="1377"/>
      <c r="DPW6" s="1377"/>
      <c r="DPX6" s="1377"/>
      <c r="DPY6" s="1377"/>
      <c r="DPZ6" s="1377"/>
      <c r="DQA6" s="1377"/>
      <c r="DQB6" s="1377"/>
      <c r="DQC6" s="1377"/>
      <c r="DQD6" s="1377"/>
      <c r="DQE6" s="1377"/>
      <c r="DQF6" s="1377"/>
      <c r="DQG6" s="1377"/>
      <c r="DQH6" s="1377"/>
      <c r="DQI6" s="1377"/>
      <c r="DQJ6" s="1377"/>
      <c r="DQK6" s="1377"/>
      <c r="DQL6" s="1377"/>
      <c r="DQM6" s="1377"/>
      <c r="DQN6" s="1377"/>
      <c r="DQO6" s="1377"/>
      <c r="DQP6" s="1377"/>
      <c r="DQQ6" s="1377"/>
      <c r="DQR6" s="1377"/>
      <c r="DQS6" s="1377"/>
      <c r="DQT6" s="1377"/>
      <c r="DQU6" s="1377"/>
      <c r="DQV6" s="1377"/>
      <c r="DQW6" s="1377"/>
      <c r="DQX6" s="1377"/>
      <c r="DQY6" s="1377"/>
      <c r="DQZ6" s="1377"/>
      <c r="DRA6" s="1377"/>
      <c r="DRB6" s="1377"/>
      <c r="DRC6" s="1377"/>
      <c r="DRD6" s="1377"/>
      <c r="DRE6" s="1377"/>
      <c r="DRF6" s="1377"/>
      <c r="DRG6" s="1377"/>
      <c r="DRH6" s="1377"/>
      <c r="DRI6" s="1377"/>
      <c r="DRJ6" s="1377"/>
      <c r="DRK6" s="1377"/>
      <c r="DRL6" s="1377"/>
      <c r="DRM6" s="1377"/>
      <c r="DRN6" s="1377"/>
      <c r="DRO6" s="1377"/>
      <c r="DRP6" s="1377"/>
      <c r="DRQ6" s="1377"/>
      <c r="DRR6" s="1377"/>
      <c r="DRS6" s="1377"/>
      <c r="DRT6" s="1377"/>
      <c r="DRU6" s="1377"/>
      <c r="DRV6" s="1377"/>
      <c r="DRW6" s="1377"/>
      <c r="DRX6" s="1377"/>
      <c r="DRY6" s="1377"/>
      <c r="DRZ6" s="1377"/>
      <c r="DSA6" s="1377"/>
      <c r="DSB6" s="1377"/>
      <c r="DSC6" s="1377"/>
      <c r="DSD6" s="1377"/>
      <c r="DSE6" s="1377"/>
      <c r="DSF6" s="1377"/>
      <c r="DSG6" s="1377"/>
      <c r="DSH6" s="1377"/>
      <c r="DSI6" s="1377"/>
      <c r="DSJ6" s="1377"/>
      <c r="DSK6" s="1377"/>
      <c r="DSL6" s="1377"/>
      <c r="DSM6" s="1377"/>
      <c r="DSN6" s="1377"/>
      <c r="DSO6" s="1377"/>
      <c r="DSP6" s="1377"/>
      <c r="DSQ6" s="1377"/>
      <c r="DSR6" s="1377"/>
      <c r="DSS6" s="1377"/>
      <c r="DST6" s="1377"/>
      <c r="DSU6" s="1377"/>
      <c r="DSV6" s="1377"/>
      <c r="DSW6" s="1377"/>
      <c r="DSX6" s="1377"/>
      <c r="DSY6" s="1377"/>
      <c r="DSZ6" s="1377"/>
      <c r="DTA6" s="1377"/>
      <c r="DTB6" s="1377"/>
      <c r="DTC6" s="1377"/>
      <c r="DTD6" s="1377"/>
      <c r="DTE6" s="1377"/>
      <c r="DTF6" s="1377"/>
      <c r="DTG6" s="1377"/>
      <c r="DTH6" s="1377"/>
      <c r="DTI6" s="1377"/>
      <c r="DTJ6" s="1377"/>
      <c r="DTK6" s="1377"/>
      <c r="DTL6" s="1377"/>
      <c r="DTM6" s="1377"/>
      <c r="DTN6" s="1377"/>
      <c r="DTO6" s="1377"/>
      <c r="DTP6" s="1377"/>
      <c r="DTQ6" s="1377"/>
      <c r="DTR6" s="1377"/>
      <c r="DTS6" s="1377"/>
      <c r="DTT6" s="1377"/>
      <c r="DTU6" s="1377"/>
      <c r="DTV6" s="1377"/>
      <c r="DTW6" s="1377"/>
      <c r="DTX6" s="1377"/>
      <c r="DTY6" s="1377"/>
      <c r="DTZ6" s="1377"/>
      <c r="DUA6" s="1377"/>
      <c r="DUB6" s="1377"/>
      <c r="DUC6" s="1377"/>
      <c r="DUD6" s="1377"/>
      <c r="DUE6" s="1377"/>
      <c r="DUF6" s="1377"/>
      <c r="DUG6" s="1377"/>
      <c r="DUH6" s="1377"/>
      <c r="DUI6" s="1377"/>
      <c r="DUJ6" s="1377"/>
      <c r="DUK6" s="1377"/>
      <c r="DUL6" s="1377"/>
      <c r="DUM6" s="1377"/>
      <c r="DUN6" s="1377"/>
      <c r="DUO6" s="1377"/>
      <c r="DUP6" s="1377"/>
      <c r="DUQ6" s="1377"/>
      <c r="DUR6" s="1377"/>
      <c r="DUS6" s="1377"/>
      <c r="DUT6" s="1377"/>
      <c r="DUU6" s="1377"/>
      <c r="DUV6" s="1377"/>
      <c r="DUW6" s="1377"/>
      <c r="DUX6" s="1377"/>
      <c r="DUY6" s="1377"/>
      <c r="DUZ6" s="1377"/>
      <c r="DVA6" s="1377"/>
      <c r="DVB6" s="1377"/>
      <c r="DVC6" s="1377"/>
      <c r="DVD6" s="1377"/>
      <c r="DVE6" s="1377"/>
      <c r="DVF6" s="1377"/>
      <c r="DVG6" s="1377"/>
      <c r="DVH6" s="1377"/>
      <c r="DVI6" s="1377"/>
      <c r="DVJ6" s="1377"/>
      <c r="DVK6" s="1377"/>
      <c r="DVL6" s="1377"/>
      <c r="DVM6" s="1377"/>
      <c r="DVN6" s="1377"/>
      <c r="DVO6" s="1377"/>
      <c r="DVP6" s="1377"/>
      <c r="DVQ6" s="1377"/>
      <c r="DVR6" s="1377"/>
      <c r="DVS6" s="1377"/>
      <c r="DVT6" s="1377"/>
      <c r="DVU6" s="1377"/>
      <c r="DVV6" s="1377"/>
      <c r="DVW6" s="1377"/>
      <c r="DVX6" s="1377"/>
      <c r="DVY6" s="1377"/>
      <c r="DVZ6" s="1377"/>
      <c r="DWA6" s="1377"/>
      <c r="DWB6" s="1377"/>
      <c r="DWC6" s="1377"/>
      <c r="DWD6" s="1377"/>
      <c r="DWE6" s="1377"/>
      <c r="DWF6" s="1377"/>
      <c r="DWG6" s="1377"/>
      <c r="DWH6" s="1377"/>
      <c r="DWI6" s="1377"/>
      <c r="DWJ6" s="1377"/>
      <c r="DWK6" s="1377"/>
      <c r="DWL6" s="1377"/>
      <c r="DWM6" s="1377"/>
      <c r="DWN6" s="1377"/>
      <c r="DWO6" s="1377"/>
      <c r="DWP6" s="1377"/>
      <c r="DWQ6" s="1377"/>
      <c r="DWR6" s="1377"/>
      <c r="DWS6" s="1377"/>
      <c r="DWT6" s="1377"/>
      <c r="DWU6" s="1377"/>
      <c r="DWV6" s="1377"/>
      <c r="DWW6" s="1377"/>
      <c r="DWX6" s="1377"/>
      <c r="DWY6" s="1377"/>
      <c r="DWZ6" s="1377"/>
      <c r="DXA6" s="1377"/>
      <c r="DXB6" s="1377"/>
      <c r="DXC6" s="1377"/>
      <c r="DXD6" s="1377"/>
      <c r="DXE6" s="1377"/>
      <c r="DXF6" s="1377"/>
      <c r="DXG6" s="1377"/>
      <c r="DXH6" s="1377"/>
      <c r="DXI6" s="1377"/>
      <c r="DXJ6" s="1377"/>
      <c r="DXK6" s="1377"/>
      <c r="DXL6" s="1377"/>
      <c r="DXM6" s="1377"/>
      <c r="DXN6" s="1377"/>
      <c r="DXO6" s="1377"/>
      <c r="DXP6" s="1377"/>
      <c r="DXQ6" s="1377"/>
      <c r="DXR6" s="1377"/>
      <c r="DXS6" s="1377"/>
      <c r="DXT6" s="1377"/>
      <c r="DXU6" s="1377"/>
      <c r="DXV6" s="1377"/>
      <c r="DXW6" s="1377"/>
      <c r="DXX6" s="1377"/>
      <c r="DXY6" s="1377"/>
      <c r="DXZ6" s="1377"/>
      <c r="DYA6" s="1377"/>
      <c r="DYB6" s="1377"/>
      <c r="DYC6" s="1377"/>
      <c r="DYD6" s="1377"/>
      <c r="DYE6" s="1377"/>
      <c r="DYF6" s="1377"/>
      <c r="DYG6" s="1377"/>
      <c r="DYH6" s="1377"/>
      <c r="DYI6" s="1377"/>
      <c r="DYJ6" s="1377"/>
      <c r="DYK6" s="1377"/>
      <c r="DYL6" s="1377"/>
      <c r="DYM6" s="1377"/>
      <c r="DYN6" s="1377"/>
      <c r="DYO6" s="1377"/>
      <c r="DYP6" s="1377"/>
      <c r="DYQ6" s="1377"/>
      <c r="DYR6" s="1377"/>
      <c r="DYS6" s="1377"/>
      <c r="DYT6" s="1377"/>
      <c r="DYU6" s="1377"/>
      <c r="DYV6" s="1377"/>
      <c r="DYW6" s="1377"/>
      <c r="DYX6" s="1377"/>
      <c r="DYY6" s="1377"/>
      <c r="DYZ6" s="1377"/>
      <c r="DZA6" s="1377"/>
      <c r="DZB6" s="1377"/>
      <c r="DZC6" s="1377"/>
      <c r="DZD6" s="1377"/>
      <c r="DZE6" s="1377"/>
      <c r="DZF6" s="1377"/>
      <c r="DZG6" s="1377"/>
      <c r="DZH6" s="1377"/>
      <c r="DZI6" s="1377"/>
      <c r="DZJ6" s="1377"/>
      <c r="DZK6" s="1377"/>
      <c r="DZL6" s="1377"/>
      <c r="DZM6" s="1377"/>
      <c r="DZN6" s="1377"/>
      <c r="DZO6" s="1377"/>
      <c r="DZP6" s="1377"/>
      <c r="DZQ6" s="1377"/>
      <c r="DZR6" s="1377"/>
      <c r="DZS6" s="1377"/>
      <c r="DZT6" s="1377"/>
      <c r="DZU6" s="1377"/>
      <c r="DZV6" s="1377"/>
      <c r="DZW6" s="1377"/>
      <c r="DZX6" s="1377"/>
      <c r="DZY6" s="1377"/>
      <c r="DZZ6" s="1377"/>
      <c r="EAA6" s="1377"/>
      <c r="EAB6" s="1377"/>
      <c r="EAC6" s="1377"/>
      <c r="EAD6" s="1377"/>
      <c r="EAE6" s="1377"/>
      <c r="EAF6" s="1377"/>
      <c r="EAG6" s="1377"/>
      <c r="EAH6" s="1377"/>
      <c r="EAI6" s="1377"/>
      <c r="EAJ6" s="1377"/>
      <c r="EAK6" s="1377"/>
      <c r="EAL6" s="1377"/>
      <c r="EAM6" s="1377"/>
      <c r="EAN6" s="1377"/>
      <c r="EAO6" s="1377"/>
      <c r="EAP6" s="1377"/>
      <c r="EAQ6" s="1377"/>
      <c r="EAR6" s="1377"/>
      <c r="EAS6" s="1377"/>
      <c r="EAT6" s="1377"/>
      <c r="EAU6" s="1377"/>
      <c r="EAV6" s="1377"/>
      <c r="EAW6" s="1377"/>
      <c r="EAX6" s="1377"/>
      <c r="EAY6" s="1377"/>
      <c r="EAZ6" s="1377"/>
      <c r="EBA6" s="1377"/>
      <c r="EBB6" s="1377"/>
      <c r="EBC6" s="1377"/>
      <c r="EBD6" s="1377"/>
      <c r="EBE6" s="1377"/>
      <c r="EBF6" s="1377"/>
      <c r="EBG6" s="1377"/>
      <c r="EBH6" s="1377"/>
      <c r="EBI6" s="1377"/>
      <c r="EBJ6" s="1377"/>
      <c r="EBK6" s="1377"/>
      <c r="EBL6" s="1377"/>
      <c r="EBM6" s="1377"/>
      <c r="EBN6" s="1377"/>
      <c r="EBO6" s="1377"/>
      <c r="EBP6" s="1377"/>
      <c r="EBQ6" s="1377"/>
      <c r="EBR6" s="1377"/>
      <c r="EBS6" s="1377"/>
      <c r="EBT6" s="1377"/>
      <c r="EBU6" s="1377"/>
      <c r="EBV6" s="1377"/>
      <c r="EBW6" s="1377"/>
      <c r="EBX6" s="1377"/>
      <c r="EBY6" s="1377"/>
      <c r="EBZ6" s="1377"/>
      <c r="ECA6" s="1377"/>
      <c r="ECB6" s="1377"/>
      <c r="ECC6" s="1377"/>
      <c r="ECD6" s="1377"/>
      <c r="ECE6" s="1377"/>
      <c r="ECF6" s="1377"/>
      <c r="ECG6" s="1377"/>
      <c r="ECH6" s="1377"/>
      <c r="ECI6" s="1377"/>
      <c r="ECJ6" s="1377"/>
      <c r="ECK6" s="1377"/>
      <c r="ECL6" s="1377"/>
      <c r="ECM6" s="1377"/>
      <c r="ECN6" s="1377"/>
      <c r="ECO6" s="1377"/>
      <c r="ECP6" s="1377"/>
      <c r="ECQ6" s="1377"/>
      <c r="ECR6" s="1377"/>
      <c r="ECS6" s="1377"/>
      <c r="ECT6" s="1377"/>
      <c r="ECU6" s="1377"/>
      <c r="ECV6" s="1377"/>
      <c r="ECW6" s="1377"/>
      <c r="ECX6" s="1377"/>
      <c r="ECY6" s="1377"/>
      <c r="ECZ6" s="1377"/>
      <c r="EDA6" s="1377"/>
      <c r="EDB6" s="1377"/>
      <c r="EDC6" s="1377"/>
      <c r="EDD6" s="1377"/>
      <c r="EDE6" s="1377"/>
      <c r="EDF6" s="1377"/>
      <c r="EDG6" s="1377"/>
      <c r="EDH6" s="1377"/>
      <c r="EDI6" s="1377"/>
      <c r="EDJ6" s="1377"/>
      <c r="EDK6" s="1377"/>
      <c r="EDL6" s="1377"/>
      <c r="EDM6" s="1377"/>
      <c r="EDN6" s="1377"/>
      <c r="EDO6" s="1377"/>
      <c r="EDP6" s="1377"/>
      <c r="EDQ6" s="1377"/>
      <c r="EDR6" s="1377"/>
      <c r="EDS6" s="1377"/>
      <c r="EDT6" s="1377"/>
      <c r="EDU6" s="1377"/>
      <c r="EDV6" s="1377"/>
      <c r="EDW6" s="1377"/>
      <c r="EDX6" s="1377"/>
      <c r="EDY6" s="1377"/>
      <c r="EDZ6" s="1377"/>
      <c r="EEA6" s="1377"/>
      <c r="EEB6" s="1377"/>
      <c r="EEC6" s="1377"/>
      <c r="EED6" s="1377"/>
      <c r="EEE6" s="1377"/>
      <c r="EEF6" s="1377"/>
      <c r="EEG6" s="1377"/>
      <c r="EEH6" s="1377"/>
      <c r="EEI6" s="1377"/>
      <c r="EEJ6" s="1377"/>
      <c r="EEK6" s="1377"/>
      <c r="EEL6" s="1377"/>
      <c r="EEM6" s="1377"/>
      <c r="EEN6" s="1377"/>
      <c r="EEO6" s="1377"/>
      <c r="EEP6" s="1377"/>
      <c r="EEQ6" s="1377"/>
      <c r="EER6" s="1377"/>
      <c r="EES6" s="1377"/>
      <c r="EET6" s="1377"/>
      <c r="EEU6" s="1377"/>
      <c r="EEV6" s="1377"/>
      <c r="EEW6" s="1377"/>
      <c r="EEX6" s="1377"/>
      <c r="EEY6" s="1377"/>
      <c r="EEZ6" s="1377"/>
      <c r="EFA6" s="1377"/>
      <c r="EFB6" s="1377"/>
      <c r="EFC6" s="1377"/>
      <c r="EFD6" s="1377"/>
      <c r="EFE6" s="1377"/>
      <c r="EFF6" s="1377"/>
      <c r="EFG6" s="1377"/>
      <c r="EFH6" s="1377"/>
      <c r="EFI6" s="1377"/>
      <c r="EFJ6" s="1377"/>
      <c r="EFK6" s="1377"/>
      <c r="EFL6" s="1377"/>
      <c r="EFM6" s="1377"/>
      <c r="EFN6" s="1377"/>
      <c r="EFO6" s="1377"/>
      <c r="EFP6" s="1377"/>
      <c r="EFQ6" s="1377"/>
      <c r="EFR6" s="1377"/>
      <c r="EFS6" s="1377"/>
      <c r="EFT6" s="1377"/>
      <c r="EFU6" s="1377"/>
      <c r="EFV6" s="1377"/>
      <c r="EFW6" s="1377"/>
      <c r="EFX6" s="1377"/>
      <c r="EFY6" s="1377"/>
      <c r="EFZ6" s="1377"/>
      <c r="EGA6" s="1377"/>
      <c r="EGB6" s="1377"/>
      <c r="EGC6" s="1377"/>
      <c r="EGD6" s="1377"/>
      <c r="EGE6" s="1377"/>
      <c r="EGF6" s="1377"/>
      <c r="EGG6" s="1377"/>
      <c r="EGH6" s="1377"/>
      <c r="EGI6" s="1377"/>
      <c r="EGJ6" s="1377"/>
      <c r="EGK6" s="1377"/>
      <c r="EGL6" s="1377"/>
      <c r="EGM6" s="1377"/>
      <c r="EGN6" s="1377"/>
      <c r="EGO6" s="1377"/>
      <c r="EGP6" s="1377"/>
      <c r="EGQ6" s="1377"/>
      <c r="EGR6" s="1377"/>
      <c r="EGS6" s="1377"/>
      <c r="EGT6" s="1377"/>
      <c r="EGU6" s="1377"/>
      <c r="EGV6" s="1377"/>
      <c r="EGW6" s="1377"/>
      <c r="EGX6" s="1377"/>
      <c r="EGY6" s="1377"/>
      <c r="EGZ6" s="1377"/>
      <c r="EHA6" s="1377"/>
      <c r="EHB6" s="1377"/>
      <c r="EHC6" s="1377"/>
      <c r="EHD6" s="1377"/>
      <c r="EHE6" s="1377"/>
      <c r="EHF6" s="1377"/>
      <c r="EHG6" s="1377"/>
      <c r="EHH6" s="1377"/>
      <c r="EHI6" s="1377"/>
      <c r="EHJ6" s="1377"/>
      <c r="EHK6" s="1377"/>
      <c r="EHL6" s="1377"/>
      <c r="EHM6" s="1377"/>
      <c r="EHN6" s="1377"/>
      <c r="EHO6" s="1377"/>
      <c r="EHP6" s="1377"/>
      <c r="EHQ6" s="1377"/>
      <c r="EHR6" s="1377"/>
      <c r="EHS6" s="1377"/>
      <c r="EHT6" s="1377"/>
      <c r="EHU6" s="1377"/>
      <c r="EHV6" s="1377"/>
      <c r="EHW6" s="1377"/>
      <c r="EHX6" s="1377"/>
      <c r="EHY6" s="1377"/>
      <c r="EHZ6" s="1377"/>
      <c r="EIA6" s="1377"/>
      <c r="EIB6" s="1377"/>
      <c r="EIC6" s="1377"/>
      <c r="EID6" s="1377"/>
      <c r="EIE6" s="1377"/>
      <c r="EIF6" s="1377"/>
      <c r="EIG6" s="1377"/>
      <c r="EIH6" s="1377"/>
      <c r="EII6" s="1377"/>
      <c r="EIJ6" s="1377"/>
      <c r="EIK6" s="1377"/>
      <c r="EIL6" s="1377"/>
      <c r="EIM6" s="1377"/>
      <c r="EIN6" s="1377"/>
      <c r="EIO6" s="1377"/>
      <c r="EIP6" s="1377"/>
      <c r="EIQ6" s="1377"/>
      <c r="EIR6" s="1377"/>
      <c r="EIS6" s="1377"/>
      <c r="EIT6" s="1377"/>
      <c r="EIU6" s="1377"/>
      <c r="EIV6" s="1377"/>
      <c r="EIW6" s="1377"/>
      <c r="EIX6" s="1377"/>
      <c r="EIY6" s="1377"/>
      <c r="EIZ6" s="1377"/>
      <c r="EJA6" s="1377"/>
      <c r="EJB6" s="1377"/>
      <c r="EJC6" s="1377"/>
      <c r="EJD6" s="1377"/>
      <c r="EJE6" s="1377"/>
      <c r="EJF6" s="1377"/>
      <c r="EJG6" s="1377"/>
      <c r="EJH6" s="1377"/>
      <c r="EJI6" s="1377"/>
      <c r="EJJ6" s="1377"/>
      <c r="EJK6" s="1377"/>
      <c r="EJL6" s="1377"/>
      <c r="EJM6" s="1377"/>
      <c r="EJN6" s="1377"/>
      <c r="EJO6" s="1377"/>
      <c r="EJP6" s="1377"/>
      <c r="EJQ6" s="1377"/>
      <c r="EJR6" s="1377"/>
      <c r="EJS6" s="1377"/>
      <c r="EJT6" s="1377"/>
      <c r="EJU6" s="1377"/>
      <c r="EJV6" s="1377"/>
      <c r="EJW6" s="1377"/>
      <c r="EJX6" s="1377"/>
      <c r="EJY6" s="1377"/>
      <c r="EJZ6" s="1377"/>
      <c r="EKA6" s="1377"/>
      <c r="EKB6" s="1377"/>
      <c r="EKC6" s="1377"/>
      <c r="EKD6" s="1377"/>
      <c r="EKE6" s="1377"/>
      <c r="EKF6" s="1377"/>
      <c r="EKG6" s="1377"/>
      <c r="EKH6" s="1377"/>
      <c r="EKI6" s="1377"/>
      <c r="EKJ6" s="1377"/>
      <c r="EKK6" s="1377"/>
      <c r="EKL6" s="1377"/>
      <c r="EKM6" s="1377"/>
      <c r="EKN6" s="1377"/>
      <c r="EKO6" s="1377"/>
      <c r="EKP6" s="1377"/>
      <c r="EKQ6" s="1377"/>
      <c r="EKR6" s="1377"/>
      <c r="EKS6" s="1377"/>
      <c r="EKT6" s="1377"/>
      <c r="EKU6" s="1377"/>
      <c r="EKV6" s="1377"/>
      <c r="EKW6" s="1377"/>
      <c r="EKX6" s="1377"/>
      <c r="EKY6" s="1377"/>
      <c r="EKZ6" s="1377"/>
      <c r="ELA6" s="1377"/>
      <c r="ELB6" s="1377"/>
      <c r="ELC6" s="1377"/>
      <c r="ELD6" s="1377"/>
      <c r="ELE6" s="1377"/>
      <c r="ELF6" s="1377"/>
      <c r="ELG6" s="1377"/>
      <c r="ELH6" s="1377"/>
      <c r="ELI6" s="1377"/>
      <c r="ELJ6" s="1377"/>
      <c r="ELK6" s="1377"/>
      <c r="ELL6" s="1377"/>
      <c r="ELM6" s="1377"/>
      <c r="ELN6" s="1377"/>
      <c r="ELO6" s="1377"/>
      <c r="ELP6" s="1377"/>
      <c r="ELQ6" s="1377"/>
      <c r="ELR6" s="1377"/>
      <c r="ELS6" s="1377"/>
      <c r="ELT6" s="1377"/>
      <c r="ELU6" s="1377"/>
      <c r="ELV6" s="1377"/>
      <c r="ELW6" s="1377"/>
      <c r="ELX6" s="1377"/>
      <c r="ELY6" s="1377"/>
      <c r="ELZ6" s="1377"/>
      <c r="EMA6" s="1377"/>
      <c r="EMB6" s="1377"/>
      <c r="EMC6" s="1377"/>
      <c r="EMD6" s="1377"/>
      <c r="EME6" s="1377"/>
      <c r="EMF6" s="1377"/>
      <c r="EMG6" s="1377"/>
      <c r="EMH6" s="1377"/>
      <c r="EMI6" s="1377"/>
      <c r="EMJ6" s="1377"/>
      <c r="EMK6" s="1377"/>
      <c r="EML6" s="1377"/>
      <c r="EMM6" s="1377"/>
      <c r="EMN6" s="1377"/>
      <c r="EMO6" s="1377"/>
      <c r="EMP6" s="1377"/>
      <c r="EMQ6" s="1377"/>
      <c r="EMR6" s="1377"/>
      <c r="EMS6" s="1377"/>
      <c r="EMT6" s="1377"/>
      <c r="EMU6" s="1377"/>
      <c r="EMV6" s="1377"/>
      <c r="EMW6" s="1377"/>
      <c r="EMX6" s="1377"/>
      <c r="EMY6" s="1377"/>
      <c r="EMZ6" s="1377"/>
      <c r="ENA6" s="1377"/>
      <c r="ENB6" s="1377"/>
      <c r="ENC6" s="1377"/>
      <c r="END6" s="1377"/>
      <c r="ENE6" s="1377"/>
      <c r="ENF6" s="1377"/>
      <c r="ENG6" s="1377"/>
      <c r="ENH6" s="1377"/>
      <c r="ENI6" s="1377"/>
      <c r="ENJ6" s="1377"/>
      <c r="ENK6" s="1377"/>
      <c r="ENL6" s="1377"/>
      <c r="ENM6" s="1377"/>
      <c r="ENN6" s="1377"/>
      <c r="ENO6" s="1377"/>
      <c r="ENP6" s="1377"/>
      <c r="ENQ6" s="1377"/>
      <c r="ENR6" s="1377"/>
      <c r="ENS6" s="1377"/>
      <c r="ENT6" s="1377"/>
      <c r="ENU6" s="1377"/>
      <c r="ENV6" s="1377"/>
      <c r="ENW6" s="1377"/>
      <c r="ENX6" s="1377"/>
      <c r="ENY6" s="1377"/>
      <c r="ENZ6" s="1377"/>
      <c r="EOA6" s="1377"/>
      <c r="EOB6" s="1377"/>
      <c r="EOC6" s="1377"/>
      <c r="EOD6" s="1377"/>
      <c r="EOE6" s="1377"/>
      <c r="EOF6" s="1377"/>
      <c r="EOG6" s="1377"/>
      <c r="EOH6" s="1377"/>
      <c r="EOI6" s="1377"/>
      <c r="EOJ6" s="1377"/>
      <c r="EOK6" s="1377"/>
      <c r="EOL6" s="1377"/>
      <c r="EOM6" s="1377"/>
      <c r="EON6" s="1377"/>
      <c r="EOO6" s="1377"/>
      <c r="EOP6" s="1377"/>
      <c r="EOQ6" s="1377"/>
      <c r="EOR6" s="1377"/>
      <c r="EOS6" s="1377"/>
      <c r="EOT6" s="1377"/>
      <c r="EOU6" s="1377"/>
      <c r="EOV6" s="1377"/>
      <c r="EOW6" s="1377"/>
      <c r="EOX6" s="1377"/>
      <c r="EOY6" s="1377"/>
      <c r="EOZ6" s="1377"/>
      <c r="EPA6" s="1377"/>
      <c r="EPB6" s="1377"/>
      <c r="EPC6" s="1377"/>
      <c r="EPD6" s="1377"/>
      <c r="EPE6" s="1377"/>
      <c r="EPF6" s="1377"/>
      <c r="EPG6" s="1377"/>
      <c r="EPH6" s="1377"/>
      <c r="EPI6" s="1377"/>
      <c r="EPJ6" s="1377"/>
      <c r="EPK6" s="1377"/>
      <c r="EPL6" s="1377"/>
      <c r="EPM6" s="1377"/>
      <c r="EPN6" s="1377"/>
      <c r="EPO6" s="1377"/>
      <c r="EPP6" s="1377"/>
      <c r="EPQ6" s="1377"/>
      <c r="EPR6" s="1377"/>
      <c r="EPS6" s="1377"/>
      <c r="EPT6" s="1377"/>
      <c r="EPU6" s="1377"/>
      <c r="EPV6" s="1377"/>
      <c r="EPW6" s="1377"/>
      <c r="EPX6" s="1377"/>
      <c r="EPY6" s="1377"/>
      <c r="EPZ6" s="1377"/>
      <c r="EQA6" s="1377"/>
      <c r="EQB6" s="1377"/>
      <c r="EQC6" s="1377"/>
      <c r="EQD6" s="1377"/>
      <c r="EQE6" s="1377"/>
      <c r="EQF6" s="1377"/>
      <c r="EQG6" s="1377"/>
      <c r="EQH6" s="1377"/>
      <c r="EQI6" s="1377"/>
      <c r="EQJ6" s="1377"/>
      <c r="EQK6" s="1377"/>
      <c r="EQL6" s="1377"/>
      <c r="EQM6" s="1377"/>
      <c r="EQN6" s="1377"/>
      <c r="EQO6" s="1377"/>
      <c r="EQP6" s="1377"/>
      <c r="EQQ6" s="1377"/>
      <c r="EQR6" s="1377"/>
      <c r="EQS6" s="1377"/>
      <c r="EQT6" s="1377"/>
      <c r="EQU6" s="1377"/>
      <c r="EQV6" s="1377"/>
      <c r="EQW6" s="1377"/>
      <c r="EQX6" s="1377"/>
      <c r="EQY6" s="1377"/>
      <c r="EQZ6" s="1377"/>
      <c r="ERA6" s="1377"/>
      <c r="ERB6" s="1377"/>
      <c r="ERC6" s="1377"/>
      <c r="ERD6" s="1377"/>
      <c r="ERE6" s="1377"/>
      <c r="ERF6" s="1377"/>
      <c r="ERG6" s="1377"/>
      <c r="ERH6" s="1377"/>
      <c r="ERI6" s="1377"/>
      <c r="ERJ6" s="1377"/>
      <c r="ERK6" s="1377"/>
      <c r="ERL6" s="1377"/>
      <c r="ERM6" s="1377"/>
      <c r="ERN6" s="1377"/>
      <c r="ERO6" s="1377"/>
      <c r="ERP6" s="1377"/>
      <c r="ERQ6" s="1377"/>
      <c r="ERR6" s="1377"/>
      <c r="ERS6" s="1377"/>
      <c r="ERT6" s="1377"/>
      <c r="ERU6" s="1377"/>
      <c r="ERV6" s="1377"/>
      <c r="ERW6" s="1377"/>
      <c r="ERX6" s="1377"/>
      <c r="ERY6" s="1377"/>
      <c r="ERZ6" s="1377"/>
      <c r="ESA6" s="1377"/>
      <c r="ESB6" s="1377"/>
      <c r="ESC6" s="1377"/>
      <c r="ESD6" s="1377"/>
      <c r="ESE6" s="1377"/>
      <c r="ESF6" s="1377"/>
      <c r="ESG6" s="1377"/>
      <c r="ESH6" s="1377"/>
      <c r="ESI6" s="1377"/>
      <c r="ESJ6" s="1377"/>
      <c r="ESK6" s="1377"/>
      <c r="ESL6" s="1377"/>
      <c r="ESM6" s="1377"/>
      <c r="ESN6" s="1377"/>
      <c r="ESO6" s="1377"/>
      <c r="ESP6" s="1377"/>
      <c r="ESQ6" s="1377"/>
      <c r="ESR6" s="1377"/>
      <c r="ESS6" s="1377"/>
      <c r="EST6" s="1377"/>
      <c r="ESU6" s="1377"/>
      <c r="ESV6" s="1377"/>
      <c r="ESW6" s="1377"/>
      <c r="ESX6" s="1377"/>
      <c r="ESY6" s="1377"/>
      <c r="ESZ6" s="1377"/>
      <c r="ETA6" s="1377"/>
      <c r="ETB6" s="1377"/>
      <c r="ETC6" s="1377"/>
      <c r="ETD6" s="1377"/>
      <c r="ETE6" s="1377"/>
      <c r="ETF6" s="1377"/>
      <c r="ETG6" s="1377"/>
      <c r="ETH6" s="1377"/>
      <c r="ETI6" s="1377"/>
      <c r="ETJ6" s="1377"/>
      <c r="ETK6" s="1377"/>
      <c r="ETL6" s="1377"/>
      <c r="ETM6" s="1377"/>
      <c r="ETN6" s="1377"/>
      <c r="ETO6" s="1377"/>
      <c r="ETP6" s="1377"/>
      <c r="ETQ6" s="1377"/>
      <c r="ETR6" s="1377"/>
      <c r="ETS6" s="1377"/>
      <c r="ETT6" s="1377"/>
      <c r="ETU6" s="1377"/>
      <c r="ETV6" s="1377"/>
      <c r="ETW6" s="1377"/>
      <c r="ETX6" s="1377"/>
      <c r="ETY6" s="1377"/>
      <c r="ETZ6" s="1377"/>
      <c r="EUA6" s="1377"/>
      <c r="EUB6" s="1377"/>
      <c r="EUC6" s="1377"/>
      <c r="EUD6" s="1377"/>
      <c r="EUE6" s="1377"/>
      <c r="EUF6" s="1377"/>
      <c r="EUG6" s="1377"/>
      <c r="EUH6" s="1377"/>
      <c r="EUI6" s="1377"/>
      <c r="EUJ6" s="1377"/>
      <c r="EUK6" s="1377"/>
      <c r="EUL6" s="1377"/>
      <c r="EUM6" s="1377"/>
      <c r="EUN6" s="1377"/>
      <c r="EUO6" s="1377"/>
      <c r="EUP6" s="1377"/>
      <c r="EUQ6" s="1377"/>
      <c r="EUR6" s="1377"/>
      <c r="EUS6" s="1377"/>
      <c r="EUT6" s="1377"/>
      <c r="EUU6" s="1377"/>
      <c r="EUV6" s="1377"/>
      <c r="EUW6" s="1377"/>
      <c r="EUX6" s="1377"/>
      <c r="EUY6" s="1377"/>
      <c r="EUZ6" s="1377"/>
      <c r="EVA6" s="1377"/>
      <c r="EVB6" s="1377"/>
      <c r="EVC6" s="1377"/>
      <c r="EVD6" s="1377"/>
      <c r="EVE6" s="1377"/>
      <c r="EVF6" s="1377"/>
      <c r="EVG6" s="1377"/>
      <c r="EVH6" s="1377"/>
      <c r="EVI6" s="1377"/>
      <c r="EVJ6" s="1377"/>
      <c r="EVK6" s="1377"/>
      <c r="EVL6" s="1377"/>
      <c r="EVM6" s="1377"/>
      <c r="EVN6" s="1377"/>
      <c r="EVO6" s="1377"/>
      <c r="EVP6" s="1377"/>
      <c r="EVQ6" s="1377"/>
      <c r="EVR6" s="1377"/>
      <c r="EVS6" s="1377"/>
      <c r="EVT6" s="1377"/>
      <c r="EVU6" s="1377"/>
      <c r="EVV6" s="1377"/>
      <c r="EVW6" s="1377"/>
      <c r="EVX6" s="1377"/>
      <c r="EVY6" s="1377"/>
      <c r="EVZ6" s="1377"/>
      <c r="EWA6" s="1377"/>
      <c r="EWB6" s="1377"/>
      <c r="EWC6" s="1377"/>
      <c r="EWD6" s="1377"/>
      <c r="EWE6" s="1377"/>
      <c r="EWF6" s="1377"/>
      <c r="EWG6" s="1377"/>
      <c r="EWH6" s="1377"/>
      <c r="EWI6" s="1377"/>
      <c r="EWJ6" s="1377"/>
      <c r="EWK6" s="1377"/>
      <c r="EWL6" s="1377"/>
      <c r="EWM6" s="1377"/>
      <c r="EWN6" s="1377"/>
      <c r="EWO6" s="1377"/>
      <c r="EWP6" s="1377"/>
      <c r="EWQ6" s="1377"/>
      <c r="EWR6" s="1377"/>
      <c r="EWS6" s="1377"/>
      <c r="EWT6" s="1377"/>
      <c r="EWU6" s="1377"/>
      <c r="EWV6" s="1377"/>
      <c r="EWW6" s="1377"/>
      <c r="EWX6" s="1377"/>
      <c r="EWY6" s="1377"/>
      <c r="EWZ6" s="1377"/>
      <c r="EXA6" s="1377"/>
      <c r="EXB6" s="1377"/>
      <c r="EXC6" s="1377"/>
      <c r="EXD6" s="1377"/>
      <c r="EXE6" s="1377"/>
      <c r="EXF6" s="1377"/>
      <c r="EXG6" s="1377"/>
      <c r="EXH6" s="1377"/>
      <c r="EXI6" s="1377"/>
      <c r="EXJ6" s="1377"/>
      <c r="EXK6" s="1377"/>
      <c r="EXL6" s="1377"/>
      <c r="EXM6" s="1377"/>
      <c r="EXN6" s="1377"/>
      <c r="EXO6" s="1377"/>
      <c r="EXP6" s="1377"/>
      <c r="EXQ6" s="1377"/>
      <c r="EXR6" s="1377"/>
      <c r="EXS6" s="1377"/>
      <c r="EXT6" s="1377"/>
      <c r="EXU6" s="1377"/>
      <c r="EXV6" s="1377"/>
      <c r="EXW6" s="1377"/>
      <c r="EXX6" s="1377"/>
      <c r="EXY6" s="1377"/>
      <c r="EXZ6" s="1377"/>
      <c r="EYA6" s="1377"/>
      <c r="EYB6" s="1377"/>
      <c r="EYC6" s="1377"/>
      <c r="EYD6" s="1377"/>
      <c r="EYE6" s="1377"/>
      <c r="EYF6" s="1377"/>
      <c r="EYG6" s="1377"/>
      <c r="EYH6" s="1377"/>
      <c r="EYI6" s="1377"/>
      <c r="EYJ6" s="1377"/>
      <c r="EYK6" s="1377"/>
      <c r="EYL6" s="1377"/>
      <c r="EYM6" s="1377"/>
      <c r="EYN6" s="1377"/>
      <c r="EYO6" s="1377"/>
      <c r="EYP6" s="1377"/>
      <c r="EYQ6" s="1377"/>
      <c r="EYR6" s="1377"/>
      <c r="EYS6" s="1377"/>
      <c r="EYT6" s="1377"/>
      <c r="EYU6" s="1377"/>
      <c r="EYV6" s="1377"/>
      <c r="EYW6" s="1377"/>
      <c r="EYX6" s="1377"/>
      <c r="EYY6" s="1377"/>
      <c r="EYZ6" s="1377"/>
      <c r="EZA6" s="1377"/>
      <c r="EZB6" s="1377"/>
      <c r="EZC6" s="1377"/>
      <c r="EZD6" s="1377"/>
      <c r="EZE6" s="1377"/>
      <c r="EZF6" s="1377"/>
      <c r="EZG6" s="1377"/>
      <c r="EZH6" s="1377"/>
      <c r="EZI6" s="1377"/>
      <c r="EZJ6" s="1377"/>
      <c r="EZK6" s="1377"/>
      <c r="EZL6" s="1377"/>
      <c r="EZM6" s="1377"/>
      <c r="EZN6" s="1377"/>
      <c r="EZO6" s="1377"/>
      <c r="EZP6" s="1377"/>
      <c r="EZQ6" s="1377"/>
      <c r="EZR6" s="1377"/>
      <c r="EZS6" s="1377"/>
      <c r="EZT6" s="1377"/>
      <c r="EZU6" s="1377"/>
      <c r="EZV6" s="1377"/>
      <c r="EZW6" s="1377"/>
      <c r="EZX6" s="1377"/>
      <c r="EZY6" s="1377"/>
      <c r="EZZ6" s="1377"/>
      <c r="FAA6" s="1377"/>
      <c r="FAB6" s="1377"/>
      <c r="FAC6" s="1377"/>
      <c r="FAD6" s="1377"/>
      <c r="FAE6" s="1377"/>
      <c r="FAF6" s="1377"/>
      <c r="FAG6" s="1377"/>
      <c r="FAH6" s="1377"/>
      <c r="FAI6" s="1377"/>
      <c r="FAJ6" s="1377"/>
      <c r="FAK6" s="1377"/>
      <c r="FAL6" s="1377"/>
      <c r="FAM6" s="1377"/>
      <c r="FAN6" s="1377"/>
      <c r="FAO6" s="1377"/>
      <c r="FAP6" s="1377"/>
      <c r="FAQ6" s="1377"/>
      <c r="FAR6" s="1377"/>
      <c r="FAS6" s="1377"/>
      <c r="FAT6" s="1377"/>
      <c r="FAU6" s="1377"/>
      <c r="FAV6" s="1377"/>
      <c r="FAW6" s="1377"/>
      <c r="FAX6" s="1377"/>
      <c r="FAY6" s="1377"/>
      <c r="FAZ6" s="1377"/>
      <c r="FBA6" s="1377"/>
      <c r="FBB6" s="1377"/>
      <c r="FBC6" s="1377"/>
      <c r="FBD6" s="1377"/>
      <c r="FBE6" s="1377"/>
      <c r="FBF6" s="1377"/>
      <c r="FBG6" s="1377"/>
      <c r="FBH6" s="1377"/>
      <c r="FBI6" s="1377"/>
      <c r="FBJ6" s="1377"/>
      <c r="FBK6" s="1377"/>
      <c r="FBL6" s="1377"/>
      <c r="FBM6" s="1377"/>
      <c r="FBN6" s="1377"/>
      <c r="FBO6" s="1377"/>
      <c r="FBP6" s="1377"/>
      <c r="FBQ6" s="1377"/>
      <c r="FBR6" s="1377"/>
      <c r="FBS6" s="1377"/>
      <c r="FBT6" s="1377"/>
      <c r="FBU6" s="1377"/>
      <c r="FBV6" s="1377"/>
      <c r="FBW6" s="1377"/>
      <c r="FBX6" s="1377"/>
      <c r="FBY6" s="1377"/>
      <c r="FBZ6" s="1377"/>
      <c r="FCA6" s="1377"/>
      <c r="FCB6" s="1377"/>
      <c r="FCC6" s="1377"/>
      <c r="FCD6" s="1377"/>
      <c r="FCE6" s="1377"/>
      <c r="FCF6" s="1377"/>
      <c r="FCG6" s="1377"/>
      <c r="FCH6" s="1377"/>
      <c r="FCI6" s="1377"/>
      <c r="FCJ6" s="1377"/>
      <c r="FCK6" s="1377"/>
      <c r="FCL6" s="1377"/>
      <c r="FCM6" s="1377"/>
      <c r="FCN6" s="1377"/>
      <c r="FCO6" s="1377"/>
      <c r="FCP6" s="1377"/>
      <c r="FCQ6" s="1377"/>
      <c r="FCR6" s="1377"/>
      <c r="FCS6" s="1377"/>
      <c r="FCT6" s="1377"/>
      <c r="FCU6" s="1377"/>
      <c r="FCV6" s="1377"/>
      <c r="FCW6" s="1377"/>
      <c r="FCX6" s="1377"/>
      <c r="FCY6" s="1377"/>
      <c r="FCZ6" s="1377"/>
      <c r="FDA6" s="1377"/>
      <c r="FDB6" s="1377"/>
      <c r="FDC6" s="1377"/>
      <c r="FDD6" s="1377"/>
      <c r="FDE6" s="1377"/>
      <c r="FDF6" s="1377"/>
      <c r="FDG6" s="1377"/>
      <c r="FDH6" s="1377"/>
      <c r="FDI6" s="1377"/>
      <c r="FDJ6" s="1377"/>
      <c r="FDK6" s="1377"/>
      <c r="FDL6" s="1377"/>
      <c r="FDM6" s="1377"/>
      <c r="FDN6" s="1377"/>
      <c r="FDO6" s="1377"/>
      <c r="FDP6" s="1377"/>
      <c r="FDQ6" s="1377"/>
      <c r="FDR6" s="1377"/>
      <c r="FDS6" s="1377"/>
      <c r="FDT6" s="1377"/>
      <c r="FDU6" s="1377"/>
      <c r="FDV6" s="1377"/>
      <c r="FDW6" s="1377"/>
      <c r="FDX6" s="1377"/>
      <c r="FDY6" s="1377"/>
      <c r="FDZ6" s="1377"/>
      <c r="FEA6" s="1377"/>
      <c r="FEB6" s="1377"/>
      <c r="FEC6" s="1377"/>
      <c r="FED6" s="1377"/>
      <c r="FEE6" s="1377"/>
      <c r="FEF6" s="1377"/>
      <c r="FEG6" s="1377"/>
      <c r="FEH6" s="1377"/>
      <c r="FEI6" s="1377"/>
      <c r="FEJ6" s="1377"/>
      <c r="FEK6" s="1377"/>
      <c r="FEL6" s="1377"/>
      <c r="FEM6" s="1377"/>
      <c r="FEN6" s="1377"/>
      <c r="FEO6" s="1377"/>
      <c r="FEP6" s="1377"/>
      <c r="FEQ6" s="1377"/>
      <c r="FER6" s="1377"/>
      <c r="FES6" s="1377"/>
      <c r="FET6" s="1377"/>
      <c r="FEU6" s="1377"/>
      <c r="FEV6" s="1377"/>
      <c r="FEW6" s="1377"/>
      <c r="FEX6" s="1377"/>
      <c r="FEY6" s="1377"/>
      <c r="FEZ6" s="1377"/>
      <c r="FFA6" s="1377"/>
      <c r="FFB6" s="1377"/>
      <c r="FFC6" s="1377"/>
      <c r="FFD6" s="1377"/>
      <c r="FFE6" s="1377"/>
      <c r="FFF6" s="1377"/>
      <c r="FFG6" s="1377"/>
      <c r="FFH6" s="1377"/>
      <c r="FFI6" s="1377"/>
      <c r="FFJ6" s="1377"/>
      <c r="FFK6" s="1377"/>
      <c r="FFL6" s="1377"/>
      <c r="FFM6" s="1377"/>
      <c r="FFN6" s="1377"/>
      <c r="FFO6" s="1377"/>
      <c r="FFP6" s="1377"/>
      <c r="FFQ6" s="1377"/>
      <c r="FFR6" s="1377"/>
      <c r="FFS6" s="1377"/>
      <c r="FFT6" s="1377"/>
      <c r="FFU6" s="1377"/>
      <c r="FFV6" s="1377"/>
      <c r="FFW6" s="1377"/>
      <c r="FFX6" s="1377"/>
      <c r="FFY6" s="1377"/>
      <c r="FFZ6" s="1377"/>
      <c r="FGA6" s="1377"/>
      <c r="FGB6" s="1377"/>
      <c r="FGC6" s="1377"/>
      <c r="FGD6" s="1377"/>
      <c r="FGE6" s="1377"/>
      <c r="FGF6" s="1377"/>
      <c r="FGG6" s="1377"/>
      <c r="FGH6" s="1377"/>
      <c r="FGI6" s="1377"/>
      <c r="FGJ6" s="1377"/>
      <c r="FGK6" s="1377"/>
      <c r="FGL6" s="1377"/>
      <c r="FGM6" s="1377"/>
      <c r="FGN6" s="1377"/>
      <c r="FGO6" s="1377"/>
      <c r="FGP6" s="1377"/>
      <c r="FGQ6" s="1377"/>
      <c r="FGR6" s="1377"/>
      <c r="FGS6" s="1377"/>
      <c r="FGT6" s="1377"/>
      <c r="FGU6" s="1377"/>
      <c r="FGV6" s="1377"/>
      <c r="FGW6" s="1377"/>
      <c r="FGX6" s="1377"/>
      <c r="FGY6" s="1377"/>
      <c r="FGZ6" s="1377"/>
      <c r="FHA6" s="1377"/>
      <c r="FHB6" s="1377"/>
      <c r="FHC6" s="1377"/>
      <c r="FHD6" s="1377"/>
      <c r="FHE6" s="1377"/>
      <c r="FHF6" s="1377"/>
      <c r="FHG6" s="1377"/>
      <c r="FHH6" s="1377"/>
      <c r="FHI6" s="1377"/>
      <c r="FHJ6" s="1377"/>
      <c r="FHK6" s="1377"/>
      <c r="FHL6" s="1377"/>
      <c r="FHM6" s="1377"/>
      <c r="FHN6" s="1377"/>
      <c r="FHO6" s="1377"/>
      <c r="FHP6" s="1377"/>
      <c r="FHQ6" s="1377"/>
      <c r="FHR6" s="1377"/>
      <c r="FHS6" s="1377"/>
      <c r="FHT6" s="1377"/>
      <c r="FHU6" s="1377"/>
      <c r="FHV6" s="1377"/>
      <c r="FHW6" s="1377"/>
      <c r="FHX6" s="1377"/>
      <c r="FHY6" s="1377"/>
      <c r="FHZ6" s="1377"/>
      <c r="FIA6" s="1377"/>
      <c r="FIB6" s="1377"/>
      <c r="FIC6" s="1377"/>
      <c r="FID6" s="1377"/>
      <c r="FIE6" s="1377"/>
      <c r="FIF6" s="1377"/>
      <c r="FIG6" s="1377"/>
      <c r="FIH6" s="1377"/>
      <c r="FII6" s="1377"/>
      <c r="FIJ6" s="1377"/>
      <c r="FIK6" s="1377"/>
      <c r="FIL6" s="1377"/>
      <c r="FIM6" s="1377"/>
      <c r="FIN6" s="1377"/>
      <c r="FIO6" s="1377"/>
      <c r="FIP6" s="1377"/>
      <c r="FIQ6" s="1377"/>
      <c r="FIR6" s="1377"/>
      <c r="FIS6" s="1377"/>
      <c r="FIT6" s="1377"/>
      <c r="FIU6" s="1377"/>
      <c r="FIV6" s="1377"/>
      <c r="FIW6" s="1377"/>
      <c r="FIX6" s="1377"/>
      <c r="FIY6" s="1377"/>
      <c r="FIZ6" s="1377"/>
      <c r="FJA6" s="1377"/>
      <c r="FJB6" s="1377"/>
      <c r="FJC6" s="1377"/>
      <c r="FJD6" s="1377"/>
      <c r="FJE6" s="1377"/>
      <c r="FJF6" s="1377"/>
      <c r="FJG6" s="1377"/>
      <c r="FJH6" s="1377"/>
      <c r="FJI6" s="1377"/>
      <c r="FJJ6" s="1377"/>
      <c r="FJK6" s="1377"/>
      <c r="FJL6" s="1377"/>
      <c r="FJM6" s="1377"/>
      <c r="FJN6" s="1377"/>
      <c r="FJO6" s="1377"/>
      <c r="FJP6" s="1377"/>
      <c r="FJQ6" s="1377"/>
      <c r="FJR6" s="1377"/>
      <c r="FJS6" s="1377"/>
      <c r="FJT6" s="1377"/>
      <c r="FJU6" s="1377"/>
      <c r="FJV6" s="1377"/>
      <c r="FJW6" s="1377"/>
      <c r="FJX6" s="1377"/>
      <c r="FJY6" s="1377"/>
      <c r="FJZ6" s="1377"/>
      <c r="FKA6" s="1377"/>
      <c r="FKB6" s="1377"/>
      <c r="FKC6" s="1377"/>
      <c r="FKD6" s="1377"/>
      <c r="FKE6" s="1377"/>
      <c r="FKF6" s="1377"/>
      <c r="FKG6" s="1377"/>
      <c r="FKH6" s="1377"/>
      <c r="FKI6" s="1377"/>
      <c r="FKJ6" s="1377"/>
      <c r="FKK6" s="1377"/>
      <c r="FKL6" s="1377"/>
      <c r="FKM6" s="1377"/>
      <c r="FKN6" s="1377"/>
      <c r="FKO6" s="1377"/>
      <c r="FKP6" s="1377"/>
      <c r="FKQ6" s="1377"/>
      <c r="FKR6" s="1377"/>
      <c r="FKS6" s="1377"/>
      <c r="FKT6" s="1377"/>
      <c r="FKU6" s="1377"/>
      <c r="FKV6" s="1377"/>
      <c r="FKW6" s="1377"/>
      <c r="FKX6" s="1377"/>
      <c r="FKY6" s="1377"/>
      <c r="FKZ6" s="1377"/>
      <c r="FLA6" s="1377"/>
      <c r="FLB6" s="1377"/>
      <c r="FLC6" s="1377"/>
      <c r="FLD6" s="1377"/>
      <c r="FLE6" s="1377"/>
      <c r="FLF6" s="1377"/>
      <c r="FLG6" s="1377"/>
      <c r="FLH6" s="1377"/>
      <c r="FLI6" s="1377"/>
      <c r="FLJ6" s="1377"/>
      <c r="FLK6" s="1377"/>
      <c r="FLL6" s="1377"/>
      <c r="FLM6" s="1377"/>
      <c r="FLN6" s="1377"/>
      <c r="FLO6" s="1377"/>
      <c r="FLP6" s="1377"/>
      <c r="FLQ6" s="1377"/>
      <c r="FLR6" s="1377"/>
      <c r="FLS6" s="1377"/>
      <c r="FLT6" s="1377"/>
      <c r="FLU6" s="1377"/>
      <c r="FLV6" s="1377"/>
      <c r="FLW6" s="1377"/>
      <c r="FLX6" s="1377"/>
      <c r="FLY6" s="1377"/>
      <c r="FLZ6" s="1377"/>
      <c r="FMA6" s="1377"/>
      <c r="FMB6" s="1377"/>
      <c r="FMC6" s="1377"/>
      <c r="FMD6" s="1377"/>
      <c r="FME6" s="1377"/>
      <c r="FMF6" s="1377"/>
      <c r="FMG6" s="1377"/>
      <c r="FMH6" s="1377"/>
      <c r="FMI6" s="1377"/>
      <c r="FMJ6" s="1377"/>
      <c r="FMK6" s="1377"/>
      <c r="FML6" s="1377"/>
      <c r="FMM6" s="1377"/>
      <c r="FMN6" s="1377"/>
      <c r="FMO6" s="1377"/>
      <c r="FMP6" s="1377"/>
      <c r="FMQ6" s="1377"/>
      <c r="FMR6" s="1377"/>
      <c r="FMS6" s="1377"/>
      <c r="FMT6" s="1377"/>
      <c r="FMU6" s="1377"/>
      <c r="FMV6" s="1377"/>
      <c r="FMW6" s="1377"/>
      <c r="FMX6" s="1377"/>
      <c r="FMY6" s="1377"/>
      <c r="FMZ6" s="1377"/>
      <c r="FNA6" s="1377"/>
      <c r="FNB6" s="1377"/>
      <c r="FNC6" s="1377"/>
      <c r="FND6" s="1377"/>
      <c r="FNE6" s="1377"/>
      <c r="FNF6" s="1377"/>
      <c r="FNG6" s="1377"/>
      <c r="FNH6" s="1377"/>
      <c r="FNI6" s="1377"/>
      <c r="FNJ6" s="1377"/>
      <c r="FNK6" s="1377"/>
      <c r="FNL6" s="1377"/>
      <c r="FNM6" s="1377"/>
      <c r="FNN6" s="1377"/>
      <c r="FNO6" s="1377"/>
      <c r="FNP6" s="1377"/>
      <c r="FNQ6" s="1377"/>
      <c r="FNR6" s="1377"/>
      <c r="FNS6" s="1377"/>
      <c r="FNT6" s="1377"/>
      <c r="FNU6" s="1377"/>
      <c r="FNV6" s="1377"/>
      <c r="FNW6" s="1377"/>
      <c r="FNX6" s="1377"/>
      <c r="FNY6" s="1377"/>
      <c r="FNZ6" s="1377"/>
      <c r="FOA6" s="1377"/>
      <c r="FOB6" s="1377"/>
      <c r="FOC6" s="1377"/>
      <c r="FOD6" s="1377"/>
      <c r="FOE6" s="1377"/>
      <c r="FOF6" s="1377"/>
      <c r="FOG6" s="1377"/>
      <c r="FOH6" s="1377"/>
      <c r="FOI6" s="1377"/>
      <c r="FOJ6" s="1377"/>
      <c r="FOK6" s="1377"/>
      <c r="FOL6" s="1377"/>
      <c r="FOM6" s="1377"/>
      <c r="FON6" s="1377"/>
      <c r="FOO6" s="1377"/>
      <c r="FOP6" s="1377"/>
      <c r="FOQ6" s="1377"/>
      <c r="FOR6" s="1377"/>
      <c r="FOS6" s="1377"/>
      <c r="FOT6" s="1377"/>
      <c r="FOU6" s="1377"/>
      <c r="FOV6" s="1377"/>
      <c r="FOW6" s="1377"/>
      <c r="FOX6" s="1377"/>
      <c r="FOY6" s="1377"/>
      <c r="FOZ6" s="1377"/>
      <c r="FPA6" s="1377"/>
      <c r="FPB6" s="1377"/>
      <c r="FPC6" s="1377"/>
      <c r="FPD6" s="1377"/>
      <c r="FPE6" s="1377"/>
      <c r="FPF6" s="1377"/>
      <c r="FPG6" s="1377"/>
      <c r="FPH6" s="1377"/>
      <c r="FPI6" s="1377"/>
      <c r="FPJ6" s="1377"/>
      <c r="FPK6" s="1377"/>
      <c r="FPL6" s="1377"/>
      <c r="FPM6" s="1377"/>
      <c r="FPN6" s="1377"/>
      <c r="FPO6" s="1377"/>
      <c r="FPP6" s="1377"/>
      <c r="FPQ6" s="1377"/>
      <c r="FPR6" s="1377"/>
      <c r="FPS6" s="1377"/>
      <c r="FPT6" s="1377"/>
      <c r="FPU6" s="1377"/>
      <c r="FPV6" s="1377"/>
      <c r="FPW6" s="1377"/>
      <c r="FPX6" s="1377"/>
      <c r="FPY6" s="1377"/>
      <c r="FPZ6" s="1377"/>
      <c r="FQA6" s="1377"/>
      <c r="FQB6" s="1377"/>
      <c r="FQC6" s="1377"/>
      <c r="FQD6" s="1377"/>
      <c r="FQE6" s="1377"/>
      <c r="FQF6" s="1377"/>
      <c r="FQG6" s="1377"/>
      <c r="FQH6" s="1377"/>
      <c r="FQI6" s="1377"/>
      <c r="FQJ6" s="1377"/>
      <c r="FQK6" s="1377"/>
      <c r="FQL6" s="1377"/>
      <c r="FQM6" s="1377"/>
      <c r="FQN6" s="1377"/>
      <c r="FQO6" s="1377"/>
      <c r="FQP6" s="1377"/>
      <c r="FQQ6" s="1377"/>
      <c r="FQR6" s="1377"/>
      <c r="FQS6" s="1377"/>
      <c r="FQT6" s="1377"/>
      <c r="FQU6" s="1377"/>
      <c r="FQV6" s="1377"/>
      <c r="FQW6" s="1377"/>
      <c r="FQX6" s="1377"/>
      <c r="FQY6" s="1377"/>
      <c r="FQZ6" s="1377"/>
      <c r="FRA6" s="1377"/>
      <c r="FRB6" s="1377"/>
      <c r="FRC6" s="1377"/>
      <c r="FRD6" s="1377"/>
      <c r="FRE6" s="1377"/>
      <c r="FRF6" s="1377"/>
      <c r="FRG6" s="1377"/>
      <c r="FRH6" s="1377"/>
      <c r="FRI6" s="1377"/>
      <c r="FRJ6" s="1377"/>
      <c r="FRK6" s="1377"/>
      <c r="FRL6" s="1377"/>
      <c r="FRM6" s="1377"/>
      <c r="FRN6" s="1377"/>
      <c r="FRO6" s="1377"/>
      <c r="FRP6" s="1377"/>
      <c r="FRQ6" s="1377"/>
      <c r="FRR6" s="1377"/>
      <c r="FRS6" s="1377"/>
      <c r="FRT6" s="1377"/>
      <c r="FRU6" s="1377"/>
      <c r="FRV6" s="1377"/>
      <c r="FRW6" s="1377"/>
      <c r="FRX6" s="1377"/>
      <c r="FRY6" s="1377"/>
      <c r="FRZ6" s="1377"/>
      <c r="FSA6" s="1377"/>
      <c r="FSB6" s="1377"/>
      <c r="FSC6" s="1377"/>
      <c r="FSD6" s="1377"/>
      <c r="FSE6" s="1377"/>
      <c r="FSF6" s="1377"/>
      <c r="FSG6" s="1377"/>
      <c r="FSH6" s="1377"/>
      <c r="FSI6" s="1377"/>
      <c r="FSJ6" s="1377"/>
      <c r="FSK6" s="1377"/>
      <c r="FSL6" s="1377"/>
      <c r="FSM6" s="1377"/>
      <c r="FSN6" s="1377"/>
      <c r="FSO6" s="1377"/>
      <c r="FSP6" s="1377"/>
      <c r="FSQ6" s="1377"/>
      <c r="FSR6" s="1377"/>
      <c r="FSS6" s="1377"/>
      <c r="FST6" s="1377"/>
      <c r="FSU6" s="1377"/>
      <c r="FSV6" s="1377"/>
      <c r="FSW6" s="1377"/>
      <c r="FSX6" s="1377"/>
      <c r="FSY6" s="1377"/>
      <c r="FSZ6" s="1377"/>
      <c r="FTA6" s="1377"/>
      <c r="FTB6" s="1377"/>
      <c r="FTC6" s="1377"/>
      <c r="FTD6" s="1377"/>
      <c r="FTE6" s="1377"/>
      <c r="FTF6" s="1377"/>
      <c r="FTG6" s="1377"/>
      <c r="FTH6" s="1377"/>
      <c r="FTI6" s="1377"/>
      <c r="FTJ6" s="1377"/>
      <c r="FTK6" s="1377"/>
      <c r="FTL6" s="1377"/>
      <c r="FTM6" s="1377"/>
      <c r="FTN6" s="1377"/>
      <c r="FTO6" s="1377"/>
      <c r="FTP6" s="1377"/>
      <c r="FTQ6" s="1377"/>
      <c r="FTR6" s="1377"/>
      <c r="FTS6" s="1377"/>
      <c r="FTT6" s="1377"/>
      <c r="FTU6" s="1377"/>
      <c r="FTV6" s="1377"/>
      <c r="FTW6" s="1377"/>
      <c r="FTX6" s="1377"/>
      <c r="FTY6" s="1377"/>
      <c r="FTZ6" s="1377"/>
      <c r="FUA6" s="1377"/>
      <c r="FUB6" s="1377"/>
      <c r="FUC6" s="1377"/>
      <c r="FUD6" s="1377"/>
      <c r="FUE6" s="1377"/>
      <c r="FUF6" s="1377"/>
      <c r="FUG6" s="1377"/>
      <c r="FUH6" s="1377"/>
      <c r="FUI6" s="1377"/>
      <c r="FUJ6" s="1377"/>
      <c r="FUK6" s="1377"/>
      <c r="FUL6" s="1377"/>
      <c r="FUM6" s="1377"/>
      <c r="FUN6" s="1377"/>
      <c r="FUO6" s="1377"/>
      <c r="FUP6" s="1377"/>
      <c r="FUQ6" s="1377"/>
      <c r="FUR6" s="1377"/>
      <c r="FUS6" s="1377"/>
      <c r="FUT6" s="1377"/>
      <c r="FUU6" s="1377"/>
      <c r="FUV6" s="1377"/>
      <c r="FUW6" s="1377"/>
      <c r="FUX6" s="1377"/>
      <c r="FUY6" s="1377"/>
      <c r="FUZ6" s="1377"/>
      <c r="FVA6" s="1377"/>
      <c r="FVB6" s="1377"/>
      <c r="FVC6" s="1377"/>
      <c r="FVD6" s="1377"/>
      <c r="FVE6" s="1377"/>
      <c r="FVF6" s="1377"/>
      <c r="FVG6" s="1377"/>
      <c r="FVH6" s="1377"/>
      <c r="FVI6" s="1377"/>
      <c r="FVJ6" s="1377"/>
      <c r="FVK6" s="1377"/>
      <c r="FVL6" s="1377"/>
      <c r="FVM6" s="1377"/>
      <c r="FVN6" s="1377"/>
      <c r="FVO6" s="1377"/>
      <c r="FVP6" s="1377"/>
      <c r="FVQ6" s="1377"/>
      <c r="FVR6" s="1377"/>
      <c r="FVS6" s="1377"/>
      <c r="FVT6" s="1377"/>
      <c r="FVU6" s="1377"/>
      <c r="FVV6" s="1377"/>
      <c r="FVW6" s="1377"/>
      <c r="FVX6" s="1377"/>
      <c r="FVY6" s="1377"/>
      <c r="FVZ6" s="1377"/>
      <c r="FWA6" s="1377"/>
      <c r="FWB6" s="1377"/>
      <c r="FWC6" s="1377"/>
      <c r="FWD6" s="1377"/>
      <c r="FWE6" s="1377"/>
      <c r="FWF6" s="1377"/>
      <c r="FWG6" s="1377"/>
      <c r="FWH6" s="1377"/>
      <c r="FWI6" s="1377"/>
      <c r="FWJ6" s="1377"/>
      <c r="FWK6" s="1377"/>
      <c r="FWL6" s="1377"/>
      <c r="FWM6" s="1377"/>
      <c r="FWN6" s="1377"/>
      <c r="FWO6" s="1377"/>
      <c r="FWP6" s="1377"/>
      <c r="FWQ6" s="1377"/>
      <c r="FWR6" s="1377"/>
      <c r="FWS6" s="1377"/>
      <c r="FWT6" s="1377"/>
      <c r="FWU6" s="1377"/>
      <c r="FWV6" s="1377"/>
      <c r="FWW6" s="1377"/>
      <c r="FWX6" s="1377"/>
      <c r="FWY6" s="1377"/>
      <c r="FWZ6" s="1377"/>
      <c r="FXA6" s="1377"/>
      <c r="FXB6" s="1377"/>
      <c r="FXC6" s="1377"/>
      <c r="FXD6" s="1377"/>
      <c r="FXE6" s="1377"/>
      <c r="FXF6" s="1377"/>
      <c r="FXG6" s="1377"/>
      <c r="FXH6" s="1377"/>
      <c r="FXI6" s="1377"/>
      <c r="FXJ6" s="1377"/>
      <c r="FXK6" s="1377"/>
      <c r="FXL6" s="1377"/>
      <c r="FXM6" s="1377"/>
      <c r="FXN6" s="1377"/>
      <c r="FXO6" s="1377"/>
      <c r="FXP6" s="1377"/>
      <c r="FXQ6" s="1377"/>
      <c r="FXR6" s="1377"/>
      <c r="FXS6" s="1377"/>
      <c r="FXT6" s="1377"/>
      <c r="FXU6" s="1377"/>
      <c r="FXV6" s="1377"/>
      <c r="FXW6" s="1377"/>
      <c r="FXX6" s="1377"/>
      <c r="FXY6" s="1377"/>
      <c r="FXZ6" s="1377"/>
      <c r="FYA6" s="1377"/>
      <c r="FYB6" s="1377"/>
      <c r="FYC6" s="1377"/>
      <c r="FYD6" s="1377"/>
      <c r="FYE6" s="1377"/>
      <c r="FYF6" s="1377"/>
      <c r="FYG6" s="1377"/>
      <c r="FYH6" s="1377"/>
      <c r="FYI6" s="1377"/>
      <c r="FYJ6" s="1377"/>
      <c r="FYK6" s="1377"/>
      <c r="FYL6" s="1377"/>
      <c r="FYM6" s="1377"/>
      <c r="FYN6" s="1377"/>
      <c r="FYO6" s="1377"/>
      <c r="FYP6" s="1377"/>
      <c r="FYQ6" s="1377"/>
      <c r="FYR6" s="1377"/>
      <c r="FYS6" s="1377"/>
      <c r="FYT6" s="1377"/>
      <c r="FYU6" s="1377"/>
      <c r="FYV6" s="1377"/>
      <c r="FYW6" s="1377"/>
      <c r="FYX6" s="1377"/>
      <c r="FYY6" s="1377"/>
      <c r="FYZ6" s="1377"/>
      <c r="FZA6" s="1377"/>
      <c r="FZB6" s="1377"/>
      <c r="FZC6" s="1377"/>
      <c r="FZD6" s="1377"/>
      <c r="FZE6" s="1377"/>
      <c r="FZF6" s="1377"/>
      <c r="FZG6" s="1377"/>
      <c r="FZH6" s="1377"/>
      <c r="FZI6" s="1377"/>
      <c r="FZJ6" s="1377"/>
      <c r="FZK6" s="1377"/>
      <c r="FZL6" s="1377"/>
      <c r="FZM6" s="1377"/>
      <c r="FZN6" s="1377"/>
      <c r="FZO6" s="1377"/>
      <c r="FZP6" s="1377"/>
      <c r="FZQ6" s="1377"/>
      <c r="FZR6" s="1377"/>
      <c r="FZS6" s="1377"/>
      <c r="FZT6" s="1377"/>
      <c r="FZU6" s="1377"/>
      <c r="FZV6" s="1377"/>
      <c r="FZW6" s="1377"/>
      <c r="FZX6" s="1377"/>
      <c r="FZY6" s="1377"/>
      <c r="FZZ6" s="1377"/>
      <c r="GAA6" s="1377"/>
      <c r="GAB6" s="1377"/>
      <c r="GAC6" s="1377"/>
      <c r="GAD6" s="1377"/>
      <c r="GAE6" s="1377"/>
      <c r="GAF6" s="1377"/>
      <c r="GAG6" s="1377"/>
      <c r="GAH6" s="1377"/>
      <c r="GAI6" s="1377"/>
      <c r="GAJ6" s="1377"/>
      <c r="GAK6" s="1377"/>
      <c r="GAL6" s="1377"/>
      <c r="GAM6" s="1377"/>
      <c r="GAN6" s="1377"/>
      <c r="GAO6" s="1377"/>
      <c r="GAP6" s="1377"/>
      <c r="GAQ6" s="1377"/>
      <c r="GAR6" s="1377"/>
      <c r="GAS6" s="1377"/>
      <c r="GAT6" s="1377"/>
      <c r="GAU6" s="1377"/>
      <c r="GAV6" s="1377"/>
      <c r="GAW6" s="1377"/>
      <c r="GAX6" s="1377"/>
      <c r="GAY6" s="1377"/>
      <c r="GAZ6" s="1377"/>
      <c r="GBA6" s="1377"/>
      <c r="GBB6" s="1377"/>
      <c r="GBC6" s="1377"/>
      <c r="GBD6" s="1377"/>
      <c r="GBE6" s="1377"/>
      <c r="GBF6" s="1377"/>
      <c r="GBG6" s="1377"/>
      <c r="GBH6" s="1377"/>
      <c r="GBI6" s="1377"/>
      <c r="GBJ6" s="1377"/>
      <c r="GBK6" s="1377"/>
      <c r="GBL6" s="1377"/>
      <c r="GBM6" s="1377"/>
      <c r="GBN6" s="1377"/>
      <c r="GBO6" s="1377"/>
      <c r="GBP6" s="1377"/>
      <c r="GBQ6" s="1377"/>
      <c r="GBR6" s="1377"/>
      <c r="GBS6" s="1377"/>
      <c r="GBT6" s="1377"/>
      <c r="GBU6" s="1377"/>
      <c r="GBV6" s="1377"/>
      <c r="GBW6" s="1377"/>
      <c r="GBX6" s="1377"/>
      <c r="GBY6" s="1377"/>
      <c r="GBZ6" s="1377"/>
      <c r="GCA6" s="1377"/>
      <c r="GCB6" s="1377"/>
      <c r="GCC6" s="1377"/>
      <c r="GCD6" s="1377"/>
      <c r="GCE6" s="1377"/>
      <c r="GCF6" s="1377"/>
      <c r="GCG6" s="1377"/>
      <c r="GCH6" s="1377"/>
      <c r="GCI6" s="1377"/>
      <c r="GCJ6" s="1377"/>
      <c r="GCK6" s="1377"/>
      <c r="GCL6" s="1377"/>
      <c r="GCM6" s="1377"/>
      <c r="GCN6" s="1377"/>
      <c r="GCO6" s="1377"/>
      <c r="GCP6" s="1377"/>
      <c r="GCQ6" s="1377"/>
      <c r="GCR6" s="1377"/>
      <c r="GCS6" s="1377"/>
      <c r="GCT6" s="1377"/>
      <c r="GCU6" s="1377"/>
      <c r="GCV6" s="1377"/>
      <c r="GCW6" s="1377"/>
      <c r="GCX6" s="1377"/>
      <c r="GCY6" s="1377"/>
      <c r="GCZ6" s="1377"/>
      <c r="GDA6" s="1377"/>
      <c r="GDB6" s="1377"/>
      <c r="GDC6" s="1377"/>
      <c r="GDD6" s="1377"/>
      <c r="GDE6" s="1377"/>
      <c r="GDF6" s="1377"/>
      <c r="GDG6" s="1377"/>
      <c r="GDH6" s="1377"/>
      <c r="GDI6" s="1377"/>
      <c r="GDJ6" s="1377"/>
      <c r="GDK6" s="1377"/>
      <c r="GDL6" s="1377"/>
      <c r="GDM6" s="1377"/>
      <c r="GDN6" s="1377"/>
      <c r="GDO6" s="1377"/>
      <c r="GDP6" s="1377"/>
      <c r="GDQ6" s="1377"/>
      <c r="GDR6" s="1377"/>
      <c r="GDS6" s="1377"/>
      <c r="GDT6" s="1377"/>
      <c r="GDU6" s="1377"/>
      <c r="GDV6" s="1377"/>
      <c r="GDW6" s="1377"/>
      <c r="GDX6" s="1377"/>
      <c r="GDY6" s="1377"/>
      <c r="GDZ6" s="1377"/>
      <c r="GEA6" s="1377"/>
      <c r="GEB6" s="1377"/>
      <c r="GEC6" s="1377"/>
      <c r="GED6" s="1377"/>
      <c r="GEE6" s="1377"/>
      <c r="GEF6" s="1377"/>
      <c r="GEG6" s="1377"/>
      <c r="GEH6" s="1377"/>
      <c r="GEI6" s="1377"/>
      <c r="GEJ6" s="1377"/>
      <c r="GEK6" s="1377"/>
      <c r="GEL6" s="1377"/>
      <c r="GEM6" s="1377"/>
      <c r="GEN6" s="1377"/>
      <c r="GEO6" s="1377"/>
      <c r="GEP6" s="1377"/>
      <c r="GEQ6" s="1377"/>
      <c r="GER6" s="1377"/>
      <c r="GES6" s="1377"/>
      <c r="GET6" s="1377"/>
      <c r="GEU6" s="1377"/>
      <c r="GEV6" s="1377"/>
      <c r="GEW6" s="1377"/>
      <c r="GEX6" s="1377"/>
      <c r="GEY6" s="1377"/>
      <c r="GEZ6" s="1377"/>
      <c r="GFA6" s="1377"/>
      <c r="GFB6" s="1377"/>
      <c r="GFC6" s="1377"/>
      <c r="GFD6" s="1377"/>
      <c r="GFE6" s="1377"/>
      <c r="GFF6" s="1377"/>
      <c r="GFG6" s="1377"/>
      <c r="GFH6" s="1377"/>
      <c r="GFI6" s="1377"/>
      <c r="GFJ6" s="1377"/>
      <c r="GFK6" s="1377"/>
      <c r="GFL6" s="1377"/>
      <c r="GFM6" s="1377"/>
      <c r="GFN6" s="1377"/>
      <c r="GFO6" s="1377"/>
      <c r="GFP6" s="1377"/>
      <c r="GFQ6" s="1377"/>
      <c r="GFR6" s="1377"/>
      <c r="GFS6" s="1377"/>
      <c r="GFT6" s="1377"/>
      <c r="GFU6" s="1377"/>
      <c r="GFV6" s="1377"/>
      <c r="GFW6" s="1377"/>
      <c r="GFX6" s="1377"/>
      <c r="GFY6" s="1377"/>
      <c r="GFZ6" s="1377"/>
      <c r="GGA6" s="1377"/>
      <c r="GGB6" s="1377"/>
      <c r="GGC6" s="1377"/>
      <c r="GGD6" s="1377"/>
      <c r="GGE6" s="1377"/>
      <c r="GGF6" s="1377"/>
      <c r="GGG6" s="1377"/>
      <c r="GGH6" s="1377"/>
      <c r="GGI6" s="1377"/>
      <c r="GGJ6" s="1377"/>
      <c r="GGK6" s="1377"/>
      <c r="GGL6" s="1377"/>
      <c r="GGM6" s="1377"/>
      <c r="GGN6" s="1377"/>
      <c r="GGO6" s="1377"/>
      <c r="GGP6" s="1377"/>
      <c r="GGQ6" s="1377"/>
      <c r="GGR6" s="1377"/>
      <c r="GGS6" s="1377"/>
      <c r="GGT6" s="1377"/>
      <c r="GGU6" s="1377"/>
      <c r="GGV6" s="1377"/>
      <c r="GGW6" s="1377"/>
      <c r="GGX6" s="1377"/>
      <c r="GGY6" s="1377"/>
      <c r="GGZ6" s="1377"/>
      <c r="GHA6" s="1377"/>
      <c r="GHB6" s="1377"/>
      <c r="GHC6" s="1377"/>
      <c r="GHD6" s="1377"/>
      <c r="GHE6" s="1377"/>
      <c r="GHF6" s="1377"/>
      <c r="GHG6" s="1377"/>
      <c r="GHH6" s="1377"/>
      <c r="GHI6" s="1377"/>
      <c r="GHJ6" s="1377"/>
      <c r="GHK6" s="1377"/>
      <c r="GHL6" s="1377"/>
      <c r="GHM6" s="1377"/>
      <c r="GHN6" s="1377"/>
      <c r="GHO6" s="1377"/>
      <c r="GHP6" s="1377"/>
      <c r="GHQ6" s="1377"/>
      <c r="GHR6" s="1377"/>
      <c r="GHS6" s="1377"/>
      <c r="GHT6" s="1377"/>
      <c r="GHU6" s="1377"/>
      <c r="GHV6" s="1377"/>
      <c r="GHW6" s="1377"/>
      <c r="GHX6" s="1377"/>
      <c r="GHY6" s="1377"/>
      <c r="GHZ6" s="1377"/>
      <c r="GIA6" s="1377"/>
      <c r="GIB6" s="1377"/>
      <c r="GIC6" s="1377"/>
      <c r="GID6" s="1377"/>
      <c r="GIE6" s="1377"/>
      <c r="GIF6" s="1377"/>
      <c r="GIG6" s="1377"/>
      <c r="GIH6" s="1377"/>
      <c r="GII6" s="1377"/>
      <c r="GIJ6" s="1377"/>
      <c r="GIK6" s="1377"/>
      <c r="GIL6" s="1377"/>
      <c r="GIM6" s="1377"/>
      <c r="GIN6" s="1377"/>
      <c r="GIO6" s="1377"/>
      <c r="GIP6" s="1377"/>
      <c r="GIQ6" s="1377"/>
      <c r="GIR6" s="1377"/>
      <c r="GIS6" s="1377"/>
      <c r="GIT6" s="1377"/>
      <c r="GIU6" s="1377"/>
      <c r="GIV6" s="1377"/>
      <c r="GIW6" s="1377"/>
      <c r="GIX6" s="1377"/>
      <c r="GIY6" s="1377"/>
      <c r="GIZ6" s="1377"/>
      <c r="GJA6" s="1377"/>
      <c r="GJB6" s="1377"/>
      <c r="GJC6" s="1377"/>
      <c r="GJD6" s="1377"/>
      <c r="GJE6" s="1377"/>
      <c r="GJF6" s="1377"/>
      <c r="GJG6" s="1377"/>
      <c r="GJH6" s="1377"/>
      <c r="GJI6" s="1377"/>
      <c r="GJJ6" s="1377"/>
      <c r="GJK6" s="1377"/>
      <c r="GJL6" s="1377"/>
      <c r="GJM6" s="1377"/>
      <c r="GJN6" s="1377"/>
      <c r="GJO6" s="1377"/>
      <c r="GJP6" s="1377"/>
      <c r="GJQ6" s="1377"/>
      <c r="GJR6" s="1377"/>
      <c r="GJS6" s="1377"/>
      <c r="GJT6" s="1377"/>
      <c r="GJU6" s="1377"/>
      <c r="GJV6" s="1377"/>
      <c r="GJW6" s="1377"/>
      <c r="GJX6" s="1377"/>
      <c r="GJY6" s="1377"/>
      <c r="GJZ6" s="1377"/>
      <c r="GKA6" s="1377"/>
      <c r="GKB6" s="1377"/>
      <c r="GKC6" s="1377"/>
      <c r="GKD6" s="1377"/>
      <c r="GKE6" s="1377"/>
      <c r="GKF6" s="1377"/>
      <c r="GKG6" s="1377"/>
      <c r="GKH6" s="1377"/>
      <c r="GKI6" s="1377"/>
      <c r="GKJ6" s="1377"/>
      <c r="GKK6" s="1377"/>
      <c r="GKL6" s="1377"/>
      <c r="GKM6" s="1377"/>
      <c r="GKN6" s="1377"/>
      <c r="GKO6" s="1377"/>
      <c r="GKP6" s="1377"/>
      <c r="GKQ6" s="1377"/>
      <c r="GKR6" s="1377"/>
      <c r="GKS6" s="1377"/>
      <c r="GKT6" s="1377"/>
      <c r="GKU6" s="1377"/>
      <c r="GKV6" s="1377"/>
      <c r="GKW6" s="1377"/>
      <c r="GKX6" s="1377"/>
      <c r="GKY6" s="1377"/>
      <c r="GKZ6" s="1377"/>
      <c r="GLA6" s="1377"/>
      <c r="GLB6" s="1377"/>
      <c r="GLC6" s="1377"/>
      <c r="GLD6" s="1377"/>
      <c r="GLE6" s="1377"/>
      <c r="GLF6" s="1377"/>
      <c r="GLG6" s="1377"/>
      <c r="GLH6" s="1377"/>
      <c r="GLI6" s="1377"/>
      <c r="GLJ6" s="1377"/>
      <c r="GLK6" s="1377"/>
      <c r="GLL6" s="1377"/>
      <c r="GLM6" s="1377"/>
      <c r="GLN6" s="1377"/>
      <c r="GLO6" s="1377"/>
      <c r="GLP6" s="1377"/>
      <c r="GLQ6" s="1377"/>
      <c r="GLR6" s="1377"/>
      <c r="GLS6" s="1377"/>
      <c r="GLT6" s="1377"/>
      <c r="GLU6" s="1377"/>
      <c r="GLV6" s="1377"/>
      <c r="GLW6" s="1377"/>
      <c r="GLX6" s="1377"/>
      <c r="GLY6" s="1377"/>
      <c r="GLZ6" s="1377"/>
      <c r="GMA6" s="1377"/>
      <c r="GMB6" s="1377"/>
      <c r="GMC6" s="1377"/>
      <c r="GMD6" s="1377"/>
      <c r="GME6" s="1377"/>
      <c r="GMF6" s="1377"/>
      <c r="GMG6" s="1377"/>
      <c r="GMH6" s="1377"/>
      <c r="GMI6" s="1377"/>
      <c r="GMJ6" s="1377"/>
      <c r="GMK6" s="1377"/>
      <c r="GML6" s="1377"/>
      <c r="GMM6" s="1377"/>
      <c r="GMN6" s="1377"/>
      <c r="GMO6" s="1377"/>
      <c r="GMP6" s="1377"/>
      <c r="GMQ6" s="1377"/>
      <c r="GMR6" s="1377"/>
      <c r="GMS6" s="1377"/>
      <c r="GMT6" s="1377"/>
      <c r="GMU6" s="1377"/>
      <c r="GMV6" s="1377"/>
      <c r="GMW6" s="1377"/>
      <c r="GMX6" s="1377"/>
      <c r="GMY6" s="1377"/>
      <c r="GMZ6" s="1377"/>
      <c r="GNA6" s="1377"/>
      <c r="GNB6" s="1377"/>
      <c r="GNC6" s="1377"/>
      <c r="GND6" s="1377"/>
      <c r="GNE6" s="1377"/>
      <c r="GNF6" s="1377"/>
      <c r="GNG6" s="1377"/>
      <c r="GNH6" s="1377"/>
      <c r="GNI6" s="1377"/>
      <c r="GNJ6" s="1377"/>
      <c r="GNK6" s="1377"/>
      <c r="GNL6" s="1377"/>
      <c r="GNM6" s="1377"/>
      <c r="GNN6" s="1377"/>
      <c r="GNO6" s="1377"/>
      <c r="GNP6" s="1377"/>
      <c r="GNQ6" s="1377"/>
      <c r="GNR6" s="1377"/>
      <c r="GNS6" s="1377"/>
      <c r="GNT6" s="1377"/>
      <c r="GNU6" s="1377"/>
      <c r="GNV6" s="1377"/>
      <c r="GNW6" s="1377"/>
      <c r="GNX6" s="1377"/>
      <c r="GNY6" s="1377"/>
      <c r="GNZ6" s="1377"/>
      <c r="GOA6" s="1377"/>
      <c r="GOB6" s="1377"/>
      <c r="GOC6" s="1377"/>
      <c r="GOD6" s="1377"/>
      <c r="GOE6" s="1377"/>
      <c r="GOF6" s="1377"/>
      <c r="GOG6" s="1377"/>
      <c r="GOH6" s="1377"/>
      <c r="GOI6" s="1377"/>
      <c r="GOJ6" s="1377"/>
      <c r="GOK6" s="1377"/>
      <c r="GOL6" s="1377"/>
      <c r="GOM6" s="1377"/>
      <c r="GON6" s="1377"/>
      <c r="GOO6" s="1377"/>
      <c r="GOP6" s="1377"/>
      <c r="GOQ6" s="1377"/>
      <c r="GOR6" s="1377"/>
      <c r="GOS6" s="1377"/>
      <c r="GOT6" s="1377"/>
      <c r="GOU6" s="1377"/>
      <c r="GOV6" s="1377"/>
      <c r="GOW6" s="1377"/>
      <c r="GOX6" s="1377"/>
      <c r="GOY6" s="1377"/>
      <c r="GOZ6" s="1377"/>
      <c r="GPA6" s="1377"/>
      <c r="GPB6" s="1377"/>
      <c r="GPC6" s="1377"/>
      <c r="GPD6" s="1377"/>
      <c r="GPE6" s="1377"/>
      <c r="GPF6" s="1377"/>
      <c r="GPG6" s="1377"/>
      <c r="GPH6" s="1377"/>
      <c r="GPI6" s="1377"/>
      <c r="GPJ6" s="1377"/>
      <c r="GPK6" s="1377"/>
      <c r="GPL6" s="1377"/>
      <c r="GPM6" s="1377"/>
      <c r="GPN6" s="1377"/>
      <c r="GPO6" s="1377"/>
      <c r="GPP6" s="1377"/>
      <c r="GPQ6" s="1377"/>
      <c r="GPR6" s="1377"/>
      <c r="GPS6" s="1377"/>
      <c r="GPT6" s="1377"/>
      <c r="GPU6" s="1377"/>
      <c r="GPV6" s="1377"/>
      <c r="GPW6" s="1377"/>
      <c r="GPX6" s="1377"/>
      <c r="GPY6" s="1377"/>
      <c r="GPZ6" s="1377"/>
      <c r="GQA6" s="1377"/>
      <c r="GQB6" s="1377"/>
      <c r="GQC6" s="1377"/>
      <c r="GQD6" s="1377"/>
      <c r="GQE6" s="1377"/>
      <c r="GQF6" s="1377"/>
      <c r="GQG6" s="1377"/>
      <c r="GQH6" s="1377"/>
      <c r="GQI6" s="1377"/>
      <c r="GQJ6" s="1377"/>
      <c r="GQK6" s="1377"/>
      <c r="GQL6" s="1377"/>
      <c r="GQM6" s="1377"/>
      <c r="GQN6" s="1377"/>
      <c r="GQO6" s="1377"/>
      <c r="GQP6" s="1377"/>
      <c r="GQQ6" s="1377"/>
      <c r="GQR6" s="1377"/>
      <c r="GQS6" s="1377"/>
      <c r="GQT6" s="1377"/>
      <c r="GQU6" s="1377"/>
      <c r="GQV6" s="1377"/>
      <c r="GQW6" s="1377"/>
      <c r="GQX6" s="1377"/>
      <c r="GQY6" s="1377"/>
      <c r="GQZ6" s="1377"/>
      <c r="GRA6" s="1377"/>
      <c r="GRB6" s="1377"/>
      <c r="GRC6" s="1377"/>
      <c r="GRD6" s="1377"/>
      <c r="GRE6" s="1377"/>
      <c r="GRF6" s="1377"/>
      <c r="GRG6" s="1377"/>
      <c r="GRH6" s="1377"/>
      <c r="GRI6" s="1377"/>
      <c r="GRJ6" s="1377"/>
      <c r="GRK6" s="1377"/>
      <c r="GRL6" s="1377"/>
      <c r="GRM6" s="1377"/>
      <c r="GRN6" s="1377"/>
      <c r="GRO6" s="1377"/>
      <c r="GRP6" s="1377"/>
      <c r="GRQ6" s="1377"/>
      <c r="GRR6" s="1377"/>
      <c r="GRS6" s="1377"/>
      <c r="GRT6" s="1377"/>
      <c r="GRU6" s="1377"/>
      <c r="GRV6" s="1377"/>
      <c r="GRW6" s="1377"/>
      <c r="GRX6" s="1377"/>
      <c r="GRY6" s="1377"/>
      <c r="GRZ6" s="1377"/>
      <c r="GSA6" s="1377"/>
      <c r="GSB6" s="1377"/>
      <c r="GSC6" s="1377"/>
      <c r="GSD6" s="1377"/>
      <c r="GSE6" s="1377"/>
      <c r="GSF6" s="1377"/>
      <c r="GSG6" s="1377"/>
      <c r="GSH6" s="1377"/>
      <c r="GSI6" s="1377"/>
      <c r="GSJ6" s="1377"/>
      <c r="GSK6" s="1377"/>
      <c r="GSL6" s="1377"/>
      <c r="GSM6" s="1377"/>
      <c r="GSN6" s="1377"/>
      <c r="GSO6" s="1377"/>
      <c r="GSP6" s="1377"/>
      <c r="GSQ6" s="1377"/>
      <c r="GSR6" s="1377"/>
      <c r="GSS6" s="1377"/>
      <c r="GST6" s="1377"/>
      <c r="GSU6" s="1377"/>
      <c r="GSV6" s="1377"/>
      <c r="GSW6" s="1377"/>
      <c r="GSX6" s="1377"/>
      <c r="GSY6" s="1377"/>
      <c r="GSZ6" s="1377"/>
      <c r="GTA6" s="1377"/>
      <c r="GTB6" s="1377"/>
      <c r="GTC6" s="1377"/>
      <c r="GTD6" s="1377"/>
      <c r="GTE6" s="1377"/>
      <c r="GTF6" s="1377"/>
      <c r="GTG6" s="1377"/>
      <c r="GTH6" s="1377"/>
      <c r="GTI6" s="1377"/>
      <c r="GTJ6" s="1377"/>
      <c r="GTK6" s="1377"/>
      <c r="GTL6" s="1377"/>
      <c r="GTM6" s="1377"/>
      <c r="GTN6" s="1377"/>
      <c r="GTO6" s="1377"/>
      <c r="GTP6" s="1377"/>
      <c r="GTQ6" s="1377"/>
      <c r="GTR6" s="1377"/>
      <c r="GTS6" s="1377"/>
      <c r="GTT6" s="1377"/>
      <c r="GTU6" s="1377"/>
      <c r="GTV6" s="1377"/>
      <c r="GTW6" s="1377"/>
      <c r="GTX6" s="1377"/>
      <c r="GTY6" s="1377"/>
      <c r="GTZ6" s="1377"/>
      <c r="GUA6" s="1377"/>
      <c r="GUB6" s="1377"/>
      <c r="GUC6" s="1377"/>
      <c r="GUD6" s="1377"/>
      <c r="GUE6" s="1377"/>
      <c r="GUF6" s="1377"/>
      <c r="GUG6" s="1377"/>
      <c r="GUH6" s="1377"/>
      <c r="GUI6" s="1377"/>
      <c r="GUJ6" s="1377"/>
      <c r="GUK6" s="1377"/>
      <c r="GUL6" s="1377"/>
      <c r="GUM6" s="1377"/>
      <c r="GUN6" s="1377"/>
      <c r="GUO6" s="1377"/>
      <c r="GUP6" s="1377"/>
      <c r="GUQ6" s="1377"/>
      <c r="GUR6" s="1377"/>
      <c r="GUS6" s="1377"/>
      <c r="GUT6" s="1377"/>
      <c r="GUU6" s="1377"/>
      <c r="GUV6" s="1377"/>
      <c r="GUW6" s="1377"/>
      <c r="GUX6" s="1377"/>
      <c r="GUY6" s="1377"/>
      <c r="GUZ6" s="1377"/>
      <c r="GVA6" s="1377"/>
      <c r="GVB6" s="1377"/>
      <c r="GVC6" s="1377"/>
      <c r="GVD6" s="1377"/>
      <c r="GVE6" s="1377"/>
      <c r="GVF6" s="1377"/>
      <c r="GVG6" s="1377"/>
      <c r="GVH6" s="1377"/>
      <c r="GVI6" s="1377"/>
      <c r="GVJ6" s="1377"/>
      <c r="GVK6" s="1377"/>
      <c r="GVL6" s="1377"/>
      <c r="GVM6" s="1377"/>
      <c r="GVN6" s="1377"/>
      <c r="GVO6" s="1377"/>
      <c r="GVP6" s="1377"/>
      <c r="GVQ6" s="1377"/>
      <c r="GVR6" s="1377"/>
      <c r="GVS6" s="1377"/>
      <c r="GVT6" s="1377"/>
      <c r="GVU6" s="1377"/>
      <c r="GVV6" s="1377"/>
      <c r="GVW6" s="1377"/>
      <c r="GVX6" s="1377"/>
      <c r="GVY6" s="1377"/>
      <c r="GVZ6" s="1377"/>
      <c r="GWA6" s="1377"/>
      <c r="GWB6" s="1377"/>
      <c r="GWC6" s="1377"/>
      <c r="GWD6" s="1377"/>
      <c r="GWE6" s="1377"/>
      <c r="GWF6" s="1377"/>
      <c r="GWG6" s="1377"/>
      <c r="GWH6" s="1377"/>
      <c r="GWI6" s="1377"/>
      <c r="GWJ6" s="1377"/>
      <c r="GWK6" s="1377"/>
      <c r="GWL6" s="1377"/>
      <c r="GWM6" s="1377"/>
      <c r="GWN6" s="1377"/>
      <c r="GWO6" s="1377"/>
      <c r="GWP6" s="1377"/>
      <c r="GWQ6" s="1377"/>
      <c r="GWR6" s="1377"/>
      <c r="GWS6" s="1377"/>
      <c r="GWT6" s="1377"/>
      <c r="GWU6" s="1377"/>
      <c r="GWV6" s="1377"/>
      <c r="GWW6" s="1377"/>
      <c r="GWX6" s="1377"/>
      <c r="GWY6" s="1377"/>
      <c r="GWZ6" s="1377"/>
      <c r="GXA6" s="1377"/>
      <c r="GXB6" s="1377"/>
      <c r="GXC6" s="1377"/>
      <c r="GXD6" s="1377"/>
      <c r="GXE6" s="1377"/>
      <c r="GXF6" s="1377"/>
      <c r="GXG6" s="1377"/>
      <c r="GXH6" s="1377"/>
      <c r="GXI6" s="1377"/>
      <c r="GXJ6" s="1377"/>
      <c r="GXK6" s="1377"/>
      <c r="GXL6" s="1377"/>
      <c r="GXM6" s="1377"/>
      <c r="GXN6" s="1377"/>
      <c r="GXO6" s="1377"/>
      <c r="GXP6" s="1377"/>
      <c r="GXQ6" s="1377"/>
      <c r="GXR6" s="1377"/>
      <c r="GXS6" s="1377"/>
      <c r="GXT6" s="1377"/>
      <c r="GXU6" s="1377"/>
      <c r="GXV6" s="1377"/>
      <c r="GXW6" s="1377"/>
      <c r="GXX6" s="1377"/>
      <c r="GXY6" s="1377"/>
      <c r="GXZ6" s="1377"/>
      <c r="GYA6" s="1377"/>
      <c r="GYB6" s="1377"/>
      <c r="GYC6" s="1377"/>
      <c r="GYD6" s="1377"/>
      <c r="GYE6" s="1377"/>
      <c r="GYF6" s="1377"/>
      <c r="GYG6" s="1377"/>
      <c r="GYH6" s="1377"/>
      <c r="GYI6" s="1377"/>
      <c r="GYJ6" s="1377"/>
      <c r="GYK6" s="1377"/>
      <c r="GYL6" s="1377"/>
      <c r="GYM6" s="1377"/>
      <c r="GYN6" s="1377"/>
      <c r="GYO6" s="1377"/>
      <c r="GYP6" s="1377"/>
      <c r="GYQ6" s="1377"/>
      <c r="GYR6" s="1377"/>
      <c r="GYS6" s="1377"/>
      <c r="GYT6" s="1377"/>
      <c r="GYU6" s="1377"/>
      <c r="GYV6" s="1377"/>
      <c r="GYW6" s="1377"/>
      <c r="GYX6" s="1377"/>
      <c r="GYY6" s="1377"/>
      <c r="GYZ6" s="1377"/>
      <c r="GZA6" s="1377"/>
      <c r="GZB6" s="1377"/>
      <c r="GZC6" s="1377"/>
      <c r="GZD6" s="1377"/>
      <c r="GZE6" s="1377"/>
      <c r="GZF6" s="1377"/>
      <c r="GZG6" s="1377"/>
      <c r="GZH6" s="1377"/>
      <c r="GZI6" s="1377"/>
      <c r="GZJ6" s="1377"/>
      <c r="GZK6" s="1377"/>
      <c r="GZL6" s="1377"/>
      <c r="GZM6" s="1377"/>
      <c r="GZN6" s="1377"/>
      <c r="GZO6" s="1377"/>
      <c r="GZP6" s="1377"/>
      <c r="GZQ6" s="1377"/>
      <c r="GZR6" s="1377"/>
      <c r="GZS6" s="1377"/>
      <c r="GZT6" s="1377"/>
      <c r="GZU6" s="1377"/>
      <c r="GZV6" s="1377"/>
      <c r="GZW6" s="1377"/>
      <c r="GZX6" s="1377"/>
      <c r="GZY6" s="1377"/>
      <c r="GZZ6" s="1377"/>
      <c r="HAA6" s="1377"/>
      <c r="HAB6" s="1377"/>
      <c r="HAC6" s="1377"/>
      <c r="HAD6" s="1377"/>
      <c r="HAE6" s="1377"/>
      <c r="HAF6" s="1377"/>
      <c r="HAG6" s="1377"/>
      <c r="HAH6" s="1377"/>
      <c r="HAI6" s="1377"/>
      <c r="HAJ6" s="1377"/>
      <c r="HAK6" s="1377"/>
      <c r="HAL6" s="1377"/>
      <c r="HAM6" s="1377"/>
      <c r="HAN6" s="1377"/>
      <c r="HAO6" s="1377"/>
      <c r="HAP6" s="1377"/>
      <c r="HAQ6" s="1377"/>
      <c r="HAR6" s="1377"/>
      <c r="HAS6" s="1377"/>
      <c r="HAT6" s="1377"/>
      <c r="HAU6" s="1377"/>
      <c r="HAV6" s="1377"/>
      <c r="HAW6" s="1377"/>
      <c r="HAX6" s="1377"/>
      <c r="HAY6" s="1377"/>
      <c r="HAZ6" s="1377"/>
      <c r="HBA6" s="1377"/>
      <c r="HBB6" s="1377"/>
      <c r="HBC6" s="1377"/>
      <c r="HBD6" s="1377"/>
      <c r="HBE6" s="1377"/>
      <c r="HBF6" s="1377"/>
      <c r="HBG6" s="1377"/>
      <c r="HBH6" s="1377"/>
      <c r="HBI6" s="1377"/>
      <c r="HBJ6" s="1377"/>
      <c r="HBK6" s="1377"/>
      <c r="HBL6" s="1377"/>
      <c r="HBM6" s="1377"/>
      <c r="HBN6" s="1377"/>
      <c r="HBO6" s="1377"/>
      <c r="HBP6" s="1377"/>
      <c r="HBQ6" s="1377"/>
      <c r="HBR6" s="1377"/>
      <c r="HBS6" s="1377"/>
      <c r="HBT6" s="1377"/>
      <c r="HBU6" s="1377"/>
      <c r="HBV6" s="1377"/>
      <c r="HBW6" s="1377"/>
      <c r="HBX6" s="1377"/>
      <c r="HBY6" s="1377"/>
      <c r="HBZ6" s="1377"/>
      <c r="HCA6" s="1377"/>
      <c r="HCB6" s="1377"/>
      <c r="HCC6" s="1377"/>
      <c r="HCD6" s="1377"/>
      <c r="HCE6" s="1377"/>
      <c r="HCF6" s="1377"/>
      <c r="HCG6" s="1377"/>
      <c r="HCH6" s="1377"/>
      <c r="HCI6" s="1377"/>
      <c r="HCJ6" s="1377"/>
      <c r="HCK6" s="1377"/>
      <c r="HCL6" s="1377"/>
      <c r="HCM6" s="1377"/>
      <c r="HCN6" s="1377"/>
      <c r="HCO6" s="1377"/>
      <c r="HCP6" s="1377"/>
      <c r="HCQ6" s="1377"/>
      <c r="HCR6" s="1377"/>
      <c r="HCS6" s="1377"/>
      <c r="HCT6" s="1377"/>
      <c r="HCU6" s="1377"/>
      <c r="HCV6" s="1377"/>
      <c r="HCW6" s="1377"/>
      <c r="HCX6" s="1377"/>
      <c r="HCY6" s="1377"/>
      <c r="HCZ6" s="1377"/>
      <c r="HDA6" s="1377"/>
      <c r="HDB6" s="1377"/>
      <c r="HDC6" s="1377"/>
      <c r="HDD6" s="1377"/>
      <c r="HDE6" s="1377"/>
      <c r="HDF6" s="1377"/>
      <c r="HDG6" s="1377"/>
      <c r="HDH6" s="1377"/>
      <c r="HDI6" s="1377"/>
      <c r="HDJ6" s="1377"/>
      <c r="HDK6" s="1377"/>
      <c r="HDL6" s="1377"/>
      <c r="HDM6" s="1377"/>
      <c r="HDN6" s="1377"/>
      <c r="HDO6" s="1377"/>
      <c r="HDP6" s="1377"/>
      <c r="HDQ6" s="1377"/>
      <c r="HDR6" s="1377"/>
      <c r="HDS6" s="1377"/>
      <c r="HDT6" s="1377"/>
      <c r="HDU6" s="1377"/>
      <c r="HDV6" s="1377"/>
      <c r="HDW6" s="1377"/>
      <c r="HDX6" s="1377"/>
      <c r="HDY6" s="1377"/>
      <c r="HDZ6" s="1377"/>
      <c r="HEA6" s="1377"/>
      <c r="HEB6" s="1377"/>
      <c r="HEC6" s="1377"/>
      <c r="HED6" s="1377"/>
      <c r="HEE6" s="1377"/>
      <c r="HEF6" s="1377"/>
      <c r="HEG6" s="1377"/>
      <c r="HEH6" s="1377"/>
      <c r="HEI6" s="1377"/>
      <c r="HEJ6" s="1377"/>
      <c r="HEK6" s="1377"/>
      <c r="HEL6" s="1377"/>
      <c r="HEM6" s="1377"/>
      <c r="HEN6" s="1377"/>
      <c r="HEO6" s="1377"/>
      <c r="HEP6" s="1377"/>
      <c r="HEQ6" s="1377"/>
      <c r="HER6" s="1377"/>
      <c r="HES6" s="1377"/>
      <c r="HET6" s="1377"/>
      <c r="HEU6" s="1377"/>
      <c r="HEV6" s="1377"/>
      <c r="HEW6" s="1377"/>
      <c r="HEX6" s="1377"/>
      <c r="HEY6" s="1377"/>
      <c r="HEZ6" s="1377"/>
      <c r="HFA6" s="1377"/>
      <c r="HFB6" s="1377"/>
      <c r="HFC6" s="1377"/>
      <c r="HFD6" s="1377"/>
      <c r="HFE6" s="1377"/>
      <c r="HFF6" s="1377"/>
      <c r="HFG6" s="1377"/>
      <c r="HFH6" s="1377"/>
      <c r="HFI6" s="1377"/>
      <c r="HFJ6" s="1377"/>
      <c r="HFK6" s="1377"/>
      <c r="HFL6" s="1377"/>
      <c r="HFM6" s="1377"/>
      <c r="HFN6" s="1377"/>
      <c r="HFO6" s="1377"/>
      <c r="HFP6" s="1377"/>
      <c r="HFQ6" s="1377"/>
      <c r="HFR6" s="1377"/>
      <c r="HFS6" s="1377"/>
      <c r="HFT6" s="1377"/>
      <c r="HFU6" s="1377"/>
      <c r="HFV6" s="1377"/>
      <c r="HFW6" s="1377"/>
      <c r="HFX6" s="1377"/>
      <c r="HFY6" s="1377"/>
      <c r="HFZ6" s="1377"/>
      <c r="HGA6" s="1377"/>
      <c r="HGB6" s="1377"/>
      <c r="HGC6" s="1377"/>
      <c r="HGD6" s="1377"/>
      <c r="HGE6" s="1377"/>
      <c r="HGF6" s="1377"/>
      <c r="HGG6" s="1377"/>
      <c r="HGH6" s="1377"/>
      <c r="HGI6" s="1377"/>
      <c r="HGJ6" s="1377"/>
      <c r="HGK6" s="1377"/>
      <c r="HGL6" s="1377"/>
      <c r="HGM6" s="1377"/>
      <c r="HGN6" s="1377"/>
      <c r="HGO6" s="1377"/>
      <c r="HGP6" s="1377"/>
      <c r="HGQ6" s="1377"/>
      <c r="HGR6" s="1377"/>
      <c r="HGS6" s="1377"/>
      <c r="HGT6" s="1377"/>
      <c r="HGU6" s="1377"/>
      <c r="HGV6" s="1377"/>
      <c r="HGW6" s="1377"/>
      <c r="HGX6" s="1377"/>
      <c r="HGY6" s="1377"/>
      <c r="HGZ6" s="1377"/>
      <c r="HHA6" s="1377"/>
      <c r="HHB6" s="1377"/>
      <c r="HHC6" s="1377"/>
      <c r="HHD6" s="1377"/>
      <c r="HHE6" s="1377"/>
      <c r="HHF6" s="1377"/>
      <c r="HHG6" s="1377"/>
      <c r="HHH6" s="1377"/>
      <c r="HHI6" s="1377"/>
      <c r="HHJ6" s="1377"/>
      <c r="HHK6" s="1377"/>
      <c r="HHL6" s="1377"/>
      <c r="HHM6" s="1377"/>
      <c r="HHN6" s="1377"/>
      <c r="HHO6" s="1377"/>
      <c r="HHP6" s="1377"/>
      <c r="HHQ6" s="1377"/>
      <c r="HHR6" s="1377"/>
      <c r="HHS6" s="1377"/>
      <c r="HHT6" s="1377"/>
      <c r="HHU6" s="1377"/>
      <c r="HHV6" s="1377"/>
      <c r="HHW6" s="1377"/>
      <c r="HHX6" s="1377"/>
      <c r="HHY6" s="1377"/>
      <c r="HHZ6" s="1377"/>
      <c r="HIA6" s="1377"/>
      <c r="HIB6" s="1377"/>
      <c r="HIC6" s="1377"/>
      <c r="HID6" s="1377"/>
      <c r="HIE6" s="1377"/>
      <c r="HIF6" s="1377"/>
      <c r="HIG6" s="1377"/>
      <c r="HIH6" s="1377"/>
      <c r="HII6" s="1377"/>
      <c r="HIJ6" s="1377"/>
      <c r="HIK6" s="1377"/>
      <c r="HIL6" s="1377"/>
      <c r="HIM6" s="1377"/>
      <c r="HIN6" s="1377"/>
      <c r="HIO6" s="1377"/>
      <c r="HIP6" s="1377"/>
      <c r="HIQ6" s="1377"/>
      <c r="HIR6" s="1377"/>
      <c r="HIS6" s="1377"/>
      <c r="HIT6" s="1377"/>
      <c r="HIU6" s="1377"/>
      <c r="HIV6" s="1377"/>
      <c r="HIW6" s="1377"/>
      <c r="HIX6" s="1377"/>
      <c r="HIY6" s="1377"/>
      <c r="HIZ6" s="1377"/>
      <c r="HJA6" s="1377"/>
      <c r="HJB6" s="1377"/>
      <c r="HJC6" s="1377"/>
      <c r="HJD6" s="1377"/>
      <c r="HJE6" s="1377"/>
      <c r="HJF6" s="1377"/>
      <c r="HJG6" s="1377"/>
      <c r="HJH6" s="1377"/>
      <c r="HJI6" s="1377"/>
      <c r="HJJ6" s="1377"/>
      <c r="HJK6" s="1377"/>
      <c r="HJL6" s="1377"/>
      <c r="HJM6" s="1377"/>
      <c r="HJN6" s="1377"/>
      <c r="HJO6" s="1377"/>
      <c r="HJP6" s="1377"/>
      <c r="HJQ6" s="1377"/>
      <c r="HJR6" s="1377"/>
      <c r="HJS6" s="1377"/>
      <c r="HJT6" s="1377"/>
      <c r="HJU6" s="1377"/>
      <c r="HJV6" s="1377"/>
      <c r="HJW6" s="1377"/>
      <c r="HJX6" s="1377"/>
      <c r="HJY6" s="1377"/>
      <c r="HJZ6" s="1377"/>
      <c r="HKA6" s="1377"/>
      <c r="HKB6" s="1377"/>
      <c r="HKC6" s="1377"/>
      <c r="HKD6" s="1377"/>
      <c r="HKE6" s="1377"/>
      <c r="HKF6" s="1377"/>
      <c r="HKG6" s="1377"/>
      <c r="HKH6" s="1377"/>
      <c r="HKI6" s="1377"/>
      <c r="HKJ6" s="1377"/>
      <c r="HKK6" s="1377"/>
      <c r="HKL6" s="1377"/>
      <c r="HKM6" s="1377"/>
      <c r="HKN6" s="1377"/>
      <c r="HKO6" s="1377"/>
      <c r="HKP6" s="1377"/>
      <c r="HKQ6" s="1377"/>
      <c r="HKR6" s="1377"/>
      <c r="HKS6" s="1377"/>
      <c r="HKT6" s="1377"/>
      <c r="HKU6" s="1377"/>
      <c r="HKV6" s="1377"/>
      <c r="HKW6" s="1377"/>
      <c r="HKX6" s="1377"/>
      <c r="HKY6" s="1377"/>
      <c r="HKZ6" s="1377"/>
      <c r="HLA6" s="1377"/>
      <c r="HLB6" s="1377"/>
      <c r="HLC6" s="1377"/>
      <c r="HLD6" s="1377"/>
      <c r="HLE6" s="1377"/>
      <c r="HLF6" s="1377"/>
      <c r="HLG6" s="1377"/>
      <c r="HLH6" s="1377"/>
      <c r="HLI6" s="1377"/>
      <c r="HLJ6" s="1377"/>
      <c r="HLK6" s="1377"/>
      <c r="HLL6" s="1377"/>
      <c r="HLM6" s="1377"/>
      <c r="HLN6" s="1377"/>
      <c r="HLO6" s="1377"/>
      <c r="HLP6" s="1377"/>
      <c r="HLQ6" s="1377"/>
      <c r="HLR6" s="1377"/>
      <c r="HLS6" s="1377"/>
      <c r="HLT6" s="1377"/>
      <c r="HLU6" s="1377"/>
      <c r="HLV6" s="1377"/>
      <c r="HLW6" s="1377"/>
      <c r="HLX6" s="1377"/>
      <c r="HLY6" s="1377"/>
      <c r="HLZ6" s="1377"/>
      <c r="HMA6" s="1377"/>
      <c r="HMB6" s="1377"/>
      <c r="HMC6" s="1377"/>
      <c r="HMD6" s="1377"/>
      <c r="HME6" s="1377"/>
      <c r="HMF6" s="1377"/>
      <c r="HMG6" s="1377"/>
      <c r="HMH6" s="1377"/>
      <c r="HMI6" s="1377"/>
      <c r="HMJ6" s="1377"/>
      <c r="HMK6" s="1377"/>
      <c r="HML6" s="1377"/>
      <c r="HMM6" s="1377"/>
      <c r="HMN6" s="1377"/>
      <c r="HMO6" s="1377"/>
      <c r="HMP6" s="1377"/>
      <c r="HMQ6" s="1377"/>
      <c r="HMR6" s="1377"/>
      <c r="HMS6" s="1377"/>
      <c r="HMT6" s="1377"/>
      <c r="HMU6" s="1377"/>
      <c r="HMV6" s="1377"/>
      <c r="HMW6" s="1377"/>
      <c r="HMX6" s="1377"/>
      <c r="HMY6" s="1377"/>
      <c r="HMZ6" s="1377"/>
      <c r="HNA6" s="1377"/>
      <c r="HNB6" s="1377"/>
      <c r="HNC6" s="1377"/>
      <c r="HND6" s="1377"/>
      <c r="HNE6" s="1377"/>
      <c r="HNF6" s="1377"/>
      <c r="HNG6" s="1377"/>
      <c r="HNH6" s="1377"/>
      <c r="HNI6" s="1377"/>
      <c r="HNJ6" s="1377"/>
      <c r="HNK6" s="1377"/>
      <c r="HNL6" s="1377"/>
      <c r="HNM6" s="1377"/>
      <c r="HNN6" s="1377"/>
      <c r="HNO6" s="1377"/>
      <c r="HNP6" s="1377"/>
      <c r="HNQ6" s="1377"/>
      <c r="HNR6" s="1377"/>
      <c r="HNS6" s="1377"/>
      <c r="HNT6" s="1377"/>
      <c r="HNU6" s="1377"/>
      <c r="HNV6" s="1377"/>
      <c r="HNW6" s="1377"/>
      <c r="HNX6" s="1377"/>
      <c r="HNY6" s="1377"/>
      <c r="HNZ6" s="1377"/>
      <c r="HOA6" s="1377"/>
      <c r="HOB6" s="1377"/>
      <c r="HOC6" s="1377"/>
      <c r="HOD6" s="1377"/>
      <c r="HOE6" s="1377"/>
      <c r="HOF6" s="1377"/>
      <c r="HOG6" s="1377"/>
      <c r="HOH6" s="1377"/>
      <c r="HOI6" s="1377"/>
      <c r="HOJ6" s="1377"/>
      <c r="HOK6" s="1377"/>
      <c r="HOL6" s="1377"/>
      <c r="HOM6" s="1377"/>
      <c r="HON6" s="1377"/>
      <c r="HOO6" s="1377"/>
      <c r="HOP6" s="1377"/>
      <c r="HOQ6" s="1377"/>
      <c r="HOR6" s="1377"/>
      <c r="HOS6" s="1377"/>
      <c r="HOT6" s="1377"/>
      <c r="HOU6" s="1377"/>
      <c r="HOV6" s="1377"/>
      <c r="HOW6" s="1377"/>
      <c r="HOX6" s="1377"/>
      <c r="HOY6" s="1377"/>
      <c r="HOZ6" s="1377"/>
      <c r="HPA6" s="1377"/>
      <c r="HPB6" s="1377"/>
      <c r="HPC6" s="1377"/>
      <c r="HPD6" s="1377"/>
      <c r="HPE6" s="1377"/>
      <c r="HPF6" s="1377"/>
      <c r="HPG6" s="1377"/>
      <c r="HPH6" s="1377"/>
      <c r="HPI6" s="1377"/>
      <c r="HPJ6" s="1377"/>
      <c r="HPK6" s="1377"/>
      <c r="HPL6" s="1377"/>
      <c r="HPM6" s="1377"/>
      <c r="HPN6" s="1377"/>
      <c r="HPO6" s="1377"/>
      <c r="HPP6" s="1377"/>
      <c r="HPQ6" s="1377"/>
      <c r="HPR6" s="1377"/>
      <c r="HPS6" s="1377"/>
      <c r="HPT6" s="1377"/>
      <c r="HPU6" s="1377"/>
      <c r="HPV6" s="1377"/>
      <c r="HPW6" s="1377"/>
      <c r="HPX6" s="1377"/>
      <c r="HPY6" s="1377"/>
      <c r="HPZ6" s="1377"/>
      <c r="HQA6" s="1377"/>
      <c r="HQB6" s="1377"/>
      <c r="HQC6" s="1377"/>
      <c r="HQD6" s="1377"/>
      <c r="HQE6" s="1377"/>
      <c r="HQF6" s="1377"/>
      <c r="HQG6" s="1377"/>
      <c r="HQH6" s="1377"/>
      <c r="HQI6" s="1377"/>
      <c r="HQJ6" s="1377"/>
      <c r="HQK6" s="1377"/>
      <c r="HQL6" s="1377"/>
      <c r="HQM6" s="1377"/>
      <c r="HQN6" s="1377"/>
      <c r="HQO6" s="1377"/>
      <c r="HQP6" s="1377"/>
      <c r="HQQ6" s="1377"/>
      <c r="HQR6" s="1377"/>
      <c r="HQS6" s="1377"/>
      <c r="HQT6" s="1377"/>
      <c r="HQU6" s="1377"/>
      <c r="HQV6" s="1377"/>
      <c r="HQW6" s="1377"/>
      <c r="HQX6" s="1377"/>
      <c r="HQY6" s="1377"/>
      <c r="HQZ6" s="1377"/>
      <c r="HRA6" s="1377"/>
      <c r="HRB6" s="1377"/>
      <c r="HRC6" s="1377"/>
      <c r="HRD6" s="1377"/>
      <c r="HRE6" s="1377"/>
      <c r="HRF6" s="1377"/>
      <c r="HRG6" s="1377"/>
      <c r="HRH6" s="1377"/>
      <c r="HRI6" s="1377"/>
      <c r="HRJ6" s="1377"/>
      <c r="HRK6" s="1377"/>
      <c r="HRL6" s="1377"/>
      <c r="HRM6" s="1377"/>
      <c r="HRN6" s="1377"/>
      <c r="HRO6" s="1377"/>
      <c r="HRP6" s="1377"/>
      <c r="HRQ6" s="1377"/>
      <c r="HRR6" s="1377"/>
      <c r="HRS6" s="1377"/>
      <c r="HRT6" s="1377"/>
      <c r="HRU6" s="1377"/>
      <c r="HRV6" s="1377"/>
      <c r="HRW6" s="1377"/>
      <c r="HRX6" s="1377"/>
      <c r="HRY6" s="1377"/>
      <c r="HRZ6" s="1377"/>
      <c r="HSA6" s="1377"/>
      <c r="HSB6" s="1377"/>
      <c r="HSC6" s="1377"/>
      <c r="HSD6" s="1377"/>
      <c r="HSE6" s="1377"/>
      <c r="HSF6" s="1377"/>
      <c r="HSG6" s="1377"/>
      <c r="HSH6" s="1377"/>
      <c r="HSI6" s="1377"/>
      <c r="HSJ6" s="1377"/>
      <c r="HSK6" s="1377"/>
      <c r="HSL6" s="1377"/>
      <c r="HSM6" s="1377"/>
      <c r="HSN6" s="1377"/>
      <c r="HSO6" s="1377"/>
      <c r="HSP6" s="1377"/>
      <c r="HSQ6" s="1377"/>
      <c r="HSR6" s="1377"/>
      <c r="HSS6" s="1377"/>
      <c r="HST6" s="1377"/>
      <c r="HSU6" s="1377"/>
      <c r="HSV6" s="1377"/>
      <c r="HSW6" s="1377"/>
      <c r="HSX6" s="1377"/>
      <c r="HSY6" s="1377"/>
      <c r="HSZ6" s="1377"/>
      <c r="HTA6" s="1377"/>
      <c r="HTB6" s="1377"/>
      <c r="HTC6" s="1377"/>
      <c r="HTD6" s="1377"/>
      <c r="HTE6" s="1377"/>
      <c r="HTF6" s="1377"/>
      <c r="HTG6" s="1377"/>
      <c r="HTH6" s="1377"/>
      <c r="HTI6" s="1377"/>
      <c r="HTJ6" s="1377"/>
      <c r="HTK6" s="1377"/>
      <c r="HTL6" s="1377"/>
      <c r="HTM6" s="1377"/>
      <c r="HTN6" s="1377"/>
      <c r="HTO6" s="1377"/>
      <c r="HTP6" s="1377"/>
      <c r="HTQ6" s="1377"/>
      <c r="HTR6" s="1377"/>
      <c r="HTS6" s="1377"/>
      <c r="HTT6" s="1377"/>
      <c r="HTU6" s="1377"/>
      <c r="HTV6" s="1377"/>
      <c r="HTW6" s="1377"/>
      <c r="HTX6" s="1377"/>
      <c r="HTY6" s="1377"/>
      <c r="HTZ6" s="1377"/>
      <c r="HUA6" s="1377"/>
      <c r="HUB6" s="1377"/>
      <c r="HUC6" s="1377"/>
      <c r="HUD6" s="1377"/>
      <c r="HUE6" s="1377"/>
      <c r="HUF6" s="1377"/>
      <c r="HUG6" s="1377"/>
      <c r="HUH6" s="1377"/>
      <c r="HUI6" s="1377"/>
      <c r="HUJ6" s="1377"/>
      <c r="HUK6" s="1377"/>
      <c r="HUL6" s="1377"/>
      <c r="HUM6" s="1377"/>
      <c r="HUN6" s="1377"/>
      <c r="HUO6" s="1377"/>
      <c r="HUP6" s="1377"/>
      <c r="HUQ6" s="1377"/>
      <c r="HUR6" s="1377"/>
      <c r="HUS6" s="1377"/>
      <c r="HUT6" s="1377"/>
      <c r="HUU6" s="1377"/>
      <c r="HUV6" s="1377"/>
      <c r="HUW6" s="1377"/>
      <c r="HUX6" s="1377"/>
      <c r="HUY6" s="1377"/>
      <c r="HUZ6" s="1377"/>
      <c r="HVA6" s="1377"/>
      <c r="HVB6" s="1377"/>
      <c r="HVC6" s="1377"/>
      <c r="HVD6" s="1377"/>
      <c r="HVE6" s="1377"/>
      <c r="HVF6" s="1377"/>
      <c r="HVG6" s="1377"/>
      <c r="HVH6" s="1377"/>
      <c r="HVI6" s="1377"/>
      <c r="HVJ6" s="1377"/>
      <c r="HVK6" s="1377"/>
      <c r="HVL6" s="1377"/>
      <c r="HVM6" s="1377"/>
      <c r="HVN6" s="1377"/>
      <c r="HVO6" s="1377"/>
      <c r="HVP6" s="1377"/>
      <c r="HVQ6" s="1377"/>
      <c r="HVR6" s="1377"/>
      <c r="HVS6" s="1377"/>
      <c r="HVT6" s="1377"/>
      <c r="HVU6" s="1377"/>
      <c r="HVV6" s="1377"/>
      <c r="HVW6" s="1377"/>
      <c r="HVX6" s="1377"/>
      <c r="HVY6" s="1377"/>
      <c r="HVZ6" s="1377"/>
      <c r="HWA6" s="1377"/>
      <c r="HWB6" s="1377"/>
      <c r="HWC6" s="1377"/>
      <c r="HWD6" s="1377"/>
      <c r="HWE6" s="1377"/>
      <c r="HWF6" s="1377"/>
      <c r="HWG6" s="1377"/>
      <c r="HWH6" s="1377"/>
      <c r="HWI6" s="1377"/>
      <c r="HWJ6" s="1377"/>
      <c r="HWK6" s="1377"/>
      <c r="HWL6" s="1377"/>
      <c r="HWM6" s="1377"/>
      <c r="HWN6" s="1377"/>
      <c r="HWO6" s="1377"/>
      <c r="HWP6" s="1377"/>
      <c r="HWQ6" s="1377"/>
      <c r="HWR6" s="1377"/>
      <c r="HWS6" s="1377"/>
      <c r="HWT6" s="1377"/>
      <c r="HWU6" s="1377"/>
      <c r="HWV6" s="1377"/>
      <c r="HWW6" s="1377"/>
      <c r="HWX6" s="1377"/>
      <c r="HWY6" s="1377"/>
      <c r="HWZ6" s="1377"/>
      <c r="HXA6" s="1377"/>
      <c r="HXB6" s="1377"/>
      <c r="HXC6" s="1377"/>
      <c r="HXD6" s="1377"/>
      <c r="HXE6" s="1377"/>
      <c r="HXF6" s="1377"/>
      <c r="HXG6" s="1377"/>
      <c r="HXH6" s="1377"/>
      <c r="HXI6" s="1377"/>
      <c r="HXJ6" s="1377"/>
      <c r="HXK6" s="1377"/>
      <c r="HXL6" s="1377"/>
      <c r="HXM6" s="1377"/>
      <c r="HXN6" s="1377"/>
      <c r="HXO6" s="1377"/>
      <c r="HXP6" s="1377"/>
      <c r="HXQ6" s="1377"/>
      <c r="HXR6" s="1377"/>
      <c r="HXS6" s="1377"/>
      <c r="HXT6" s="1377"/>
      <c r="HXU6" s="1377"/>
      <c r="HXV6" s="1377"/>
      <c r="HXW6" s="1377"/>
      <c r="HXX6" s="1377"/>
      <c r="HXY6" s="1377"/>
      <c r="HXZ6" s="1377"/>
      <c r="HYA6" s="1377"/>
      <c r="HYB6" s="1377"/>
      <c r="HYC6" s="1377"/>
      <c r="HYD6" s="1377"/>
      <c r="HYE6" s="1377"/>
      <c r="HYF6" s="1377"/>
      <c r="HYG6" s="1377"/>
      <c r="HYH6" s="1377"/>
      <c r="HYI6" s="1377"/>
      <c r="HYJ6" s="1377"/>
      <c r="HYK6" s="1377"/>
      <c r="HYL6" s="1377"/>
      <c r="HYM6" s="1377"/>
      <c r="HYN6" s="1377"/>
      <c r="HYO6" s="1377"/>
      <c r="HYP6" s="1377"/>
      <c r="HYQ6" s="1377"/>
      <c r="HYR6" s="1377"/>
      <c r="HYS6" s="1377"/>
      <c r="HYT6" s="1377"/>
      <c r="HYU6" s="1377"/>
      <c r="HYV6" s="1377"/>
      <c r="HYW6" s="1377"/>
      <c r="HYX6" s="1377"/>
      <c r="HYY6" s="1377"/>
      <c r="HYZ6" s="1377"/>
      <c r="HZA6" s="1377"/>
      <c r="HZB6" s="1377"/>
      <c r="HZC6" s="1377"/>
      <c r="HZD6" s="1377"/>
      <c r="HZE6" s="1377"/>
      <c r="HZF6" s="1377"/>
      <c r="HZG6" s="1377"/>
      <c r="HZH6" s="1377"/>
      <c r="HZI6" s="1377"/>
      <c r="HZJ6" s="1377"/>
      <c r="HZK6" s="1377"/>
      <c r="HZL6" s="1377"/>
      <c r="HZM6" s="1377"/>
      <c r="HZN6" s="1377"/>
      <c r="HZO6" s="1377"/>
      <c r="HZP6" s="1377"/>
      <c r="HZQ6" s="1377"/>
      <c r="HZR6" s="1377"/>
      <c r="HZS6" s="1377"/>
      <c r="HZT6" s="1377"/>
      <c r="HZU6" s="1377"/>
      <c r="HZV6" s="1377"/>
      <c r="HZW6" s="1377"/>
      <c r="HZX6" s="1377"/>
      <c r="HZY6" s="1377"/>
      <c r="HZZ6" s="1377"/>
      <c r="IAA6" s="1377"/>
      <c r="IAB6" s="1377"/>
      <c r="IAC6" s="1377"/>
      <c r="IAD6" s="1377"/>
      <c r="IAE6" s="1377"/>
      <c r="IAF6" s="1377"/>
      <c r="IAG6" s="1377"/>
      <c r="IAH6" s="1377"/>
      <c r="IAI6" s="1377"/>
      <c r="IAJ6" s="1377"/>
      <c r="IAK6" s="1377"/>
      <c r="IAL6" s="1377"/>
      <c r="IAM6" s="1377"/>
      <c r="IAN6" s="1377"/>
      <c r="IAO6" s="1377"/>
      <c r="IAP6" s="1377"/>
      <c r="IAQ6" s="1377"/>
      <c r="IAR6" s="1377"/>
      <c r="IAS6" s="1377"/>
      <c r="IAT6" s="1377"/>
      <c r="IAU6" s="1377"/>
      <c r="IAV6" s="1377"/>
      <c r="IAW6" s="1377"/>
      <c r="IAX6" s="1377"/>
      <c r="IAY6" s="1377"/>
      <c r="IAZ6" s="1377"/>
      <c r="IBA6" s="1377"/>
      <c r="IBB6" s="1377"/>
      <c r="IBC6" s="1377"/>
      <c r="IBD6" s="1377"/>
      <c r="IBE6" s="1377"/>
      <c r="IBF6" s="1377"/>
      <c r="IBG6" s="1377"/>
      <c r="IBH6" s="1377"/>
      <c r="IBI6" s="1377"/>
      <c r="IBJ6" s="1377"/>
      <c r="IBK6" s="1377"/>
      <c r="IBL6" s="1377"/>
      <c r="IBM6" s="1377"/>
      <c r="IBN6" s="1377"/>
      <c r="IBO6" s="1377"/>
      <c r="IBP6" s="1377"/>
      <c r="IBQ6" s="1377"/>
      <c r="IBR6" s="1377"/>
      <c r="IBS6" s="1377"/>
      <c r="IBT6" s="1377"/>
      <c r="IBU6" s="1377"/>
      <c r="IBV6" s="1377"/>
      <c r="IBW6" s="1377"/>
      <c r="IBX6" s="1377"/>
      <c r="IBY6" s="1377"/>
      <c r="IBZ6" s="1377"/>
      <c r="ICA6" s="1377"/>
      <c r="ICB6" s="1377"/>
      <c r="ICC6" s="1377"/>
      <c r="ICD6" s="1377"/>
      <c r="ICE6" s="1377"/>
      <c r="ICF6" s="1377"/>
      <c r="ICG6" s="1377"/>
      <c r="ICH6" s="1377"/>
      <c r="ICI6" s="1377"/>
      <c r="ICJ6" s="1377"/>
      <c r="ICK6" s="1377"/>
      <c r="ICL6" s="1377"/>
      <c r="ICM6" s="1377"/>
      <c r="ICN6" s="1377"/>
      <c r="ICO6" s="1377"/>
      <c r="ICP6" s="1377"/>
      <c r="ICQ6" s="1377"/>
      <c r="ICR6" s="1377"/>
      <c r="ICS6" s="1377"/>
      <c r="ICT6" s="1377"/>
      <c r="ICU6" s="1377"/>
      <c r="ICV6" s="1377"/>
      <c r="ICW6" s="1377"/>
      <c r="ICX6" s="1377"/>
      <c r="ICY6" s="1377"/>
      <c r="ICZ6" s="1377"/>
      <c r="IDA6" s="1377"/>
      <c r="IDB6" s="1377"/>
      <c r="IDC6" s="1377"/>
      <c r="IDD6" s="1377"/>
      <c r="IDE6" s="1377"/>
      <c r="IDF6" s="1377"/>
      <c r="IDG6" s="1377"/>
      <c r="IDH6" s="1377"/>
      <c r="IDI6" s="1377"/>
      <c r="IDJ6" s="1377"/>
      <c r="IDK6" s="1377"/>
      <c r="IDL6" s="1377"/>
      <c r="IDM6" s="1377"/>
      <c r="IDN6" s="1377"/>
      <c r="IDO6" s="1377"/>
      <c r="IDP6" s="1377"/>
      <c r="IDQ6" s="1377"/>
      <c r="IDR6" s="1377"/>
      <c r="IDS6" s="1377"/>
      <c r="IDT6" s="1377"/>
      <c r="IDU6" s="1377"/>
      <c r="IDV6" s="1377"/>
      <c r="IDW6" s="1377"/>
      <c r="IDX6" s="1377"/>
      <c r="IDY6" s="1377"/>
      <c r="IDZ6" s="1377"/>
      <c r="IEA6" s="1377"/>
      <c r="IEB6" s="1377"/>
      <c r="IEC6" s="1377"/>
      <c r="IED6" s="1377"/>
      <c r="IEE6" s="1377"/>
      <c r="IEF6" s="1377"/>
      <c r="IEG6" s="1377"/>
      <c r="IEH6" s="1377"/>
      <c r="IEI6" s="1377"/>
      <c r="IEJ6" s="1377"/>
      <c r="IEK6" s="1377"/>
      <c r="IEL6" s="1377"/>
      <c r="IEM6" s="1377"/>
      <c r="IEN6" s="1377"/>
      <c r="IEO6" s="1377"/>
      <c r="IEP6" s="1377"/>
      <c r="IEQ6" s="1377"/>
      <c r="IER6" s="1377"/>
      <c r="IES6" s="1377"/>
      <c r="IET6" s="1377"/>
      <c r="IEU6" s="1377"/>
      <c r="IEV6" s="1377"/>
      <c r="IEW6" s="1377"/>
      <c r="IEX6" s="1377"/>
      <c r="IEY6" s="1377"/>
      <c r="IEZ6" s="1377"/>
      <c r="IFA6" s="1377"/>
      <c r="IFB6" s="1377"/>
      <c r="IFC6" s="1377"/>
      <c r="IFD6" s="1377"/>
      <c r="IFE6" s="1377"/>
      <c r="IFF6" s="1377"/>
      <c r="IFG6" s="1377"/>
      <c r="IFH6" s="1377"/>
      <c r="IFI6" s="1377"/>
      <c r="IFJ6" s="1377"/>
      <c r="IFK6" s="1377"/>
      <c r="IFL6" s="1377"/>
      <c r="IFM6" s="1377"/>
      <c r="IFN6" s="1377"/>
      <c r="IFO6" s="1377"/>
      <c r="IFP6" s="1377"/>
      <c r="IFQ6" s="1377"/>
      <c r="IFR6" s="1377"/>
      <c r="IFS6" s="1377"/>
      <c r="IFT6" s="1377"/>
      <c r="IFU6" s="1377"/>
      <c r="IFV6" s="1377"/>
      <c r="IFW6" s="1377"/>
      <c r="IFX6" s="1377"/>
      <c r="IFY6" s="1377"/>
      <c r="IFZ6" s="1377"/>
      <c r="IGA6" s="1377"/>
      <c r="IGB6" s="1377"/>
      <c r="IGC6" s="1377"/>
      <c r="IGD6" s="1377"/>
      <c r="IGE6" s="1377"/>
      <c r="IGF6" s="1377"/>
      <c r="IGG6" s="1377"/>
      <c r="IGH6" s="1377"/>
      <c r="IGI6" s="1377"/>
      <c r="IGJ6" s="1377"/>
      <c r="IGK6" s="1377"/>
      <c r="IGL6" s="1377"/>
      <c r="IGM6" s="1377"/>
      <c r="IGN6" s="1377"/>
      <c r="IGO6" s="1377"/>
      <c r="IGP6" s="1377"/>
      <c r="IGQ6" s="1377"/>
      <c r="IGR6" s="1377"/>
      <c r="IGS6" s="1377"/>
      <c r="IGT6" s="1377"/>
      <c r="IGU6" s="1377"/>
      <c r="IGV6" s="1377"/>
      <c r="IGW6" s="1377"/>
      <c r="IGX6" s="1377"/>
      <c r="IGY6" s="1377"/>
      <c r="IGZ6" s="1377"/>
      <c r="IHA6" s="1377"/>
      <c r="IHB6" s="1377"/>
      <c r="IHC6" s="1377"/>
      <c r="IHD6" s="1377"/>
      <c r="IHE6" s="1377"/>
      <c r="IHF6" s="1377"/>
      <c r="IHG6" s="1377"/>
      <c r="IHH6" s="1377"/>
      <c r="IHI6" s="1377"/>
      <c r="IHJ6" s="1377"/>
      <c r="IHK6" s="1377"/>
      <c r="IHL6" s="1377"/>
      <c r="IHM6" s="1377"/>
      <c r="IHN6" s="1377"/>
      <c r="IHO6" s="1377"/>
      <c r="IHP6" s="1377"/>
      <c r="IHQ6" s="1377"/>
      <c r="IHR6" s="1377"/>
      <c r="IHS6" s="1377"/>
      <c r="IHT6" s="1377"/>
      <c r="IHU6" s="1377"/>
      <c r="IHV6" s="1377"/>
      <c r="IHW6" s="1377"/>
      <c r="IHX6" s="1377"/>
      <c r="IHY6" s="1377"/>
      <c r="IHZ6" s="1377"/>
      <c r="IIA6" s="1377"/>
      <c r="IIB6" s="1377"/>
      <c r="IIC6" s="1377"/>
      <c r="IID6" s="1377"/>
      <c r="IIE6" s="1377"/>
      <c r="IIF6" s="1377"/>
      <c r="IIG6" s="1377"/>
      <c r="IIH6" s="1377"/>
      <c r="III6" s="1377"/>
      <c r="IIJ6" s="1377"/>
      <c r="IIK6" s="1377"/>
      <c r="IIL6" s="1377"/>
      <c r="IIM6" s="1377"/>
      <c r="IIN6" s="1377"/>
      <c r="IIO6" s="1377"/>
      <c r="IIP6" s="1377"/>
      <c r="IIQ6" s="1377"/>
      <c r="IIR6" s="1377"/>
      <c r="IIS6" s="1377"/>
      <c r="IIT6" s="1377"/>
      <c r="IIU6" s="1377"/>
      <c r="IIV6" s="1377"/>
      <c r="IIW6" s="1377"/>
      <c r="IIX6" s="1377"/>
      <c r="IIY6" s="1377"/>
      <c r="IIZ6" s="1377"/>
      <c r="IJA6" s="1377"/>
      <c r="IJB6" s="1377"/>
      <c r="IJC6" s="1377"/>
      <c r="IJD6" s="1377"/>
      <c r="IJE6" s="1377"/>
      <c r="IJF6" s="1377"/>
      <c r="IJG6" s="1377"/>
      <c r="IJH6" s="1377"/>
      <c r="IJI6" s="1377"/>
      <c r="IJJ6" s="1377"/>
      <c r="IJK6" s="1377"/>
      <c r="IJL6" s="1377"/>
      <c r="IJM6" s="1377"/>
      <c r="IJN6" s="1377"/>
      <c r="IJO6" s="1377"/>
      <c r="IJP6" s="1377"/>
      <c r="IJQ6" s="1377"/>
      <c r="IJR6" s="1377"/>
      <c r="IJS6" s="1377"/>
      <c r="IJT6" s="1377"/>
      <c r="IJU6" s="1377"/>
      <c r="IJV6" s="1377"/>
      <c r="IJW6" s="1377"/>
      <c r="IJX6" s="1377"/>
      <c r="IJY6" s="1377"/>
      <c r="IJZ6" s="1377"/>
      <c r="IKA6" s="1377"/>
      <c r="IKB6" s="1377"/>
      <c r="IKC6" s="1377"/>
      <c r="IKD6" s="1377"/>
      <c r="IKE6" s="1377"/>
      <c r="IKF6" s="1377"/>
      <c r="IKG6" s="1377"/>
      <c r="IKH6" s="1377"/>
      <c r="IKI6" s="1377"/>
      <c r="IKJ6" s="1377"/>
      <c r="IKK6" s="1377"/>
      <c r="IKL6" s="1377"/>
      <c r="IKM6" s="1377"/>
      <c r="IKN6" s="1377"/>
      <c r="IKO6" s="1377"/>
      <c r="IKP6" s="1377"/>
      <c r="IKQ6" s="1377"/>
      <c r="IKR6" s="1377"/>
      <c r="IKS6" s="1377"/>
      <c r="IKT6" s="1377"/>
      <c r="IKU6" s="1377"/>
      <c r="IKV6" s="1377"/>
      <c r="IKW6" s="1377"/>
      <c r="IKX6" s="1377"/>
      <c r="IKY6" s="1377"/>
      <c r="IKZ6" s="1377"/>
      <c r="ILA6" s="1377"/>
      <c r="ILB6" s="1377"/>
      <c r="ILC6" s="1377"/>
      <c r="ILD6" s="1377"/>
      <c r="ILE6" s="1377"/>
      <c r="ILF6" s="1377"/>
      <c r="ILG6" s="1377"/>
      <c r="ILH6" s="1377"/>
      <c r="ILI6" s="1377"/>
      <c r="ILJ6" s="1377"/>
      <c r="ILK6" s="1377"/>
      <c r="ILL6" s="1377"/>
      <c r="ILM6" s="1377"/>
      <c r="ILN6" s="1377"/>
      <c r="ILO6" s="1377"/>
      <c r="ILP6" s="1377"/>
      <c r="ILQ6" s="1377"/>
      <c r="ILR6" s="1377"/>
      <c r="ILS6" s="1377"/>
      <c r="ILT6" s="1377"/>
      <c r="ILU6" s="1377"/>
      <c r="ILV6" s="1377"/>
      <c r="ILW6" s="1377"/>
      <c r="ILX6" s="1377"/>
      <c r="ILY6" s="1377"/>
      <c r="ILZ6" s="1377"/>
      <c r="IMA6" s="1377"/>
      <c r="IMB6" s="1377"/>
      <c r="IMC6" s="1377"/>
      <c r="IMD6" s="1377"/>
      <c r="IME6" s="1377"/>
      <c r="IMF6" s="1377"/>
      <c r="IMG6" s="1377"/>
      <c r="IMH6" s="1377"/>
      <c r="IMI6" s="1377"/>
      <c r="IMJ6" s="1377"/>
      <c r="IMK6" s="1377"/>
      <c r="IML6" s="1377"/>
      <c r="IMM6" s="1377"/>
      <c r="IMN6" s="1377"/>
      <c r="IMO6" s="1377"/>
      <c r="IMP6" s="1377"/>
      <c r="IMQ6" s="1377"/>
      <c r="IMR6" s="1377"/>
      <c r="IMS6" s="1377"/>
      <c r="IMT6" s="1377"/>
      <c r="IMU6" s="1377"/>
      <c r="IMV6" s="1377"/>
      <c r="IMW6" s="1377"/>
      <c r="IMX6" s="1377"/>
      <c r="IMY6" s="1377"/>
      <c r="IMZ6" s="1377"/>
      <c r="INA6" s="1377"/>
      <c r="INB6" s="1377"/>
      <c r="INC6" s="1377"/>
      <c r="IND6" s="1377"/>
      <c r="INE6" s="1377"/>
      <c r="INF6" s="1377"/>
      <c r="ING6" s="1377"/>
      <c r="INH6" s="1377"/>
      <c r="INI6" s="1377"/>
      <c r="INJ6" s="1377"/>
      <c r="INK6" s="1377"/>
      <c r="INL6" s="1377"/>
      <c r="INM6" s="1377"/>
      <c r="INN6" s="1377"/>
      <c r="INO6" s="1377"/>
      <c r="INP6" s="1377"/>
      <c r="INQ6" s="1377"/>
      <c r="INR6" s="1377"/>
      <c r="INS6" s="1377"/>
      <c r="INT6" s="1377"/>
      <c r="INU6" s="1377"/>
      <c r="INV6" s="1377"/>
      <c r="INW6" s="1377"/>
      <c r="INX6" s="1377"/>
      <c r="INY6" s="1377"/>
      <c r="INZ6" s="1377"/>
      <c r="IOA6" s="1377"/>
      <c r="IOB6" s="1377"/>
      <c r="IOC6" s="1377"/>
      <c r="IOD6" s="1377"/>
      <c r="IOE6" s="1377"/>
      <c r="IOF6" s="1377"/>
      <c r="IOG6" s="1377"/>
      <c r="IOH6" s="1377"/>
      <c r="IOI6" s="1377"/>
      <c r="IOJ6" s="1377"/>
      <c r="IOK6" s="1377"/>
      <c r="IOL6" s="1377"/>
      <c r="IOM6" s="1377"/>
      <c r="ION6" s="1377"/>
      <c r="IOO6" s="1377"/>
      <c r="IOP6" s="1377"/>
      <c r="IOQ6" s="1377"/>
      <c r="IOR6" s="1377"/>
      <c r="IOS6" s="1377"/>
      <c r="IOT6" s="1377"/>
      <c r="IOU6" s="1377"/>
      <c r="IOV6" s="1377"/>
      <c r="IOW6" s="1377"/>
      <c r="IOX6" s="1377"/>
      <c r="IOY6" s="1377"/>
      <c r="IOZ6" s="1377"/>
      <c r="IPA6" s="1377"/>
      <c r="IPB6" s="1377"/>
      <c r="IPC6" s="1377"/>
      <c r="IPD6" s="1377"/>
      <c r="IPE6" s="1377"/>
      <c r="IPF6" s="1377"/>
      <c r="IPG6" s="1377"/>
      <c r="IPH6" s="1377"/>
      <c r="IPI6" s="1377"/>
      <c r="IPJ6" s="1377"/>
      <c r="IPK6" s="1377"/>
      <c r="IPL6" s="1377"/>
      <c r="IPM6" s="1377"/>
      <c r="IPN6" s="1377"/>
      <c r="IPO6" s="1377"/>
      <c r="IPP6" s="1377"/>
      <c r="IPQ6" s="1377"/>
      <c r="IPR6" s="1377"/>
      <c r="IPS6" s="1377"/>
      <c r="IPT6" s="1377"/>
      <c r="IPU6" s="1377"/>
      <c r="IPV6" s="1377"/>
      <c r="IPW6" s="1377"/>
      <c r="IPX6" s="1377"/>
      <c r="IPY6" s="1377"/>
      <c r="IPZ6" s="1377"/>
      <c r="IQA6" s="1377"/>
      <c r="IQB6" s="1377"/>
      <c r="IQC6" s="1377"/>
      <c r="IQD6" s="1377"/>
      <c r="IQE6" s="1377"/>
      <c r="IQF6" s="1377"/>
      <c r="IQG6" s="1377"/>
      <c r="IQH6" s="1377"/>
      <c r="IQI6" s="1377"/>
      <c r="IQJ6" s="1377"/>
      <c r="IQK6" s="1377"/>
      <c r="IQL6" s="1377"/>
      <c r="IQM6" s="1377"/>
      <c r="IQN6" s="1377"/>
      <c r="IQO6" s="1377"/>
      <c r="IQP6" s="1377"/>
      <c r="IQQ6" s="1377"/>
      <c r="IQR6" s="1377"/>
      <c r="IQS6" s="1377"/>
      <c r="IQT6" s="1377"/>
      <c r="IQU6" s="1377"/>
      <c r="IQV6" s="1377"/>
      <c r="IQW6" s="1377"/>
      <c r="IQX6" s="1377"/>
      <c r="IQY6" s="1377"/>
      <c r="IQZ6" s="1377"/>
      <c r="IRA6" s="1377"/>
      <c r="IRB6" s="1377"/>
      <c r="IRC6" s="1377"/>
      <c r="IRD6" s="1377"/>
      <c r="IRE6" s="1377"/>
      <c r="IRF6" s="1377"/>
      <c r="IRG6" s="1377"/>
      <c r="IRH6" s="1377"/>
      <c r="IRI6" s="1377"/>
      <c r="IRJ6" s="1377"/>
      <c r="IRK6" s="1377"/>
      <c r="IRL6" s="1377"/>
      <c r="IRM6" s="1377"/>
      <c r="IRN6" s="1377"/>
      <c r="IRO6" s="1377"/>
      <c r="IRP6" s="1377"/>
      <c r="IRQ6" s="1377"/>
      <c r="IRR6" s="1377"/>
      <c r="IRS6" s="1377"/>
      <c r="IRT6" s="1377"/>
      <c r="IRU6" s="1377"/>
      <c r="IRV6" s="1377"/>
      <c r="IRW6" s="1377"/>
      <c r="IRX6" s="1377"/>
      <c r="IRY6" s="1377"/>
      <c r="IRZ6" s="1377"/>
      <c r="ISA6" s="1377"/>
      <c r="ISB6" s="1377"/>
      <c r="ISC6" s="1377"/>
      <c r="ISD6" s="1377"/>
      <c r="ISE6" s="1377"/>
      <c r="ISF6" s="1377"/>
      <c r="ISG6" s="1377"/>
      <c r="ISH6" s="1377"/>
      <c r="ISI6" s="1377"/>
      <c r="ISJ6" s="1377"/>
      <c r="ISK6" s="1377"/>
      <c r="ISL6" s="1377"/>
      <c r="ISM6" s="1377"/>
      <c r="ISN6" s="1377"/>
      <c r="ISO6" s="1377"/>
      <c r="ISP6" s="1377"/>
      <c r="ISQ6" s="1377"/>
      <c r="ISR6" s="1377"/>
      <c r="ISS6" s="1377"/>
      <c r="IST6" s="1377"/>
      <c r="ISU6" s="1377"/>
      <c r="ISV6" s="1377"/>
      <c r="ISW6" s="1377"/>
      <c r="ISX6" s="1377"/>
      <c r="ISY6" s="1377"/>
      <c r="ISZ6" s="1377"/>
      <c r="ITA6" s="1377"/>
      <c r="ITB6" s="1377"/>
      <c r="ITC6" s="1377"/>
      <c r="ITD6" s="1377"/>
      <c r="ITE6" s="1377"/>
      <c r="ITF6" s="1377"/>
      <c r="ITG6" s="1377"/>
      <c r="ITH6" s="1377"/>
      <c r="ITI6" s="1377"/>
      <c r="ITJ6" s="1377"/>
      <c r="ITK6" s="1377"/>
      <c r="ITL6" s="1377"/>
      <c r="ITM6" s="1377"/>
      <c r="ITN6" s="1377"/>
      <c r="ITO6" s="1377"/>
      <c r="ITP6" s="1377"/>
      <c r="ITQ6" s="1377"/>
      <c r="ITR6" s="1377"/>
      <c r="ITS6" s="1377"/>
      <c r="ITT6" s="1377"/>
      <c r="ITU6" s="1377"/>
      <c r="ITV6" s="1377"/>
      <c r="ITW6" s="1377"/>
      <c r="ITX6" s="1377"/>
      <c r="ITY6" s="1377"/>
      <c r="ITZ6" s="1377"/>
      <c r="IUA6" s="1377"/>
      <c r="IUB6" s="1377"/>
      <c r="IUC6" s="1377"/>
      <c r="IUD6" s="1377"/>
      <c r="IUE6" s="1377"/>
      <c r="IUF6" s="1377"/>
      <c r="IUG6" s="1377"/>
      <c r="IUH6" s="1377"/>
      <c r="IUI6" s="1377"/>
      <c r="IUJ6" s="1377"/>
      <c r="IUK6" s="1377"/>
      <c r="IUL6" s="1377"/>
      <c r="IUM6" s="1377"/>
      <c r="IUN6" s="1377"/>
      <c r="IUO6" s="1377"/>
      <c r="IUP6" s="1377"/>
      <c r="IUQ6" s="1377"/>
      <c r="IUR6" s="1377"/>
      <c r="IUS6" s="1377"/>
      <c r="IUT6" s="1377"/>
      <c r="IUU6" s="1377"/>
      <c r="IUV6" s="1377"/>
      <c r="IUW6" s="1377"/>
      <c r="IUX6" s="1377"/>
      <c r="IUY6" s="1377"/>
      <c r="IUZ6" s="1377"/>
      <c r="IVA6" s="1377"/>
      <c r="IVB6" s="1377"/>
      <c r="IVC6" s="1377"/>
      <c r="IVD6" s="1377"/>
      <c r="IVE6" s="1377"/>
      <c r="IVF6" s="1377"/>
      <c r="IVG6" s="1377"/>
      <c r="IVH6" s="1377"/>
      <c r="IVI6" s="1377"/>
      <c r="IVJ6" s="1377"/>
      <c r="IVK6" s="1377"/>
      <c r="IVL6" s="1377"/>
      <c r="IVM6" s="1377"/>
      <c r="IVN6" s="1377"/>
      <c r="IVO6" s="1377"/>
      <c r="IVP6" s="1377"/>
      <c r="IVQ6" s="1377"/>
      <c r="IVR6" s="1377"/>
      <c r="IVS6" s="1377"/>
      <c r="IVT6" s="1377"/>
      <c r="IVU6" s="1377"/>
      <c r="IVV6" s="1377"/>
      <c r="IVW6" s="1377"/>
      <c r="IVX6" s="1377"/>
      <c r="IVY6" s="1377"/>
      <c r="IVZ6" s="1377"/>
      <c r="IWA6" s="1377"/>
      <c r="IWB6" s="1377"/>
      <c r="IWC6" s="1377"/>
      <c r="IWD6" s="1377"/>
      <c r="IWE6" s="1377"/>
      <c r="IWF6" s="1377"/>
      <c r="IWG6" s="1377"/>
      <c r="IWH6" s="1377"/>
      <c r="IWI6" s="1377"/>
      <c r="IWJ6" s="1377"/>
      <c r="IWK6" s="1377"/>
      <c r="IWL6" s="1377"/>
      <c r="IWM6" s="1377"/>
      <c r="IWN6" s="1377"/>
      <c r="IWO6" s="1377"/>
      <c r="IWP6" s="1377"/>
      <c r="IWQ6" s="1377"/>
      <c r="IWR6" s="1377"/>
      <c r="IWS6" s="1377"/>
      <c r="IWT6" s="1377"/>
      <c r="IWU6" s="1377"/>
      <c r="IWV6" s="1377"/>
      <c r="IWW6" s="1377"/>
      <c r="IWX6" s="1377"/>
      <c r="IWY6" s="1377"/>
      <c r="IWZ6" s="1377"/>
      <c r="IXA6" s="1377"/>
      <c r="IXB6" s="1377"/>
      <c r="IXC6" s="1377"/>
      <c r="IXD6" s="1377"/>
      <c r="IXE6" s="1377"/>
      <c r="IXF6" s="1377"/>
      <c r="IXG6" s="1377"/>
      <c r="IXH6" s="1377"/>
      <c r="IXI6" s="1377"/>
      <c r="IXJ6" s="1377"/>
      <c r="IXK6" s="1377"/>
      <c r="IXL6" s="1377"/>
      <c r="IXM6" s="1377"/>
      <c r="IXN6" s="1377"/>
      <c r="IXO6" s="1377"/>
      <c r="IXP6" s="1377"/>
      <c r="IXQ6" s="1377"/>
      <c r="IXR6" s="1377"/>
      <c r="IXS6" s="1377"/>
      <c r="IXT6" s="1377"/>
      <c r="IXU6" s="1377"/>
      <c r="IXV6" s="1377"/>
      <c r="IXW6" s="1377"/>
      <c r="IXX6" s="1377"/>
      <c r="IXY6" s="1377"/>
      <c r="IXZ6" s="1377"/>
      <c r="IYA6" s="1377"/>
      <c r="IYB6" s="1377"/>
      <c r="IYC6" s="1377"/>
      <c r="IYD6" s="1377"/>
      <c r="IYE6" s="1377"/>
      <c r="IYF6" s="1377"/>
      <c r="IYG6" s="1377"/>
      <c r="IYH6" s="1377"/>
      <c r="IYI6" s="1377"/>
      <c r="IYJ6" s="1377"/>
      <c r="IYK6" s="1377"/>
      <c r="IYL6" s="1377"/>
      <c r="IYM6" s="1377"/>
      <c r="IYN6" s="1377"/>
      <c r="IYO6" s="1377"/>
      <c r="IYP6" s="1377"/>
      <c r="IYQ6" s="1377"/>
      <c r="IYR6" s="1377"/>
      <c r="IYS6" s="1377"/>
      <c r="IYT6" s="1377"/>
      <c r="IYU6" s="1377"/>
      <c r="IYV6" s="1377"/>
      <c r="IYW6" s="1377"/>
      <c r="IYX6" s="1377"/>
      <c r="IYY6" s="1377"/>
      <c r="IYZ6" s="1377"/>
      <c r="IZA6" s="1377"/>
      <c r="IZB6" s="1377"/>
      <c r="IZC6" s="1377"/>
      <c r="IZD6" s="1377"/>
      <c r="IZE6" s="1377"/>
      <c r="IZF6" s="1377"/>
      <c r="IZG6" s="1377"/>
      <c r="IZH6" s="1377"/>
      <c r="IZI6" s="1377"/>
      <c r="IZJ6" s="1377"/>
      <c r="IZK6" s="1377"/>
      <c r="IZL6" s="1377"/>
      <c r="IZM6" s="1377"/>
      <c r="IZN6" s="1377"/>
      <c r="IZO6" s="1377"/>
      <c r="IZP6" s="1377"/>
      <c r="IZQ6" s="1377"/>
      <c r="IZR6" s="1377"/>
      <c r="IZS6" s="1377"/>
      <c r="IZT6" s="1377"/>
      <c r="IZU6" s="1377"/>
      <c r="IZV6" s="1377"/>
      <c r="IZW6" s="1377"/>
      <c r="IZX6" s="1377"/>
      <c r="IZY6" s="1377"/>
      <c r="IZZ6" s="1377"/>
      <c r="JAA6" s="1377"/>
      <c r="JAB6" s="1377"/>
      <c r="JAC6" s="1377"/>
      <c r="JAD6" s="1377"/>
      <c r="JAE6" s="1377"/>
      <c r="JAF6" s="1377"/>
      <c r="JAG6" s="1377"/>
      <c r="JAH6" s="1377"/>
      <c r="JAI6" s="1377"/>
      <c r="JAJ6" s="1377"/>
      <c r="JAK6" s="1377"/>
      <c r="JAL6" s="1377"/>
      <c r="JAM6" s="1377"/>
      <c r="JAN6" s="1377"/>
      <c r="JAO6" s="1377"/>
      <c r="JAP6" s="1377"/>
      <c r="JAQ6" s="1377"/>
      <c r="JAR6" s="1377"/>
      <c r="JAS6" s="1377"/>
      <c r="JAT6" s="1377"/>
      <c r="JAU6" s="1377"/>
      <c r="JAV6" s="1377"/>
      <c r="JAW6" s="1377"/>
      <c r="JAX6" s="1377"/>
      <c r="JAY6" s="1377"/>
      <c r="JAZ6" s="1377"/>
      <c r="JBA6" s="1377"/>
      <c r="JBB6" s="1377"/>
      <c r="JBC6" s="1377"/>
      <c r="JBD6" s="1377"/>
      <c r="JBE6" s="1377"/>
      <c r="JBF6" s="1377"/>
      <c r="JBG6" s="1377"/>
      <c r="JBH6" s="1377"/>
      <c r="JBI6" s="1377"/>
      <c r="JBJ6" s="1377"/>
      <c r="JBK6" s="1377"/>
      <c r="JBL6" s="1377"/>
      <c r="JBM6" s="1377"/>
      <c r="JBN6" s="1377"/>
      <c r="JBO6" s="1377"/>
      <c r="JBP6" s="1377"/>
      <c r="JBQ6" s="1377"/>
      <c r="JBR6" s="1377"/>
      <c r="JBS6" s="1377"/>
      <c r="JBT6" s="1377"/>
      <c r="JBU6" s="1377"/>
      <c r="JBV6" s="1377"/>
      <c r="JBW6" s="1377"/>
      <c r="JBX6" s="1377"/>
      <c r="JBY6" s="1377"/>
      <c r="JBZ6" s="1377"/>
      <c r="JCA6" s="1377"/>
      <c r="JCB6" s="1377"/>
      <c r="JCC6" s="1377"/>
      <c r="JCD6" s="1377"/>
      <c r="JCE6" s="1377"/>
      <c r="JCF6" s="1377"/>
      <c r="JCG6" s="1377"/>
      <c r="JCH6" s="1377"/>
      <c r="JCI6" s="1377"/>
      <c r="JCJ6" s="1377"/>
      <c r="JCK6" s="1377"/>
      <c r="JCL6" s="1377"/>
      <c r="JCM6" s="1377"/>
      <c r="JCN6" s="1377"/>
      <c r="JCO6" s="1377"/>
      <c r="JCP6" s="1377"/>
      <c r="JCQ6" s="1377"/>
      <c r="JCR6" s="1377"/>
      <c r="JCS6" s="1377"/>
      <c r="JCT6" s="1377"/>
      <c r="JCU6" s="1377"/>
      <c r="JCV6" s="1377"/>
      <c r="JCW6" s="1377"/>
      <c r="JCX6" s="1377"/>
      <c r="JCY6" s="1377"/>
      <c r="JCZ6" s="1377"/>
      <c r="JDA6" s="1377"/>
      <c r="JDB6" s="1377"/>
      <c r="JDC6" s="1377"/>
      <c r="JDD6" s="1377"/>
      <c r="JDE6" s="1377"/>
      <c r="JDF6" s="1377"/>
      <c r="JDG6" s="1377"/>
      <c r="JDH6" s="1377"/>
      <c r="JDI6" s="1377"/>
      <c r="JDJ6" s="1377"/>
      <c r="JDK6" s="1377"/>
      <c r="JDL6" s="1377"/>
      <c r="JDM6" s="1377"/>
      <c r="JDN6" s="1377"/>
      <c r="JDO6" s="1377"/>
      <c r="JDP6" s="1377"/>
      <c r="JDQ6" s="1377"/>
      <c r="JDR6" s="1377"/>
      <c r="JDS6" s="1377"/>
      <c r="JDT6" s="1377"/>
      <c r="JDU6" s="1377"/>
      <c r="JDV6" s="1377"/>
      <c r="JDW6" s="1377"/>
      <c r="JDX6" s="1377"/>
      <c r="JDY6" s="1377"/>
      <c r="JDZ6" s="1377"/>
      <c r="JEA6" s="1377"/>
      <c r="JEB6" s="1377"/>
      <c r="JEC6" s="1377"/>
      <c r="JED6" s="1377"/>
      <c r="JEE6" s="1377"/>
      <c r="JEF6" s="1377"/>
      <c r="JEG6" s="1377"/>
      <c r="JEH6" s="1377"/>
      <c r="JEI6" s="1377"/>
      <c r="JEJ6" s="1377"/>
      <c r="JEK6" s="1377"/>
      <c r="JEL6" s="1377"/>
      <c r="JEM6" s="1377"/>
      <c r="JEN6" s="1377"/>
      <c r="JEO6" s="1377"/>
      <c r="JEP6" s="1377"/>
      <c r="JEQ6" s="1377"/>
      <c r="JER6" s="1377"/>
      <c r="JES6" s="1377"/>
      <c r="JET6" s="1377"/>
      <c r="JEU6" s="1377"/>
      <c r="JEV6" s="1377"/>
      <c r="JEW6" s="1377"/>
      <c r="JEX6" s="1377"/>
      <c r="JEY6" s="1377"/>
      <c r="JEZ6" s="1377"/>
      <c r="JFA6" s="1377"/>
      <c r="JFB6" s="1377"/>
      <c r="JFC6" s="1377"/>
      <c r="JFD6" s="1377"/>
      <c r="JFE6" s="1377"/>
      <c r="JFF6" s="1377"/>
      <c r="JFG6" s="1377"/>
      <c r="JFH6" s="1377"/>
      <c r="JFI6" s="1377"/>
      <c r="JFJ6" s="1377"/>
      <c r="JFK6" s="1377"/>
      <c r="JFL6" s="1377"/>
      <c r="JFM6" s="1377"/>
      <c r="JFN6" s="1377"/>
      <c r="JFO6" s="1377"/>
      <c r="JFP6" s="1377"/>
      <c r="JFQ6" s="1377"/>
      <c r="JFR6" s="1377"/>
      <c r="JFS6" s="1377"/>
      <c r="JFT6" s="1377"/>
      <c r="JFU6" s="1377"/>
      <c r="JFV6" s="1377"/>
      <c r="JFW6" s="1377"/>
      <c r="JFX6" s="1377"/>
      <c r="JFY6" s="1377"/>
      <c r="JFZ6" s="1377"/>
      <c r="JGA6" s="1377"/>
      <c r="JGB6" s="1377"/>
      <c r="JGC6" s="1377"/>
      <c r="JGD6" s="1377"/>
      <c r="JGE6" s="1377"/>
      <c r="JGF6" s="1377"/>
      <c r="JGG6" s="1377"/>
      <c r="JGH6" s="1377"/>
      <c r="JGI6" s="1377"/>
      <c r="JGJ6" s="1377"/>
      <c r="JGK6" s="1377"/>
      <c r="JGL6" s="1377"/>
      <c r="JGM6" s="1377"/>
      <c r="JGN6" s="1377"/>
      <c r="JGO6" s="1377"/>
      <c r="JGP6" s="1377"/>
      <c r="JGQ6" s="1377"/>
      <c r="JGR6" s="1377"/>
      <c r="JGS6" s="1377"/>
      <c r="JGT6" s="1377"/>
      <c r="JGU6" s="1377"/>
      <c r="JGV6" s="1377"/>
      <c r="JGW6" s="1377"/>
      <c r="JGX6" s="1377"/>
      <c r="JGY6" s="1377"/>
      <c r="JGZ6" s="1377"/>
      <c r="JHA6" s="1377"/>
      <c r="JHB6" s="1377"/>
      <c r="JHC6" s="1377"/>
      <c r="JHD6" s="1377"/>
      <c r="JHE6" s="1377"/>
      <c r="JHF6" s="1377"/>
      <c r="JHG6" s="1377"/>
      <c r="JHH6" s="1377"/>
      <c r="JHI6" s="1377"/>
      <c r="JHJ6" s="1377"/>
      <c r="JHK6" s="1377"/>
      <c r="JHL6" s="1377"/>
      <c r="JHM6" s="1377"/>
      <c r="JHN6" s="1377"/>
      <c r="JHO6" s="1377"/>
      <c r="JHP6" s="1377"/>
      <c r="JHQ6" s="1377"/>
      <c r="JHR6" s="1377"/>
      <c r="JHS6" s="1377"/>
      <c r="JHT6" s="1377"/>
      <c r="JHU6" s="1377"/>
      <c r="JHV6" s="1377"/>
      <c r="JHW6" s="1377"/>
      <c r="JHX6" s="1377"/>
      <c r="JHY6" s="1377"/>
      <c r="JHZ6" s="1377"/>
      <c r="JIA6" s="1377"/>
      <c r="JIB6" s="1377"/>
      <c r="JIC6" s="1377"/>
      <c r="JID6" s="1377"/>
      <c r="JIE6" s="1377"/>
      <c r="JIF6" s="1377"/>
      <c r="JIG6" s="1377"/>
      <c r="JIH6" s="1377"/>
      <c r="JII6" s="1377"/>
      <c r="JIJ6" s="1377"/>
      <c r="JIK6" s="1377"/>
      <c r="JIL6" s="1377"/>
      <c r="JIM6" s="1377"/>
      <c r="JIN6" s="1377"/>
      <c r="JIO6" s="1377"/>
      <c r="JIP6" s="1377"/>
      <c r="JIQ6" s="1377"/>
      <c r="JIR6" s="1377"/>
      <c r="JIS6" s="1377"/>
      <c r="JIT6" s="1377"/>
      <c r="JIU6" s="1377"/>
      <c r="JIV6" s="1377"/>
      <c r="JIW6" s="1377"/>
      <c r="JIX6" s="1377"/>
      <c r="JIY6" s="1377"/>
      <c r="JIZ6" s="1377"/>
      <c r="JJA6" s="1377"/>
      <c r="JJB6" s="1377"/>
      <c r="JJC6" s="1377"/>
      <c r="JJD6" s="1377"/>
      <c r="JJE6" s="1377"/>
      <c r="JJF6" s="1377"/>
      <c r="JJG6" s="1377"/>
      <c r="JJH6" s="1377"/>
      <c r="JJI6" s="1377"/>
      <c r="JJJ6" s="1377"/>
      <c r="JJK6" s="1377"/>
      <c r="JJL6" s="1377"/>
      <c r="JJM6" s="1377"/>
      <c r="JJN6" s="1377"/>
      <c r="JJO6" s="1377"/>
      <c r="JJP6" s="1377"/>
      <c r="JJQ6" s="1377"/>
      <c r="JJR6" s="1377"/>
      <c r="JJS6" s="1377"/>
      <c r="JJT6" s="1377"/>
      <c r="JJU6" s="1377"/>
      <c r="JJV6" s="1377"/>
      <c r="JJW6" s="1377"/>
      <c r="JJX6" s="1377"/>
      <c r="JJY6" s="1377"/>
      <c r="JJZ6" s="1377"/>
      <c r="JKA6" s="1377"/>
      <c r="JKB6" s="1377"/>
      <c r="JKC6" s="1377"/>
      <c r="JKD6" s="1377"/>
      <c r="JKE6" s="1377"/>
      <c r="JKF6" s="1377"/>
      <c r="JKG6" s="1377"/>
      <c r="JKH6" s="1377"/>
      <c r="JKI6" s="1377"/>
      <c r="JKJ6" s="1377"/>
      <c r="JKK6" s="1377"/>
      <c r="JKL6" s="1377"/>
      <c r="JKM6" s="1377"/>
      <c r="JKN6" s="1377"/>
      <c r="JKO6" s="1377"/>
      <c r="JKP6" s="1377"/>
      <c r="JKQ6" s="1377"/>
      <c r="JKR6" s="1377"/>
      <c r="JKS6" s="1377"/>
      <c r="JKT6" s="1377"/>
      <c r="JKU6" s="1377"/>
      <c r="JKV6" s="1377"/>
      <c r="JKW6" s="1377"/>
      <c r="JKX6" s="1377"/>
      <c r="JKY6" s="1377"/>
      <c r="JKZ6" s="1377"/>
      <c r="JLA6" s="1377"/>
      <c r="JLB6" s="1377"/>
      <c r="JLC6" s="1377"/>
      <c r="JLD6" s="1377"/>
      <c r="JLE6" s="1377"/>
      <c r="JLF6" s="1377"/>
      <c r="JLG6" s="1377"/>
      <c r="JLH6" s="1377"/>
      <c r="JLI6" s="1377"/>
      <c r="JLJ6" s="1377"/>
      <c r="JLK6" s="1377"/>
      <c r="JLL6" s="1377"/>
      <c r="JLM6" s="1377"/>
      <c r="JLN6" s="1377"/>
      <c r="JLO6" s="1377"/>
      <c r="JLP6" s="1377"/>
      <c r="JLQ6" s="1377"/>
      <c r="JLR6" s="1377"/>
      <c r="JLS6" s="1377"/>
      <c r="JLT6" s="1377"/>
      <c r="JLU6" s="1377"/>
      <c r="JLV6" s="1377"/>
      <c r="JLW6" s="1377"/>
      <c r="JLX6" s="1377"/>
      <c r="JLY6" s="1377"/>
      <c r="JLZ6" s="1377"/>
      <c r="JMA6" s="1377"/>
      <c r="JMB6" s="1377"/>
      <c r="JMC6" s="1377"/>
      <c r="JMD6" s="1377"/>
      <c r="JME6" s="1377"/>
      <c r="JMF6" s="1377"/>
      <c r="JMG6" s="1377"/>
      <c r="JMH6" s="1377"/>
      <c r="JMI6" s="1377"/>
      <c r="JMJ6" s="1377"/>
      <c r="JMK6" s="1377"/>
      <c r="JML6" s="1377"/>
      <c r="JMM6" s="1377"/>
      <c r="JMN6" s="1377"/>
      <c r="JMO6" s="1377"/>
      <c r="JMP6" s="1377"/>
      <c r="JMQ6" s="1377"/>
      <c r="JMR6" s="1377"/>
      <c r="JMS6" s="1377"/>
      <c r="JMT6" s="1377"/>
      <c r="JMU6" s="1377"/>
      <c r="JMV6" s="1377"/>
      <c r="JMW6" s="1377"/>
      <c r="JMX6" s="1377"/>
      <c r="JMY6" s="1377"/>
      <c r="JMZ6" s="1377"/>
      <c r="JNA6" s="1377"/>
      <c r="JNB6" s="1377"/>
      <c r="JNC6" s="1377"/>
      <c r="JND6" s="1377"/>
      <c r="JNE6" s="1377"/>
      <c r="JNF6" s="1377"/>
      <c r="JNG6" s="1377"/>
      <c r="JNH6" s="1377"/>
      <c r="JNI6" s="1377"/>
      <c r="JNJ6" s="1377"/>
      <c r="JNK6" s="1377"/>
      <c r="JNL6" s="1377"/>
      <c r="JNM6" s="1377"/>
      <c r="JNN6" s="1377"/>
      <c r="JNO6" s="1377"/>
      <c r="JNP6" s="1377"/>
      <c r="JNQ6" s="1377"/>
      <c r="JNR6" s="1377"/>
      <c r="JNS6" s="1377"/>
      <c r="JNT6" s="1377"/>
      <c r="JNU6" s="1377"/>
      <c r="JNV6" s="1377"/>
      <c r="JNW6" s="1377"/>
      <c r="JNX6" s="1377"/>
      <c r="JNY6" s="1377"/>
      <c r="JNZ6" s="1377"/>
      <c r="JOA6" s="1377"/>
      <c r="JOB6" s="1377"/>
      <c r="JOC6" s="1377"/>
      <c r="JOD6" s="1377"/>
      <c r="JOE6" s="1377"/>
      <c r="JOF6" s="1377"/>
      <c r="JOG6" s="1377"/>
      <c r="JOH6" s="1377"/>
      <c r="JOI6" s="1377"/>
      <c r="JOJ6" s="1377"/>
      <c r="JOK6" s="1377"/>
      <c r="JOL6" s="1377"/>
      <c r="JOM6" s="1377"/>
      <c r="JON6" s="1377"/>
      <c r="JOO6" s="1377"/>
      <c r="JOP6" s="1377"/>
      <c r="JOQ6" s="1377"/>
      <c r="JOR6" s="1377"/>
      <c r="JOS6" s="1377"/>
      <c r="JOT6" s="1377"/>
      <c r="JOU6" s="1377"/>
      <c r="JOV6" s="1377"/>
      <c r="JOW6" s="1377"/>
      <c r="JOX6" s="1377"/>
      <c r="JOY6" s="1377"/>
      <c r="JOZ6" s="1377"/>
      <c r="JPA6" s="1377"/>
      <c r="JPB6" s="1377"/>
      <c r="JPC6" s="1377"/>
      <c r="JPD6" s="1377"/>
      <c r="JPE6" s="1377"/>
      <c r="JPF6" s="1377"/>
      <c r="JPG6" s="1377"/>
      <c r="JPH6" s="1377"/>
      <c r="JPI6" s="1377"/>
      <c r="JPJ6" s="1377"/>
      <c r="JPK6" s="1377"/>
      <c r="JPL6" s="1377"/>
      <c r="JPM6" s="1377"/>
      <c r="JPN6" s="1377"/>
      <c r="JPO6" s="1377"/>
      <c r="JPP6" s="1377"/>
      <c r="JPQ6" s="1377"/>
      <c r="JPR6" s="1377"/>
      <c r="JPS6" s="1377"/>
      <c r="JPT6" s="1377"/>
      <c r="JPU6" s="1377"/>
      <c r="JPV6" s="1377"/>
      <c r="JPW6" s="1377"/>
      <c r="JPX6" s="1377"/>
      <c r="JPY6" s="1377"/>
      <c r="JPZ6" s="1377"/>
      <c r="JQA6" s="1377"/>
      <c r="JQB6" s="1377"/>
      <c r="JQC6" s="1377"/>
      <c r="JQD6" s="1377"/>
      <c r="JQE6" s="1377"/>
      <c r="JQF6" s="1377"/>
      <c r="JQG6" s="1377"/>
      <c r="JQH6" s="1377"/>
      <c r="JQI6" s="1377"/>
      <c r="JQJ6" s="1377"/>
      <c r="JQK6" s="1377"/>
      <c r="JQL6" s="1377"/>
      <c r="JQM6" s="1377"/>
      <c r="JQN6" s="1377"/>
      <c r="JQO6" s="1377"/>
      <c r="JQP6" s="1377"/>
      <c r="JQQ6" s="1377"/>
      <c r="JQR6" s="1377"/>
      <c r="JQS6" s="1377"/>
      <c r="JQT6" s="1377"/>
      <c r="JQU6" s="1377"/>
      <c r="JQV6" s="1377"/>
      <c r="JQW6" s="1377"/>
      <c r="JQX6" s="1377"/>
      <c r="JQY6" s="1377"/>
      <c r="JQZ6" s="1377"/>
      <c r="JRA6" s="1377"/>
      <c r="JRB6" s="1377"/>
      <c r="JRC6" s="1377"/>
      <c r="JRD6" s="1377"/>
      <c r="JRE6" s="1377"/>
      <c r="JRF6" s="1377"/>
      <c r="JRG6" s="1377"/>
      <c r="JRH6" s="1377"/>
      <c r="JRI6" s="1377"/>
      <c r="JRJ6" s="1377"/>
      <c r="JRK6" s="1377"/>
      <c r="JRL6" s="1377"/>
      <c r="JRM6" s="1377"/>
      <c r="JRN6" s="1377"/>
      <c r="JRO6" s="1377"/>
      <c r="JRP6" s="1377"/>
      <c r="JRQ6" s="1377"/>
      <c r="JRR6" s="1377"/>
      <c r="JRS6" s="1377"/>
      <c r="JRT6" s="1377"/>
      <c r="JRU6" s="1377"/>
      <c r="JRV6" s="1377"/>
      <c r="JRW6" s="1377"/>
      <c r="JRX6" s="1377"/>
      <c r="JRY6" s="1377"/>
      <c r="JRZ6" s="1377"/>
      <c r="JSA6" s="1377"/>
      <c r="JSB6" s="1377"/>
      <c r="JSC6" s="1377"/>
      <c r="JSD6" s="1377"/>
      <c r="JSE6" s="1377"/>
      <c r="JSF6" s="1377"/>
      <c r="JSG6" s="1377"/>
      <c r="JSH6" s="1377"/>
      <c r="JSI6" s="1377"/>
      <c r="JSJ6" s="1377"/>
      <c r="JSK6" s="1377"/>
      <c r="JSL6" s="1377"/>
      <c r="JSM6" s="1377"/>
      <c r="JSN6" s="1377"/>
      <c r="JSO6" s="1377"/>
      <c r="JSP6" s="1377"/>
      <c r="JSQ6" s="1377"/>
      <c r="JSR6" s="1377"/>
      <c r="JSS6" s="1377"/>
      <c r="JST6" s="1377"/>
      <c r="JSU6" s="1377"/>
      <c r="JSV6" s="1377"/>
      <c r="JSW6" s="1377"/>
      <c r="JSX6" s="1377"/>
      <c r="JSY6" s="1377"/>
      <c r="JSZ6" s="1377"/>
      <c r="JTA6" s="1377"/>
      <c r="JTB6" s="1377"/>
      <c r="JTC6" s="1377"/>
      <c r="JTD6" s="1377"/>
      <c r="JTE6" s="1377"/>
      <c r="JTF6" s="1377"/>
      <c r="JTG6" s="1377"/>
      <c r="JTH6" s="1377"/>
      <c r="JTI6" s="1377"/>
      <c r="JTJ6" s="1377"/>
      <c r="JTK6" s="1377"/>
      <c r="JTL6" s="1377"/>
      <c r="JTM6" s="1377"/>
      <c r="JTN6" s="1377"/>
      <c r="JTO6" s="1377"/>
      <c r="JTP6" s="1377"/>
      <c r="JTQ6" s="1377"/>
      <c r="JTR6" s="1377"/>
      <c r="JTS6" s="1377"/>
      <c r="JTT6" s="1377"/>
      <c r="JTU6" s="1377"/>
      <c r="JTV6" s="1377"/>
      <c r="JTW6" s="1377"/>
      <c r="JTX6" s="1377"/>
      <c r="JTY6" s="1377"/>
      <c r="JTZ6" s="1377"/>
      <c r="JUA6" s="1377"/>
      <c r="JUB6" s="1377"/>
      <c r="JUC6" s="1377"/>
      <c r="JUD6" s="1377"/>
      <c r="JUE6" s="1377"/>
      <c r="JUF6" s="1377"/>
      <c r="JUG6" s="1377"/>
      <c r="JUH6" s="1377"/>
      <c r="JUI6" s="1377"/>
      <c r="JUJ6" s="1377"/>
      <c r="JUK6" s="1377"/>
      <c r="JUL6" s="1377"/>
      <c r="JUM6" s="1377"/>
      <c r="JUN6" s="1377"/>
      <c r="JUO6" s="1377"/>
      <c r="JUP6" s="1377"/>
      <c r="JUQ6" s="1377"/>
      <c r="JUR6" s="1377"/>
      <c r="JUS6" s="1377"/>
      <c r="JUT6" s="1377"/>
      <c r="JUU6" s="1377"/>
      <c r="JUV6" s="1377"/>
      <c r="JUW6" s="1377"/>
      <c r="JUX6" s="1377"/>
      <c r="JUY6" s="1377"/>
      <c r="JUZ6" s="1377"/>
      <c r="JVA6" s="1377"/>
      <c r="JVB6" s="1377"/>
      <c r="JVC6" s="1377"/>
      <c r="JVD6" s="1377"/>
      <c r="JVE6" s="1377"/>
      <c r="JVF6" s="1377"/>
      <c r="JVG6" s="1377"/>
      <c r="JVH6" s="1377"/>
      <c r="JVI6" s="1377"/>
      <c r="JVJ6" s="1377"/>
      <c r="JVK6" s="1377"/>
      <c r="JVL6" s="1377"/>
      <c r="JVM6" s="1377"/>
      <c r="JVN6" s="1377"/>
      <c r="JVO6" s="1377"/>
      <c r="JVP6" s="1377"/>
      <c r="JVQ6" s="1377"/>
      <c r="JVR6" s="1377"/>
      <c r="JVS6" s="1377"/>
      <c r="JVT6" s="1377"/>
      <c r="JVU6" s="1377"/>
      <c r="JVV6" s="1377"/>
      <c r="JVW6" s="1377"/>
      <c r="JVX6" s="1377"/>
      <c r="JVY6" s="1377"/>
      <c r="JVZ6" s="1377"/>
      <c r="JWA6" s="1377"/>
      <c r="JWB6" s="1377"/>
      <c r="JWC6" s="1377"/>
      <c r="JWD6" s="1377"/>
      <c r="JWE6" s="1377"/>
      <c r="JWF6" s="1377"/>
      <c r="JWG6" s="1377"/>
      <c r="JWH6" s="1377"/>
      <c r="JWI6" s="1377"/>
      <c r="JWJ6" s="1377"/>
      <c r="JWK6" s="1377"/>
      <c r="JWL6" s="1377"/>
      <c r="JWM6" s="1377"/>
      <c r="JWN6" s="1377"/>
      <c r="JWO6" s="1377"/>
      <c r="JWP6" s="1377"/>
      <c r="JWQ6" s="1377"/>
      <c r="JWR6" s="1377"/>
      <c r="JWS6" s="1377"/>
      <c r="JWT6" s="1377"/>
      <c r="JWU6" s="1377"/>
      <c r="JWV6" s="1377"/>
      <c r="JWW6" s="1377"/>
      <c r="JWX6" s="1377"/>
      <c r="JWY6" s="1377"/>
      <c r="JWZ6" s="1377"/>
      <c r="JXA6" s="1377"/>
      <c r="JXB6" s="1377"/>
      <c r="JXC6" s="1377"/>
      <c r="JXD6" s="1377"/>
      <c r="JXE6" s="1377"/>
      <c r="JXF6" s="1377"/>
      <c r="JXG6" s="1377"/>
      <c r="JXH6" s="1377"/>
      <c r="JXI6" s="1377"/>
      <c r="JXJ6" s="1377"/>
      <c r="JXK6" s="1377"/>
      <c r="JXL6" s="1377"/>
      <c r="JXM6" s="1377"/>
      <c r="JXN6" s="1377"/>
      <c r="JXO6" s="1377"/>
      <c r="JXP6" s="1377"/>
      <c r="JXQ6" s="1377"/>
      <c r="JXR6" s="1377"/>
      <c r="JXS6" s="1377"/>
      <c r="JXT6" s="1377"/>
      <c r="JXU6" s="1377"/>
      <c r="JXV6" s="1377"/>
      <c r="JXW6" s="1377"/>
      <c r="JXX6" s="1377"/>
      <c r="JXY6" s="1377"/>
      <c r="JXZ6" s="1377"/>
      <c r="JYA6" s="1377"/>
      <c r="JYB6" s="1377"/>
      <c r="JYC6" s="1377"/>
      <c r="JYD6" s="1377"/>
      <c r="JYE6" s="1377"/>
      <c r="JYF6" s="1377"/>
      <c r="JYG6" s="1377"/>
      <c r="JYH6" s="1377"/>
      <c r="JYI6" s="1377"/>
      <c r="JYJ6" s="1377"/>
      <c r="JYK6" s="1377"/>
      <c r="JYL6" s="1377"/>
      <c r="JYM6" s="1377"/>
      <c r="JYN6" s="1377"/>
      <c r="JYO6" s="1377"/>
      <c r="JYP6" s="1377"/>
      <c r="JYQ6" s="1377"/>
      <c r="JYR6" s="1377"/>
      <c r="JYS6" s="1377"/>
      <c r="JYT6" s="1377"/>
      <c r="JYU6" s="1377"/>
      <c r="JYV6" s="1377"/>
      <c r="JYW6" s="1377"/>
      <c r="JYX6" s="1377"/>
      <c r="JYY6" s="1377"/>
      <c r="JYZ6" s="1377"/>
      <c r="JZA6" s="1377"/>
      <c r="JZB6" s="1377"/>
      <c r="JZC6" s="1377"/>
      <c r="JZD6" s="1377"/>
      <c r="JZE6" s="1377"/>
      <c r="JZF6" s="1377"/>
      <c r="JZG6" s="1377"/>
      <c r="JZH6" s="1377"/>
      <c r="JZI6" s="1377"/>
      <c r="JZJ6" s="1377"/>
      <c r="JZK6" s="1377"/>
      <c r="JZL6" s="1377"/>
      <c r="JZM6" s="1377"/>
      <c r="JZN6" s="1377"/>
      <c r="JZO6" s="1377"/>
      <c r="JZP6" s="1377"/>
      <c r="JZQ6" s="1377"/>
      <c r="JZR6" s="1377"/>
      <c r="JZS6" s="1377"/>
      <c r="JZT6" s="1377"/>
      <c r="JZU6" s="1377"/>
      <c r="JZV6" s="1377"/>
      <c r="JZW6" s="1377"/>
      <c r="JZX6" s="1377"/>
      <c r="JZY6" s="1377"/>
      <c r="JZZ6" s="1377"/>
      <c r="KAA6" s="1377"/>
      <c r="KAB6" s="1377"/>
      <c r="KAC6" s="1377"/>
      <c r="KAD6" s="1377"/>
      <c r="KAE6" s="1377"/>
      <c r="KAF6" s="1377"/>
      <c r="KAG6" s="1377"/>
      <c r="KAH6" s="1377"/>
      <c r="KAI6" s="1377"/>
      <c r="KAJ6" s="1377"/>
      <c r="KAK6" s="1377"/>
      <c r="KAL6" s="1377"/>
      <c r="KAM6" s="1377"/>
      <c r="KAN6" s="1377"/>
      <c r="KAO6" s="1377"/>
      <c r="KAP6" s="1377"/>
      <c r="KAQ6" s="1377"/>
      <c r="KAR6" s="1377"/>
      <c r="KAS6" s="1377"/>
      <c r="KAT6" s="1377"/>
      <c r="KAU6" s="1377"/>
      <c r="KAV6" s="1377"/>
      <c r="KAW6" s="1377"/>
      <c r="KAX6" s="1377"/>
      <c r="KAY6" s="1377"/>
      <c r="KAZ6" s="1377"/>
      <c r="KBA6" s="1377"/>
      <c r="KBB6" s="1377"/>
      <c r="KBC6" s="1377"/>
      <c r="KBD6" s="1377"/>
      <c r="KBE6" s="1377"/>
      <c r="KBF6" s="1377"/>
      <c r="KBG6" s="1377"/>
      <c r="KBH6" s="1377"/>
      <c r="KBI6" s="1377"/>
      <c r="KBJ6" s="1377"/>
      <c r="KBK6" s="1377"/>
      <c r="KBL6" s="1377"/>
      <c r="KBM6" s="1377"/>
      <c r="KBN6" s="1377"/>
      <c r="KBO6" s="1377"/>
      <c r="KBP6" s="1377"/>
      <c r="KBQ6" s="1377"/>
      <c r="KBR6" s="1377"/>
      <c r="KBS6" s="1377"/>
      <c r="KBT6" s="1377"/>
      <c r="KBU6" s="1377"/>
      <c r="KBV6" s="1377"/>
      <c r="KBW6" s="1377"/>
      <c r="KBX6" s="1377"/>
      <c r="KBY6" s="1377"/>
      <c r="KBZ6" s="1377"/>
      <c r="KCA6" s="1377"/>
      <c r="KCB6" s="1377"/>
      <c r="KCC6" s="1377"/>
      <c r="KCD6" s="1377"/>
      <c r="KCE6" s="1377"/>
      <c r="KCF6" s="1377"/>
      <c r="KCG6" s="1377"/>
      <c r="KCH6" s="1377"/>
      <c r="KCI6" s="1377"/>
      <c r="KCJ6" s="1377"/>
      <c r="KCK6" s="1377"/>
      <c r="KCL6" s="1377"/>
      <c r="KCM6" s="1377"/>
      <c r="KCN6" s="1377"/>
      <c r="KCO6" s="1377"/>
      <c r="KCP6" s="1377"/>
      <c r="KCQ6" s="1377"/>
      <c r="KCR6" s="1377"/>
      <c r="KCS6" s="1377"/>
      <c r="KCT6" s="1377"/>
      <c r="KCU6" s="1377"/>
      <c r="KCV6" s="1377"/>
      <c r="KCW6" s="1377"/>
      <c r="KCX6" s="1377"/>
      <c r="KCY6" s="1377"/>
      <c r="KCZ6" s="1377"/>
      <c r="KDA6" s="1377"/>
      <c r="KDB6" s="1377"/>
      <c r="KDC6" s="1377"/>
      <c r="KDD6" s="1377"/>
      <c r="KDE6" s="1377"/>
      <c r="KDF6" s="1377"/>
      <c r="KDG6" s="1377"/>
      <c r="KDH6" s="1377"/>
      <c r="KDI6" s="1377"/>
      <c r="KDJ6" s="1377"/>
      <c r="KDK6" s="1377"/>
      <c r="KDL6" s="1377"/>
      <c r="KDM6" s="1377"/>
      <c r="KDN6" s="1377"/>
      <c r="KDO6" s="1377"/>
      <c r="KDP6" s="1377"/>
      <c r="KDQ6" s="1377"/>
      <c r="KDR6" s="1377"/>
      <c r="KDS6" s="1377"/>
      <c r="KDT6" s="1377"/>
      <c r="KDU6" s="1377"/>
      <c r="KDV6" s="1377"/>
      <c r="KDW6" s="1377"/>
      <c r="KDX6" s="1377"/>
      <c r="KDY6" s="1377"/>
      <c r="KDZ6" s="1377"/>
      <c r="KEA6" s="1377"/>
      <c r="KEB6" s="1377"/>
      <c r="KEC6" s="1377"/>
      <c r="KED6" s="1377"/>
      <c r="KEE6" s="1377"/>
      <c r="KEF6" s="1377"/>
      <c r="KEG6" s="1377"/>
      <c r="KEH6" s="1377"/>
      <c r="KEI6" s="1377"/>
      <c r="KEJ6" s="1377"/>
      <c r="KEK6" s="1377"/>
      <c r="KEL6" s="1377"/>
      <c r="KEM6" s="1377"/>
      <c r="KEN6" s="1377"/>
      <c r="KEO6" s="1377"/>
      <c r="KEP6" s="1377"/>
      <c r="KEQ6" s="1377"/>
      <c r="KER6" s="1377"/>
      <c r="KES6" s="1377"/>
      <c r="KET6" s="1377"/>
      <c r="KEU6" s="1377"/>
      <c r="KEV6" s="1377"/>
      <c r="KEW6" s="1377"/>
      <c r="KEX6" s="1377"/>
      <c r="KEY6" s="1377"/>
      <c r="KEZ6" s="1377"/>
      <c r="KFA6" s="1377"/>
      <c r="KFB6" s="1377"/>
      <c r="KFC6" s="1377"/>
      <c r="KFD6" s="1377"/>
      <c r="KFE6" s="1377"/>
      <c r="KFF6" s="1377"/>
      <c r="KFG6" s="1377"/>
      <c r="KFH6" s="1377"/>
      <c r="KFI6" s="1377"/>
      <c r="KFJ6" s="1377"/>
      <c r="KFK6" s="1377"/>
      <c r="KFL6" s="1377"/>
      <c r="KFM6" s="1377"/>
      <c r="KFN6" s="1377"/>
      <c r="KFO6" s="1377"/>
      <c r="KFP6" s="1377"/>
      <c r="KFQ6" s="1377"/>
      <c r="KFR6" s="1377"/>
      <c r="KFS6" s="1377"/>
      <c r="KFT6" s="1377"/>
      <c r="KFU6" s="1377"/>
      <c r="KFV6" s="1377"/>
      <c r="KFW6" s="1377"/>
      <c r="KFX6" s="1377"/>
      <c r="KFY6" s="1377"/>
      <c r="KFZ6" s="1377"/>
      <c r="KGA6" s="1377"/>
      <c r="KGB6" s="1377"/>
      <c r="KGC6" s="1377"/>
      <c r="KGD6" s="1377"/>
      <c r="KGE6" s="1377"/>
      <c r="KGF6" s="1377"/>
      <c r="KGG6" s="1377"/>
      <c r="KGH6" s="1377"/>
      <c r="KGI6" s="1377"/>
      <c r="KGJ6" s="1377"/>
      <c r="KGK6" s="1377"/>
      <c r="KGL6" s="1377"/>
      <c r="KGM6" s="1377"/>
      <c r="KGN6" s="1377"/>
      <c r="KGO6" s="1377"/>
      <c r="KGP6" s="1377"/>
      <c r="KGQ6" s="1377"/>
      <c r="KGR6" s="1377"/>
      <c r="KGS6" s="1377"/>
      <c r="KGT6" s="1377"/>
      <c r="KGU6" s="1377"/>
      <c r="KGV6" s="1377"/>
      <c r="KGW6" s="1377"/>
      <c r="KGX6" s="1377"/>
      <c r="KGY6" s="1377"/>
      <c r="KGZ6" s="1377"/>
      <c r="KHA6" s="1377"/>
      <c r="KHB6" s="1377"/>
      <c r="KHC6" s="1377"/>
      <c r="KHD6" s="1377"/>
      <c r="KHE6" s="1377"/>
      <c r="KHF6" s="1377"/>
      <c r="KHG6" s="1377"/>
      <c r="KHH6" s="1377"/>
      <c r="KHI6" s="1377"/>
      <c r="KHJ6" s="1377"/>
      <c r="KHK6" s="1377"/>
      <c r="KHL6" s="1377"/>
      <c r="KHM6" s="1377"/>
      <c r="KHN6" s="1377"/>
      <c r="KHO6" s="1377"/>
      <c r="KHP6" s="1377"/>
      <c r="KHQ6" s="1377"/>
      <c r="KHR6" s="1377"/>
      <c r="KHS6" s="1377"/>
      <c r="KHT6" s="1377"/>
      <c r="KHU6" s="1377"/>
      <c r="KHV6" s="1377"/>
      <c r="KHW6" s="1377"/>
      <c r="KHX6" s="1377"/>
      <c r="KHY6" s="1377"/>
      <c r="KHZ6" s="1377"/>
      <c r="KIA6" s="1377"/>
      <c r="KIB6" s="1377"/>
      <c r="KIC6" s="1377"/>
      <c r="KID6" s="1377"/>
      <c r="KIE6" s="1377"/>
      <c r="KIF6" s="1377"/>
      <c r="KIG6" s="1377"/>
      <c r="KIH6" s="1377"/>
      <c r="KII6" s="1377"/>
      <c r="KIJ6" s="1377"/>
      <c r="KIK6" s="1377"/>
      <c r="KIL6" s="1377"/>
      <c r="KIM6" s="1377"/>
      <c r="KIN6" s="1377"/>
      <c r="KIO6" s="1377"/>
      <c r="KIP6" s="1377"/>
      <c r="KIQ6" s="1377"/>
      <c r="KIR6" s="1377"/>
      <c r="KIS6" s="1377"/>
      <c r="KIT6" s="1377"/>
      <c r="KIU6" s="1377"/>
      <c r="KIV6" s="1377"/>
      <c r="KIW6" s="1377"/>
      <c r="KIX6" s="1377"/>
      <c r="KIY6" s="1377"/>
      <c r="KIZ6" s="1377"/>
      <c r="KJA6" s="1377"/>
      <c r="KJB6" s="1377"/>
      <c r="KJC6" s="1377"/>
      <c r="KJD6" s="1377"/>
      <c r="KJE6" s="1377"/>
      <c r="KJF6" s="1377"/>
      <c r="KJG6" s="1377"/>
      <c r="KJH6" s="1377"/>
      <c r="KJI6" s="1377"/>
      <c r="KJJ6" s="1377"/>
      <c r="KJK6" s="1377"/>
      <c r="KJL6" s="1377"/>
      <c r="KJM6" s="1377"/>
      <c r="KJN6" s="1377"/>
      <c r="KJO6" s="1377"/>
      <c r="KJP6" s="1377"/>
      <c r="KJQ6" s="1377"/>
      <c r="KJR6" s="1377"/>
      <c r="KJS6" s="1377"/>
      <c r="KJT6" s="1377"/>
      <c r="KJU6" s="1377"/>
      <c r="KJV6" s="1377"/>
      <c r="KJW6" s="1377"/>
      <c r="KJX6" s="1377"/>
      <c r="KJY6" s="1377"/>
      <c r="KJZ6" s="1377"/>
      <c r="KKA6" s="1377"/>
      <c r="KKB6" s="1377"/>
      <c r="KKC6" s="1377"/>
      <c r="KKD6" s="1377"/>
      <c r="KKE6" s="1377"/>
      <c r="KKF6" s="1377"/>
      <c r="KKG6" s="1377"/>
      <c r="KKH6" s="1377"/>
      <c r="KKI6" s="1377"/>
      <c r="KKJ6" s="1377"/>
      <c r="KKK6" s="1377"/>
      <c r="KKL6" s="1377"/>
      <c r="KKM6" s="1377"/>
      <c r="KKN6" s="1377"/>
      <c r="KKO6" s="1377"/>
      <c r="KKP6" s="1377"/>
      <c r="KKQ6" s="1377"/>
      <c r="KKR6" s="1377"/>
      <c r="KKS6" s="1377"/>
      <c r="KKT6" s="1377"/>
      <c r="KKU6" s="1377"/>
      <c r="KKV6" s="1377"/>
      <c r="KKW6" s="1377"/>
      <c r="KKX6" s="1377"/>
      <c r="KKY6" s="1377"/>
      <c r="KKZ6" s="1377"/>
      <c r="KLA6" s="1377"/>
      <c r="KLB6" s="1377"/>
      <c r="KLC6" s="1377"/>
      <c r="KLD6" s="1377"/>
      <c r="KLE6" s="1377"/>
      <c r="KLF6" s="1377"/>
      <c r="KLG6" s="1377"/>
      <c r="KLH6" s="1377"/>
      <c r="KLI6" s="1377"/>
      <c r="KLJ6" s="1377"/>
      <c r="KLK6" s="1377"/>
      <c r="KLL6" s="1377"/>
      <c r="KLM6" s="1377"/>
      <c r="KLN6" s="1377"/>
      <c r="KLO6" s="1377"/>
      <c r="KLP6" s="1377"/>
      <c r="KLQ6" s="1377"/>
      <c r="KLR6" s="1377"/>
      <c r="KLS6" s="1377"/>
      <c r="KLT6" s="1377"/>
      <c r="KLU6" s="1377"/>
      <c r="KLV6" s="1377"/>
      <c r="KLW6" s="1377"/>
      <c r="KLX6" s="1377"/>
      <c r="KLY6" s="1377"/>
      <c r="KLZ6" s="1377"/>
      <c r="KMA6" s="1377"/>
      <c r="KMB6" s="1377"/>
      <c r="KMC6" s="1377"/>
      <c r="KMD6" s="1377"/>
      <c r="KME6" s="1377"/>
      <c r="KMF6" s="1377"/>
      <c r="KMG6" s="1377"/>
      <c r="KMH6" s="1377"/>
      <c r="KMI6" s="1377"/>
      <c r="KMJ6" s="1377"/>
      <c r="KMK6" s="1377"/>
      <c r="KML6" s="1377"/>
      <c r="KMM6" s="1377"/>
      <c r="KMN6" s="1377"/>
      <c r="KMO6" s="1377"/>
      <c r="KMP6" s="1377"/>
      <c r="KMQ6" s="1377"/>
      <c r="KMR6" s="1377"/>
      <c r="KMS6" s="1377"/>
      <c r="KMT6" s="1377"/>
      <c r="KMU6" s="1377"/>
      <c r="KMV6" s="1377"/>
      <c r="KMW6" s="1377"/>
      <c r="KMX6" s="1377"/>
      <c r="KMY6" s="1377"/>
      <c r="KMZ6" s="1377"/>
      <c r="KNA6" s="1377"/>
      <c r="KNB6" s="1377"/>
      <c r="KNC6" s="1377"/>
      <c r="KND6" s="1377"/>
      <c r="KNE6" s="1377"/>
      <c r="KNF6" s="1377"/>
      <c r="KNG6" s="1377"/>
      <c r="KNH6" s="1377"/>
      <c r="KNI6" s="1377"/>
      <c r="KNJ6" s="1377"/>
      <c r="KNK6" s="1377"/>
      <c r="KNL6" s="1377"/>
      <c r="KNM6" s="1377"/>
      <c r="KNN6" s="1377"/>
      <c r="KNO6" s="1377"/>
      <c r="KNP6" s="1377"/>
      <c r="KNQ6" s="1377"/>
      <c r="KNR6" s="1377"/>
      <c r="KNS6" s="1377"/>
      <c r="KNT6" s="1377"/>
      <c r="KNU6" s="1377"/>
      <c r="KNV6" s="1377"/>
      <c r="KNW6" s="1377"/>
      <c r="KNX6" s="1377"/>
      <c r="KNY6" s="1377"/>
      <c r="KNZ6" s="1377"/>
      <c r="KOA6" s="1377"/>
      <c r="KOB6" s="1377"/>
      <c r="KOC6" s="1377"/>
      <c r="KOD6" s="1377"/>
      <c r="KOE6" s="1377"/>
      <c r="KOF6" s="1377"/>
      <c r="KOG6" s="1377"/>
      <c r="KOH6" s="1377"/>
      <c r="KOI6" s="1377"/>
      <c r="KOJ6" s="1377"/>
      <c r="KOK6" s="1377"/>
      <c r="KOL6" s="1377"/>
      <c r="KOM6" s="1377"/>
      <c r="KON6" s="1377"/>
      <c r="KOO6" s="1377"/>
      <c r="KOP6" s="1377"/>
      <c r="KOQ6" s="1377"/>
      <c r="KOR6" s="1377"/>
      <c r="KOS6" s="1377"/>
      <c r="KOT6" s="1377"/>
      <c r="KOU6" s="1377"/>
      <c r="KOV6" s="1377"/>
      <c r="KOW6" s="1377"/>
      <c r="KOX6" s="1377"/>
      <c r="KOY6" s="1377"/>
      <c r="KOZ6" s="1377"/>
      <c r="KPA6" s="1377"/>
      <c r="KPB6" s="1377"/>
      <c r="KPC6" s="1377"/>
      <c r="KPD6" s="1377"/>
      <c r="KPE6" s="1377"/>
      <c r="KPF6" s="1377"/>
      <c r="KPG6" s="1377"/>
      <c r="KPH6" s="1377"/>
      <c r="KPI6" s="1377"/>
      <c r="KPJ6" s="1377"/>
      <c r="KPK6" s="1377"/>
      <c r="KPL6" s="1377"/>
      <c r="KPM6" s="1377"/>
      <c r="KPN6" s="1377"/>
      <c r="KPO6" s="1377"/>
      <c r="KPP6" s="1377"/>
      <c r="KPQ6" s="1377"/>
      <c r="KPR6" s="1377"/>
      <c r="KPS6" s="1377"/>
      <c r="KPT6" s="1377"/>
      <c r="KPU6" s="1377"/>
      <c r="KPV6" s="1377"/>
      <c r="KPW6" s="1377"/>
      <c r="KPX6" s="1377"/>
      <c r="KPY6" s="1377"/>
      <c r="KPZ6" s="1377"/>
      <c r="KQA6" s="1377"/>
      <c r="KQB6" s="1377"/>
      <c r="KQC6" s="1377"/>
      <c r="KQD6" s="1377"/>
      <c r="KQE6" s="1377"/>
      <c r="KQF6" s="1377"/>
      <c r="KQG6" s="1377"/>
      <c r="KQH6" s="1377"/>
      <c r="KQI6" s="1377"/>
      <c r="KQJ6" s="1377"/>
      <c r="KQK6" s="1377"/>
      <c r="KQL6" s="1377"/>
      <c r="KQM6" s="1377"/>
      <c r="KQN6" s="1377"/>
      <c r="KQO6" s="1377"/>
      <c r="KQP6" s="1377"/>
      <c r="KQQ6" s="1377"/>
      <c r="KQR6" s="1377"/>
      <c r="KQS6" s="1377"/>
      <c r="KQT6" s="1377"/>
      <c r="KQU6" s="1377"/>
      <c r="KQV6" s="1377"/>
      <c r="KQW6" s="1377"/>
      <c r="KQX6" s="1377"/>
      <c r="KQY6" s="1377"/>
      <c r="KQZ6" s="1377"/>
      <c r="KRA6" s="1377"/>
      <c r="KRB6" s="1377"/>
      <c r="KRC6" s="1377"/>
      <c r="KRD6" s="1377"/>
      <c r="KRE6" s="1377"/>
      <c r="KRF6" s="1377"/>
      <c r="KRG6" s="1377"/>
      <c r="KRH6" s="1377"/>
      <c r="KRI6" s="1377"/>
      <c r="KRJ6" s="1377"/>
      <c r="KRK6" s="1377"/>
      <c r="KRL6" s="1377"/>
      <c r="KRM6" s="1377"/>
      <c r="KRN6" s="1377"/>
      <c r="KRO6" s="1377"/>
      <c r="KRP6" s="1377"/>
      <c r="KRQ6" s="1377"/>
      <c r="KRR6" s="1377"/>
      <c r="KRS6" s="1377"/>
      <c r="KRT6" s="1377"/>
      <c r="KRU6" s="1377"/>
      <c r="KRV6" s="1377"/>
      <c r="KRW6" s="1377"/>
      <c r="KRX6" s="1377"/>
      <c r="KRY6" s="1377"/>
      <c r="KRZ6" s="1377"/>
      <c r="KSA6" s="1377"/>
      <c r="KSB6" s="1377"/>
      <c r="KSC6" s="1377"/>
      <c r="KSD6" s="1377"/>
      <c r="KSE6" s="1377"/>
      <c r="KSF6" s="1377"/>
      <c r="KSG6" s="1377"/>
      <c r="KSH6" s="1377"/>
      <c r="KSI6" s="1377"/>
      <c r="KSJ6" s="1377"/>
      <c r="KSK6" s="1377"/>
      <c r="KSL6" s="1377"/>
      <c r="KSM6" s="1377"/>
      <c r="KSN6" s="1377"/>
      <c r="KSO6" s="1377"/>
      <c r="KSP6" s="1377"/>
      <c r="KSQ6" s="1377"/>
      <c r="KSR6" s="1377"/>
      <c r="KSS6" s="1377"/>
      <c r="KST6" s="1377"/>
      <c r="KSU6" s="1377"/>
      <c r="KSV6" s="1377"/>
      <c r="KSW6" s="1377"/>
      <c r="KSX6" s="1377"/>
      <c r="KSY6" s="1377"/>
      <c r="KSZ6" s="1377"/>
      <c r="KTA6" s="1377"/>
      <c r="KTB6" s="1377"/>
      <c r="KTC6" s="1377"/>
      <c r="KTD6" s="1377"/>
      <c r="KTE6" s="1377"/>
      <c r="KTF6" s="1377"/>
      <c r="KTG6" s="1377"/>
      <c r="KTH6" s="1377"/>
      <c r="KTI6" s="1377"/>
      <c r="KTJ6" s="1377"/>
      <c r="KTK6" s="1377"/>
      <c r="KTL6" s="1377"/>
      <c r="KTM6" s="1377"/>
      <c r="KTN6" s="1377"/>
      <c r="KTO6" s="1377"/>
      <c r="KTP6" s="1377"/>
      <c r="KTQ6" s="1377"/>
      <c r="KTR6" s="1377"/>
      <c r="KTS6" s="1377"/>
      <c r="KTT6" s="1377"/>
      <c r="KTU6" s="1377"/>
      <c r="KTV6" s="1377"/>
      <c r="KTW6" s="1377"/>
      <c r="KTX6" s="1377"/>
      <c r="KTY6" s="1377"/>
      <c r="KTZ6" s="1377"/>
      <c r="KUA6" s="1377"/>
      <c r="KUB6" s="1377"/>
      <c r="KUC6" s="1377"/>
      <c r="KUD6" s="1377"/>
      <c r="KUE6" s="1377"/>
      <c r="KUF6" s="1377"/>
      <c r="KUG6" s="1377"/>
      <c r="KUH6" s="1377"/>
      <c r="KUI6" s="1377"/>
      <c r="KUJ6" s="1377"/>
      <c r="KUK6" s="1377"/>
      <c r="KUL6" s="1377"/>
      <c r="KUM6" s="1377"/>
      <c r="KUN6" s="1377"/>
      <c r="KUO6" s="1377"/>
      <c r="KUP6" s="1377"/>
      <c r="KUQ6" s="1377"/>
      <c r="KUR6" s="1377"/>
      <c r="KUS6" s="1377"/>
      <c r="KUT6" s="1377"/>
      <c r="KUU6" s="1377"/>
      <c r="KUV6" s="1377"/>
      <c r="KUW6" s="1377"/>
      <c r="KUX6" s="1377"/>
      <c r="KUY6" s="1377"/>
      <c r="KUZ6" s="1377"/>
      <c r="KVA6" s="1377"/>
      <c r="KVB6" s="1377"/>
      <c r="KVC6" s="1377"/>
      <c r="KVD6" s="1377"/>
      <c r="KVE6" s="1377"/>
      <c r="KVF6" s="1377"/>
      <c r="KVG6" s="1377"/>
      <c r="KVH6" s="1377"/>
      <c r="KVI6" s="1377"/>
      <c r="KVJ6" s="1377"/>
      <c r="KVK6" s="1377"/>
      <c r="KVL6" s="1377"/>
      <c r="KVM6" s="1377"/>
      <c r="KVN6" s="1377"/>
      <c r="KVO6" s="1377"/>
      <c r="KVP6" s="1377"/>
      <c r="KVQ6" s="1377"/>
      <c r="KVR6" s="1377"/>
      <c r="KVS6" s="1377"/>
      <c r="KVT6" s="1377"/>
      <c r="KVU6" s="1377"/>
      <c r="KVV6" s="1377"/>
      <c r="KVW6" s="1377"/>
      <c r="KVX6" s="1377"/>
      <c r="KVY6" s="1377"/>
      <c r="KVZ6" s="1377"/>
      <c r="KWA6" s="1377"/>
      <c r="KWB6" s="1377"/>
      <c r="KWC6" s="1377"/>
      <c r="KWD6" s="1377"/>
      <c r="KWE6" s="1377"/>
      <c r="KWF6" s="1377"/>
      <c r="KWG6" s="1377"/>
      <c r="KWH6" s="1377"/>
      <c r="KWI6" s="1377"/>
      <c r="KWJ6" s="1377"/>
      <c r="KWK6" s="1377"/>
      <c r="KWL6" s="1377"/>
      <c r="KWM6" s="1377"/>
      <c r="KWN6" s="1377"/>
      <c r="KWO6" s="1377"/>
      <c r="KWP6" s="1377"/>
      <c r="KWQ6" s="1377"/>
      <c r="KWR6" s="1377"/>
      <c r="KWS6" s="1377"/>
      <c r="KWT6" s="1377"/>
      <c r="KWU6" s="1377"/>
      <c r="KWV6" s="1377"/>
      <c r="KWW6" s="1377"/>
      <c r="KWX6" s="1377"/>
      <c r="KWY6" s="1377"/>
      <c r="KWZ6" s="1377"/>
      <c r="KXA6" s="1377"/>
      <c r="KXB6" s="1377"/>
      <c r="KXC6" s="1377"/>
      <c r="KXD6" s="1377"/>
      <c r="KXE6" s="1377"/>
      <c r="KXF6" s="1377"/>
      <c r="KXG6" s="1377"/>
      <c r="KXH6" s="1377"/>
      <c r="KXI6" s="1377"/>
      <c r="KXJ6" s="1377"/>
      <c r="KXK6" s="1377"/>
      <c r="KXL6" s="1377"/>
      <c r="KXM6" s="1377"/>
      <c r="KXN6" s="1377"/>
      <c r="KXO6" s="1377"/>
      <c r="KXP6" s="1377"/>
      <c r="KXQ6" s="1377"/>
      <c r="KXR6" s="1377"/>
      <c r="KXS6" s="1377"/>
      <c r="KXT6" s="1377"/>
      <c r="KXU6" s="1377"/>
      <c r="KXV6" s="1377"/>
      <c r="KXW6" s="1377"/>
      <c r="KXX6" s="1377"/>
      <c r="KXY6" s="1377"/>
      <c r="KXZ6" s="1377"/>
      <c r="KYA6" s="1377"/>
      <c r="KYB6" s="1377"/>
      <c r="KYC6" s="1377"/>
      <c r="KYD6" s="1377"/>
      <c r="KYE6" s="1377"/>
      <c r="KYF6" s="1377"/>
      <c r="KYG6" s="1377"/>
      <c r="KYH6" s="1377"/>
      <c r="KYI6" s="1377"/>
      <c r="KYJ6" s="1377"/>
      <c r="KYK6" s="1377"/>
      <c r="KYL6" s="1377"/>
      <c r="KYM6" s="1377"/>
      <c r="KYN6" s="1377"/>
      <c r="KYO6" s="1377"/>
      <c r="KYP6" s="1377"/>
      <c r="KYQ6" s="1377"/>
      <c r="KYR6" s="1377"/>
      <c r="KYS6" s="1377"/>
      <c r="KYT6" s="1377"/>
      <c r="KYU6" s="1377"/>
      <c r="KYV6" s="1377"/>
      <c r="KYW6" s="1377"/>
      <c r="KYX6" s="1377"/>
      <c r="KYY6" s="1377"/>
      <c r="KYZ6" s="1377"/>
      <c r="KZA6" s="1377"/>
      <c r="KZB6" s="1377"/>
      <c r="KZC6" s="1377"/>
      <c r="KZD6" s="1377"/>
      <c r="KZE6" s="1377"/>
      <c r="KZF6" s="1377"/>
      <c r="KZG6" s="1377"/>
      <c r="KZH6" s="1377"/>
      <c r="KZI6" s="1377"/>
      <c r="KZJ6" s="1377"/>
      <c r="KZK6" s="1377"/>
      <c r="KZL6" s="1377"/>
      <c r="KZM6" s="1377"/>
      <c r="KZN6" s="1377"/>
      <c r="KZO6" s="1377"/>
      <c r="KZP6" s="1377"/>
      <c r="KZQ6" s="1377"/>
      <c r="KZR6" s="1377"/>
      <c r="KZS6" s="1377"/>
      <c r="KZT6" s="1377"/>
      <c r="KZU6" s="1377"/>
      <c r="KZV6" s="1377"/>
      <c r="KZW6" s="1377"/>
      <c r="KZX6" s="1377"/>
      <c r="KZY6" s="1377"/>
      <c r="KZZ6" s="1377"/>
      <c r="LAA6" s="1377"/>
      <c r="LAB6" s="1377"/>
      <c r="LAC6" s="1377"/>
      <c r="LAD6" s="1377"/>
      <c r="LAE6" s="1377"/>
      <c r="LAF6" s="1377"/>
      <c r="LAG6" s="1377"/>
      <c r="LAH6" s="1377"/>
      <c r="LAI6" s="1377"/>
      <c r="LAJ6" s="1377"/>
      <c r="LAK6" s="1377"/>
      <c r="LAL6" s="1377"/>
      <c r="LAM6" s="1377"/>
      <c r="LAN6" s="1377"/>
      <c r="LAO6" s="1377"/>
      <c r="LAP6" s="1377"/>
      <c r="LAQ6" s="1377"/>
      <c r="LAR6" s="1377"/>
      <c r="LAS6" s="1377"/>
      <c r="LAT6" s="1377"/>
      <c r="LAU6" s="1377"/>
      <c r="LAV6" s="1377"/>
      <c r="LAW6" s="1377"/>
      <c r="LAX6" s="1377"/>
      <c r="LAY6" s="1377"/>
      <c r="LAZ6" s="1377"/>
      <c r="LBA6" s="1377"/>
      <c r="LBB6" s="1377"/>
      <c r="LBC6" s="1377"/>
      <c r="LBD6" s="1377"/>
      <c r="LBE6" s="1377"/>
      <c r="LBF6" s="1377"/>
      <c r="LBG6" s="1377"/>
      <c r="LBH6" s="1377"/>
      <c r="LBI6" s="1377"/>
      <c r="LBJ6" s="1377"/>
      <c r="LBK6" s="1377"/>
      <c r="LBL6" s="1377"/>
      <c r="LBM6" s="1377"/>
      <c r="LBN6" s="1377"/>
      <c r="LBO6" s="1377"/>
      <c r="LBP6" s="1377"/>
      <c r="LBQ6" s="1377"/>
      <c r="LBR6" s="1377"/>
      <c r="LBS6" s="1377"/>
      <c r="LBT6" s="1377"/>
      <c r="LBU6" s="1377"/>
      <c r="LBV6" s="1377"/>
      <c r="LBW6" s="1377"/>
      <c r="LBX6" s="1377"/>
      <c r="LBY6" s="1377"/>
      <c r="LBZ6" s="1377"/>
      <c r="LCA6" s="1377"/>
      <c r="LCB6" s="1377"/>
      <c r="LCC6" s="1377"/>
      <c r="LCD6" s="1377"/>
      <c r="LCE6" s="1377"/>
      <c r="LCF6" s="1377"/>
      <c r="LCG6" s="1377"/>
      <c r="LCH6" s="1377"/>
      <c r="LCI6" s="1377"/>
      <c r="LCJ6" s="1377"/>
      <c r="LCK6" s="1377"/>
      <c r="LCL6" s="1377"/>
      <c r="LCM6" s="1377"/>
      <c r="LCN6" s="1377"/>
      <c r="LCO6" s="1377"/>
      <c r="LCP6" s="1377"/>
      <c r="LCQ6" s="1377"/>
      <c r="LCR6" s="1377"/>
      <c r="LCS6" s="1377"/>
      <c r="LCT6" s="1377"/>
      <c r="LCU6" s="1377"/>
      <c r="LCV6" s="1377"/>
      <c r="LCW6" s="1377"/>
      <c r="LCX6" s="1377"/>
      <c r="LCY6" s="1377"/>
      <c r="LCZ6" s="1377"/>
      <c r="LDA6" s="1377"/>
      <c r="LDB6" s="1377"/>
      <c r="LDC6" s="1377"/>
      <c r="LDD6" s="1377"/>
      <c r="LDE6" s="1377"/>
      <c r="LDF6" s="1377"/>
      <c r="LDG6" s="1377"/>
      <c r="LDH6" s="1377"/>
      <c r="LDI6" s="1377"/>
      <c r="LDJ6" s="1377"/>
      <c r="LDK6" s="1377"/>
      <c r="LDL6" s="1377"/>
      <c r="LDM6" s="1377"/>
      <c r="LDN6" s="1377"/>
      <c r="LDO6" s="1377"/>
      <c r="LDP6" s="1377"/>
      <c r="LDQ6" s="1377"/>
      <c r="LDR6" s="1377"/>
      <c r="LDS6" s="1377"/>
      <c r="LDT6" s="1377"/>
      <c r="LDU6" s="1377"/>
      <c r="LDV6" s="1377"/>
      <c r="LDW6" s="1377"/>
      <c r="LDX6" s="1377"/>
      <c r="LDY6" s="1377"/>
      <c r="LDZ6" s="1377"/>
      <c r="LEA6" s="1377"/>
      <c r="LEB6" s="1377"/>
      <c r="LEC6" s="1377"/>
      <c r="LED6" s="1377"/>
      <c r="LEE6" s="1377"/>
      <c r="LEF6" s="1377"/>
      <c r="LEG6" s="1377"/>
      <c r="LEH6" s="1377"/>
      <c r="LEI6" s="1377"/>
      <c r="LEJ6" s="1377"/>
      <c r="LEK6" s="1377"/>
      <c r="LEL6" s="1377"/>
      <c r="LEM6" s="1377"/>
      <c r="LEN6" s="1377"/>
      <c r="LEO6" s="1377"/>
      <c r="LEP6" s="1377"/>
      <c r="LEQ6" s="1377"/>
      <c r="LER6" s="1377"/>
      <c r="LES6" s="1377"/>
      <c r="LET6" s="1377"/>
      <c r="LEU6" s="1377"/>
      <c r="LEV6" s="1377"/>
      <c r="LEW6" s="1377"/>
      <c r="LEX6" s="1377"/>
      <c r="LEY6" s="1377"/>
      <c r="LEZ6" s="1377"/>
      <c r="LFA6" s="1377"/>
      <c r="LFB6" s="1377"/>
      <c r="LFC6" s="1377"/>
      <c r="LFD6" s="1377"/>
      <c r="LFE6" s="1377"/>
      <c r="LFF6" s="1377"/>
      <c r="LFG6" s="1377"/>
      <c r="LFH6" s="1377"/>
      <c r="LFI6" s="1377"/>
      <c r="LFJ6" s="1377"/>
      <c r="LFK6" s="1377"/>
      <c r="LFL6" s="1377"/>
      <c r="LFM6" s="1377"/>
      <c r="LFN6" s="1377"/>
      <c r="LFO6" s="1377"/>
      <c r="LFP6" s="1377"/>
      <c r="LFQ6" s="1377"/>
      <c r="LFR6" s="1377"/>
      <c r="LFS6" s="1377"/>
      <c r="LFT6" s="1377"/>
      <c r="LFU6" s="1377"/>
      <c r="LFV6" s="1377"/>
      <c r="LFW6" s="1377"/>
      <c r="LFX6" s="1377"/>
      <c r="LFY6" s="1377"/>
      <c r="LFZ6" s="1377"/>
      <c r="LGA6" s="1377"/>
      <c r="LGB6" s="1377"/>
      <c r="LGC6" s="1377"/>
      <c r="LGD6" s="1377"/>
      <c r="LGE6" s="1377"/>
      <c r="LGF6" s="1377"/>
      <c r="LGG6" s="1377"/>
      <c r="LGH6" s="1377"/>
      <c r="LGI6" s="1377"/>
      <c r="LGJ6" s="1377"/>
      <c r="LGK6" s="1377"/>
      <c r="LGL6" s="1377"/>
      <c r="LGM6" s="1377"/>
      <c r="LGN6" s="1377"/>
      <c r="LGO6" s="1377"/>
      <c r="LGP6" s="1377"/>
      <c r="LGQ6" s="1377"/>
      <c r="LGR6" s="1377"/>
      <c r="LGS6" s="1377"/>
      <c r="LGT6" s="1377"/>
      <c r="LGU6" s="1377"/>
      <c r="LGV6" s="1377"/>
      <c r="LGW6" s="1377"/>
      <c r="LGX6" s="1377"/>
      <c r="LGY6" s="1377"/>
      <c r="LGZ6" s="1377"/>
      <c r="LHA6" s="1377"/>
      <c r="LHB6" s="1377"/>
      <c r="LHC6" s="1377"/>
      <c r="LHD6" s="1377"/>
      <c r="LHE6" s="1377"/>
      <c r="LHF6" s="1377"/>
      <c r="LHG6" s="1377"/>
      <c r="LHH6" s="1377"/>
      <c r="LHI6" s="1377"/>
      <c r="LHJ6" s="1377"/>
      <c r="LHK6" s="1377"/>
      <c r="LHL6" s="1377"/>
      <c r="LHM6" s="1377"/>
      <c r="LHN6" s="1377"/>
      <c r="LHO6" s="1377"/>
      <c r="LHP6" s="1377"/>
      <c r="LHQ6" s="1377"/>
      <c r="LHR6" s="1377"/>
      <c r="LHS6" s="1377"/>
      <c r="LHT6" s="1377"/>
      <c r="LHU6" s="1377"/>
      <c r="LHV6" s="1377"/>
      <c r="LHW6" s="1377"/>
      <c r="LHX6" s="1377"/>
      <c r="LHY6" s="1377"/>
      <c r="LHZ6" s="1377"/>
      <c r="LIA6" s="1377"/>
      <c r="LIB6" s="1377"/>
      <c r="LIC6" s="1377"/>
      <c r="LID6" s="1377"/>
      <c r="LIE6" s="1377"/>
      <c r="LIF6" s="1377"/>
      <c r="LIG6" s="1377"/>
      <c r="LIH6" s="1377"/>
      <c r="LII6" s="1377"/>
      <c r="LIJ6" s="1377"/>
      <c r="LIK6" s="1377"/>
      <c r="LIL6" s="1377"/>
      <c r="LIM6" s="1377"/>
      <c r="LIN6" s="1377"/>
      <c r="LIO6" s="1377"/>
      <c r="LIP6" s="1377"/>
      <c r="LIQ6" s="1377"/>
      <c r="LIR6" s="1377"/>
      <c r="LIS6" s="1377"/>
      <c r="LIT6" s="1377"/>
      <c r="LIU6" s="1377"/>
      <c r="LIV6" s="1377"/>
      <c r="LIW6" s="1377"/>
      <c r="LIX6" s="1377"/>
      <c r="LIY6" s="1377"/>
      <c r="LIZ6" s="1377"/>
      <c r="LJA6" s="1377"/>
      <c r="LJB6" s="1377"/>
      <c r="LJC6" s="1377"/>
      <c r="LJD6" s="1377"/>
      <c r="LJE6" s="1377"/>
      <c r="LJF6" s="1377"/>
      <c r="LJG6" s="1377"/>
      <c r="LJH6" s="1377"/>
      <c r="LJI6" s="1377"/>
      <c r="LJJ6" s="1377"/>
      <c r="LJK6" s="1377"/>
      <c r="LJL6" s="1377"/>
      <c r="LJM6" s="1377"/>
      <c r="LJN6" s="1377"/>
      <c r="LJO6" s="1377"/>
      <c r="LJP6" s="1377"/>
      <c r="LJQ6" s="1377"/>
      <c r="LJR6" s="1377"/>
      <c r="LJS6" s="1377"/>
      <c r="LJT6" s="1377"/>
      <c r="LJU6" s="1377"/>
      <c r="LJV6" s="1377"/>
      <c r="LJW6" s="1377"/>
      <c r="LJX6" s="1377"/>
      <c r="LJY6" s="1377"/>
      <c r="LJZ6" s="1377"/>
      <c r="LKA6" s="1377"/>
      <c r="LKB6" s="1377"/>
      <c r="LKC6" s="1377"/>
      <c r="LKD6" s="1377"/>
      <c r="LKE6" s="1377"/>
      <c r="LKF6" s="1377"/>
      <c r="LKG6" s="1377"/>
      <c r="LKH6" s="1377"/>
      <c r="LKI6" s="1377"/>
      <c r="LKJ6" s="1377"/>
      <c r="LKK6" s="1377"/>
      <c r="LKL6" s="1377"/>
      <c r="LKM6" s="1377"/>
      <c r="LKN6" s="1377"/>
      <c r="LKO6" s="1377"/>
      <c r="LKP6" s="1377"/>
      <c r="LKQ6" s="1377"/>
      <c r="LKR6" s="1377"/>
      <c r="LKS6" s="1377"/>
      <c r="LKT6" s="1377"/>
      <c r="LKU6" s="1377"/>
      <c r="LKV6" s="1377"/>
      <c r="LKW6" s="1377"/>
      <c r="LKX6" s="1377"/>
      <c r="LKY6" s="1377"/>
      <c r="LKZ6" s="1377"/>
      <c r="LLA6" s="1377"/>
      <c r="LLB6" s="1377"/>
      <c r="LLC6" s="1377"/>
      <c r="LLD6" s="1377"/>
      <c r="LLE6" s="1377"/>
      <c r="LLF6" s="1377"/>
      <c r="LLG6" s="1377"/>
      <c r="LLH6" s="1377"/>
      <c r="LLI6" s="1377"/>
      <c r="LLJ6" s="1377"/>
      <c r="LLK6" s="1377"/>
      <c r="LLL6" s="1377"/>
      <c r="LLM6" s="1377"/>
      <c r="LLN6" s="1377"/>
      <c r="LLO6" s="1377"/>
      <c r="LLP6" s="1377"/>
      <c r="LLQ6" s="1377"/>
      <c r="LLR6" s="1377"/>
      <c r="LLS6" s="1377"/>
      <c r="LLT6" s="1377"/>
      <c r="LLU6" s="1377"/>
      <c r="LLV6" s="1377"/>
      <c r="LLW6" s="1377"/>
      <c r="LLX6" s="1377"/>
      <c r="LLY6" s="1377"/>
      <c r="LLZ6" s="1377"/>
      <c r="LMA6" s="1377"/>
      <c r="LMB6" s="1377"/>
      <c r="LMC6" s="1377"/>
      <c r="LMD6" s="1377"/>
      <c r="LME6" s="1377"/>
      <c r="LMF6" s="1377"/>
      <c r="LMG6" s="1377"/>
      <c r="LMH6" s="1377"/>
      <c r="LMI6" s="1377"/>
      <c r="LMJ6" s="1377"/>
      <c r="LMK6" s="1377"/>
      <c r="LML6" s="1377"/>
      <c r="LMM6" s="1377"/>
      <c r="LMN6" s="1377"/>
      <c r="LMO6" s="1377"/>
      <c r="LMP6" s="1377"/>
      <c r="LMQ6" s="1377"/>
      <c r="LMR6" s="1377"/>
      <c r="LMS6" s="1377"/>
      <c r="LMT6" s="1377"/>
      <c r="LMU6" s="1377"/>
      <c r="LMV6" s="1377"/>
      <c r="LMW6" s="1377"/>
      <c r="LMX6" s="1377"/>
      <c r="LMY6" s="1377"/>
      <c r="LMZ6" s="1377"/>
      <c r="LNA6" s="1377"/>
      <c r="LNB6" s="1377"/>
      <c r="LNC6" s="1377"/>
      <c r="LND6" s="1377"/>
      <c r="LNE6" s="1377"/>
      <c r="LNF6" s="1377"/>
      <c r="LNG6" s="1377"/>
      <c r="LNH6" s="1377"/>
      <c r="LNI6" s="1377"/>
      <c r="LNJ6" s="1377"/>
      <c r="LNK6" s="1377"/>
      <c r="LNL6" s="1377"/>
      <c r="LNM6" s="1377"/>
      <c r="LNN6" s="1377"/>
      <c r="LNO6" s="1377"/>
      <c r="LNP6" s="1377"/>
      <c r="LNQ6" s="1377"/>
      <c r="LNR6" s="1377"/>
      <c r="LNS6" s="1377"/>
      <c r="LNT6" s="1377"/>
      <c r="LNU6" s="1377"/>
      <c r="LNV6" s="1377"/>
      <c r="LNW6" s="1377"/>
      <c r="LNX6" s="1377"/>
      <c r="LNY6" s="1377"/>
      <c r="LNZ6" s="1377"/>
      <c r="LOA6" s="1377"/>
      <c r="LOB6" s="1377"/>
      <c r="LOC6" s="1377"/>
      <c r="LOD6" s="1377"/>
      <c r="LOE6" s="1377"/>
      <c r="LOF6" s="1377"/>
      <c r="LOG6" s="1377"/>
      <c r="LOH6" s="1377"/>
      <c r="LOI6" s="1377"/>
      <c r="LOJ6" s="1377"/>
      <c r="LOK6" s="1377"/>
      <c r="LOL6" s="1377"/>
      <c r="LOM6" s="1377"/>
      <c r="LON6" s="1377"/>
      <c r="LOO6" s="1377"/>
      <c r="LOP6" s="1377"/>
      <c r="LOQ6" s="1377"/>
      <c r="LOR6" s="1377"/>
      <c r="LOS6" s="1377"/>
      <c r="LOT6" s="1377"/>
      <c r="LOU6" s="1377"/>
      <c r="LOV6" s="1377"/>
      <c r="LOW6" s="1377"/>
      <c r="LOX6" s="1377"/>
      <c r="LOY6" s="1377"/>
      <c r="LOZ6" s="1377"/>
      <c r="LPA6" s="1377"/>
      <c r="LPB6" s="1377"/>
      <c r="LPC6" s="1377"/>
      <c r="LPD6" s="1377"/>
      <c r="LPE6" s="1377"/>
      <c r="LPF6" s="1377"/>
      <c r="LPG6" s="1377"/>
      <c r="LPH6" s="1377"/>
      <c r="LPI6" s="1377"/>
      <c r="LPJ6" s="1377"/>
      <c r="LPK6" s="1377"/>
      <c r="LPL6" s="1377"/>
      <c r="LPM6" s="1377"/>
      <c r="LPN6" s="1377"/>
      <c r="LPO6" s="1377"/>
      <c r="LPP6" s="1377"/>
      <c r="LPQ6" s="1377"/>
      <c r="LPR6" s="1377"/>
      <c r="LPS6" s="1377"/>
      <c r="LPT6" s="1377"/>
      <c r="LPU6" s="1377"/>
      <c r="LPV6" s="1377"/>
      <c r="LPW6" s="1377"/>
      <c r="LPX6" s="1377"/>
      <c r="LPY6" s="1377"/>
      <c r="LPZ6" s="1377"/>
      <c r="LQA6" s="1377"/>
      <c r="LQB6" s="1377"/>
      <c r="LQC6" s="1377"/>
      <c r="LQD6" s="1377"/>
      <c r="LQE6" s="1377"/>
      <c r="LQF6" s="1377"/>
      <c r="LQG6" s="1377"/>
      <c r="LQH6" s="1377"/>
      <c r="LQI6" s="1377"/>
      <c r="LQJ6" s="1377"/>
      <c r="LQK6" s="1377"/>
      <c r="LQL6" s="1377"/>
      <c r="LQM6" s="1377"/>
      <c r="LQN6" s="1377"/>
      <c r="LQO6" s="1377"/>
      <c r="LQP6" s="1377"/>
      <c r="LQQ6" s="1377"/>
      <c r="LQR6" s="1377"/>
      <c r="LQS6" s="1377"/>
      <c r="LQT6" s="1377"/>
      <c r="LQU6" s="1377"/>
      <c r="LQV6" s="1377"/>
      <c r="LQW6" s="1377"/>
      <c r="LQX6" s="1377"/>
      <c r="LQY6" s="1377"/>
      <c r="LQZ6" s="1377"/>
      <c r="LRA6" s="1377"/>
      <c r="LRB6" s="1377"/>
      <c r="LRC6" s="1377"/>
      <c r="LRD6" s="1377"/>
      <c r="LRE6" s="1377"/>
      <c r="LRF6" s="1377"/>
      <c r="LRG6" s="1377"/>
      <c r="LRH6" s="1377"/>
      <c r="LRI6" s="1377"/>
      <c r="LRJ6" s="1377"/>
      <c r="LRK6" s="1377"/>
      <c r="LRL6" s="1377"/>
      <c r="LRM6" s="1377"/>
      <c r="LRN6" s="1377"/>
      <c r="LRO6" s="1377"/>
      <c r="LRP6" s="1377"/>
      <c r="LRQ6" s="1377"/>
      <c r="LRR6" s="1377"/>
      <c r="LRS6" s="1377"/>
      <c r="LRT6" s="1377"/>
      <c r="LRU6" s="1377"/>
      <c r="LRV6" s="1377"/>
      <c r="LRW6" s="1377"/>
      <c r="LRX6" s="1377"/>
      <c r="LRY6" s="1377"/>
      <c r="LRZ6" s="1377"/>
      <c r="LSA6" s="1377"/>
      <c r="LSB6" s="1377"/>
      <c r="LSC6" s="1377"/>
      <c r="LSD6" s="1377"/>
      <c r="LSE6" s="1377"/>
      <c r="LSF6" s="1377"/>
      <c r="LSG6" s="1377"/>
      <c r="LSH6" s="1377"/>
      <c r="LSI6" s="1377"/>
      <c r="LSJ6" s="1377"/>
      <c r="LSK6" s="1377"/>
      <c r="LSL6" s="1377"/>
      <c r="LSM6" s="1377"/>
      <c r="LSN6" s="1377"/>
      <c r="LSO6" s="1377"/>
      <c r="LSP6" s="1377"/>
      <c r="LSQ6" s="1377"/>
      <c r="LSR6" s="1377"/>
      <c r="LSS6" s="1377"/>
      <c r="LST6" s="1377"/>
      <c r="LSU6" s="1377"/>
      <c r="LSV6" s="1377"/>
      <c r="LSW6" s="1377"/>
      <c r="LSX6" s="1377"/>
      <c r="LSY6" s="1377"/>
      <c r="LSZ6" s="1377"/>
      <c r="LTA6" s="1377"/>
      <c r="LTB6" s="1377"/>
      <c r="LTC6" s="1377"/>
      <c r="LTD6" s="1377"/>
      <c r="LTE6" s="1377"/>
      <c r="LTF6" s="1377"/>
      <c r="LTG6" s="1377"/>
      <c r="LTH6" s="1377"/>
      <c r="LTI6" s="1377"/>
      <c r="LTJ6" s="1377"/>
      <c r="LTK6" s="1377"/>
      <c r="LTL6" s="1377"/>
      <c r="LTM6" s="1377"/>
      <c r="LTN6" s="1377"/>
      <c r="LTO6" s="1377"/>
      <c r="LTP6" s="1377"/>
      <c r="LTQ6" s="1377"/>
      <c r="LTR6" s="1377"/>
      <c r="LTS6" s="1377"/>
      <c r="LTT6" s="1377"/>
      <c r="LTU6" s="1377"/>
      <c r="LTV6" s="1377"/>
      <c r="LTW6" s="1377"/>
      <c r="LTX6" s="1377"/>
      <c r="LTY6" s="1377"/>
      <c r="LTZ6" s="1377"/>
      <c r="LUA6" s="1377"/>
      <c r="LUB6" s="1377"/>
      <c r="LUC6" s="1377"/>
      <c r="LUD6" s="1377"/>
      <c r="LUE6" s="1377"/>
      <c r="LUF6" s="1377"/>
      <c r="LUG6" s="1377"/>
      <c r="LUH6" s="1377"/>
      <c r="LUI6" s="1377"/>
      <c r="LUJ6" s="1377"/>
      <c r="LUK6" s="1377"/>
      <c r="LUL6" s="1377"/>
      <c r="LUM6" s="1377"/>
      <c r="LUN6" s="1377"/>
      <c r="LUO6" s="1377"/>
      <c r="LUP6" s="1377"/>
      <c r="LUQ6" s="1377"/>
      <c r="LUR6" s="1377"/>
      <c r="LUS6" s="1377"/>
      <c r="LUT6" s="1377"/>
      <c r="LUU6" s="1377"/>
      <c r="LUV6" s="1377"/>
      <c r="LUW6" s="1377"/>
      <c r="LUX6" s="1377"/>
      <c r="LUY6" s="1377"/>
      <c r="LUZ6" s="1377"/>
      <c r="LVA6" s="1377"/>
      <c r="LVB6" s="1377"/>
      <c r="LVC6" s="1377"/>
      <c r="LVD6" s="1377"/>
      <c r="LVE6" s="1377"/>
      <c r="LVF6" s="1377"/>
      <c r="LVG6" s="1377"/>
      <c r="LVH6" s="1377"/>
      <c r="LVI6" s="1377"/>
      <c r="LVJ6" s="1377"/>
      <c r="LVK6" s="1377"/>
      <c r="LVL6" s="1377"/>
      <c r="LVM6" s="1377"/>
      <c r="LVN6" s="1377"/>
      <c r="LVO6" s="1377"/>
      <c r="LVP6" s="1377"/>
      <c r="LVQ6" s="1377"/>
      <c r="LVR6" s="1377"/>
      <c r="LVS6" s="1377"/>
      <c r="LVT6" s="1377"/>
      <c r="LVU6" s="1377"/>
      <c r="LVV6" s="1377"/>
      <c r="LVW6" s="1377"/>
      <c r="LVX6" s="1377"/>
      <c r="LVY6" s="1377"/>
      <c r="LVZ6" s="1377"/>
      <c r="LWA6" s="1377"/>
      <c r="LWB6" s="1377"/>
      <c r="LWC6" s="1377"/>
      <c r="LWD6" s="1377"/>
      <c r="LWE6" s="1377"/>
      <c r="LWF6" s="1377"/>
      <c r="LWG6" s="1377"/>
      <c r="LWH6" s="1377"/>
      <c r="LWI6" s="1377"/>
      <c r="LWJ6" s="1377"/>
      <c r="LWK6" s="1377"/>
      <c r="LWL6" s="1377"/>
      <c r="LWM6" s="1377"/>
      <c r="LWN6" s="1377"/>
      <c r="LWO6" s="1377"/>
      <c r="LWP6" s="1377"/>
      <c r="LWQ6" s="1377"/>
      <c r="LWR6" s="1377"/>
      <c r="LWS6" s="1377"/>
      <c r="LWT6" s="1377"/>
      <c r="LWU6" s="1377"/>
      <c r="LWV6" s="1377"/>
      <c r="LWW6" s="1377"/>
      <c r="LWX6" s="1377"/>
      <c r="LWY6" s="1377"/>
      <c r="LWZ6" s="1377"/>
      <c r="LXA6" s="1377"/>
      <c r="LXB6" s="1377"/>
      <c r="LXC6" s="1377"/>
      <c r="LXD6" s="1377"/>
      <c r="LXE6" s="1377"/>
      <c r="LXF6" s="1377"/>
      <c r="LXG6" s="1377"/>
      <c r="LXH6" s="1377"/>
      <c r="LXI6" s="1377"/>
      <c r="LXJ6" s="1377"/>
      <c r="LXK6" s="1377"/>
      <c r="LXL6" s="1377"/>
      <c r="LXM6" s="1377"/>
      <c r="LXN6" s="1377"/>
      <c r="LXO6" s="1377"/>
      <c r="LXP6" s="1377"/>
      <c r="LXQ6" s="1377"/>
      <c r="LXR6" s="1377"/>
      <c r="LXS6" s="1377"/>
      <c r="LXT6" s="1377"/>
      <c r="LXU6" s="1377"/>
      <c r="LXV6" s="1377"/>
      <c r="LXW6" s="1377"/>
      <c r="LXX6" s="1377"/>
      <c r="LXY6" s="1377"/>
      <c r="LXZ6" s="1377"/>
      <c r="LYA6" s="1377"/>
      <c r="LYB6" s="1377"/>
      <c r="LYC6" s="1377"/>
      <c r="LYD6" s="1377"/>
      <c r="LYE6" s="1377"/>
      <c r="LYF6" s="1377"/>
      <c r="LYG6" s="1377"/>
      <c r="LYH6" s="1377"/>
      <c r="LYI6" s="1377"/>
      <c r="LYJ6" s="1377"/>
      <c r="LYK6" s="1377"/>
      <c r="LYL6" s="1377"/>
      <c r="LYM6" s="1377"/>
      <c r="LYN6" s="1377"/>
      <c r="LYO6" s="1377"/>
      <c r="LYP6" s="1377"/>
      <c r="LYQ6" s="1377"/>
      <c r="LYR6" s="1377"/>
      <c r="LYS6" s="1377"/>
      <c r="LYT6" s="1377"/>
      <c r="LYU6" s="1377"/>
      <c r="LYV6" s="1377"/>
      <c r="LYW6" s="1377"/>
      <c r="LYX6" s="1377"/>
      <c r="LYY6" s="1377"/>
      <c r="LYZ6" s="1377"/>
      <c r="LZA6" s="1377"/>
      <c r="LZB6" s="1377"/>
      <c r="LZC6" s="1377"/>
      <c r="LZD6" s="1377"/>
      <c r="LZE6" s="1377"/>
      <c r="LZF6" s="1377"/>
      <c r="LZG6" s="1377"/>
      <c r="LZH6" s="1377"/>
      <c r="LZI6" s="1377"/>
      <c r="LZJ6" s="1377"/>
      <c r="LZK6" s="1377"/>
      <c r="LZL6" s="1377"/>
      <c r="LZM6" s="1377"/>
      <c r="LZN6" s="1377"/>
      <c r="LZO6" s="1377"/>
      <c r="LZP6" s="1377"/>
      <c r="LZQ6" s="1377"/>
      <c r="LZR6" s="1377"/>
      <c r="LZS6" s="1377"/>
      <c r="LZT6" s="1377"/>
      <c r="LZU6" s="1377"/>
      <c r="LZV6" s="1377"/>
      <c r="LZW6" s="1377"/>
      <c r="LZX6" s="1377"/>
      <c r="LZY6" s="1377"/>
      <c r="LZZ6" s="1377"/>
      <c r="MAA6" s="1377"/>
      <c r="MAB6" s="1377"/>
      <c r="MAC6" s="1377"/>
      <c r="MAD6" s="1377"/>
      <c r="MAE6" s="1377"/>
      <c r="MAF6" s="1377"/>
      <c r="MAG6" s="1377"/>
      <c r="MAH6" s="1377"/>
      <c r="MAI6" s="1377"/>
      <c r="MAJ6" s="1377"/>
      <c r="MAK6" s="1377"/>
      <c r="MAL6" s="1377"/>
      <c r="MAM6" s="1377"/>
      <c r="MAN6" s="1377"/>
      <c r="MAO6" s="1377"/>
      <c r="MAP6" s="1377"/>
      <c r="MAQ6" s="1377"/>
      <c r="MAR6" s="1377"/>
      <c r="MAS6" s="1377"/>
      <c r="MAT6" s="1377"/>
      <c r="MAU6" s="1377"/>
      <c r="MAV6" s="1377"/>
      <c r="MAW6" s="1377"/>
      <c r="MAX6" s="1377"/>
      <c r="MAY6" s="1377"/>
      <c r="MAZ6" s="1377"/>
      <c r="MBA6" s="1377"/>
      <c r="MBB6" s="1377"/>
      <c r="MBC6" s="1377"/>
      <c r="MBD6" s="1377"/>
      <c r="MBE6" s="1377"/>
      <c r="MBF6" s="1377"/>
      <c r="MBG6" s="1377"/>
      <c r="MBH6" s="1377"/>
      <c r="MBI6" s="1377"/>
      <c r="MBJ6" s="1377"/>
      <c r="MBK6" s="1377"/>
      <c r="MBL6" s="1377"/>
      <c r="MBM6" s="1377"/>
      <c r="MBN6" s="1377"/>
      <c r="MBO6" s="1377"/>
      <c r="MBP6" s="1377"/>
      <c r="MBQ6" s="1377"/>
      <c r="MBR6" s="1377"/>
      <c r="MBS6" s="1377"/>
      <c r="MBT6" s="1377"/>
      <c r="MBU6" s="1377"/>
      <c r="MBV6" s="1377"/>
      <c r="MBW6" s="1377"/>
      <c r="MBX6" s="1377"/>
      <c r="MBY6" s="1377"/>
      <c r="MBZ6" s="1377"/>
      <c r="MCA6" s="1377"/>
      <c r="MCB6" s="1377"/>
      <c r="MCC6" s="1377"/>
      <c r="MCD6" s="1377"/>
      <c r="MCE6" s="1377"/>
      <c r="MCF6" s="1377"/>
      <c r="MCG6" s="1377"/>
      <c r="MCH6" s="1377"/>
      <c r="MCI6" s="1377"/>
      <c r="MCJ6" s="1377"/>
      <c r="MCK6" s="1377"/>
      <c r="MCL6" s="1377"/>
      <c r="MCM6" s="1377"/>
      <c r="MCN6" s="1377"/>
      <c r="MCO6" s="1377"/>
      <c r="MCP6" s="1377"/>
      <c r="MCQ6" s="1377"/>
      <c r="MCR6" s="1377"/>
      <c r="MCS6" s="1377"/>
      <c r="MCT6" s="1377"/>
      <c r="MCU6" s="1377"/>
      <c r="MCV6" s="1377"/>
      <c r="MCW6" s="1377"/>
      <c r="MCX6" s="1377"/>
      <c r="MCY6" s="1377"/>
      <c r="MCZ6" s="1377"/>
      <c r="MDA6" s="1377"/>
      <c r="MDB6" s="1377"/>
      <c r="MDC6" s="1377"/>
      <c r="MDD6" s="1377"/>
      <c r="MDE6" s="1377"/>
      <c r="MDF6" s="1377"/>
      <c r="MDG6" s="1377"/>
      <c r="MDH6" s="1377"/>
      <c r="MDI6" s="1377"/>
      <c r="MDJ6" s="1377"/>
      <c r="MDK6" s="1377"/>
      <c r="MDL6" s="1377"/>
      <c r="MDM6" s="1377"/>
      <c r="MDN6" s="1377"/>
      <c r="MDO6" s="1377"/>
      <c r="MDP6" s="1377"/>
      <c r="MDQ6" s="1377"/>
      <c r="MDR6" s="1377"/>
      <c r="MDS6" s="1377"/>
      <c r="MDT6" s="1377"/>
      <c r="MDU6" s="1377"/>
      <c r="MDV6" s="1377"/>
      <c r="MDW6" s="1377"/>
      <c r="MDX6" s="1377"/>
      <c r="MDY6" s="1377"/>
      <c r="MDZ6" s="1377"/>
      <c r="MEA6" s="1377"/>
      <c r="MEB6" s="1377"/>
      <c r="MEC6" s="1377"/>
      <c r="MED6" s="1377"/>
      <c r="MEE6" s="1377"/>
      <c r="MEF6" s="1377"/>
      <c r="MEG6" s="1377"/>
      <c r="MEH6" s="1377"/>
      <c r="MEI6" s="1377"/>
      <c r="MEJ6" s="1377"/>
      <c r="MEK6" s="1377"/>
      <c r="MEL6" s="1377"/>
      <c r="MEM6" s="1377"/>
      <c r="MEN6" s="1377"/>
      <c r="MEO6" s="1377"/>
      <c r="MEP6" s="1377"/>
      <c r="MEQ6" s="1377"/>
      <c r="MER6" s="1377"/>
      <c r="MES6" s="1377"/>
      <c r="MET6" s="1377"/>
      <c r="MEU6" s="1377"/>
      <c r="MEV6" s="1377"/>
      <c r="MEW6" s="1377"/>
      <c r="MEX6" s="1377"/>
      <c r="MEY6" s="1377"/>
      <c r="MEZ6" s="1377"/>
      <c r="MFA6" s="1377"/>
      <c r="MFB6" s="1377"/>
      <c r="MFC6" s="1377"/>
      <c r="MFD6" s="1377"/>
      <c r="MFE6" s="1377"/>
      <c r="MFF6" s="1377"/>
      <c r="MFG6" s="1377"/>
      <c r="MFH6" s="1377"/>
      <c r="MFI6" s="1377"/>
      <c r="MFJ6" s="1377"/>
      <c r="MFK6" s="1377"/>
      <c r="MFL6" s="1377"/>
      <c r="MFM6" s="1377"/>
      <c r="MFN6" s="1377"/>
      <c r="MFO6" s="1377"/>
      <c r="MFP6" s="1377"/>
      <c r="MFQ6" s="1377"/>
      <c r="MFR6" s="1377"/>
      <c r="MFS6" s="1377"/>
      <c r="MFT6" s="1377"/>
      <c r="MFU6" s="1377"/>
      <c r="MFV6" s="1377"/>
      <c r="MFW6" s="1377"/>
      <c r="MFX6" s="1377"/>
      <c r="MFY6" s="1377"/>
      <c r="MFZ6" s="1377"/>
      <c r="MGA6" s="1377"/>
      <c r="MGB6" s="1377"/>
      <c r="MGC6" s="1377"/>
      <c r="MGD6" s="1377"/>
      <c r="MGE6" s="1377"/>
      <c r="MGF6" s="1377"/>
      <c r="MGG6" s="1377"/>
      <c r="MGH6" s="1377"/>
      <c r="MGI6" s="1377"/>
      <c r="MGJ6" s="1377"/>
      <c r="MGK6" s="1377"/>
      <c r="MGL6" s="1377"/>
      <c r="MGM6" s="1377"/>
      <c r="MGN6" s="1377"/>
      <c r="MGO6" s="1377"/>
      <c r="MGP6" s="1377"/>
      <c r="MGQ6" s="1377"/>
      <c r="MGR6" s="1377"/>
      <c r="MGS6" s="1377"/>
      <c r="MGT6" s="1377"/>
      <c r="MGU6" s="1377"/>
      <c r="MGV6" s="1377"/>
      <c r="MGW6" s="1377"/>
      <c r="MGX6" s="1377"/>
      <c r="MGY6" s="1377"/>
      <c r="MGZ6" s="1377"/>
      <c r="MHA6" s="1377"/>
      <c r="MHB6" s="1377"/>
      <c r="MHC6" s="1377"/>
      <c r="MHD6" s="1377"/>
      <c r="MHE6" s="1377"/>
      <c r="MHF6" s="1377"/>
      <c r="MHG6" s="1377"/>
      <c r="MHH6" s="1377"/>
      <c r="MHI6" s="1377"/>
      <c r="MHJ6" s="1377"/>
      <c r="MHK6" s="1377"/>
      <c r="MHL6" s="1377"/>
      <c r="MHM6" s="1377"/>
      <c r="MHN6" s="1377"/>
      <c r="MHO6" s="1377"/>
      <c r="MHP6" s="1377"/>
      <c r="MHQ6" s="1377"/>
      <c r="MHR6" s="1377"/>
      <c r="MHS6" s="1377"/>
      <c r="MHT6" s="1377"/>
      <c r="MHU6" s="1377"/>
      <c r="MHV6" s="1377"/>
      <c r="MHW6" s="1377"/>
      <c r="MHX6" s="1377"/>
      <c r="MHY6" s="1377"/>
      <c r="MHZ6" s="1377"/>
      <c r="MIA6" s="1377"/>
      <c r="MIB6" s="1377"/>
      <c r="MIC6" s="1377"/>
      <c r="MID6" s="1377"/>
      <c r="MIE6" s="1377"/>
      <c r="MIF6" s="1377"/>
      <c r="MIG6" s="1377"/>
      <c r="MIH6" s="1377"/>
      <c r="MII6" s="1377"/>
      <c r="MIJ6" s="1377"/>
      <c r="MIK6" s="1377"/>
      <c r="MIL6" s="1377"/>
      <c r="MIM6" s="1377"/>
      <c r="MIN6" s="1377"/>
      <c r="MIO6" s="1377"/>
      <c r="MIP6" s="1377"/>
      <c r="MIQ6" s="1377"/>
      <c r="MIR6" s="1377"/>
      <c r="MIS6" s="1377"/>
      <c r="MIT6" s="1377"/>
      <c r="MIU6" s="1377"/>
      <c r="MIV6" s="1377"/>
      <c r="MIW6" s="1377"/>
      <c r="MIX6" s="1377"/>
      <c r="MIY6" s="1377"/>
      <c r="MIZ6" s="1377"/>
      <c r="MJA6" s="1377"/>
      <c r="MJB6" s="1377"/>
      <c r="MJC6" s="1377"/>
      <c r="MJD6" s="1377"/>
      <c r="MJE6" s="1377"/>
      <c r="MJF6" s="1377"/>
      <c r="MJG6" s="1377"/>
      <c r="MJH6" s="1377"/>
      <c r="MJI6" s="1377"/>
      <c r="MJJ6" s="1377"/>
      <c r="MJK6" s="1377"/>
      <c r="MJL6" s="1377"/>
      <c r="MJM6" s="1377"/>
      <c r="MJN6" s="1377"/>
      <c r="MJO6" s="1377"/>
      <c r="MJP6" s="1377"/>
      <c r="MJQ6" s="1377"/>
      <c r="MJR6" s="1377"/>
      <c r="MJS6" s="1377"/>
      <c r="MJT6" s="1377"/>
      <c r="MJU6" s="1377"/>
      <c r="MJV6" s="1377"/>
      <c r="MJW6" s="1377"/>
      <c r="MJX6" s="1377"/>
      <c r="MJY6" s="1377"/>
      <c r="MJZ6" s="1377"/>
      <c r="MKA6" s="1377"/>
      <c r="MKB6" s="1377"/>
      <c r="MKC6" s="1377"/>
      <c r="MKD6" s="1377"/>
      <c r="MKE6" s="1377"/>
      <c r="MKF6" s="1377"/>
      <c r="MKG6" s="1377"/>
      <c r="MKH6" s="1377"/>
      <c r="MKI6" s="1377"/>
      <c r="MKJ6" s="1377"/>
      <c r="MKK6" s="1377"/>
      <c r="MKL6" s="1377"/>
      <c r="MKM6" s="1377"/>
      <c r="MKN6" s="1377"/>
      <c r="MKO6" s="1377"/>
      <c r="MKP6" s="1377"/>
      <c r="MKQ6" s="1377"/>
      <c r="MKR6" s="1377"/>
      <c r="MKS6" s="1377"/>
      <c r="MKT6" s="1377"/>
      <c r="MKU6" s="1377"/>
      <c r="MKV6" s="1377"/>
      <c r="MKW6" s="1377"/>
      <c r="MKX6" s="1377"/>
      <c r="MKY6" s="1377"/>
      <c r="MKZ6" s="1377"/>
      <c r="MLA6" s="1377"/>
      <c r="MLB6" s="1377"/>
      <c r="MLC6" s="1377"/>
      <c r="MLD6" s="1377"/>
      <c r="MLE6" s="1377"/>
      <c r="MLF6" s="1377"/>
      <c r="MLG6" s="1377"/>
      <c r="MLH6" s="1377"/>
      <c r="MLI6" s="1377"/>
      <c r="MLJ6" s="1377"/>
      <c r="MLK6" s="1377"/>
      <c r="MLL6" s="1377"/>
      <c r="MLM6" s="1377"/>
      <c r="MLN6" s="1377"/>
      <c r="MLO6" s="1377"/>
      <c r="MLP6" s="1377"/>
      <c r="MLQ6" s="1377"/>
      <c r="MLR6" s="1377"/>
      <c r="MLS6" s="1377"/>
      <c r="MLT6" s="1377"/>
      <c r="MLU6" s="1377"/>
      <c r="MLV6" s="1377"/>
      <c r="MLW6" s="1377"/>
      <c r="MLX6" s="1377"/>
      <c r="MLY6" s="1377"/>
      <c r="MLZ6" s="1377"/>
      <c r="MMA6" s="1377"/>
      <c r="MMB6" s="1377"/>
      <c r="MMC6" s="1377"/>
      <c r="MMD6" s="1377"/>
      <c r="MME6" s="1377"/>
      <c r="MMF6" s="1377"/>
      <c r="MMG6" s="1377"/>
      <c r="MMH6" s="1377"/>
      <c r="MMI6" s="1377"/>
      <c r="MMJ6" s="1377"/>
      <c r="MMK6" s="1377"/>
      <c r="MML6" s="1377"/>
      <c r="MMM6" s="1377"/>
      <c r="MMN6" s="1377"/>
      <c r="MMO6" s="1377"/>
      <c r="MMP6" s="1377"/>
      <c r="MMQ6" s="1377"/>
      <c r="MMR6" s="1377"/>
      <c r="MMS6" s="1377"/>
      <c r="MMT6" s="1377"/>
      <c r="MMU6" s="1377"/>
      <c r="MMV6" s="1377"/>
      <c r="MMW6" s="1377"/>
      <c r="MMX6" s="1377"/>
      <c r="MMY6" s="1377"/>
      <c r="MMZ6" s="1377"/>
      <c r="MNA6" s="1377"/>
      <c r="MNB6" s="1377"/>
      <c r="MNC6" s="1377"/>
      <c r="MND6" s="1377"/>
      <c r="MNE6" s="1377"/>
      <c r="MNF6" s="1377"/>
      <c r="MNG6" s="1377"/>
      <c r="MNH6" s="1377"/>
      <c r="MNI6" s="1377"/>
      <c r="MNJ6" s="1377"/>
      <c r="MNK6" s="1377"/>
      <c r="MNL6" s="1377"/>
      <c r="MNM6" s="1377"/>
      <c r="MNN6" s="1377"/>
      <c r="MNO6" s="1377"/>
      <c r="MNP6" s="1377"/>
      <c r="MNQ6" s="1377"/>
      <c r="MNR6" s="1377"/>
      <c r="MNS6" s="1377"/>
      <c r="MNT6" s="1377"/>
      <c r="MNU6" s="1377"/>
      <c r="MNV6" s="1377"/>
      <c r="MNW6" s="1377"/>
      <c r="MNX6" s="1377"/>
      <c r="MNY6" s="1377"/>
      <c r="MNZ6" s="1377"/>
      <c r="MOA6" s="1377"/>
      <c r="MOB6" s="1377"/>
      <c r="MOC6" s="1377"/>
      <c r="MOD6" s="1377"/>
      <c r="MOE6" s="1377"/>
      <c r="MOF6" s="1377"/>
      <c r="MOG6" s="1377"/>
      <c r="MOH6" s="1377"/>
      <c r="MOI6" s="1377"/>
      <c r="MOJ6" s="1377"/>
      <c r="MOK6" s="1377"/>
      <c r="MOL6" s="1377"/>
      <c r="MOM6" s="1377"/>
      <c r="MON6" s="1377"/>
      <c r="MOO6" s="1377"/>
      <c r="MOP6" s="1377"/>
      <c r="MOQ6" s="1377"/>
      <c r="MOR6" s="1377"/>
      <c r="MOS6" s="1377"/>
      <c r="MOT6" s="1377"/>
      <c r="MOU6" s="1377"/>
      <c r="MOV6" s="1377"/>
      <c r="MOW6" s="1377"/>
      <c r="MOX6" s="1377"/>
      <c r="MOY6" s="1377"/>
      <c r="MOZ6" s="1377"/>
      <c r="MPA6" s="1377"/>
      <c r="MPB6" s="1377"/>
      <c r="MPC6" s="1377"/>
      <c r="MPD6" s="1377"/>
      <c r="MPE6" s="1377"/>
      <c r="MPF6" s="1377"/>
      <c r="MPG6" s="1377"/>
      <c r="MPH6" s="1377"/>
      <c r="MPI6" s="1377"/>
      <c r="MPJ6" s="1377"/>
      <c r="MPK6" s="1377"/>
      <c r="MPL6" s="1377"/>
      <c r="MPM6" s="1377"/>
      <c r="MPN6" s="1377"/>
      <c r="MPO6" s="1377"/>
      <c r="MPP6" s="1377"/>
      <c r="MPQ6" s="1377"/>
      <c r="MPR6" s="1377"/>
      <c r="MPS6" s="1377"/>
      <c r="MPT6" s="1377"/>
      <c r="MPU6" s="1377"/>
      <c r="MPV6" s="1377"/>
      <c r="MPW6" s="1377"/>
      <c r="MPX6" s="1377"/>
      <c r="MPY6" s="1377"/>
      <c r="MPZ6" s="1377"/>
      <c r="MQA6" s="1377"/>
      <c r="MQB6" s="1377"/>
      <c r="MQC6" s="1377"/>
      <c r="MQD6" s="1377"/>
      <c r="MQE6" s="1377"/>
      <c r="MQF6" s="1377"/>
      <c r="MQG6" s="1377"/>
      <c r="MQH6" s="1377"/>
      <c r="MQI6" s="1377"/>
      <c r="MQJ6" s="1377"/>
      <c r="MQK6" s="1377"/>
      <c r="MQL6" s="1377"/>
      <c r="MQM6" s="1377"/>
      <c r="MQN6" s="1377"/>
      <c r="MQO6" s="1377"/>
      <c r="MQP6" s="1377"/>
      <c r="MQQ6" s="1377"/>
      <c r="MQR6" s="1377"/>
      <c r="MQS6" s="1377"/>
      <c r="MQT6" s="1377"/>
      <c r="MQU6" s="1377"/>
      <c r="MQV6" s="1377"/>
      <c r="MQW6" s="1377"/>
      <c r="MQX6" s="1377"/>
      <c r="MQY6" s="1377"/>
      <c r="MQZ6" s="1377"/>
      <c r="MRA6" s="1377"/>
      <c r="MRB6" s="1377"/>
      <c r="MRC6" s="1377"/>
      <c r="MRD6" s="1377"/>
      <c r="MRE6" s="1377"/>
      <c r="MRF6" s="1377"/>
      <c r="MRG6" s="1377"/>
      <c r="MRH6" s="1377"/>
      <c r="MRI6" s="1377"/>
      <c r="MRJ6" s="1377"/>
      <c r="MRK6" s="1377"/>
      <c r="MRL6" s="1377"/>
      <c r="MRM6" s="1377"/>
      <c r="MRN6" s="1377"/>
      <c r="MRO6" s="1377"/>
      <c r="MRP6" s="1377"/>
      <c r="MRQ6" s="1377"/>
      <c r="MRR6" s="1377"/>
      <c r="MRS6" s="1377"/>
      <c r="MRT6" s="1377"/>
      <c r="MRU6" s="1377"/>
      <c r="MRV6" s="1377"/>
      <c r="MRW6" s="1377"/>
      <c r="MRX6" s="1377"/>
      <c r="MRY6" s="1377"/>
      <c r="MRZ6" s="1377"/>
      <c r="MSA6" s="1377"/>
      <c r="MSB6" s="1377"/>
      <c r="MSC6" s="1377"/>
      <c r="MSD6" s="1377"/>
      <c r="MSE6" s="1377"/>
      <c r="MSF6" s="1377"/>
      <c r="MSG6" s="1377"/>
      <c r="MSH6" s="1377"/>
      <c r="MSI6" s="1377"/>
      <c r="MSJ6" s="1377"/>
      <c r="MSK6" s="1377"/>
      <c r="MSL6" s="1377"/>
      <c r="MSM6" s="1377"/>
      <c r="MSN6" s="1377"/>
      <c r="MSO6" s="1377"/>
      <c r="MSP6" s="1377"/>
      <c r="MSQ6" s="1377"/>
      <c r="MSR6" s="1377"/>
      <c r="MSS6" s="1377"/>
      <c r="MST6" s="1377"/>
      <c r="MSU6" s="1377"/>
      <c r="MSV6" s="1377"/>
      <c r="MSW6" s="1377"/>
      <c r="MSX6" s="1377"/>
      <c r="MSY6" s="1377"/>
      <c r="MSZ6" s="1377"/>
      <c r="MTA6" s="1377"/>
      <c r="MTB6" s="1377"/>
      <c r="MTC6" s="1377"/>
      <c r="MTD6" s="1377"/>
      <c r="MTE6" s="1377"/>
      <c r="MTF6" s="1377"/>
      <c r="MTG6" s="1377"/>
      <c r="MTH6" s="1377"/>
      <c r="MTI6" s="1377"/>
      <c r="MTJ6" s="1377"/>
      <c r="MTK6" s="1377"/>
      <c r="MTL6" s="1377"/>
      <c r="MTM6" s="1377"/>
      <c r="MTN6" s="1377"/>
      <c r="MTO6" s="1377"/>
      <c r="MTP6" s="1377"/>
      <c r="MTQ6" s="1377"/>
      <c r="MTR6" s="1377"/>
      <c r="MTS6" s="1377"/>
      <c r="MTT6" s="1377"/>
      <c r="MTU6" s="1377"/>
      <c r="MTV6" s="1377"/>
      <c r="MTW6" s="1377"/>
      <c r="MTX6" s="1377"/>
      <c r="MTY6" s="1377"/>
      <c r="MTZ6" s="1377"/>
      <c r="MUA6" s="1377"/>
      <c r="MUB6" s="1377"/>
      <c r="MUC6" s="1377"/>
      <c r="MUD6" s="1377"/>
      <c r="MUE6" s="1377"/>
      <c r="MUF6" s="1377"/>
      <c r="MUG6" s="1377"/>
      <c r="MUH6" s="1377"/>
      <c r="MUI6" s="1377"/>
      <c r="MUJ6" s="1377"/>
      <c r="MUK6" s="1377"/>
      <c r="MUL6" s="1377"/>
      <c r="MUM6" s="1377"/>
      <c r="MUN6" s="1377"/>
      <c r="MUO6" s="1377"/>
      <c r="MUP6" s="1377"/>
      <c r="MUQ6" s="1377"/>
      <c r="MUR6" s="1377"/>
      <c r="MUS6" s="1377"/>
      <c r="MUT6" s="1377"/>
      <c r="MUU6" s="1377"/>
      <c r="MUV6" s="1377"/>
      <c r="MUW6" s="1377"/>
      <c r="MUX6" s="1377"/>
      <c r="MUY6" s="1377"/>
      <c r="MUZ6" s="1377"/>
      <c r="MVA6" s="1377"/>
      <c r="MVB6" s="1377"/>
      <c r="MVC6" s="1377"/>
      <c r="MVD6" s="1377"/>
      <c r="MVE6" s="1377"/>
      <c r="MVF6" s="1377"/>
      <c r="MVG6" s="1377"/>
      <c r="MVH6" s="1377"/>
      <c r="MVI6" s="1377"/>
      <c r="MVJ6" s="1377"/>
      <c r="MVK6" s="1377"/>
      <c r="MVL6" s="1377"/>
      <c r="MVM6" s="1377"/>
      <c r="MVN6" s="1377"/>
      <c r="MVO6" s="1377"/>
      <c r="MVP6" s="1377"/>
      <c r="MVQ6" s="1377"/>
      <c r="MVR6" s="1377"/>
      <c r="MVS6" s="1377"/>
      <c r="MVT6" s="1377"/>
      <c r="MVU6" s="1377"/>
      <c r="MVV6" s="1377"/>
      <c r="MVW6" s="1377"/>
      <c r="MVX6" s="1377"/>
      <c r="MVY6" s="1377"/>
      <c r="MVZ6" s="1377"/>
      <c r="MWA6" s="1377"/>
      <c r="MWB6" s="1377"/>
      <c r="MWC6" s="1377"/>
      <c r="MWD6" s="1377"/>
      <c r="MWE6" s="1377"/>
      <c r="MWF6" s="1377"/>
      <c r="MWG6" s="1377"/>
      <c r="MWH6" s="1377"/>
      <c r="MWI6" s="1377"/>
      <c r="MWJ6" s="1377"/>
      <c r="MWK6" s="1377"/>
      <c r="MWL6" s="1377"/>
      <c r="MWM6" s="1377"/>
      <c r="MWN6" s="1377"/>
      <c r="MWO6" s="1377"/>
      <c r="MWP6" s="1377"/>
      <c r="MWQ6" s="1377"/>
      <c r="MWR6" s="1377"/>
      <c r="MWS6" s="1377"/>
      <c r="MWT6" s="1377"/>
      <c r="MWU6" s="1377"/>
      <c r="MWV6" s="1377"/>
      <c r="MWW6" s="1377"/>
      <c r="MWX6" s="1377"/>
      <c r="MWY6" s="1377"/>
      <c r="MWZ6" s="1377"/>
      <c r="MXA6" s="1377"/>
      <c r="MXB6" s="1377"/>
      <c r="MXC6" s="1377"/>
      <c r="MXD6" s="1377"/>
      <c r="MXE6" s="1377"/>
      <c r="MXF6" s="1377"/>
      <c r="MXG6" s="1377"/>
      <c r="MXH6" s="1377"/>
      <c r="MXI6" s="1377"/>
      <c r="MXJ6" s="1377"/>
      <c r="MXK6" s="1377"/>
      <c r="MXL6" s="1377"/>
      <c r="MXM6" s="1377"/>
      <c r="MXN6" s="1377"/>
      <c r="MXO6" s="1377"/>
      <c r="MXP6" s="1377"/>
      <c r="MXQ6" s="1377"/>
      <c r="MXR6" s="1377"/>
      <c r="MXS6" s="1377"/>
      <c r="MXT6" s="1377"/>
      <c r="MXU6" s="1377"/>
      <c r="MXV6" s="1377"/>
      <c r="MXW6" s="1377"/>
      <c r="MXX6" s="1377"/>
      <c r="MXY6" s="1377"/>
      <c r="MXZ6" s="1377"/>
      <c r="MYA6" s="1377"/>
      <c r="MYB6" s="1377"/>
      <c r="MYC6" s="1377"/>
      <c r="MYD6" s="1377"/>
      <c r="MYE6" s="1377"/>
      <c r="MYF6" s="1377"/>
      <c r="MYG6" s="1377"/>
      <c r="MYH6" s="1377"/>
      <c r="MYI6" s="1377"/>
      <c r="MYJ6" s="1377"/>
      <c r="MYK6" s="1377"/>
      <c r="MYL6" s="1377"/>
      <c r="MYM6" s="1377"/>
      <c r="MYN6" s="1377"/>
      <c r="MYO6" s="1377"/>
      <c r="MYP6" s="1377"/>
      <c r="MYQ6" s="1377"/>
      <c r="MYR6" s="1377"/>
      <c r="MYS6" s="1377"/>
      <c r="MYT6" s="1377"/>
      <c r="MYU6" s="1377"/>
      <c r="MYV6" s="1377"/>
      <c r="MYW6" s="1377"/>
      <c r="MYX6" s="1377"/>
      <c r="MYY6" s="1377"/>
      <c r="MYZ6" s="1377"/>
      <c r="MZA6" s="1377"/>
      <c r="MZB6" s="1377"/>
      <c r="MZC6" s="1377"/>
      <c r="MZD6" s="1377"/>
      <c r="MZE6" s="1377"/>
      <c r="MZF6" s="1377"/>
      <c r="MZG6" s="1377"/>
      <c r="MZH6" s="1377"/>
      <c r="MZI6" s="1377"/>
      <c r="MZJ6" s="1377"/>
      <c r="MZK6" s="1377"/>
      <c r="MZL6" s="1377"/>
      <c r="MZM6" s="1377"/>
      <c r="MZN6" s="1377"/>
      <c r="MZO6" s="1377"/>
      <c r="MZP6" s="1377"/>
      <c r="MZQ6" s="1377"/>
      <c r="MZR6" s="1377"/>
      <c r="MZS6" s="1377"/>
      <c r="MZT6" s="1377"/>
      <c r="MZU6" s="1377"/>
      <c r="MZV6" s="1377"/>
      <c r="MZW6" s="1377"/>
      <c r="MZX6" s="1377"/>
      <c r="MZY6" s="1377"/>
      <c r="MZZ6" s="1377"/>
      <c r="NAA6" s="1377"/>
      <c r="NAB6" s="1377"/>
      <c r="NAC6" s="1377"/>
      <c r="NAD6" s="1377"/>
      <c r="NAE6" s="1377"/>
      <c r="NAF6" s="1377"/>
      <c r="NAG6" s="1377"/>
      <c r="NAH6" s="1377"/>
      <c r="NAI6" s="1377"/>
      <c r="NAJ6" s="1377"/>
      <c r="NAK6" s="1377"/>
      <c r="NAL6" s="1377"/>
      <c r="NAM6" s="1377"/>
      <c r="NAN6" s="1377"/>
      <c r="NAO6" s="1377"/>
      <c r="NAP6" s="1377"/>
      <c r="NAQ6" s="1377"/>
      <c r="NAR6" s="1377"/>
      <c r="NAS6" s="1377"/>
      <c r="NAT6" s="1377"/>
      <c r="NAU6" s="1377"/>
      <c r="NAV6" s="1377"/>
      <c r="NAW6" s="1377"/>
      <c r="NAX6" s="1377"/>
      <c r="NAY6" s="1377"/>
      <c r="NAZ6" s="1377"/>
      <c r="NBA6" s="1377"/>
      <c r="NBB6" s="1377"/>
      <c r="NBC6" s="1377"/>
      <c r="NBD6" s="1377"/>
      <c r="NBE6" s="1377"/>
      <c r="NBF6" s="1377"/>
      <c r="NBG6" s="1377"/>
      <c r="NBH6" s="1377"/>
      <c r="NBI6" s="1377"/>
      <c r="NBJ6" s="1377"/>
      <c r="NBK6" s="1377"/>
      <c r="NBL6" s="1377"/>
      <c r="NBM6" s="1377"/>
      <c r="NBN6" s="1377"/>
      <c r="NBO6" s="1377"/>
      <c r="NBP6" s="1377"/>
      <c r="NBQ6" s="1377"/>
      <c r="NBR6" s="1377"/>
      <c r="NBS6" s="1377"/>
      <c r="NBT6" s="1377"/>
      <c r="NBU6" s="1377"/>
      <c r="NBV6" s="1377"/>
      <c r="NBW6" s="1377"/>
      <c r="NBX6" s="1377"/>
      <c r="NBY6" s="1377"/>
      <c r="NBZ6" s="1377"/>
      <c r="NCA6" s="1377"/>
      <c r="NCB6" s="1377"/>
      <c r="NCC6" s="1377"/>
      <c r="NCD6" s="1377"/>
      <c r="NCE6" s="1377"/>
      <c r="NCF6" s="1377"/>
      <c r="NCG6" s="1377"/>
      <c r="NCH6" s="1377"/>
      <c r="NCI6" s="1377"/>
      <c r="NCJ6" s="1377"/>
      <c r="NCK6" s="1377"/>
      <c r="NCL6" s="1377"/>
      <c r="NCM6" s="1377"/>
      <c r="NCN6" s="1377"/>
      <c r="NCO6" s="1377"/>
      <c r="NCP6" s="1377"/>
      <c r="NCQ6" s="1377"/>
      <c r="NCR6" s="1377"/>
      <c r="NCS6" s="1377"/>
      <c r="NCT6" s="1377"/>
      <c r="NCU6" s="1377"/>
      <c r="NCV6" s="1377"/>
      <c r="NCW6" s="1377"/>
      <c r="NCX6" s="1377"/>
      <c r="NCY6" s="1377"/>
      <c r="NCZ6" s="1377"/>
      <c r="NDA6" s="1377"/>
      <c r="NDB6" s="1377"/>
      <c r="NDC6" s="1377"/>
      <c r="NDD6" s="1377"/>
      <c r="NDE6" s="1377"/>
      <c r="NDF6" s="1377"/>
      <c r="NDG6" s="1377"/>
      <c r="NDH6" s="1377"/>
      <c r="NDI6" s="1377"/>
      <c r="NDJ6" s="1377"/>
      <c r="NDK6" s="1377"/>
      <c r="NDL6" s="1377"/>
      <c r="NDM6" s="1377"/>
      <c r="NDN6" s="1377"/>
      <c r="NDO6" s="1377"/>
      <c r="NDP6" s="1377"/>
      <c r="NDQ6" s="1377"/>
      <c r="NDR6" s="1377"/>
      <c r="NDS6" s="1377"/>
      <c r="NDT6" s="1377"/>
      <c r="NDU6" s="1377"/>
      <c r="NDV6" s="1377"/>
      <c r="NDW6" s="1377"/>
      <c r="NDX6" s="1377"/>
      <c r="NDY6" s="1377"/>
      <c r="NDZ6" s="1377"/>
      <c r="NEA6" s="1377"/>
      <c r="NEB6" s="1377"/>
      <c r="NEC6" s="1377"/>
      <c r="NED6" s="1377"/>
      <c r="NEE6" s="1377"/>
      <c r="NEF6" s="1377"/>
      <c r="NEG6" s="1377"/>
      <c r="NEH6" s="1377"/>
      <c r="NEI6" s="1377"/>
      <c r="NEJ6" s="1377"/>
      <c r="NEK6" s="1377"/>
      <c r="NEL6" s="1377"/>
      <c r="NEM6" s="1377"/>
      <c r="NEN6" s="1377"/>
      <c r="NEO6" s="1377"/>
      <c r="NEP6" s="1377"/>
      <c r="NEQ6" s="1377"/>
      <c r="NER6" s="1377"/>
      <c r="NES6" s="1377"/>
      <c r="NET6" s="1377"/>
      <c r="NEU6" s="1377"/>
      <c r="NEV6" s="1377"/>
      <c r="NEW6" s="1377"/>
      <c r="NEX6" s="1377"/>
      <c r="NEY6" s="1377"/>
      <c r="NEZ6" s="1377"/>
      <c r="NFA6" s="1377"/>
      <c r="NFB6" s="1377"/>
      <c r="NFC6" s="1377"/>
      <c r="NFD6" s="1377"/>
      <c r="NFE6" s="1377"/>
      <c r="NFF6" s="1377"/>
      <c r="NFG6" s="1377"/>
      <c r="NFH6" s="1377"/>
      <c r="NFI6" s="1377"/>
      <c r="NFJ6" s="1377"/>
      <c r="NFK6" s="1377"/>
      <c r="NFL6" s="1377"/>
      <c r="NFM6" s="1377"/>
      <c r="NFN6" s="1377"/>
      <c r="NFO6" s="1377"/>
      <c r="NFP6" s="1377"/>
      <c r="NFQ6" s="1377"/>
      <c r="NFR6" s="1377"/>
      <c r="NFS6" s="1377"/>
      <c r="NFT6" s="1377"/>
      <c r="NFU6" s="1377"/>
      <c r="NFV6" s="1377"/>
      <c r="NFW6" s="1377"/>
      <c r="NFX6" s="1377"/>
      <c r="NFY6" s="1377"/>
      <c r="NFZ6" s="1377"/>
      <c r="NGA6" s="1377"/>
      <c r="NGB6" s="1377"/>
      <c r="NGC6" s="1377"/>
      <c r="NGD6" s="1377"/>
      <c r="NGE6" s="1377"/>
      <c r="NGF6" s="1377"/>
      <c r="NGG6" s="1377"/>
      <c r="NGH6" s="1377"/>
      <c r="NGI6" s="1377"/>
      <c r="NGJ6" s="1377"/>
      <c r="NGK6" s="1377"/>
      <c r="NGL6" s="1377"/>
      <c r="NGM6" s="1377"/>
      <c r="NGN6" s="1377"/>
      <c r="NGO6" s="1377"/>
      <c r="NGP6" s="1377"/>
      <c r="NGQ6" s="1377"/>
      <c r="NGR6" s="1377"/>
      <c r="NGS6" s="1377"/>
      <c r="NGT6" s="1377"/>
      <c r="NGU6" s="1377"/>
      <c r="NGV6" s="1377"/>
      <c r="NGW6" s="1377"/>
      <c r="NGX6" s="1377"/>
      <c r="NGY6" s="1377"/>
      <c r="NGZ6" s="1377"/>
      <c r="NHA6" s="1377"/>
      <c r="NHB6" s="1377"/>
      <c r="NHC6" s="1377"/>
      <c r="NHD6" s="1377"/>
      <c r="NHE6" s="1377"/>
      <c r="NHF6" s="1377"/>
      <c r="NHG6" s="1377"/>
      <c r="NHH6" s="1377"/>
      <c r="NHI6" s="1377"/>
      <c r="NHJ6" s="1377"/>
      <c r="NHK6" s="1377"/>
      <c r="NHL6" s="1377"/>
      <c r="NHM6" s="1377"/>
      <c r="NHN6" s="1377"/>
      <c r="NHO6" s="1377"/>
      <c r="NHP6" s="1377"/>
      <c r="NHQ6" s="1377"/>
      <c r="NHR6" s="1377"/>
      <c r="NHS6" s="1377"/>
      <c r="NHT6" s="1377"/>
      <c r="NHU6" s="1377"/>
      <c r="NHV6" s="1377"/>
      <c r="NHW6" s="1377"/>
      <c r="NHX6" s="1377"/>
      <c r="NHY6" s="1377"/>
      <c r="NHZ6" s="1377"/>
      <c r="NIA6" s="1377"/>
      <c r="NIB6" s="1377"/>
      <c r="NIC6" s="1377"/>
      <c r="NID6" s="1377"/>
      <c r="NIE6" s="1377"/>
      <c r="NIF6" s="1377"/>
      <c r="NIG6" s="1377"/>
      <c r="NIH6" s="1377"/>
      <c r="NII6" s="1377"/>
      <c r="NIJ6" s="1377"/>
      <c r="NIK6" s="1377"/>
      <c r="NIL6" s="1377"/>
      <c r="NIM6" s="1377"/>
      <c r="NIN6" s="1377"/>
      <c r="NIO6" s="1377"/>
      <c r="NIP6" s="1377"/>
      <c r="NIQ6" s="1377"/>
      <c r="NIR6" s="1377"/>
      <c r="NIS6" s="1377"/>
      <c r="NIT6" s="1377"/>
      <c r="NIU6" s="1377"/>
      <c r="NIV6" s="1377"/>
      <c r="NIW6" s="1377"/>
      <c r="NIX6" s="1377"/>
      <c r="NIY6" s="1377"/>
      <c r="NIZ6" s="1377"/>
      <c r="NJA6" s="1377"/>
      <c r="NJB6" s="1377"/>
      <c r="NJC6" s="1377"/>
      <c r="NJD6" s="1377"/>
      <c r="NJE6" s="1377"/>
      <c r="NJF6" s="1377"/>
      <c r="NJG6" s="1377"/>
      <c r="NJH6" s="1377"/>
      <c r="NJI6" s="1377"/>
      <c r="NJJ6" s="1377"/>
      <c r="NJK6" s="1377"/>
      <c r="NJL6" s="1377"/>
      <c r="NJM6" s="1377"/>
      <c r="NJN6" s="1377"/>
      <c r="NJO6" s="1377"/>
      <c r="NJP6" s="1377"/>
      <c r="NJQ6" s="1377"/>
      <c r="NJR6" s="1377"/>
      <c r="NJS6" s="1377"/>
      <c r="NJT6" s="1377"/>
      <c r="NJU6" s="1377"/>
      <c r="NJV6" s="1377"/>
      <c r="NJW6" s="1377"/>
      <c r="NJX6" s="1377"/>
      <c r="NJY6" s="1377"/>
      <c r="NJZ6" s="1377"/>
      <c r="NKA6" s="1377"/>
      <c r="NKB6" s="1377"/>
      <c r="NKC6" s="1377"/>
      <c r="NKD6" s="1377"/>
      <c r="NKE6" s="1377"/>
      <c r="NKF6" s="1377"/>
      <c r="NKG6" s="1377"/>
      <c r="NKH6" s="1377"/>
      <c r="NKI6" s="1377"/>
      <c r="NKJ6" s="1377"/>
      <c r="NKK6" s="1377"/>
      <c r="NKL6" s="1377"/>
      <c r="NKM6" s="1377"/>
      <c r="NKN6" s="1377"/>
      <c r="NKO6" s="1377"/>
      <c r="NKP6" s="1377"/>
      <c r="NKQ6" s="1377"/>
      <c r="NKR6" s="1377"/>
      <c r="NKS6" s="1377"/>
      <c r="NKT6" s="1377"/>
      <c r="NKU6" s="1377"/>
      <c r="NKV6" s="1377"/>
      <c r="NKW6" s="1377"/>
      <c r="NKX6" s="1377"/>
      <c r="NKY6" s="1377"/>
      <c r="NKZ6" s="1377"/>
      <c r="NLA6" s="1377"/>
      <c r="NLB6" s="1377"/>
      <c r="NLC6" s="1377"/>
      <c r="NLD6" s="1377"/>
      <c r="NLE6" s="1377"/>
      <c r="NLF6" s="1377"/>
      <c r="NLG6" s="1377"/>
      <c r="NLH6" s="1377"/>
      <c r="NLI6" s="1377"/>
      <c r="NLJ6" s="1377"/>
      <c r="NLK6" s="1377"/>
      <c r="NLL6" s="1377"/>
      <c r="NLM6" s="1377"/>
      <c r="NLN6" s="1377"/>
      <c r="NLO6" s="1377"/>
      <c r="NLP6" s="1377"/>
      <c r="NLQ6" s="1377"/>
      <c r="NLR6" s="1377"/>
      <c r="NLS6" s="1377"/>
      <c r="NLT6" s="1377"/>
      <c r="NLU6" s="1377"/>
      <c r="NLV6" s="1377"/>
      <c r="NLW6" s="1377"/>
      <c r="NLX6" s="1377"/>
      <c r="NLY6" s="1377"/>
      <c r="NLZ6" s="1377"/>
      <c r="NMA6" s="1377"/>
      <c r="NMB6" s="1377"/>
      <c r="NMC6" s="1377"/>
      <c r="NMD6" s="1377"/>
      <c r="NME6" s="1377"/>
      <c r="NMF6" s="1377"/>
      <c r="NMG6" s="1377"/>
      <c r="NMH6" s="1377"/>
      <c r="NMI6" s="1377"/>
      <c r="NMJ6" s="1377"/>
      <c r="NMK6" s="1377"/>
      <c r="NML6" s="1377"/>
      <c r="NMM6" s="1377"/>
      <c r="NMN6" s="1377"/>
      <c r="NMO6" s="1377"/>
      <c r="NMP6" s="1377"/>
      <c r="NMQ6" s="1377"/>
      <c r="NMR6" s="1377"/>
      <c r="NMS6" s="1377"/>
      <c r="NMT6" s="1377"/>
      <c r="NMU6" s="1377"/>
      <c r="NMV6" s="1377"/>
      <c r="NMW6" s="1377"/>
      <c r="NMX6" s="1377"/>
      <c r="NMY6" s="1377"/>
      <c r="NMZ6" s="1377"/>
      <c r="NNA6" s="1377"/>
      <c r="NNB6" s="1377"/>
      <c r="NNC6" s="1377"/>
      <c r="NND6" s="1377"/>
      <c r="NNE6" s="1377"/>
      <c r="NNF6" s="1377"/>
      <c r="NNG6" s="1377"/>
      <c r="NNH6" s="1377"/>
      <c r="NNI6" s="1377"/>
      <c r="NNJ6" s="1377"/>
      <c r="NNK6" s="1377"/>
      <c r="NNL6" s="1377"/>
      <c r="NNM6" s="1377"/>
      <c r="NNN6" s="1377"/>
      <c r="NNO6" s="1377"/>
      <c r="NNP6" s="1377"/>
      <c r="NNQ6" s="1377"/>
      <c r="NNR6" s="1377"/>
      <c r="NNS6" s="1377"/>
      <c r="NNT6" s="1377"/>
      <c r="NNU6" s="1377"/>
      <c r="NNV6" s="1377"/>
      <c r="NNW6" s="1377"/>
      <c r="NNX6" s="1377"/>
      <c r="NNY6" s="1377"/>
      <c r="NNZ6" s="1377"/>
      <c r="NOA6" s="1377"/>
      <c r="NOB6" s="1377"/>
      <c r="NOC6" s="1377"/>
      <c r="NOD6" s="1377"/>
      <c r="NOE6" s="1377"/>
      <c r="NOF6" s="1377"/>
      <c r="NOG6" s="1377"/>
      <c r="NOH6" s="1377"/>
      <c r="NOI6" s="1377"/>
      <c r="NOJ6" s="1377"/>
      <c r="NOK6" s="1377"/>
      <c r="NOL6" s="1377"/>
      <c r="NOM6" s="1377"/>
      <c r="NON6" s="1377"/>
      <c r="NOO6" s="1377"/>
      <c r="NOP6" s="1377"/>
      <c r="NOQ6" s="1377"/>
      <c r="NOR6" s="1377"/>
      <c r="NOS6" s="1377"/>
      <c r="NOT6" s="1377"/>
      <c r="NOU6" s="1377"/>
      <c r="NOV6" s="1377"/>
      <c r="NOW6" s="1377"/>
      <c r="NOX6" s="1377"/>
      <c r="NOY6" s="1377"/>
      <c r="NOZ6" s="1377"/>
      <c r="NPA6" s="1377"/>
      <c r="NPB6" s="1377"/>
      <c r="NPC6" s="1377"/>
      <c r="NPD6" s="1377"/>
      <c r="NPE6" s="1377"/>
      <c r="NPF6" s="1377"/>
      <c r="NPG6" s="1377"/>
      <c r="NPH6" s="1377"/>
      <c r="NPI6" s="1377"/>
      <c r="NPJ6" s="1377"/>
      <c r="NPK6" s="1377"/>
      <c r="NPL6" s="1377"/>
      <c r="NPM6" s="1377"/>
      <c r="NPN6" s="1377"/>
      <c r="NPO6" s="1377"/>
      <c r="NPP6" s="1377"/>
      <c r="NPQ6" s="1377"/>
      <c r="NPR6" s="1377"/>
      <c r="NPS6" s="1377"/>
      <c r="NPT6" s="1377"/>
      <c r="NPU6" s="1377"/>
      <c r="NPV6" s="1377"/>
      <c r="NPW6" s="1377"/>
      <c r="NPX6" s="1377"/>
      <c r="NPY6" s="1377"/>
      <c r="NPZ6" s="1377"/>
      <c r="NQA6" s="1377"/>
      <c r="NQB6" s="1377"/>
      <c r="NQC6" s="1377"/>
      <c r="NQD6" s="1377"/>
      <c r="NQE6" s="1377"/>
      <c r="NQF6" s="1377"/>
      <c r="NQG6" s="1377"/>
      <c r="NQH6" s="1377"/>
      <c r="NQI6" s="1377"/>
      <c r="NQJ6" s="1377"/>
      <c r="NQK6" s="1377"/>
      <c r="NQL6" s="1377"/>
      <c r="NQM6" s="1377"/>
      <c r="NQN6" s="1377"/>
      <c r="NQO6" s="1377"/>
      <c r="NQP6" s="1377"/>
      <c r="NQQ6" s="1377"/>
      <c r="NQR6" s="1377"/>
      <c r="NQS6" s="1377"/>
      <c r="NQT6" s="1377"/>
      <c r="NQU6" s="1377"/>
      <c r="NQV6" s="1377"/>
      <c r="NQW6" s="1377"/>
      <c r="NQX6" s="1377"/>
      <c r="NQY6" s="1377"/>
      <c r="NQZ6" s="1377"/>
      <c r="NRA6" s="1377"/>
      <c r="NRB6" s="1377"/>
      <c r="NRC6" s="1377"/>
      <c r="NRD6" s="1377"/>
      <c r="NRE6" s="1377"/>
      <c r="NRF6" s="1377"/>
      <c r="NRG6" s="1377"/>
      <c r="NRH6" s="1377"/>
      <c r="NRI6" s="1377"/>
      <c r="NRJ6" s="1377"/>
      <c r="NRK6" s="1377"/>
      <c r="NRL6" s="1377"/>
      <c r="NRM6" s="1377"/>
      <c r="NRN6" s="1377"/>
      <c r="NRO6" s="1377"/>
      <c r="NRP6" s="1377"/>
      <c r="NRQ6" s="1377"/>
      <c r="NRR6" s="1377"/>
      <c r="NRS6" s="1377"/>
      <c r="NRT6" s="1377"/>
      <c r="NRU6" s="1377"/>
      <c r="NRV6" s="1377"/>
      <c r="NRW6" s="1377"/>
      <c r="NRX6" s="1377"/>
      <c r="NRY6" s="1377"/>
      <c r="NRZ6" s="1377"/>
      <c r="NSA6" s="1377"/>
      <c r="NSB6" s="1377"/>
      <c r="NSC6" s="1377"/>
      <c r="NSD6" s="1377"/>
      <c r="NSE6" s="1377"/>
      <c r="NSF6" s="1377"/>
      <c r="NSG6" s="1377"/>
      <c r="NSH6" s="1377"/>
      <c r="NSI6" s="1377"/>
      <c r="NSJ6" s="1377"/>
      <c r="NSK6" s="1377"/>
      <c r="NSL6" s="1377"/>
      <c r="NSM6" s="1377"/>
      <c r="NSN6" s="1377"/>
      <c r="NSO6" s="1377"/>
      <c r="NSP6" s="1377"/>
      <c r="NSQ6" s="1377"/>
      <c r="NSR6" s="1377"/>
      <c r="NSS6" s="1377"/>
      <c r="NST6" s="1377"/>
      <c r="NSU6" s="1377"/>
      <c r="NSV6" s="1377"/>
      <c r="NSW6" s="1377"/>
      <c r="NSX6" s="1377"/>
      <c r="NSY6" s="1377"/>
      <c r="NSZ6" s="1377"/>
      <c r="NTA6" s="1377"/>
      <c r="NTB6" s="1377"/>
      <c r="NTC6" s="1377"/>
      <c r="NTD6" s="1377"/>
      <c r="NTE6" s="1377"/>
      <c r="NTF6" s="1377"/>
      <c r="NTG6" s="1377"/>
      <c r="NTH6" s="1377"/>
      <c r="NTI6" s="1377"/>
      <c r="NTJ6" s="1377"/>
      <c r="NTK6" s="1377"/>
      <c r="NTL6" s="1377"/>
      <c r="NTM6" s="1377"/>
      <c r="NTN6" s="1377"/>
      <c r="NTO6" s="1377"/>
      <c r="NTP6" s="1377"/>
      <c r="NTQ6" s="1377"/>
      <c r="NTR6" s="1377"/>
      <c r="NTS6" s="1377"/>
      <c r="NTT6" s="1377"/>
      <c r="NTU6" s="1377"/>
      <c r="NTV6" s="1377"/>
      <c r="NTW6" s="1377"/>
      <c r="NTX6" s="1377"/>
      <c r="NTY6" s="1377"/>
      <c r="NTZ6" s="1377"/>
      <c r="NUA6" s="1377"/>
      <c r="NUB6" s="1377"/>
      <c r="NUC6" s="1377"/>
      <c r="NUD6" s="1377"/>
      <c r="NUE6" s="1377"/>
      <c r="NUF6" s="1377"/>
      <c r="NUG6" s="1377"/>
      <c r="NUH6" s="1377"/>
      <c r="NUI6" s="1377"/>
      <c r="NUJ6" s="1377"/>
      <c r="NUK6" s="1377"/>
      <c r="NUL6" s="1377"/>
      <c r="NUM6" s="1377"/>
      <c r="NUN6" s="1377"/>
      <c r="NUO6" s="1377"/>
      <c r="NUP6" s="1377"/>
      <c r="NUQ6" s="1377"/>
      <c r="NUR6" s="1377"/>
      <c r="NUS6" s="1377"/>
      <c r="NUT6" s="1377"/>
      <c r="NUU6" s="1377"/>
      <c r="NUV6" s="1377"/>
      <c r="NUW6" s="1377"/>
      <c r="NUX6" s="1377"/>
      <c r="NUY6" s="1377"/>
      <c r="NUZ6" s="1377"/>
      <c r="NVA6" s="1377"/>
      <c r="NVB6" s="1377"/>
      <c r="NVC6" s="1377"/>
      <c r="NVD6" s="1377"/>
      <c r="NVE6" s="1377"/>
      <c r="NVF6" s="1377"/>
      <c r="NVG6" s="1377"/>
      <c r="NVH6" s="1377"/>
      <c r="NVI6" s="1377"/>
      <c r="NVJ6" s="1377"/>
      <c r="NVK6" s="1377"/>
      <c r="NVL6" s="1377"/>
      <c r="NVM6" s="1377"/>
      <c r="NVN6" s="1377"/>
      <c r="NVO6" s="1377"/>
      <c r="NVP6" s="1377"/>
      <c r="NVQ6" s="1377"/>
      <c r="NVR6" s="1377"/>
      <c r="NVS6" s="1377"/>
      <c r="NVT6" s="1377"/>
      <c r="NVU6" s="1377"/>
      <c r="NVV6" s="1377"/>
      <c r="NVW6" s="1377"/>
      <c r="NVX6" s="1377"/>
      <c r="NVY6" s="1377"/>
      <c r="NVZ6" s="1377"/>
      <c r="NWA6" s="1377"/>
      <c r="NWB6" s="1377"/>
      <c r="NWC6" s="1377"/>
      <c r="NWD6" s="1377"/>
      <c r="NWE6" s="1377"/>
      <c r="NWF6" s="1377"/>
      <c r="NWG6" s="1377"/>
      <c r="NWH6" s="1377"/>
      <c r="NWI6" s="1377"/>
      <c r="NWJ6" s="1377"/>
      <c r="NWK6" s="1377"/>
      <c r="NWL6" s="1377"/>
      <c r="NWM6" s="1377"/>
      <c r="NWN6" s="1377"/>
      <c r="NWO6" s="1377"/>
      <c r="NWP6" s="1377"/>
      <c r="NWQ6" s="1377"/>
      <c r="NWR6" s="1377"/>
      <c r="NWS6" s="1377"/>
      <c r="NWT6" s="1377"/>
      <c r="NWU6" s="1377"/>
      <c r="NWV6" s="1377"/>
      <c r="NWW6" s="1377"/>
      <c r="NWX6" s="1377"/>
      <c r="NWY6" s="1377"/>
      <c r="NWZ6" s="1377"/>
      <c r="NXA6" s="1377"/>
      <c r="NXB6" s="1377"/>
      <c r="NXC6" s="1377"/>
      <c r="NXD6" s="1377"/>
      <c r="NXE6" s="1377"/>
      <c r="NXF6" s="1377"/>
      <c r="NXG6" s="1377"/>
      <c r="NXH6" s="1377"/>
      <c r="NXI6" s="1377"/>
      <c r="NXJ6" s="1377"/>
      <c r="NXK6" s="1377"/>
      <c r="NXL6" s="1377"/>
      <c r="NXM6" s="1377"/>
      <c r="NXN6" s="1377"/>
      <c r="NXO6" s="1377"/>
      <c r="NXP6" s="1377"/>
      <c r="NXQ6" s="1377"/>
      <c r="NXR6" s="1377"/>
      <c r="NXS6" s="1377"/>
      <c r="NXT6" s="1377"/>
      <c r="NXU6" s="1377"/>
      <c r="NXV6" s="1377"/>
      <c r="NXW6" s="1377"/>
      <c r="NXX6" s="1377"/>
      <c r="NXY6" s="1377"/>
      <c r="NXZ6" s="1377"/>
      <c r="NYA6" s="1377"/>
      <c r="NYB6" s="1377"/>
      <c r="NYC6" s="1377"/>
      <c r="NYD6" s="1377"/>
      <c r="NYE6" s="1377"/>
      <c r="NYF6" s="1377"/>
      <c r="NYG6" s="1377"/>
      <c r="NYH6" s="1377"/>
      <c r="NYI6" s="1377"/>
      <c r="NYJ6" s="1377"/>
      <c r="NYK6" s="1377"/>
      <c r="NYL6" s="1377"/>
      <c r="NYM6" s="1377"/>
      <c r="NYN6" s="1377"/>
      <c r="NYO6" s="1377"/>
      <c r="NYP6" s="1377"/>
      <c r="NYQ6" s="1377"/>
      <c r="NYR6" s="1377"/>
      <c r="NYS6" s="1377"/>
      <c r="NYT6" s="1377"/>
      <c r="NYU6" s="1377"/>
      <c r="NYV6" s="1377"/>
      <c r="NYW6" s="1377"/>
      <c r="NYX6" s="1377"/>
      <c r="NYY6" s="1377"/>
      <c r="NYZ6" s="1377"/>
      <c r="NZA6" s="1377"/>
      <c r="NZB6" s="1377"/>
      <c r="NZC6" s="1377"/>
      <c r="NZD6" s="1377"/>
      <c r="NZE6" s="1377"/>
      <c r="NZF6" s="1377"/>
      <c r="NZG6" s="1377"/>
      <c r="NZH6" s="1377"/>
      <c r="NZI6" s="1377"/>
      <c r="NZJ6" s="1377"/>
      <c r="NZK6" s="1377"/>
      <c r="NZL6" s="1377"/>
      <c r="NZM6" s="1377"/>
      <c r="NZN6" s="1377"/>
      <c r="NZO6" s="1377"/>
      <c r="NZP6" s="1377"/>
      <c r="NZQ6" s="1377"/>
      <c r="NZR6" s="1377"/>
      <c r="NZS6" s="1377"/>
      <c r="NZT6" s="1377"/>
      <c r="NZU6" s="1377"/>
      <c r="NZV6" s="1377"/>
      <c r="NZW6" s="1377"/>
      <c r="NZX6" s="1377"/>
      <c r="NZY6" s="1377"/>
      <c r="NZZ6" s="1377"/>
      <c r="OAA6" s="1377"/>
      <c r="OAB6" s="1377"/>
      <c r="OAC6" s="1377"/>
      <c r="OAD6" s="1377"/>
      <c r="OAE6" s="1377"/>
      <c r="OAF6" s="1377"/>
      <c r="OAG6" s="1377"/>
      <c r="OAH6" s="1377"/>
      <c r="OAI6" s="1377"/>
      <c r="OAJ6" s="1377"/>
      <c r="OAK6" s="1377"/>
      <c r="OAL6" s="1377"/>
      <c r="OAM6" s="1377"/>
      <c r="OAN6" s="1377"/>
      <c r="OAO6" s="1377"/>
      <c r="OAP6" s="1377"/>
      <c r="OAQ6" s="1377"/>
      <c r="OAR6" s="1377"/>
      <c r="OAS6" s="1377"/>
      <c r="OAT6" s="1377"/>
      <c r="OAU6" s="1377"/>
      <c r="OAV6" s="1377"/>
      <c r="OAW6" s="1377"/>
      <c r="OAX6" s="1377"/>
      <c r="OAY6" s="1377"/>
      <c r="OAZ6" s="1377"/>
      <c r="OBA6" s="1377"/>
      <c r="OBB6" s="1377"/>
      <c r="OBC6" s="1377"/>
      <c r="OBD6" s="1377"/>
      <c r="OBE6" s="1377"/>
      <c r="OBF6" s="1377"/>
      <c r="OBG6" s="1377"/>
      <c r="OBH6" s="1377"/>
      <c r="OBI6" s="1377"/>
      <c r="OBJ6" s="1377"/>
      <c r="OBK6" s="1377"/>
      <c r="OBL6" s="1377"/>
      <c r="OBM6" s="1377"/>
      <c r="OBN6" s="1377"/>
      <c r="OBO6" s="1377"/>
      <c r="OBP6" s="1377"/>
      <c r="OBQ6" s="1377"/>
      <c r="OBR6" s="1377"/>
      <c r="OBS6" s="1377"/>
      <c r="OBT6" s="1377"/>
      <c r="OBU6" s="1377"/>
      <c r="OBV6" s="1377"/>
      <c r="OBW6" s="1377"/>
      <c r="OBX6" s="1377"/>
      <c r="OBY6" s="1377"/>
      <c r="OBZ6" s="1377"/>
      <c r="OCA6" s="1377"/>
      <c r="OCB6" s="1377"/>
      <c r="OCC6" s="1377"/>
      <c r="OCD6" s="1377"/>
      <c r="OCE6" s="1377"/>
      <c r="OCF6" s="1377"/>
      <c r="OCG6" s="1377"/>
      <c r="OCH6" s="1377"/>
      <c r="OCI6" s="1377"/>
      <c r="OCJ6" s="1377"/>
      <c r="OCK6" s="1377"/>
      <c r="OCL6" s="1377"/>
      <c r="OCM6" s="1377"/>
      <c r="OCN6" s="1377"/>
      <c r="OCO6" s="1377"/>
      <c r="OCP6" s="1377"/>
      <c r="OCQ6" s="1377"/>
      <c r="OCR6" s="1377"/>
      <c r="OCS6" s="1377"/>
      <c r="OCT6" s="1377"/>
      <c r="OCU6" s="1377"/>
      <c r="OCV6" s="1377"/>
      <c r="OCW6" s="1377"/>
      <c r="OCX6" s="1377"/>
      <c r="OCY6" s="1377"/>
      <c r="OCZ6" s="1377"/>
      <c r="ODA6" s="1377"/>
      <c r="ODB6" s="1377"/>
      <c r="ODC6" s="1377"/>
      <c r="ODD6" s="1377"/>
      <c r="ODE6" s="1377"/>
      <c r="ODF6" s="1377"/>
      <c r="ODG6" s="1377"/>
      <c r="ODH6" s="1377"/>
      <c r="ODI6" s="1377"/>
      <c r="ODJ6" s="1377"/>
      <c r="ODK6" s="1377"/>
      <c r="ODL6" s="1377"/>
      <c r="ODM6" s="1377"/>
      <c r="ODN6" s="1377"/>
      <c r="ODO6" s="1377"/>
      <c r="ODP6" s="1377"/>
      <c r="ODQ6" s="1377"/>
      <c r="ODR6" s="1377"/>
      <c r="ODS6" s="1377"/>
      <c r="ODT6" s="1377"/>
      <c r="ODU6" s="1377"/>
      <c r="ODV6" s="1377"/>
      <c r="ODW6" s="1377"/>
      <c r="ODX6" s="1377"/>
      <c r="ODY6" s="1377"/>
      <c r="ODZ6" s="1377"/>
      <c r="OEA6" s="1377"/>
      <c r="OEB6" s="1377"/>
      <c r="OEC6" s="1377"/>
      <c r="OED6" s="1377"/>
      <c r="OEE6" s="1377"/>
      <c r="OEF6" s="1377"/>
      <c r="OEG6" s="1377"/>
      <c r="OEH6" s="1377"/>
      <c r="OEI6" s="1377"/>
      <c r="OEJ6" s="1377"/>
      <c r="OEK6" s="1377"/>
      <c r="OEL6" s="1377"/>
      <c r="OEM6" s="1377"/>
      <c r="OEN6" s="1377"/>
      <c r="OEO6" s="1377"/>
      <c r="OEP6" s="1377"/>
      <c r="OEQ6" s="1377"/>
      <c r="OER6" s="1377"/>
      <c r="OES6" s="1377"/>
      <c r="OET6" s="1377"/>
      <c r="OEU6" s="1377"/>
      <c r="OEV6" s="1377"/>
      <c r="OEW6" s="1377"/>
      <c r="OEX6" s="1377"/>
      <c r="OEY6" s="1377"/>
      <c r="OEZ6" s="1377"/>
      <c r="OFA6" s="1377"/>
      <c r="OFB6" s="1377"/>
      <c r="OFC6" s="1377"/>
      <c r="OFD6" s="1377"/>
      <c r="OFE6" s="1377"/>
      <c r="OFF6" s="1377"/>
      <c r="OFG6" s="1377"/>
      <c r="OFH6" s="1377"/>
      <c r="OFI6" s="1377"/>
      <c r="OFJ6" s="1377"/>
      <c r="OFK6" s="1377"/>
      <c r="OFL6" s="1377"/>
      <c r="OFM6" s="1377"/>
      <c r="OFN6" s="1377"/>
      <c r="OFO6" s="1377"/>
      <c r="OFP6" s="1377"/>
      <c r="OFQ6" s="1377"/>
      <c r="OFR6" s="1377"/>
      <c r="OFS6" s="1377"/>
      <c r="OFT6" s="1377"/>
      <c r="OFU6" s="1377"/>
      <c r="OFV6" s="1377"/>
      <c r="OFW6" s="1377"/>
      <c r="OFX6" s="1377"/>
      <c r="OFY6" s="1377"/>
      <c r="OFZ6" s="1377"/>
      <c r="OGA6" s="1377"/>
      <c r="OGB6" s="1377"/>
      <c r="OGC6" s="1377"/>
      <c r="OGD6" s="1377"/>
      <c r="OGE6" s="1377"/>
      <c r="OGF6" s="1377"/>
      <c r="OGG6" s="1377"/>
      <c r="OGH6" s="1377"/>
      <c r="OGI6" s="1377"/>
      <c r="OGJ6" s="1377"/>
      <c r="OGK6" s="1377"/>
      <c r="OGL6" s="1377"/>
      <c r="OGM6" s="1377"/>
      <c r="OGN6" s="1377"/>
      <c r="OGO6" s="1377"/>
      <c r="OGP6" s="1377"/>
      <c r="OGQ6" s="1377"/>
      <c r="OGR6" s="1377"/>
      <c r="OGS6" s="1377"/>
      <c r="OGT6" s="1377"/>
      <c r="OGU6" s="1377"/>
      <c r="OGV6" s="1377"/>
      <c r="OGW6" s="1377"/>
      <c r="OGX6" s="1377"/>
      <c r="OGY6" s="1377"/>
      <c r="OGZ6" s="1377"/>
      <c r="OHA6" s="1377"/>
      <c r="OHB6" s="1377"/>
      <c r="OHC6" s="1377"/>
      <c r="OHD6" s="1377"/>
      <c r="OHE6" s="1377"/>
      <c r="OHF6" s="1377"/>
      <c r="OHG6" s="1377"/>
      <c r="OHH6" s="1377"/>
      <c r="OHI6" s="1377"/>
      <c r="OHJ6" s="1377"/>
      <c r="OHK6" s="1377"/>
      <c r="OHL6" s="1377"/>
      <c r="OHM6" s="1377"/>
      <c r="OHN6" s="1377"/>
      <c r="OHO6" s="1377"/>
      <c r="OHP6" s="1377"/>
      <c r="OHQ6" s="1377"/>
      <c r="OHR6" s="1377"/>
      <c r="OHS6" s="1377"/>
      <c r="OHT6" s="1377"/>
      <c r="OHU6" s="1377"/>
      <c r="OHV6" s="1377"/>
      <c r="OHW6" s="1377"/>
      <c r="OHX6" s="1377"/>
      <c r="OHY6" s="1377"/>
      <c r="OHZ6" s="1377"/>
      <c r="OIA6" s="1377"/>
      <c r="OIB6" s="1377"/>
      <c r="OIC6" s="1377"/>
      <c r="OID6" s="1377"/>
      <c r="OIE6" s="1377"/>
      <c r="OIF6" s="1377"/>
      <c r="OIG6" s="1377"/>
      <c r="OIH6" s="1377"/>
      <c r="OII6" s="1377"/>
      <c r="OIJ6" s="1377"/>
      <c r="OIK6" s="1377"/>
      <c r="OIL6" s="1377"/>
      <c r="OIM6" s="1377"/>
      <c r="OIN6" s="1377"/>
      <c r="OIO6" s="1377"/>
      <c r="OIP6" s="1377"/>
      <c r="OIQ6" s="1377"/>
      <c r="OIR6" s="1377"/>
      <c r="OIS6" s="1377"/>
      <c r="OIT6" s="1377"/>
      <c r="OIU6" s="1377"/>
      <c r="OIV6" s="1377"/>
      <c r="OIW6" s="1377"/>
      <c r="OIX6" s="1377"/>
      <c r="OIY6" s="1377"/>
      <c r="OIZ6" s="1377"/>
      <c r="OJA6" s="1377"/>
      <c r="OJB6" s="1377"/>
      <c r="OJC6" s="1377"/>
      <c r="OJD6" s="1377"/>
      <c r="OJE6" s="1377"/>
      <c r="OJF6" s="1377"/>
      <c r="OJG6" s="1377"/>
      <c r="OJH6" s="1377"/>
      <c r="OJI6" s="1377"/>
      <c r="OJJ6" s="1377"/>
      <c r="OJK6" s="1377"/>
      <c r="OJL6" s="1377"/>
      <c r="OJM6" s="1377"/>
      <c r="OJN6" s="1377"/>
      <c r="OJO6" s="1377"/>
      <c r="OJP6" s="1377"/>
      <c r="OJQ6" s="1377"/>
      <c r="OJR6" s="1377"/>
      <c r="OJS6" s="1377"/>
      <c r="OJT6" s="1377"/>
      <c r="OJU6" s="1377"/>
      <c r="OJV6" s="1377"/>
      <c r="OJW6" s="1377"/>
      <c r="OJX6" s="1377"/>
      <c r="OJY6" s="1377"/>
      <c r="OJZ6" s="1377"/>
      <c r="OKA6" s="1377"/>
      <c r="OKB6" s="1377"/>
      <c r="OKC6" s="1377"/>
      <c r="OKD6" s="1377"/>
      <c r="OKE6" s="1377"/>
      <c r="OKF6" s="1377"/>
      <c r="OKG6" s="1377"/>
      <c r="OKH6" s="1377"/>
      <c r="OKI6" s="1377"/>
      <c r="OKJ6" s="1377"/>
      <c r="OKK6" s="1377"/>
      <c r="OKL6" s="1377"/>
      <c r="OKM6" s="1377"/>
      <c r="OKN6" s="1377"/>
      <c r="OKO6" s="1377"/>
      <c r="OKP6" s="1377"/>
      <c r="OKQ6" s="1377"/>
      <c r="OKR6" s="1377"/>
      <c r="OKS6" s="1377"/>
      <c r="OKT6" s="1377"/>
      <c r="OKU6" s="1377"/>
      <c r="OKV6" s="1377"/>
      <c r="OKW6" s="1377"/>
      <c r="OKX6" s="1377"/>
      <c r="OKY6" s="1377"/>
      <c r="OKZ6" s="1377"/>
      <c r="OLA6" s="1377"/>
      <c r="OLB6" s="1377"/>
      <c r="OLC6" s="1377"/>
      <c r="OLD6" s="1377"/>
      <c r="OLE6" s="1377"/>
      <c r="OLF6" s="1377"/>
      <c r="OLG6" s="1377"/>
      <c r="OLH6" s="1377"/>
      <c r="OLI6" s="1377"/>
      <c r="OLJ6" s="1377"/>
      <c r="OLK6" s="1377"/>
      <c r="OLL6" s="1377"/>
      <c r="OLM6" s="1377"/>
      <c r="OLN6" s="1377"/>
      <c r="OLO6" s="1377"/>
      <c r="OLP6" s="1377"/>
      <c r="OLQ6" s="1377"/>
      <c r="OLR6" s="1377"/>
      <c r="OLS6" s="1377"/>
      <c r="OLT6" s="1377"/>
      <c r="OLU6" s="1377"/>
      <c r="OLV6" s="1377"/>
      <c r="OLW6" s="1377"/>
      <c r="OLX6" s="1377"/>
      <c r="OLY6" s="1377"/>
      <c r="OLZ6" s="1377"/>
      <c r="OMA6" s="1377"/>
      <c r="OMB6" s="1377"/>
      <c r="OMC6" s="1377"/>
      <c r="OMD6" s="1377"/>
      <c r="OME6" s="1377"/>
      <c r="OMF6" s="1377"/>
      <c r="OMG6" s="1377"/>
      <c r="OMH6" s="1377"/>
      <c r="OMI6" s="1377"/>
      <c r="OMJ6" s="1377"/>
      <c r="OMK6" s="1377"/>
      <c r="OML6" s="1377"/>
      <c r="OMM6" s="1377"/>
      <c r="OMN6" s="1377"/>
      <c r="OMO6" s="1377"/>
      <c r="OMP6" s="1377"/>
      <c r="OMQ6" s="1377"/>
      <c r="OMR6" s="1377"/>
      <c r="OMS6" s="1377"/>
      <c r="OMT6" s="1377"/>
      <c r="OMU6" s="1377"/>
      <c r="OMV6" s="1377"/>
      <c r="OMW6" s="1377"/>
      <c r="OMX6" s="1377"/>
      <c r="OMY6" s="1377"/>
      <c r="OMZ6" s="1377"/>
      <c r="ONA6" s="1377"/>
      <c r="ONB6" s="1377"/>
      <c r="ONC6" s="1377"/>
      <c r="OND6" s="1377"/>
      <c r="ONE6" s="1377"/>
      <c r="ONF6" s="1377"/>
      <c r="ONG6" s="1377"/>
      <c r="ONH6" s="1377"/>
      <c r="ONI6" s="1377"/>
      <c r="ONJ6" s="1377"/>
      <c r="ONK6" s="1377"/>
      <c r="ONL6" s="1377"/>
      <c r="ONM6" s="1377"/>
      <c r="ONN6" s="1377"/>
      <c r="ONO6" s="1377"/>
      <c r="ONP6" s="1377"/>
      <c r="ONQ6" s="1377"/>
      <c r="ONR6" s="1377"/>
      <c r="ONS6" s="1377"/>
      <c r="ONT6" s="1377"/>
      <c r="ONU6" s="1377"/>
      <c r="ONV6" s="1377"/>
      <c r="ONW6" s="1377"/>
      <c r="ONX6" s="1377"/>
      <c r="ONY6" s="1377"/>
      <c r="ONZ6" s="1377"/>
      <c r="OOA6" s="1377"/>
      <c r="OOB6" s="1377"/>
      <c r="OOC6" s="1377"/>
      <c r="OOD6" s="1377"/>
      <c r="OOE6" s="1377"/>
      <c r="OOF6" s="1377"/>
      <c r="OOG6" s="1377"/>
      <c r="OOH6" s="1377"/>
      <c r="OOI6" s="1377"/>
      <c r="OOJ6" s="1377"/>
      <c r="OOK6" s="1377"/>
      <c r="OOL6" s="1377"/>
      <c r="OOM6" s="1377"/>
      <c r="OON6" s="1377"/>
      <c r="OOO6" s="1377"/>
      <c r="OOP6" s="1377"/>
      <c r="OOQ6" s="1377"/>
      <c r="OOR6" s="1377"/>
      <c r="OOS6" s="1377"/>
      <c r="OOT6" s="1377"/>
      <c r="OOU6" s="1377"/>
      <c r="OOV6" s="1377"/>
      <c r="OOW6" s="1377"/>
      <c r="OOX6" s="1377"/>
      <c r="OOY6" s="1377"/>
      <c r="OOZ6" s="1377"/>
      <c r="OPA6" s="1377"/>
      <c r="OPB6" s="1377"/>
      <c r="OPC6" s="1377"/>
      <c r="OPD6" s="1377"/>
      <c r="OPE6" s="1377"/>
      <c r="OPF6" s="1377"/>
      <c r="OPG6" s="1377"/>
      <c r="OPH6" s="1377"/>
      <c r="OPI6" s="1377"/>
      <c r="OPJ6" s="1377"/>
      <c r="OPK6" s="1377"/>
      <c r="OPL6" s="1377"/>
      <c r="OPM6" s="1377"/>
      <c r="OPN6" s="1377"/>
      <c r="OPO6" s="1377"/>
      <c r="OPP6" s="1377"/>
      <c r="OPQ6" s="1377"/>
      <c r="OPR6" s="1377"/>
      <c r="OPS6" s="1377"/>
      <c r="OPT6" s="1377"/>
      <c r="OPU6" s="1377"/>
      <c r="OPV6" s="1377"/>
      <c r="OPW6" s="1377"/>
      <c r="OPX6" s="1377"/>
      <c r="OPY6" s="1377"/>
      <c r="OPZ6" s="1377"/>
      <c r="OQA6" s="1377"/>
      <c r="OQB6" s="1377"/>
      <c r="OQC6" s="1377"/>
      <c r="OQD6" s="1377"/>
      <c r="OQE6" s="1377"/>
      <c r="OQF6" s="1377"/>
      <c r="OQG6" s="1377"/>
      <c r="OQH6" s="1377"/>
      <c r="OQI6" s="1377"/>
      <c r="OQJ6" s="1377"/>
      <c r="OQK6" s="1377"/>
      <c r="OQL6" s="1377"/>
      <c r="OQM6" s="1377"/>
      <c r="OQN6" s="1377"/>
      <c r="OQO6" s="1377"/>
      <c r="OQP6" s="1377"/>
      <c r="OQQ6" s="1377"/>
      <c r="OQR6" s="1377"/>
      <c r="OQS6" s="1377"/>
      <c r="OQT6" s="1377"/>
      <c r="OQU6" s="1377"/>
      <c r="OQV6" s="1377"/>
      <c r="OQW6" s="1377"/>
      <c r="OQX6" s="1377"/>
      <c r="OQY6" s="1377"/>
      <c r="OQZ6" s="1377"/>
      <c r="ORA6" s="1377"/>
      <c r="ORB6" s="1377"/>
      <c r="ORC6" s="1377"/>
      <c r="ORD6" s="1377"/>
      <c r="ORE6" s="1377"/>
      <c r="ORF6" s="1377"/>
      <c r="ORG6" s="1377"/>
      <c r="ORH6" s="1377"/>
      <c r="ORI6" s="1377"/>
      <c r="ORJ6" s="1377"/>
      <c r="ORK6" s="1377"/>
      <c r="ORL6" s="1377"/>
      <c r="ORM6" s="1377"/>
      <c r="ORN6" s="1377"/>
      <c r="ORO6" s="1377"/>
      <c r="ORP6" s="1377"/>
      <c r="ORQ6" s="1377"/>
      <c r="ORR6" s="1377"/>
      <c r="ORS6" s="1377"/>
      <c r="ORT6" s="1377"/>
      <c r="ORU6" s="1377"/>
      <c r="ORV6" s="1377"/>
      <c r="ORW6" s="1377"/>
      <c r="ORX6" s="1377"/>
      <c r="ORY6" s="1377"/>
      <c r="ORZ6" s="1377"/>
      <c r="OSA6" s="1377"/>
      <c r="OSB6" s="1377"/>
      <c r="OSC6" s="1377"/>
      <c r="OSD6" s="1377"/>
      <c r="OSE6" s="1377"/>
      <c r="OSF6" s="1377"/>
      <c r="OSG6" s="1377"/>
      <c r="OSH6" s="1377"/>
      <c r="OSI6" s="1377"/>
      <c r="OSJ6" s="1377"/>
      <c r="OSK6" s="1377"/>
      <c r="OSL6" s="1377"/>
      <c r="OSM6" s="1377"/>
      <c r="OSN6" s="1377"/>
      <c r="OSO6" s="1377"/>
      <c r="OSP6" s="1377"/>
      <c r="OSQ6" s="1377"/>
      <c r="OSR6" s="1377"/>
      <c r="OSS6" s="1377"/>
      <c r="OST6" s="1377"/>
      <c r="OSU6" s="1377"/>
      <c r="OSV6" s="1377"/>
      <c r="OSW6" s="1377"/>
      <c r="OSX6" s="1377"/>
      <c r="OSY6" s="1377"/>
      <c r="OSZ6" s="1377"/>
      <c r="OTA6" s="1377"/>
      <c r="OTB6" s="1377"/>
      <c r="OTC6" s="1377"/>
      <c r="OTD6" s="1377"/>
      <c r="OTE6" s="1377"/>
      <c r="OTF6" s="1377"/>
      <c r="OTG6" s="1377"/>
      <c r="OTH6" s="1377"/>
      <c r="OTI6" s="1377"/>
      <c r="OTJ6" s="1377"/>
      <c r="OTK6" s="1377"/>
      <c r="OTL6" s="1377"/>
      <c r="OTM6" s="1377"/>
      <c r="OTN6" s="1377"/>
      <c r="OTO6" s="1377"/>
      <c r="OTP6" s="1377"/>
      <c r="OTQ6" s="1377"/>
      <c r="OTR6" s="1377"/>
      <c r="OTS6" s="1377"/>
      <c r="OTT6" s="1377"/>
      <c r="OTU6" s="1377"/>
      <c r="OTV6" s="1377"/>
      <c r="OTW6" s="1377"/>
      <c r="OTX6" s="1377"/>
      <c r="OTY6" s="1377"/>
      <c r="OTZ6" s="1377"/>
      <c r="OUA6" s="1377"/>
      <c r="OUB6" s="1377"/>
      <c r="OUC6" s="1377"/>
      <c r="OUD6" s="1377"/>
      <c r="OUE6" s="1377"/>
      <c r="OUF6" s="1377"/>
      <c r="OUG6" s="1377"/>
      <c r="OUH6" s="1377"/>
      <c r="OUI6" s="1377"/>
      <c r="OUJ6" s="1377"/>
      <c r="OUK6" s="1377"/>
      <c r="OUL6" s="1377"/>
      <c r="OUM6" s="1377"/>
      <c r="OUN6" s="1377"/>
      <c r="OUO6" s="1377"/>
      <c r="OUP6" s="1377"/>
      <c r="OUQ6" s="1377"/>
      <c r="OUR6" s="1377"/>
      <c r="OUS6" s="1377"/>
      <c r="OUT6" s="1377"/>
      <c r="OUU6" s="1377"/>
      <c r="OUV6" s="1377"/>
      <c r="OUW6" s="1377"/>
      <c r="OUX6" s="1377"/>
      <c r="OUY6" s="1377"/>
      <c r="OUZ6" s="1377"/>
      <c r="OVA6" s="1377"/>
      <c r="OVB6" s="1377"/>
      <c r="OVC6" s="1377"/>
      <c r="OVD6" s="1377"/>
      <c r="OVE6" s="1377"/>
      <c r="OVF6" s="1377"/>
      <c r="OVG6" s="1377"/>
      <c r="OVH6" s="1377"/>
      <c r="OVI6" s="1377"/>
      <c r="OVJ6" s="1377"/>
      <c r="OVK6" s="1377"/>
      <c r="OVL6" s="1377"/>
      <c r="OVM6" s="1377"/>
      <c r="OVN6" s="1377"/>
      <c r="OVO6" s="1377"/>
      <c r="OVP6" s="1377"/>
      <c r="OVQ6" s="1377"/>
      <c r="OVR6" s="1377"/>
      <c r="OVS6" s="1377"/>
      <c r="OVT6" s="1377"/>
      <c r="OVU6" s="1377"/>
      <c r="OVV6" s="1377"/>
      <c r="OVW6" s="1377"/>
      <c r="OVX6" s="1377"/>
      <c r="OVY6" s="1377"/>
      <c r="OVZ6" s="1377"/>
      <c r="OWA6" s="1377"/>
      <c r="OWB6" s="1377"/>
      <c r="OWC6" s="1377"/>
      <c r="OWD6" s="1377"/>
      <c r="OWE6" s="1377"/>
      <c r="OWF6" s="1377"/>
      <c r="OWG6" s="1377"/>
      <c r="OWH6" s="1377"/>
      <c r="OWI6" s="1377"/>
      <c r="OWJ6" s="1377"/>
      <c r="OWK6" s="1377"/>
      <c r="OWL6" s="1377"/>
      <c r="OWM6" s="1377"/>
      <c r="OWN6" s="1377"/>
      <c r="OWO6" s="1377"/>
      <c r="OWP6" s="1377"/>
      <c r="OWQ6" s="1377"/>
      <c r="OWR6" s="1377"/>
      <c r="OWS6" s="1377"/>
      <c r="OWT6" s="1377"/>
      <c r="OWU6" s="1377"/>
      <c r="OWV6" s="1377"/>
      <c r="OWW6" s="1377"/>
      <c r="OWX6" s="1377"/>
      <c r="OWY6" s="1377"/>
      <c r="OWZ6" s="1377"/>
      <c r="OXA6" s="1377"/>
      <c r="OXB6" s="1377"/>
      <c r="OXC6" s="1377"/>
      <c r="OXD6" s="1377"/>
      <c r="OXE6" s="1377"/>
      <c r="OXF6" s="1377"/>
      <c r="OXG6" s="1377"/>
      <c r="OXH6" s="1377"/>
      <c r="OXI6" s="1377"/>
      <c r="OXJ6" s="1377"/>
      <c r="OXK6" s="1377"/>
      <c r="OXL6" s="1377"/>
      <c r="OXM6" s="1377"/>
      <c r="OXN6" s="1377"/>
      <c r="OXO6" s="1377"/>
      <c r="OXP6" s="1377"/>
      <c r="OXQ6" s="1377"/>
      <c r="OXR6" s="1377"/>
      <c r="OXS6" s="1377"/>
      <c r="OXT6" s="1377"/>
      <c r="OXU6" s="1377"/>
      <c r="OXV6" s="1377"/>
      <c r="OXW6" s="1377"/>
      <c r="OXX6" s="1377"/>
      <c r="OXY6" s="1377"/>
      <c r="OXZ6" s="1377"/>
      <c r="OYA6" s="1377"/>
      <c r="OYB6" s="1377"/>
      <c r="OYC6" s="1377"/>
      <c r="OYD6" s="1377"/>
      <c r="OYE6" s="1377"/>
      <c r="OYF6" s="1377"/>
      <c r="OYG6" s="1377"/>
      <c r="OYH6" s="1377"/>
      <c r="OYI6" s="1377"/>
      <c r="OYJ6" s="1377"/>
      <c r="OYK6" s="1377"/>
      <c r="OYL6" s="1377"/>
      <c r="OYM6" s="1377"/>
      <c r="OYN6" s="1377"/>
      <c r="OYO6" s="1377"/>
      <c r="OYP6" s="1377"/>
      <c r="OYQ6" s="1377"/>
      <c r="OYR6" s="1377"/>
      <c r="OYS6" s="1377"/>
      <c r="OYT6" s="1377"/>
      <c r="OYU6" s="1377"/>
      <c r="OYV6" s="1377"/>
      <c r="OYW6" s="1377"/>
      <c r="OYX6" s="1377"/>
      <c r="OYY6" s="1377"/>
      <c r="OYZ6" s="1377"/>
      <c r="OZA6" s="1377"/>
      <c r="OZB6" s="1377"/>
      <c r="OZC6" s="1377"/>
      <c r="OZD6" s="1377"/>
      <c r="OZE6" s="1377"/>
      <c r="OZF6" s="1377"/>
      <c r="OZG6" s="1377"/>
      <c r="OZH6" s="1377"/>
      <c r="OZI6" s="1377"/>
      <c r="OZJ6" s="1377"/>
      <c r="OZK6" s="1377"/>
      <c r="OZL6" s="1377"/>
      <c r="OZM6" s="1377"/>
      <c r="OZN6" s="1377"/>
      <c r="OZO6" s="1377"/>
      <c r="OZP6" s="1377"/>
      <c r="OZQ6" s="1377"/>
      <c r="OZR6" s="1377"/>
      <c r="OZS6" s="1377"/>
      <c r="OZT6" s="1377"/>
      <c r="OZU6" s="1377"/>
      <c r="OZV6" s="1377"/>
      <c r="OZW6" s="1377"/>
      <c r="OZX6" s="1377"/>
      <c r="OZY6" s="1377"/>
      <c r="OZZ6" s="1377"/>
      <c r="PAA6" s="1377"/>
      <c r="PAB6" s="1377"/>
      <c r="PAC6" s="1377"/>
      <c r="PAD6" s="1377"/>
      <c r="PAE6" s="1377"/>
      <c r="PAF6" s="1377"/>
      <c r="PAG6" s="1377"/>
      <c r="PAH6" s="1377"/>
      <c r="PAI6" s="1377"/>
      <c r="PAJ6" s="1377"/>
      <c r="PAK6" s="1377"/>
      <c r="PAL6" s="1377"/>
      <c r="PAM6" s="1377"/>
      <c r="PAN6" s="1377"/>
      <c r="PAO6" s="1377"/>
      <c r="PAP6" s="1377"/>
      <c r="PAQ6" s="1377"/>
      <c r="PAR6" s="1377"/>
      <c r="PAS6" s="1377"/>
      <c r="PAT6" s="1377"/>
      <c r="PAU6" s="1377"/>
      <c r="PAV6" s="1377"/>
      <c r="PAW6" s="1377"/>
      <c r="PAX6" s="1377"/>
      <c r="PAY6" s="1377"/>
      <c r="PAZ6" s="1377"/>
      <c r="PBA6" s="1377"/>
      <c r="PBB6" s="1377"/>
      <c r="PBC6" s="1377"/>
      <c r="PBD6" s="1377"/>
      <c r="PBE6" s="1377"/>
      <c r="PBF6" s="1377"/>
      <c r="PBG6" s="1377"/>
      <c r="PBH6" s="1377"/>
      <c r="PBI6" s="1377"/>
      <c r="PBJ6" s="1377"/>
      <c r="PBK6" s="1377"/>
      <c r="PBL6" s="1377"/>
      <c r="PBM6" s="1377"/>
      <c r="PBN6" s="1377"/>
      <c r="PBO6" s="1377"/>
      <c r="PBP6" s="1377"/>
      <c r="PBQ6" s="1377"/>
      <c r="PBR6" s="1377"/>
      <c r="PBS6" s="1377"/>
      <c r="PBT6" s="1377"/>
      <c r="PBU6" s="1377"/>
      <c r="PBV6" s="1377"/>
      <c r="PBW6" s="1377"/>
      <c r="PBX6" s="1377"/>
      <c r="PBY6" s="1377"/>
      <c r="PBZ6" s="1377"/>
      <c r="PCA6" s="1377"/>
      <c r="PCB6" s="1377"/>
      <c r="PCC6" s="1377"/>
      <c r="PCD6" s="1377"/>
      <c r="PCE6" s="1377"/>
      <c r="PCF6" s="1377"/>
      <c r="PCG6" s="1377"/>
      <c r="PCH6" s="1377"/>
      <c r="PCI6" s="1377"/>
      <c r="PCJ6" s="1377"/>
      <c r="PCK6" s="1377"/>
      <c r="PCL6" s="1377"/>
      <c r="PCM6" s="1377"/>
      <c r="PCN6" s="1377"/>
      <c r="PCO6" s="1377"/>
      <c r="PCP6" s="1377"/>
      <c r="PCQ6" s="1377"/>
      <c r="PCR6" s="1377"/>
      <c r="PCS6" s="1377"/>
      <c r="PCT6" s="1377"/>
      <c r="PCU6" s="1377"/>
      <c r="PCV6" s="1377"/>
      <c r="PCW6" s="1377"/>
      <c r="PCX6" s="1377"/>
      <c r="PCY6" s="1377"/>
      <c r="PCZ6" s="1377"/>
      <c r="PDA6" s="1377"/>
      <c r="PDB6" s="1377"/>
      <c r="PDC6" s="1377"/>
      <c r="PDD6" s="1377"/>
      <c r="PDE6" s="1377"/>
      <c r="PDF6" s="1377"/>
      <c r="PDG6" s="1377"/>
      <c r="PDH6" s="1377"/>
      <c r="PDI6" s="1377"/>
      <c r="PDJ6" s="1377"/>
      <c r="PDK6" s="1377"/>
      <c r="PDL6" s="1377"/>
      <c r="PDM6" s="1377"/>
      <c r="PDN6" s="1377"/>
      <c r="PDO6" s="1377"/>
      <c r="PDP6" s="1377"/>
      <c r="PDQ6" s="1377"/>
      <c r="PDR6" s="1377"/>
      <c r="PDS6" s="1377"/>
      <c r="PDT6" s="1377"/>
      <c r="PDU6" s="1377"/>
      <c r="PDV6" s="1377"/>
      <c r="PDW6" s="1377"/>
      <c r="PDX6" s="1377"/>
      <c r="PDY6" s="1377"/>
      <c r="PDZ6" s="1377"/>
      <c r="PEA6" s="1377"/>
      <c r="PEB6" s="1377"/>
      <c r="PEC6" s="1377"/>
      <c r="PED6" s="1377"/>
      <c r="PEE6" s="1377"/>
      <c r="PEF6" s="1377"/>
      <c r="PEG6" s="1377"/>
      <c r="PEH6" s="1377"/>
      <c r="PEI6" s="1377"/>
      <c r="PEJ6" s="1377"/>
      <c r="PEK6" s="1377"/>
      <c r="PEL6" s="1377"/>
      <c r="PEM6" s="1377"/>
      <c r="PEN6" s="1377"/>
      <c r="PEO6" s="1377"/>
      <c r="PEP6" s="1377"/>
      <c r="PEQ6" s="1377"/>
      <c r="PER6" s="1377"/>
      <c r="PES6" s="1377"/>
      <c r="PET6" s="1377"/>
      <c r="PEU6" s="1377"/>
      <c r="PEV6" s="1377"/>
      <c r="PEW6" s="1377"/>
      <c r="PEX6" s="1377"/>
      <c r="PEY6" s="1377"/>
      <c r="PEZ6" s="1377"/>
      <c r="PFA6" s="1377"/>
      <c r="PFB6" s="1377"/>
      <c r="PFC6" s="1377"/>
      <c r="PFD6" s="1377"/>
      <c r="PFE6" s="1377"/>
      <c r="PFF6" s="1377"/>
      <c r="PFG6" s="1377"/>
      <c r="PFH6" s="1377"/>
      <c r="PFI6" s="1377"/>
      <c r="PFJ6" s="1377"/>
      <c r="PFK6" s="1377"/>
      <c r="PFL6" s="1377"/>
      <c r="PFM6" s="1377"/>
      <c r="PFN6" s="1377"/>
      <c r="PFO6" s="1377"/>
      <c r="PFP6" s="1377"/>
      <c r="PFQ6" s="1377"/>
      <c r="PFR6" s="1377"/>
      <c r="PFS6" s="1377"/>
      <c r="PFT6" s="1377"/>
      <c r="PFU6" s="1377"/>
      <c r="PFV6" s="1377"/>
      <c r="PFW6" s="1377"/>
      <c r="PFX6" s="1377"/>
      <c r="PFY6" s="1377"/>
      <c r="PFZ6" s="1377"/>
      <c r="PGA6" s="1377"/>
      <c r="PGB6" s="1377"/>
      <c r="PGC6" s="1377"/>
      <c r="PGD6" s="1377"/>
      <c r="PGE6" s="1377"/>
      <c r="PGF6" s="1377"/>
      <c r="PGG6" s="1377"/>
      <c r="PGH6" s="1377"/>
      <c r="PGI6" s="1377"/>
      <c r="PGJ6" s="1377"/>
      <c r="PGK6" s="1377"/>
      <c r="PGL6" s="1377"/>
      <c r="PGM6" s="1377"/>
      <c r="PGN6" s="1377"/>
      <c r="PGO6" s="1377"/>
      <c r="PGP6" s="1377"/>
      <c r="PGQ6" s="1377"/>
      <c r="PGR6" s="1377"/>
      <c r="PGS6" s="1377"/>
      <c r="PGT6" s="1377"/>
      <c r="PGU6" s="1377"/>
      <c r="PGV6" s="1377"/>
      <c r="PGW6" s="1377"/>
      <c r="PGX6" s="1377"/>
      <c r="PGY6" s="1377"/>
      <c r="PGZ6" s="1377"/>
      <c r="PHA6" s="1377"/>
      <c r="PHB6" s="1377"/>
      <c r="PHC6" s="1377"/>
      <c r="PHD6" s="1377"/>
      <c r="PHE6" s="1377"/>
      <c r="PHF6" s="1377"/>
      <c r="PHG6" s="1377"/>
      <c r="PHH6" s="1377"/>
      <c r="PHI6" s="1377"/>
      <c r="PHJ6" s="1377"/>
      <c r="PHK6" s="1377"/>
      <c r="PHL6" s="1377"/>
      <c r="PHM6" s="1377"/>
      <c r="PHN6" s="1377"/>
      <c r="PHO6" s="1377"/>
      <c r="PHP6" s="1377"/>
      <c r="PHQ6" s="1377"/>
      <c r="PHR6" s="1377"/>
      <c r="PHS6" s="1377"/>
      <c r="PHT6" s="1377"/>
      <c r="PHU6" s="1377"/>
      <c r="PHV6" s="1377"/>
      <c r="PHW6" s="1377"/>
      <c r="PHX6" s="1377"/>
      <c r="PHY6" s="1377"/>
      <c r="PHZ6" s="1377"/>
      <c r="PIA6" s="1377"/>
      <c r="PIB6" s="1377"/>
      <c r="PIC6" s="1377"/>
      <c r="PID6" s="1377"/>
      <c r="PIE6" s="1377"/>
      <c r="PIF6" s="1377"/>
      <c r="PIG6" s="1377"/>
      <c r="PIH6" s="1377"/>
      <c r="PII6" s="1377"/>
      <c r="PIJ6" s="1377"/>
      <c r="PIK6" s="1377"/>
      <c r="PIL6" s="1377"/>
      <c r="PIM6" s="1377"/>
      <c r="PIN6" s="1377"/>
      <c r="PIO6" s="1377"/>
      <c r="PIP6" s="1377"/>
      <c r="PIQ6" s="1377"/>
      <c r="PIR6" s="1377"/>
      <c r="PIS6" s="1377"/>
      <c r="PIT6" s="1377"/>
      <c r="PIU6" s="1377"/>
      <c r="PIV6" s="1377"/>
      <c r="PIW6" s="1377"/>
      <c r="PIX6" s="1377"/>
      <c r="PIY6" s="1377"/>
      <c r="PIZ6" s="1377"/>
      <c r="PJA6" s="1377"/>
      <c r="PJB6" s="1377"/>
      <c r="PJC6" s="1377"/>
      <c r="PJD6" s="1377"/>
      <c r="PJE6" s="1377"/>
      <c r="PJF6" s="1377"/>
      <c r="PJG6" s="1377"/>
      <c r="PJH6" s="1377"/>
      <c r="PJI6" s="1377"/>
      <c r="PJJ6" s="1377"/>
      <c r="PJK6" s="1377"/>
      <c r="PJL6" s="1377"/>
      <c r="PJM6" s="1377"/>
      <c r="PJN6" s="1377"/>
      <c r="PJO6" s="1377"/>
      <c r="PJP6" s="1377"/>
      <c r="PJQ6" s="1377"/>
      <c r="PJR6" s="1377"/>
      <c r="PJS6" s="1377"/>
      <c r="PJT6" s="1377"/>
      <c r="PJU6" s="1377"/>
      <c r="PJV6" s="1377"/>
      <c r="PJW6" s="1377"/>
      <c r="PJX6" s="1377"/>
      <c r="PJY6" s="1377"/>
      <c r="PJZ6" s="1377"/>
      <c r="PKA6" s="1377"/>
      <c r="PKB6" s="1377"/>
      <c r="PKC6" s="1377"/>
      <c r="PKD6" s="1377"/>
      <c r="PKE6" s="1377"/>
      <c r="PKF6" s="1377"/>
      <c r="PKG6" s="1377"/>
      <c r="PKH6" s="1377"/>
      <c r="PKI6" s="1377"/>
      <c r="PKJ6" s="1377"/>
      <c r="PKK6" s="1377"/>
      <c r="PKL6" s="1377"/>
      <c r="PKM6" s="1377"/>
      <c r="PKN6" s="1377"/>
      <c r="PKO6" s="1377"/>
      <c r="PKP6" s="1377"/>
      <c r="PKQ6" s="1377"/>
      <c r="PKR6" s="1377"/>
      <c r="PKS6" s="1377"/>
      <c r="PKT6" s="1377"/>
      <c r="PKU6" s="1377"/>
      <c r="PKV6" s="1377"/>
      <c r="PKW6" s="1377"/>
      <c r="PKX6" s="1377"/>
      <c r="PKY6" s="1377"/>
      <c r="PKZ6" s="1377"/>
      <c r="PLA6" s="1377"/>
      <c r="PLB6" s="1377"/>
      <c r="PLC6" s="1377"/>
      <c r="PLD6" s="1377"/>
      <c r="PLE6" s="1377"/>
      <c r="PLF6" s="1377"/>
      <c r="PLG6" s="1377"/>
      <c r="PLH6" s="1377"/>
      <c r="PLI6" s="1377"/>
      <c r="PLJ6" s="1377"/>
      <c r="PLK6" s="1377"/>
      <c r="PLL6" s="1377"/>
      <c r="PLM6" s="1377"/>
      <c r="PLN6" s="1377"/>
      <c r="PLO6" s="1377"/>
      <c r="PLP6" s="1377"/>
      <c r="PLQ6" s="1377"/>
      <c r="PLR6" s="1377"/>
      <c r="PLS6" s="1377"/>
      <c r="PLT6" s="1377"/>
      <c r="PLU6" s="1377"/>
      <c r="PLV6" s="1377"/>
      <c r="PLW6" s="1377"/>
      <c r="PLX6" s="1377"/>
      <c r="PLY6" s="1377"/>
      <c r="PLZ6" s="1377"/>
      <c r="PMA6" s="1377"/>
      <c r="PMB6" s="1377"/>
      <c r="PMC6" s="1377"/>
      <c r="PMD6" s="1377"/>
      <c r="PME6" s="1377"/>
      <c r="PMF6" s="1377"/>
      <c r="PMG6" s="1377"/>
      <c r="PMH6" s="1377"/>
      <c r="PMI6" s="1377"/>
      <c r="PMJ6" s="1377"/>
      <c r="PMK6" s="1377"/>
      <c r="PML6" s="1377"/>
      <c r="PMM6" s="1377"/>
      <c r="PMN6" s="1377"/>
      <c r="PMO6" s="1377"/>
      <c r="PMP6" s="1377"/>
      <c r="PMQ6" s="1377"/>
      <c r="PMR6" s="1377"/>
      <c r="PMS6" s="1377"/>
      <c r="PMT6" s="1377"/>
      <c r="PMU6" s="1377"/>
      <c r="PMV6" s="1377"/>
      <c r="PMW6" s="1377"/>
      <c r="PMX6" s="1377"/>
      <c r="PMY6" s="1377"/>
      <c r="PMZ6" s="1377"/>
      <c r="PNA6" s="1377"/>
      <c r="PNB6" s="1377"/>
      <c r="PNC6" s="1377"/>
      <c r="PND6" s="1377"/>
      <c r="PNE6" s="1377"/>
      <c r="PNF6" s="1377"/>
      <c r="PNG6" s="1377"/>
      <c r="PNH6" s="1377"/>
      <c r="PNI6" s="1377"/>
      <c r="PNJ6" s="1377"/>
      <c r="PNK6" s="1377"/>
      <c r="PNL6" s="1377"/>
      <c r="PNM6" s="1377"/>
      <c r="PNN6" s="1377"/>
      <c r="PNO6" s="1377"/>
      <c r="PNP6" s="1377"/>
      <c r="PNQ6" s="1377"/>
      <c r="PNR6" s="1377"/>
      <c r="PNS6" s="1377"/>
      <c r="PNT6" s="1377"/>
      <c r="PNU6" s="1377"/>
      <c r="PNV6" s="1377"/>
      <c r="PNW6" s="1377"/>
      <c r="PNX6" s="1377"/>
      <c r="PNY6" s="1377"/>
      <c r="PNZ6" s="1377"/>
      <c r="POA6" s="1377"/>
      <c r="POB6" s="1377"/>
      <c r="POC6" s="1377"/>
      <c r="POD6" s="1377"/>
      <c r="POE6" s="1377"/>
      <c r="POF6" s="1377"/>
      <c r="POG6" s="1377"/>
      <c r="POH6" s="1377"/>
      <c r="POI6" s="1377"/>
      <c r="POJ6" s="1377"/>
      <c r="POK6" s="1377"/>
      <c r="POL6" s="1377"/>
      <c r="POM6" s="1377"/>
      <c r="PON6" s="1377"/>
      <c r="POO6" s="1377"/>
      <c r="POP6" s="1377"/>
      <c r="POQ6" s="1377"/>
      <c r="POR6" s="1377"/>
      <c r="POS6" s="1377"/>
      <c r="POT6" s="1377"/>
      <c r="POU6" s="1377"/>
      <c r="POV6" s="1377"/>
      <c r="POW6" s="1377"/>
      <c r="POX6" s="1377"/>
      <c r="POY6" s="1377"/>
      <c r="POZ6" s="1377"/>
      <c r="PPA6" s="1377"/>
      <c r="PPB6" s="1377"/>
      <c r="PPC6" s="1377"/>
      <c r="PPD6" s="1377"/>
      <c r="PPE6" s="1377"/>
      <c r="PPF6" s="1377"/>
      <c r="PPG6" s="1377"/>
      <c r="PPH6" s="1377"/>
      <c r="PPI6" s="1377"/>
      <c r="PPJ6" s="1377"/>
      <c r="PPK6" s="1377"/>
      <c r="PPL6" s="1377"/>
      <c r="PPM6" s="1377"/>
      <c r="PPN6" s="1377"/>
      <c r="PPO6" s="1377"/>
      <c r="PPP6" s="1377"/>
      <c r="PPQ6" s="1377"/>
      <c r="PPR6" s="1377"/>
      <c r="PPS6" s="1377"/>
      <c r="PPT6" s="1377"/>
      <c r="PPU6" s="1377"/>
      <c r="PPV6" s="1377"/>
      <c r="PPW6" s="1377"/>
      <c r="PPX6" s="1377"/>
      <c r="PPY6" s="1377"/>
      <c r="PPZ6" s="1377"/>
      <c r="PQA6" s="1377"/>
      <c r="PQB6" s="1377"/>
      <c r="PQC6" s="1377"/>
      <c r="PQD6" s="1377"/>
      <c r="PQE6" s="1377"/>
      <c r="PQF6" s="1377"/>
      <c r="PQG6" s="1377"/>
      <c r="PQH6" s="1377"/>
      <c r="PQI6" s="1377"/>
      <c r="PQJ6" s="1377"/>
      <c r="PQK6" s="1377"/>
      <c r="PQL6" s="1377"/>
      <c r="PQM6" s="1377"/>
      <c r="PQN6" s="1377"/>
      <c r="PQO6" s="1377"/>
      <c r="PQP6" s="1377"/>
      <c r="PQQ6" s="1377"/>
      <c r="PQR6" s="1377"/>
      <c r="PQS6" s="1377"/>
      <c r="PQT6" s="1377"/>
      <c r="PQU6" s="1377"/>
      <c r="PQV6" s="1377"/>
      <c r="PQW6" s="1377"/>
      <c r="PQX6" s="1377"/>
      <c r="PQY6" s="1377"/>
      <c r="PQZ6" s="1377"/>
      <c r="PRA6" s="1377"/>
      <c r="PRB6" s="1377"/>
      <c r="PRC6" s="1377"/>
      <c r="PRD6" s="1377"/>
      <c r="PRE6" s="1377"/>
      <c r="PRF6" s="1377"/>
      <c r="PRG6" s="1377"/>
      <c r="PRH6" s="1377"/>
      <c r="PRI6" s="1377"/>
      <c r="PRJ6" s="1377"/>
      <c r="PRK6" s="1377"/>
      <c r="PRL6" s="1377"/>
      <c r="PRM6" s="1377"/>
      <c r="PRN6" s="1377"/>
      <c r="PRO6" s="1377"/>
      <c r="PRP6" s="1377"/>
      <c r="PRQ6" s="1377"/>
      <c r="PRR6" s="1377"/>
      <c r="PRS6" s="1377"/>
      <c r="PRT6" s="1377"/>
      <c r="PRU6" s="1377"/>
      <c r="PRV6" s="1377"/>
      <c r="PRW6" s="1377"/>
      <c r="PRX6" s="1377"/>
      <c r="PRY6" s="1377"/>
      <c r="PRZ6" s="1377"/>
      <c r="PSA6" s="1377"/>
      <c r="PSB6" s="1377"/>
      <c r="PSC6" s="1377"/>
      <c r="PSD6" s="1377"/>
      <c r="PSE6" s="1377"/>
      <c r="PSF6" s="1377"/>
      <c r="PSG6" s="1377"/>
      <c r="PSH6" s="1377"/>
      <c r="PSI6" s="1377"/>
      <c r="PSJ6" s="1377"/>
      <c r="PSK6" s="1377"/>
      <c r="PSL6" s="1377"/>
      <c r="PSM6" s="1377"/>
      <c r="PSN6" s="1377"/>
      <c r="PSO6" s="1377"/>
      <c r="PSP6" s="1377"/>
      <c r="PSQ6" s="1377"/>
      <c r="PSR6" s="1377"/>
      <c r="PSS6" s="1377"/>
      <c r="PST6" s="1377"/>
      <c r="PSU6" s="1377"/>
      <c r="PSV6" s="1377"/>
      <c r="PSW6" s="1377"/>
      <c r="PSX6" s="1377"/>
      <c r="PSY6" s="1377"/>
      <c r="PSZ6" s="1377"/>
      <c r="PTA6" s="1377"/>
      <c r="PTB6" s="1377"/>
      <c r="PTC6" s="1377"/>
      <c r="PTD6" s="1377"/>
      <c r="PTE6" s="1377"/>
      <c r="PTF6" s="1377"/>
      <c r="PTG6" s="1377"/>
      <c r="PTH6" s="1377"/>
      <c r="PTI6" s="1377"/>
      <c r="PTJ6" s="1377"/>
      <c r="PTK6" s="1377"/>
      <c r="PTL6" s="1377"/>
      <c r="PTM6" s="1377"/>
      <c r="PTN6" s="1377"/>
      <c r="PTO6" s="1377"/>
      <c r="PTP6" s="1377"/>
      <c r="PTQ6" s="1377"/>
      <c r="PTR6" s="1377"/>
      <c r="PTS6" s="1377"/>
      <c r="PTT6" s="1377"/>
      <c r="PTU6" s="1377"/>
      <c r="PTV6" s="1377"/>
      <c r="PTW6" s="1377"/>
      <c r="PTX6" s="1377"/>
      <c r="PTY6" s="1377"/>
      <c r="PTZ6" s="1377"/>
      <c r="PUA6" s="1377"/>
      <c r="PUB6" s="1377"/>
      <c r="PUC6" s="1377"/>
      <c r="PUD6" s="1377"/>
      <c r="PUE6" s="1377"/>
      <c r="PUF6" s="1377"/>
      <c r="PUG6" s="1377"/>
      <c r="PUH6" s="1377"/>
      <c r="PUI6" s="1377"/>
      <c r="PUJ6" s="1377"/>
      <c r="PUK6" s="1377"/>
      <c r="PUL6" s="1377"/>
      <c r="PUM6" s="1377"/>
      <c r="PUN6" s="1377"/>
      <c r="PUO6" s="1377"/>
      <c r="PUP6" s="1377"/>
      <c r="PUQ6" s="1377"/>
      <c r="PUR6" s="1377"/>
      <c r="PUS6" s="1377"/>
      <c r="PUT6" s="1377"/>
      <c r="PUU6" s="1377"/>
      <c r="PUV6" s="1377"/>
      <c r="PUW6" s="1377"/>
      <c r="PUX6" s="1377"/>
      <c r="PUY6" s="1377"/>
      <c r="PUZ6" s="1377"/>
      <c r="PVA6" s="1377"/>
      <c r="PVB6" s="1377"/>
      <c r="PVC6" s="1377"/>
      <c r="PVD6" s="1377"/>
      <c r="PVE6" s="1377"/>
      <c r="PVF6" s="1377"/>
      <c r="PVG6" s="1377"/>
      <c r="PVH6" s="1377"/>
      <c r="PVI6" s="1377"/>
      <c r="PVJ6" s="1377"/>
      <c r="PVK6" s="1377"/>
      <c r="PVL6" s="1377"/>
      <c r="PVM6" s="1377"/>
      <c r="PVN6" s="1377"/>
      <c r="PVO6" s="1377"/>
      <c r="PVP6" s="1377"/>
      <c r="PVQ6" s="1377"/>
      <c r="PVR6" s="1377"/>
      <c r="PVS6" s="1377"/>
      <c r="PVT6" s="1377"/>
      <c r="PVU6" s="1377"/>
      <c r="PVV6" s="1377"/>
      <c r="PVW6" s="1377"/>
      <c r="PVX6" s="1377"/>
      <c r="PVY6" s="1377"/>
      <c r="PVZ6" s="1377"/>
      <c r="PWA6" s="1377"/>
      <c r="PWB6" s="1377"/>
      <c r="PWC6" s="1377"/>
      <c r="PWD6" s="1377"/>
      <c r="PWE6" s="1377"/>
      <c r="PWF6" s="1377"/>
      <c r="PWG6" s="1377"/>
      <c r="PWH6" s="1377"/>
      <c r="PWI6" s="1377"/>
      <c r="PWJ6" s="1377"/>
      <c r="PWK6" s="1377"/>
      <c r="PWL6" s="1377"/>
      <c r="PWM6" s="1377"/>
      <c r="PWN6" s="1377"/>
      <c r="PWO6" s="1377"/>
      <c r="PWP6" s="1377"/>
      <c r="PWQ6" s="1377"/>
      <c r="PWR6" s="1377"/>
      <c r="PWS6" s="1377"/>
      <c r="PWT6" s="1377"/>
      <c r="PWU6" s="1377"/>
      <c r="PWV6" s="1377"/>
      <c r="PWW6" s="1377"/>
      <c r="PWX6" s="1377"/>
      <c r="PWY6" s="1377"/>
      <c r="PWZ6" s="1377"/>
      <c r="PXA6" s="1377"/>
      <c r="PXB6" s="1377"/>
      <c r="PXC6" s="1377"/>
      <c r="PXD6" s="1377"/>
      <c r="PXE6" s="1377"/>
      <c r="PXF6" s="1377"/>
      <c r="PXG6" s="1377"/>
      <c r="PXH6" s="1377"/>
      <c r="PXI6" s="1377"/>
      <c r="PXJ6" s="1377"/>
      <c r="PXK6" s="1377"/>
      <c r="PXL6" s="1377"/>
      <c r="PXM6" s="1377"/>
      <c r="PXN6" s="1377"/>
      <c r="PXO6" s="1377"/>
      <c r="PXP6" s="1377"/>
      <c r="PXQ6" s="1377"/>
      <c r="PXR6" s="1377"/>
      <c r="PXS6" s="1377"/>
      <c r="PXT6" s="1377"/>
      <c r="PXU6" s="1377"/>
      <c r="PXV6" s="1377"/>
      <c r="PXW6" s="1377"/>
      <c r="PXX6" s="1377"/>
      <c r="PXY6" s="1377"/>
      <c r="PXZ6" s="1377"/>
      <c r="PYA6" s="1377"/>
      <c r="PYB6" s="1377"/>
      <c r="PYC6" s="1377"/>
      <c r="PYD6" s="1377"/>
      <c r="PYE6" s="1377"/>
      <c r="PYF6" s="1377"/>
      <c r="PYG6" s="1377"/>
      <c r="PYH6" s="1377"/>
      <c r="PYI6" s="1377"/>
      <c r="PYJ6" s="1377"/>
      <c r="PYK6" s="1377"/>
      <c r="PYL6" s="1377"/>
      <c r="PYM6" s="1377"/>
      <c r="PYN6" s="1377"/>
      <c r="PYO6" s="1377"/>
      <c r="PYP6" s="1377"/>
      <c r="PYQ6" s="1377"/>
      <c r="PYR6" s="1377"/>
      <c r="PYS6" s="1377"/>
      <c r="PYT6" s="1377"/>
      <c r="PYU6" s="1377"/>
      <c r="PYV6" s="1377"/>
      <c r="PYW6" s="1377"/>
      <c r="PYX6" s="1377"/>
      <c r="PYY6" s="1377"/>
      <c r="PYZ6" s="1377"/>
      <c r="PZA6" s="1377"/>
      <c r="PZB6" s="1377"/>
      <c r="PZC6" s="1377"/>
      <c r="PZD6" s="1377"/>
      <c r="PZE6" s="1377"/>
      <c r="PZF6" s="1377"/>
      <c r="PZG6" s="1377"/>
      <c r="PZH6" s="1377"/>
      <c r="PZI6" s="1377"/>
      <c r="PZJ6" s="1377"/>
      <c r="PZK6" s="1377"/>
      <c r="PZL6" s="1377"/>
      <c r="PZM6" s="1377"/>
      <c r="PZN6" s="1377"/>
      <c r="PZO6" s="1377"/>
      <c r="PZP6" s="1377"/>
      <c r="PZQ6" s="1377"/>
      <c r="PZR6" s="1377"/>
      <c r="PZS6" s="1377"/>
      <c r="PZT6" s="1377"/>
      <c r="PZU6" s="1377"/>
      <c r="PZV6" s="1377"/>
      <c r="PZW6" s="1377"/>
      <c r="PZX6" s="1377"/>
      <c r="PZY6" s="1377"/>
      <c r="PZZ6" s="1377"/>
      <c r="QAA6" s="1377"/>
      <c r="QAB6" s="1377"/>
      <c r="QAC6" s="1377"/>
      <c r="QAD6" s="1377"/>
      <c r="QAE6" s="1377"/>
      <c r="QAF6" s="1377"/>
      <c r="QAG6" s="1377"/>
      <c r="QAH6" s="1377"/>
      <c r="QAI6" s="1377"/>
      <c r="QAJ6" s="1377"/>
      <c r="QAK6" s="1377"/>
      <c r="QAL6" s="1377"/>
      <c r="QAM6" s="1377"/>
      <c r="QAN6" s="1377"/>
      <c r="QAO6" s="1377"/>
      <c r="QAP6" s="1377"/>
      <c r="QAQ6" s="1377"/>
      <c r="QAR6" s="1377"/>
      <c r="QAS6" s="1377"/>
      <c r="QAT6" s="1377"/>
      <c r="QAU6" s="1377"/>
      <c r="QAV6" s="1377"/>
      <c r="QAW6" s="1377"/>
      <c r="QAX6" s="1377"/>
      <c r="QAY6" s="1377"/>
      <c r="QAZ6" s="1377"/>
      <c r="QBA6" s="1377"/>
      <c r="QBB6" s="1377"/>
      <c r="QBC6" s="1377"/>
      <c r="QBD6" s="1377"/>
      <c r="QBE6" s="1377"/>
      <c r="QBF6" s="1377"/>
      <c r="QBG6" s="1377"/>
      <c r="QBH6" s="1377"/>
      <c r="QBI6" s="1377"/>
      <c r="QBJ6" s="1377"/>
      <c r="QBK6" s="1377"/>
      <c r="QBL6" s="1377"/>
      <c r="QBM6" s="1377"/>
      <c r="QBN6" s="1377"/>
      <c r="QBO6" s="1377"/>
      <c r="QBP6" s="1377"/>
      <c r="QBQ6" s="1377"/>
      <c r="QBR6" s="1377"/>
      <c r="QBS6" s="1377"/>
      <c r="QBT6" s="1377"/>
      <c r="QBU6" s="1377"/>
      <c r="QBV6" s="1377"/>
      <c r="QBW6" s="1377"/>
      <c r="QBX6" s="1377"/>
      <c r="QBY6" s="1377"/>
      <c r="QBZ6" s="1377"/>
      <c r="QCA6" s="1377"/>
      <c r="QCB6" s="1377"/>
      <c r="QCC6" s="1377"/>
      <c r="QCD6" s="1377"/>
      <c r="QCE6" s="1377"/>
      <c r="QCF6" s="1377"/>
      <c r="QCG6" s="1377"/>
      <c r="QCH6" s="1377"/>
      <c r="QCI6" s="1377"/>
      <c r="QCJ6" s="1377"/>
      <c r="QCK6" s="1377"/>
      <c r="QCL6" s="1377"/>
      <c r="QCM6" s="1377"/>
      <c r="QCN6" s="1377"/>
      <c r="QCO6" s="1377"/>
      <c r="QCP6" s="1377"/>
      <c r="QCQ6" s="1377"/>
      <c r="QCR6" s="1377"/>
      <c r="QCS6" s="1377"/>
      <c r="QCT6" s="1377"/>
      <c r="QCU6" s="1377"/>
      <c r="QCV6" s="1377"/>
      <c r="QCW6" s="1377"/>
      <c r="QCX6" s="1377"/>
      <c r="QCY6" s="1377"/>
      <c r="QCZ6" s="1377"/>
      <c r="QDA6" s="1377"/>
      <c r="QDB6" s="1377"/>
      <c r="QDC6" s="1377"/>
      <c r="QDD6" s="1377"/>
      <c r="QDE6" s="1377"/>
      <c r="QDF6" s="1377"/>
      <c r="QDG6" s="1377"/>
      <c r="QDH6" s="1377"/>
      <c r="QDI6" s="1377"/>
      <c r="QDJ6" s="1377"/>
      <c r="QDK6" s="1377"/>
      <c r="QDL6" s="1377"/>
      <c r="QDM6" s="1377"/>
      <c r="QDN6" s="1377"/>
      <c r="QDO6" s="1377"/>
      <c r="QDP6" s="1377"/>
      <c r="QDQ6" s="1377"/>
      <c r="QDR6" s="1377"/>
      <c r="QDS6" s="1377"/>
      <c r="QDT6" s="1377"/>
      <c r="QDU6" s="1377"/>
      <c r="QDV6" s="1377"/>
      <c r="QDW6" s="1377"/>
      <c r="QDX6" s="1377"/>
      <c r="QDY6" s="1377"/>
      <c r="QDZ6" s="1377"/>
      <c r="QEA6" s="1377"/>
      <c r="QEB6" s="1377"/>
      <c r="QEC6" s="1377"/>
      <c r="QED6" s="1377"/>
      <c r="QEE6" s="1377"/>
      <c r="QEF6" s="1377"/>
      <c r="QEG6" s="1377"/>
      <c r="QEH6" s="1377"/>
      <c r="QEI6" s="1377"/>
      <c r="QEJ6" s="1377"/>
      <c r="QEK6" s="1377"/>
      <c r="QEL6" s="1377"/>
      <c r="QEM6" s="1377"/>
      <c r="QEN6" s="1377"/>
      <c r="QEO6" s="1377"/>
      <c r="QEP6" s="1377"/>
      <c r="QEQ6" s="1377"/>
      <c r="QER6" s="1377"/>
      <c r="QES6" s="1377"/>
      <c r="QET6" s="1377"/>
      <c r="QEU6" s="1377"/>
      <c r="QEV6" s="1377"/>
      <c r="QEW6" s="1377"/>
      <c r="QEX6" s="1377"/>
      <c r="QEY6" s="1377"/>
      <c r="QEZ6" s="1377"/>
      <c r="QFA6" s="1377"/>
      <c r="QFB6" s="1377"/>
      <c r="QFC6" s="1377"/>
      <c r="QFD6" s="1377"/>
      <c r="QFE6" s="1377"/>
      <c r="QFF6" s="1377"/>
      <c r="QFG6" s="1377"/>
      <c r="QFH6" s="1377"/>
      <c r="QFI6" s="1377"/>
      <c r="QFJ6" s="1377"/>
      <c r="QFK6" s="1377"/>
      <c r="QFL6" s="1377"/>
      <c r="QFM6" s="1377"/>
      <c r="QFN6" s="1377"/>
      <c r="QFO6" s="1377"/>
      <c r="QFP6" s="1377"/>
      <c r="QFQ6" s="1377"/>
      <c r="QFR6" s="1377"/>
      <c r="QFS6" s="1377"/>
      <c r="QFT6" s="1377"/>
      <c r="QFU6" s="1377"/>
      <c r="QFV6" s="1377"/>
      <c r="QFW6" s="1377"/>
      <c r="QFX6" s="1377"/>
      <c r="QFY6" s="1377"/>
      <c r="QFZ6" s="1377"/>
      <c r="QGA6" s="1377"/>
      <c r="QGB6" s="1377"/>
      <c r="QGC6" s="1377"/>
      <c r="QGD6" s="1377"/>
      <c r="QGE6" s="1377"/>
      <c r="QGF6" s="1377"/>
      <c r="QGG6" s="1377"/>
      <c r="QGH6" s="1377"/>
      <c r="QGI6" s="1377"/>
      <c r="QGJ6" s="1377"/>
      <c r="QGK6" s="1377"/>
      <c r="QGL6" s="1377"/>
      <c r="QGM6" s="1377"/>
      <c r="QGN6" s="1377"/>
      <c r="QGO6" s="1377"/>
      <c r="QGP6" s="1377"/>
      <c r="QGQ6" s="1377"/>
      <c r="QGR6" s="1377"/>
      <c r="QGS6" s="1377"/>
      <c r="QGT6" s="1377"/>
      <c r="QGU6" s="1377"/>
      <c r="QGV6" s="1377"/>
      <c r="QGW6" s="1377"/>
      <c r="QGX6" s="1377"/>
      <c r="QGY6" s="1377"/>
      <c r="QGZ6" s="1377"/>
      <c r="QHA6" s="1377"/>
      <c r="QHB6" s="1377"/>
      <c r="QHC6" s="1377"/>
      <c r="QHD6" s="1377"/>
      <c r="QHE6" s="1377"/>
      <c r="QHF6" s="1377"/>
      <c r="QHG6" s="1377"/>
      <c r="QHH6" s="1377"/>
      <c r="QHI6" s="1377"/>
      <c r="QHJ6" s="1377"/>
      <c r="QHK6" s="1377"/>
      <c r="QHL6" s="1377"/>
      <c r="QHM6" s="1377"/>
      <c r="QHN6" s="1377"/>
      <c r="QHO6" s="1377"/>
      <c r="QHP6" s="1377"/>
      <c r="QHQ6" s="1377"/>
      <c r="QHR6" s="1377"/>
      <c r="QHS6" s="1377"/>
      <c r="QHT6" s="1377"/>
      <c r="QHU6" s="1377"/>
      <c r="QHV6" s="1377"/>
      <c r="QHW6" s="1377"/>
      <c r="QHX6" s="1377"/>
      <c r="QHY6" s="1377"/>
      <c r="QHZ6" s="1377"/>
      <c r="QIA6" s="1377"/>
      <c r="QIB6" s="1377"/>
      <c r="QIC6" s="1377"/>
      <c r="QID6" s="1377"/>
      <c r="QIE6" s="1377"/>
      <c r="QIF6" s="1377"/>
      <c r="QIG6" s="1377"/>
      <c r="QIH6" s="1377"/>
      <c r="QII6" s="1377"/>
      <c r="QIJ6" s="1377"/>
      <c r="QIK6" s="1377"/>
      <c r="QIL6" s="1377"/>
      <c r="QIM6" s="1377"/>
      <c r="QIN6" s="1377"/>
      <c r="QIO6" s="1377"/>
      <c r="QIP6" s="1377"/>
      <c r="QIQ6" s="1377"/>
      <c r="QIR6" s="1377"/>
      <c r="QIS6" s="1377"/>
      <c r="QIT6" s="1377"/>
      <c r="QIU6" s="1377"/>
      <c r="QIV6" s="1377"/>
      <c r="QIW6" s="1377"/>
      <c r="QIX6" s="1377"/>
      <c r="QIY6" s="1377"/>
      <c r="QIZ6" s="1377"/>
      <c r="QJA6" s="1377"/>
      <c r="QJB6" s="1377"/>
      <c r="QJC6" s="1377"/>
      <c r="QJD6" s="1377"/>
      <c r="QJE6" s="1377"/>
      <c r="QJF6" s="1377"/>
      <c r="QJG6" s="1377"/>
      <c r="QJH6" s="1377"/>
      <c r="QJI6" s="1377"/>
      <c r="QJJ6" s="1377"/>
      <c r="QJK6" s="1377"/>
      <c r="QJL6" s="1377"/>
      <c r="QJM6" s="1377"/>
      <c r="QJN6" s="1377"/>
      <c r="QJO6" s="1377"/>
      <c r="QJP6" s="1377"/>
      <c r="QJQ6" s="1377"/>
      <c r="QJR6" s="1377"/>
      <c r="QJS6" s="1377"/>
      <c r="QJT6" s="1377"/>
      <c r="QJU6" s="1377"/>
      <c r="QJV6" s="1377"/>
      <c r="QJW6" s="1377"/>
      <c r="QJX6" s="1377"/>
      <c r="QJY6" s="1377"/>
      <c r="QJZ6" s="1377"/>
      <c r="QKA6" s="1377"/>
      <c r="QKB6" s="1377"/>
      <c r="QKC6" s="1377"/>
      <c r="QKD6" s="1377"/>
      <c r="QKE6" s="1377"/>
      <c r="QKF6" s="1377"/>
      <c r="QKG6" s="1377"/>
      <c r="QKH6" s="1377"/>
      <c r="QKI6" s="1377"/>
      <c r="QKJ6" s="1377"/>
      <c r="QKK6" s="1377"/>
      <c r="QKL6" s="1377"/>
      <c r="QKM6" s="1377"/>
      <c r="QKN6" s="1377"/>
      <c r="QKO6" s="1377"/>
      <c r="QKP6" s="1377"/>
      <c r="QKQ6" s="1377"/>
      <c r="QKR6" s="1377"/>
      <c r="QKS6" s="1377"/>
      <c r="QKT6" s="1377"/>
      <c r="QKU6" s="1377"/>
      <c r="QKV6" s="1377"/>
      <c r="QKW6" s="1377"/>
      <c r="QKX6" s="1377"/>
      <c r="QKY6" s="1377"/>
      <c r="QKZ6" s="1377"/>
      <c r="QLA6" s="1377"/>
      <c r="QLB6" s="1377"/>
      <c r="QLC6" s="1377"/>
      <c r="QLD6" s="1377"/>
      <c r="QLE6" s="1377"/>
      <c r="QLF6" s="1377"/>
      <c r="QLG6" s="1377"/>
      <c r="QLH6" s="1377"/>
      <c r="QLI6" s="1377"/>
      <c r="QLJ6" s="1377"/>
      <c r="QLK6" s="1377"/>
      <c r="QLL6" s="1377"/>
      <c r="QLM6" s="1377"/>
      <c r="QLN6" s="1377"/>
      <c r="QLO6" s="1377"/>
      <c r="QLP6" s="1377"/>
      <c r="QLQ6" s="1377"/>
      <c r="QLR6" s="1377"/>
      <c r="QLS6" s="1377"/>
      <c r="QLT6" s="1377"/>
      <c r="QLU6" s="1377"/>
      <c r="QLV6" s="1377"/>
      <c r="QLW6" s="1377"/>
      <c r="QLX6" s="1377"/>
      <c r="QLY6" s="1377"/>
      <c r="QLZ6" s="1377"/>
      <c r="QMA6" s="1377"/>
      <c r="QMB6" s="1377"/>
      <c r="QMC6" s="1377"/>
      <c r="QMD6" s="1377"/>
      <c r="QME6" s="1377"/>
      <c r="QMF6" s="1377"/>
      <c r="QMG6" s="1377"/>
      <c r="QMH6" s="1377"/>
      <c r="QMI6" s="1377"/>
      <c r="QMJ6" s="1377"/>
      <c r="QMK6" s="1377"/>
      <c r="QML6" s="1377"/>
      <c r="QMM6" s="1377"/>
      <c r="QMN6" s="1377"/>
      <c r="QMO6" s="1377"/>
      <c r="QMP6" s="1377"/>
      <c r="QMQ6" s="1377"/>
      <c r="QMR6" s="1377"/>
      <c r="QMS6" s="1377"/>
      <c r="QMT6" s="1377"/>
      <c r="QMU6" s="1377"/>
      <c r="QMV6" s="1377"/>
      <c r="QMW6" s="1377"/>
      <c r="QMX6" s="1377"/>
      <c r="QMY6" s="1377"/>
      <c r="QMZ6" s="1377"/>
      <c r="QNA6" s="1377"/>
      <c r="QNB6" s="1377"/>
      <c r="QNC6" s="1377"/>
      <c r="QND6" s="1377"/>
      <c r="QNE6" s="1377"/>
      <c r="QNF6" s="1377"/>
      <c r="QNG6" s="1377"/>
      <c r="QNH6" s="1377"/>
      <c r="QNI6" s="1377"/>
      <c r="QNJ6" s="1377"/>
      <c r="QNK6" s="1377"/>
      <c r="QNL6" s="1377"/>
      <c r="QNM6" s="1377"/>
      <c r="QNN6" s="1377"/>
      <c r="QNO6" s="1377"/>
      <c r="QNP6" s="1377"/>
      <c r="QNQ6" s="1377"/>
      <c r="QNR6" s="1377"/>
      <c r="QNS6" s="1377"/>
      <c r="QNT6" s="1377"/>
      <c r="QNU6" s="1377"/>
      <c r="QNV6" s="1377"/>
      <c r="QNW6" s="1377"/>
      <c r="QNX6" s="1377"/>
      <c r="QNY6" s="1377"/>
      <c r="QNZ6" s="1377"/>
      <c r="QOA6" s="1377"/>
      <c r="QOB6" s="1377"/>
      <c r="QOC6" s="1377"/>
      <c r="QOD6" s="1377"/>
      <c r="QOE6" s="1377"/>
      <c r="QOF6" s="1377"/>
      <c r="QOG6" s="1377"/>
      <c r="QOH6" s="1377"/>
      <c r="QOI6" s="1377"/>
      <c r="QOJ6" s="1377"/>
      <c r="QOK6" s="1377"/>
      <c r="QOL6" s="1377"/>
      <c r="QOM6" s="1377"/>
      <c r="QON6" s="1377"/>
      <c r="QOO6" s="1377"/>
      <c r="QOP6" s="1377"/>
      <c r="QOQ6" s="1377"/>
      <c r="QOR6" s="1377"/>
      <c r="QOS6" s="1377"/>
      <c r="QOT6" s="1377"/>
      <c r="QOU6" s="1377"/>
      <c r="QOV6" s="1377"/>
      <c r="QOW6" s="1377"/>
      <c r="QOX6" s="1377"/>
      <c r="QOY6" s="1377"/>
      <c r="QOZ6" s="1377"/>
      <c r="QPA6" s="1377"/>
      <c r="QPB6" s="1377"/>
      <c r="QPC6" s="1377"/>
      <c r="QPD6" s="1377"/>
      <c r="QPE6" s="1377"/>
      <c r="QPF6" s="1377"/>
      <c r="QPG6" s="1377"/>
      <c r="QPH6" s="1377"/>
      <c r="QPI6" s="1377"/>
      <c r="QPJ6" s="1377"/>
      <c r="QPK6" s="1377"/>
      <c r="QPL6" s="1377"/>
      <c r="QPM6" s="1377"/>
      <c r="QPN6" s="1377"/>
      <c r="QPO6" s="1377"/>
      <c r="QPP6" s="1377"/>
      <c r="QPQ6" s="1377"/>
      <c r="QPR6" s="1377"/>
      <c r="QPS6" s="1377"/>
      <c r="QPT6" s="1377"/>
      <c r="QPU6" s="1377"/>
      <c r="QPV6" s="1377"/>
      <c r="QPW6" s="1377"/>
      <c r="QPX6" s="1377"/>
      <c r="QPY6" s="1377"/>
      <c r="QPZ6" s="1377"/>
      <c r="QQA6" s="1377"/>
      <c r="QQB6" s="1377"/>
      <c r="QQC6" s="1377"/>
      <c r="QQD6" s="1377"/>
      <c r="QQE6" s="1377"/>
      <c r="QQF6" s="1377"/>
      <c r="QQG6" s="1377"/>
      <c r="QQH6" s="1377"/>
      <c r="QQI6" s="1377"/>
      <c r="QQJ6" s="1377"/>
      <c r="QQK6" s="1377"/>
      <c r="QQL6" s="1377"/>
      <c r="QQM6" s="1377"/>
      <c r="QQN6" s="1377"/>
      <c r="QQO6" s="1377"/>
      <c r="QQP6" s="1377"/>
      <c r="QQQ6" s="1377"/>
      <c r="QQR6" s="1377"/>
      <c r="QQS6" s="1377"/>
      <c r="QQT6" s="1377"/>
      <c r="QQU6" s="1377"/>
      <c r="QQV6" s="1377"/>
      <c r="QQW6" s="1377"/>
      <c r="QQX6" s="1377"/>
      <c r="QQY6" s="1377"/>
      <c r="QQZ6" s="1377"/>
      <c r="QRA6" s="1377"/>
      <c r="QRB6" s="1377"/>
      <c r="QRC6" s="1377"/>
      <c r="QRD6" s="1377"/>
      <c r="QRE6" s="1377"/>
      <c r="QRF6" s="1377"/>
      <c r="QRG6" s="1377"/>
      <c r="QRH6" s="1377"/>
      <c r="QRI6" s="1377"/>
      <c r="QRJ6" s="1377"/>
      <c r="QRK6" s="1377"/>
      <c r="QRL6" s="1377"/>
      <c r="QRM6" s="1377"/>
      <c r="QRN6" s="1377"/>
      <c r="QRO6" s="1377"/>
      <c r="QRP6" s="1377"/>
      <c r="QRQ6" s="1377"/>
      <c r="QRR6" s="1377"/>
      <c r="QRS6" s="1377"/>
      <c r="QRT6" s="1377"/>
      <c r="QRU6" s="1377"/>
      <c r="QRV6" s="1377"/>
      <c r="QRW6" s="1377"/>
      <c r="QRX6" s="1377"/>
      <c r="QRY6" s="1377"/>
      <c r="QRZ6" s="1377"/>
      <c r="QSA6" s="1377"/>
      <c r="QSB6" s="1377"/>
      <c r="QSC6" s="1377"/>
      <c r="QSD6" s="1377"/>
      <c r="QSE6" s="1377"/>
      <c r="QSF6" s="1377"/>
      <c r="QSG6" s="1377"/>
      <c r="QSH6" s="1377"/>
      <c r="QSI6" s="1377"/>
      <c r="QSJ6" s="1377"/>
      <c r="QSK6" s="1377"/>
      <c r="QSL6" s="1377"/>
      <c r="QSM6" s="1377"/>
      <c r="QSN6" s="1377"/>
      <c r="QSO6" s="1377"/>
      <c r="QSP6" s="1377"/>
      <c r="QSQ6" s="1377"/>
      <c r="QSR6" s="1377"/>
      <c r="QSS6" s="1377"/>
      <c r="QST6" s="1377"/>
      <c r="QSU6" s="1377"/>
      <c r="QSV6" s="1377"/>
      <c r="QSW6" s="1377"/>
      <c r="QSX6" s="1377"/>
      <c r="QSY6" s="1377"/>
      <c r="QSZ6" s="1377"/>
      <c r="QTA6" s="1377"/>
      <c r="QTB6" s="1377"/>
      <c r="QTC6" s="1377"/>
      <c r="QTD6" s="1377"/>
      <c r="QTE6" s="1377"/>
      <c r="QTF6" s="1377"/>
      <c r="QTG6" s="1377"/>
      <c r="QTH6" s="1377"/>
      <c r="QTI6" s="1377"/>
      <c r="QTJ6" s="1377"/>
      <c r="QTK6" s="1377"/>
      <c r="QTL6" s="1377"/>
      <c r="QTM6" s="1377"/>
      <c r="QTN6" s="1377"/>
      <c r="QTO6" s="1377"/>
      <c r="QTP6" s="1377"/>
      <c r="QTQ6" s="1377"/>
      <c r="QTR6" s="1377"/>
      <c r="QTS6" s="1377"/>
      <c r="QTT6" s="1377"/>
      <c r="QTU6" s="1377"/>
      <c r="QTV6" s="1377"/>
      <c r="QTW6" s="1377"/>
      <c r="QTX6" s="1377"/>
      <c r="QTY6" s="1377"/>
      <c r="QTZ6" s="1377"/>
      <c r="QUA6" s="1377"/>
      <c r="QUB6" s="1377"/>
      <c r="QUC6" s="1377"/>
      <c r="QUD6" s="1377"/>
      <c r="QUE6" s="1377"/>
      <c r="QUF6" s="1377"/>
      <c r="QUG6" s="1377"/>
      <c r="QUH6" s="1377"/>
      <c r="QUI6" s="1377"/>
      <c r="QUJ6" s="1377"/>
      <c r="QUK6" s="1377"/>
      <c r="QUL6" s="1377"/>
      <c r="QUM6" s="1377"/>
      <c r="QUN6" s="1377"/>
      <c r="QUO6" s="1377"/>
      <c r="QUP6" s="1377"/>
      <c r="QUQ6" s="1377"/>
      <c r="QUR6" s="1377"/>
      <c r="QUS6" s="1377"/>
      <c r="QUT6" s="1377"/>
      <c r="QUU6" s="1377"/>
      <c r="QUV6" s="1377"/>
      <c r="QUW6" s="1377"/>
      <c r="QUX6" s="1377"/>
      <c r="QUY6" s="1377"/>
      <c r="QUZ6" s="1377"/>
      <c r="QVA6" s="1377"/>
      <c r="QVB6" s="1377"/>
      <c r="QVC6" s="1377"/>
      <c r="QVD6" s="1377"/>
      <c r="QVE6" s="1377"/>
      <c r="QVF6" s="1377"/>
      <c r="QVG6" s="1377"/>
      <c r="QVH6" s="1377"/>
      <c r="QVI6" s="1377"/>
      <c r="QVJ6" s="1377"/>
      <c r="QVK6" s="1377"/>
      <c r="QVL6" s="1377"/>
      <c r="QVM6" s="1377"/>
      <c r="QVN6" s="1377"/>
      <c r="QVO6" s="1377"/>
      <c r="QVP6" s="1377"/>
      <c r="QVQ6" s="1377"/>
      <c r="QVR6" s="1377"/>
      <c r="QVS6" s="1377"/>
      <c r="QVT6" s="1377"/>
      <c r="QVU6" s="1377"/>
      <c r="QVV6" s="1377"/>
      <c r="QVW6" s="1377"/>
      <c r="QVX6" s="1377"/>
      <c r="QVY6" s="1377"/>
      <c r="QVZ6" s="1377"/>
      <c r="QWA6" s="1377"/>
      <c r="QWB6" s="1377"/>
      <c r="QWC6" s="1377"/>
      <c r="QWD6" s="1377"/>
      <c r="QWE6" s="1377"/>
      <c r="QWF6" s="1377"/>
      <c r="QWG6" s="1377"/>
      <c r="QWH6" s="1377"/>
      <c r="QWI6" s="1377"/>
      <c r="QWJ6" s="1377"/>
      <c r="QWK6" s="1377"/>
      <c r="QWL6" s="1377"/>
      <c r="QWM6" s="1377"/>
      <c r="QWN6" s="1377"/>
      <c r="QWO6" s="1377"/>
      <c r="QWP6" s="1377"/>
      <c r="QWQ6" s="1377"/>
      <c r="QWR6" s="1377"/>
      <c r="QWS6" s="1377"/>
      <c r="QWT6" s="1377"/>
      <c r="QWU6" s="1377"/>
      <c r="QWV6" s="1377"/>
      <c r="QWW6" s="1377"/>
      <c r="QWX6" s="1377"/>
      <c r="QWY6" s="1377"/>
      <c r="QWZ6" s="1377"/>
      <c r="QXA6" s="1377"/>
      <c r="QXB6" s="1377"/>
      <c r="QXC6" s="1377"/>
      <c r="QXD6" s="1377"/>
      <c r="QXE6" s="1377"/>
      <c r="QXF6" s="1377"/>
      <c r="QXG6" s="1377"/>
      <c r="QXH6" s="1377"/>
      <c r="QXI6" s="1377"/>
      <c r="QXJ6" s="1377"/>
      <c r="QXK6" s="1377"/>
      <c r="QXL6" s="1377"/>
      <c r="QXM6" s="1377"/>
      <c r="QXN6" s="1377"/>
      <c r="QXO6" s="1377"/>
      <c r="QXP6" s="1377"/>
      <c r="QXQ6" s="1377"/>
      <c r="QXR6" s="1377"/>
      <c r="QXS6" s="1377"/>
      <c r="QXT6" s="1377"/>
      <c r="QXU6" s="1377"/>
      <c r="QXV6" s="1377"/>
      <c r="QXW6" s="1377"/>
      <c r="QXX6" s="1377"/>
      <c r="QXY6" s="1377"/>
      <c r="QXZ6" s="1377"/>
      <c r="QYA6" s="1377"/>
      <c r="QYB6" s="1377"/>
      <c r="QYC6" s="1377"/>
      <c r="QYD6" s="1377"/>
      <c r="QYE6" s="1377"/>
      <c r="QYF6" s="1377"/>
      <c r="QYG6" s="1377"/>
      <c r="QYH6" s="1377"/>
      <c r="QYI6" s="1377"/>
      <c r="QYJ6" s="1377"/>
      <c r="QYK6" s="1377"/>
      <c r="QYL6" s="1377"/>
      <c r="QYM6" s="1377"/>
      <c r="QYN6" s="1377"/>
      <c r="QYO6" s="1377"/>
      <c r="QYP6" s="1377"/>
      <c r="QYQ6" s="1377"/>
      <c r="QYR6" s="1377"/>
      <c r="QYS6" s="1377"/>
      <c r="QYT6" s="1377"/>
      <c r="QYU6" s="1377"/>
      <c r="QYV6" s="1377"/>
      <c r="QYW6" s="1377"/>
      <c r="QYX6" s="1377"/>
      <c r="QYY6" s="1377"/>
      <c r="QYZ6" s="1377"/>
      <c r="QZA6" s="1377"/>
      <c r="QZB6" s="1377"/>
      <c r="QZC6" s="1377"/>
      <c r="QZD6" s="1377"/>
      <c r="QZE6" s="1377"/>
      <c r="QZF6" s="1377"/>
      <c r="QZG6" s="1377"/>
      <c r="QZH6" s="1377"/>
      <c r="QZI6" s="1377"/>
      <c r="QZJ6" s="1377"/>
      <c r="QZK6" s="1377"/>
      <c r="QZL6" s="1377"/>
      <c r="QZM6" s="1377"/>
      <c r="QZN6" s="1377"/>
      <c r="QZO6" s="1377"/>
      <c r="QZP6" s="1377"/>
      <c r="QZQ6" s="1377"/>
      <c r="QZR6" s="1377"/>
      <c r="QZS6" s="1377"/>
      <c r="QZT6" s="1377"/>
      <c r="QZU6" s="1377"/>
      <c r="QZV6" s="1377"/>
      <c r="QZW6" s="1377"/>
      <c r="QZX6" s="1377"/>
      <c r="QZY6" s="1377"/>
      <c r="QZZ6" s="1377"/>
      <c r="RAA6" s="1377"/>
      <c r="RAB6" s="1377"/>
      <c r="RAC6" s="1377"/>
      <c r="RAD6" s="1377"/>
      <c r="RAE6" s="1377"/>
      <c r="RAF6" s="1377"/>
      <c r="RAG6" s="1377"/>
      <c r="RAH6" s="1377"/>
      <c r="RAI6" s="1377"/>
      <c r="RAJ6" s="1377"/>
      <c r="RAK6" s="1377"/>
      <c r="RAL6" s="1377"/>
      <c r="RAM6" s="1377"/>
      <c r="RAN6" s="1377"/>
      <c r="RAO6" s="1377"/>
      <c r="RAP6" s="1377"/>
      <c r="RAQ6" s="1377"/>
      <c r="RAR6" s="1377"/>
      <c r="RAS6" s="1377"/>
      <c r="RAT6" s="1377"/>
      <c r="RAU6" s="1377"/>
      <c r="RAV6" s="1377"/>
      <c r="RAW6" s="1377"/>
      <c r="RAX6" s="1377"/>
      <c r="RAY6" s="1377"/>
      <c r="RAZ6" s="1377"/>
      <c r="RBA6" s="1377"/>
      <c r="RBB6" s="1377"/>
      <c r="RBC6" s="1377"/>
      <c r="RBD6" s="1377"/>
      <c r="RBE6" s="1377"/>
      <c r="RBF6" s="1377"/>
      <c r="RBG6" s="1377"/>
      <c r="RBH6" s="1377"/>
      <c r="RBI6" s="1377"/>
      <c r="RBJ6" s="1377"/>
      <c r="RBK6" s="1377"/>
      <c r="RBL6" s="1377"/>
      <c r="RBM6" s="1377"/>
      <c r="RBN6" s="1377"/>
      <c r="RBO6" s="1377"/>
      <c r="RBP6" s="1377"/>
      <c r="RBQ6" s="1377"/>
      <c r="RBR6" s="1377"/>
      <c r="RBS6" s="1377"/>
      <c r="RBT6" s="1377"/>
      <c r="RBU6" s="1377"/>
      <c r="RBV6" s="1377"/>
      <c r="RBW6" s="1377"/>
      <c r="RBX6" s="1377"/>
      <c r="RBY6" s="1377"/>
      <c r="RBZ6" s="1377"/>
      <c r="RCA6" s="1377"/>
      <c r="RCB6" s="1377"/>
      <c r="RCC6" s="1377"/>
      <c r="RCD6" s="1377"/>
      <c r="RCE6" s="1377"/>
      <c r="RCF6" s="1377"/>
      <c r="RCG6" s="1377"/>
      <c r="RCH6" s="1377"/>
      <c r="RCI6" s="1377"/>
      <c r="RCJ6" s="1377"/>
      <c r="RCK6" s="1377"/>
      <c r="RCL6" s="1377"/>
      <c r="RCM6" s="1377"/>
      <c r="RCN6" s="1377"/>
      <c r="RCO6" s="1377"/>
      <c r="RCP6" s="1377"/>
      <c r="RCQ6" s="1377"/>
      <c r="RCR6" s="1377"/>
      <c r="RCS6" s="1377"/>
      <c r="RCT6" s="1377"/>
      <c r="RCU6" s="1377"/>
      <c r="RCV6" s="1377"/>
      <c r="RCW6" s="1377"/>
      <c r="RCX6" s="1377"/>
      <c r="RCY6" s="1377"/>
      <c r="RCZ6" s="1377"/>
      <c r="RDA6" s="1377"/>
      <c r="RDB6" s="1377"/>
      <c r="RDC6" s="1377"/>
      <c r="RDD6" s="1377"/>
      <c r="RDE6" s="1377"/>
      <c r="RDF6" s="1377"/>
      <c r="RDG6" s="1377"/>
      <c r="RDH6" s="1377"/>
      <c r="RDI6" s="1377"/>
      <c r="RDJ6" s="1377"/>
      <c r="RDK6" s="1377"/>
      <c r="RDL6" s="1377"/>
      <c r="RDM6" s="1377"/>
      <c r="RDN6" s="1377"/>
      <c r="RDO6" s="1377"/>
      <c r="RDP6" s="1377"/>
      <c r="RDQ6" s="1377"/>
      <c r="RDR6" s="1377"/>
      <c r="RDS6" s="1377"/>
      <c r="RDT6" s="1377"/>
      <c r="RDU6" s="1377"/>
      <c r="RDV6" s="1377"/>
      <c r="RDW6" s="1377"/>
      <c r="RDX6" s="1377"/>
      <c r="RDY6" s="1377"/>
      <c r="RDZ6" s="1377"/>
      <c r="REA6" s="1377"/>
      <c r="REB6" s="1377"/>
      <c r="REC6" s="1377"/>
      <c r="RED6" s="1377"/>
      <c r="REE6" s="1377"/>
      <c r="REF6" s="1377"/>
      <c r="REG6" s="1377"/>
      <c r="REH6" s="1377"/>
      <c r="REI6" s="1377"/>
      <c r="REJ6" s="1377"/>
      <c r="REK6" s="1377"/>
      <c r="REL6" s="1377"/>
      <c r="REM6" s="1377"/>
      <c r="REN6" s="1377"/>
      <c r="REO6" s="1377"/>
      <c r="REP6" s="1377"/>
      <c r="REQ6" s="1377"/>
      <c r="RER6" s="1377"/>
      <c r="RES6" s="1377"/>
      <c r="RET6" s="1377"/>
      <c r="REU6" s="1377"/>
      <c r="REV6" s="1377"/>
      <c r="REW6" s="1377"/>
      <c r="REX6" s="1377"/>
      <c r="REY6" s="1377"/>
      <c r="REZ6" s="1377"/>
      <c r="RFA6" s="1377"/>
      <c r="RFB6" s="1377"/>
      <c r="RFC6" s="1377"/>
      <c r="RFD6" s="1377"/>
      <c r="RFE6" s="1377"/>
      <c r="RFF6" s="1377"/>
      <c r="RFG6" s="1377"/>
      <c r="RFH6" s="1377"/>
      <c r="RFI6" s="1377"/>
      <c r="RFJ6" s="1377"/>
      <c r="RFK6" s="1377"/>
      <c r="RFL6" s="1377"/>
      <c r="RFM6" s="1377"/>
      <c r="RFN6" s="1377"/>
      <c r="RFO6" s="1377"/>
      <c r="RFP6" s="1377"/>
      <c r="RFQ6" s="1377"/>
      <c r="RFR6" s="1377"/>
      <c r="RFS6" s="1377"/>
      <c r="RFT6" s="1377"/>
      <c r="RFU6" s="1377"/>
      <c r="RFV6" s="1377"/>
      <c r="RFW6" s="1377"/>
      <c r="RFX6" s="1377"/>
      <c r="RFY6" s="1377"/>
      <c r="RFZ6" s="1377"/>
      <c r="RGA6" s="1377"/>
      <c r="RGB6" s="1377"/>
      <c r="RGC6" s="1377"/>
      <c r="RGD6" s="1377"/>
      <c r="RGE6" s="1377"/>
      <c r="RGF6" s="1377"/>
      <c r="RGG6" s="1377"/>
      <c r="RGH6" s="1377"/>
      <c r="RGI6" s="1377"/>
      <c r="RGJ6" s="1377"/>
      <c r="RGK6" s="1377"/>
      <c r="RGL6" s="1377"/>
      <c r="RGM6" s="1377"/>
      <c r="RGN6" s="1377"/>
      <c r="RGO6" s="1377"/>
      <c r="RGP6" s="1377"/>
      <c r="RGQ6" s="1377"/>
      <c r="RGR6" s="1377"/>
      <c r="RGS6" s="1377"/>
      <c r="RGT6" s="1377"/>
      <c r="RGU6" s="1377"/>
      <c r="RGV6" s="1377"/>
      <c r="RGW6" s="1377"/>
      <c r="RGX6" s="1377"/>
      <c r="RGY6" s="1377"/>
      <c r="RGZ6" s="1377"/>
      <c r="RHA6" s="1377"/>
      <c r="RHB6" s="1377"/>
      <c r="RHC6" s="1377"/>
      <c r="RHD6" s="1377"/>
      <c r="RHE6" s="1377"/>
      <c r="RHF6" s="1377"/>
      <c r="RHG6" s="1377"/>
      <c r="RHH6" s="1377"/>
      <c r="RHI6" s="1377"/>
      <c r="RHJ6" s="1377"/>
      <c r="RHK6" s="1377"/>
      <c r="RHL6" s="1377"/>
      <c r="RHM6" s="1377"/>
      <c r="RHN6" s="1377"/>
      <c r="RHO6" s="1377"/>
      <c r="RHP6" s="1377"/>
      <c r="RHQ6" s="1377"/>
      <c r="RHR6" s="1377"/>
      <c r="RHS6" s="1377"/>
      <c r="RHT6" s="1377"/>
      <c r="RHU6" s="1377"/>
      <c r="RHV6" s="1377"/>
      <c r="RHW6" s="1377"/>
      <c r="RHX6" s="1377"/>
      <c r="RHY6" s="1377"/>
      <c r="RHZ6" s="1377"/>
      <c r="RIA6" s="1377"/>
      <c r="RIB6" s="1377"/>
      <c r="RIC6" s="1377"/>
      <c r="RID6" s="1377"/>
      <c r="RIE6" s="1377"/>
      <c r="RIF6" s="1377"/>
      <c r="RIG6" s="1377"/>
      <c r="RIH6" s="1377"/>
      <c r="RII6" s="1377"/>
      <c r="RIJ6" s="1377"/>
      <c r="RIK6" s="1377"/>
      <c r="RIL6" s="1377"/>
      <c r="RIM6" s="1377"/>
      <c r="RIN6" s="1377"/>
      <c r="RIO6" s="1377"/>
      <c r="RIP6" s="1377"/>
      <c r="RIQ6" s="1377"/>
      <c r="RIR6" s="1377"/>
      <c r="RIS6" s="1377"/>
      <c r="RIT6" s="1377"/>
      <c r="RIU6" s="1377"/>
      <c r="RIV6" s="1377"/>
      <c r="RIW6" s="1377"/>
      <c r="RIX6" s="1377"/>
      <c r="RIY6" s="1377"/>
      <c r="RIZ6" s="1377"/>
      <c r="RJA6" s="1377"/>
      <c r="RJB6" s="1377"/>
      <c r="RJC6" s="1377"/>
      <c r="RJD6" s="1377"/>
      <c r="RJE6" s="1377"/>
      <c r="RJF6" s="1377"/>
      <c r="RJG6" s="1377"/>
      <c r="RJH6" s="1377"/>
      <c r="RJI6" s="1377"/>
      <c r="RJJ6" s="1377"/>
      <c r="RJK6" s="1377"/>
      <c r="RJL6" s="1377"/>
      <c r="RJM6" s="1377"/>
      <c r="RJN6" s="1377"/>
      <c r="RJO6" s="1377"/>
      <c r="RJP6" s="1377"/>
      <c r="RJQ6" s="1377"/>
      <c r="RJR6" s="1377"/>
      <c r="RJS6" s="1377"/>
      <c r="RJT6" s="1377"/>
      <c r="RJU6" s="1377"/>
      <c r="RJV6" s="1377"/>
      <c r="RJW6" s="1377"/>
      <c r="RJX6" s="1377"/>
      <c r="RJY6" s="1377"/>
      <c r="RJZ6" s="1377"/>
      <c r="RKA6" s="1377"/>
      <c r="RKB6" s="1377"/>
      <c r="RKC6" s="1377"/>
      <c r="RKD6" s="1377"/>
      <c r="RKE6" s="1377"/>
      <c r="RKF6" s="1377"/>
      <c r="RKG6" s="1377"/>
      <c r="RKH6" s="1377"/>
      <c r="RKI6" s="1377"/>
      <c r="RKJ6" s="1377"/>
      <c r="RKK6" s="1377"/>
      <c r="RKL6" s="1377"/>
      <c r="RKM6" s="1377"/>
      <c r="RKN6" s="1377"/>
      <c r="RKO6" s="1377"/>
      <c r="RKP6" s="1377"/>
      <c r="RKQ6" s="1377"/>
      <c r="RKR6" s="1377"/>
      <c r="RKS6" s="1377"/>
      <c r="RKT6" s="1377"/>
      <c r="RKU6" s="1377"/>
      <c r="RKV6" s="1377"/>
      <c r="RKW6" s="1377"/>
      <c r="RKX6" s="1377"/>
      <c r="RKY6" s="1377"/>
      <c r="RKZ6" s="1377"/>
      <c r="RLA6" s="1377"/>
      <c r="RLB6" s="1377"/>
      <c r="RLC6" s="1377"/>
      <c r="RLD6" s="1377"/>
      <c r="RLE6" s="1377"/>
      <c r="RLF6" s="1377"/>
      <c r="RLG6" s="1377"/>
      <c r="RLH6" s="1377"/>
      <c r="RLI6" s="1377"/>
      <c r="RLJ6" s="1377"/>
      <c r="RLK6" s="1377"/>
      <c r="RLL6" s="1377"/>
      <c r="RLM6" s="1377"/>
      <c r="RLN6" s="1377"/>
      <c r="RLO6" s="1377"/>
      <c r="RLP6" s="1377"/>
      <c r="RLQ6" s="1377"/>
      <c r="RLR6" s="1377"/>
      <c r="RLS6" s="1377"/>
      <c r="RLT6" s="1377"/>
      <c r="RLU6" s="1377"/>
      <c r="RLV6" s="1377"/>
      <c r="RLW6" s="1377"/>
      <c r="RLX6" s="1377"/>
      <c r="RLY6" s="1377"/>
      <c r="RLZ6" s="1377"/>
      <c r="RMA6" s="1377"/>
      <c r="RMB6" s="1377"/>
      <c r="RMC6" s="1377"/>
      <c r="RMD6" s="1377"/>
      <c r="RME6" s="1377"/>
      <c r="RMF6" s="1377"/>
      <c r="RMG6" s="1377"/>
      <c r="RMH6" s="1377"/>
      <c r="RMI6" s="1377"/>
      <c r="RMJ6" s="1377"/>
      <c r="RMK6" s="1377"/>
      <c r="RML6" s="1377"/>
      <c r="RMM6" s="1377"/>
      <c r="RMN6" s="1377"/>
      <c r="RMO6" s="1377"/>
      <c r="RMP6" s="1377"/>
      <c r="RMQ6" s="1377"/>
      <c r="RMR6" s="1377"/>
      <c r="RMS6" s="1377"/>
      <c r="RMT6" s="1377"/>
      <c r="RMU6" s="1377"/>
      <c r="RMV6" s="1377"/>
      <c r="RMW6" s="1377"/>
      <c r="RMX6" s="1377"/>
      <c r="RMY6" s="1377"/>
      <c r="RMZ6" s="1377"/>
      <c r="RNA6" s="1377"/>
      <c r="RNB6" s="1377"/>
      <c r="RNC6" s="1377"/>
      <c r="RND6" s="1377"/>
      <c r="RNE6" s="1377"/>
      <c r="RNF6" s="1377"/>
      <c r="RNG6" s="1377"/>
      <c r="RNH6" s="1377"/>
      <c r="RNI6" s="1377"/>
      <c r="RNJ6" s="1377"/>
      <c r="RNK6" s="1377"/>
      <c r="RNL6" s="1377"/>
      <c r="RNM6" s="1377"/>
      <c r="RNN6" s="1377"/>
      <c r="RNO6" s="1377"/>
      <c r="RNP6" s="1377"/>
      <c r="RNQ6" s="1377"/>
      <c r="RNR6" s="1377"/>
      <c r="RNS6" s="1377"/>
      <c r="RNT6" s="1377"/>
      <c r="RNU6" s="1377"/>
      <c r="RNV6" s="1377"/>
      <c r="RNW6" s="1377"/>
      <c r="RNX6" s="1377"/>
      <c r="RNY6" s="1377"/>
      <c r="RNZ6" s="1377"/>
      <c r="ROA6" s="1377"/>
      <c r="ROB6" s="1377"/>
      <c r="ROC6" s="1377"/>
      <c r="ROD6" s="1377"/>
      <c r="ROE6" s="1377"/>
      <c r="ROF6" s="1377"/>
      <c r="ROG6" s="1377"/>
      <c r="ROH6" s="1377"/>
      <c r="ROI6" s="1377"/>
      <c r="ROJ6" s="1377"/>
      <c r="ROK6" s="1377"/>
      <c r="ROL6" s="1377"/>
      <c r="ROM6" s="1377"/>
      <c r="RON6" s="1377"/>
      <c r="ROO6" s="1377"/>
      <c r="ROP6" s="1377"/>
      <c r="ROQ6" s="1377"/>
      <c r="ROR6" s="1377"/>
      <c r="ROS6" s="1377"/>
      <c r="ROT6" s="1377"/>
      <c r="ROU6" s="1377"/>
      <c r="ROV6" s="1377"/>
      <c r="ROW6" s="1377"/>
      <c r="ROX6" s="1377"/>
      <c r="ROY6" s="1377"/>
      <c r="ROZ6" s="1377"/>
      <c r="RPA6" s="1377"/>
      <c r="RPB6" s="1377"/>
      <c r="RPC6" s="1377"/>
      <c r="RPD6" s="1377"/>
      <c r="RPE6" s="1377"/>
      <c r="RPF6" s="1377"/>
      <c r="RPG6" s="1377"/>
      <c r="RPH6" s="1377"/>
      <c r="RPI6" s="1377"/>
      <c r="RPJ6" s="1377"/>
      <c r="RPK6" s="1377"/>
      <c r="RPL6" s="1377"/>
      <c r="RPM6" s="1377"/>
      <c r="RPN6" s="1377"/>
      <c r="RPO6" s="1377"/>
      <c r="RPP6" s="1377"/>
      <c r="RPQ6" s="1377"/>
      <c r="RPR6" s="1377"/>
      <c r="RPS6" s="1377"/>
      <c r="RPT6" s="1377"/>
      <c r="RPU6" s="1377"/>
      <c r="RPV6" s="1377"/>
      <c r="RPW6" s="1377"/>
      <c r="RPX6" s="1377"/>
      <c r="RPY6" s="1377"/>
      <c r="RPZ6" s="1377"/>
      <c r="RQA6" s="1377"/>
      <c r="RQB6" s="1377"/>
      <c r="RQC6" s="1377"/>
      <c r="RQD6" s="1377"/>
      <c r="RQE6" s="1377"/>
      <c r="RQF6" s="1377"/>
      <c r="RQG6" s="1377"/>
      <c r="RQH6" s="1377"/>
      <c r="RQI6" s="1377"/>
      <c r="RQJ6" s="1377"/>
      <c r="RQK6" s="1377"/>
      <c r="RQL6" s="1377"/>
      <c r="RQM6" s="1377"/>
      <c r="RQN6" s="1377"/>
      <c r="RQO6" s="1377"/>
      <c r="RQP6" s="1377"/>
      <c r="RQQ6" s="1377"/>
      <c r="RQR6" s="1377"/>
      <c r="RQS6" s="1377"/>
      <c r="RQT6" s="1377"/>
      <c r="RQU6" s="1377"/>
      <c r="RQV6" s="1377"/>
      <c r="RQW6" s="1377"/>
      <c r="RQX6" s="1377"/>
      <c r="RQY6" s="1377"/>
      <c r="RQZ6" s="1377"/>
      <c r="RRA6" s="1377"/>
      <c r="RRB6" s="1377"/>
      <c r="RRC6" s="1377"/>
      <c r="RRD6" s="1377"/>
      <c r="RRE6" s="1377"/>
      <c r="RRF6" s="1377"/>
      <c r="RRG6" s="1377"/>
      <c r="RRH6" s="1377"/>
      <c r="RRI6" s="1377"/>
      <c r="RRJ6" s="1377"/>
      <c r="RRK6" s="1377"/>
      <c r="RRL6" s="1377"/>
      <c r="RRM6" s="1377"/>
      <c r="RRN6" s="1377"/>
      <c r="RRO6" s="1377"/>
      <c r="RRP6" s="1377"/>
      <c r="RRQ6" s="1377"/>
      <c r="RRR6" s="1377"/>
      <c r="RRS6" s="1377"/>
      <c r="RRT6" s="1377"/>
      <c r="RRU6" s="1377"/>
      <c r="RRV6" s="1377"/>
      <c r="RRW6" s="1377"/>
      <c r="RRX6" s="1377"/>
      <c r="RRY6" s="1377"/>
      <c r="RRZ6" s="1377"/>
      <c r="RSA6" s="1377"/>
      <c r="RSB6" s="1377"/>
      <c r="RSC6" s="1377"/>
      <c r="RSD6" s="1377"/>
      <c r="RSE6" s="1377"/>
      <c r="RSF6" s="1377"/>
      <c r="RSG6" s="1377"/>
      <c r="RSH6" s="1377"/>
      <c r="RSI6" s="1377"/>
      <c r="RSJ6" s="1377"/>
      <c r="RSK6" s="1377"/>
      <c r="RSL6" s="1377"/>
      <c r="RSM6" s="1377"/>
      <c r="RSN6" s="1377"/>
      <c r="RSO6" s="1377"/>
      <c r="RSP6" s="1377"/>
      <c r="RSQ6" s="1377"/>
      <c r="RSR6" s="1377"/>
      <c r="RSS6" s="1377"/>
      <c r="RST6" s="1377"/>
      <c r="RSU6" s="1377"/>
      <c r="RSV6" s="1377"/>
      <c r="RSW6" s="1377"/>
      <c r="RSX6" s="1377"/>
      <c r="RSY6" s="1377"/>
      <c r="RSZ6" s="1377"/>
      <c r="RTA6" s="1377"/>
      <c r="RTB6" s="1377"/>
      <c r="RTC6" s="1377"/>
      <c r="RTD6" s="1377"/>
      <c r="RTE6" s="1377"/>
      <c r="RTF6" s="1377"/>
      <c r="RTG6" s="1377"/>
      <c r="RTH6" s="1377"/>
      <c r="RTI6" s="1377"/>
      <c r="RTJ6" s="1377"/>
      <c r="RTK6" s="1377"/>
      <c r="RTL6" s="1377"/>
      <c r="RTM6" s="1377"/>
      <c r="RTN6" s="1377"/>
      <c r="RTO6" s="1377"/>
      <c r="RTP6" s="1377"/>
      <c r="RTQ6" s="1377"/>
      <c r="RTR6" s="1377"/>
      <c r="RTS6" s="1377"/>
      <c r="RTT6" s="1377"/>
      <c r="RTU6" s="1377"/>
      <c r="RTV6" s="1377"/>
      <c r="RTW6" s="1377"/>
      <c r="RTX6" s="1377"/>
      <c r="RTY6" s="1377"/>
      <c r="RTZ6" s="1377"/>
      <c r="RUA6" s="1377"/>
      <c r="RUB6" s="1377"/>
      <c r="RUC6" s="1377"/>
      <c r="RUD6" s="1377"/>
      <c r="RUE6" s="1377"/>
      <c r="RUF6" s="1377"/>
      <c r="RUG6" s="1377"/>
      <c r="RUH6" s="1377"/>
      <c r="RUI6" s="1377"/>
      <c r="RUJ6" s="1377"/>
      <c r="RUK6" s="1377"/>
      <c r="RUL6" s="1377"/>
      <c r="RUM6" s="1377"/>
      <c r="RUN6" s="1377"/>
      <c r="RUO6" s="1377"/>
      <c r="RUP6" s="1377"/>
      <c r="RUQ6" s="1377"/>
      <c r="RUR6" s="1377"/>
      <c r="RUS6" s="1377"/>
      <c r="RUT6" s="1377"/>
      <c r="RUU6" s="1377"/>
      <c r="RUV6" s="1377"/>
      <c r="RUW6" s="1377"/>
      <c r="RUX6" s="1377"/>
      <c r="RUY6" s="1377"/>
      <c r="RUZ6" s="1377"/>
      <c r="RVA6" s="1377"/>
      <c r="RVB6" s="1377"/>
      <c r="RVC6" s="1377"/>
      <c r="RVD6" s="1377"/>
      <c r="RVE6" s="1377"/>
      <c r="RVF6" s="1377"/>
      <c r="RVG6" s="1377"/>
      <c r="RVH6" s="1377"/>
      <c r="RVI6" s="1377"/>
      <c r="RVJ6" s="1377"/>
      <c r="RVK6" s="1377"/>
      <c r="RVL6" s="1377"/>
      <c r="RVM6" s="1377"/>
      <c r="RVN6" s="1377"/>
      <c r="RVO6" s="1377"/>
      <c r="RVP6" s="1377"/>
      <c r="RVQ6" s="1377"/>
      <c r="RVR6" s="1377"/>
      <c r="RVS6" s="1377"/>
      <c r="RVT6" s="1377"/>
      <c r="RVU6" s="1377"/>
      <c r="RVV6" s="1377"/>
      <c r="RVW6" s="1377"/>
      <c r="RVX6" s="1377"/>
      <c r="RVY6" s="1377"/>
      <c r="RVZ6" s="1377"/>
      <c r="RWA6" s="1377"/>
      <c r="RWB6" s="1377"/>
      <c r="RWC6" s="1377"/>
      <c r="RWD6" s="1377"/>
      <c r="RWE6" s="1377"/>
      <c r="RWF6" s="1377"/>
      <c r="RWG6" s="1377"/>
      <c r="RWH6" s="1377"/>
      <c r="RWI6" s="1377"/>
      <c r="RWJ6" s="1377"/>
      <c r="RWK6" s="1377"/>
      <c r="RWL6" s="1377"/>
      <c r="RWM6" s="1377"/>
      <c r="RWN6" s="1377"/>
      <c r="RWO6" s="1377"/>
      <c r="RWP6" s="1377"/>
      <c r="RWQ6" s="1377"/>
      <c r="RWR6" s="1377"/>
      <c r="RWS6" s="1377"/>
      <c r="RWT6" s="1377"/>
      <c r="RWU6" s="1377"/>
      <c r="RWV6" s="1377"/>
      <c r="RWW6" s="1377"/>
      <c r="RWX6" s="1377"/>
      <c r="RWY6" s="1377"/>
      <c r="RWZ6" s="1377"/>
      <c r="RXA6" s="1377"/>
      <c r="RXB6" s="1377"/>
      <c r="RXC6" s="1377"/>
      <c r="RXD6" s="1377"/>
      <c r="RXE6" s="1377"/>
      <c r="RXF6" s="1377"/>
      <c r="RXG6" s="1377"/>
      <c r="RXH6" s="1377"/>
      <c r="RXI6" s="1377"/>
      <c r="RXJ6" s="1377"/>
      <c r="RXK6" s="1377"/>
      <c r="RXL6" s="1377"/>
      <c r="RXM6" s="1377"/>
      <c r="RXN6" s="1377"/>
      <c r="RXO6" s="1377"/>
      <c r="RXP6" s="1377"/>
      <c r="RXQ6" s="1377"/>
      <c r="RXR6" s="1377"/>
      <c r="RXS6" s="1377"/>
      <c r="RXT6" s="1377"/>
      <c r="RXU6" s="1377"/>
      <c r="RXV6" s="1377"/>
      <c r="RXW6" s="1377"/>
      <c r="RXX6" s="1377"/>
      <c r="RXY6" s="1377"/>
      <c r="RXZ6" s="1377"/>
      <c r="RYA6" s="1377"/>
      <c r="RYB6" s="1377"/>
      <c r="RYC6" s="1377"/>
      <c r="RYD6" s="1377"/>
      <c r="RYE6" s="1377"/>
      <c r="RYF6" s="1377"/>
      <c r="RYG6" s="1377"/>
      <c r="RYH6" s="1377"/>
      <c r="RYI6" s="1377"/>
      <c r="RYJ6" s="1377"/>
      <c r="RYK6" s="1377"/>
      <c r="RYL6" s="1377"/>
      <c r="RYM6" s="1377"/>
      <c r="RYN6" s="1377"/>
      <c r="RYO6" s="1377"/>
      <c r="RYP6" s="1377"/>
      <c r="RYQ6" s="1377"/>
      <c r="RYR6" s="1377"/>
      <c r="RYS6" s="1377"/>
      <c r="RYT6" s="1377"/>
      <c r="RYU6" s="1377"/>
      <c r="RYV6" s="1377"/>
      <c r="RYW6" s="1377"/>
      <c r="RYX6" s="1377"/>
      <c r="RYY6" s="1377"/>
      <c r="RYZ6" s="1377"/>
      <c r="RZA6" s="1377"/>
      <c r="RZB6" s="1377"/>
      <c r="RZC6" s="1377"/>
      <c r="RZD6" s="1377"/>
      <c r="RZE6" s="1377"/>
      <c r="RZF6" s="1377"/>
      <c r="RZG6" s="1377"/>
      <c r="RZH6" s="1377"/>
      <c r="RZI6" s="1377"/>
      <c r="RZJ6" s="1377"/>
      <c r="RZK6" s="1377"/>
      <c r="RZL6" s="1377"/>
      <c r="RZM6" s="1377"/>
      <c r="RZN6" s="1377"/>
      <c r="RZO6" s="1377"/>
      <c r="RZP6" s="1377"/>
      <c r="RZQ6" s="1377"/>
      <c r="RZR6" s="1377"/>
      <c r="RZS6" s="1377"/>
      <c r="RZT6" s="1377"/>
      <c r="RZU6" s="1377"/>
      <c r="RZV6" s="1377"/>
      <c r="RZW6" s="1377"/>
      <c r="RZX6" s="1377"/>
      <c r="RZY6" s="1377"/>
      <c r="RZZ6" s="1377"/>
      <c r="SAA6" s="1377"/>
      <c r="SAB6" s="1377"/>
      <c r="SAC6" s="1377"/>
      <c r="SAD6" s="1377"/>
      <c r="SAE6" s="1377"/>
      <c r="SAF6" s="1377"/>
      <c r="SAG6" s="1377"/>
      <c r="SAH6" s="1377"/>
      <c r="SAI6" s="1377"/>
      <c r="SAJ6" s="1377"/>
      <c r="SAK6" s="1377"/>
      <c r="SAL6" s="1377"/>
      <c r="SAM6" s="1377"/>
      <c r="SAN6" s="1377"/>
      <c r="SAO6" s="1377"/>
      <c r="SAP6" s="1377"/>
      <c r="SAQ6" s="1377"/>
      <c r="SAR6" s="1377"/>
      <c r="SAS6" s="1377"/>
      <c r="SAT6" s="1377"/>
      <c r="SAU6" s="1377"/>
      <c r="SAV6" s="1377"/>
      <c r="SAW6" s="1377"/>
      <c r="SAX6" s="1377"/>
      <c r="SAY6" s="1377"/>
      <c r="SAZ6" s="1377"/>
      <c r="SBA6" s="1377"/>
      <c r="SBB6" s="1377"/>
      <c r="SBC6" s="1377"/>
      <c r="SBD6" s="1377"/>
      <c r="SBE6" s="1377"/>
      <c r="SBF6" s="1377"/>
      <c r="SBG6" s="1377"/>
      <c r="SBH6" s="1377"/>
      <c r="SBI6" s="1377"/>
      <c r="SBJ6" s="1377"/>
      <c r="SBK6" s="1377"/>
      <c r="SBL6" s="1377"/>
      <c r="SBM6" s="1377"/>
      <c r="SBN6" s="1377"/>
      <c r="SBO6" s="1377"/>
      <c r="SBP6" s="1377"/>
      <c r="SBQ6" s="1377"/>
      <c r="SBR6" s="1377"/>
      <c r="SBS6" s="1377"/>
      <c r="SBT6" s="1377"/>
      <c r="SBU6" s="1377"/>
      <c r="SBV6" s="1377"/>
      <c r="SBW6" s="1377"/>
      <c r="SBX6" s="1377"/>
      <c r="SBY6" s="1377"/>
      <c r="SBZ6" s="1377"/>
      <c r="SCA6" s="1377"/>
      <c r="SCB6" s="1377"/>
      <c r="SCC6" s="1377"/>
      <c r="SCD6" s="1377"/>
      <c r="SCE6" s="1377"/>
      <c r="SCF6" s="1377"/>
      <c r="SCG6" s="1377"/>
      <c r="SCH6" s="1377"/>
      <c r="SCI6" s="1377"/>
      <c r="SCJ6" s="1377"/>
      <c r="SCK6" s="1377"/>
      <c r="SCL6" s="1377"/>
      <c r="SCM6" s="1377"/>
      <c r="SCN6" s="1377"/>
      <c r="SCO6" s="1377"/>
      <c r="SCP6" s="1377"/>
      <c r="SCQ6" s="1377"/>
      <c r="SCR6" s="1377"/>
      <c r="SCS6" s="1377"/>
      <c r="SCT6" s="1377"/>
      <c r="SCU6" s="1377"/>
      <c r="SCV6" s="1377"/>
      <c r="SCW6" s="1377"/>
      <c r="SCX6" s="1377"/>
      <c r="SCY6" s="1377"/>
      <c r="SCZ6" s="1377"/>
      <c r="SDA6" s="1377"/>
      <c r="SDB6" s="1377"/>
      <c r="SDC6" s="1377"/>
      <c r="SDD6" s="1377"/>
      <c r="SDE6" s="1377"/>
      <c r="SDF6" s="1377"/>
      <c r="SDG6" s="1377"/>
      <c r="SDH6" s="1377"/>
      <c r="SDI6" s="1377"/>
      <c r="SDJ6" s="1377"/>
      <c r="SDK6" s="1377"/>
      <c r="SDL6" s="1377"/>
      <c r="SDM6" s="1377"/>
      <c r="SDN6" s="1377"/>
      <c r="SDO6" s="1377"/>
      <c r="SDP6" s="1377"/>
      <c r="SDQ6" s="1377"/>
      <c r="SDR6" s="1377"/>
      <c r="SDS6" s="1377"/>
      <c r="SDT6" s="1377"/>
      <c r="SDU6" s="1377"/>
      <c r="SDV6" s="1377"/>
      <c r="SDW6" s="1377"/>
      <c r="SDX6" s="1377"/>
      <c r="SDY6" s="1377"/>
      <c r="SDZ6" s="1377"/>
      <c r="SEA6" s="1377"/>
      <c r="SEB6" s="1377"/>
      <c r="SEC6" s="1377"/>
      <c r="SED6" s="1377"/>
      <c r="SEE6" s="1377"/>
      <c r="SEF6" s="1377"/>
      <c r="SEG6" s="1377"/>
      <c r="SEH6" s="1377"/>
      <c r="SEI6" s="1377"/>
      <c r="SEJ6" s="1377"/>
      <c r="SEK6" s="1377"/>
      <c r="SEL6" s="1377"/>
      <c r="SEM6" s="1377"/>
      <c r="SEN6" s="1377"/>
      <c r="SEO6" s="1377"/>
      <c r="SEP6" s="1377"/>
      <c r="SEQ6" s="1377"/>
      <c r="SER6" s="1377"/>
      <c r="SES6" s="1377"/>
      <c r="SET6" s="1377"/>
      <c r="SEU6" s="1377"/>
      <c r="SEV6" s="1377"/>
      <c r="SEW6" s="1377"/>
      <c r="SEX6" s="1377"/>
      <c r="SEY6" s="1377"/>
      <c r="SEZ6" s="1377"/>
      <c r="SFA6" s="1377"/>
      <c r="SFB6" s="1377"/>
      <c r="SFC6" s="1377"/>
      <c r="SFD6" s="1377"/>
      <c r="SFE6" s="1377"/>
      <c r="SFF6" s="1377"/>
      <c r="SFG6" s="1377"/>
      <c r="SFH6" s="1377"/>
      <c r="SFI6" s="1377"/>
      <c r="SFJ6" s="1377"/>
      <c r="SFK6" s="1377"/>
      <c r="SFL6" s="1377"/>
      <c r="SFM6" s="1377"/>
      <c r="SFN6" s="1377"/>
      <c r="SFO6" s="1377"/>
      <c r="SFP6" s="1377"/>
      <c r="SFQ6" s="1377"/>
      <c r="SFR6" s="1377"/>
      <c r="SFS6" s="1377"/>
      <c r="SFT6" s="1377"/>
      <c r="SFU6" s="1377"/>
      <c r="SFV6" s="1377"/>
      <c r="SFW6" s="1377"/>
      <c r="SFX6" s="1377"/>
      <c r="SFY6" s="1377"/>
      <c r="SFZ6" s="1377"/>
      <c r="SGA6" s="1377"/>
      <c r="SGB6" s="1377"/>
      <c r="SGC6" s="1377"/>
      <c r="SGD6" s="1377"/>
      <c r="SGE6" s="1377"/>
      <c r="SGF6" s="1377"/>
      <c r="SGG6" s="1377"/>
      <c r="SGH6" s="1377"/>
      <c r="SGI6" s="1377"/>
      <c r="SGJ6" s="1377"/>
      <c r="SGK6" s="1377"/>
      <c r="SGL6" s="1377"/>
      <c r="SGM6" s="1377"/>
      <c r="SGN6" s="1377"/>
      <c r="SGO6" s="1377"/>
      <c r="SGP6" s="1377"/>
      <c r="SGQ6" s="1377"/>
      <c r="SGR6" s="1377"/>
      <c r="SGS6" s="1377"/>
      <c r="SGT6" s="1377"/>
      <c r="SGU6" s="1377"/>
      <c r="SGV6" s="1377"/>
      <c r="SGW6" s="1377"/>
      <c r="SGX6" s="1377"/>
      <c r="SGY6" s="1377"/>
      <c r="SGZ6" s="1377"/>
      <c r="SHA6" s="1377"/>
      <c r="SHB6" s="1377"/>
      <c r="SHC6" s="1377"/>
      <c r="SHD6" s="1377"/>
      <c r="SHE6" s="1377"/>
      <c r="SHF6" s="1377"/>
      <c r="SHG6" s="1377"/>
      <c r="SHH6" s="1377"/>
      <c r="SHI6" s="1377"/>
      <c r="SHJ6" s="1377"/>
      <c r="SHK6" s="1377"/>
      <c r="SHL6" s="1377"/>
      <c r="SHM6" s="1377"/>
      <c r="SHN6" s="1377"/>
      <c r="SHO6" s="1377"/>
      <c r="SHP6" s="1377"/>
      <c r="SHQ6" s="1377"/>
      <c r="SHR6" s="1377"/>
      <c r="SHS6" s="1377"/>
      <c r="SHT6" s="1377"/>
      <c r="SHU6" s="1377"/>
      <c r="SHV6" s="1377"/>
      <c r="SHW6" s="1377"/>
      <c r="SHX6" s="1377"/>
      <c r="SHY6" s="1377"/>
      <c r="SHZ6" s="1377"/>
      <c r="SIA6" s="1377"/>
      <c r="SIB6" s="1377"/>
      <c r="SIC6" s="1377"/>
      <c r="SID6" s="1377"/>
      <c r="SIE6" s="1377"/>
      <c r="SIF6" s="1377"/>
      <c r="SIG6" s="1377"/>
      <c r="SIH6" s="1377"/>
      <c r="SII6" s="1377"/>
      <c r="SIJ6" s="1377"/>
      <c r="SIK6" s="1377"/>
      <c r="SIL6" s="1377"/>
      <c r="SIM6" s="1377"/>
      <c r="SIN6" s="1377"/>
      <c r="SIO6" s="1377"/>
      <c r="SIP6" s="1377"/>
      <c r="SIQ6" s="1377"/>
      <c r="SIR6" s="1377"/>
      <c r="SIS6" s="1377"/>
      <c r="SIT6" s="1377"/>
      <c r="SIU6" s="1377"/>
      <c r="SIV6" s="1377"/>
      <c r="SIW6" s="1377"/>
      <c r="SIX6" s="1377"/>
      <c r="SIY6" s="1377"/>
      <c r="SIZ6" s="1377"/>
      <c r="SJA6" s="1377"/>
      <c r="SJB6" s="1377"/>
      <c r="SJC6" s="1377"/>
      <c r="SJD6" s="1377"/>
      <c r="SJE6" s="1377"/>
      <c r="SJF6" s="1377"/>
      <c r="SJG6" s="1377"/>
      <c r="SJH6" s="1377"/>
      <c r="SJI6" s="1377"/>
      <c r="SJJ6" s="1377"/>
      <c r="SJK6" s="1377"/>
      <c r="SJL6" s="1377"/>
      <c r="SJM6" s="1377"/>
      <c r="SJN6" s="1377"/>
      <c r="SJO6" s="1377"/>
      <c r="SJP6" s="1377"/>
      <c r="SJQ6" s="1377"/>
      <c r="SJR6" s="1377"/>
      <c r="SJS6" s="1377"/>
      <c r="SJT6" s="1377"/>
      <c r="SJU6" s="1377"/>
      <c r="SJV6" s="1377"/>
      <c r="SJW6" s="1377"/>
      <c r="SJX6" s="1377"/>
      <c r="SJY6" s="1377"/>
      <c r="SJZ6" s="1377"/>
      <c r="SKA6" s="1377"/>
      <c r="SKB6" s="1377"/>
      <c r="SKC6" s="1377"/>
      <c r="SKD6" s="1377"/>
      <c r="SKE6" s="1377"/>
      <c r="SKF6" s="1377"/>
      <c r="SKG6" s="1377"/>
      <c r="SKH6" s="1377"/>
      <c r="SKI6" s="1377"/>
      <c r="SKJ6" s="1377"/>
      <c r="SKK6" s="1377"/>
      <c r="SKL6" s="1377"/>
      <c r="SKM6" s="1377"/>
      <c r="SKN6" s="1377"/>
      <c r="SKO6" s="1377"/>
      <c r="SKP6" s="1377"/>
      <c r="SKQ6" s="1377"/>
      <c r="SKR6" s="1377"/>
      <c r="SKS6" s="1377"/>
      <c r="SKT6" s="1377"/>
      <c r="SKU6" s="1377"/>
      <c r="SKV6" s="1377"/>
      <c r="SKW6" s="1377"/>
      <c r="SKX6" s="1377"/>
      <c r="SKY6" s="1377"/>
      <c r="SKZ6" s="1377"/>
      <c r="SLA6" s="1377"/>
      <c r="SLB6" s="1377"/>
      <c r="SLC6" s="1377"/>
      <c r="SLD6" s="1377"/>
      <c r="SLE6" s="1377"/>
      <c r="SLF6" s="1377"/>
      <c r="SLG6" s="1377"/>
      <c r="SLH6" s="1377"/>
      <c r="SLI6" s="1377"/>
      <c r="SLJ6" s="1377"/>
      <c r="SLK6" s="1377"/>
      <c r="SLL6" s="1377"/>
      <c r="SLM6" s="1377"/>
      <c r="SLN6" s="1377"/>
      <c r="SLO6" s="1377"/>
      <c r="SLP6" s="1377"/>
      <c r="SLQ6" s="1377"/>
      <c r="SLR6" s="1377"/>
      <c r="SLS6" s="1377"/>
      <c r="SLT6" s="1377"/>
      <c r="SLU6" s="1377"/>
      <c r="SLV6" s="1377"/>
      <c r="SLW6" s="1377"/>
      <c r="SLX6" s="1377"/>
      <c r="SLY6" s="1377"/>
      <c r="SLZ6" s="1377"/>
      <c r="SMA6" s="1377"/>
      <c r="SMB6" s="1377"/>
      <c r="SMC6" s="1377"/>
      <c r="SMD6" s="1377"/>
      <c r="SME6" s="1377"/>
      <c r="SMF6" s="1377"/>
      <c r="SMG6" s="1377"/>
      <c r="SMH6" s="1377"/>
      <c r="SMI6" s="1377"/>
      <c r="SMJ6" s="1377"/>
      <c r="SMK6" s="1377"/>
      <c r="SML6" s="1377"/>
      <c r="SMM6" s="1377"/>
      <c r="SMN6" s="1377"/>
      <c r="SMO6" s="1377"/>
      <c r="SMP6" s="1377"/>
      <c r="SMQ6" s="1377"/>
      <c r="SMR6" s="1377"/>
      <c r="SMS6" s="1377"/>
      <c r="SMT6" s="1377"/>
      <c r="SMU6" s="1377"/>
      <c r="SMV6" s="1377"/>
      <c r="SMW6" s="1377"/>
      <c r="SMX6" s="1377"/>
      <c r="SMY6" s="1377"/>
      <c r="SMZ6" s="1377"/>
      <c r="SNA6" s="1377"/>
      <c r="SNB6" s="1377"/>
      <c r="SNC6" s="1377"/>
      <c r="SND6" s="1377"/>
      <c r="SNE6" s="1377"/>
      <c r="SNF6" s="1377"/>
      <c r="SNG6" s="1377"/>
      <c r="SNH6" s="1377"/>
      <c r="SNI6" s="1377"/>
      <c r="SNJ6" s="1377"/>
      <c r="SNK6" s="1377"/>
      <c r="SNL6" s="1377"/>
      <c r="SNM6" s="1377"/>
      <c r="SNN6" s="1377"/>
      <c r="SNO6" s="1377"/>
      <c r="SNP6" s="1377"/>
      <c r="SNQ6" s="1377"/>
      <c r="SNR6" s="1377"/>
      <c r="SNS6" s="1377"/>
      <c r="SNT6" s="1377"/>
      <c r="SNU6" s="1377"/>
      <c r="SNV6" s="1377"/>
      <c r="SNW6" s="1377"/>
      <c r="SNX6" s="1377"/>
      <c r="SNY6" s="1377"/>
      <c r="SNZ6" s="1377"/>
      <c r="SOA6" s="1377"/>
      <c r="SOB6" s="1377"/>
      <c r="SOC6" s="1377"/>
      <c r="SOD6" s="1377"/>
      <c r="SOE6" s="1377"/>
      <c r="SOF6" s="1377"/>
      <c r="SOG6" s="1377"/>
      <c r="SOH6" s="1377"/>
      <c r="SOI6" s="1377"/>
      <c r="SOJ6" s="1377"/>
      <c r="SOK6" s="1377"/>
      <c r="SOL6" s="1377"/>
      <c r="SOM6" s="1377"/>
      <c r="SON6" s="1377"/>
      <c r="SOO6" s="1377"/>
      <c r="SOP6" s="1377"/>
      <c r="SOQ6" s="1377"/>
      <c r="SOR6" s="1377"/>
      <c r="SOS6" s="1377"/>
      <c r="SOT6" s="1377"/>
      <c r="SOU6" s="1377"/>
      <c r="SOV6" s="1377"/>
      <c r="SOW6" s="1377"/>
      <c r="SOX6" s="1377"/>
      <c r="SOY6" s="1377"/>
      <c r="SOZ6" s="1377"/>
      <c r="SPA6" s="1377"/>
      <c r="SPB6" s="1377"/>
      <c r="SPC6" s="1377"/>
      <c r="SPD6" s="1377"/>
      <c r="SPE6" s="1377"/>
      <c r="SPF6" s="1377"/>
      <c r="SPG6" s="1377"/>
      <c r="SPH6" s="1377"/>
      <c r="SPI6" s="1377"/>
      <c r="SPJ6" s="1377"/>
      <c r="SPK6" s="1377"/>
      <c r="SPL6" s="1377"/>
      <c r="SPM6" s="1377"/>
      <c r="SPN6" s="1377"/>
      <c r="SPO6" s="1377"/>
      <c r="SPP6" s="1377"/>
      <c r="SPQ6" s="1377"/>
      <c r="SPR6" s="1377"/>
      <c r="SPS6" s="1377"/>
      <c r="SPT6" s="1377"/>
      <c r="SPU6" s="1377"/>
      <c r="SPV6" s="1377"/>
      <c r="SPW6" s="1377"/>
      <c r="SPX6" s="1377"/>
      <c r="SPY6" s="1377"/>
      <c r="SPZ6" s="1377"/>
      <c r="SQA6" s="1377"/>
      <c r="SQB6" s="1377"/>
      <c r="SQC6" s="1377"/>
      <c r="SQD6" s="1377"/>
      <c r="SQE6" s="1377"/>
      <c r="SQF6" s="1377"/>
      <c r="SQG6" s="1377"/>
      <c r="SQH6" s="1377"/>
      <c r="SQI6" s="1377"/>
      <c r="SQJ6" s="1377"/>
      <c r="SQK6" s="1377"/>
      <c r="SQL6" s="1377"/>
      <c r="SQM6" s="1377"/>
      <c r="SQN6" s="1377"/>
      <c r="SQO6" s="1377"/>
      <c r="SQP6" s="1377"/>
      <c r="SQQ6" s="1377"/>
      <c r="SQR6" s="1377"/>
      <c r="SQS6" s="1377"/>
      <c r="SQT6" s="1377"/>
      <c r="SQU6" s="1377"/>
      <c r="SQV6" s="1377"/>
      <c r="SQW6" s="1377"/>
      <c r="SQX6" s="1377"/>
      <c r="SQY6" s="1377"/>
      <c r="SQZ6" s="1377"/>
      <c r="SRA6" s="1377"/>
      <c r="SRB6" s="1377"/>
      <c r="SRC6" s="1377"/>
      <c r="SRD6" s="1377"/>
      <c r="SRE6" s="1377"/>
      <c r="SRF6" s="1377"/>
      <c r="SRG6" s="1377"/>
      <c r="SRH6" s="1377"/>
      <c r="SRI6" s="1377"/>
      <c r="SRJ6" s="1377"/>
      <c r="SRK6" s="1377"/>
      <c r="SRL6" s="1377"/>
      <c r="SRM6" s="1377"/>
      <c r="SRN6" s="1377"/>
      <c r="SRO6" s="1377"/>
      <c r="SRP6" s="1377"/>
      <c r="SRQ6" s="1377"/>
      <c r="SRR6" s="1377"/>
      <c r="SRS6" s="1377"/>
      <c r="SRT6" s="1377"/>
      <c r="SRU6" s="1377"/>
      <c r="SRV6" s="1377"/>
      <c r="SRW6" s="1377"/>
      <c r="SRX6" s="1377"/>
      <c r="SRY6" s="1377"/>
      <c r="SRZ6" s="1377"/>
      <c r="SSA6" s="1377"/>
      <c r="SSB6" s="1377"/>
      <c r="SSC6" s="1377"/>
      <c r="SSD6" s="1377"/>
      <c r="SSE6" s="1377"/>
      <c r="SSF6" s="1377"/>
      <c r="SSG6" s="1377"/>
      <c r="SSH6" s="1377"/>
      <c r="SSI6" s="1377"/>
      <c r="SSJ6" s="1377"/>
      <c r="SSK6" s="1377"/>
      <c r="SSL6" s="1377"/>
      <c r="SSM6" s="1377"/>
      <c r="SSN6" s="1377"/>
      <c r="SSO6" s="1377"/>
      <c r="SSP6" s="1377"/>
      <c r="SSQ6" s="1377"/>
      <c r="SSR6" s="1377"/>
      <c r="SSS6" s="1377"/>
      <c r="SST6" s="1377"/>
      <c r="SSU6" s="1377"/>
      <c r="SSV6" s="1377"/>
      <c r="SSW6" s="1377"/>
      <c r="SSX6" s="1377"/>
      <c r="SSY6" s="1377"/>
      <c r="SSZ6" s="1377"/>
      <c r="STA6" s="1377"/>
      <c r="STB6" s="1377"/>
      <c r="STC6" s="1377"/>
      <c r="STD6" s="1377"/>
      <c r="STE6" s="1377"/>
      <c r="STF6" s="1377"/>
      <c r="STG6" s="1377"/>
      <c r="STH6" s="1377"/>
      <c r="STI6" s="1377"/>
      <c r="STJ6" s="1377"/>
      <c r="STK6" s="1377"/>
      <c r="STL6" s="1377"/>
      <c r="STM6" s="1377"/>
      <c r="STN6" s="1377"/>
      <c r="STO6" s="1377"/>
      <c r="STP6" s="1377"/>
      <c r="STQ6" s="1377"/>
      <c r="STR6" s="1377"/>
      <c r="STS6" s="1377"/>
      <c r="STT6" s="1377"/>
      <c r="STU6" s="1377"/>
      <c r="STV6" s="1377"/>
      <c r="STW6" s="1377"/>
      <c r="STX6" s="1377"/>
      <c r="STY6" s="1377"/>
      <c r="STZ6" s="1377"/>
      <c r="SUA6" s="1377"/>
      <c r="SUB6" s="1377"/>
      <c r="SUC6" s="1377"/>
      <c r="SUD6" s="1377"/>
      <c r="SUE6" s="1377"/>
      <c r="SUF6" s="1377"/>
      <c r="SUG6" s="1377"/>
      <c r="SUH6" s="1377"/>
      <c r="SUI6" s="1377"/>
      <c r="SUJ6" s="1377"/>
      <c r="SUK6" s="1377"/>
      <c r="SUL6" s="1377"/>
      <c r="SUM6" s="1377"/>
      <c r="SUN6" s="1377"/>
      <c r="SUO6" s="1377"/>
      <c r="SUP6" s="1377"/>
      <c r="SUQ6" s="1377"/>
      <c r="SUR6" s="1377"/>
      <c r="SUS6" s="1377"/>
      <c r="SUT6" s="1377"/>
      <c r="SUU6" s="1377"/>
      <c r="SUV6" s="1377"/>
      <c r="SUW6" s="1377"/>
      <c r="SUX6" s="1377"/>
      <c r="SUY6" s="1377"/>
      <c r="SUZ6" s="1377"/>
      <c r="SVA6" s="1377"/>
      <c r="SVB6" s="1377"/>
      <c r="SVC6" s="1377"/>
      <c r="SVD6" s="1377"/>
      <c r="SVE6" s="1377"/>
      <c r="SVF6" s="1377"/>
      <c r="SVG6" s="1377"/>
      <c r="SVH6" s="1377"/>
      <c r="SVI6" s="1377"/>
      <c r="SVJ6" s="1377"/>
      <c r="SVK6" s="1377"/>
      <c r="SVL6" s="1377"/>
      <c r="SVM6" s="1377"/>
      <c r="SVN6" s="1377"/>
      <c r="SVO6" s="1377"/>
      <c r="SVP6" s="1377"/>
      <c r="SVQ6" s="1377"/>
      <c r="SVR6" s="1377"/>
      <c r="SVS6" s="1377"/>
      <c r="SVT6" s="1377"/>
      <c r="SVU6" s="1377"/>
      <c r="SVV6" s="1377"/>
      <c r="SVW6" s="1377"/>
      <c r="SVX6" s="1377"/>
      <c r="SVY6" s="1377"/>
      <c r="SVZ6" s="1377"/>
      <c r="SWA6" s="1377"/>
      <c r="SWB6" s="1377"/>
      <c r="SWC6" s="1377"/>
      <c r="SWD6" s="1377"/>
      <c r="SWE6" s="1377"/>
      <c r="SWF6" s="1377"/>
      <c r="SWG6" s="1377"/>
      <c r="SWH6" s="1377"/>
      <c r="SWI6" s="1377"/>
      <c r="SWJ6" s="1377"/>
      <c r="SWK6" s="1377"/>
      <c r="SWL6" s="1377"/>
      <c r="SWM6" s="1377"/>
      <c r="SWN6" s="1377"/>
      <c r="SWO6" s="1377"/>
      <c r="SWP6" s="1377"/>
      <c r="SWQ6" s="1377"/>
      <c r="SWR6" s="1377"/>
      <c r="SWS6" s="1377"/>
      <c r="SWT6" s="1377"/>
      <c r="SWU6" s="1377"/>
      <c r="SWV6" s="1377"/>
      <c r="SWW6" s="1377"/>
      <c r="SWX6" s="1377"/>
      <c r="SWY6" s="1377"/>
      <c r="SWZ6" s="1377"/>
      <c r="SXA6" s="1377"/>
      <c r="SXB6" s="1377"/>
      <c r="SXC6" s="1377"/>
      <c r="SXD6" s="1377"/>
      <c r="SXE6" s="1377"/>
      <c r="SXF6" s="1377"/>
      <c r="SXG6" s="1377"/>
      <c r="SXH6" s="1377"/>
      <c r="SXI6" s="1377"/>
      <c r="SXJ6" s="1377"/>
      <c r="SXK6" s="1377"/>
      <c r="SXL6" s="1377"/>
      <c r="SXM6" s="1377"/>
      <c r="SXN6" s="1377"/>
      <c r="SXO6" s="1377"/>
      <c r="SXP6" s="1377"/>
      <c r="SXQ6" s="1377"/>
      <c r="SXR6" s="1377"/>
      <c r="SXS6" s="1377"/>
      <c r="SXT6" s="1377"/>
      <c r="SXU6" s="1377"/>
      <c r="SXV6" s="1377"/>
      <c r="SXW6" s="1377"/>
      <c r="SXX6" s="1377"/>
      <c r="SXY6" s="1377"/>
      <c r="SXZ6" s="1377"/>
      <c r="SYA6" s="1377"/>
      <c r="SYB6" s="1377"/>
      <c r="SYC6" s="1377"/>
      <c r="SYD6" s="1377"/>
      <c r="SYE6" s="1377"/>
      <c r="SYF6" s="1377"/>
      <c r="SYG6" s="1377"/>
      <c r="SYH6" s="1377"/>
      <c r="SYI6" s="1377"/>
      <c r="SYJ6" s="1377"/>
      <c r="SYK6" s="1377"/>
      <c r="SYL6" s="1377"/>
      <c r="SYM6" s="1377"/>
      <c r="SYN6" s="1377"/>
      <c r="SYO6" s="1377"/>
      <c r="SYP6" s="1377"/>
      <c r="SYQ6" s="1377"/>
      <c r="SYR6" s="1377"/>
      <c r="SYS6" s="1377"/>
      <c r="SYT6" s="1377"/>
      <c r="SYU6" s="1377"/>
      <c r="SYV6" s="1377"/>
      <c r="SYW6" s="1377"/>
      <c r="SYX6" s="1377"/>
      <c r="SYY6" s="1377"/>
      <c r="SYZ6" s="1377"/>
      <c r="SZA6" s="1377"/>
      <c r="SZB6" s="1377"/>
      <c r="SZC6" s="1377"/>
      <c r="SZD6" s="1377"/>
      <c r="SZE6" s="1377"/>
      <c r="SZF6" s="1377"/>
      <c r="SZG6" s="1377"/>
      <c r="SZH6" s="1377"/>
      <c r="SZI6" s="1377"/>
      <c r="SZJ6" s="1377"/>
      <c r="SZK6" s="1377"/>
      <c r="SZL6" s="1377"/>
      <c r="SZM6" s="1377"/>
      <c r="SZN6" s="1377"/>
      <c r="SZO6" s="1377"/>
      <c r="SZP6" s="1377"/>
      <c r="SZQ6" s="1377"/>
      <c r="SZR6" s="1377"/>
      <c r="SZS6" s="1377"/>
      <c r="SZT6" s="1377"/>
      <c r="SZU6" s="1377"/>
      <c r="SZV6" s="1377"/>
      <c r="SZW6" s="1377"/>
      <c r="SZX6" s="1377"/>
      <c r="SZY6" s="1377"/>
      <c r="SZZ6" s="1377"/>
      <c r="TAA6" s="1377"/>
      <c r="TAB6" s="1377"/>
      <c r="TAC6" s="1377"/>
      <c r="TAD6" s="1377"/>
      <c r="TAE6" s="1377"/>
      <c r="TAF6" s="1377"/>
      <c r="TAG6" s="1377"/>
      <c r="TAH6" s="1377"/>
      <c r="TAI6" s="1377"/>
      <c r="TAJ6" s="1377"/>
      <c r="TAK6" s="1377"/>
      <c r="TAL6" s="1377"/>
      <c r="TAM6" s="1377"/>
      <c r="TAN6" s="1377"/>
      <c r="TAO6" s="1377"/>
      <c r="TAP6" s="1377"/>
      <c r="TAQ6" s="1377"/>
      <c r="TAR6" s="1377"/>
      <c r="TAS6" s="1377"/>
      <c r="TAT6" s="1377"/>
      <c r="TAU6" s="1377"/>
      <c r="TAV6" s="1377"/>
      <c r="TAW6" s="1377"/>
      <c r="TAX6" s="1377"/>
      <c r="TAY6" s="1377"/>
      <c r="TAZ6" s="1377"/>
      <c r="TBA6" s="1377"/>
      <c r="TBB6" s="1377"/>
      <c r="TBC6" s="1377"/>
      <c r="TBD6" s="1377"/>
      <c r="TBE6" s="1377"/>
      <c r="TBF6" s="1377"/>
      <c r="TBG6" s="1377"/>
      <c r="TBH6" s="1377"/>
      <c r="TBI6" s="1377"/>
      <c r="TBJ6" s="1377"/>
      <c r="TBK6" s="1377"/>
      <c r="TBL6" s="1377"/>
      <c r="TBM6" s="1377"/>
      <c r="TBN6" s="1377"/>
      <c r="TBO6" s="1377"/>
      <c r="TBP6" s="1377"/>
      <c r="TBQ6" s="1377"/>
      <c r="TBR6" s="1377"/>
      <c r="TBS6" s="1377"/>
      <c r="TBT6" s="1377"/>
      <c r="TBU6" s="1377"/>
      <c r="TBV6" s="1377"/>
      <c r="TBW6" s="1377"/>
      <c r="TBX6" s="1377"/>
      <c r="TBY6" s="1377"/>
      <c r="TBZ6" s="1377"/>
      <c r="TCA6" s="1377"/>
      <c r="TCB6" s="1377"/>
      <c r="TCC6" s="1377"/>
      <c r="TCD6" s="1377"/>
      <c r="TCE6" s="1377"/>
      <c r="TCF6" s="1377"/>
      <c r="TCG6" s="1377"/>
      <c r="TCH6" s="1377"/>
      <c r="TCI6" s="1377"/>
      <c r="TCJ6" s="1377"/>
      <c r="TCK6" s="1377"/>
      <c r="TCL6" s="1377"/>
      <c r="TCM6" s="1377"/>
      <c r="TCN6" s="1377"/>
      <c r="TCO6" s="1377"/>
      <c r="TCP6" s="1377"/>
      <c r="TCQ6" s="1377"/>
      <c r="TCR6" s="1377"/>
      <c r="TCS6" s="1377"/>
      <c r="TCT6" s="1377"/>
      <c r="TCU6" s="1377"/>
      <c r="TCV6" s="1377"/>
      <c r="TCW6" s="1377"/>
      <c r="TCX6" s="1377"/>
      <c r="TCY6" s="1377"/>
      <c r="TCZ6" s="1377"/>
      <c r="TDA6" s="1377"/>
      <c r="TDB6" s="1377"/>
      <c r="TDC6" s="1377"/>
      <c r="TDD6" s="1377"/>
      <c r="TDE6" s="1377"/>
      <c r="TDF6" s="1377"/>
      <c r="TDG6" s="1377"/>
      <c r="TDH6" s="1377"/>
      <c r="TDI6" s="1377"/>
      <c r="TDJ6" s="1377"/>
      <c r="TDK6" s="1377"/>
      <c r="TDL6" s="1377"/>
      <c r="TDM6" s="1377"/>
      <c r="TDN6" s="1377"/>
      <c r="TDO6" s="1377"/>
      <c r="TDP6" s="1377"/>
      <c r="TDQ6" s="1377"/>
      <c r="TDR6" s="1377"/>
      <c r="TDS6" s="1377"/>
      <c r="TDT6" s="1377"/>
      <c r="TDU6" s="1377"/>
      <c r="TDV6" s="1377"/>
      <c r="TDW6" s="1377"/>
      <c r="TDX6" s="1377"/>
      <c r="TDY6" s="1377"/>
      <c r="TDZ6" s="1377"/>
      <c r="TEA6" s="1377"/>
      <c r="TEB6" s="1377"/>
      <c r="TEC6" s="1377"/>
      <c r="TED6" s="1377"/>
      <c r="TEE6" s="1377"/>
      <c r="TEF6" s="1377"/>
      <c r="TEG6" s="1377"/>
      <c r="TEH6" s="1377"/>
      <c r="TEI6" s="1377"/>
      <c r="TEJ6" s="1377"/>
      <c r="TEK6" s="1377"/>
      <c r="TEL6" s="1377"/>
      <c r="TEM6" s="1377"/>
      <c r="TEN6" s="1377"/>
      <c r="TEO6" s="1377"/>
      <c r="TEP6" s="1377"/>
      <c r="TEQ6" s="1377"/>
      <c r="TER6" s="1377"/>
      <c r="TES6" s="1377"/>
      <c r="TET6" s="1377"/>
      <c r="TEU6" s="1377"/>
      <c r="TEV6" s="1377"/>
      <c r="TEW6" s="1377"/>
      <c r="TEX6" s="1377"/>
      <c r="TEY6" s="1377"/>
      <c r="TEZ6" s="1377"/>
      <c r="TFA6" s="1377"/>
      <c r="TFB6" s="1377"/>
      <c r="TFC6" s="1377"/>
      <c r="TFD6" s="1377"/>
      <c r="TFE6" s="1377"/>
      <c r="TFF6" s="1377"/>
      <c r="TFG6" s="1377"/>
      <c r="TFH6" s="1377"/>
      <c r="TFI6" s="1377"/>
      <c r="TFJ6" s="1377"/>
      <c r="TFK6" s="1377"/>
      <c r="TFL6" s="1377"/>
      <c r="TFM6" s="1377"/>
      <c r="TFN6" s="1377"/>
      <c r="TFO6" s="1377"/>
      <c r="TFP6" s="1377"/>
      <c r="TFQ6" s="1377"/>
      <c r="TFR6" s="1377"/>
      <c r="TFS6" s="1377"/>
      <c r="TFT6" s="1377"/>
      <c r="TFU6" s="1377"/>
      <c r="TFV6" s="1377"/>
      <c r="TFW6" s="1377"/>
      <c r="TFX6" s="1377"/>
      <c r="TFY6" s="1377"/>
      <c r="TFZ6" s="1377"/>
      <c r="TGA6" s="1377"/>
      <c r="TGB6" s="1377"/>
      <c r="TGC6" s="1377"/>
      <c r="TGD6" s="1377"/>
      <c r="TGE6" s="1377"/>
      <c r="TGF6" s="1377"/>
      <c r="TGG6" s="1377"/>
      <c r="TGH6" s="1377"/>
      <c r="TGI6" s="1377"/>
      <c r="TGJ6" s="1377"/>
      <c r="TGK6" s="1377"/>
      <c r="TGL6" s="1377"/>
      <c r="TGM6" s="1377"/>
      <c r="TGN6" s="1377"/>
      <c r="TGO6" s="1377"/>
      <c r="TGP6" s="1377"/>
      <c r="TGQ6" s="1377"/>
      <c r="TGR6" s="1377"/>
      <c r="TGS6" s="1377"/>
      <c r="TGT6" s="1377"/>
      <c r="TGU6" s="1377"/>
      <c r="TGV6" s="1377"/>
      <c r="TGW6" s="1377"/>
      <c r="TGX6" s="1377"/>
      <c r="TGY6" s="1377"/>
      <c r="TGZ6" s="1377"/>
      <c r="THA6" s="1377"/>
      <c r="THB6" s="1377"/>
      <c r="THC6" s="1377"/>
      <c r="THD6" s="1377"/>
      <c r="THE6" s="1377"/>
      <c r="THF6" s="1377"/>
      <c r="THG6" s="1377"/>
      <c r="THH6" s="1377"/>
      <c r="THI6" s="1377"/>
      <c r="THJ6" s="1377"/>
      <c r="THK6" s="1377"/>
      <c r="THL6" s="1377"/>
      <c r="THM6" s="1377"/>
      <c r="THN6" s="1377"/>
      <c r="THO6" s="1377"/>
      <c r="THP6" s="1377"/>
      <c r="THQ6" s="1377"/>
      <c r="THR6" s="1377"/>
      <c r="THS6" s="1377"/>
      <c r="THT6" s="1377"/>
      <c r="THU6" s="1377"/>
      <c r="THV6" s="1377"/>
      <c r="THW6" s="1377"/>
      <c r="THX6" s="1377"/>
      <c r="THY6" s="1377"/>
      <c r="THZ6" s="1377"/>
      <c r="TIA6" s="1377"/>
      <c r="TIB6" s="1377"/>
      <c r="TIC6" s="1377"/>
      <c r="TID6" s="1377"/>
      <c r="TIE6" s="1377"/>
      <c r="TIF6" s="1377"/>
      <c r="TIG6" s="1377"/>
      <c r="TIH6" s="1377"/>
      <c r="TII6" s="1377"/>
      <c r="TIJ6" s="1377"/>
      <c r="TIK6" s="1377"/>
      <c r="TIL6" s="1377"/>
      <c r="TIM6" s="1377"/>
      <c r="TIN6" s="1377"/>
      <c r="TIO6" s="1377"/>
      <c r="TIP6" s="1377"/>
      <c r="TIQ6" s="1377"/>
      <c r="TIR6" s="1377"/>
      <c r="TIS6" s="1377"/>
      <c r="TIT6" s="1377"/>
      <c r="TIU6" s="1377"/>
      <c r="TIV6" s="1377"/>
      <c r="TIW6" s="1377"/>
      <c r="TIX6" s="1377"/>
      <c r="TIY6" s="1377"/>
      <c r="TIZ6" s="1377"/>
      <c r="TJA6" s="1377"/>
      <c r="TJB6" s="1377"/>
      <c r="TJC6" s="1377"/>
      <c r="TJD6" s="1377"/>
      <c r="TJE6" s="1377"/>
      <c r="TJF6" s="1377"/>
      <c r="TJG6" s="1377"/>
      <c r="TJH6" s="1377"/>
      <c r="TJI6" s="1377"/>
      <c r="TJJ6" s="1377"/>
      <c r="TJK6" s="1377"/>
      <c r="TJL6" s="1377"/>
      <c r="TJM6" s="1377"/>
      <c r="TJN6" s="1377"/>
      <c r="TJO6" s="1377"/>
      <c r="TJP6" s="1377"/>
      <c r="TJQ6" s="1377"/>
      <c r="TJR6" s="1377"/>
      <c r="TJS6" s="1377"/>
      <c r="TJT6" s="1377"/>
      <c r="TJU6" s="1377"/>
      <c r="TJV6" s="1377"/>
      <c r="TJW6" s="1377"/>
      <c r="TJX6" s="1377"/>
      <c r="TJY6" s="1377"/>
      <c r="TJZ6" s="1377"/>
      <c r="TKA6" s="1377"/>
      <c r="TKB6" s="1377"/>
      <c r="TKC6" s="1377"/>
      <c r="TKD6" s="1377"/>
      <c r="TKE6" s="1377"/>
      <c r="TKF6" s="1377"/>
      <c r="TKG6" s="1377"/>
      <c r="TKH6" s="1377"/>
      <c r="TKI6" s="1377"/>
      <c r="TKJ6" s="1377"/>
      <c r="TKK6" s="1377"/>
      <c r="TKL6" s="1377"/>
      <c r="TKM6" s="1377"/>
      <c r="TKN6" s="1377"/>
      <c r="TKO6" s="1377"/>
      <c r="TKP6" s="1377"/>
      <c r="TKQ6" s="1377"/>
      <c r="TKR6" s="1377"/>
      <c r="TKS6" s="1377"/>
      <c r="TKT6" s="1377"/>
      <c r="TKU6" s="1377"/>
      <c r="TKV6" s="1377"/>
      <c r="TKW6" s="1377"/>
      <c r="TKX6" s="1377"/>
      <c r="TKY6" s="1377"/>
      <c r="TKZ6" s="1377"/>
      <c r="TLA6" s="1377"/>
      <c r="TLB6" s="1377"/>
      <c r="TLC6" s="1377"/>
      <c r="TLD6" s="1377"/>
      <c r="TLE6" s="1377"/>
      <c r="TLF6" s="1377"/>
      <c r="TLG6" s="1377"/>
      <c r="TLH6" s="1377"/>
      <c r="TLI6" s="1377"/>
      <c r="TLJ6" s="1377"/>
      <c r="TLK6" s="1377"/>
      <c r="TLL6" s="1377"/>
      <c r="TLM6" s="1377"/>
      <c r="TLN6" s="1377"/>
      <c r="TLO6" s="1377"/>
      <c r="TLP6" s="1377"/>
      <c r="TLQ6" s="1377"/>
      <c r="TLR6" s="1377"/>
      <c r="TLS6" s="1377"/>
      <c r="TLT6" s="1377"/>
      <c r="TLU6" s="1377"/>
      <c r="TLV6" s="1377"/>
      <c r="TLW6" s="1377"/>
      <c r="TLX6" s="1377"/>
      <c r="TLY6" s="1377"/>
      <c r="TLZ6" s="1377"/>
      <c r="TMA6" s="1377"/>
      <c r="TMB6" s="1377"/>
      <c r="TMC6" s="1377"/>
      <c r="TMD6" s="1377"/>
      <c r="TME6" s="1377"/>
      <c r="TMF6" s="1377"/>
      <c r="TMG6" s="1377"/>
      <c r="TMH6" s="1377"/>
      <c r="TMI6" s="1377"/>
      <c r="TMJ6" s="1377"/>
      <c r="TMK6" s="1377"/>
      <c r="TML6" s="1377"/>
      <c r="TMM6" s="1377"/>
      <c r="TMN6" s="1377"/>
      <c r="TMO6" s="1377"/>
      <c r="TMP6" s="1377"/>
      <c r="TMQ6" s="1377"/>
      <c r="TMR6" s="1377"/>
      <c r="TMS6" s="1377"/>
      <c r="TMT6" s="1377"/>
      <c r="TMU6" s="1377"/>
      <c r="TMV6" s="1377"/>
      <c r="TMW6" s="1377"/>
      <c r="TMX6" s="1377"/>
      <c r="TMY6" s="1377"/>
      <c r="TMZ6" s="1377"/>
      <c r="TNA6" s="1377"/>
      <c r="TNB6" s="1377"/>
      <c r="TNC6" s="1377"/>
      <c r="TND6" s="1377"/>
      <c r="TNE6" s="1377"/>
      <c r="TNF6" s="1377"/>
      <c r="TNG6" s="1377"/>
      <c r="TNH6" s="1377"/>
      <c r="TNI6" s="1377"/>
      <c r="TNJ6" s="1377"/>
      <c r="TNK6" s="1377"/>
      <c r="TNL6" s="1377"/>
      <c r="TNM6" s="1377"/>
      <c r="TNN6" s="1377"/>
      <c r="TNO6" s="1377"/>
      <c r="TNP6" s="1377"/>
      <c r="TNQ6" s="1377"/>
      <c r="TNR6" s="1377"/>
      <c r="TNS6" s="1377"/>
      <c r="TNT6" s="1377"/>
      <c r="TNU6" s="1377"/>
      <c r="TNV6" s="1377"/>
      <c r="TNW6" s="1377"/>
      <c r="TNX6" s="1377"/>
      <c r="TNY6" s="1377"/>
      <c r="TNZ6" s="1377"/>
      <c r="TOA6" s="1377"/>
      <c r="TOB6" s="1377"/>
      <c r="TOC6" s="1377"/>
      <c r="TOD6" s="1377"/>
      <c r="TOE6" s="1377"/>
      <c r="TOF6" s="1377"/>
      <c r="TOG6" s="1377"/>
      <c r="TOH6" s="1377"/>
      <c r="TOI6" s="1377"/>
      <c r="TOJ6" s="1377"/>
      <c r="TOK6" s="1377"/>
      <c r="TOL6" s="1377"/>
      <c r="TOM6" s="1377"/>
      <c r="TON6" s="1377"/>
      <c r="TOO6" s="1377"/>
      <c r="TOP6" s="1377"/>
      <c r="TOQ6" s="1377"/>
      <c r="TOR6" s="1377"/>
      <c r="TOS6" s="1377"/>
      <c r="TOT6" s="1377"/>
      <c r="TOU6" s="1377"/>
      <c r="TOV6" s="1377"/>
      <c r="TOW6" s="1377"/>
      <c r="TOX6" s="1377"/>
      <c r="TOY6" s="1377"/>
      <c r="TOZ6" s="1377"/>
      <c r="TPA6" s="1377"/>
      <c r="TPB6" s="1377"/>
      <c r="TPC6" s="1377"/>
      <c r="TPD6" s="1377"/>
      <c r="TPE6" s="1377"/>
      <c r="TPF6" s="1377"/>
      <c r="TPG6" s="1377"/>
      <c r="TPH6" s="1377"/>
      <c r="TPI6" s="1377"/>
      <c r="TPJ6" s="1377"/>
      <c r="TPK6" s="1377"/>
      <c r="TPL6" s="1377"/>
      <c r="TPM6" s="1377"/>
      <c r="TPN6" s="1377"/>
      <c r="TPO6" s="1377"/>
      <c r="TPP6" s="1377"/>
      <c r="TPQ6" s="1377"/>
      <c r="TPR6" s="1377"/>
      <c r="TPS6" s="1377"/>
      <c r="TPT6" s="1377"/>
      <c r="TPU6" s="1377"/>
      <c r="TPV6" s="1377"/>
      <c r="TPW6" s="1377"/>
      <c r="TPX6" s="1377"/>
      <c r="TPY6" s="1377"/>
      <c r="TPZ6" s="1377"/>
      <c r="TQA6" s="1377"/>
      <c r="TQB6" s="1377"/>
      <c r="TQC6" s="1377"/>
      <c r="TQD6" s="1377"/>
      <c r="TQE6" s="1377"/>
      <c r="TQF6" s="1377"/>
      <c r="TQG6" s="1377"/>
      <c r="TQH6" s="1377"/>
      <c r="TQI6" s="1377"/>
      <c r="TQJ6" s="1377"/>
      <c r="TQK6" s="1377"/>
      <c r="TQL6" s="1377"/>
      <c r="TQM6" s="1377"/>
      <c r="TQN6" s="1377"/>
      <c r="TQO6" s="1377"/>
      <c r="TQP6" s="1377"/>
      <c r="TQQ6" s="1377"/>
      <c r="TQR6" s="1377"/>
      <c r="TQS6" s="1377"/>
      <c r="TQT6" s="1377"/>
      <c r="TQU6" s="1377"/>
      <c r="TQV6" s="1377"/>
      <c r="TQW6" s="1377"/>
      <c r="TQX6" s="1377"/>
      <c r="TQY6" s="1377"/>
      <c r="TQZ6" s="1377"/>
      <c r="TRA6" s="1377"/>
      <c r="TRB6" s="1377"/>
      <c r="TRC6" s="1377"/>
      <c r="TRD6" s="1377"/>
      <c r="TRE6" s="1377"/>
      <c r="TRF6" s="1377"/>
      <c r="TRG6" s="1377"/>
      <c r="TRH6" s="1377"/>
      <c r="TRI6" s="1377"/>
      <c r="TRJ6" s="1377"/>
      <c r="TRK6" s="1377"/>
      <c r="TRL6" s="1377"/>
      <c r="TRM6" s="1377"/>
      <c r="TRN6" s="1377"/>
      <c r="TRO6" s="1377"/>
      <c r="TRP6" s="1377"/>
      <c r="TRQ6" s="1377"/>
      <c r="TRR6" s="1377"/>
      <c r="TRS6" s="1377"/>
      <c r="TRT6" s="1377"/>
      <c r="TRU6" s="1377"/>
      <c r="TRV6" s="1377"/>
      <c r="TRW6" s="1377"/>
      <c r="TRX6" s="1377"/>
      <c r="TRY6" s="1377"/>
      <c r="TRZ6" s="1377"/>
      <c r="TSA6" s="1377"/>
      <c r="TSB6" s="1377"/>
      <c r="TSC6" s="1377"/>
      <c r="TSD6" s="1377"/>
      <c r="TSE6" s="1377"/>
      <c r="TSF6" s="1377"/>
      <c r="TSG6" s="1377"/>
      <c r="TSH6" s="1377"/>
      <c r="TSI6" s="1377"/>
      <c r="TSJ6" s="1377"/>
      <c r="TSK6" s="1377"/>
      <c r="TSL6" s="1377"/>
      <c r="TSM6" s="1377"/>
      <c r="TSN6" s="1377"/>
      <c r="TSO6" s="1377"/>
      <c r="TSP6" s="1377"/>
      <c r="TSQ6" s="1377"/>
      <c r="TSR6" s="1377"/>
      <c r="TSS6" s="1377"/>
      <c r="TST6" s="1377"/>
      <c r="TSU6" s="1377"/>
      <c r="TSV6" s="1377"/>
      <c r="TSW6" s="1377"/>
      <c r="TSX6" s="1377"/>
      <c r="TSY6" s="1377"/>
      <c r="TSZ6" s="1377"/>
      <c r="TTA6" s="1377"/>
      <c r="TTB6" s="1377"/>
      <c r="TTC6" s="1377"/>
      <c r="TTD6" s="1377"/>
      <c r="TTE6" s="1377"/>
      <c r="TTF6" s="1377"/>
      <c r="TTG6" s="1377"/>
      <c r="TTH6" s="1377"/>
      <c r="TTI6" s="1377"/>
      <c r="TTJ6" s="1377"/>
      <c r="TTK6" s="1377"/>
      <c r="TTL6" s="1377"/>
      <c r="TTM6" s="1377"/>
      <c r="TTN6" s="1377"/>
      <c r="TTO6" s="1377"/>
      <c r="TTP6" s="1377"/>
      <c r="TTQ6" s="1377"/>
      <c r="TTR6" s="1377"/>
      <c r="TTS6" s="1377"/>
      <c r="TTT6" s="1377"/>
      <c r="TTU6" s="1377"/>
      <c r="TTV6" s="1377"/>
      <c r="TTW6" s="1377"/>
      <c r="TTX6" s="1377"/>
      <c r="TTY6" s="1377"/>
      <c r="TTZ6" s="1377"/>
      <c r="TUA6" s="1377"/>
      <c r="TUB6" s="1377"/>
      <c r="TUC6" s="1377"/>
      <c r="TUD6" s="1377"/>
      <c r="TUE6" s="1377"/>
      <c r="TUF6" s="1377"/>
      <c r="TUG6" s="1377"/>
      <c r="TUH6" s="1377"/>
      <c r="TUI6" s="1377"/>
      <c r="TUJ6" s="1377"/>
      <c r="TUK6" s="1377"/>
      <c r="TUL6" s="1377"/>
      <c r="TUM6" s="1377"/>
      <c r="TUN6" s="1377"/>
      <c r="TUO6" s="1377"/>
      <c r="TUP6" s="1377"/>
      <c r="TUQ6" s="1377"/>
      <c r="TUR6" s="1377"/>
      <c r="TUS6" s="1377"/>
      <c r="TUT6" s="1377"/>
      <c r="TUU6" s="1377"/>
      <c r="TUV6" s="1377"/>
      <c r="TUW6" s="1377"/>
      <c r="TUX6" s="1377"/>
      <c r="TUY6" s="1377"/>
      <c r="TUZ6" s="1377"/>
      <c r="TVA6" s="1377"/>
      <c r="TVB6" s="1377"/>
      <c r="TVC6" s="1377"/>
      <c r="TVD6" s="1377"/>
      <c r="TVE6" s="1377"/>
      <c r="TVF6" s="1377"/>
      <c r="TVG6" s="1377"/>
      <c r="TVH6" s="1377"/>
      <c r="TVI6" s="1377"/>
      <c r="TVJ6" s="1377"/>
      <c r="TVK6" s="1377"/>
      <c r="TVL6" s="1377"/>
      <c r="TVM6" s="1377"/>
      <c r="TVN6" s="1377"/>
      <c r="TVO6" s="1377"/>
      <c r="TVP6" s="1377"/>
      <c r="TVQ6" s="1377"/>
      <c r="TVR6" s="1377"/>
      <c r="TVS6" s="1377"/>
      <c r="TVT6" s="1377"/>
      <c r="TVU6" s="1377"/>
      <c r="TVV6" s="1377"/>
      <c r="TVW6" s="1377"/>
      <c r="TVX6" s="1377"/>
      <c r="TVY6" s="1377"/>
      <c r="TVZ6" s="1377"/>
      <c r="TWA6" s="1377"/>
      <c r="TWB6" s="1377"/>
      <c r="TWC6" s="1377"/>
      <c r="TWD6" s="1377"/>
      <c r="TWE6" s="1377"/>
      <c r="TWF6" s="1377"/>
      <c r="TWG6" s="1377"/>
      <c r="TWH6" s="1377"/>
      <c r="TWI6" s="1377"/>
      <c r="TWJ6" s="1377"/>
      <c r="TWK6" s="1377"/>
      <c r="TWL6" s="1377"/>
      <c r="TWM6" s="1377"/>
      <c r="TWN6" s="1377"/>
      <c r="TWO6" s="1377"/>
      <c r="TWP6" s="1377"/>
      <c r="TWQ6" s="1377"/>
      <c r="TWR6" s="1377"/>
      <c r="TWS6" s="1377"/>
      <c r="TWT6" s="1377"/>
      <c r="TWU6" s="1377"/>
      <c r="TWV6" s="1377"/>
      <c r="TWW6" s="1377"/>
      <c r="TWX6" s="1377"/>
      <c r="TWY6" s="1377"/>
      <c r="TWZ6" s="1377"/>
      <c r="TXA6" s="1377"/>
      <c r="TXB6" s="1377"/>
      <c r="TXC6" s="1377"/>
      <c r="TXD6" s="1377"/>
      <c r="TXE6" s="1377"/>
      <c r="TXF6" s="1377"/>
      <c r="TXG6" s="1377"/>
      <c r="TXH6" s="1377"/>
      <c r="TXI6" s="1377"/>
      <c r="TXJ6" s="1377"/>
      <c r="TXK6" s="1377"/>
      <c r="TXL6" s="1377"/>
      <c r="TXM6" s="1377"/>
      <c r="TXN6" s="1377"/>
      <c r="TXO6" s="1377"/>
      <c r="TXP6" s="1377"/>
      <c r="TXQ6" s="1377"/>
      <c r="TXR6" s="1377"/>
      <c r="TXS6" s="1377"/>
      <c r="TXT6" s="1377"/>
      <c r="TXU6" s="1377"/>
      <c r="TXV6" s="1377"/>
      <c r="TXW6" s="1377"/>
      <c r="TXX6" s="1377"/>
      <c r="TXY6" s="1377"/>
      <c r="TXZ6" s="1377"/>
      <c r="TYA6" s="1377"/>
      <c r="TYB6" s="1377"/>
      <c r="TYC6" s="1377"/>
      <c r="TYD6" s="1377"/>
      <c r="TYE6" s="1377"/>
      <c r="TYF6" s="1377"/>
      <c r="TYG6" s="1377"/>
      <c r="TYH6" s="1377"/>
      <c r="TYI6" s="1377"/>
      <c r="TYJ6" s="1377"/>
      <c r="TYK6" s="1377"/>
      <c r="TYL6" s="1377"/>
      <c r="TYM6" s="1377"/>
      <c r="TYN6" s="1377"/>
      <c r="TYO6" s="1377"/>
      <c r="TYP6" s="1377"/>
      <c r="TYQ6" s="1377"/>
      <c r="TYR6" s="1377"/>
      <c r="TYS6" s="1377"/>
      <c r="TYT6" s="1377"/>
      <c r="TYU6" s="1377"/>
      <c r="TYV6" s="1377"/>
      <c r="TYW6" s="1377"/>
      <c r="TYX6" s="1377"/>
      <c r="TYY6" s="1377"/>
      <c r="TYZ6" s="1377"/>
      <c r="TZA6" s="1377"/>
      <c r="TZB6" s="1377"/>
      <c r="TZC6" s="1377"/>
      <c r="TZD6" s="1377"/>
      <c r="TZE6" s="1377"/>
      <c r="TZF6" s="1377"/>
      <c r="TZG6" s="1377"/>
      <c r="TZH6" s="1377"/>
      <c r="TZI6" s="1377"/>
      <c r="TZJ6" s="1377"/>
      <c r="TZK6" s="1377"/>
      <c r="TZL6" s="1377"/>
      <c r="TZM6" s="1377"/>
      <c r="TZN6" s="1377"/>
      <c r="TZO6" s="1377"/>
      <c r="TZP6" s="1377"/>
      <c r="TZQ6" s="1377"/>
      <c r="TZR6" s="1377"/>
      <c r="TZS6" s="1377"/>
      <c r="TZT6" s="1377"/>
      <c r="TZU6" s="1377"/>
      <c r="TZV6" s="1377"/>
      <c r="TZW6" s="1377"/>
      <c r="TZX6" s="1377"/>
      <c r="TZY6" s="1377"/>
      <c r="TZZ6" s="1377"/>
      <c r="UAA6" s="1377"/>
      <c r="UAB6" s="1377"/>
      <c r="UAC6" s="1377"/>
      <c r="UAD6" s="1377"/>
      <c r="UAE6" s="1377"/>
      <c r="UAF6" s="1377"/>
      <c r="UAG6" s="1377"/>
      <c r="UAH6" s="1377"/>
      <c r="UAI6" s="1377"/>
      <c r="UAJ6" s="1377"/>
      <c r="UAK6" s="1377"/>
      <c r="UAL6" s="1377"/>
      <c r="UAM6" s="1377"/>
      <c r="UAN6" s="1377"/>
      <c r="UAO6" s="1377"/>
      <c r="UAP6" s="1377"/>
      <c r="UAQ6" s="1377"/>
      <c r="UAR6" s="1377"/>
      <c r="UAS6" s="1377"/>
      <c r="UAT6" s="1377"/>
      <c r="UAU6" s="1377"/>
      <c r="UAV6" s="1377"/>
      <c r="UAW6" s="1377"/>
      <c r="UAX6" s="1377"/>
      <c r="UAY6" s="1377"/>
      <c r="UAZ6" s="1377"/>
      <c r="UBA6" s="1377"/>
      <c r="UBB6" s="1377"/>
      <c r="UBC6" s="1377"/>
      <c r="UBD6" s="1377"/>
      <c r="UBE6" s="1377"/>
      <c r="UBF6" s="1377"/>
      <c r="UBG6" s="1377"/>
      <c r="UBH6" s="1377"/>
      <c r="UBI6" s="1377"/>
      <c r="UBJ6" s="1377"/>
      <c r="UBK6" s="1377"/>
      <c r="UBL6" s="1377"/>
      <c r="UBM6" s="1377"/>
      <c r="UBN6" s="1377"/>
      <c r="UBO6" s="1377"/>
      <c r="UBP6" s="1377"/>
      <c r="UBQ6" s="1377"/>
      <c r="UBR6" s="1377"/>
      <c r="UBS6" s="1377"/>
      <c r="UBT6" s="1377"/>
      <c r="UBU6" s="1377"/>
      <c r="UBV6" s="1377"/>
      <c r="UBW6" s="1377"/>
      <c r="UBX6" s="1377"/>
      <c r="UBY6" s="1377"/>
      <c r="UBZ6" s="1377"/>
      <c r="UCA6" s="1377"/>
      <c r="UCB6" s="1377"/>
      <c r="UCC6" s="1377"/>
      <c r="UCD6" s="1377"/>
      <c r="UCE6" s="1377"/>
      <c r="UCF6" s="1377"/>
      <c r="UCG6" s="1377"/>
      <c r="UCH6" s="1377"/>
      <c r="UCI6" s="1377"/>
      <c r="UCJ6" s="1377"/>
      <c r="UCK6" s="1377"/>
      <c r="UCL6" s="1377"/>
      <c r="UCM6" s="1377"/>
      <c r="UCN6" s="1377"/>
      <c r="UCO6" s="1377"/>
      <c r="UCP6" s="1377"/>
      <c r="UCQ6" s="1377"/>
      <c r="UCR6" s="1377"/>
      <c r="UCS6" s="1377"/>
      <c r="UCT6" s="1377"/>
      <c r="UCU6" s="1377"/>
      <c r="UCV6" s="1377"/>
      <c r="UCW6" s="1377"/>
      <c r="UCX6" s="1377"/>
      <c r="UCY6" s="1377"/>
      <c r="UCZ6" s="1377"/>
      <c r="UDA6" s="1377"/>
      <c r="UDB6" s="1377"/>
      <c r="UDC6" s="1377"/>
      <c r="UDD6" s="1377"/>
      <c r="UDE6" s="1377"/>
      <c r="UDF6" s="1377"/>
      <c r="UDG6" s="1377"/>
      <c r="UDH6" s="1377"/>
      <c r="UDI6" s="1377"/>
      <c r="UDJ6" s="1377"/>
      <c r="UDK6" s="1377"/>
      <c r="UDL6" s="1377"/>
      <c r="UDM6" s="1377"/>
      <c r="UDN6" s="1377"/>
      <c r="UDO6" s="1377"/>
      <c r="UDP6" s="1377"/>
      <c r="UDQ6" s="1377"/>
      <c r="UDR6" s="1377"/>
      <c r="UDS6" s="1377"/>
      <c r="UDT6" s="1377"/>
      <c r="UDU6" s="1377"/>
      <c r="UDV6" s="1377"/>
      <c r="UDW6" s="1377"/>
      <c r="UDX6" s="1377"/>
      <c r="UDY6" s="1377"/>
      <c r="UDZ6" s="1377"/>
      <c r="UEA6" s="1377"/>
      <c r="UEB6" s="1377"/>
      <c r="UEC6" s="1377"/>
      <c r="UED6" s="1377"/>
      <c r="UEE6" s="1377"/>
      <c r="UEF6" s="1377"/>
      <c r="UEG6" s="1377"/>
      <c r="UEH6" s="1377"/>
      <c r="UEI6" s="1377"/>
      <c r="UEJ6" s="1377"/>
      <c r="UEK6" s="1377"/>
      <c r="UEL6" s="1377"/>
      <c r="UEM6" s="1377"/>
      <c r="UEN6" s="1377"/>
      <c r="UEO6" s="1377"/>
      <c r="UEP6" s="1377"/>
      <c r="UEQ6" s="1377"/>
      <c r="UER6" s="1377"/>
      <c r="UES6" s="1377"/>
      <c r="UET6" s="1377"/>
      <c r="UEU6" s="1377"/>
      <c r="UEV6" s="1377"/>
      <c r="UEW6" s="1377"/>
      <c r="UEX6" s="1377"/>
      <c r="UEY6" s="1377"/>
      <c r="UEZ6" s="1377"/>
      <c r="UFA6" s="1377"/>
      <c r="UFB6" s="1377"/>
      <c r="UFC6" s="1377"/>
      <c r="UFD6" s="1377"/>
      <c r="UFE6" s="1377"/>
      <c r="UFF6" s="1377"/>
      <c r="UFG6" s="1377"/>
      <c r="UFH6" s="1377"/>
      <c r="UFI6" s="1377"/>
      <c r="UFJ6" s="1377"/>
      <c r="UFK6" s="1377"/>
      <c r="UFL6" s="1377"/>
      <c r="UFM6" s="1377"/>
      <c r="UFN6" s="1377"/>
      <c r="UFO6" s="1377"/>
      <c r="UFP6" s="1377"/>
      <c r="UFQ6" s="1377"/>
      <c r="UFR6" s="1377"/>
      <c r="UFS6" s="1377"/>
      <c r="UFT6" s="1377"/>
      <c r="UFU6" s="1377"/>
      <c r="UFV6" s="1377"/>
      <c r="UFW6" s="1377"/>
      <c r="UFX6" s="1377"/>
      <c r="UFY6" s="1377"/>
      <c r="UFZ6" s="1377"/>
      <c r="UGA6" s="1377"/>
      <c r="UGB6" s="1377"/>
      <c r="UGC6" s="1377"/>
      <c r="UGD6" s="1377"/>
      <c r="UGE6" s="1377"/>
      <c r="UGF6" s="1377"/>
      <c r="UGG6" s="1377"/>
      <c r="UGH6" s="1377"/>
      <c r="UGI6" s="1377"/>
      <c r="UGJ6" s="1377"/>
      <c r="UGK6" s="1377"/>
      <c r="UGL6" s="1377"/>
      <c r="UGM6" s="1377"/>
      <c r="UGN6" s="1377"/>
      <c r="UGO6" s="1377"/>
      <c r="UGP6" s="1377"/>
      <c r="UGQ6" s="1377"/>
      <c r="UGR6" s="1377"/>
      <c r="UGS6" s="1377"/>
      <c r="UGT6" s="1377"/>
      <c r="UGU6" s="1377"/>
      <c r="UGV6" s="1377"/>
      <c r="UGW6" s="1377"/>
      <c r="UGX6" s="1377"/>
      <c r="UGY6" s="1377"/>
      <c r="UGZ6" s="1377"/>
      <c r="UHA6" s="1377"/>
      <c r="UHB6" s="1377"/>
      <c r="UHC6" s="1377"/>
      <c r="UHD6" s="1377"/>
      <c r="UHE6" s="1377"/>
      <c r="UHF6" s="1377"/>
      <c r="UHG6" s="1377"/>
      <c r="UHH6" s="1377"/>
      <c r="UHI6" s="1377"/>
      <c r="UHJ6" s="1377"/>
      <c r="UHK6" s="1377"/>
      <c r="UHL6" s="1377"/>
      <c r="UHM6" s="1377"/>
      <c r="UHN6" s="1377"/>
      <c r="UHO6" s="1377"/>
      <c r="UHP6" s="1377"/>
      <c r="UHQ6" s="1377"/>
      <c r="UHR6" s="1377"/>
      <c r="UHS6" s="1377"/>
      <c r="UHT6" s="1377"/>
      <c r="UHU6" s="1377"/>
      <c r="UHV6" s="1377"/>
      <c r="UHW6" s="1377"/>
      <c r="UHX6" s="1377"/>
      <c r="UHY6" s="1377"/>
      <c r="UHZ6" s="1377"/>
      <c r="UIA6" s="1377"/>
      <c r="UIB6" s="1377"/>
      <c r="UIC6" s="1377"/>
      <c r="UID6" s="1377"/>
      <c r="UIE6" s="1377"/>
      <c r="UIF6" s="1377"/>
      <c r="UIG6" s="1377"/>
      <c r="UIH6" s="1377"/>
      <c r="UII6" s="1377"/>
      <c r="UIJ6" s="1377"/>
      <c r="UIK6" s="1377"/>
      <c r="UIL6" s="1377"/>
      <c r="UIM6" s="1377"/>
      <c r="UIN6" s="1377"/>
      <c r="UIO6" s="1377"/>
      <c r="UIP6" s="1377"/>
      <c r="UIQ6" s="1377"/>
      <c r="UIR6" s="1377"/>
      <c r="UIS6" s="1377"/>
      <c r="UIT6" s="1377"/>
      <c r="UIU6" s="1377"/>
      <c r="UIV6" s="1377"/>
      <c r="UIW6" s="1377"/>
      <c r="UIX6" s="1377"/>
      <c r="UIY6" s="1377"/>
      <c r="UIZ6" s="1377"/>
      <c r="UJA6" s="1377"/>
      <c r="UJB6" s="1377"/>
      <c r="UJC6" s="1377"/>
      <c r="UJD6" s="1377"/>
      <c r="UJE6" s="1377"/>
      <c r="UJF6" s="1377"/>
      <c r="UJG6" s="1377"/>
      <c r="UJH6" s="1377"/>
      <c r="UJI6" s="1377"/>
      <c r="UJJ6" s="1377"/>
      <c r="UJK6" s="1377"/>
      <c r="UJL6" s="1377"/>
      <c r="UJM6" s="1377"/>
      <c r="UJN6" s="1377"/>
      <c r="UJO6" s="1377"/>
      <c r="UJP6" s="1377"/>
      <c r="UJQ6" s="1377"/>
      <c r="UJR6" s="1377"/>
      <c r="UJS6" s="1377"/>
      <c r="UJT6" s="1377"/>
      <c r="UJU6" s="1377"/>
      <c r="UJV6" s="1377"/>
      <c r="UJW6" s="1377"/>
      <c r="UJX6" s="1377"/>
      <c r="UJY6" s="1377"/>
      <c r="UJZ6" s="1377"/>
      <c r="UKA6" s="1377"/>
      <c r="UKB6" s="1377"/>
      <c r="UKC6" s="1377"/>
      <c r="UKD6" s="1377"/>
      <c r="UKE6" s="1377"/>
      <c r="UKF6" s="1377"/>
      <c r="UKG6" s="1377"/>
      <c r="UKH6" s="1377"/>
      <c r="UKI6" s="1377"/>
      <c r="UKJ6" s="1377"/>
      <c r="UKK6" s="1377"/>
      <c r="UKL6" s="1377"/>
      <c r="UKM6" s="1377"/>
      <c r="UKN6" s="1377"/>
      <c r="UKO6" s="1377"/>
      <c r="UKP6" s="1377"/>
      <c r="UKQ6" s="1377"/>
      <c r="UKR6" s="1377"/>
      <c r="UKS6" s="1377"/>
      <c r="UKT6" s="1377"/>
      <c r="UKU6" s="1377"/>
      <c r="UKV6" s="1377"/>
      <c r="UKW6" s="1377"/>
      <c r="UKX6" s="1377"/>
      <c r="UKY6" s="1377"/>
      <c r="UKZ6" s="1377"/>
      <c r="ULA6" s="1377"/>
      <c r="ULB6" s="1377"/>
      <c r="ULC6" s="1377"/>
      <c r="ULD6" s="1377"/>
      <c r="ULE6" s="1377"/>
      <c r="ULF6" s="1377"/>
      <c r="ULG6" s="1377"/>
      <c r="ULH6" s="1377"/>
      <c r="ULI6" s="1377"/>
      <c r="ULJ6" s="1377"/>
      <c r="ULK6" s="1377"/>
      <c r="ULL6" s="1377"/>
      <c r="ULM6" s="1377"/>
      <c r="ULN6" s="1377"/>
      <c r="ULO6" s="1377"/>
      <c r="ULP6" s="1377"/>
      <c r="ULQ6" s="1377"/>
      <c r="ULR6" s="1377"/>
      <c r="ULS6" s="1377"/>
      <c r="ULT6" s="1377"/>
      <c r="ULU6" s="1377"/>
      <c r="ULV6" s="1377"/>
      <c r="ULW6" s="1377"/>
      <c r="ULX6" s="1377"/>
      <c r="ULY6" s="1377"/>
      <c r="ULZ6" s="1377"/>
      <c r="UMA6" s="1377"/>
      <c r="UMB6" s="1377"/>
      <c r="UMC6" s="1377"/>
      <c r="UMD6" s="1377"/>
      <c r="UME6" s="1377"/>
      <c r="UMF6" s="1377"/>
      <c r="UMG6" s="1377"/>
      <c r="UMH6" s="1377"/>
      <c r="UMI6" s="1377"/>
      <c r="UMJ6" s="1377"/>
      <c r="UMK6" s="1377"/>
      <c r="UML6" s="1377"/>
      <c r="UMM6" s="1377"/>
      <c r="UMN6" s="1377"/>
      <c r="UMO6" s="1377"/>
      <c r="UMP6" s="1377"/>
      <c r="UMQ6" s="1377"/>
      <c r="UMR6" s="1377"/>
      <c r="UMS6" s="1377"/>
      <c r="UMT6" s="1377"/>
      <c r="UMU6" s="1377"/>
      <c r="UMV6" s="1377"/>
      <c r="UMW6" s="1377"/>
      <c r="UMX6" s="1377"/>
      <c r="UMY6" s="1377"/>
      <c r="UMZ6" s="1377"/>
      <c r="UNA6" s="1377"/>
      <c r="UNB6" s="1377"/>
      <c r="UNC6" s="1377"/>
      <c r="UND6" s="1377"/>
      <c r="UNE6" s="1377"/>
      <c r="UNF6" s="1377"/>
      <c r="UNG6" s="1377"/>
      <c r="UNH6" s="1377"/>
      <c r="UNI6" s="1377"/>
      <c r="UNJ6" s="1377"/>
      <c r="UNK6" s="1377"/>
      <c r="UNL6" s="1377"/>
      <c r="UNM6" s="1377"/>
      <c r="UNN6" s="1377"/>
      <c r="UNO6" s="1377"/>
      <c r="UNP6" s="1377"/>
      <c r="UNQ6" s="1377"/>
      <c r="UNR6" s="1377"/>
      <c r="UNS6" s="1377"/>
      <c r="UNT6" s="1377"/>
      <c r="UNU6" s="1377"/>
      <c r="UNV6" s="1377"/>
      <c r="UNW6" s="1377"/>
      <c r="UNX6" s="1377"/>
      <c r="UNY6" s="1377"/>
      <c r="UNZ6" s="1377"/>
      <c r="UOA6" s="1377"/>
      <c r="UOB6" s="1377"/>
      <c r="UOC6" s="1377"/>
      <c r="UOD6" s="1377"/>
      <c r="UOE6" s="1377"/>
      <c r="UOF6" s="1377"/>
      <c r="UOG6" s="1377"/>
      <c r="UOH6" s="1377"/>
      <c r="UOI6" s="1377"/>
      <c r="UOJ6" s="1377"/>
      <c r="UOK6" s="1377"/>
      <c r="UOL6" s="1377"/>
      <c r="UOM6" s="1377"/>
      <c r="UON6" s="1377"/>
      <c r="UOO6" s="1377"/>
      <c r="UOP6" s="1377"/>
      <c r="UOQ6" s="1377"/>
      <c r="UOR6" s="1377"/>
      <c r="UOS6" s="1377"/>
      <c r="UOT6" s="1377"/>
      <c r="UOU6" s="1377"/>
      <c r="UOV6" s="1377"/>
      <c r="UOW6" s="1377"/>
      <c r="UOX6" s="1377"/>
      <c r="UOY6" s="1377"/>
      <c r="UOZ6" s="1377"/>
      <c r="UPA6" s="1377"/>
      <c r="UPB6" s="1377"/>
      <c r="UPC6" s="1377"/>
      <c r="UPD6" s="1377"/>
      <c r="UPE6" s="1377"/>
      <c r="UPF6" s="1377"/>
      <c r="UPG6" s="1377"/>
      <c r="UPH6" s="1377"/>
      <c r="UPI6" s="1377"/>
      <c r="UPJ6" s="1377"/>
      <c r="UPK6" s="1377"/>
      <c r="UPL6" s="1377"/>
      <c r="UPM6" s="1377"/>
      <c r="UPN6" s="1377"/>
      <c r="UPO6" s="1377"/>
      <c r="UPP6" s="1377"/>
      <c r="UPQ6" s="1377"/>
      <c r="UPR6" s="1377"/>
      <c r="UPS6" s="1377"/>
      <c r="UPT6" s="1377"/>
      <c r="UPU6" s="1377"/>
      <c r="UPV6" s="1377"/>
      <c r="UPW6" s="1377"/>
      <c r="UPX6" s="1377"/>
      <c r="UPY6" s="1377"/>
      <c r="UPZ6" s="1377"/>
      <c r="UQA6" s="1377"/>
      <c r="UQB6" s="1377"/>
      <c r="UQC6" s="1377"/>
      <c r="UQD6" s="1377"/>
      <c r="UQE6" s="1377"/>
      <c r="UQF6" s="1377"/>
      <c r="UQG6" s="1377"/>
      <c r="UQH6" s="1377"/>
      <c r="UQI6" s="1377"/>
      <c r="UQJ6" s="1377"/>
      <c r="UQK6" s="1377"/>
      <c r="UQL6" s="1377"/>
      <c r="UQM6" s="1377"/>
      <c r="UQN6" s="1377"/>
      <c r="UQO6" s="1377"/>
      <c r="UQP6" s="1377"/>
      <c r="UQQ6" s="1377"/>
      <c r="UQR6" s="1377"/>
      <c r="UQS6" s="1377"/>
      <c r="UQT6" s="1377"/>
      <c r="UQU6" s="1377"/>
      <c r="UQV6" s="1377"/>
      <c r="UQW6" s="1377"/>
      <c r="UQX6" s="1377"/>
      <c r="UQY6" s="1377"/>
      <c r="UQZ6" s="1377"/>
      <c r="URA6" s="1377"/>
      <c r="URB6" s="1377"/>
      <c r="URC6" s="1377"/>
      <c r="URD6" s="1377"/>
      <c r="URE6" s="1377"/>
      <c r="URF6" s="1377"/>
      <c r="URG6" s="1377"/>
      <c r="URH6" s="1377"/>
      <c r="URI6" s="1377"/>
      <c r="URJ6" s="1377"/>
      <c r="URK6" s="1377"/>
      <c r="URL6" s="1377"/>
      <c r="URM6" s="1377"/>
      <c r="URN6" s="1377"/>
      <c r="URO6" s="1377"/>
      <c r="URP6" s="1377"/>
      <c r="URQ6" s="1377"/>
      <c r="URR6" s="1377"/>
      <c r="URS6" s="1377"/>
      <c r="URT6" s="1377"/>
      <c r="URU6" s="1377"/>
      <c r="URV6" s="1377"/>
      <c r="URW6" s="1377"/>
      <c r="URX6" s="1377"/>
      <c r="URY6" s="1377"/>
      <c r="URZ6" s="1377"/>
      <c r="USA6" s="1377"/>
      <c r="USB6" s="1377"/>
      <c r="USC6" s="1377"/>
      <c r="USD6" s="1377"/>
      <c r="USE6" s="1377"/>
      <c r="USF6" s="1377"/>
      <c r="USG6" s="1377"/>
      <c r="USH6" s="1377"/>
      <c r="USI6" s="1377"/>
      <c r="USJ6" s="1377"/>
      <c r="USK6" s="1377"/>
      <c r="USL6" s="1377"/>
      <c r="USM6" s="1377"/>
      <c r="USN6" s="1377"/>
      <c r="USO6" s="1377"/>
      <c r="USP6" s="1377"/>
      <c r="USQ6" s="1377"/>
      <c r="USR6" s="1377"/>
      <c r="USS6" s="1377"/>
      <c r="UST6" s="1377"/>
      <c r="USU6" s="1377"/>
      <c r="USV6" s="1377"/>
      <c r="USW6" s="1377"/>
      <c r="USX6" s="1377"/>
      <c r="USY6" s="1377"/>
      <c r="USZ6" s="1377"/>
      <c r="UTA6" s="1377"/>
      <c r="UTB6" s="1377"/>
      <c r="UTC6" s="1377"/>
      <c r="UTD6" s="1377"/>
      <c r="UTE6" s="1377"/>
      <c r="UTF6" s="1377"/>
      <c r="UTG6" s="1377"/>
      <c r="UTH6" s="1377"/>
      <c r="UTI6" s="1377"/>
      <c r="UTJ6" s="1377"/>
      <c r="UTK6" s="1377"/>
      <c r="UTL6" s="1377"/>
      <c r="UTM6" s="1377"/>
      <c r="UTN6" s="1377"/>
      <c r="UTO6" s="1377"/>
      <c r="UTP6" s="1377"/>
      <c r="UTQ6" s="1377"/>
      <c r="UTR6" s="1377"/>
      <c r="UTS6" s="1377"/>
      <c r="UTT6" s="1377"/>
      <c r="UTU6" s="1377"/>
      <c r="UTV6" s="1377"/>
      <c r="UTW6" s="1377"/>
      <c r="UTX6" s="1377"/>
      <c r="UTY6" s="1377"/>
      <c r="UTZ6" s="1377"/>
      <c r="UUA6" s="1377"/>
      <c r="UUB6" s="1377"/>
      <c r="UUC6" s="1377"/>
      <c r="UUD6" s="1377"/>
      <c r="UUE6" s="1377"/>
      <c r="UUF6" s="1377"/>
      <c r="UUG6" s="1377"/>
      <c r="UUH6" s="1377"/>
      <c r="UUI6" s="1377"/>
      <c r="UUJ6" s="1377"/>
      <c r="UUK6" s="1377"/>
      <c r="UUL6" s="1377"/>
      <c r="UUM6" s="1377"/>
      <c r="UUN6" s="1377"/>
      <c r="UUO6" s="1377"/>
      <c r="UUP6" s="1377"/>
      <c r="UUQ6" s="1377"/>
      <c r="UUR6" s="1377"/>
      <c r="UUS6" s="1377"/>
      <c r="UUT6" s="1377"/>
      <c r="UUU6" s="1377"/>
      <c r="UUV6" s="1377"/>
      <c r="UUW6" s="1377"/>
      <c r="UUX6" s="1377"/>
      <c r="UUY6" s="1377"/>
      <c r="UUZ6" s="1377"/>
      <c r="UVA6" s="1377"/>
      <c r="UVB6" s="1377"/>
      <c r="UVC6" s="1377"/>
      <c r="UVD6" s="1377"/>
      <c r="UVE6" s="1377"/>
      <c r="UVF6" s="1377"/>
      <c r="UVG6" s="1377"/>
      <c r="UVH6" s="1377"/>
      <c r="UVI6" s="1377"/>
      <c r="UVJ6" s="1377"/>
      <c r="UVK6" s="1377"/>
      <c r="UVL6" s="1377"/>
      <c r="UVM6" s="1377"/>
      <c r="UVN6" s="1377"/>
      <c r="UVO6" s="1377"/>
      <c r="UVP6" s="1377"/>
      <c r="UVQ6" s="1377"/>
      <c r="UVR6" s="1377"/>
      <c r="UVS6" s="1377"/>
      <c r="UVT6" s="1377"/>
      <c r="UVU6" s="1377"/>
      <c r="UVV6" s="1377"/>
      <c r="UVW6" s="1377"/>
      <c r="UVX6" s="1377"/>
      <c r="UVY6" s="1377"/>
      <c r="UVZ6" s="1377"/>
      <c r="UWA6" s="1377"/>
      <c r="UWB6" s="1377"/>
      <c r="UWC6" s="1377"/>
      <c r="UWD6" s="1377"/>
      <c r="UWE6" s="1377"/>
      <c r="UWF6" s="1377"/>
      <c r="UWG6" s="1377"/>
      <c r="UWH6" s="1377"/>
      <c r="UWI6" s="1377"/>
      <c r="UWJ6" s="1377"/>
      <c r="UWK6" s="1377"/>
      <c r="UWL6" s="1377"/>
      <c r="UWM6" s="1377"/>
      <c r="UWN6" s="1377"/>
      <c r="UWO6" s="1377"/>
      <c r="UWP6" s="1377"/>
      <c r="UWQ6" s="1377"/>
      <c r="UWR6" s="1377"/>
      <c r="UWS6" s="1377"/>
      <c r="UWT6" s="1377"/>
      <c r="UWU6" s="1377"/>
      <c r="UWV6" s="1377"/>
      <c r="UWW6" s="1377"/>
      <c r="UWX6" s="1377"/>
      <c r="UWY6" s="1377"/>
      <c r="UWZ6" s="1377"/>
      <c r="UXA6" s="1377"/>
      <c r="UXB6" s="1377"/>
      <c r="UXC6" s="1377"/>
      <c r="UXD6" s="1377"/>
      <c r="UXE6" s="1377"/>
      <c r="UXF6" s="1377"/>
      <c r="UXG6" s="1377"/>
      <c r="UXH6" s="1377"/>
      <c r="UXI6" s="1377"/>
      <c r="UXJ6" s="1377"/>
      <c r="UXK6" s="1377"/>
      <c r="UXL6" s="1377"/>
      <c r="UXM6" s="1377"/>
      <c r="UXN6" s="1377"/>
      <c r="UXO6" s="1377"/>
      <c r="UXP6" s="1377"/>
      <c r="UXQ6" s="1377"/>
      <c r="UXR6" s="1377"/>
      <c r="UXS6" s="1377"/>
      <c r="UXT6" s="1377"/>
      <c r="UXU6" s="1377"/>
      <c r="UXV6" s="1377"/>
      <c r="UXW6" s="1377"/>
      <c r="UXX6" s="1377"/>
      <c r="UXY6" s="1377"/>
      <c r="UXZ6" s="1377"/>
      <c r="UYA6" s="1377"/>
      <c r="UYB6" s="1377"/>
      <c r="UYC6" s="1377"/>
      <c r="UYD6" s="1377"/>
      <c r="UYE6" s="1377"/>
      <c r="UYF6" s="1377"/>
      <c r="UYG6" s="1377"/>
      <c r="UYH6" s="1377"/>
      <c r="UYI6" s="1377"/>
      <c r="UYJ6" s="1377"/>
      <c r="UYK6" s="1377"/>
      <c r="UYL6" s="1377"/>
      <c r="UYM6" s="1377"/>
      <c r="UYN6" s="1377"/>
      <c r="UYO6" s="1377"/>
      <c r="UYP6" s="1377"/>
      <c r="UYQ6" s="1377"/>
      <c r="UYR6" s="1377"/>
      <c r="UYS6" s="1377"/>
      <c r="UYT6" s="1377"/>
      <c r="UYU6" s="1377"/>
      <c r="UYV6" s="1377"/>
      <c r="UYW6" s="1377"/>
      <c r="UYX6" s="1377"/>
      <c r="UYY6" s="1377"/>
      <c r="UYZ6" s="1377"/>
      <c r="UZA6" s="1377"/>
      <c r="UZB6" s="1377"/>
      <c r="UZC6" s="1377"/>
      <c r="UZD6" s="1377"/>
      <c r="UZE6" s="1377"/>
      <c r="UZF6" s="1377"/>
      <c r="UZG6" s="1377"/>
      <c r="UZH6" s="1377"/>
      <c r="UZI6" s="1377"/>
      <c r="UZJ6" s="1377"/>
      <c r="UZK6" s="1377"/>
      <c r="UZL6" s="1377"/>
      <c r="UZM6" s="1377"/>
      <c r="UZN6" s="1377"/>
      <c r="UZO6" s="1377"/>
      <c r="UZP6" s="1377"/>
      <c r="UZQ6" s="1377"/>
      <c r="UZR6" s="1377"/>
      <c r="UZS6" s="1377"/>
      <c r="UZT6" s="1377"/>
      <c r="UZU6" s="1377"/>
      <c r="UZV6" s="1377"/>
      <c r="UZW6" s="1377"/>
      <c r="UZX6" s="1377"/>
      <c r="UZY6" s="1377"/>
      <c r="UZZ6" s="1377"/>
      <c r="VAA6" s="1377"/>
      <c r="VAB6" s="1377"/>
      <c r="VAC6" s="1377"/>
      <c r="VAD6" s="1377"/>
      <c r="VAE6" s="1377"/>
      <c r="VAF6" s="1377"/>
      <c r="VAG6" s="1377"/>
      <c r="VAH6" s="1377"/>
      <c r="VAI6" s="1377"/>
      <c r="VAJ6" s="1377"/>
      <c r="VAK6" s="1377"/>
      <c r="VAL6" s="1377"/>
      <c r="VAM6" s="1377"/>
      <c r="VAN6" s="1377"/>
      <c r="VAO6" s="1377"/>
      <c r="VAP6" s="1377"/>
      <c r="VAQ6" s="1377"/>
      <c r="VAR6" s="1377"/>
      <c r="VAS6" s="1377"/>
      <c r="VAT6" s="1377"/>
      <c r="VAU6" s="1377"/>
      <c r="VAV6" s="1377"/>
      <c r="VAW6" s="1377"/>
      <c r="VAX6" s="1377"/>
      <c r="VAY6" s="1377"/>
      <c r="VAZ6" s="1377"/>
      <c r="VBA6" s="1377"/>
      <c r="VBB6" s="1377"/>
      <c r="VBC6" s="1377"/>
      <c r="VBD6" s="1377"/>
      <c r="VBE6" s="1377"/>
      <c r="VBF6" s="1377"/>
      <c r="VBG6" s="1377"/>
      <c r="VBH6" s="1377"/>
      <c r="VBI6" s="1377"/>
      <c r="VBJ6" s="1377"/>
      <c r="VBK6" s="1377"/>
      <c r="VBL6" s="1377"/>
      <c r="VBM6" s="1377"/>
      <c r="VBN6" s="1377"/>
      <c r="VBO6" s="1377"/>
      <c r="VBP6" s="1377"/>
      <c r="VBQ6" s="1377"/>
      <c r="VBR6" s="1377"/>
      <c r="VBS6" s="1377"/>
      <c r="VBT6" s="1377"/>
      <c r="VBU6" s="1377"/>
      <c r="VBV6" s="1377"/>
      <c r="VBW6" s="1377"/>
      <c r="VBX6" s="1377"/>
      <c r="VBY6" s="1377"/>
      <c r="VBZ6" s="1377"/>
      <c r="VCA6" s="1377"/>
      <c r="VCB6" s="1377"/>
      <c r="VCC6" s="1377"/>
      <c r="VCD6" s="1377"/>
      <c r="VCE6" s="1377"/>
      <c r="VCF6" s="1377"/>
      <c r="VCG6" s="1377"/>
      <c r="VCH6" s="1377"/>
      <c r="VCI6" s="1377"/>
      <c r="VCJ6" s="1377"/>
      <c r="VCK6" s="1377"/>
      <c r="VCL6" s="1377"/>
      <c r="VCM6" s="1377"/>
      <c r="VCN6" s="1377"/>
      <c r="VCO6" s="1377"/>
      <c r="VCP6" s="1377"/>
      <c r="VCQ6" s="1377"/>
      <c r="VCR6" s="1377"/>
      <c r="VCS6" s="1377"/>
      <c r="VCT6" s="1377"/>
      <c r="VCU6" s="1377"/>
      <c r="VCV6" s="1377"/>
      <c r="VCW6" s="1377"/>
      <c r="VCX6" s="1377"/>
      <c r="VCY6" s="1377"/>
      <c r="VCZ6" s="1377"/>
      <c r="VDA6" s="1377"/>
      <c r="VDB6" s="1377"/>
      <c r="VDC6" s="1377"/>
      <c r="VDD6" s="1377"/>
      <c r="VDE6" s="1377"/>
      <c r="VDF6" s="1377"/>
      <c r="VDG6" s="1377"/>
      <c r="VDH6" s="1377"/>
      <c r="VDI6" s="1377"/>
      <c r="VDJ6" s="1377"/>
      <c r="VDK6" s="1377"/>
      <c r="VDL6" s="1377"/>
      <c r="VDM6" s="1377"/>
      <c r="VDN6" s="1377"/>
      <c r="VDO6" s="1377"/>
      <c r="VDP6" s="1377"/>
      <c r="VDQ6" s="1377"/>
      <c r="VDR6" s="1377"/>
      <c r="VDS6" s="1377"/>
      <c r="VDT6" s="1377"/>
      <c r="VDU6" s="1377"/>
      <c r="VDV6" s="1377"/>
      <c r="VDW6" s="1377"/>
      <c r="VDX6" s="1377"/>
      <c r="VDY6" s="1377"/>
      <c r="VDZ6" s="1377"/>
      <c r="VEA6" s="1377"/>
      <c r="VEB6" s="1377"/>
      <c r="VEC6" s="1377"/>
      <c r="VED6" s="1377"/>
      <c r="VEE6" s="1377"/>
      <c r="VEF6" s="1377"/>
      <c r="VEG6" s="1377"/>
      <c r="VEH6" s="1377"/>
      <c r="VEI6" s="1377"/>
      <c r="VEJ6" s="1377"/>
      <c r="VEK6" s="1377"/>
      <c r="VEL6" s="1377"/>
      <c r="VEM6" s="1377"/>
      <c r="VEN6" s="1377"/>
      <c r="VEO6" s="1377"/>
      <c r="VEP6" s="1377"/>
      <c r="VEQ6" s="1377"/>
      <c r="VER6" s="1377"/>
      <c r="VES6" s="1377"/>
      <c r="VET6" s="1377"/>
      <c r="VEU6" s="1377"/>
      <c r="VEV6" s="1377"/>
      <c r="VEW6" s="1377"/>
      <c r="VEX6" s="1377"/>
      <c r="VEY6" s="1377"/>
      <c r="VEZ6" s="1377"/>
      <c r="VFA6" s="1377"/>
      <c r="VFB6" s="1377"/>
      <c r="VFC6" s="1377"/>
      <c r="VFD6" s="1377"/>
      <c r="VFE6" s="1377"/>
      <c r="VFF6" s="1377"/>
      <c r="VFG6" s="1377"/>
      <c r="VFH6" s="1377"/>
      <c r="VFI6" s="1377"/>
      <c r="VFJ6" s="1377"/>
      <c r="VFK6" s="1377"/>
      <c r="VFL6" s="1377"/>
      <c r="VFM6" s="1377"/>
      <c r="VFN6" s="1377"/>
      <c r="VFO6" s="1377"/>
      <c r="VFP6" s="1377"/>
      <c r="VFQ6" s="1377"/>
      <c r="VFR6" s="1377"/>
      <c r="VFS6" s="1377"/>
      <c r="VFT6" s="1377"/>
      <c r="VFU6" s="1377"/>
      <c r="VFV6" s="1377"/>
      <c r="VFW6" s="1377"/>
      <c r="VFX6" s="1377"/>
      <c r="VFY6" s="1377"/>
      <c r="VFZ6" s="1377"/>
      <c r="VGA6" s="1377"/>
      <c r="VGB6" s="1377"/>
      <c r="VGC6" s="1377"/>
      <c r="VGD6" s="1377"/>
      <c r="VGE6" s="1377"/>
      <c r="VGF6" s="1377"/>
      <c r="VGG6" s="1377"/>
      <c r="VGH6" s="1377"/>
      <c r="VGI6" s="1377"/>
      <c r="VGJ6" s="1377"/>
      <c r="VGK6" s="1377"/>
      <c r="VGL6" s="1377"/>
      <c r="VGM6" s="1377"/>
      <c r="VGN6" s="1377"/>
      <c r="VGO6" s="1377"/>
      <c r="VGP6" s="1377"/>
      <c r="VGQ6" s="1377"/>
      <c r="VGR6" s="1377"/>
      <c r="VGS6" s="1377"/>
      <c r="VGT6" s="1377"/>
      <c r="VGU6" s="1377"/>
      <c r="VGV6" s="1377"/>
      <c r="VGW6" s="1377"/>
      <c r="VGX6" s="1377"/>
      <c r="VGY6" s="1377"/>
      <c r="VGZ6" s="1377"/>
      <c r="VHA6" s="1377"/>
      <c r="VHB6" s="1377"/>
      <c r="VHC6" s="1377"/>
      <c r="VHD6" s="1377"/>
      <c r="VHE6" s="1377"/>
      <c r="VHF6" s="1377"/>
      <c r="VHG6" s="1377"/>
      <c r="VHH6" s="1377"/>
      <c r="VHI6" s="1377"/>
      <c r="VHJ6" s="1377"/>
      <c r="VHK6" s="1377"/>
      <c r="VHL6" s="1377"/>
      <c r="VHM6" s="1377"/>
      <c r="VHN6" s="1377"/>
      <c r="VHO6" s="1377"/>
      <c r="VHP6" s="1377"/>
      <c r="VHQ6" s="1377"/>
      <c r="VHR6" s="1377"/>
      <c r="VHS6" s="1377"/>
      <c r="VHT6" s="1377"/>
      <c r="VHU6" s="1377"/>
      <c r="VHV6" s="1377"/>
      <c r="VHW6" s="1377"/>
      <c r="VHX6" s="1377"/>
      <c r="VHY6" s="1377"/>
      <c r="VHZ6" s="1377"/>
      <c r="VIA6" s="1377"/>
      <c r="VIB6" s="1377"/>
      <c r="VIC6" s="1377"/>
      <c r="VID6" s="1377"/>
      <c r="VIE6" s="1377"/>
      <c r="VIF6" s="1377"/>
      <c r="VIG6" s="1377"/>
      <c r="VIH6" s="1377"/>
      <c r="VII6" s="1377"/>
      <c r="VIJ6" s="1377"/>
      <c r="VIK6" s="1377"/>
      <c r="VIL6" s="1377"/>
      <c r="VIM6" s="1377"/>
      <c r="VIN6" s="1377"/>
      <c r="VIO6" s="1377"/>
      <c r="VIP6" s="1377"/>
      <c r="VIQ6" s="1377"/>
      <c r="VIR6" s="1377"/>
      <c r="VIS6" s="1377"/>
      <c r="VIT6" s="1377"/>
      <c r="VIU6" s="1377"/>
      <c r="VIV6" s="1377"/>
      <c r="VIW6" s="1377"/>
      <c r="VIX6" s="1377"/>
      <c r="VIY6" s="1377"/>
      <c r="VIZ6" s="1377"/>
      <c r="VJA6" s="1377"/>
      <c r="VJB6" s="1377"/>
      <c r="VJC6" s="1377"/>
      <c r="VJD6" s="1377"/>
      <c r="VJE6" s="1377"/>
      <c r="VJF6" s="1377"/>
      <c r="VJG6" s="1377"/>
      <c r="VJH6" s="1377"/>
      <c r="VJI6" s="1377"/>
      <c r="VJJ6" s="1377"/>
      <c r="VJK6" s="1377"/>
      <c r="VJL6" s="1377"/>
      <c r="VJM6" s="1377"/>
      <c r="VJN6" s="1377"/>
      <c r="VJO6" s="1377"/>
      <c r="VJP6" s="1377"/>
      <c r="VJQ6" s="1377"/>
      <c r="VJR6" s="1377"/>
      <c r="VJS6" s="1377"/>
      <c r="VJT6" s="1377"/>
      <c r="VJU6" s="1377"/>
      <c r="VJV6" s="1377"/>
      <c r="VJW6" s="1377"/>
      <c r="VJX6" s="1377"/>
      <c r="VJY6" s="1377"/>
      <c r="VJZ6" s="1377"/>
      <c r="VKA6" s="1377"/>
      <c r="VKB6" s="1377"/>
      <c r="VKC6" s="1377"/>
      <c r="VKD6" s="1377"/>
      <c r="VKE6" s="1377"/>
      <c r="VKF6" s="1377"/>
      <c r="VKG6" s="1377"/>
      <c r="VKH6" s="1377"/>
      <c r="VKI6" s="1377"/>
      <c r="VKJ6" s="1377"/>
      <c r="VKK6" s="1377"/>
      <c r="VKL6" s="1377"/>
      <c r="VKM6" s="1377"/>
      <c r="VKN6" s="1377"/>
      <c r="VKO6" s="1377"/>
      <c r="VKP6" s="1377"/>
      <c r="VKQ6" s="1377"/>
      <c r="VKR6" s="1377"/>
      <c r="VKS6" s="1377"/>
      <c r="VKT6" s="1377"/>
      <c r="VKU6" s="1377"/>
      <c r="VKV6" s="1377"/>
      <c r="VKW6" s="1377"/>
      <c r="VKX6" s="1377"/>
      <c r="VKY6" s="1377"/>
      <c r="VKZ6" s="1377"/>
      <c r="VLA6" s="1377"/>
      <c r="VLB6" s="1377"/>
      <c r="VLC6" s="1377"/>
      <c r="VLD6" s="1377"/>
      <c r="VLE6" s="1377"/>
      <c r="VLF6" s="1377"/>
      <c r="VLG6" s="1377"/>
      <c r="VLH6" s="1377"/>
      <c r="VLI6" s="1377"/>
      <c r="VLJ6" s="1377"/>
      <c r="VLK6" s="1377"/>
      <c r="VLL6" s="1377"/>
      <c r="VLM6" s="1377"/>
      <c r="VLN6" s="1377"/>
      <c r="VLO6" s="1377"/>
      <c r="VLP6" s="1377"/>
      <c r="VLQ6" s="1377"/>
      <c r="VLR6" s="1377"/>
      <c r="VLS6" s="1377"/>
      <c r="VLT6" s="1377"/>
      <c r="VLU6" s="1377"/>
      <c r="VLV6" s="1377"/>
      <c r="VLW6" s="1377"/>
      <c r="VLX6" s="1377"/>
      <c r="VLY6" s="1377"/>
      <c r="VLZ6" s="1377"/>
      <c r="VMA6" s="1377"/>
      <c r="VMB6" s="1377"/>
      <c r="VMC6" s="1377"/>
      <c r="VMD6" s="1377"/>
      <c r="VME6" s="1377"/>
      <c r="VMF6" s="1377"/>
      <c r="VMG6" s="1377"/>
      <c r="VMH6" s="1377"/>
      <c r="VMI6" s="1377"/>
      <c r="VMJ6" s="1377"/>
      <c r="VMK6" s="1377"/>
      <c r="VML6" s="1377"/>
      <c r="VMM6" s="1377"/>
      <c r="VMN6" s="1377"/>
      <c r="VMO6" s="1377"/>
      <c r="VMP6" s="1377"/>
      <c r="VMQ6" s="1377"/>
      <c r="VMR6" s="1377"/>
      <c r="VMS6" s="1377"/>
      <c r="VMT6" s="1377"/>
      <c r="VMU6" s="1377"/>
      <c r="VMV6" s="1377"/>
      <c r="VMW6" s="1377"/>
      <c r="VMX6" s="1377"/>
      <c r="VMY6" s="1377"/>
      <c r="VMZ6" s="1377"/>
      <c r="VNA6" s="1377"/>
      <c r="VNB6" s="1377"/>
      <c r="VNC6" s="1377"/>
      <c r="VND6" s="1377"/>
      <c r="VNE6" s="1377"/>
      <c r="VNF6" s="1377"/>
      <c r="VNG6" s="1377"/>
      <c r="VNH6" s="1377"/>
      <c r="VNI6" s="1377"/>
      <c r="VNJ6" s="1377"/>
      <c r="VNK6" s="1377"/>
      <c r="VNL6" s="1377"/>
      <c r="VNM6" s="1377"/>
      <c r="VNN6" s="1377"/>
      <c r="VNO6" s="1377"/>
      <c r="VNP6" s="1377"/>
      <c r="VNQ6" s="1377"/>
      <c r="VNR6" s="1377"/>
      <c r="VNS6" s="1377"/>
      <c r="VNT6" s="1377"/>
      <c r="VNU6" s="1377"/>
      <c r="VNV6" s="1377"/>
      <c r="VNW6" s="1377"/>
      <c r="VNX6" s="1377"/>
      <c r="VNY6" s="1377"/>
      <c r="VNZ6" s="1377"/>
      <c r="VOA6" s="1377"/>
      <c r="VOB6" s="1377"/>
      <c r="VOC6" s="1377"/>
      <c r="VOD6" s="1377"/>
      <c r="VOE6" s="1377"/>
      <c r="VOF6" s="1377"/>
      <c r="VOG6" s="1377"/>
      <c r="VOH6" s="1377"/>
      <c r="VOI6" s="1377"/>
      <c r="VOJ6" s="1377"/>
      <c r="VOK6" s="1377"/>
      <c r="VOL6" s="1377"/>
      <c r="VOM6" s="1377"/>
      <c r="VON6" s="1377"/>
      <c r="VOO6" s="1377"/>
      <c r="VOP6" s="1377"/>
      <c r="VOQ6" s="1377"/>
      <c r="VOR6" s="1377"/>
      <c r="VOS6" s="1377"/>
      <c r="VOT6" s="1377"/>
      <c r="VOU6" s="1377"/>
      <c r="VOV6" s="1377"/>
      <c r="VOW6" s="1377"/>
      <c r="VOX6" s="1377"/>
      <c r="VOY6" s="1377"/>
      <c r="VOZ6" s="1377"/>
      <c r="VPA6" s="1377"/>
      <c r="VPB6" s="1377"/>
      <c r="VPC6" s="1377"/>
      <c r="VPD6" s="1377"/>
      <c r="VPE6" s="1377"/>
      <c r="VPF6" s="1377"/>
      <c r="VPG6" s="1377"/>
      <c r="VPH6" s="1377"/>
      <c r="VPI6" s="1377"/>
      <c r="VPJ6" s="1377"/>
      <c r="VPK6" s="1377"/>
      <c r="VPL6" s="1377"/>
      <c r="VPM6" s="1377"/>
      <c r="VPN6" s="1377"/>
      <c r="VPO6" s="1377"/>
      <c r="VPP6" s="1377"/>
      <c r="VPQ6" s="1377"/>
      <c r="VPR6" s="1377"/>
      <c r="VPS6" s="1377"/>
      <c r="VPT6" s="1377"/>
      <c r="VPU6" s="1377"/>
      <c r="VPV6" s="1377"/>
      <c r="VPW6" s="1377"/>
      <c r="VPX6" s="1377"/>
      <c r="VPY6" s="1377"/>
      <c r="VPZ6" s="1377"/>
      <c r="VQA6" s="1377"/>
      <c r="VQB6" s="1377"/>
      <c r="VQC6" s="1377"/>
      <c r="VQD6" s="1377"/>
      <c r="VQE6" s="1377"/>
      <c r="VQF6" s="1377"/>
      <c r="VQG6" s="1377"/>
      <c r="VQH6" s="1377"/>
      <c r="VQI6" s="1377"/>
      <c r="VQJ6" s="1377"/>
      <c r="VQK6" s="1377"/>
      <c r="VQL6" s="1377"/>
      <c r="VQM6" s="1377"/>
      <c r="VQN6" s="1377"/>
      <c r="VQO6" s="1377"/>
      <c r="VQP6" s="1377"/>
      <c r="VQQ6" s="1377"/>
      <c r="VQR6" s="1377"/>
      <c r="VQS6" s="1377"/>
      <c r="VQT6" s="1377"/>
      <c r="VQU6" s="1377"/>
      <c r="VQV6" s="1377"/>
      <c r="VQW6" s="1377"/>
      <c r="VQX6" s="1377"/>
      <c r="VQY6" s="1377"/>
      <c r="VQZ6" s="1377"/>
      <c r="VRA6" s="1377"/>
      <c r="VRB6" s="1377"/>
      <c r="VRC6" s="1377"/>
      <c r="VRD6" s="1377"/>
      <c r="VRE6" s="1377"/>
      <c r="VRF6" s="1377"/>
      <c r="VRG6" s="1377"/>
      <c r="VRH6" s="1377"/>
      <c r="VRI6" s="1377"/>
      <c r="VRJ6" s="1377"/>
      <c r="VRK6" s="1377"/>
      <c r="VRL6" s="1377"/>
      <c r="VRM6" s="1377"/>
      <c r="VRN6" s="1377"/>
      <c r="VRO6" s="1377"/>
      <c r="VRP6" s="1377"/>
      <c r="VRQ6" s="1377"/>
      <c r="VRR6" s="1377"/>
      <c r="VRS6" s="1377"/>
      <c r="VRT6" s="1377"/>
      <c r="VRU6" s="1377"/>
      <c r="VRV6" s="1377"/>
      <c r="VRW6" s="1377"/>
      <c r="VRX6" s="1377"/>
      <c r="VRY6" s="1377"/>
      <c r="VRZ6" s="1377"/>
      <c r="VSA6" s="1377"/>
      <c r="VSB6" s="1377"/>
      <c r="VSC6" s="1377"/>
      <c r="VSD6" s="1377"/>
      <c r="VSE6" s="1377"/>
      <c r="VSF6" s="1377"/>
      <c r="VSG6" s="1377"/>
      <c r="VSH6" s="1377"/>
      <c r="VSI6" s="1377"/>
      <c r="VSJ6" s="1377"/>
      <c r="VSK6" s="1377"/>
      <c r="VSL6" s="1377"/>
      <c r="VSM6" s="1377"/>
      <c r="VSN6" s="1377"/>
      <c r="VSO6" s="1377"/>
      <c r="VSP6" s="1377"/>
      <c r="VSQ6" s="1377"/>
      <c r="VSR6" s="1377"/>
      <c r="VSS6" s="1377"/>
      <c r="VST6" s="1377"/>
      <c r="VSU6" s="1377"/>
      <c r="VSV6" s="1377"/>
      <c r="VSW6" s="1377"/>
      <c r="VSX6" s="1377"/>
      <c r="VSY6" s="1377"/>
      <c r="VSZ6" s="1377"/>
      <c r="VTA6" s="1377"/>
      <c r="VTB6" s="1377"/>
      <c r="VTC6" s="1377"/>
      <c r="VTD6" s="1377"/>
      <c r="VTE6" s="1377"/>
      <c r="VTF6" s="1377"/>
      <c r="VTG6" s="1377"/>
      <c r="VTH6" s="1377"/>
      <c r="VTI6" s="1377"/>
      <c r="VTJ6" s="1377"/>
      <c r="VTK6" s="1377"/>
      <c r="VTL6" s="1377"/>
      <c r="VTM6" s="1377"/>
      <c r="VTN6" s="1377"/>
      <c r="VTO6" s="1377"/>
      <c r="VTP6" s="1377"/>
      <c r="VTQ6" s="1377"/>
      <c r="VTR6" s="1377"/>
      <c r="VTS6" s="1377"/>
      <c r="VTT6" s="1377"/>
      <c r="VTU6" s="1377"/>
      <c r="VTV6" s="1377"/>
      <c r="VTW6" s="1377"/>
      <c r="VTX6" s="1377"/>
      <c r="VTY6" s="1377"/>
      <c r="VTZ6" s="1377"/>
      <c r="VUA6" s="1377"/>
      <c r="VUB6" s="1377"/>
      <c r="VUC6" s="1377"/>
      <c r="VUD6" s="1377"/>
      <c r="VUE6" s="1377"/>
      <c r="VUF6" s="1377"/>
      <c r="VUG6" s="1377"/>
      <c r="VUH6" s="1377"/>
      <c r="VUI6" s="1377"/>
      <c r="VUJ6" s="1377"/>
      <c r="VUK6" s="1377"/>
      <c r="VUL6" s="1377"/>
      <c r="VUM6" s="1377"/>
      <c r="VUN6" s="1377"/>
      <c r="VUO6" s="1377"/>
      <c r="VUP6" s="1377"/>
      <c r="VUQ6" s="1377"/>
      <c r="VUR6" s="1377"/>
      <c r="VUS6" s="1377"/>
      <c r="VUT6" s="1377"/>
      <c r="VUU6" s="1377"/>
      <c r="VUV6" s="1377"/>
      <c r="VUW6" s="1377"/>
      <c r="VUX6" s="1377"/>
      <c r="VUY6" s="1377"/>
      <c r="VUZ6" s="1377"/>
      <c r="VVA6" s="1377"/>
      <c r="VVB6" s="1377"/>
      <c r="VVC6" s="1377"/>
      <c r="VVD6" s="1377"/>
      <c r="VVE6" s="1377"/>
      <c r="VVF6" s="1377"/>
      <c r="VVG6" s="1377"/>
      <c r="VVH6" s="1377"/>
      <c r="VVI6" s="1377"/>
      <c r="VVJ6" s="1377"/>
      <c r="VVK6" s="1377"/>
      <c r="VVL6" s="1377"/>
      <c r="VVM6" s="1377"/>
      <c r="VVN6" s="1377"/>
      <c r="VVO6" s="1377"/>
      <c r="VVP6" s="1377"/>
      <c r="VVQ6" s="1377"/>
      <c r="VVR6" s="1377"/>
      <c r="VVS6" s="1377"/>
      <c r="VVT6" s="1377"/>
      <c r="VVU6" s="1377"/>
      <c r="VVV6" s="1377"/>
      <c r="VVW6" s="1377"/>
      <c r="VVX6" s="1377"/>
      <c r="VVY6" s="1377"/>
      <c r="VVZ6" s="1377"/>
      <c r="VWA6" s="1377"/>
      <c r="VWB6" s="1377"/>
      <c r="VWC6" s="1377"/>
      <c r="VWD6" s="1377"/>
      <c r="VWE6" s="1377"/>
      <c r="VWF6" s="1377"/>
      <c r="VWG6" s="1377"/>
      <c r="VWH6" s="1377"/>
      <c r="VWI6" s="1377"/>
      <c r="VWJ6" s="1377"/>
      <c r="VWK6" s="1377"/>
      <c r="VWL6" s="1377"/>
      <c r="VWM6" s="1377"/>
      <c r="VWN6" s="1377"/>
      <c r="VWO6" s="1377"/>
      <c r="VWP6" s="1377"/>
      <c r="VWQ6" s="1377"/>
      <c r="VWR6" s="1377"/>
      <c r="VWS6" s="1377"/>
      <c r="VWT6" s="1377"/>
      <c r="VWU6" s="1377"/>
      <c r="VWV6" s="1377"/>
      <c r="VWW6" s="1377"/>
      <c r="VWX6" s="1377"/>
      <c r="VWY6" s="1377"/>
      <c r="VWZ6" s="1377"/>
      <c r="VXA6" s="1377"/>
      <c r="VXB6" s="1377"/>
      <c r="VXC6" s="1377"/>
      <c r="VXD6" s="1377"/>
      <c r="VXE6" s="1377"/>
      <c r="VXF6" s="1377"/>
      <c r="VXG6" s="1377"/>
      <c r="VXH6" s="1377"/>
      <c r="VXI6" s="1377"/>
      <c r="VXJ6" s="1377"/>
      <c r="VXK6" s="1377"/>
      <c r="VXL6" s="1377"/>
      <c r="VXM6" s="1377"/>
      <c r="VXN6" s="1377"/>
      <c r="VXO6" s="1377"/>
      <c r="VXP6" s="1377"/>
      <c r="VXQ6" s="1377"/>
      <c r="VXR6" s="1377"/>
      <c r="VXS6" s="1377"/>
      <c r="VXT6" s="1377"/>
      <c r="VXU6" s="1377"/>
      <c r="VXV6" s="1377"/>
      <c r="VXW6" s="1377"/>
      <c r="VXX6" s="1377"/>
      <c r="VXY6" s="1377"/>
      <c r="VXZ6" s="1377"/>
      <c r="VYA6" s="1377"/>
      <c r="VYB6" s="1377"/>
      <c r="VYC6" s="1377"/>
      <c r="VYD6" s="1377"/>
      <c r="VYE6" s="1377"/>
      <c r="VYF6" s="1377"/>
      <c r="VYG6" s="1377"/>
      <c r="VYH6" s="1377"/>
      <c r="VYI6" s="1377"/>
      <c r="VYJ6" s="1377"/>
      <c r="VYK6" s="1377"/>
      <c r="VYL6" s="1377"/>
      <c r="VYM6" s="1377"/>
      <c r="VYN6" s="1377"/>
      <c r="VYO6" s="1377"/>
      <c r="VYP6" s="1377"/>
      <c r="VYQ6" s="1377"/>
      <c r="VYR6" s="1377"/>
      <c r="VYS6" s="1377"/>
      <c r="VYT6" s="1377"/>
      <c r="VYU6" s="1377"/>
      <c r="VYV6" s="1377"/>
      <c r="VYW6" s="1377"/>
      <c r="VYX6" s="1377"/>
      <c r="VYY6" s="1377"/>
      <c r="VYZ6" s="1377"/>
      <c r="VZA6" s="1377"/>
      <c r="VZB6" s="1377"/>
      <c r="VZC6" s="1377"/>
      <c r="VZD6" s="1377"/>
      <c r="VZE6" s="1377"/>
      <c r="VZF6" s="1377"/>
      <c r="VZG6" s="1377"/>
      <c r="VZH6" s="1377"/>
      <c r="VZI6" s="1377"/>
      <c r="VZJ6" s="1377"/>
      <c r="VZK6" s="1377"/>
      <c r="VZL6" s="1377"/>
      <c r="VZM6" s="1377"/>
      <c r="VZN6" s="1377"/>
      <c r="VZO6" s="1377"/>
      <c r="VZP6" s="1377"/>
      <c r="VZQ6" s="1377"/>
      <c r="VZR6" s="1377"/>
      <c r="VZS6" s="1377"/>
      <c r="VZT6" s="1377"/>
      <c r="VZU6" s="1377"/>
      <c r="VZV6" s="1377"/>
      <c r="VZW6" s="1377"/>
      <c r="VZX6" s="1377"/>
      <c r="VZY6" s="1377"/>
      <c r="VZZ6" s="1377"/>
      <c r="WAA6" s="1377"/>
      <c r="WAB6" s="1377"/>
      <c r="WAC6" s="1377"/>
      <c r="WAD6" s="1377"/>
      <c r="WAE6" s="1377"/>
      <c r="WAF6" s="1377"/>
      <c r="WAG6" s="1377"/>
      <c r="WAH6" s="1377"/>
      <c r="WAI6" s="1377"/>
      <c r="WAJ6" s="1377"/>
      <c r="WAK6" s="1377"/>
      <c r="WAL6" s="1377"/>
      <c r="WAM6" s="1377"/>
      <c r="WAN6" s="1377"/>
      <c r="WAO6" s="1377"/>
      <c r="WAP6" s="1377"/>
      <c r="WAQ6" s="1377"/>
      <c r="WAR6" s="1377"/>
      <c r="WAS6" s="1377"/>
      <c r="WAT6" s="1377"/>
      <c r="WAU6" s="1377"/>
      <c r="WAV6" s="1377"/>
      <c r="WAW6" s="1377"/>
      <c r="WAX6" s="1377"/>
      <c r="WAY6" s="1377"/>
      <c r="WAZ6" s="1377"/>
      <c r="WBA6" s="1377"/>
      <c r="WBB6" s="1377"/>
      <c r="WBC6" s="1377"/>
      <c r="WBD6" s="1377"/>
      <c r="WBE6" s="1377"/>
      <c r="WBF6" s="1377"/>
      <c r="WBG6" s="1377"/>
      <c r="WBH6" s="1377"/>
      <c r="WBI6" s="1377"/>
      <c r="WBJ6" s="1377"/>
      <c r="WBK6" s="1377"/>
      <c r="WBL6" s="1377"/>
      <c r="WBM6" s="1377"/>
      <c r="WBN6" s="1377"/>
      <c r="WBO6" s="1377"/>
      <c r="WBP6" s="1377"/>
      <c r="WBQ6" s="1377"/>
      <c r="WBR6" s="1377"/>
      <c r="WBS6" s="1377"/>
      <c r="WBT6" s="1377"/>
      <c r="WBU6" s="1377"/>
      <c r="WBV6" s="1377"/>
      <c r="WBW6" s="1377"/>
      <c r="WBX6" s="1377"/>
      <c r="WBY6" s="1377"/>
      <c r="WBZ6" s="1377"/>
      <c r="WCA6" s="1377"/>
      <c r="WCB6" s="1377"/>
      <c r="WCC6" s="1377"/>
      <c r="WCD6" s="1377"/>
      <c r="WCE6" s="1377"/>
      <c r="WCF6" s="1377"/>
      <c r="WCG6" s="1377"/>
      <c r="WCH6" s="1377"/>
      <c r="WCI6" s="1377"/>
      <c r="WCJ6" s="1377"/>
      <c r="WCK6" s="1377"/>
      <c r="WCL6" s="1377"/>
      <c r="WCM6" s="1377"/>
      <c r="WCN6" s="1377"/>
      <c r="WCO6" s="1377"/>
      <c r="WCP6" s="1377"/>
      <c r="WCQ6" s="1377"/>
      <c r="WCR6" s="1377"/>
      <c r="WCS6" s="1377"/>
      <c r="WCT6" s="1377"/>
      <c r="WCU6" s="1377"/>
      <c r="WCV6" s="1377"/>
      <c r="WCW6" s="1377"/>
      <c r="WCX6" s="1377"/>
      <c r="WCY6" s="1377"/>
      <c r="WCZ6" s="1377"/>
      <c r="WDA6" s="1377"/>
      <c r="WDB6" s="1377"/>
      <c r="WDC6" s="1377"/>
      <c r="WDD6" s="1377"/>
      <c r="WDE6" s="1377"/>
      <c r="WDF6" s="1377"/>
      <c r="WDG6" s="1377"/>
      <c r="WDH6" s="1377"/>
      <c r="WDI6" s="1377"/>
      <c r="WDJ6" s="1377"/>
      <c r="WDK6" s="1377"/>
      <c r="WDL6" s="1377"/>
      <c r="WDM6" s="1377"/>
      <c r="WDN6" s="1377"/>
      <c r="WDO6" s="1377"/>
      <c r="WDP6" s="1377"/>
      <c r="WDQ6" s="1377"/>
      <c r="WDR6" s="1377"/>
      <c r="WDS6" s="1377"/>
      <c r="WDT6" s="1377"/>
      <c r="WDU6" s="1377"/>
      <c r="WDV6" s="1377"/>
      <c r="WDW6" s="1377"/>
      <c r="WDX6" s="1377"/>
      <c r="WDY6" s="1377"/>
      <c r="WDZ6" s="1377"/>
      <c r="WEA6" s="1377"/>
      <c r="WEB6" s="1377"/>
      <c r="WEC6" s="1377"/>
      <c r="WED6" s="1377"/>
      <c r="WEE6" s="1377"/>
      <c r="WEF6" s="1377"/>
      <c r="WEG6" s="1377"/>
      <c r="WEH6" s="1377"/>
      <c r="WEI6" s="1377"/>
      <c r="WEJ6" s="1377"/>
      <c r="WEK6" s="1377"/>
      <c r="WEL6" s="1377"/>
      <c r="WEM6" s="1377"/>
      <c r="WEN6" s="1377"/>
      <c r="WEO6" s="1377"/>
      <c r="WEP6" s="1377"/>
      <c r="WEQ6" s="1377"/>
      <c r="WER6" s="1377"/>
      <c r="WES6" s="1377"/>
      <c r="WET6" s="1377"/>
      <c r="WEU6" s="1377"/>
      <c r="WEV6" s="1377"/>
      <c r="WEW6" s="1377"/>
      <c r="WEX6" s="1377"/>
      <c r="WEY6" s="1377"/>
      <c r="WEZ6" s="1377"/>
      <c r="WFA6" s="1377"/>
      <c r="WFB6" s="1377"/>
      <c r="WFC6" s="1377"/>
      <c r="WFD6" s="1377"/>
      <c r="WFE6" s="1377"/>
      <c r="WFF6" s="1377"/>
      <c r="WFG6" s="1377"/>
      <c r="WFH6" s="1377"/>
      <c r="WFI6" s="1377"/>
      <c r="WFJ6" s="1377"/>
      <c r="WFK6" s="1377"/>
      <c r="WFL6" s="1377"/>
      <c r="WFM6" s="1377"/>
      <c r="WFN6" s="1377"/>
      <c r="WFO6" s="1377"/>
      <c r="WFP6" s="1377"/>
      <c r="WFQ6" s="1377"/>
      <c r="WFR6" s="1377"/>
      <c r="WFS6" s="1377"/>
      <c r="WFT6" s="1377"/>
      <c r="WFU6" s="1377"/>
      <c r="WFV6" s="1377"/>
      <c r="WFW6" s="1377"/>
      <c r="WFX6" s="1377"/>
      <c r="WFY6" s="1377"/>
      <c r="WFZ6" s="1377"/>
      <c r="WGA6" s="1377"/>
      <c r="WGB6" s="1377"/>
      <c r="WGC6" s="1377"/>
      <c r="WGD6" s="1377"/>
      <c r="WGE6" s="1377"/>
      <c r="WGF6" s="1377"/>
      <c r="WGG6" s="1377"/>
      <c r="WGH6" s="1377"/>
      <c r="WGI6" s="1377"/>
      <c r="WGJ6" s="1377"/>
      <c r="WGK6" s="1377"/>
      <c r="WGL6" s="1377"/>
      <c r="WGM6" s="1377"/>
      <c r="WGN6" s="1377"/>
      <c r="WGO6" s="1377"/>
      <c r="WGP6" s="1377"/>
      <c r="WGQ6" s="1377"/>
      <c r="WGR6" s="1377"/>
      <c r="WGS6" s="1377"/>
      <c r="WGT6" s="1377"/>
      <c r="WGU6" s="1377"/>
      <c r="WGV6" s="1377"/>
      <c r="WGW6" s="1377"/>
      <c r="WGX6" s="1377"/>
      <c r="WGY6" s="1377"/>
      <c r="WGZ6" s="1377"/>
      <c r="WHA6" s="1377"/>
      <c r="WHB6" s="1377"/>
      <c r="WHC6" s="1377"/>
      <c r="WHD6" s="1377"/>
      <c r="WHE6" s="1377"/>
      <c r="WHF6" s="1377"/>
      <c r="WHG6" s="1377"/>
      <c r="WHH6" s="1377"/>
      <c r="WHI6" s="1377"/>
      <c r="WHJ6" s="1377"/>
      <c r="WHK6" s="1377"/>
      <c r="WHL6" s="1377"/>
      <c r="WHM6" s="1377"/>
      <c r="WHN6" s="1377"/>
      <c r="WHO6" s="1377"/>
      <c r="WHP6" s="1377"/>
      <c r="WHQ6" s="1377"/>
      <c r="WHR6" s="1377"/>
      <c r="WHS6" s="1377"/>
      <c r="WHT6" s="1377"/>
      <c r="WHU6" s="1377"/>
      <c r="WHV6" s="1377"/>
      <c r="WHW6" s="1377"/>
      <c r="WHX6" s="1377"/>
      <c r="WHY6" s="1377"/>
      <c r="WHZ6" s="1377"/>
      <c r="WIA6" s="1377"/>
      <c r="WIB6" s="1377"/>
      <c r="WIC6" s="1377"/>
      <c r="WID6" s="1377"/>
      <c r="WIE6" s="1377"/>
      <c r="WIF6" s="1377"/>
      <c r="WIG6" s="1377"/>
      <c r="WIH6" s="1377"/>
      <c r="WII6" s="1377"/>
      <c r="WIJ6" s="1377"/>
      <c r="WIK6" s="1377"/>
      <c r="WIL6" s="1377"/>
      <c r="WIM6" s="1377"/>
      <c r="WIN6" s="1377"/>
      <c r="WIO6" s="1377"/>
      <c r="WIP6" s="1377"/>
      <c r="WIQ6" s="1377"/>
      <c r="WIR6" s="1377"/>
      <c r="WIS6" s="1377"/>
      <c r="WIT6" s="1377"/>
      <c r="WIU6" s="1377"/>
      <c r="WIV6" s="1377"/>
      <c r="WIW6" s="1377"/>
      <c r="WIX6" s="1377"/>
      <c r="WIY6" s="1377"/>
      <c r="WIZ6" s="1377"/>
      <c r="WJA6" s="1377"/>
      <c r="WJB6" s="1377"/>
      <c r="WJC6" s="1377"/>
      <c r="WJD6" s="1377"/>
      <c r="WJE6" s="1377"/>
      <c r="WJF6" s="1377"/>
      <c r="WJG6" s="1377"/>
      <c r="WJH6" s="1377"/>
      <c r="WJI6" s="1377"/>
      <c r="WJJ6" s="1377"/>
      <c r="WJK6" s="1377"/>
      <c r="WJL6" s="1377"/>
      <c r="WJM6" s="1377"/>
      <c r="WJN6" s="1377"/>
      <c r="WJO6" s="1377"/>
      <c r="WJP6" s="1377"/>
      <c r="WJQ6" s="1377"/>
      <c r="WJR6" s="1377"/>
      <c r="WJS6" s="1377"/>
      <c r="WJT6" s="1377"/>
      <c r="WJU6" s="1377"/>
      <c r="WJV6" s="1377"/>
      <c r="WJW6" s="1377"/>
      <c r="WJX6" s="1377"/>
      <c r="WJY6" s="1377"/>
      <c r="WJZ6" s="1377"/>
      <c r="WKA6" s="1377"/>
      <c r="WKB6" s="1377"/>
      <c r="WKC6" s="1377"/>
      <c r="WKD6" s="1377"/>
      <c r="WKE6" s="1377"/>
      <c r="WKF6" s="1377"/>
      <c r="WKG6" s="1377"/>
      <c r="WKH6" s="1377"/>
      <c r="WKI6" s="1377"/>
      <c r="WKJ6" s="1377"/>
      <c r="WKK6" s="1377"/>
      <c r="WKL6" s="1377"/>
      <c r="WKM6" s="1377"/>
      <c r="WKN6" s="1377"/>
      <c r="WKO6" s="1377"/>
      <c r="WKP6" s="1377"/>
      <c r="WKQ6" s="1377"/>
      <c r="WKR6" s="1377"/>
      <c r="WKS6" s="1377"/>
      <c r="WKT6" s="1377"/>
      <c r="WKU6" s="1377"/>
      <c r="WKV6" s="1377"/>
      <c r="WKW6" s="1377"/>
      <c r="WKX6" s="1377"/>
      <c r="WKY6" s="1377"/>
      <c r="WKZ6" s="1377"/>
      <c r="WLA6" s="1377"/>
      <c r="WLB6" s="1377"/>
      <c r="WLC6" s="1377"/>
      <c r="WLD6" s="1377"/>
      <c r="WLE6" s="1377"/>
      <c r="WLF6" s="1377"/>
      <c r="WLG6" s="1377"/>
      <c r="WLH6" s="1377"/>
      <c r="WLI6" s="1377"/>
      <c r="WLJ6" s="1377"/>
      <c r="WLK6" s="1377"/>
      <c r="WLL6" s="1377"/>
      <c r="WLM6" s="1377"/>
      <c r="WLN6" s="1377"/>
      <c r="WLO6" s="1377"/>
      <c r="WLP6" s="1377"/>
      <c r="WLQ6" s="1377"/>
      <c r="WLR6" s="1377"/>
      <c r="WLS6" s="1377"/>
      <c r="WLT6" s="1377"/>
      <c r="WLU6" s="1377"/>
      <c r="WLV6" s="1377"/>
      <c r="WLW6" s="1377"/>
      <c r="WLX6" s="1377"/>
      <c r="WLY6" s="1377"/>
      <c r="WLZ6" s="1377"/>
      <c r="WMA6" s="1377"/>
      <c r="WMB6" s="1377"/>
      <c r="WMC6" s="1377"/>
      <c r="WMD6" s="1377"/>
      <c r="WME6" s="1377"/>
      <c r="WMF6" s="1377"/>
      <c r="WMG6" s="1377"/>
      <c r="WMH6" s="1377"/>
      <c r="WMI6" s="1377"/>
      <c r="WMJ6" s="1377"/>
      <c r="WMK6" s="1377"/>
      <c r="WML6" s="1377"/>
      <c r="WMM6" s="1377"/>
      <c r="WMN6" s="1377"/>
      <c r="WMO6" s="1377"/>
      <c r="WMP6" s="1377"/>
      <c r="WMQ6" s="1377"/>
      <c r="WMR6" s="1377"/>
      <c r="WMS6" s="1377"/>
      <c r="WMT6" s="1377"/>
      <c r="WMU6" s="1377"/>
      <c r="WMV6" s="1377"/>
      <c r="WMW6" s="1377"/>
      <c r="WMX6" s="1377"/>
      <c r="WMY6" s="1377"/>
      <c r="WMZ6" s="1377"/>
      <c r="WNA6" s="1377"/>
      <c r="WNB6" s="1377"/>
      <c r="WNC6" s="1377"/>
      <c r="WND6" s="1377"/>
      <c r="WNE6" s="1377"/>
      <c r="WNF6" s="1377"/>
      <c r="WNG6" s="1377"/>
      <c r="WNH6" s="1377"/>
      <c r="WNI6" s="1377"/>
      <c r="WNJ6" s="1377"/>
      <c r="WNK6" s="1377"/>
      <c r="WNL6" s="1377"/>
      <c r="WNM6" s="1377"/>
      <c r="WNN6" s="1377"/>
      <c r="WNO6" s="1377"/>
      <c r="WNP6" s="1377"/>
      <c r="WNQ6" s="1377"/>
      <c r="WNR6" s="1377"/>
      <c r="WNS6" s="1377"/>
      <c r="WNT6" s="1377"/>
      <c r="WNU6" s="1377"/>
      <c r="WNV6" s="1377"/>
      <c r="WNW6" s="1377"/>
      <c r="WNX6" s="1377"/>
      <c r="WNY6" s="1377"/>
      <c r="WNZ6" s="1377"/>
      <c r="WOA6" s="1377"/>
      <c r="WOB6" s="1377"/>
      <c r="WOC6" s="1377"/>
      <c r="WOD6" s="1377"/>
      <c r="WOE6" s="1377"/>
      <c r="WOF6" s="1377"/>
      <c r="WOG6" s="1377"/>
      <c r="WOH6" s="1377"/>
      <c r="WOI6" s="1377"/>
      <c r="WOJ6" s="1377"/>
      <c r="WOK6" s="1377"/>
      <c r="WOL6" s="1377"/>
      <c r="WOM6" s="1377"/>
      <c r="WON6" s="1377"/>
      <c r="WOO6" s="1377"/>
      <c r="WOP6" s="1377"/>
      <c r="WOQ6" s="1377"/>
      <c r="WOR6" s="1377"/>
      <c r="WOS6" s="1377"/>
      <c r="WOT6" s="1377"/>
      <c r="WOU6" s="1377"/>
      <c r="WOV6" s="1377"/>
      <c r="WOW6" s="1377"/>
      <c r="WOX6" s="1377"/>
      <c r="WOY6" s="1377"/>
      <c r="WOZ6" s="1377"/>
      <c r="WPA6" s="1377"/>
      <c r="WPB6" s="1377"/>
      <c r="WPC6" s="1377"/>
      <c r="WPD6" s="1377"/>
      <c r="WPE6" s="1377"/>
      <c r="WPF6" s="1377"/>
      <c r="WPG6" s="1377"/>
      <c r="WPH6" s="1377"/>
      <c r="WPI6" s="1377"/>
      <c r="WPJ6" s="1377"/>
      <c r="WPK6" s="1377"/>
      <c r="WPL6" s="1377"/>
      <c r="WPM6" s="1377"/>
      <c r="WPN6" s="1377"/>
      <c r="WPO6" s="1377"/>
      <c r="WPP6" s="1377"/>
      <c r="WPQ6" s="1377"/>
      <c r="WPR6" s="1377"/>
      <c r="WPS6" s="1377"/>
      <c r="WPT6" s="1377"/>
      <c r="WPU6" s="1377"/>
      <c r="WPV6" s="1377"/>
      <c r="WPW6" s="1377"/>
      <c r="WPX6" s="1377"/>
      <c r="WPY6" s="1377"/>
      <c r="WPZ6" s="1377"/>
      <c r="WQA6" s="1377"/>
      <c r="WQB6" s="1377"/>
      <c r="WQC6" s="1377"/>
      <c r="WQD6" s="1377"/>
      <c r="WQE6" s="1377"/>
      <c r="WQF6" s="1377"/>
      <c r="WQG6" s="1377"/>
      <c r="WQH6" s="1377"/>
      <c r="WQI6" s="1377"/>
      <c r="WQJ6" s="1377"/>
      <c r="WQK6" s="1377"/>
      <c r="WQL6" s="1377"/>
      <c r="WQM6" s="1377"/>
      <c r="WQN6" s="1377"/>
      <c r="WQO6" s="1377"/>
      <c r="WQP6" s="1377"/>
      <c r="WQQ6" s="1377"/>
      <c r="WQR6" s="1377"/>
      <c r="WQS6" s="1377"/>
      <c r="WQT6" s="1377"/>
      <c r="WQU6" s="1377"/>
      <c r="WQV6" s="1377"/>
      <c r="WQW6" s="1377"/>
      <c r="WQX6" s="1377"/>
      <c r="WQY6" s="1377"/>
      <c r="WQZ6" s="1377"/>
      <c r="WRA6" s="1377"/>
      <c r="WRB6" s="1377"/>
      <c r="WRC6" s="1377"/>
      <c r="WRD6" s="1377"/>
      <c r="WRE6" s="1377"/>
      <c r="WRF6" s="1377"/>
      <c r="WRG6" s="1377"/>
      <c r="WRH6" s="1377"/>
      <c r="WRI6" s="1377"/>
      <c r="WRJ6" s="1377"/>
      <c r="WRK6" s="1377"/>
      <c r="WRL6" s="1377"/>
      <c r="WRM6" s="1377"/>
      <c r="WRN6" s="1377"/>
      <c r="WRO6" s="1377"/>
      <c r="WRP6" s="1377"/>
      <c r="WRQ6" s="1377"/>
      <c r="WRR6" s="1377"/>
      <c r="WRS6" s="1377"/>
      <c r="WRT6" s="1377"/>
      <c r="WRU6" s="1377"/>
      <c r="WRV6" s="1377"/>
      <c r="WRW6" s="1377"/>
      <c r="WRX6" s="1377"/>
      <c r="WRY6" s="1377"/>
      <c r="WRZ6" s="1377"/>
      <c r="WSA6" s="1377"/>
      <c r="WSB6" s="1377"/>
      <c r="WSC6" s="1377"/>
      <c r="WSD6" s="1377"/>
      <c r="WSE6" s="1377"/>
      <c r="WSF6" s="1377"/>
      <c r="WSG6" s="1377"/>
      <c r="WSH6" s="1377"/>
      <c r="WSI6" s="1377"/>
      <c r="WSJ6" s="1377"/>
      <c r="WSK6" s="1377"/>
      <c r="WSL6" s="1377"/>
      <c r="WSM6" s="1377"/>
      <c r="WSN6" s="1377"/>
      <c r="WSO6" s="1377"/>
      <c r="WSP6" s="1377"/>
      <c r="WSQ6" s="1377"/>
      <c r="WSR6" s="1377"/>
      <c r="WSS6" s="1377"/>
      <c r="WST6" s="1377"/>
      <c r="WSU6" s="1377"/>
      <c r="WSV6" s="1377"/>
      <c r="WSW6" s="1377"/>
      <c r="WSX6" s="1377"/>
      <c r="WSY6" s="1377"/>
      <c r="WSZ6" s="1377"/>
      <c r="WTA6" s="1377"/>
      <c r="WTB6" s="1377"/>
      <c r="WTC6" s="1377"/>
      <c r="WTD6" s="1377"/>
      <c r="WTE6" s="1377"/>
      <c r="WTF6" s="1377"/>
      <c r="WTG6" s="1377"/>
      <c r="WTH6" s="1377"/>
      <c r="WTI6" s="1377"/>
      <c r="WTJ6" s="1377"/>
      <c r="WTK6" s="1377"/>
      <c r="WTL6" s="1377"/>
      <c r="WTM6" s="1377"/>
      <c r="WTN6" s="1377"/>
      <c r="WTO6" s="1377"/>
      <c r="WTP6" s="1377"/>
      <c r="WTQ6" s="1377"/>
      <c r="WTR6" s="1377"/>
      <c r="WTS6" s="1377"/>
      <c r="WTT6" s="1377"/>
      <c r="WTU6" s="1377"/>
      <c r="WTV6" s="1377"/>
      <c r="WTW6" s="1377"/>
      <c r="WTX6" s="1377"/>
      <c r="WTY6" s="1377"/>
      <c r="WTZ6" s="1377"/>
      <c r="WUA6" s="1377"/>
      <c r="WUB6" s="1377"/>
      <c r="WUC6" s="1377"/>
      <c r="WUD6" s="1377"/>
      <c r="WUE6" s="1377"/>
      <c r="WUF6" s="1377"/>
      <c r="WUG6" s="1377"/>
      <c r="WUH6" s="1377"/>
      <c r="WUI6" s="1377"/>
      <c r="WUJ6" s="1377"/>
      <c r="WUK6" s="1377"/>
      <c r="WUL6" s="1377"/>
      <c r="WUM6" s="1377"/>
      <c r="WUN6" s="1377"/>
      <c r="WUO6" s="1377"/>
      <c r="WUP6" s="1377"/>
      <c r="WUQ6" s="1377"/>
      <c r="WUR6" s="1377"/>
      <c r="WUS6" s="1377"/>
      <c r="WUT6" s="1377"/>
      <c r="WUU6" s="1377"/>
      <c r="WUV6" s="1377"/>
      <c r="WUW6" s="1377"/>
      <c r="WUX6" s="1377"/>
      <c r="WUY6" s="1377"/>
      <c r="WUZ6" s="1377"/>
      <c r="WVA6" s="1377"/>
      <c r="WVB6" s="1377"/>
      <c r="WVC6" s="1377"/>
      <c r="WVD6" s="1377"/>
      <c r="WVE6" s="1377"/>
      <c r="WVF6" s="1377"/>
      <c r="WVG6" s="1377"/>
      <c r="WVH6" s="1377"/>
      <c r="WVI6" s="1377"/>
      <c r="WVJ6" s="1377"/>
      <c r="WVK6" s="1377"/>
      <c r="WVL6" s="1377"/>
      <c r="WVM6" s="1377"/>
      <c r="WVN6" s="1377"/>
      <c r="WVO6" s="1377"/>
      <c r="WVP6" s="1377"/>
      <c r="WVQ6" s="1377"/>
      <c r="WVR6" s="1377"/>
      <c r="WVS6" s="1377"/>
      <c r="WVT6" s="1377"/>
      <c r="WVU6" s="1377"/>
      <c r="WVV6" s="1377"/>
      <c r="WVW6" s="1377"/>
      <c r="WVX6" s="1377"/>
      <c r="WVY6" s="1377"/>
      <c r="WVZ6" s="1377"/>
      <c r="WWA6" s="1377"/>
      <c r="WWB6" s="1377"/>
      <c r="WWC6" s="1377"/>
      <c r="WWD6" s="1377"/>
      <c r="WWE6" s="1377"/>
      <c r="WWF6" s="1377"/>
      <c r="WWG6" s="1377"/>
      <c r="WWH6" s="1377"/>
      <c r="WWI6" s="1377"/>
      <c r="WWJ6" s="1377"/>
      <c r="WWK6" s="1377"/>
      <c r="WWL6" s="1377"/>
      <c r="WWM6" s="1377"/>
      <c r="WWN6" s="1377"/>
      <c r="WWO6" s="1377"/>
      <c r="WWP6" s="1377"/>
      <c r="WWQ6" s="1377"/>
      <c r="WWR6" s="1377"/>
      <c r="WWS6" s="1377"/>
      <c r="WWT6" s="1377"/>
      <c r="WWU6" s="1377"/>
      <c r="WWV6" s="1377"/>
      <c r="WWW6" s="1377"/>
      <c r="WWX6" s="1377"/>
      <c r="WWY6" s="1377"/>
      <c r="WWZ6" s="1377"/>
      <c r="WXA6" s="1377"/>
      <c r="WXB6" s="1377"/>
      <c r="WXC6" s="1377"/>
      <c r="WXD6" s="1377"/>
      <c r="WXE6" s="1377"/>
      <c r="WXF6" s="1377"/>
      <c r="WXG6" s="1377"/>
      <c r="WXH6" s="1377"/>
      <c r="WXI6" s="1377"/>
      <c r="WXJ6" s="1377"/>
      <c r="WXK6" s="1377"/>
      <c r="WXL6" s="1377"/>
      <c r="WXM6" s="1377"/>
      <c r="WXN6" s="1377"/>
      <c r="WXO6" s="1377"/>
      <c r="WXP6" s="1377"/>
      <c r="WXQ6" s="1377"/>
      <c r="WXR6" s="1377"/>
      <c r="WXS6" s="1377"/>
      <c r="WXT6" s="1377"/>
      <c r="WXU6" s="1377"/>
      <c r="WXV6" s="1377"/>
      <c r="WXW6" s="1377"/>
      <c r="WXX6" s="1377"/>
      <c r="WXY6" s="1377"/>
      <c r="WXZ6" s="1377"/>
      <c r="WYA6" s="1377"/>
      <c r="WYB6" s="1377"/>
      <c r="WYC6" s="1377"/>
      <c r="WYD6" s="1377"/>
      <c r="WYE6" s="1377"/>
      <c r="WYF6" s="1377"/>
      <c r="WYG6" s="1377"/>
      <c r="WYH6" s="1377"/>
      <c r="WYI6" s="1377"/>
      <c r="WYJ6" s="1377"/>
      <c r="WYK6" s="1377"/>
      <c r="WYL6" s="1377"/>
      <c r="WYM6" s="1377"/>
      <c r="WYN6" s="1377"/>
      <c r="WYO6" s="1377"/>
      <c r="WYP6" s="1377"/>
      <c r="WYQ6" s="1377"/>
      <c r="WYR6" s="1377"/>
      <c r="WYS6" s="1377"/>
      <c r="WYT6" s="1377"/>
      <c r="WYU6" s="1377"/>
      <c r="WYV6" s="1377"/>
      <c r="WYW6" s="1377"/>
      <c r="WYX6" s="1377"/>
      <c r="WYY6" s="1377"/>
      <c r="WYZ6" s="1377"/>
      <c r="WZA6" s="1377"/>
      <c r="WZB6" s="1377"/>
      <c r="WZC6" s="1377"/>
      <c r="WZD6" s="1377"/>
      <c r="WZE6" s="1377"/>
      <c r="WZF6" s="1377"/>
      <c r="WZG6" s="1377"/>
      <c r="WZH6" s="1377"/>
      <c r="WZI6" s="1377"/>
      <c r="WZJ6" s="1377"/>
      <c r="WZK6" s="1377"/>
      <c r="WZL6" s="1377"/>
      <c r="WZM6" s="1377"/>
      <c r="WZN6" s="1377"/>
      <c r="WZO6" s="1377"/>
      <c r="WZP6" s="1377"/>
      <c r="WZQ6" s="1377"/>
      <c r="WZR6" s="1377"/>
      <c r="WZS6" s="1377"/>
      <c r="WZT6" s="1377"/>
      <c r="WZU6" s="1377"/>
      <c r="WZV6" s="1377"/>
      <c r="WZW6" s="1377"/>
      <c r="WZX6" s="1377"/>
      <c r="WZY6" s="1377"/>
      <c r="WZZ6" s="1377"/>
      <c r="XAA6" s="1377"/>
      <c r="XAB6" s="1377"/>
      <c r="XAC6" s="1377"/>
      <c r="XAD6" s="1377"/>
      <c r="XAE6" s="1377"/>
      <c r="XAF6" s="1377"/>
      <c r="XAG6" s="1377"/>
      <c r="XAH6" s="1377"/>
      <c r="XAI6" s="1377"/>
      <c r="XAJ6" s="1377"/>
      <c r="XAK6" s="1377"/>
      <c r="XAL6" s="1377"/>
      <c r="XAM6" s="1377"/>
      <c r="XAN6" s="1377"/>
      <c r="XAO6" s="1377"/>
      <c r="XAP6" s="1377"/>
      <c r="XAQ6" s="1377"/>
      <c r="XAR6" s="1377"/>
      <c r="XAS6" s="1377"/>
      <c r="XAT6" s="1377"/>
      <c r="XAU6" s="1377"/>
      <c r="XAV6" s="1377"/>
      <c r="XAW6" s="1377"/>
      <c r="XAX6" s="1377"/>
      <c r="XAY6" s="1377"/>
      <c r="XAZ6" s="1377"/>
      <c r="XBA6" s="1377"/>
      <c r="XBB6" s="1377"/>
      <c r="XBC6" s="1377"/>
      <c r="XBD6" s="1377"/>
      <c r="XBE6" s="1377"/>
      <c r="XBF6" s="1377"/>
      <c r="XBG6" s="1377"/>
      <c r="XBH6" s="1377"/>
      <c r="XBI6" s="1377"/>
      <c r="XBJ6" s="1377"/>
      <c r="XBK6" s="1377"/>
      <c r="XBL6" s="1377"/>
      <c r="XBM6" s="1377"/>
      <c r="XBN6" s="1377"/>
      <c r="XBO6" s="1377"/>
      <c r="XBP6" s="1377"/>
      <c r="XBQ6" s="1377"/>
      <c r="XBR6" s="1377"/>
      <c r="XBS6" s="1377"/>
      <c r="XBT6" s="1377"/>
      <c r="XBU6" s="1377"/>
      <c r="XBV6" s="1377"/>
      <c r="XBW6" s="1377"/>
      <c r="XBX6" s="1377"/>
      <c r="XBY6" s="1377"/>
      <c r="XBZ6" s="1377"/>
      <c r="XCA6" s="1377"/>
      <c r="XCB6" s="1377"/>
      <c r="XCC6" s="1377"/>
      <c r="XCD6" s="1377"/>
      <c r="XCE6" s="1377"/>
      <c r="XCF6" s="1377"/>
      <c r="XCG6" s="1377"/>
      <c r="XCH6" s="1377"/>
      <c r="XCI6" s="1377"/>
      <c r="XCJ6" s="1377"/>
      <c r="XCK6" s="1377"/>
      <c r="XCL6" s="1377"/>
      <c r="XCM6" s="1377"/>
      <c r="XCN6" s="1377"/>
      <c r="XCO6" s="1377"/>
      <c r="XCP6" s="1377"/>
      <c r="XCQ6" s="1377"/>
      <c r="XCR6" s="1377"/>
      <c r="XCS6" s="1377"/>
      <c r="XCT6" s="1377"/>
      <c r="XCU6" s="1377"/>
      <c r="XCV6" s="1377"/>
      <c r="XCW6" s="1377"/>
      <c r="XCX6" s="1377"/>
      <c r="XCY6" s="1377"/>
      <c r="XCZ6" s="1377"/>
      <c r="XDA6" s="1377"/>
      <c r="XDB6" s="1377"/>
      <c r="XDC6" s="1377"/>
      <c r="XDD6" s="1377"/>
      <c r="XDE6" s="1377"/>
      <c r="XDF6" s="1377"/>
      <c r="XDG6" s="1377"/>
      <c r="XDH6" s="1377"/>
      <c r="XDI6" s="1377"/>
      <c r="XDJ6" s="1377"/>
      <c r="XDK6" s="1377"/>
      <c r="XDL6" s="1377"/>
      <c r="XDM6" s="1377"/>
      <c r="XDN6" s="1377"/>
      <c r="XDO6" s="1377"/>
      <c r="XDP6" s="1377"/>
      <c r="XDQ6" s="1377"/>
      <c r="XDR6" s="1377"/>
      <c r="XDS6" s="1377"/>
      <c r="XDT6" s="1377"/>
      <c r="XDU6" s="1377"/>
      <c r="XDV6" s="1377"/>
      <c r="XDW6" s="1377"/>
      <c r="XDX6" s="1377"/>
      <c r="XDY6" s="1377"/>
      <c r="XDZ6" s="1377"/>
      <c r="XEA6" s="1377"/>
      <c r="XEB6" s="1377"/>
      <c r="XEC6" s="1377"/>
      <c r="XED6" s="1377"/>
      <c r="XEE6" s="1377"/>
      <c r="XEF6" s="1377"/>
      <c r="XEG6" s="1377"/>
      <c r="XEH6" s="1377"/>
      <c r="XEI6" s="1377"/>
      <c r="XEJ6" s="1377"/>
      <c r="XEK6" s="1377"/>
      <c r="XEL6" s="1377"/>
      <c r="XEM6" s="1377"/>
      <c r="XEN6" s="1377"/>
      <c r="XEO6" s="1377"/>
      <c r="XEP6" s="1377"/>
      <c r="XEQ6" s="1377"/>
      <c r="XER6" s="1377"/>
      <c r="XES6" s="1377"/>
      <c r="XET6" s="1377"/>
      <c r="XEU6" s="1377"/>
      <c r="XEV6" s="1377"/>
      <c r="XEW6" s="1377"/>
      <c r="XEX6" s="1377"/>
      <c r="XEY6" s="1377"/>
      <c r="XEZ6" s="1377"/>
      <c r="XFA6" s="1377"/>
      <c r="XFB6" s="1377"/>
      <c r="XFC6" s="1377"/>
    </row>
    <row r="7" spans="1:16383" s="1428" customFormat="1">
      <c r="A7" s="1377"/>
      <c r="B7" s="1381"/>
      <c r="C7" s="1381" t="s">
        <v>125</v>
      </c>
      <c r="D7" s="1381">
        <v>10</v>
      </c>
      <c r="E7" s="1381" t="s">
        <v>1581</v>
      </c>
      <c r="F7" s="1381" t="s">
        <v>25</v>
      </c>
      <c r="G7" s="1381">
        <v>4702112433</v>
      </c>
      <c r="H7" s="1381" t="s">
        <v>1082</v>
      </c>
      <c r="I7" s="1384">
        <v>710615871001</v>
      </c>
      <c r="J7" s="1381">
        <v>1250</v>
      </c>
      <c r="K7" s="1386"/>
      <c r="L7" s="1382"/>
      <c r="M7" s="1381"/>
      <c r="N7" s="1381"/>
      <c r="O7" s="1381"/>
      <c r="P7" s="1381">
        <v>1281</v>
      </c>
      <c r="Q7" s="1381">
        <v>33</v>
      </c>
      <c r="R7" s="1469" t="s">
        <v>26</v>
      </c>
      <c r="S7" s="1381"/>
      <c r="T7" s="1411" t="s">
        <v>342</v>
      </c>
      <c r="U7" s="1411" t="s">
        <v>342</v>
      </c>
      <c r="V7" s="1411" t="s">
        <v>342</v>
      </c>
      <c r="W7" s="1468" t="s">
        <v>342</v>
      </c>
      <c r="X7" s="1943"/>
      <c r="Y7" s="1944"/>
      <c r="Z7" s="1461">
        <f t="shared" si="0"/>
        <v>1.0247999999999999</v>
      </c>
      <c r="AA7" s="1377"/>
      <c r="AB7" s="1377"/>
      <c r="AC7" s="1377"/>
      <c r="AD7" s="1377"/>
      <c r="AE7" s="1377"/>
      <c r="AF7" s="1377"/>
      <c r="AG7" s="1377"/>
      <c r="AH7" s="1377"/>
      <c r="AI7" s="1377"/>
      <c r="AJ7" s="1377"/>
      <c r="AK7" s="1377"/>
      <c r="AL7" s="1377"/>
      <c r="AM7" s="1377"/>
      <c r="AN7" s="1377"/>
      <c r="AO7" s="1377"/>
      <c r="AP7" s="1377"/>
      <c r="AQ7" s="1377"/>
      <c r="AR7" s="1377"/>
      <c r="AS7" s="1377"/>
      <c r="AT7" s="1377"/>
      <c r="AU7" s="1377"/>
      <c r="AV7" s="1377"/>
      <c r="AW7" s="1377"/>
      <c r="AX7" s="1377"/>
      <c r="AY7" s="1377"/>
      <c r="AZ7" s="1377"/>
      <c r="BA7" s="1377"/>
      <c r="BB7" s="1377"/>
      <c r="BC7" s="1377"/>
      <c r="BD7" s="1377"/>
      <c r="BE7" s="1377"/>
      <c r="BF7" s="1377"/>
      <c r="BG7" s="1377"/>
      <c r="BH7" s="1377"/>
      <c r="BI7" s="1377"/>
      <c r="BJ7" s="1377"/>
      <c r="BK7" s="1377"/>
      <c r="BL7" s="1377"/>
      <c r="BM7" s="1377"/>
      <c r="BN7" s="1377"/>
      <c r="BO7" s="1377"/>
      <c r="BP7" s="1377"/>
      <c r="BQ7" s="1377"/>
      <c r="BR7" s="1377"/>
      <c r="BS7" s="1377"/>
      <c r="BT7" s="1377"/>
      <c r="BU7" s="1377"/>
      <c r="BV7" s="1377"/>
      <c r="BW7" s="1377"/>
      <c r="BX7" s="1377"/>
      <c r="BY7" s="1377"/>
      <c r="BZ7" s="1377"/>
      <c r="CA7" s="1377"/>
      <c r="CB7" s="1377"/>
      <c r="CC7" s="1377"/>
      <c r="CD7" s="1377"/>
      <c r="CE7" s="1377"/>
      <c r="CF7" s="1377"/>
      <c r="CG7" s="1377"/>
      <c r="CH7" s="1377"/>
      <c r="CI7" s="1377"/>
      <c r="CJ7" s="1377"/>
      <c r="CK7" s="1377"/>
      <c r="CL7" s="1377"/>
      <c r="CM7" s="1377"/>
      <c r="CN7" s="1377"/>
      <c r="CO7" s="1377"/>
      <c r="CP7" s="1377"/>
      <c r="CQ7" s="1377"/>
      <c r="CR7" s="1377"/>
      <c r="CS7" s="1377"/>
      <c r="CT7" s="1377"/>
      <c r="CU7" s="1377"/>
      <c r="CV7" s="1377"/>
      <c r="CW7" s="1377"/>
      <c r="CX7" s="1377"/>
      <c r="CY7" s="1377"/>
      <c r="CZ7" s="1377"/>
      <c r="DA7" s="1377"/>
      <c r="DB7" s="1377"/>
      <c r="DC7" s="1377"/>
      <c r="DD7" s="1377"/>
      <c r="DE7" s="1377"/>
      <c r="DF7" s="1377"/>
      <c r="DG7" s="1377"/>
      <c r="DH7" s="1377"/>
      <c r="DI7" s="1377"/>
      <c r="DJ7" s="1377"/>
      <c r="DK7" s="1377"/>
      <c r="DL7" s="1377"/>
      <c r="DM7" s="1377"/>
      <c r="DN7" s="1377"/>
      <c r="DO7" s="1377"/>
      <c r="DP7" s="1377"/>
      <c r="DQ7" s="1377"/>
      <c r="DR7" s="1377"/>
      <c r="DS7" s="1377"/>
      <c r="DT7" s="1377"/>
      <c r="DU7" s="1377"/>
      <c r="DV7" s="1377"/>
      <c r="DW7" s="1377"/>
      <c r="DX7" s="1377"/>
      <c r="DY7" s="1377"/>
      <c r="DZ7" s="1377"/>
      <c r="EA7" s="1377"/>
      <c r="EB7" s="1377"/>
      <c r="EC7" s="1377"/>
      <c r="ED7" s="1377"/>
      <c r="EE7" s="1377"/>
      <c r="EF7" s="1377"/>
      <c r="EG7" s="1377"/>
      <c r="EH7" s="1377"/>
      <c r="EI7" s="1377"/>
      <c r="EJ7" s="1377"/>
      <c r="EK7" s="1377"/>
      <c r="EL7" s="1377"/>
      <c r="EM7" s="1377"/>
      <c r="EN7" s="1377"/>
      <c r="EO7" s="1377"/>
      <c r="EP7" s="1377"/>
      <c r="EQ7" s="1377"/>
      <c r="ER7" s="1377"/>
      <c r="ES7" s="1377"/>
      <c r="ET7" s="1377"/>
      <c r="EU7" s="1377"/>
      <c r="EV7" s="1377"/>
      <c r="EW7" s="1377"/>
      <c r="EX7" s="1377"/>
      <c r="EY7" s="1377"/>
      <c r="EZ7" s="1377"/>
      <c r="FA7" s="1377"/>
      <c r="FB7" s="1377"/>
      <c r="FC7" s="1377"/>
      <c r="FD7" s="1377"/>
      <c r="FE7" s="1377"/>
      <c r="FF7" s="1377"/>
      <c r="FG7" s="1377"/>
      <c r="FH7" s="1377"/>
      <c r="FI7" s="1377"/>
      <c r="FJ7" s="1377"/>
      <c r="FK7" s="1377"/>
      <c r="FL7" s="1377"/>
      <c r="FM7" s="1377"/>
      <c r="FN7" s="1377"/>
      <c r="FO7" s="1377"/>
      <c r="FP7" s="1377"/>
      <c r="FQ7" s="1377"/>
      <c r="FR7" s="1377"/>
      <c r="FS7" s="1377"/>
      <c r="FT7" s="1377"/>
      <c r="FU7" s="1377"/>
      <c r="FV7" s="1377"/>
      <c r="FW7" s="1377"/>
      <c r="FX7" s="1377"/>
      <c r="FY7" s="1377"/>
      <c r="FZ7" s="1377"/>
      <c r="GA7" s="1377"/>
      <c r="GB7" s="1377"/>
      <c r="GC7" s="1377"/>
      <c r="GD7" s="1377"/>
      <c r="GE7" s="1377"/>
      <c r="GF7" s="1377"/>
      <c r="GG7" s="1377"/>
      <c r="GH7" s="1377"/>
      <c r="GI7" s="1377"/>
      <c r="GJ7" s="1377"/>
      <c r="GK7" s="1377"/>
      <c r="GL7" s="1377"/>
      <c r="GM7" s="1377"/>
      <c r="GN7" s="1377"/>
      <c r="GO7" s="1377"/>
      <c r="GP7" s="1377"/>
      <c r="GQ7" s="1377"/>
      <c r="GR7" s="1377"/>
      <c r="GS7" s="1377"/>
      <c r="GT7" s="1377"/>
      <c r="GU7" s="1377"/>
      <c r="GV7" s="1377"/>
      <c r="GW7" s="1377"/>
      <c r="GX7" s="1377"/>
      <c r="GY7" s="1377"/>
      <c r="GZ7" s="1377"/>
      <c r="HA7" s="1377"/>
      <c r="HB7" s="1377"/>
      <c r="HC7" s="1377"/>
      <c r="HD7" s="1377"/>
      <c r="HE7" s="1377"/>
      <c r="HF7" s="1377"/>
      <c r="HG7" s="1377"/>
      <c r="HH7" s="1377"/>
      <c r="HI7" s="1377"/>
      <c r="HJ7" s="1377"/>
      <c r="HK7" s="1377"/>
      <c r="HL7" s="1377"/>
      <c r="HM7" s="1377"/>
      <c r="HN7" s="1377"/>
      <c r="HO7" s="1377"/>
      <c r="HP7" s="1377"/>
      <c r="HQ7" s="1377"/>
      <c r="HR7" s="1377"/>
      <c r="HS7" s="1377"/>
      <c r="HT7" s="1377"/>
      <c r="HU7" s="1377"/>
      <c r="HV7" s="1377"/>
      <c r="HW7" s="1377"/>
      <c r="HX7" s="1377"/>
      <c r="HY7" s="1377"/>
      <c r="HZ7" s="1377"/>
      <c r="IA7" s="1377"/>
      <c r="IB7" s="1377"/>
      <c r="IC7" s="1377"/>
      <c r="ID7" s="1377"/>
      <c r="IE7" s="1377"/>
      <c r="IF7" s="1377"/>
      <c r="IG7" s="1377"/>
      <c r="IH7" s="1377"/>
      <c r="II7" s="1377"/>
      <c r="IJ7" s="1377"/>
      <c r="IK7" s="1377"/>
      <c r="IL7" s="1377"/>
      <c r="IM7" s="1377"/>
      <c r="IN7" s="1377"/>
      <c r="IO7" s="1377"/>
      <c r="IP7" s="1377"/>
      <c r="IQ7" s="1377"/>
      <c r="IR7" s="1377"/>
      <c r="IS7" s="1377"/>
      <c r="IT7" s="1377"/>
      <c r="IU7" s="1377"/>
      <c r="IV7" s="1377"/>
      <c r="IW7" s="1377"/>
      <c r="IX7" s="1377"/>
      <c r="IY7" s="1377"/>
      <c r="IZ7" s="1377"/>
      <c r="JA7" s="1377"/>
      <c r="JB7" s="1377"/>
      <c r="JC7" s="1377"/>
      <c r="JD7" s="1377"/>
      <c r="JE7" s="1377"/>
      <c r="JF7" s="1377"/>
      <c r="JG7" s="1377"/>
      <c r="JH7" s="1377"/>
      <c r="JI7" s="1377"/>
      <c r="JJ7" s="1377"/>
      <c r="JK7" s="1377"/>
      <c r="JL7" s="1377"/>
      <c r="JM7" s="1377"/>
      <c r="JN7" s="1377"/>
      <c r="JO7" s="1377"/>
      <c r="JP7" s="1377"/>
      <c r="JQ7" s="1377"/>
      <c r="JR7" s="1377"/>
      <c r="JS7" s="1377"/>
      <c r="JT7" s="1377"/>
      <c r="JU7" s="1377"/>
      <c r="JV7" s="1377"/>
      <c r="JW7" s="1377"/>
      <c r="JX7" s="1377"/>
      <c r="JY7" s="1377"/>
      <c r="JZ7" s="1377"/>
      <c r="KA7" s="1377"/>
      <c r="KB7" s="1377"/>
      <c r="KC7" s="1377"/>
      <c r="KD7" s="1377"/>
      <c r="KE7" s="1377"/>
      <c r="KF7" s="1377"/>
      <c r="KG7" s="1377"/>
      <c r="KH7" s="1377"/>
      <c r="KI7" s="1377"/>
      <c r="KJ7" s="1377"/>
      <c r="KK7" s="1377"/>
      <c r="KL7" s="1377"/>
      <c r="KM7" s="1377"/>
      <c r="KN7" s="1377"/>
      <c r="KO7" s="1377"/>
      <c r="KP7" s="1377"/>
      <c r="KQ7" s="1377"/>
      <c r="KR7" s="1377"/>
      <c r="KS7" s="1377"/>
      <c r="KT7" s="1377"/>
      <c r="KU7" s="1377"/>
      <c r="KV7" s="1377"/>
      <c r="KW7" s="1377"/>
      <c r="KX7" s="1377"/>
      <c r="KY7" s="1377"/>
      <c r="KZ7" s="1377"/>
      <c r="LA7" s="1377"/>
      <c r="LB7" s="1377"/>
      <c r="LC7" s="1377"/>
      <c r="LD7" s="1377"/>
      <c r="LE7" s="1377"/>
      <c r="LF7" s="1377"/>
      <c r="LG7" s="1377"/>
      <c r="LH7" s="1377"/>
      <c r="LI7" s="1377"/>
      <c r="LJ7" s="1377"/>
      <c r="LK7" s="1377"/>
      <c r="LL7" s="1377"/>
      <c r="LM7" s="1377"/>
      <c r="LN7" s="1377"/>
      <c r="LO7" s="1377"/>
      <c r="LP7" s="1377"/>
      <c r="LQ7" s="1377"/>
      <c r="LR7" s="1377"/>
      <c r="LS7" s="1377"/>
      <c r="LT7" s="1377"/>
      <c r="LU7" s="1377"/>
      <c r="LV7" s="1377"/>
      <c r="LW7" s="1377"/>
      <c r="LX7" s="1377"/>
      <c r="LY7" s="1377"/>
      <c r="LZ7" s="1377"/>
      <c r="MA7" s="1377"/>
      <c r="MB7" s="1377"/>
      <c r="MC7" s="1377"/>
      <c r="MD7" s="1377"/>
      <c r="ME7" s="1377"/>
      <c r="MF7" s="1377"/>
      <c r="MG7" s="1377"/>
      <c r="MH7" s="1377"/>
      <c r="MI7" s="1377"/>
      <c r="MJ7" s="1377"/>
      <c r="MK7" s="1377"/>
      <c r="ML7" s="1377"/>
      <c r="MM7" s="1377"/>
      <c r="MN7" s="1377"/>
      <c r="MO7" s="1377"/>
      <c r="MP7" s="1377"/>
      <c r="MQ7" s="1377"/>
      <c r="MR7" s="1377"/>
      <c r="MS7" s="1377"/>
      <c r="MT7" s="1377"/>
      <c r="MU7" s="1377"/>
      <c r="MV7" s="1377"/>
      <c r="MW7" s="1377"/>
      <c r="MX7" s="1377"/>
      <c r="MY7" s="1377"/>
      <c r="MZ7" s="1377"/>
      <c r="NA7" s="1377"/>
      <c r="NB7" s="1377"/>
      <c r="NC7" s="1377"/>
      <c r="ND7" s="1377"/>
      <c r="NE7" s="1377"/>
      <c r="NF7" s="1377"/>
      <c r="NG7" s="1377"/>
      <c r="NH7" s="1377"/>
      <c r="NI7" s="1377"/>
      <c r="NJ7" s="1377"/>
      <c r="NK7" s="1377"/>
      <c r="NL7" s="1377"/>
      <c r="NM7" s="1377"/>
      <c r="NN7" s="1377"/>
      <c r="NO7" s="1377"/>
      <c r="NP7" s="1377"/>
      <c r="NQ7" s="1377"/>
      <c r="NR7" s="1377"/>
      <c r="NS7" s="1377"/>
      <c r="NT7" s="1377"/>
      <c r="NU7" s="1377"/>
      <c r="NV7" s="1377"/>
      <c r="NW7" s="1377"/>
      <c r="NX7" s="1377"/>
      <c r="NY7" s="1377"/>
      <c r="NZ7" s="1377"/>
      <c r="OA7" s="1377"/>
      <c r="OB7" s="1377"/>
      <c r="OC7" s="1377"/>
      <c r="OD7" s="1377"/>
      <c r="OE7" s="1377"/>
      <c r="OF7" s="1377"/>
      <c r="OG7" s="1377"/>
      <c r="OH7" s="1377"/>
      <c r="OI7" s="1377"/>
      <c r="OJ7" s="1377"/>
      <c r="OK7" s="1377"/>
      <c r="OL7" s="1377"/>
      <c r="OM7" s="1377"/>
      <c r="ON7" s="1377"/>
      <c r="OO7" s="1377"/>
      <c r="OP7" s="1377"/>
      <c r="OQ7" s="1377"/>
      <c r="OR7" s="1377"/>
      <c r="OS7" s="1377"/>
      <c r="OT7" s="1377"/>
      <c r="OU7" s="1377"/>
      <c r="OV7" s="1377"/>
      <c r="OW7" s="1377"/>
      <c r="OX7" s="1377"/>
      <c r="OY7" s="1377"/>
      <c r="OZ7" s="1377"/>
      <c r="PA7" s="1377"/>
      <c r="PB7" s="1377"/>
      <c r="PC7" s="1377"/>
      <c r="PD7" s="1377"/>
      <c r="PE7" s="1377"/>
      <c r="PF7" s="1377"/>
      <c r="PG7" s="1377"/>
      <c r="PH7" s="1377"/>
      <c r="PI7" s="1377"/>
      <c r="PJ7" s="1377"/>
      <c r="PK7" s="1377"/>
      <c r="PL7" s="1377"/>
      <c r="PM7" s="1377"/>
      <c r="PN7" s="1377"/>
      <c r="PO7" s="1377"/>
      <c r="PP7" s="1377"/>
      <c r="PQ7" s="1377"/>
      <c r="PR7" s="1377"/>
      <c r="PS7" s="1377"/>
      <c r="PT7" s="1377"/>
      <c r="PU7" s="1377"/>
      <c r="PV7" s="1377"/>
      <c r="PW7" s="1377"/>
      <c r="PX7" s="1377"/>
      <c r="PY7" s="1377"/>
      <c r="PZ7" s="1377"/>
      <c r="QA7" s="1377"/>
      <c r="QB7" s="1377"/>
      <c r="QC7" s="1377"/>
      <c r="QD7" s="1377"/>
      <c r="QE7" s="1377"/>
      <c r="QF7" s="1377"/>
      <c r="QG7" s="1377"/>
      <c r="QH7" s="1377"/>
      <c r="QI7" s="1377"/>
      <c r="QJ7" s="1377"/>
      <c r="QK7" s="1377"/>
      <c r="QL7" s="1377"/>
      <c r="QM7" s="1377"/>
      <c r="QN7" s="1377"/>
      <c r="QO7" s="1377"/>
      <c r="QP7" s="1377"/>
      <c r="QQ7" s="1377"/>
      <c r="QR7" s="1377"/>
      <c r="QS7" s="1377"/>
      <c r="QT7" s="1377"/>
      <c r="QU7" s="1377"/>
      <c r="QV7" s="1377"/>
      <c r="QW7" s="1377"/>
      <c r="QX7" s="1377"/>
      <c r="QY7" s="1377"/>
      <c r="QZ7" s="1377"/>
      <c r="RA7" s="1377"/>
      <c r="RB7" s="1377"/>
      <c r="RC7" s="1377"/>
      <c r="RD7" s="1377"/>
      <c r="RE7" s="1377"/>
      <c r="RF7" s="1377"/>
      <c r="RG7" s="1377"/>
      <c r="RH7" s="1377"/>
      <c r="RI7" s="1377"/>
      <c r="RJ7" s="1377"/>
      <c r="RK7" s="1377"/>
      <c r="RL7" s="1377"/>
      <c r="RM7" s="1377"/>
      <c r="RN7" s="1377"/>
      <c r="RO7" s="1377"/>
      <c r="RP7" s="1377"/>
      <c r="RQ7" s="1377"/>
      <c r="RR7" s="1377"/>
      <c r="RS7" s="1377"/>
      <c r="RT7" s="1377"/>
      <c r="RU7" s="1377"/>
      <c r="RV7" s="1377"/>
      <c r="RW7" s="1377"/>
      <c r="RX7" s="1377"/>
      <c r="RY7" s="1377"/>
      <c r="RZ7" s="1377"/>
      <c r="SA7" s="1377"/>
      <c r="SB7" s="1377"/>
      <c r="SC7" s="1377"/>
      <c r="SD7" s="1377"/>
      <c r="SE7" s="1377"/>
      <c r="SF7" s="1377"/>
      <c r="SG7" s="1377"/>
      <c r="SH7" s="1377"/>
      <c r="SI7" s="1377"/>
      <c r="SJ7" s="1377"/>
      <c r="SK7" s="1377"/>
      <c r="SL7" s="1377"/>
      <c r="SM7" s="1377"/>
      <c r="SN7" s="1377"/>
      <c r="SO7" s="1377"/>
      <c r="SP7" s="1377"/>
      <c r="SQ7" s="1377"/>
      <c r="SR7" s="1377"/>
      <c r="SS7" s="1377"/>
      <c r="ST7" s="1377"/>
      <c r="SU7" s="1377"/>
      <c r="SV7" s="1377"/>
      <c r="SW7" s="1377"/>
      <c r="SX7" s="1377"/>
      <c r="SY7" s="1377"/>
      <c r="SZ7" s="1377"/>
      <c r="TA7" s="1377"/>
      <c r="TB7" s="1377"/>
      <c r="TC7" s="1377"/>
      <c r="TD7" s="1377"/>
      <c r="TE7" s="1377"/>
      <c r="TF7" s="1377"/>
      <c r="TG7" s="1377"/>
      <c r="TH7" s="1377"/>
      <c r="TI7" s="1377"/>
      <c r="TJ7" s="1377"/>
      <c r="TK7" s="1377"/>
      <c r="TL7" s="1377"/>
      <c r="TM7" s="1377"/>
      <c r="TN7" s="1377"/>
      <c r="TO7" s="1377"/>
      <c r="TP7" s="1377"/>
      <c r="TQ7" s="1377"/>
      <c r="TR7" s="1377"/>
      <c r="TS7" s="1377"/>
      <c r="TT7" s="1377"/>
      <c r="TU7" s="1377"/>
      <c r="TV7" s="1377"/>
      <c r="TW7" s="1377"/>
      <c r="TX7" s="1377"/>
      <c r="TY7" s="1377"/>
      <c r="TZ7" s="1377"/>
      <c r="UA7" s="1377"/>
      <c r="UB7" s="1377"/>
      <c r="UC7" s="1377"/>
      <c r="UD7" s="1377"/>
      <c r="UE7" s="1377"/>
      <c r="UF7" s="1377"/>
      <c r="UG7" s="1377"/>
      <c r="UH7" s="1377"/>
      <c r="UI7" s="1377"/>
      <c r="UJ7" s="1377"/>
      <c r="UK7" s="1377"/>
      <c r="UL7" s="1377"/>
      <c r="UM7" s="1377"/>
      <c r="UN7" s="1377"/>
      <c r="UO7" s="1377"/>
      <c r="UP7" s="1377"/>
      <c r="UQ7" s="1377"/>
      <c r="UR7" s="1377"/>
      <c r="US7" s="1377"/>
      <c r="UT7" s="1377"/>
      <c r="UU7" s="1377"/>
      <c r="UV7" s="1377"/>
      <c r="UW7" s="1377"/>
      <c r="UX7" s="1377"/>
      <c r="UY7" s="1377"/>
      <c r="UZ7" s="1377"/>
      <c r="VA7" s="1377"/>
      <c r="VB7" s="1377"/>
      <c r="VC7" s="1377"/>
      <c r="VD7" s="1377"/>
      <c r="VE7" s="1377"/>
      <c r="VF7" s="1377"/>
      <c r="VG7" s="1377"/>
      <c r="VH7" s="1377"/>
      <c r="VI7" s="1377"/>
      <c r="VJ7" s="1377"/>
      <c r="VK7" s="1377"/>
      <c r="VL7" s="1377"/>
      <c r="VM7" s="1377"/>
      <c r="VN7" s="1377"/>
      <c r="VO7" s="1377"/>
      <c r="VP7" s="1377"/>
      <c r="VQ7" s="1377"/>
      <c r="VR7" s="1377"/>
      <c r="VS7" s="1377"/>
      <c r="VT7" s="1377"/>
      <c r="VU7" s="1377"/>
      <c r="VV7" s="1377"/>
      <c r="VW7" s="1377"/>
      <c r="VX7" s="1377"/>
      <c r="VY7" s="1377"/>
      <c r="VZ7" s="1377"/>
      <c r="WA7" s="1377"/>
      <c r="WB7" s="1377"/>
      <c r="WC7" s="1377"/>
      <c r="WD7" s="1377"/>
      <c r="WE7" s="1377"/>
      <c r="WF7" s="1377"/>
      <c r="WG7" s="1377"/>
      <c r="WH7" s="1377"/>
      <c r="WI7" s="1377"/>
      <c r="WJ7" s="1377"/>
      <c r="WK7" s="1377"/>
      <c r="WL7" s="1377"/>
      <c r="WM7" s="1377"/>
      <c r="WN7" s="1377"/>
      <c r="WO7" s="1377"/>
      <c r="WP7" s="1377"/>
      <c r="WQ7" s="1377"/>
      <c r="WR7" s="1377"/>
      <c r="WS7" s="1377"/>
      <c r="WT7" s="1377"/>
      <c r="WU7" s="1377"/>
      <c r="WV7" s="1377"/>
      <c r="WW7" s="1377"/>
      <c r="WX7" s="1377"/>
      <c r="WY7" s="1377"/>
      <c r="WZ7" s="1377"/>
      <c r="XA7" s="1377"/>
      <c r="XB7" s="1377"/>
      <c r="XC7" s="1377"/>
      <c r="XD7" s="1377"/>
      <c r="XE7" s="1377"/>
      <c r="XF7" s="1377"/>
      <c r="XG7" s="1377"/>
      <c r="XH7" s="1377"/>
      <c r="XI7" s="1377"/>
      <c r="XJ7" s="1377"/>
      <c r="XK7" s="1377"/>
      <c r="XL7" s="1377"/>
      <c r="XM7" s="1377"/>
      <c r="XN7" s="1377"/>
      <c r="XO7" s="1377"/>
      <c r="XP7" s="1377"/>
      <c r="XQ7" s="1377"/>
      <c r="XR7" s="1377"/>
      <c r="XS7" s="1377"/>
      <c r="XT7" s="1377"/>
      <c r="XU7" s="1377"/>
      <c r="XV7" s="1377"/>
      <c r="XW7" s="1377"/>
      <c r="XX7" s="1377"/>
      <c r="XY7" s="1377"/>
      <c r="XZ7" s="1377"/>
      <c r="YA7" s="1377"/>
      <c r="YB7" s="1377"/>
      <c r="YC7" s="1377"/>
      <c r="YD7" s="1377"/>
      <c r="YE7" s="1377"/>
      <c r="YF7" s="1377"/>
      <c r="YG7" s="1377"/>
      <c r="YH7" s="1377"/>
      <c r="YI7" s="1377"/>
      <c r="YJ7" s="1377"/>
      <c r="YK7" s="1377"/>
      <c r="YL7" s="1377"/>
      <c r="YM7" s="1377"/>
      <c r="YN7" s="1377"/>
      <c r="YO7" s="1377"/>
      <c r="YP7" s="1377"/>
      <c r="YQ7" s="1377"/>
      <c r="YR7" s="1377"/>
      <c r="YS7" s="1377"/>
      <c r="YT7" s="1377"/>
      <c r="YU7" s="1377"/>
      <c r="YV7" s="1377"/>
      <c r="YW7" s="1377"/>
      <c r="YX7" s="1377"/>
      <c r="YY7" s="1377"/>
      <c r="YZ7" s="1377"/>
      <c r="ZA7" s="1377"/>
      <c r="ZB7" s="1377"/>
      <c r="ZC7" s="1377"/>
      <c r="ZD7" s="1377"/>
      <c r="ZE7" s="1377"/>
      <c r="ZF7" s="1377"/>
      <c r="ZG7" s="1377"/>
      <c r="ZH7" s="1377"/>
      <c r="ZI7" s="1377"/>
      <c r="ZJ7" s="1377"/>
      <c r="ZK7" s="1377"/>
      <c r="ZL7" s="1377"/>
      <c r="ZM7" s="1377"/>
      <c r="ZN7" s="1377"/>
      <c r="ZO7" s="1377"/>
      <c r="ZP7" s="1377"/>
      <c r="ZQ7" s="1377"/>
      <c r="ZR7" s="1377"/>
      <c r="ZS7" s="1377"/>
      <c r="ZT7" s="1377"/>
      <c r="ZU7" s="1377"/>
      <c r="ZV7" s="1377"/>
      <c r="ZW7" s="1377"/>
      <c r="ZX7" s="1377"/>
      <c r="ZY7" s="1377"/>
      <c r="ZZ7" s="1377"/>
      <c r="AAA7" s="1377"/>
      <c r="AAB7" s="1377"/>
      <c r="AAC7" s="1377"/>
      <c r="AAD7" s="1377"/>
      <c r="AAE7" s="1377"/>
      <c r="AAF7" s="1377"/>
      <c r="AAG7" s="1377"/>
      <c r="AAH7" s="1377"/>
      <c r="AAI7" s="1377"/>
      <c r="AAJ7" s="1377"/>
      <c r="AAK7" s="1377"/>
      <c r="AAL7" s="1377"/>
      <c r="AAM7" s="1377"/>
      <c r="AAN7" s="1377"/>
      <c r="AAO7" s="1377"/>
      <c r="AAP7" s="1377"/>
      <c r="AAQ7" s="1377"/>
      <c r="AAR7" s="1377"/>
      <c r="AAS7" s="1377"/>
      <c r="AAT7" s="1377"/>
      <c r="AAU7" s="1377"/>
      <c r="AAV7" s="1377"/>
      <c r="AAW7" s="1377"/>
      <c r="AAX7" s="1377"/>
      <c r="AAY7" s="1377"/>
      <c r="AAZ7" s="1377"/>
      <c r="ABA7" s="1377"/>
      <c r="ABB7" s="1377"/>
      <c r="ABC7" s="1377"/>
      <c r="ABD7" s="1377"/>
      <c r="ABE7" s="1377"/>
      <c r="ABF7" s="1377"/>
      <c r="ABG7" s="1377"/>
      <c r="ABH7" s="1377"/>
      <c r="ABI7" s="1377"/>
      <c r="ABJ7" s="1377"/>
      <c r="ABK7" s="1377"/>
      <c r="ABL7" s="1377"/>
      <c r="ABM7" s="1377"/>
      <c r="ABN7" s="1377"/>
      <c r="ABO7" s="1377"/>
      <c r="ABP7" s="1377"/>
      <c r="ABQ7" s="1377"/>
      <c r="ABR7" s="1377"/>
      <c r="ABS7" s="1377"/>
      <c r="ABT7" s="1377"/>
      <c r="ABU7" s="1377"/>
      <c r="ABV7" s="1377"/>
      <c r="ABW7" s="1377"/>
      <c r="ABX7" s="1377"/>
      <c r="ABY7" s="1377"/>
      <c r="ABZ7" s="1377"/>
      <c r="ACA7" s="1377"/>
      <c r="ACB7" s="1377"/>
      <c r="ACC7" s="1377"/>
      <c r="ACD7" s="1377"/>
      <c r="ACE7" s="1377"/>
      <c r="ACF7" s="1377"/>
      <c r="ACG7" s="1377"/>
      <c r="ACH7" s="1377"/>
      <c r="ACI7" s="1377"/>
      <c r="ACJ7" s="1377"/>
      <c r="ACK7" s="1377"/>
      <c r="ACL7" s="1377"/>
      <c r="ACM7" s="1377"/>
      <c r="ACN7" s="1377"/>
      <c r="ACO7" s="1377"/>
      <c r="ACP7" s="1377"/>
      <c r="ACQ7" s="1377"/>
      <c r="ACR7" s="1377"/>
      <c r="ACS7" s="1377"/>
      <c r="ACT7" s="1377"/>
      <c r="ACU7" s="1377"/>
      <c r="ACV7" s="1377"/>
      <c r="ACW7" s="1377"/>
      <c r="ACX7" s="1377"/>
      <c r="ACY7" s="1377"/>
      <c r="ACZ7" s="1377"/>
      <c r="ADA7" s="1377"/>
      <c r="ADB7" s="1377"/>
      <c r="ADC7" s="1377"/>
      <c r="ADD7" s="1377"/>
      <c r="ADE7" s="1377"/>
      <c r="ADF7" s="1377"/>
      <c r="ADG7" s="1377"/>
      <c r="ADH7" s="1377"/>
      <c r="ADI7" s="1377"/>
      <c r="ADJ7" s="1377"/>
      <c r="ADK7" s="1377"/>
      <c r="ADL7" s="1377"/>
      <c r="ADM7" s="1377"/>
      <c r="ADN7" s="1377"/>
      <c r="ADO7" s="1377"/>
      <c r="ADP7" s="1377"/>
      <c r="ADQ7" s="1377"/>
      <c r="ADR7" s="1377"/>
      <c r="ADS7" s="1377"/>
      <c r="ADT7" s="1377"/>
      <c r="ADU7" s="1377"/>
      <c r="ADV7" s="1377"/>
      <c r="ADW7" s="1377"/>
      <c r="ADX7" s="1377"/>
      <c r="ADY7" s="1377"/>
      <c r="ADZ7" s="1377"/>
      <c r="AEA7" s="1377"/>
      <c r="AEB7" s="1377"/>
      <c r="AEC7" s="1377"/>
      <c r="AED7" s="1377"/>
      <c r="AEE7" s="1377"/>
      <c r="AEF7" s="1377"/>
      <c r="AEG7" s="1377"/>
      <c r="AEH7" s="1377"/>
      <c r="AEI7" s="1377"/>
      <c r="AEJ7" s="1377"/>
      <c r="AEK7" s="1377"/>
      <c r="AEL7" s="1377"/>
      <c r="AEM7" s="1377"/>
      <c r="AEN7" s="1377"/>
      <c r="AEO7" s="1377"/>
      <c r="AEP7" s="1377"/>
      <c r="AEQ7" s="1377"/>
      <c r="AER7" s="1377"/>
      <c r="AES7" s="1377"/>
      <c r="AET7" s="1377"/>
      <c r="AEU7" s="1377"/>
      <c r="AEV7" s="1377"/>
      <c r="AEW7" s="1377"/>
      <c r="AEX7" s="1377"/>
      <c r="AEY7" s="1377"/>
      <c r="AEZ7" s="1377"/>
      <c r="AFA7" s="1377"/>
      <c r="AFB7" s="1377"/>
      <c r="AFC7" s="1377"/>
      <c r="AFD7" s="1377"/>
      <c r="AFE7" s="1377"/>
      <c r="AFF7" s="1377"/>
      <c r="AFG7" s="1377"/>
      <c r="AFH7" s="1377"/>
      <c r="AFI7" s="1377"/>
      <c r="AFJ7" s="1377"/>
      <c r="AFK7" s="1377"/>
      <c r="AFL7" s="1377"/>
      <c r="AFM7" s="1377"/>
      <c r="AFN7" s="1377"/>
      <c r="AFO7" s="1377"/>
      <c r="AFP7" s="1377"/>
      <c r="AFQ7" s="1377"/>
      <c r="AFR7" s="1377"/>
      <c r="AFS7" s="1377"/>
      <c r="AFT7" s="1377"/>
      <c r="AFU7" s="1377"/>
      <c r="AFV7" s="1377"/>
      <c r="AFW7" s="1377"/>
      <c r="AFX7" s="1377"/>
      <c r="AFY7" s="1377"/>
      <c r="AFZ7" s="1377"/>
      <c r="AGA7" s="1377"/>
      <c r="AGB7" s="1377"/>
      <c r="AGC7" s="1377"/>
      <c r="AGD7" s="1377"/>
      <c r="AGE7" s="1377"/>
      <c r="AGF7" s="1377"/>
      <c r="AGG7" s="1377"/>
      <c r="AGH7" s="1377"/>
      <c r="AGI7" s="1377"/>
      <c r="AGJ7" s="1377"/>
      <c r="AGK7" s="1377"/>
      <c r="AGL7" s="1377"/>
      <c r="AGM7" s="1377"/>
      <c r="AGN7" s="1377"/>
      <c r="AGO7" s="1377"/>
      <c r="AGP7" s="1377"/>
      <c r="AGQ7" s="1377"/>
      <c r="AGR7" s="1377"/>
      <c r="AGS7" s="1377"/>
      <c r="AGT7" s="1377"/>
      <c r="AGU7" s="1377"/>
      <c r="AGV7" s="1377"/>
      <c r="AGW7" s="1377"/>
      <c r="AGX7" s="1377"/>
      <c r="AGY7" s="1377"/>
      <c r="AGZ7" s="1377"/>
      <c r="AHA7" s="1377"/>
      <c r="AHB7" s="1377"/>
      <c r="AHC7" s="1377"/>
      <c r="AHD7" s="1377"/>
      <c r="AHE7" s="1377"/>
      <c r="AHF7" s="1377"/>
      <c r="AHG7" s="1377"/>
      <c r="AHH7" s="1377"/>
      <c r="AHI7" s="1377"/>
      <c r="AHJ7" s="1377"/>
      <c r="AHK7" s="1377"/>
      <c r="AHL7" s="1377"/>
      <c r="AHM7" s="1377"/>
      <c r="AHN7" s="1377"/>
      <c r="AHO7" s="1377"/>
      <c r="AHP7" s="1377"/>
      <c r="AHQ7" s="1377"/>
      <c r="AHR7" s="1377"/>
      <c r="AHS7" s="1377"/>
      <c r="AHT7" s="1377"/>
      <c r="AHU7" s="1377"/>
      <c r="AHV7" s="1377"/>
      <c r="AHW7" s="1377"/>
      <c r="AHX7" s="1377"/>
      <c r="AHY7" s="1377"/>
      <c r="AHZ7" s="1377"/>
      <c r="AIA7" s="1377"/>
      <c r="AIB7" s="1377"/>
      <c r="AIC7" s="1377"/>
      <c r="AID7" s="1377"/>
      <c r="AIE7" s="1377"/>
      <c r="AIF7" s="1377"/>
      <c r="AIG7" s="1377"/>
      <c r="AIH7" s="1377"/>
      <c r="AII7" s="1377"/>
      <c r="AIJ7" s="1377"/>
      <c r="AIK7" s="1377"/>
      <c r="AIL7" s="1377"/>
      <c r="AIM7" s="1377"/>
      <c r="AIN7" s="1377"/>
      <c r="AIO7" s="1377"/>
      <c r="AIP7" s="1377"/>
      <c r="AIQ7" s="1377"/>
      <c r="AIR7" s="1377"/>
      <c r="AIS7" s="1377"/>
      <c r="AIT7" s="1377"/>
      <c r="AIU7" s="1377"/>
      <c r="AIV7" s="1377"/>
      <c r="AIW7" s="1377"/>
      <c r="AIX7" s="1377"/>
      <c r="AIY7" s="1377"/>
      <c r="AIZ7" s="1377"/>
      <c r="AJA7" s="1377"/>
      <c r="AJB7" s="1377"/>
      <c r="AJC7" s="1377"/>
      <c r="AJD7" s="1377"/>
      <c r="AJE7" s="1377"/>
      <c r="AJF7" s="1377"/>
      <c r="AJG7" s="1377"/>
      <c r="AJH7" s="1377"/>
      <c r="AJI7" s="1377"/>
      <c r="AJJ7" s="1377"/>
      <c r="AJK7" s="1377"/>
      <c r="AJL7" s="1377"/>
      <c r="AJM7" s="1377"/>
      <c r="AJN7" s="1377"/>
      <c r="AJO7" s="1377"/>
      <c r="AJP7" s="1377"/>
      <c r="AJQ7" s="1377"/>
      <c r="AJR7" s="1377"/>
      <c r="AJS7" s="1377"/>
      <c r="AJT7" s="1377"/>
      <c r="AJU7" s="1377"/>
      <c r="AJV7" s="1377"/>
      <c r="AJW7" s="1377"/>
      <c r="AJX7" s="1377"/>
      <c r="AJY7" s="1377"/>
      <c r="AJZ7" s="1377"/>
      <c r="AKA7" s="1377"/>
      <c r="AKB7" s="1377"/>
      <c r="AKC7" s="1377"/>
      <c r="AKD7" s="1377"/>
      <c r="AKE7" s="1377"/>
      <c r="AKF7" s="1377"/>
      <c r="AKG7" s="1377"/>
      <c r="AKH7" s="1377"/>
      <c r="AKI7" s="1377"/>
      <c r="AKJ7" s="1377"/>
      <c r="AKK7" s="1377"/>
      <c r="AKL7" s="1377"/>
      <c r="AKM7" s="1377"/>
      <c r="AKN7" s="1377"/>
      <c r="AKO7" s="1377"/>
      <c r="AKP7" s="1377"/>
      <c r="AKQ7" s="1377"/>
      <c r="AKR7" s="1377"/>
      <c r="AKS7" s="1377"/>
      <c r="AKT7" s="1377"/>
      <c r="AKU7" s="1377"/>
      <c r="AKV7" s="1377"/>
      <c r="AKW7" s="1377"/>
      <c r="AKX7" s="1377"/>
      <c r="AKY7" s="1377"/>
      <c r="AKZ7" s="1377"/>
      <c r="ALA7" s="1377"/>
      <c r="ALB7" s="1377"/>
      <c r="ALC7" s="1377"/>
      <c r="ALD7" s="1377"/>
      <c r="ALE7" s="1377"/>
      <c r="ALF7" s="1377"/>
      <c r="ALG7" s="1377"/>
      <c r="ALH7" s="1377"/>
      <c r="ALI7" s="1377"/>
      <c r="ALJ7" s="1377"/>
      <c r="ALK7" s="1377"/>
      <c r="ALL7" s="1377"/>
      <c r="ALM7" s="1377"/>
      <c r="ALN7" s="1377"/>
      <c r="ALO7" s="1377"/>
      <c r="ALP7" s="1377"/>
      <c r="ALQ7" s="1377"/>
      <c r="ALR7" s="1377"/>
      <c r="ALS7" s="1377"/>
      <c r="ALT7" s="1377"/>
      <c r="ALU7" s="1377"/>
      <c r="ALV7" s="1377"/>
      <c r="ALW7" s="1377"/>
      <c r="ALX7" s="1377"/>
      <c r="ALY7" s="1377"/>
      <c r="ALZ7" s="1377"/>
      <c r="AMA7" s="1377"/>
      <c r="AMB7" s="1377"/>
      <c r="AMC7" s="1377"/>
      <c r="AMD7" s="1377"/>
      <c r="AME7" s="1377"/>
      <c r="AMF7" s="1377"/>
      <c r="AMG7" s="1377"/>
      <c r="AMH7" s="1377"/>
      <c r="AMI7" s="1377"/>
      <c r="AMJ7" s="1377"/>
      <c r="AMK7" s="1377"/>
      <c r="AML7" s="1377"/>
      <c r="AMM7" s="1377"/>
      <c r="AMN7" s="1377"/>
      <c r="AMO7" s="1377"/>
      <c r="AMP7" s="1377"/>
      <c r="AMQ7" s="1377"/>
      <c r="AMR7" s="1377"/>
      <c r="AMS7" s="1377"/>
      <c r="AMT7" s="1377"/>
      <c r="AMU7" s="1377"/>
      <c r="AMV7" s="1377"/>
      <c r="AMW7" s="1377"/>
      <c r="AMX7" s="1377"/>
      <c r="AMY7" s="1377"/>
      <c r="AMZ7" s="1377"/>
      <c r="ANA7" s="1377"/>
      <c r="ANB7" s="1377"/>
      <c r="ANC7" s="1377"/>
      <c r="AND7" s="1377"/>
      <c r="ANE7" s="1377"/>
      <c r="ANF7" s="1377"/>
      <c r="ANG7" s="1377"/>
      <c r="ANH7" s="1377"/>
      <c r="ANI7" s="1377"/>
      <c r="ANJ7" s="1377"/>
      <c r="ANK7" s="1377"/>
      <c r="ANL7" s="1377"/>
      <c r="ANM7" s="1377"/>
      <c r="ANN7" s="1377"/>
      <c r="ANO7" s="1377"/>
      <c r="ANP7" s="1377"/>
      <c r="ANQ7" s="1377"/>
      <c r="ANR7" s="1377"/>
      <c r="ANS7" s="1377"/>
      <c r="ANT7" s="1377"/>
      <c r="ANU7" s="1377"/>
      <c r="ANV7" s="1377"/>
      <c r="ANW7" s="1377"/>
      <c r="ANX7" s="1377"/>
      <c r="ANY7" s="1377"/>
      <c r="ANZ7" s="1377"/>
      <c r="AOA7" s="1377"/>
      <c r="AOB7" s="1377"/>
      <c r="AOC7" s="1377"/>
      <c r="AOD7" s="1377"/>
      <c r="AOE7" s="1377"/>
      <c r="AOF7" s="1377"/>
      <c r="AOG7" s="1377"/>
      <c r="AOH7" s="1377"/>
      <c r="AOI7" s="1377"/>
      <c r="AOJ7" s="1377"/>
      <c r="AOK7" s="1377"/>
      <c r="AOL7" s="1377"/>
      <c r="AOM7" s="1377"/>
      <c r="AON7" s="1377"/>
      <c r="AOO7" s="1377"/>
      <c r="AOP7" s="1377"/>
      <c r="AOQ7" s="1377"/>
      <c r="AOR7" s="1377"/>
      <c r="AOS7" s="1377"/>
      <c r="AOT7" s="1377"/>
      <c r="AOU7" s="1377"/>
      <c r="AOV7" s="1377"/>
      <c r="AOW7" s="1377"/>
      <c r="AOX7" s="1377"/>
      <c r="AOY7" s="1377"/>
      <c r="AOZ7" s="1377"/>
      <c r="APA7" s="1377"/>
      <c r="APB7" s="1377"/>
      <c r="APC7" s="1377"/>
      <c r="APD7" s="1377"/>
      <c r="APE7" s="1377"/>
      <c r="APF7" s="1377"/>
      <c r="APG7" s="1377"/>
      <c r="APH7" s="1377"/>
      <c r="API7" s="1377"/>
      <c r="APJ7" s="1377"/>
      <c r="APK7" s="1377"/>
      <c r="APL7" s="1377"/>
      <c r="APM7" s="1377"/>
      <c r="APN7" s="1377"/>
      <c r="APO7" s="1377"/>
      <c r="APP7" s="1377"/>
      <c r="APQ7" s="1377"/>
      <c r="APR7" s="1377"/>
      <c r="APS7" s="1377"/>
      <c r="APT7" s="1377"/>
      <c r="APU7" s="1377"/>
      <c r="APV7" s="1377"/>
      <c r="APW7" s="1377"/>
      <c r="APX7" s="1377"/>
      <c r="APY7" s="1377"/>
      <c r="APZ7" s="1377"/>
      <c r="AQA7" s="1377"/>
      <c r="AQB7" s="1377"/>
      <c r="AQC7" s="1377"/>
      <c r="AQD7" s="1377"/>
      <c r="AQE7" s="1377"/>
      <c r="AQF7" s="1377"/>
      <c r="AQG7" s="1377"/>
      <c r="AQH7" s="1377"/>
      <c r="AQI7" s="1377"/>
      <c r="AQJ7" s="1377"/>
      <c r="AQK7" s="1377"/>
      <c r="AQL7" s="1377"/>
      <c r="AQM7" s="1377"/>
      <c r="AQN7" s="1377"/>
      <c r="AQO7" s="1377"/>
      <c r="AQP7" s="1377"/>
      <c r="AQQ7" s="1377"/>
      <c r="AQR7" s="1377"/>
      <c r="AQS7" s="1377"/>
      <c r="AQT7" s="1377"/>
      <c r="AQU7" s="1377"/>
      <c r="AQV7" s="1377"/>
      <c r="AQW7" s="1377"/>
      <c r="AQX7" s="1377"/>
      <c r="AQY7" s="1377"/>
      <c r="AQZ7" s="1377"/>
      <c r="ARA7" s="1377"/>
      <c r="ARB7" s="1377"/>
      <c r="ARC7" s="1377"/>
      <c r="ARD7" s="1377"/>
      <c r="ARE7" s="1377"/>
      <c r="ARF7" s="1377"/>
      <c r="ARG7" s="1377"/>
      <c r="ARH7" s="1377"/>
      <c r="ARI7" s="1377"/>
      <c r="ARJ7" s="1377"/>
      <c r="ARK7" s="1377"/>
      <c r="ARL7" s="1377"/>
      <c r="ARM7" s="1377"/>
      <c r="ARN7" s="1377"/>
      <c r="ARO7" s="1377"/>
      <c r="ARP7" s="1377"/>
      <c r="ARQ7" s="1377"/>
      <c r="ARR7" s="1377"/>
      <c r="ARS7" s="1377"/>
      <c r="ART7" s="1377"/>
      <c r="ARU7" s="1377"/>
      <c r="ARV7" s="1377"/>
      <c r="ARW7" s="1377"/>
      <c r="ARX7" s="1377"/>
      <c r="ARY7" s="1377"/>
      <c r="ARZ7" s="1377"/>
      <c r="ASA7" s="1377"/>
      <c r="ASB7" s="1377"/>
      <c r="ASC7" s="1377"/>
      <c r="ASD7" s="1377"/>
      <c r="ASE7" s="1377"/>
      <c r="ASF7" s="1377"/>
      <c r="ASG7" s="1377"/>
      <c r="ASH7" s="1377"/>
      <c r="ASI7" s="1377"/>
      <c r="ASJ7" s="1377"/>
      <c r="ASK7" s="1377"/>
      <c r="ASL7" s="1377"/>
      <c r="ASM7" s="1377"/>
      <c r="ASN7" s="1377"/>
      <c r="ASO7" s="1377"/>
      <c r="ASP7" s="1377"/>
      <c r="ASQ7" s="1377"/>
      <c r="ASR7" s="1377"/>
      <c r="ASS7" s="1377"/>
      <c r="AST7" s="1377"/>
      <c r="ASU7" s="1377"/>
      <c r="ASV7" s="1377"/>
      <c r="ASW7" s="1377"/>
      <c r="ASX7" s="1377"/>
      <c r="ASY7" s="1377"/>
      <c r="ASZ7" s="1377"/>
      <c r="ATA7" s="1377"/>
      <c r="ATB7" s="1377"/>
      <c r="ATC7" s="1377"/>
      <c r="ATD7" s="1377"/>
      <c r="ATE7" s="1377"/>
      <c r="ATF7" s="1377"/>
      <c r="ATG7" s="1377"/>
      <c r="ATH7" s="1377"/>
      <c r="ATI7" s="1377"/>
      <c r="ATJ7" s="1377"/>
      <c r="ATK7" s="1377"/>
      <c r="ATL7" s="1377"/>
      <c r="ATM7" s="1377"/>
      <c r="ATN7" s="1377"/>
      <c r="ATO7" s="1377"/>
      <c r="ATP7" s="1377"/>
      <c r="ATQ7" s="1377"/>
      <c r="ATR7" s="1377"/>
      <c r="ATS7" s="1377"/>
      <c r="ATT7" s="1377"/>
      <c r="ATU7" s="1377"/>
      <c r="ATV7" s="1377"/>
      <c r="ATW7" s="1377"/>
      <c r="ATX7" s="1377"/>
      <c r="ATY7" s="1377"/>
      <c r="ATZ7" s="1377"/>
      <c r="AUA7" s="1377"/>
      <c r="AUB7" s="1377"/>
      <c r="AUC7" s="1377"/>
      <c r="AUD7" s="1377"/>
      <c r="AUE7" s="1377"/>
      <c r="AUF7" s="1377"/>
      <c r="AUG7" s="1377"/>
      <c r="AUH7" s="1377"/>
      <c r="AUI7" s="1377"/>
      <c r="AUJ7" s="1377"/>
      <c r="AUK7" s="1377"/>
      <c r="AUL7" s="1377"/>
      <c r="AUM7" s="1377"/>
      <c r="AUN7" s="1377"/>
      <c r="AUO7" s="1377"/>
      <c r="AUP7" s="1377"/>
      <c r="AUQ7" s="1377"/>
      <c r="AUR7" s="1377"/>
      <c r="AUS7" s="1377"/>
      <c r="AUT7" s="1377"/>
      <c r="AUU7" s="1377"/>
      <c r="AUV7" s="1377"/>
      <c r="AUW7" s="1377"/>
      <c r="AUX7" s="1377"/>
      <c r="AUY7" s="1377"/>
      <c r="AUZ7" s="1377"/>
      <c r="AVA7" s="1377"/>
      <c r="AVB7" s="1377"/>
      <c r="AVC7" s="1377"/>
      <c r="AVD7" s="1377"/>
      <c r="AVE7" s="1377"/>
      <c r="AVF7" s="1377"/>
      <c r="AVG7" s="1377"/>
      <c r="AVH7" s="1377"/>
      <c r="AVI7" s="1377"/>
      <c r="AVJ7" s="1377"/>
      <c r="AVK7" s="1377"/>
      <c r="AVL7" s="1377"/>
      <c r="AVM7" s="1377"/>
      <c r="AVN7" s="1377"/>
      <c r="AVO7" s="1377"/>
      <c r="AVP7" s="1377"/>
      <c r="AVQ7" s="1377"/>
      <c r="AVR7" s="1377"/>
      <c r="AVS7" s="1377"/>
      <c r="AVT7" s="1377"/>
      <c r="AVU7" s="1377"/>
      <c r="AVV7" s="1377"/>
      <c r="AVW7" s="1377"/>
      <c r="AVX7" s="1377"/>
      <c r="AVY7" s="1377"/>
      <c r="AVZ7" s="1377"/>
      <c r="AWA7" s="1377"/>
      <c r="AWB7" s="1377"/>
      <c r="AWC7" s="1377"/>
      <c r="AWD7" s="1377"/>
      <c r="AWE7" s="1377"/>
      <c r="AWF7" s="1377"/>
      <c r="AWG7" s="1377"/>
      <c r="AWH7" s="1377"/>
      <c r="AWI7" s="1377"/>
      <c r="AWJ7" s="1377"/>
      <c r="AWK7" s="1377"/>
      <c r="AWL7" s="1377"/>
      <c r="AWM7" s="1377"/>
      <c r="AWN7" s="1377"/>
      <c r="AWO7" s="1377"/>
      <c r="AWP7" s="1377"/>
      <c r="AWQ7" s="1377"/>
      <c r="AWR7" s="1377"/>
      <c r="AWS7" s="1377"/>
      <c r="AWT7" s="1377"/>
      <c r="AWU7" s="1377"/>
      <c r="AWV7" s="1377"/>
      <c r="AWW7" s="1377"/>
      <c r="AWX7" s="1377"/>
      <c r="AWY7" s="1377"/>
      <c r="AWZ7" s="1377"/>
      <c r="AXA7" s="1377"/>
      <c r="AXB7" s="1377"/>
      <c r="AXC7" s="1377"/>
      <c r="AXD7" s="1377"/>
      <c r="AXE7" s="1377"/>
      <c r="AXF7" s="1377"/>
      <c r="AXG7" s="1377"/>
      <c r="AXH7" s="1377"/>
      <c r="AXI7" s="1377"/>
      <c r="AXJ7" s="1377"/>
      <c r="AXK7" s="1377"/>
      <c r="AXL7" s="1377"/>
      <c r="AXM7" s="1377"/>
      <c r="AXN7" s="1377"/>
      <c r="AXO7" s="1377"/>
      <c r="AXP7" s="1377"/>
      <c r="AXQ7" s="1377"/>
      <c r="AXR7" s="1377"/>
      <c r="AXS7" s="1377"/>
      <c r="AXT7" s="1377"/>
      <c r="AXU7" s="1377"/>
      <c r="AXV7" s="1377"/>
      <c r="AXW7" s="1377"/>
      <c r="AXX7" s="1377"/>
      <c r="AXY7" s="1377"/>
      <c r="AXZ7" s="1377"/>
      <c r="AYA7" s="1377"/>
      <c r="AYB7" s="1377"/>
      <c r="AYC7" s="1377"/>
      <c r="AYD7" s="1377"/>
      <c r="AYE7" s="1377"/>
      <c r="AYF7" s="1377"/>
      <c r="AYG7" s="1377"/>
      <c r="AYH7" s="1377"/>
      <c r="AYI7" s="1377"/>
      <c r="AYJ7" s="1377"/>
      <c r="AYK7" s="1377"/>
      <c r="AYL7" s="1377"/>
      <c r="AYM7" s="1377"/>
      <c r="AYN7" s="1377"/>
      <c r="AYO7" s="1377"/>
      <c r="AYP7" s="1377"/>
      <c r="AYQ7" s="1377"/>
      <c r="AYR7" s="1377"/>
      <c r="AYS7" s="1377"/>
      <c r="AYT7" s="1377"/>
      <c r="AYU7" s="1377"/>
      <c r="AYV7" s="1377"/>
      <c r="AYW7" s="1377"/>
      <c r="AYX7" s="1377"/>
      <c r="AYY7" s="1377"/>
      <c r="AYZ7" s="1377"/>
      <c r="AZA7" s="1377"/>
      <c r="AZB7" s="1377"/>
      <c r="AZC7" s="1377"/>
      <c r="AZD7" s="1377"/>
      <c r="AZE7" s="1377"/>
      <c r="AZF7" s="1377"/>
      <c r="AZG7" s="1377"/>
      <c r="AZH7" s="1377"/>
      <c r="AZI7" s="1377"/>
      <c r="AZJ7" s="1377"/>
      <c r="AZK7" s="1377"/>
      <c r="AZL7" s="1377"/>
      <c r="AZM7" s="1377"/>
      <c r="AZN7" s="1377"/>
      <c r="AZO7" s="1377"/>
      <c r="AZP7" s="1377"/>
      <c r="AZQ7" s="1377"/>
      <c r="AZR7" s="1377"/>
      <c r="AZS7" s="1377"/>
      <c r="AZT7" s="1377"/>
      <c r="AZU7" s="1377"/>
      <c r="AZV7" s="1377"/>
      <c r="AZW7" s="1377"/>
      <c r="AZX7" s="1377"/>
      <c r="AZY7" s="1377"/>
      <c r="AZZ7" s="1377"/>
      <c r="BAA7" s="1377"/>
      <c r="BAB7" s="1377"/>
      <c r="BAC7" s="1377"/>
      <c r="BAD7" s="1377"/>
      <c r="BAE7" s="1377"/>
      <c r="BAF7" s="1377"/>
      <c r="BAG7" s="1377"/>
      <c r="BAH7" s="1377"/>
      <c r="BAI7" s="1377"/>
      <c r="BAJ7" s="1377"/>
      <c r="BAK7" s="1377"/>
      <c r="BAL7" s="1377"/>
      <c r="BAM7" s="1377"/>
      <c r="BAN7" s="1377"/>
      <c r="BAO7" s="1377"/>
      <c r="BAP7" s="1377"/>
      <c r="BAQ7" s="1377"/>
      <c r="BAR7" s="1377"/>
      <c r="BAS7" s="1377"/>
      <c r="BAT7" s="1377"/>
      <c r="BAU7" s="1377"/>
      <c r="BAV7" s="1377"/>
      <c r="BAW7" s="1377"/>
      <c r="BAX7" s="1377"/>
      <c r="BAY7" s="1377"/>
      <c r="BAZ7" s="1377"/>
      <c r="BBA7" s="1377"/>
      <c r="BBB7" s="1377"/>
      <c r="BBC7" s="1377"/>
      <c r="BBD7" s="1377"/>
      <c r="BBE7" s="1377"/>
      <c r="BBF7" s="1377"/>
      <c r="BBG7" s="1377"/>
      <c r="BBH7" s="1377"/>
      <c r="BBI7" s="1377"/>
      <c r="BBJ7" s="1377"/>
      <c r="BBK7" s="1377"/>
      <c r="BBL7" s="1377"/>
      <c r="BBM7" s="1377"/>
      <c r="BBN7" s="1377"/>
      <c r="BBO7" s="1377"/>
      <c r="BBP7" s="1377"/>
      <c r="BBQ7" s="1377"/>
      <c r="BBR7" s="1377"/>
      <c r="BBS7" s="1377"/>
      <c r="BBT7" s="1377"/>
      <c r="BBU7" s="1377"/>
      <c r="BBV7" s="1377"/>
      <c r="BBW7" s="1377"/>
      <c r="BBX7" s="1377"/>
      <c r="BBY7" s="1377"/>
      <c r="BBZ7" s="1377"/>
      <c r="BCA7" s="1377"/>
      <c r="BCB7" s="1377"/>
      <c r="BCC7" s="1377"/>
      <c r="BCD7" s="1377"/>
      <c r="BCE7" s="1377"/>
      <c r="BCF7" s="1377"/>
      <c r="BCG7" s="1377"/>
      <c r="BCH7" s="1377"/>
      <c r="BCI7" s="1377"/>
      <c r="BCJ7" s="1377"/>
      <c r="BCK7" s="1377"/>
      <c r="BCL7" s="1377"/>
      <c r="BCM7" s="1377"/>
      <c r="BCN7" s="1377"/>
      <c r="BCO7" s="1377"/>
      <c r="BCP7" s="1377"/>
      <c r="BCQ7" s="1377"/>
      <c r="BCR7" s="1377"/>
      <c r="BCS7" s="1377"/>
      <c r="BCT7" s="1377"/>
      <c r="BCU7" s="1377"/>
      <c r="BCV7" s="1377"/>
      <c r="BCW7" s="1377"/>
      <c r="BCX7" s="1377"/>
      <c r="BCY7" s="1377"/>
      <c r="BCZ7" s="1377"/>
      <c r="BDA7" s="1377"/>
      <c r="BDB7" s="1377"/>
      <c r="BDC7" s="1377"/>
      <c r="BDD7" s="1377"/>
      <c r="BDE7" s="1377"/>
      <c r="BDF7" s="1377"/>
      <c r="BDG7" s="1377"/>
      <c r="BDH7" s="1377"/>
      <c r="BDI7" s="1377"/>
      <c r="BDJ7" s="1377"/>
      <c r="BDK7" s="1377"/>
      <c r="BDL7" s="1377"/>
      <c r="BDM7" s="1377"/>
      <c r="BDN7" s="1377"/>
      <c r="BDO7" s="1377"/>
      <c r="BDP7" s="1377"/>
      <c r="BDQ7" s="1377"/>
      <c r="BDR7" s="1377"/>
      <c r="BDS7" s="1377"/>
      <c r="BDT7" s="1377"/>
      <c r="BDU7" s="1377"/>
      <c r="BDV7" s="1377"/>
      <c r="BDW7" s="1377"/>
      <c r="BDX7" s="1377"/>
      <c r="BDY7" s="1377"/>
      <c r="BDZ7" s="1377"/>
      <c r="BEA7" s="1377"/>
      <c r="BEB7" s="1377"/>
      <c r="BEC7" s="1377"/>
      <c r="BED7" s="1377"/>
      <c r="BEE7" s="1377"/>
      <c r="BEF7" s="1377"/>
      <c r="BEG7" s="1377"/>
      <c r="BEH7" s="1377"/>
      <c r="BEI7" s="1377"/>
      <c r="BEJ7" s="1377"/>
      <c r="BEK7" s="1377"/>
      <c r="BEL7" s="1377"/>
      <c r="BEM7" s="1377"/>
      <c r="BEN7" s="1377"/>
      <c r="BEO7" s="1377"/>
      <c r="BEP7" s="1377"/>
      <c r="BEQ7" s="1377"/>
      <c r="BER7" s="1377"/>
      <c r="BES7" s="1377"/>
      <c r="BET7" s="1377"/>
      <c r="BEU7" s="1377"/>
      <c r="BEV7" s="1377"/>
      <c r="BEW7" s="1377"/>
      <c r="BEX7" s="1377"/>
      <c r="BEY7" s="1377"/>
      <c r="BEZ7" s="1377"/>
      <c r="BFA7" s="1377"/>
      <c r="BFB7" s="1377"/>
      <c r="BFC7" s="1377"/>
      <c r="BFD7" s="1377"/>
      <c r="BFE7" s="1377"/>
      <c r="BFF7" s="1377"/>
      <c r="BFG7" s="1377"/>
      <c r="BFH7" s="1377"/>
      <c r="BFI7" s="1377"/>
      <c r="BFJ7" s="1377"/>
      <c r="BFK7" s="1377"/>
      <c r="BFL7" s="1377"/>
      <c r="BFM7" s="1377"/>
      <c r="BFN7" s="1377"/>
      <c r="BFO7" s="1377"/>
      <c r="BFP7" s="1377"/>
      <c r="BFQ7" s="1377"/>
      <c r="BFR7" s="1377"/>
      <c r="BFS7" s="1377"/>
      <c r="BFT7" s="1377"/>
      <c r="BFU7" s="1377"/>
      <c r="BFV7" s="1377"/>
      <c r="BFW7" s="1377"/>
      <c r="BFX7" s="1377"/>
      <c r="BFY7" s="1377"/>
      <c r="BFZ7" s="1377"/>
      <c r="BGA7" s="1377"/>
      <c r="BGB7" s="1377"/>
      <c r="BGC7" s="1377"/>
      <c r="BGD7" s="1377"/>
      <c r="BGE7" s="1377"/>
      <c r="BGF7" s="1377"/>
      <c r="BGG7" s="1377"/>
      <c r="BGH7" s="1377"/>
      <c r="BGI7" s="1377"/>
      <c r="BGJ7" s="1377"/>
      <c r="BGK7" s="1377"/>
      <c r="BGL7" s="1377"/>
      <c r="BGM7" s="1377"/>
      <c r="BGN7" s="1377"/>
      <c r="BGO7" s="1377"/>
      <c r="BGP7" s="1377"/>
      <c r="BGQ7" s="1377"/>
      <c r="BGR7" s="1377"/>
      <c r="BGS7" s="1377"/>
      <c r="BGT7" s="1377"/>
      <c r="BGU7" s="1377"/>
      <c r="BGV7" s="1377"/>
      <c r="BGW7" s="1377"/>
      <c r="BGX7" s="1377"/>
      <c r="BGY7" s="1377"/>
      <c r="BGZ7" s="1377"/>
      <c r="BHA7" s="1377"/>
      <c r="BHB7" s="1377"/>
      <c r="BHC7" s="1377"/>
      <c r="BHD7" s="1377"/>
      <c r="BHE7" s="1377"/>
      <c r="BHF7" s="1377"/>
      <c r="BHG7" s="1377"/>
      <c r="BHH7" s="1377"/>
      <c r="BHI7" s="1377"/>
      <c r="BHJ7" s="1377"/>
      <c r="BHK7" s="1377"/>
      <c r="BHL7" s="1377"/>
      <c r="BHM7" s="1377"/>
      <c r="BHN7" s="1377"/>
      <c r="BHO7" s="1377"/>
      <c r="BHP7" s="1377"/>
      <c r="BHQ7" s="1377"/>
      <c r="BHR7" s="1377"/>
      <c r="BHS7" s="1377"/>
      <c r="BHT7" s="1377"/>
      <c r="BHU7" s="1377"/>
      <c r="BHV7" s="1377"/>
      <c r="BHW7" s="1377"/>
      <c r="BHX7" s="1377"/>
      <c r="BHY7" s="1377"/>
      <c r="BHZ7" s="1377"/>
      <c r="BIA7" s="1377"/>
      <c r="BIB7" s="1377"/>
      <c r="BIC7" s="1377"/>
      <c r="BID7" s="1377"/>
      <c r="BIE7" s="1377"/>
      <c r="BIF7" s="1377"/>
      <c r="BIG7" s="1377"/>
      <c r="BIH7" s="1377"/>
      <c r="BII7" s="1377"/>
      <c r="BIJ7" s="1377"/>
      <c r="BIK7" s="1377"/>
      <c r="BIL7" s="1377"/>
      <c r="BIM7" s="1377"/>
      <c r="BIN7" s="1377"/>
      <c r="BIO7" s="1377"/>
      <c r="BIP7" s="1377"/>
      <c r="BIQ7" s="1377"/>
      <c r="BIR7" s="1377"/>
      <c r="BIS7" s="1377"/>
      <c r="BIT7" s="1377"/>
      <c r="BIU7" s="1377"/>
      <c r="BIV7" s="1377"/>
      <c r="BIW7" s="1377"/>
      <c r="BIX7" s="1377"/>
      <c r="BIY7" s="1377"/>
      <c r="BIZ7" s="1377"/>
      <c r="BJA7" s="1377"/>
      <c r="BJB7" s="1377"/>
      <c r="BJC7" s="1377"/>
      <c r="BJD7" s="1377"/>
      <c r="BJE7" s="1377"/>
      <c r="BJF7" s="1377"/>
      <c r="BJG7" s="1377"/>
      <c r="BJH7" s="1377"/>
      <c r="BJI7" s="1377"/>
      <c r="BJJ7" s="1377"/>
      <c r="BJK7" s="1377"/>
      <c r="BJL7" s="1377"/>
      <c r="BJM7" s="1377"/>
      <c r="BJN7" s="1377"/>
      <c r="BJO7" s="1377"/>
      <c r="BJP7" s="1377"/>
      <c r="BJQ7" s="1377"/>
      <c r="BJR7" s="1377"/>
      <c r="BJS7" s="1377"/>
      <c r="BJT7" s="1377"/>
      <c r="BJU7" s="1377"/>
      <c r="BJV7" s="1377"/>
      <c r="BJW7" s="1377"/>
      <c r="BJX7" s="1377"/>
      <c r="BJY7" s="1377"/>
      <c r="BJZ7" s="1377"/>
      <c r="BKA7" s="1377"/>
      <c r="BKB7" s="1377"/>
      <c r="BKC7" s="1377"/>
      <c r="BKD7" s="1377"/>
      <c r="BKE7" s="1377"/>
      <c r="BKF7" s="1377"/>
      <c r="BKG7" s="1377"/>
      <c r="BKH7" s="1377"/>
      <c r="BKI7" s="1377"/>
      <c r="BKJ7" s="1377"/>
      <c r="BKK7" s="1377"/>
      <c r="BKL7" s="1377"/>
      <c r="BKM7" s="1377"/>
      <c r="BKN7" s="1377"/>
      <c r="BKO7" s="1377"/>
      <c r="BKP7" s="1377"/>
      <c r="BKQ7" s="1377"/>
      <c r="BKR7" s="1377"/>
      <c r="BKS7" s="1377"/>
      <c r="BKT7" s="1377"/>
      <c r="BKU7" s="1377"/>
      <c r="BKV7" s="1377"/>
      <c r="BKW7" s="1377"/>
      <c r="BKX7" s="1377"/>
      <c r="BKY7" s="1377"/>
      <c r="BKZ7" s="1377"/>
      <c r="BLA7" s="1377"/>
      <c r="BLB7" s="1377"/>
      <c r="BLC7" s="1377"/>
      <c r="BLD7" s="1377"/>
      <c r="BLE7" s="1377"/>
      <c r="BLF7" s="1377"/>
      <c r="BLG7" s="1377"/>
      <c r="BLH7" s="1377"/>
      <c r="BLI7" s="1377"/>
      <c r="BLJ7" s="1377"/>
      <c r="BLK7" s="1377"/>
      <c r="BLL7" s="1377"/>
      <c r="BLM7" s="1377"/>
      <c r="BLN7" s="1377"/>
      <c r="BLO7" s="1377"/>
      <c r="BLP7" s="1377"/>
      <c r="BLQ7" s="1377"/>
      <c r="BLR7" s="1377"/>
      <c r="BLS7" s="1377"/>
      <c r="BLT7" s="1377"/>
      <c r="BLU7" s="1377"/>
      <c r="BLV7" s="1377"/>
      <c r="BLW7" s="1377"/>
      <c r="BLX7" s="1377"/>
      <c r="BLY7" s="1377"/>
      <c r="BLZ7" s="1377"/>
      <c r="BMA7" s="1377"/>
      <c r="BMB7" s="1377"/>
      <c r="BMC7" s="1377"/>
      <c r="BMD7" s="1377"/>
      <c r="BME7" s="1377"/>
      <c r="BMF7" s="1377"/>
      <c r="BMG7" s="1377"/>
      <c r="BMH7" s="1377"/>
      <c r="BMI7" s="1377"/>
      <c r="BMJ7" s="1377"/>
      <c r="BMK7" s="1377"/>
      <c r="BML7" s="1377"/>
      <c r="BMM7" s="1377"/>
      <c r="BMN7" s="1377"/>
      <c r="BMO7" s="1377"/>
      <c r="BMP7" s="1377"/>
      <c r="BMQ7" s="1377"/>
      <c r="BMR7" s="1377"/>
      <c r="BMS7" s="1377"/>
      <c r="BMT7" s="1377"/>
      <c r="BMU7" s="1377"/>
      <c r="BMV7" s="1377"/>
      <c r="BMW7" s="1377"/>
      <c r="BMX7" s="1377"/>
      <c r="BMY7" s="1377"/>
      <c r="BMZ7" s="1377"/>
      <c r="BNA7" s="1377"/>
      <c r="BNB7" s="1377"/>
      <c r="BNC7" s="1377"/>
      <c r="BND7" s="1377"/>
      <c r="BNE7" s="1377"/>
      <c r="BNF7" s="1377"/>
      <c r="BNG7" s="1377"/>
      <c r="BNH7" s="1377"/>
      <c r="BNI7" s="1377"/>
      <c r="BNJ7" s="1377"/>
      <c r="BNK7" s="1377"/>
      <c r="BNL7" s="1377"/>
      <c r="BNM7" s="1377"/>
      <c r="BNN7" s="1377"/>
      <c r="BNO7" s="1377"/>
      <c r="BNP7" s="1377"/>
      <c r="BNQ7" s="1377"/>
      <c r="BNR7" s="1377"/>
      <c r="BNS7" s="1377"/>
      <c r="BNT7" s="1377"/>
      <c r="BNU7" s="1377"/>
      <c r="BNV7" s="1377"/>
      <c r="BNW7" s="1377"/>
      <c r="BNX7" s="1377"/>
      <c r="BNY7" s="1377"/>
      <c r="BNZ7" s="1377"/>
      <c r="BOA7" s="1377"/>
      <c r="BOB7" s="1377"/>
      <c r="BOC7" s="1377"/>
      <c r="BOD7" s="1377"/>
      <c r="BOE7" s="1377"/>
      <c r="BOF7" s="1377"/>
      <c r="BOG7" s="1377"/>
      <c r="BOH7" s="1377"/>
      <c r="BOI7" s="1377"/>
      <c r="BOJ7" s="1377"/>
      <c r="BOK7" s="1377"/>
      <c r="BOL7" s="1377"/>
      <c r="BOM7" s="1377"/>
      <c r="BON7" s="1377"/>
      <c r="BOO7" s="1377"/>
      <c r="BOP7" s="1377"/>
      <c r="BOQ7" s="1377"/>
      <c r="BOR7" s="1377"/>
      <c r="BOS7" s="1377"/>
      <c r="BOT7" s="1377"/>
      <c r="BOU7" s="1377"/>
      <c r="BOV7" s="1377"/>
      <c r="BOW7" s="1377"/>
      <c r="BOX7" s="1377"/>
      <c r="BOY7" s="1377"/>
      <c r="BOZ7" s="1377"/>
      <c r="BPA7" s="1377"/>
      <c r="BPB7" s="1377"/>
      <c r="BPC7" s="1377"/>
      <c r="BPD7" s="1377"/>
      <c r="BPE7" s="1377"/>
      <c r="BPF7" s="1377"/>
      <c r="BPG7" s="1377"/>
      <c r="BPH7" s="1377"/>
      <c r="BPI7" s="1377"/>
      <c r="BPJ7" s="1377"/>
      <c r="BPK7" s="1377"/>
      <c r="BPL7" s="1377"/>
      <c r="BPM7" s="1377"/>
      <c r="BPN7" s="1377"/>
      <c r="BPO7" s="1377"/>
      <c r="BPP7" s="1377"/>
      <c r="BPQ7" s="1377"/>
      <c r="BPR7" s="1377"/>
      <c r="BPS7" s="1377"/>
      <c r="BPT7" s="1377"/>
      <c r="BPU7" s="1377"/>
      <c r="BPV7" s="1377"/>
      <c r="BPW7" s="1377"/>
      <c r="BPX7" s="1377"/>
      <c r="BPY7" s="1377"/>
      <c r="BPZ7" s="1377"/>
      <c r="BQA7" s="1377"/>
      <c r="BQB7" s="1377"/>
      <c r="BQC7" s="1377"/>
      <c r="BQD7" s="1377"/>
      <c r="BQE7" s="1377"/>
      <c r="BQF7" s="1377"/>
      <c r="BQG7" s="1377"/>
      <c r="BQH7" s="1377"/>
      <c r="BQI7" s="1377"/>
      <c r="BQJ7" s="1377"/>
      <c r="BQK7" s="1377"/>
      <c r="BQL7" s="1377"/>
      <c r="BQM7" s="1377"/>
      <c r="BQN7" s="1377"/>
      <c r="BQO7" s="1377"/>
      <c r="BQP7" s="1377"/>
      <c r="BQQ7" s="1377"/>
      <c r="BQR7" s="1377"/>
      <c r="BQS7" s="1377"/>
      <c r="BQT7" s="1377"/>
      <c r="BQU7" s="1377"/>
      <c r="BQV7" s="1377"/>
      <c r="BQW7" s="1377"/>
      <c r="BQX7" s="1377"/>
      <c r="BQY7" s="1377"/>
      <c r="BQZ7" s="1377"/>
      <c r="BRA7" s="1377"/>
      <c r="BRB7" s="1377"/>
      <c r="BRC7" s="1377"/>
      <c r="BRD7" s="1377"/>
      <c r="BRE7" s="1377"/>
      <c r="BRF7" s="1377"/>
      <c r="BRG7" s="1377"/>
      <c r="BRH7" s="1377"/>
      <c r="BRI7" s="1377"/>
      <c r="BRJ7" s="1377"/>
      <c r="BRK7" s="1377"/>
      <c r="BRL7" s="1377"/>
      <c r="BRM7" s="1377"/>
      <c r="BRN7" s="1377"/>
      <c r="BRO7" s="1377"/>
      <c r="BRP7" s="1377"/>
      <c r="BRQ7" s="1377"/>
      <c r="BRR7" s="1377"/>
      <c r="BRS7" s="1377"/>
      <c r="BRT7" s="1377"/>
      <c r="BRU7" s="1377"/>
      <c r="BRV7" s="1377"/>
      <c r="BRW7" s="1377"/>
      <c r="BRX7" s="1377"/>
      <c r="BRY7" s="1377"/>
      <c r="BRZ7" s="1377"/>
      <c r="BSA7" s="1377"/>
      <c r="BSB7" s="1377"/>
      <c r="BSC7" s="1377"/>
      <c r="BSD7" s="1377"/>
      <c r="BSE7" s="1377"/>
      <c r="BSF7" s="1377"/>
      <c r="BSG7" s="1377"/>
      <c r="BSH7" s="1377"/>
      <c r="BSI7" s="1377"/>
      <c r="BSJ7" s="1377"/>
      <c r="BSK7" s="1377"/>
      <c r="BSL7" s="1377"/>
      <c r="BSM7" s="1377"/>
      <c r="BSN7" s="1377"/>
      <c r="BSO7" s="1377"/>
      <c r="BSP7" s="1377"/>
      <c r="BSQ7" s="1377"/>
      <c r="BSR7" s="1377"/>
      <c r="BSS7" s="1377"/>
      <c r="BST7" s="1377"/>
      <c r="BSU7" s="1377"/>
      <c r="BSV7" s="1377"/>
      <c r="BSW7" s="1377"/>
      <c r="BSX7" s="1377"/>
      <c r="BSY7" s="1377"/>
      <c r="BSZ7" s="1377"/>
      <c r="BTA7" s="1377"/>
      <c r="BTB7" s="1377"/>
      <c r="BTC7" s="1377"/>
      <c r="BTD7" s="1377"/>
      <c r="BTE7" s="1377"/>
      <c r="BTF7" s="1377"/>
      <c r="BTG7" s="1377"/>
      <c r="BTH7" s="1377"/>
      <c r="BTI7" s="1377"/>
      <c r="BTJ7" s="1377"/>
      <c r="BTK7" s="1377"/>
      <c r="BTL7" s="1377"/>
      <c r="BTM7" s="1377"/>
      <c r="BTN7" s="1377"/>
      <c r="BTO7" s="1377"/>
      <c r="BTP7" s="1377"/>
      <c r="BTQ7" s="1377"/>
      <c r="BTR7" s="1377"/>
      <c r="BTS7" s="1377"/>
      <c r="BTT7" s="1377"/>
      <c r="BTU7" s="1377"/>
      <c r="BTV7" s="1377"/>
      <c r="BTW7" s="1377"/>
      <c r="BTX7" s="1377"/>
      <c r="BTY7" s="1377"/>
      <c r="BTZ7" s="1377"/>
      <c r="BUA7" s="1377"/>
      <c r="BUB7" s="1377"/>
      <c r="BUC7" s="1377"/>
      <c r="BUD7" s="1377"/>
      <c r="BUE7" s="1377"/>
      <c r="BUF7" s="1377"/>
      <c r="BUG7" s="1377"/>
      <c r="BUH7" s="1377"/>
      <c r="BUI7" s="1377"/>
      <c r="BUJ7" s="1377"/>
      <c r="BUK7" s="1377"/>
      <c r="BUL7" s="1377"/>
      <c r="BUM7" s="1377"/>
      <c r="BUN7" s="1377"/>
      <c r="BUO7" s="1377"/>
      <c r="BUP7" s="1377"/>
      <c r="BUQ7" s="1377"/>
      <c r="BUR7" s="1377"/>
      <c r="BUS7" s="1377"/>
      <c r="BUT7" s="1377"/>
      <c r="BUU7" s="1377"/>
      <c r="BUV7" s="1377"/>
      <c r="BUW7" s="1377"/>
      <c r="BUX7" s="1377"/>
      <c r="BUY7" s="1377"/>
      <c r="BUZ7" s="1377"/>
      <c r="BVA7" s="1377"/>
      <c r="BVB7" s="1377"/>
      <c r="BVC7" s="1377"/>
      <c r="BVD7" s="1377"/>
      <c r="BVE7" s="1377"/>
      <c r="BVF7" s="1377"/>
      <c r="BVG7" s="1377"/>
      <c r="BVH7" s="1377"/>
      <c r="BVI7" s="1377"/>
      <c r="BVJ7" s="1377"/>
      <c r="BVK7" s="1377"/>
      <c r="BVL7" s="1377"/>
      <c r="BVM7" s="1377"/>
      <c r="BVN7" s="1377"/>
      <c r="BVO7" s="1377"/>
      <c r="BVP7" s="1377"/>
      <c r="BVQ7" s="1377"/>
      <c r="BVR7" s="1377"/>
      <c r="BVS7" s="1377"/>
      <c r="BVT7" s="1377"/>
      <c r="BVU7" s="1377"/>
      <c r="BVV7" s="1377"/>
      <c r="BVW7" s="1377"/>
      <c r="BVX7" s="1377"/>
      <c r="BVY7" s="1377"/>
      <c r="BVZ7" s="1377"/>
      <c r="BWA7" s="1377"/>
      <c r="BWB7" s="1377"/>
      <c r="BWC7" s="1377"/>
      <c r="BWD7" s="1377"/>
      <c r="BWE7" s="1377"/>
      <c r="BWF7" s="1377"/>
      <c r="BWG7" s="1377"/>
      <c r="BWH7" s="1377"/>
      <c r="BWI7" s="1377"/>
      <c r="BWJ7" s="1377"/>
      <c r="BWK7" s="1377"/>
      <c r="BWL7" s="1377"/>
      <c r="BWM7" s="1377"/>
      <c r="BWN7" s="1377"/>
      <c r="BWO7" s="1377"/>
      <c r="BWP7" s="1377"/>
      <c r="BWQ7" s="1377"/>
      <c r="BWR7" s="1377"/>
      <c r="BWS7" s="1377"/>
      <c r="BWT7" s="1377"/>
      <c r="BWU7" s="1377"/>
      <c r="BWV7" s="1377"/>
      <c r="BWW7" s="1377"/>
      <c r="BWX7" s="1377"/>
      <c r="BWY7" s="1377"/>
      <c r="BWZ7" s="1377"/>
      <c r="BXA7" s="1377"/>
      <c r="BXB7" s="1377"/>
      <c r="BXC7" s="1377"/>
      <c r="BXD7" s="1377"/>
      <c r="BXE7" s="1377"/>
      <c r="BXF7" s="1377"/>
      <c r="BXG7" s="1377"/>
      <c r="BXH7" s="1377"/>
      <c r="BXI7" s="1377"/>
      <c r="BXJ7" s="1377"/>
      <c r="BXK7" s="1377"/>
      <c r="BXL7" s="1377"/>
      <c r="BXM7" s="1377"/>
      <c r="BXN7" s="1377"/>
      <c r="BXO7" s="1377"/>
      <c r="BXP7" s="1377"/>
      <c r="BXQ7" s="1377"/>
      <c r="BXR7" s="1377"/>
      <c r="BXS7" s="1377"/>
      <c r="BXT7" s="1377"/>
      <c r="BXU7" s="1377"/>
      <c r="BXV7" s="1377"/>
      <c r="BXW7" s="1377"/>
      <c r="BXX7" s="1377"/>
      <c r="BXY7" s="1377"/>
      <c r="BXZ7" s="1377"/>
      <c r="BYA7" s="1377"/>
      <c r="BYB7" s="1377"/>
      <c r="BYC7" s="1377"/>
      <c r="BYD7" s="1377"/>
      <c r="BYE7" s="1377"/>
      <c r="BYF7" s="1377"/>
      <c r="BYG7" s="1377"/>
      <c r="BYH7" s="1377"/>
      <c r="BYI7" s="1377"/>
      <c r="BYJ7" s="1377"/>
      <c r="BYK7" s="1377"/>
      <c r="BYL7" s="1377"/>
      <c r="BYM7" s="1377"/>
      <c r="BYN7" s="1377"/>
      <c r="BYO7" s="1377"/>
      <c r="BYP7" s="1377"/>
      <c r="BYQ7" s="1377"/>
      <c r="BYR7" s="1377"/>
      <c r="BYS7" s="1377"/>
      <c r="BYT7" s="1377"/>
      <c r="BYU7" s="1377"/>
      <c r="BYV7" s="1377"/>
      <c r="BYW7" s="1377"/>
      <c r="BYX7" s="1377"/>
      <c r="BYY7" s="1377"/>
      <c r="BYZ7" s="1377"/>
      <c r="BZA7" s="1377"/>
      <c r="BZB7" s="1377"/>
      <c r="BZC7" s="1377"/>
      <c r="BZD7" s="1377"/>
      <c r="BZE7" s="1377"/>
      <c r="BZF7" s="1377"/>
      <c r="BZG7" s="1377"/>
      <c r="BZH7" s="1377"/>
      <c r="BZI7" s="1377"/>
      <c r="BZJ7" s="1377"/>
      <c r="BZK7" s="1377"/>
      <c r="BZL7" s="1377"/>
      <c r="BZM7" s="1377"/>
      <c r="BZN7" s="1377"/>
      <c r="BZO7" s="1377"/>
      <c r="BZP7" s="1377"/>
      <c r="BZQ7" s="1377"/>
      <c r="BZR7" s="1377"/>
      <c r="BZS7" s="1377"/>
      <c r="BZT7" s="1377"/>
      <c r="BZU7" s="1377"/>
      <c r="BZV7" s="1377"/>
      <c r="BZW7" s="1377"/>
      <c r="BZX7" s="1377"/>
      <c r="BZY7" s="1377"/>
      <c r="BZZ7" s="1377"/>
      <c r="CAA7" s="1377"/>
      <c r="CAB7" s="1377"/>
      <c r="CAC7" s="1377"/>
      <c r="CAD7" s="1377"/>
      <c r="CAE7" s="1377"/>
      <c r="CAF7" s="1377"/>
      <c r="CAG7" s="1377"/>
      <c r="CAH7" s="1377"/>
      <c r="CAI7" s="1377"/>
      <c r="CAJ7" s="1377"/>
      <c r="CAK7" s="1377"/>
      <c r="CAL7" s="1377"/>
      <c r="CAM7" s="1377"/>
      <c r="CAN7" s="1377"/>
      <c r="CAO7" s="1377"/>
      <c r="CAP7" s="1377"/>
      <c r="CAQ7" s="1377"/>
      <c r="CAR7" s="1377"/>
      <c r="CAS7" s="1377"/>
      <c r="CAT7" s="1377"/>
      <c r="CAU7" s="1377"/>
      <c r="CAV7" s="1377"/>
      <c r="CAW7" s="1377"/>
      <c r="CAX7" s="1377"/>
      <c r="CAY7" s="1377"/>
      <c r="CAZ7" s="1377"/>
      <c r="CBA7" s="1377"/>
      <c r="CBB7" s="1377"/>
      <c r="CBC7" s="1377"/>
      <c r="CBD7" s="1377"/>
      <c r="CBE7" s="1377"/>
      <c r="CBF7" s="1377"/>
      <c r="CBG7" s="1377"/>
      <c r="CBH7" s="1377"/>
      <c r="CBI7" s="1377"/>
      <c r="CBJ7" s="1377"/>
      <c r="CBK7" s="1377"/>
      <c r="CBL7" s="1377"/>
      <c r="CBM7" s="1377"/>
      <c r="CBN7" s="1377"/>
      <c r="CBO7" s="1377"/>
      <c r="CBP7" s="1377"/>
      <c r="CBQ7" s="1377"/>
      <c r="CBR7" s="1377"/>
      <c r="CBS7" s="1377"/>
      <c r="CBT7" s="1377"/>
      <c r="CBU7" s="1377"/>
      <c r="CBV7" s="1377"/>
      <c r="CBW7" s="1377"/>
      <c r="CBX7" s="1377"/>
      <c r="CBY7" s="1377"/>
      <c r="CBZ7" s="1377"/>
      <c r="CCA7" s="1377"/>
      <c r="CCB7" s="1377"/>
      <c r="CCC7" s="1377"/>
      <c r="CCD7" s="1377"/>
      <c r="CCE7" s="1377"/>
      <c r="CCF7" s="1377"/>
      <c r="CCG7" s="1377"/>
      <c r="CCH7" s="1377"/>
      <c r="CCI7" s="1377"/>
      <c r="CCJ7" s="1377"/>
      <c r="CCK7" s="1377"/>
      <c r="CCL7" s="1377"/>
      <c r="CCM7" s="1377"/>
      <c r="CCN7" s="1377"/>
      <c r="CCO7" s="1377"/>
      <c r="CCP7" s="1377"/>
      <c r="CCQ7" s="1377"/>
      <c r="CCR7" s="1377"/>
      <c r="CCS7" s="1377"/>
      <c r="CCT7" s="1377"/>
      <c r="CCU7" s="1377"/>
      <c r="CCV7" s="1377"/>
      <c r="CCW7" s="1377"/>
      <c r="CCX7" s="1377"/>
      <c r="CCY7" s="1377"/>
      <c r="CCZ7" s="1377"/>
      <c r="CDA7" s="1377"/>
      <c r="CDB7" s="1377"/>
      <c r="CDC7" s="1377"/>
      <c r="CDD7" s="1377"/>
      <c r="CDE7" s="1377"/>
      <c r="CDF7" s="1377"/>
      <c r="CDG7" s="1377"/>
      <c r="CDH7" s="1377"/>
      <c r="CDI7" s="1377"/>
      <c r="CDJ7" s="1377"/>
      <c r="CDK7" s="1377"/>
      <c r="CDL7" s="1377"/>
      <c r="CDM7" s="1377"/>
      <c r="CDN7" s="1377"/>
      <c r="CDO7" s="1377"/>
      <c r="CDP7" s="1377"/>
      <c r="CDQ7" s="1377"/>
      <c r="CDR7" s="1377"/>
      <c r="CDS7" s="1377"/>
      <c r="CDT7" s="1377"/>
      <c r="CDU7" s="1377"/>
      <c r="CDV7" s="1377"/>
      <c r="CDW7" s="1377"/>
      <c r="CDX7" s="1377"/>
      <c r="CDY7" s="1377"/>
      <c r="CDZ7" s="1377"/>
      <c r="CEA7" s="1377"/>
      <c r="CEB7" s="1377"/>
      <c r="CEC7" s="1377"/>
      <c r="CED7" s="1377"/>
      <c r="CEE7" s="1377"/>
      <c r="CEF7" s="1377"/>
      <c r="CEG7" s="1377"/>
      <c r="CEH7" s="1377"/>
      <c r="CEI7" s="1377"/>
      <c r="CEJ7" s="1377"/>
      <c r="CEK7" s="1377"/>
      <c r="CEL7" s="1377"/>
      <c r="CEM7" s="1377"/>
      <c r="CEN7" s="1377"/>
      <c r="CEO7" s="1377"/>
      <c r="CEP7" s="1377"/>
      <c r="CEQ7" s="1377"/>
      <c r="CER7" s="1377"/>
      <c r="CES7" s="1377"/>
      <c r="CET7" s="1377"/>
      <c r="CEU7" s="1377"/>
      <c r="CEV7" s="1377"/>
      <c r="CEW7" s="1377"/>
      <c r="CEX7" s="1377"/>
      <c r="CEY7" s="1377"/>
      <c r="CEZ7" s="1377"/>
      <c r="CFA7" s="1377"/>
      <c r="CFB7" s="1377"/>
      <c r="CFC7" s="1377"/>
      <c r="CFD7" s="1377"/>
      <c r="CFE7" s="1377"/>
      <c r="CFF7" s="1377"/>
      <c r="CFG7" s="1377"/>
      <c r="CFH7" s="1377"/>
      <c r="CFI7" s="1377"/>
      <c r="CFJ7" s="1377"/>
      <c r="CFK7" s="1377"/>
      <c r="CFL7" s="1377"/>
      <c r="CFM7" s="1377"/>
      <c r="CFN7" s="1377"/>
      <c r="CFO7" s="1377"/>
      <c r="CFP7" s="1377"/>
      <c r="CFQ7" s="1377"/>
      <c r="CFR7" s="1377"/>
      <c r="CFS7" s="1377"/>
      <c r="CFT7" s="1377"/>
      <c r="CFU7" s="1377"/>
      <c r="CFV7" s="1377"/>
      <c r="CFW7" s="1377"/>
      <c r="CFX7" s="1377"/>
      <c r="CFY7" s="1377"/>
      <c r="CFZ7" s="1377"/>
      <c r="CGA7" s="1377"/>
      <c r="CGB7" s="1377"/>
      <c r="CGC7" s="1377"/>
      <c r="CGD7" s="1377"/>
      <c r="CGE7" s="1377"/>
      <c r="CGF7" s="1377"/>
      <c r="CGG7" s="1377"/>
      <c r="CGH7" s="1377"/>
      <c r="CGI7" s="1377"/>
      <c r="CGJ7" s="1377"/>
      <c r="CGK7" s="1377"/>
      <c r="CGL7" s="1377"/>
      <c r="CGM7" s="1377"/>
      <c r="CGN7" s="1377"/>
      <c r="CGO7" s="1377"/>
      <c r="CGP7" s="1377"/>
      <c r="CGQ7" s="1377"/>
      <c r="CGR7" s="1377"/>
      <c r="CGS7" s="1377"/>
      <c r="CGT7" s="1377"/>
      <c r="CGU7" s="1377"/>
      <c r="CGV7" s="1377"/>
      <c r="CGW7" s="1377"/>
      <c r="CGX7" s="1377"/>
      <c r="CGY7" s="1377"/>
      <c r="CGZ7" s="1377"/>
      <c r="CHA7" s="1377"/>
      <c r="CHB7" s="1377"/>
      <c r="CHC7" s="1377"/>
      <c r="CHD7" s="1377"/>
      <c r="CHE7" s="1377"/>
      <c r="CHF7" s="1377"/>
      <c r="CHG7" s="1377"/>
      <c r="CHH7" s="1377"/>
      <c r="CHI7" s="1377"/>
      <c r="CHJ7" s="1377"/>
      <c r="CHK7" s="1377"/>
      <c r="CHL7" s="1377"/>
      <c r="CHM7" s="1377"/>
      <c r="CHN7" s="1377"/>
      <c r="CHO7" s="1377"/>
      <c r="CHP7" s="1377"/>
      <c r="CHQ7" s="1377"/>
      <c r="CHR7" s="1377"/>
      <c r="CHS7" s="1377"/>
      <c r="CHT7" s="1377"/>
      <c r="CHU7" s="1377"/>
      <c r="CHV7" s="1377"/>
      <c r="CHW7" s="1377"/>
      <c r="CHX7" s="1377"/>
      <c r="CHY7" s="1377"/>
      <c r="CHZ7" s="1377"/>
      <c r="CIA7" s="1377"/>
      <c r="CIB7" s="1377"/>
      <c r="CIC7" s="1377"/>
      <c r="CID7" s="1377"/>
      <c r="CIE7" s="1377"/>
      <c r="CIF7" s="1377"/>
      <c r="CIG7" s="1377"/>
      <c r="CIH7" s="1377"/>
      <c r="CII7" s="1377"/>
      <c r="CIJ7" s="1377"/>
      <c r="CIK7" s="1377"/>
      <c r="CIL7" s="1377"/>
      <c r="CIM7" s="1377"/>
      <c r="CIN7" s="1377"/>
      <c r="CIO7" s="1377"/>
      <c r="CIP7" s="1377"/>
      <c r="CIQ7" s="1377"/>
      <c r="CIR7" s="1377"/>
      <c r="CIS7" s="1377"/>
      <c r="CIT7" s="1377"/>
      <c r="CIU7" s="1377"/>
      <c r="CIV7" s="1377"/>
      <c r="CIW7" s="1377"/>
      <c r="CIX7" s="1377"/>
      <c r="CIY7" s="1377"/>
      <c r="CIZ7" s="1377"/>
      <c r="CJA7" s="1377"/>
      <c r="CJB7" s="1377"/>
      <c r="CJC7" s="1377"/>
      <c r="CJD7" s="1377"/>
      <c r="CJE7" s="1377"/>
      <c r="CJF7" s="1377"/>
      <c r="CJG7" s="1377"/>
      <c r="CJH7" s="1377"/>
      <c r="CJI7" s="1377"/>
      <c r="CJJ7" s="1377"/>
      <c r="CJK7" s="1377"/>
      <c r="CJL7" s="1377"/>
      <c r="CJM7" s="1377"/>
      <c r="CJN7" s="1377"/>
      <c r="CJO7" s="1377"/>
      <c r="CJP7" s="1377"/>
      <c r="CJQ7" s="1377"/>
      <c r="CJR7" s="1377"/>
      <c r="CJS7" s="1377"/>
      <c r="CJT7" s="1377"/>
      <c r="CJU7" s="1377"/>
      <c r="CJV7" s="1377"/>
      <c r="CJW7" s="1377"/>
      <c r="CJX7" s="1377"/>
      <c r="CJY7" s="1377"/>
      <c r="CJZ7" s="1377"/>
      <c r="CKA7" s="1377"/>
      <c r="CKB7" s="1377"/>
      <c r="CKC7" s="1377"/>
      <c r="CKD7" s="1377"/>
      <c r="CKE7" s="1377"/>
      <c r="CKF7" s="1377"/>
      <c r="CKG7" s="1377"/>
      <c r="CKH7" s="1377"/>
      <c r="CKI7" s="1377"/>
      <c r="CKJ7" s="1377"/>
      <c r="CKK7" s="1377"/>
      <c r="CKL7" s="1377"/>
      <c r="CKM7" s="1377"/>
      <c r="CKN7" s="1377"/>
      <c r="CKO7" s="1377"/>
      <c r="CKP7" s="1377"/>
      <c r="CKQ7" s="1377"/>
      <c r="CKR7" s="1377"/>
      <c r="CKS7" s="1377"/>
      <c r="CKT7" s="1377"/>
      <c r="CKU7" s="1377"/>
      <c r="CKV7" s="1377"/>
      <c r="CKW7" s="1377"/>
      <c r="CKX7" s="1377"/>
      <c r="CKY7" s="1377"/>
      <c r="CKZ7" s="1377"/>
      <c r="CLA7" s="1377"/>
      <c r="CLB7" s="1377"/>
      <c r="CLC7" s="1377"/>
      <c r="CLD7" s="1377"/>
      <c r="CLE7" s="1377"/>
      <c r="CLF7" s="1377"/>
      <c r="CLG7" s="1377"/>
      <c r="CLH7" s="1377"/>
      <c r="CLI7" s="1377"/>
      <c r="CLJ7" s="1377"/>
      <c r="CLK7" s="1377"/>
      <c r="CLL7" s="1377"/>
      <c r="CLM7" s="1377"/>
      <c r="CLN7" s="1377"/>
      <c r="CLO7" s="1377"/>
      <c r="CLP7" s="1377"/>
      <c r="CLQ7" s="1377"/>
      <c r="CLR7" s="1377"/>
      <c r="CLS7" s="1377"/>
      <c r="CLT7" s="1377"/>
      <c r="CLU7" s="1377"/>
      <c r="CLV7" s="1377"/>
      <c r="CLW7" s="1377"/>
      <c r="CLX7" s="1377"/>
      <c r="CLY7" s="1377"/>
      <c r="CLZ7" s="1377"/>
      <c r="CMA7" s="1377"/>
      <c r="CMB7" s="1377"/>
      <c r="CMC7" s="1377"/>
      <c r="CMD7" s="1377"/>
      <c r="CME7" s="1377"/>
      <c r="CMF7" s="1377"/>
      <c r="CMG7" s="1377"/>
      <c r="CMH7" s="1377"/>
      <c r="CMI7" s="1377"/>
      <c r="CMJ7" s="1377"/>
      <c r="CMK7" s="1377"/>
      <c r="CML7" s="1377"/>
      <c r="CMM7" s="1377"/>
      <c r="CMN7" s="1377"/>
      <c r="CMO7" s="1377"/>
      <c r="CMP7" s="1377"/>
      <c r="CMQ7" s="1377"/>
      <c r="CMR7" s="1377"/>
      <c r="CMS7" s="1377"/>
      <c r="CMT7" s="1377"/>
      <c r="CMU7" s="1377"/>
      <c r="CMV7" s="1377"/>
      <c r="CMW7" s="1377"/>
      <c r="CMX7" s="1377"/>
      <c r="CMY7" s="1377"/>
      <c r="CMZ7" s="1377"/>
      <c r="CNA7" s="1377"/>
      <c r="CNB7" s="1377"/>
      <c r="CNC7" s="1377"/>
      <c r="CND7" s="1377"/>
      <c r="CNE7" s="1377"/>
      <c r="CNF7" s="1377"/>
      <c r="CNG7" s="1377"/>
      <c r="CNH7" s="1377"/>
      <c r="CNI7" s="1377"/>
      <c r="CNJ7" s="1377"/>
      <c r="CNK7" s="1377"/>
      <c r="CNL7" s="1377"/>
      <c r="CNM7" s="1377"/>
      <c r="CNN7" s="1377"/>
      <c r="CNO7" s="1377"/>
      <c r="CNP7" s="1377"/>
      <c r="CNQ7" s="1377"/>
      <c r="CNR7" s="1377"/>
      <c r="CNS7" s="1377"/>
      <c r="CNT7" s="1377"/>
      <c r="CNU7" s="1377"/>
      <c r="CNV7" s="1377"/>
      <c r="CNW7" s="1377"/>
      <c r="CNX7" s="1377"/>
      <c r="CNY7" s="1377"/>
      <c r="CNZ7" s="1377"/>
      <c r="COA7" s="1377"/>
      <c r="COB7" s="1377"/>
      <c r="COC7" s="1377"/>
      <c r="COD7" s="1377"/>
      <c r="COE7" s="1377"/>
      <c r="COF7" s="1377"/>
      <c r="COG7" s="1377"/>
      <c r="COH7" s="1377"/>
      <c r="COI7" s="1377"/>
      <c r="COJ7" s="1377"/>
      <c r="COK7" s="1377"/>
      <c r="COL7" s="1377"/>
      <c r="COM7" s="1377"/>
      <c r="CON7" s="1377"/>
      <c r="COO7" s="1377"/>
      <c r="COP7" s="1377"/>
      <c r="COQ7" s="1377"/>
      <c r="COR7" s="1377"/>
      <c r="COS7" s="1377"/>
      <c r="COT7" s="1377"/>
      <c r="COU7" s="1377"/>
      <c r="COV7" s="1377"/>
      <c r="COW7" s="1377"/>
      <c r="COX7" s="1377"/>
      <c r="COY7" s="1377"/>
      <c r="COZ7" s="1377"/>
      <c r="CPA7" s="1377"/>
      <c r="CPB7" s="1377"/>
      <c r="CPC7" s="1377"/>
      <c r="CPD7" s="1377"/>
      <c r="CPE7" s="1377"/>
      <c r="CPF7" s="1377"/>
      <c r="CPG7" s="1377"/>
      <c r="CPH7" s="1377"/>
      <c r="CPI7" s="1377"/>
      <c r="CPJ7" s="1377"/>
      <c r="CPK7" s="1377"/>
      <c r="CPL7" s="1377"/>
      <c r="CPM7" s="1377"/>
      <c r="CPN7" s="1377"/>
      <c r="CPO7" s="1377"/>
      <c r="CPP7" s="1377"/>
      <c r="CPQ7" s="1377"/>
      <c r="CPR7" s="1377"/>
      <c r="CPS7" s="1377"/>
      <c r="CPT7" s="1377"/>
      <c r="CPU7" s="1377"/>
      <c r="CPV7" s="1377"/>
      <c r="CPW7" s="1377"/>
      <c r="CPX7" s="1377"/>
      <c r="CPY7" s="1377"/>
      <c r="CPZ7" s="1377"/>
      <c r="CQA7" s="1377"/>
      <c r="CQB7" s="1377"/>
      <c r="CQC7" s="1377"/>
      <c r="CQD7" s="1377"/>
      <c r="CQE7" s="1377"/>
      <c r="CQF7" s="1377"/>
      <c r="CQG7" s="1377"/>
      <c r="CQH7" s="1377"/>
      <c r="CQI7" s="1377"/>
      <c r="CQJ7" s="1377"/>
      <c r="CQK7" s="1377"/>
      <c r="CQL7" s="1377"/>
      <c r="CQM7" s="1377"/>
      <c r="CQN7" s="1377"/>
      <c r="CQO7" s="1377"/>
      <c r="CQP7" s="1377"/>
      <c r="CQQ7" s="1377"/>
      <c r="CQR7" s="1377"/>
      <c r="CQS7" s="1377"/>
      <c r="CQT7" s="1377"/>
      <c r="CQU7" s="1377"/>
      <c r="CQV7" s="1377"/>
      <c r="CQW7" s="1377"/>
      <c r="CQX7" s="1377"/>
      <c r="CQY7" s="1377"/>
      <c r="CQZ7" s="1377"/>
      <c r="CRA7" s="1377"/>
      <c r="CRB7" s="1377"/>
      <c r="CRC7" s="1377"/>
      <c r="CRD7" s="1377"/>
      <c r="CRE7" s="1377"/>
      <c r="CRF7" s="1377"/>
      <c r="CRG7" s="1377"/>
      <c r="CRH7" s="1377"/>
      <c r="CRI7" s="1377"/>
      <c r="CRJ7" s="1377"/>
      <c r="CRK7" s="1377"/>
      <c r="CRL7" s="1377"/>
      <c r="CRM7" s="1377"/>
      <c r="CRN7" s="1377"/>
      <c r="CRO7" s="1377"/>
      <c r="CRP7" s="1377"/>
      <c r="CRQ7" s="1377"/>
      <c r="CRR7" s="1377"/>
      <c r="CRS7" s="1377"/>
      <c r="CRT7" s="1377"/>
      <c r="CRU7" s="1377"/>
      <c r="CRV7" s="1377"/>
      <c r="CRW7" s="1377"/>
      <c r="CRX7" s="1377"/>
      <c r="CRY7" s="1377"/>
      <c r="CRZ7" s="1377"/>
      <c r="CSA7" s="1377"/>
      <c r="CSB7" s="1377"/>
      <c r="CSC7" s="1377"/>
      <c r="CSD7" s="1377"/>
      <c r="CSE7" s="1377"/>
      <c r="CSF7" s="1377"/>
      <c r="CSG7" s="1377"/>
      <c r="CSH7" s="1377"/>
      <c r="CSI7" s="1377"/>
      <c r="CSJ7" s="1377"/>
      <c r="CSK7" s="1377"/>
      <c r="CSL7" s="1377"/>
      <c r="CSM7" s="1377"/>
      <c r="CSN7" s="1377"/>
      <c r="CSO7" s="1377"/>
      <c r="CSP7" s="1377"/>
      <c r="CSQ7" s="1377"/>
      <c r="CSR7" s="1377"/>
      <c r="CSS7" s="1377"/>
      <c r="CST7" s="1377"/>
      <c r="CSU7" s="1377"/>
      <c r="CSV7" s="1377"/>
      <c r="CSW7" s="1377"/>
      <c r="CSX7" s="1377"/>
      <c r="CSY7" s="1377"/>
      <c r="CSZ7" s="1377"/>
      <c r="CTA7" s="1377"/>
      <c r="CTB7" s="1377"/>
      <c r="CTC7" s="1377"/>
      <c r="CTD7" s="1377"/>
      <c r="CTE7" s="1377"/>
      <c r="CTF7" s="1377"/>
      <c r="CTG7" s="1377"/>
      <c r="CTH7" s="1377"/>
      <c r="CTI7" s="1377"/>
      <c r="CTJ7" s="1377"/>
      <c r="CTK7" s="1377"/>
      <c r="CTL7" s="1377"/>
      <c r="CTM7" s="1377"/>
      <c r="CTN7" s="1377"/>
      <c r="CTO7" s="1377"/>
      <c r="CTP7" s="1377"/>
      <c r="CTQ7" s="1377"/>
      <c r="CTR7" s="1377"/>
      <c r="CTS7" s="1377"/>
      <c r="CTT7" s="1377"/>
      <c r="CTU7" s="1377"/>
      <c r="CTV7" s="1377"/>
      <c r="CTW7" s="1377"/>
      <c r="CTX7" s="1377"/>
      <c r="CTY7" s="1377"/>
      <c r="CTZ7" s="1377"/>
      <c r="CUA7" s="1377"/>
      <c r="CUB7" s="1377"/>
      <c r="CUC7" s="1377"/>
      <c r="CUD7" s="1377"/>
      <c r="CUE7" s="1377"/>
      <c r="CUF7" s="1377"/>
      <c r="CUG7" s="1377"/>
      <c r="CUH7" s="1377"/>
      <c r="CUI7" s="1377"/>
      <c r="CUJ7" s="1377"/>
      <c r="CUK7" s="1377"/>
      <c r="CUL7" s="1377"/>
      <c r="CUM7" s="1377"/>
      <c r="CUN7" s="1377"/>
      <c r="CUO7" s="1377"/>
      <c r="CUP7" s="1377"/>
      <c r="CUQ7" s="1377"/>
      <c r="CUR7" s="1377"/>
      <c r="CUS7" s="1377"/>
      <c r="CUT7" s="1377"/>
      <c r="CUU7" s="1377"/>
      <c r="CUV7" s="1377"/>
      <c r="CUW7" s="1377"/>
      <c r="CUX7" s="1377"/>
      <c r="CUY7" s="1377"/>
      <c r="CUZ7" s="1377"/>
      <c r="CVA7" s="1377"/>
      <c r="CVB7" s="1377"/>
      <c r="CVC7" s="1377"/>
      <c r="CVD7" s="1377"/>
      <c r="CVE7" s="1377"/>
      <c r="CVF7" s="1377"/>
      <c r="CVG7" s="1377"/>
      <c r="CVH7" s="1377"/>
      <c r="CVI7" s="1377"/>
      <c r="CVJ7" s="1377"/>
      <c r="CVK7" s="1377"/>
      <c r="CVL7" s="1377"/>
      <c r="CVM7" s="1377"/>
      <c r="CVN7" s="1377"/>
      <c r="CVO7" s="1377"/>
      <c r="CVP7" s="1377"/>
      <c r="CVQ7" s="1377"/>
      <c r="CVR7" s="1377"/>
      <c r="CVS7" s="1377"/>
      <c r="CVT7" s="1377"/>
      <c r="CVU7" s="1377"/>
      <c r="CVV7" s="1377"/>
      <c r="CVW7" s="1377"/>
      <c r="CVX7" s="1377"/>
      <c r="CVY7" s="1377"/>
      <c r="CVZ7" s="1377"/>
      <c r="CWA7" s="1377"/>
      <c r="CWB7" s="1377"/>
      <c r="CWC7" s="1377"/>
      <c r="CWD7" s="1377"/>
      <c r="CWE7" s="1377"/>
      <c r="CWF7" s="1377"/>
      <c r="CWG7" s="1377"/>
      <c r="CWH7" s="1377"/>
      <c r="CWI7" s="1377"/>
      <c r="CWJ7" s="1377"/>
      <c r="CWK7" s="1377"/>
      <c r="CWL7" s="1377"/>
      <c r="CWM7" s="1377"/>
      <c r="CWN7" s="1377"/>
      <c r="CWO7" s="1377"/>
      <c r="CWP7" s="1377"/>
      <c r="CWQ7" s="1377"/>
      <c r="CWR7" s="1377"/>
      <c r="CWS7" s="1377"/>
      <c r="CWT7" s="1377"/>
      <c r="CWU7" s="1377"/>
      <c r="CWV7" s="1377"/>
      <c r="CWW7" s="1377"/>
      <c r="CWX7" s="1377"/>
      <c r="CWY7" s="1377"/>
      <c r="CWZ7" s="1377"/>
      <c r="CXA7" s="1377"/>
      <c r="CXB7" s="1377"/>
      <c r="CXC7" s="1377"/>
      <c r="CXD7" s="1377"/>
      <c r="CXE7" s="1377"/>
      <c r="CXF7" s="1377"/>
      <c r="CXG7" s="1377"/>
      <c r="CXH7" s="1377"/>
      <c r="CXI7" s="1377"/>
      <c r="CXJ7" s="1377"/>
      <c r="CXK7" s="1377"/>
      <c r="CXL7" s="1377"/>
      <c r="CXM7" s="1377"/>
      <c r="CXN7" s="1377"/>
      <c r="CXO7" s="1377"/>
      <c r="CXP7" s="1377"/>
      <c r="CXQ7" s="1377"/>
      <c r="CXR7" s="1377"/>
      <c r="CXS7" s="1377"/>
      <c r="CXT7" s="1377"/>
      <c r="CXU7" s="1377"/>
      <c r="CXV7" s="1377"/>
      <c r="CXW7" s="1377"/>
      <c r="CXX7" s="1377"/>
      <c r="CXY7" s="1377"/>
      <c r="CXZ7" s="1377"/>
      <c r="CYA7" s="1377"/>
      <c r="CYB7" s="1377"/>
      <c r="CYC7" s="1377"/>
      <c r="CYD7" s="1377"/>
      <c r="CYE7" s="1377"/>
      <c r="CYF7" s="1377"/>
      <c r="CYG7" s="1377"/>
      <c r="CYH7" s="1377"/>
      <c r="CYI7" s="1377"/>
      <c r="CYJ7" s="1377"/>
      <c r="CYK7" s="1377"/>
      <c r="CYL7" s="1377"/>
      <c r="CYM7" s="1377"/>
      <c r="CYN7" s="1377"/>
      <c r="CYO7" s="1377"/>
      <c r="CYP7" s="1377"/>
      <c r="CYQ7" s="1377"/>
      <c r="CYR7" s="1377"/>
      <c r="CYS7" s="1377"/>
      <c r="CYT7" s="1377"/>
      <c r="CYU7" s="1377"/>
      <c r="CYV7" s="1377"/>
      <c r="CYW7" s="1377"/>
      <c r="CYX7" s="1377"/>
      <c r="CYY7" s="1377"/>
      <c r="CYZ7" s="1377"/>
      <c r="CZA7" s="1377"/>
      <c r="CZB7" s="1377"/>
      <c r="CZC7" s="1377"/>
      <c r="CZD7" s="1377"/>
      <c r="CZE7" s="1377"/>
      <c r="CZF7" s="1377"/>
      <c r="CZG7" s="1377"/>
      <c r="CZH7" s="1377"/>
      <c r="CZI7" s="1377"/>
      <c r="CZJ7" s="1377"/>
      <c r="CZK7" s="1377"/>
      <c r="CZL7" s="1377"/>
      <c r="CZM7" s="1377"/>
      <c r="CZN7" s="1377"/>
      <c r="CZO7" s="1377"/>
      <c r="CZP7" s="1377"/>
      <c r="CZQ7" s="1377"/>
      <c r="CZR7" s="1377"/>
      <c r="CZS7" s="1377"/>
      <c r="CZT7" s="1377"/>
      <c r="CZU7" s="1377"/>
      <c r="CZV7" s="1377"/>
      <c r="CZW7" s="1377"/>
      <c r="CZX7" s="1377"/>
      <c r="CZY7" s="1377"/>
      <c r="CZZ7" s="1377"/>
      <c r="DAA7" s="1377"/>
      <c r="DAB7" s="1377"/>
      <c r="DAC7" s="1377"/>
      <c r="DAD7" s="1377"/>
      <c r="DAE7" s="1377"/>
      <c r="DAF7" s="1377"/>
      <c r="DAG7" s="1377"/>
      <c r="DAH7" s="1377"/>
      <c r="DAI7" s="1377"/>
      <c r="DAJ7" s="1377"/>
      <c r="DAK7" s="1377"/>
      <c r="DAL7" s="1377"/>
      <c r="DAM7" s="1377"/>
      <c r="DAN7" s="1377"/>
      <c r="DAO7" s="1377"/>
      <c r="DAP7" s="1377"/>
      <c r="DAQ7" s="1377"/>
      <c r="DAR7" s="1377"/>
      <c r="DAS7" s="1377"/>
      <c r="DAT7" s="1377"/>
      <c r="DAU7" s="1377"/>
      <c r="DAV7" s="1377"/>
      <c r="DAW7" s="1377"/>
      <c r="DAX7" s="1377"/>
      <c r="DAY7" s="1377"/>
      <c r="DAZ7" s="1377"/>
      <c r="DBA7" s="1377"/>
      <c r="DBB7" s="1377"/>
      <c r="DBC7" s="1377"/>
      <c r="DBD7" s="1377"/>
      <c r="DBE7" s="1377"/>
      <c r="DBF7" s="1377"/>
      <c r="DBG7" s="1377"/>
      <c r="DBH7" s="1377"/>
      <c r="DBI7" s="1377"/>
      <c r="DBJ7" s="1377"/>
      <c r="DBK7" s="1377"/>
      <c r="DBL7" s="1377"/>
      <c r="DBM7" s="1377"/>
      <c r="DBN7" s="1377"/>
      <c r="DBO7" s="1377"/>
      <c r="DBP7" s="1377"/>
      <c r="DBQ7" s="1377"/>
      <c r="DBR7" s="1377"/>
      <c r="DBS7" s="1377"/>
      <c r="DBT7" s="1377"/>
      <c r="DBU7" s="1377"/>
      <c r="DBV7" s="1377"/>
      <c r="DBW7" s="1377"/>
      <c r="DBX7" s="1377"/>
      <c r="DBY7" s="1377"/>
      <c r="DBZ7" s="1377"/>
      <c r="DCA7" s="1377"/>
      <c r="DCB7" s="1377"/>
      <c r="DCC7" s="1377"/>
      <c r="DCD7" s="1377"/>
      <c r="DCE7" s="1377"/>
      <c r="DCF7" s="1377"/>
      <c r="DCG7" s="1377"/>
      <c r="DCH7" s="1377"/>
      <c r="DCI7" s="1377"/>
      <c r="DCJ7" s="1377"/>
      <c r="DCK7" s="1377"/>
      <c r="DCL7" s="1377"/>
      <c r="DCM7" s="1377"/>
      <c r="DCN7" s="1377"/>
      <c r="DCO7" s="1377"/>
      <c r="DCP7" s="1377"/>
      <c r="DCQ7" s="1377"/>
      <c r="DCR7" s="1377"/>
      <c r="DCS7" s="1377"/>
      <c r="DCT7" s="1377"/>
      <c r="DCU7" s="1377"/>
      <c r="DCV7" s="1377"/>
      <c r="DCW7" s="1377"/>
      <c r="DCX7" s="1377"/>
      <c r="DCY7" s="1377"/>
      <c r="DCZ7" s="1377"/>
      <c r="DDA7" s="1377"/>
      <c r="DDB7" s="1377"/>
      <c r="DDC7" s="1377"/>
      <c r="DDD7" s="1377"/>
      <c r="DDE7" s="1377"/>
      <c r="DDF7" s="1377"/>
      <c r="DDG7" s="1377"/>
      <c r="DDH7" s="1377"/>
      <c r="DDI7" s="1377"/>
      <c r="DDJ7" s="1377"/>
      <c r="DDK7" s="1377"/>
      <c r="DDL7" s="1377"/>
      <c r="DDM7" s="1377"/>
      <c r="DDN7" s="1377"/>
      <c r="DDO7" s="1377"/>
      <c r="DDP7" s="1377"/>
      <c r="DDQ7" s="1377"/>
      <c r="DDR7" s="1377"/>
      <c r="DDS7" s="1377"/>
      <c r="DDT7" s="1377"/>
      <c r="DDU7" s="1377"/>
      <c r="DDV7" s="1377"/>
      <c r="DDW7" s="1377"/>
      <c r="DDX7" s="1377"/>
      <c r="DDY7" s="1377"/>
      <c r="DDZ7" s="1377"/>
      <c r="DEA7" s="1377"/>
      <c r="DEB7" s="1377"/>
      <c r="DEC7" s="1377"/>
      <c r="DED7" s="1377"/>
      <c r="DEE7" s="1377"/>
      <c r="DEF7" s="1377"/>
      <c r="DEG7" s="1377"/>
      <c r="DEH7" s="1377"/>
      <c r="DEI7" s="1377"/>
      <c r="DEJ7" s="1377"/>
      <c r="DEK7" s="1377"/>
      <c r="DEL7" s="1377"/>
      <c r="DEM7" s="1377"/>
      <c r="DEN7" s="1377"/>
      <c r="DEO7" s="1377"/>
      <c r="DEP7" s="1377"/>
      <c r="DEQ7" s="1377"/>
      <c r="DER7" s="1377"/>
      <c r="DES7" s="1377"/>
      <c r="DET7" s="1377"/>
      <c r="DEU7" s="1377"/>
      <c r="DEV7" s="1377"/>
      <c r="DEW7" s="1377"/>
      <c r="DEX7" s="1377"/>
      <c r="DEY7" s="1377"/>
      <c r="DEZ7" s="1377"/>
      <c r="DFA7" s="1377"/>
      <c r="DFB7" s="1377"/>
      <c r="DFC7" s="1377"/>
      <c r="DFD7" s="1377"/>
      <c r="DFE7" s="1377"/>
      <c r="DFF7" s="1377"/>
      <c r="DFG7" s="1377"/>
      <c r="DFH7" s="1377"/>
      <c r="DFI7" s="1377"/>
      <c r="DFJ7" s="1377"/>
      <c r="DFK7" s="1377"/>
      <c r="DFL7" s="1377"/>
      <c r="DFM7" s="1377"/>
      <c r="DFN7" s="1377"/>
      <c r="DFO7" s="1377"/>
      <c r="DFP7" s="1377"/>
      <c r="DFQ7" s="1377"/>
      <c r="DFR7" s="1377"/>
      <c r="DFS7" s="1377"/>
      <c r="DFT7" s="1377"/>
      <c r="DFU7" s="1377"/>
      <c r="DFV7" s="1377"/>
      <c r="DFW7" s="1377"/>
      <c r="DFX7" s="1377"/>
      <c r="DFY7" s="1377"/>
      <c r="DFZ7" s="1377"/>
      <c r="DGA7" s="1377"/>
      <c r="DGB7" s="1377"/>
      <c r="DGC7" s="1377"/>
      <c r="DGD7" s="1377"/>
      <c r="DGE7" s="1377"/>
      <c r="DGF7" s="1377"/>
      <c r="DGG7" s="1377"/>
      <c r="DGH7" s="1377"/>
      <c r="DGI7" s="1377"/>
      <c r="DGJ7" s="1377"/>
      <c r="DGK7" s="1377"/>
      <c r="DGL7" s="1377"/>
      <c r="DGM7" s="1377"/>
      <c r="DGN7" s="1377"/>
      <c r="DGO7" s="1377"/>
      <c r="DGP7" s="1377"/>
      <c r="DGQ7" s="1377"/>
      <c r="DGR7" s="1377"/>
      <c r="DGS7" s="1377"/>
      <c r="DGT7" s="1377"/>
      <c r="DGU7" s="1377"/>
      <c r="DGV7" s="1377"/>
      <c r="DGW7" s="1377"/>
      <c r="DGX7" s="1377"/>
      <c r="DGY7" s="1377"/>
      <c r="DGZ7" s="1377"/>
      <c r="DHA7" s="1377"/>
      <c r="DHB7" s="1377"/>
      <c r="DHC7" s="1377"/>
      <c r="DHD7" s="1377"/>
      <c r="DHE7" s="1377"/>
      <c r="DHF7" s="1377"/>
      <c r="DHG7" s="1377"/>
      <c r="DHH7" s="1377"/>
      <c r="DHI7" s="1377"/>
      <c r="DHJ7" s="1377"/>
      <c r="DHK7" s="1377"/>
      <c r="DHL7" s="1377"/>
      <c r="DHM7" s="1377"/>
      <c r="DHN7" s="1377"/>
      <c r="DHO7" s="1377"/>
      <c r="DHP7" s="1377"/>
      <c r="DHQ7" s="1377"/>
      <c r="DHR7" s="1377"/>
      <c r="DHS7" s="1377"/>
      <c r="DHT7" s="1377"/>
      <c r="DHU7" s="1377"/>
      <c r="DHV7" s="1377"/>
      <c r="DHW7" s="1377"/>
      <c r="DHX7" s="1377"/>
      <c r="DHY7" s="1377"/>
      <c r="DHZ7" s="1377"/>
      <c r="DIA7" s="1377"/>
      <c r="DIB7" s="1377"/>
      <c r="DIC7" s="1377"/>
      <c r="DID7" s="1377"/>
      <c r="DIE7" s="1377"/>
      <c r="DIF7" s="1377"/>
      <c r="DIG7" s="1377"/>
      <c r="DIH7" s="1377"/>
      <c r="DII7" s="1377"/>
      <c r="DIJ7" s="1377"/>
      <c r="DIK7" s="1377"/>
      <c r="DIL7" s="1377"/>
      <c r="DIM7" s="1377"/>
      <c r="DIN7" s="1377"/>
      <c r="DIO7" s="1377"/>
      <c r="DIP7" s="1377"/>
      <c r="DIQ7" s="1377"/>
      <c r="DIR7" s="1377"/>
      <c r="DIS7" s="1377"/>
      <c r="DIT7" s="1377"/>
      <c r="DIU7" s="1377"/>
      <c r="DIV7" s="1377"/>
      <c r="DIW7" s="1377"/>
      <c r="DIX7" s="1377"/>
      <c r="DIY7" s="1377"/>
      <c r="DIZ7" s="1377"/>
      <c r="DJA7" s="1377"/>
      <c r="DJB7" s="1377"/>
      <c r="DJC7" s="1377"/>
      <c r="DJD7" s="1377"/>
      <c r="DJE7" s="1377"/>
      <c r="DJF7" s="1377"/>
      <c r="DJG7" s="1377"/>
      <c r="DJH7" s="1377"/>
      <c r="DJI7" s="1377"/>
      <c r="DJJ7" s="1377"/>
      <c r="DJK7" s="1377"/>
      <c r="DJL7" s="1377"/>
      <c r="DJM7" s="1377"/>
      <c r="DJN7" s="1377"/>
      <c r="DJO7" s="1377"/>
      <c r="DJP7" s="1377"/>
      <c r="DJQ7" s="1377"/>
      <c r="DJR7" s="1377"/>
      <c r="DJS7" s="1377"/>
      <c r="DJT7" s="1377"/>
      <c r="DJU7" s="1377"/>
      <c r="DJV7" s="1377"/>
      <c r="DJW7" s="1377"/>
      <c r="DJX7" s="1377"/>
      <c r="DJY7" s="1377"/>
      <c r="DJZ7" s="1377"/>
      <c r="DKA7" s="1377"/>
      <c r="DKB7" s="1377"/>
      <c r="DKC7" s="1377"/>
      <c r="DKD7" s="1377"/>
      <c r="DKE7" s="1377"/>
      <c r="DKF7" s="1377"/>
      <c r="DKG7" s="1377"/>
      <c r="DKH7" s="1377"/>
      <c r="DKI7" s="1377"/>
      <c r="DKJ7" s="1377"/>
      <c r="DKK7" s="1377"/>
      <c r="DKL7" s="1377"/>
      <c r="DKM7" s="1377"/>
      <c r="DKN7" s="1377"/>
      <c r="DKO7" s="1377"/>
      <c r="DKP7" s="1377"/>
      <c r="DKQ7" s="1377"/>
      <c r="DKR7" s="1377"/>
      <c r="DKS7" s="1377"/>
      <c r="DKT7" s="1377"/>
      <c r="DKU7" s="1377"/>
      <c r="DKV7" s="1377"/>
      <c r="DKW7" s="1377"/>
      <c r="DKX7" s="1377"/>
      <c r="DKY7" s="1377"/>
      <c r="DKZ7" s="1377"/>
      <c r="DLA7" s="1377"/>
      <c r="DLB7" s="1377"/>
      <c r="DLC7" s="1377"/>
      <c r="DLD7" s="1377"/>
      <c r="DLE7" s="1377"/>
      <c r="DLF7" s="1377"/>
      <c r="DLG7" s="1377"/>
      <c r="DLH7" s="1377"/>
      <c r="DLI7" s="1377"/>
      <c r="DLJ7" s="1377"/>
      <c r="DLK7" s="1377"/>
      <c r="DLL7" s="1377"/>
      <c r="DLM7" s="1377"/>
      <c r="DLN7" s="1377"/>
      <c r="DLO7" s="1377"/>
      <c r="DLP7" s="1377"/>
      <c r="DLQ7" s="1377"/>
      <c r="DLR7" s="1377"/>
      <c r="DLS7" s="1377"/>
      <c r="DLT7" s="1377"/>
      <c r="DLU7" s="1377"/>
      <c r="DLV7" s="1377"/>
      <c r="DLW7" s="1377"/>
      <c r="DLX7" s="1377"/>
      <c r="DLY7" s="1377"/>
      <c r="DLZ7" s="1377"/>
      <c r="DMA7" s="1377"/>
      <c r="DMB7" s="1377"/>
      <c r="DMC7" s="1377"/>
      <c r="DMD7" s="1377"/>
      <c r="DME7" s="1377"/>
      <c r="DMF7" s="1377"/>
      <c r="DMG7" s="1377"/>
      <c r="DMH7" s="1377"/>
      <c r="DMI7" s="1377"/>
      <c r="DMJ7" s="1377"/>
      <c r="DMK7" s="1377"/>
      <c r="DML7" s="1377"/>
      <c r="DMM7" s="1377"/>
      <c r="DMN7" s="1377"/>
      <c r="DMO7" s="1377"/>
      <c r="DMP7" s="1377"/>
      <c r="DMQ7" s="1377"/>
      <c r="DMR7" s="1377"/>
      <c r="DMS7" s="1377"/>
      <c r="DMT7" s="1377"/>
      <c r="DMU7" s="1377"/>
      <c r="DMV7" s="1377"/>
      <c r="DMW7" s="1377"/>
      <c r="DMX7" s="1377"/>
      <c r="DMY7" s="1377"/>
      <c r="DMZ7" s="1377"/>
      <c r="DNA7" s="1377"/>
      <c r="DNB7" s="1377"/>
      <c r="DNC7" s="1377"/>
      <c r="DND7" s="1377"/>
      <c r="DNE7" s="1377"/>
      <c r="DNF7" s="1377"/>
      <c r="DNG7" s="1377"/>
      <c r="DNH7" s="1377"/>
      <c r="DNI7" s="1377"/>
      <c r="DNJ7" s="1377"/>
      <c r="DNK7" s="1377"/>
      <c r="DNL7" s="1377"/>
      <c r="DNM7" s="1377"/>
      <c r="DNN7" s="1377"/>
      <c r="DNO7" s="1377"/>
      <c r="DNP7" s="1377"/>
      <c r="DNQ7" s="1377"/>
      <c r="DNR7" s="1377"/>
      <c r="DNS7" s="1377"/>
      <c r="DNT7" s="1377"/>
      <c r="DNU7" s="1377"/>
      <c r="DNV7" s="1377"/>
      <c r="DNW7" s="1377"/>
      <c r="DNX7" s="1377"/>
      <c r="DNY7" s="1377"/>
      <c r="DNZ7" s="1377"/>
      <c r="DOA7" s="1377"/>
      <c r="DOB7" s="1377"/>
      <c r="DOC7" s="1377"/>
      <c r="DOD7" s="1377"/>
      <c r="DOE7" s="1377"/>
      <c r="DOF7" s="1377"/>
      <c r="DOG7" s="1377"/>
      <c r="DOH7" s="1377"/>
      <c r="DOI7" s="1377"/>
      <c r="DOJ7" s="1377"/>
      <c r="DOK7" s="1377"/>
      <c r="DOL7" s="1377"/>
      <c r="DOM7" s="1377"/>
      <c r="DON7" s="1377"/>
      <c r="DOO7" s="1377"/>
      <c r="DOP7" s="1377"/>
      <c r="DOQ7" s="1377"/>
      <c r="DOR7" s="1377"/>
      <c r="DOS7" s="1377"/>
      <c r="DOT7" s="1377"/>
      <c r="DOU7" s="1377"/>
      <c r="DOV7" s="1377"/>
      <c r="DOW7" s="1377"/>
      <c r="DOX7" s="1377"/>
      <c r="DOY7" s="1377"/>
      <c r="DOZ7" s="1377"/>
      <c r="DPA7" s="1377"/>
      <c r="DPB7" s="1377"/>
      <c r="DPC7" s="1377"/>
      <c r="DPD7" s="1377"/>
      <c r="DPE7" s="1377"/>
      <c r="DPF7" s="1377"/>
      <c r="DPG7" s="1377"/>
      <c r="DPH7" s="1377"/>
      <c r="DPI7" s="1377"/>
      <c r="DPJ7" s="1377"/>
      <c r="DPK7" s="1377"/>
      <c r="DPL7" s="1377"/>
      <c r="DPM7" s="1377"/>
      <c r="DPN7" s="1377"/>
      <c r="DPO7" s="1377"/>
      <c r="DPP7" s="1377"/>
      <c r="DPQ7" s="1377"/>
      <c r="DPR7" s="1377"/>
      <c r="DPS7" s="1377"/>
      <c r="DPT7" s="1377"/>
      <c r="DPU7" s="1377"/>
      <c r="DPV7" s="1377"/>
      <c r="DPW7" s="1377"/>
      <c r="DPX7" s="1377"/>
      <c r="DPY7" s="1377"/>
      <c r="DPZ7" s="1377"/>
      <c r="DQA7" s="1377"/>
      <c r="DQB7" s="1377"/>
      <c r="DQC7" s="1377"/>
      <c r="DQD7" s="1377"/>
      <c r="DQE7" s="1377"/>
      <c r="DQF7" s="1377"/>
      <c r="DQG7" s="1377"/>
      <c r="DQH7" s="1377"/>
      <c r="DQI7" s="1377"/>
      <c r="DQJ7" s="1377"/>
      <c r="DQK7" s="1377"/>
      <c r="DQL7" s="1377"/>
      <c r="DQM7" s="1377"/>
      <c r="DQN7" s="1377"/>
      <c r="DQO7" s="1377"/>
      <c r="DQP7" s="1377"/>
      <c r="DQQ7" s="1377"/>
      <c r="DQR7" s="1377"/>
      <c r="DQS7" s="1377"/>
      <c r="DQT7" s="1377"/>
      <c r="DQU7" s="1377"/>
      <c r="DQV7" s="1377"/>
      <c r="DQW7" s="1377"/>
      <c r="DQX7" s="1377"/>
      <c r="DQY7" s="1377"/>
      <c r="DQZ7" s="1377"/>
      <c r="DRA7" s="1377"/>
      <c r="DRB7" s="1377"/>
      <c r="DRC7" s="1377"/>
      <c r="DRD7" s="1377"/>
      <c r="DRE7" s="1377"/>
      <c r="DRF7" s="1377"/>
      <c r="DRG7" s="1377"/>
      <c r="DRH7" s="1377"/>
      <c r="DRI7" s="1377"/>
      <c r="DRJ7" s="1377"/>
      <c r="DRK7" s="1377"/>
      <c r="DRL7" s="1377"/>
      <c r="DRM7" s="1377"/>
      <c r="DRN7" s="1377"/>
      <c r="DRO7" s="1377"/>
      <c r="DRP7" s="1377"/>
      <c r="DRQ7" s="1377"/>
      <c r="DRR7" s="1377"/>
      <c r="DRS7" s="1377"/>
      <c r="DRT7" s="1377"/>
      <c r="DRU7" s="1377"/>
      <c r="DRV7" s="1377"/>
      <c r="DRW7" s="1377"/>
      <c r="DRX7" s="1377"/>
      <c r="DRY7" s="1377"/>
      <c r="DRZ7" s="1377"/>
      <c r="DSA7" s="1377"/>
      <c r="DSB7" s="1377"/>
      <c r="DSC7" s="1377"/>
      <c r="DSD7" s="1377"/>
      <c r="DSE7" s="1377"/>
      <c r="DSF7" s="1377"/>
      <c r="DSG7" s="1377"/>
      <c r="DSH7" s="1377"/>
      <c r="DSI7" s="1377"/>
      <c r="DSJ7" s="1377"/>
      <c r="DSK7" s="1377"/>
      <c r="DSL7" s="1377"/>
      <c r="DSM7" s="1377"/>
      <c r="DSN7" s="1377"/>
      <c r="DSO7" s="1377"/>
      <c r="DSP7" s="1377"/>
      <c r="DSQ7" s="1377"/>
      <c r="DSR7" s="1377"/>
      <c r="DSS7" s="1377"/>
      <c r="DST7" s="1377"/>
      <c r="DSU7" s="1377"/>
      <c r="DSV7" s="1377"/>
      <c r="DSW7" s="1377"/>
      <c r="DSX7" s="1377"/>
      <c r="DSY7" s="1377"/>
      <c r="DSZ7" s="1377"/>
      <c r="DTA7" s="1377"/>
      <c r="DTB7" s="1377"/>
      <c r="DTC7" s="1377"/>
      <c r="DTD7" s="1377"/>
      <c r="DTE7" s="1377"/>
      <c r="DTF7" s="1377"/>
      <c r="DTG7" s="1377"/>
      <c r="DTH7" s="1377"/>
      <c r="DTI7" s="1377"/>
      <c r="DTJ7" s="1377"/>
      <c r="DTK7" s="1377"/>
      <c r="DTL7" s="1377"/>
      <c r="DTM7" s="1377"/>
      <c r="DTN7" s="1377"/>
      <c r="DTO7" s="1377"/>
      <c r="DTP7" s="1377"/>
      <c r="DTQ7" s="1377"/>
      <c r="DTR7" s="1377"/>
      <c r="DTS7" s="1377"/>
      <c r="DTT7" s="1377"/>
      <c r="DTU7" s="1377"/>
      <c r="DTV7" s="1377"/>
      <c r="DTW7" s="1377"/>
      <c r="DTX7" s="1377"/>
      <c r="DTY7" s="1377"/>
      <c r="DTZ7" s="1377"/>
      <c r="DUA7" s="1377"/>
      <c r="DUB7" s="1377"/>
      <c r="DUC7" s="1377"/>
      <c r="DUD7" s="1377"/>
      <c r="DUE7" s="1377"/>
      <c r="DUF7" s="1377"/>
      <c r="DUG7" s="1377"/>
      <c r="DUH7" s="1377"/>
      <c r="DUI7" s="1377"/>
      <c r="DUJ7" s="1377"/>
      <c r="DUK7" s="1377"/>
      <c r="DUL7" s="1377"/>
      <c r="DUM7" s="1377"/>
      <c r="DUN7" s="1377"/>
      <c r="DUO7" s="1377"/>
      <c r="DUP7" s="1377"/>
      <c r="DUQ7" s="1377"/>
      <c r="DUR7" s="1377"/>
      <c r="DUS7" s="1377"/>
      <c r="DUT7" s="1377"/>
      <c r="DUU7" s="1377"/>
      <c r="DUV7" s="1377"/>
      <c r="DUW7" s="1377"/>
      <c r="DUX7" s="1377"/>
      <c r="DUY7" s="1377"/>
      <c r="DUZ7" s="1377"/>
      <c r="DVA7" s="1377"/>
      <c r="DVB7" s="1377"/>
      <c r="DVC7" s="1377"/>
      <c r="DVD7" s="1377"/>
      <c r="DVE7" s="1377"/>
      <c r="DVF7" s="1377"/>
      <c r="DVG7" s="1377"/>
      <c r="DVH7" s="1377"/>
      <c r="DVI7" s="1377"/>
      <c r="DVJ7" s="1377"/>
      <c r="DVK7" s="1377"/>
      <c r="DVL7" s="1377"/>
      <c r="DVM7" s="1377"/>
      <c r="DVN7" s="1377"/>
      <c r="DVO7" s="1377"/>
      <c r="DVP7" s="1377"/>
      <c r="DVQ7" s="1377"/>
      <c r="DVR7" s="1377"/>
      <c r="DVS7" s="1377"/>
      <c r="DVT7" s="1377"/>
      <c r="DVU7" s="1377"/>
      <c r="DVV7" s="1377"/>
      <c r="DVW7" s="1377"/>
      <c r="DVX7" s="1377"/>
      <c r="DVY7" s="1377"/>
      <c r="DVZ7" s="1377"/>
      <c r="DWA7" s="1377"/>
      <c r="DWB7" s="1377"/>
      <c r="DWC7" s="1377"/>
      <c r="DWD7" s="1377"/>
      <c r="DWE7" s="1377"/>
      <c r="DWF7" s="1377"/>
      <c r="DWG7" s="1377"/>
      <c r="DWH7" s="1377"/>
      <c r="DWI7" s="1377"/>
      <c r="DWJ7" s="1377"/>
      <c r="DWK7" s="1377"/>
      <c r="DWL7" s="1377"/>
      <c r="DWM7" s="1377"/>
      <c r="DWN7" s="1377"/>
      <c r="DWO7" s="1377"/>
      <c r="DWP7" s="1377"/>
      <c r="DWQ7" s="1377"/>
      <c r="DWR7" s="1377"/>
      <c r="DWS7" s="1377"/>
      <c r="DWT7" s="1377"/>
      <c r="DWU7" s="1377"/>
      <c r="DWV7" s="1377"/>
      <c r="DWW7" s="1377"/>
      <c r="DWX7" s="1377"/>
      <c r="DWY7" s="1377"/>
      <c r="DWZ7" s="1377"/>
      <c r="DXA7" s="1377"/>
      <c r="DXB7" s="1377"/>
      <c r="DXC7" s="1377"/>
      <c r="DXD7" s="1377"/>
      <c r="DXE7" s="1377"/>
      <c r="DXF7" s="1377"/>
      <c r="DXG7" s="1377"/>
      <c r="DXH7" s="1377"/>
      <c r="DXI7" s="1377"/>
      <c r="DXJ7" s="1377"/>
      <c r="DXK7" s="1377"/>
      <c r="DXL7" s="1377"/>
      <c r="DXM7" s="1377"/>
      <c r="DXN7" s="1377"/>
      <c r="DXO7" s="1377"/>
      <c r="DXP7" s="1377"/>
      <c r="DXQ7" s="1377"/>
      <c r="DXR7" s="1377"/>
      <c r="DXS7" s="1377"/>
      <c r="DXT7" s="1377"/>
      <c r="DXU7" s="1377"/>
      <c r="DXV7" s="1377"/>
      <c r="DXW7" s="1377"/>
      <c r="DXX7" s="1377"/>
      <c r="DXY7" s="1377"/>
      <c r="DXZ7" s="1377"/>
      <c r="DYA7" s="1377"/>
      <c r="DYB7" s="1377"/>
      <c r="DYC7" s="1377"/>
      <c r="DYD7" s="1377"/>
      <c r="DYE7" s="1377"/>
      <c r="DYF7" s="1377"/>
      <c r="DYG7" s="1377"/>
      <c r="DYH7" s="1377"/>
      <c r="DYI7" s="1377"/>
      <c r="DYJ7" s="1377"/>
      <c r="DYK7" s="1377"/>
      <c r="DYL7" s="1377"/>
      <c r="DYM7" s="1377"/>
      <c r="DYN7" s="1377"/>
      <c r="DYO7" s="1377"/>
      <c r="DYP7" s="1377"/>
      <c r="DYQ7" s="1377"/>
      <c r="DYR7" s="1377"/>
      <c r="DYS7" s="1377"/>
      <c r="DYT7" s="1377"/>
      <c r="DYU7" s="1377"/>
      <c r="DYV7" s="1377"/>
      <c r="DYW7" s="1377"/>
      <c r="DYX7" s="1377"/>
      <c r="DYY7" s="1377"/>
      <c r="DYZ7" s="1377"/>
      <c r="DZA7" s="1377"/>
      <c r="DZB7" s="1377"/>
      <c r="DZC7" s="1377"/>
      <c r="DZD7" s="1377"/>
      <c r="DZE7" s="1377"/>
      <c r="DZF7" s="1377"/>
      <c r="DZG7" s="1377"/>
      <c r="DZH7" s="1377"/>
      <c r="DZI7" s="1377"/>
      <c r="DZJ7" s="1377"/>
      <c r="DZK7" s="1377"/>
      <c r="DZL7" s="1377"/>
      <c r="DZM7" s="1377"/>
      <c r="DZN7" s="1377"/>
      <c r="DZO7" s="1377"/>
      <c r="DZP7" s="1377"/>
      <c r="DZQ7" s="1377"/>
      <c r="DZR7" s="1377"/>
      <c r="DZS7" s="1377"/>
      <c r="DZT7" s="1377"/>
      <c r="DZU7" s="1377"/>
      <c r="DZV7" s="1377"/>
      <c r="DZW7" s="1377"/>
      <c r="DZX7" s="1377"/>
      <c r="DZY7" s="1377"/>
      <c r="DZZ7" s="1377"/>
      <c r="EAA7" s="1377"/>
      <c r="EAB7" s="1377"/>
      <c r="EAC7" s="1377"/>
      <c r="EAD7" s="1377"/>
      <c r="EAE7" s="1377"/>
      <c r="EAF7" s="1377"/>
      <c r="EAG7" s="1377"/>
      <c r="EAH7" s="1377"/>
      <c r="EAI7" s="1377"/>
      <c r="EAJ7" s="1377"/>
      <c r="EAK7" s="1377"/>
      <c r="EAL7" s="1377"/>
      <c r="EAM7" s="1377"/>
      <c r="EAN7" s="1377"/>
      <c r="EAO7" s="1377"/>
      <c r="EAP7" s="1377"/>
      <c r="EAQ7" s="1377"/>
      <c r="EAR7" s="1377"/>
      <c r="EAS7" s="1377"/>
      <c r="EAT7" s="1377"/>
      <c r="EAU7" s="1377"/>
      <c r="EAV7" s="1377"/>
      <c r="EAW7" s="1377"/>
      <c r="EAX7" s="1377"/>
      <c r="EAY7" s="1377"/>
      <c r="EAZ7" s="1377"/>
      <c r="EBA7" s="1377"/>
      <c r="EBB7" s="1377"/>
      <c r="EBC7" s="1377"/>
      <c r="EBD7" s="1377"/>
      <c r="EBE7" s="1377"/>
      <c r="EBF7" s="1377"/>
      <c r="EBG7" s="1377"/>
      <c r="EBH7" s="1377"/>
      <c r="EBI7" s="1377"/>
      <c r="EBJ7" s="1377"/>
      <c r="EBK7" s="1377"/>
      <c r="EBL7" s="1377"/>
      <c r="EBM7" s="1377"/>
      <c r="EBN7" s="1377"/>
      <c r="EBO7" s="1377"/>
      <c r="EBP7" s="1377"/>
      <c r="EBQ7" s="1377"/>
      <c r="EBR7" s="1377"/>
      <c r="EBS7" s="1377"/>
      <c r="EBT7" s="1377"/>
      <c r="EBU7" s="1377"/>
      <c r="EBV7" s="1377"/>
      <c r="EBW7" s="1377"/>
      <c r="EBX7" s="1377"/>
      <c r="EBY7" s="1377"/>
      <c r="EBZ7" s="1377"/>
      <c r="ECA7" s="1377"/>
      <c r="ECB7" s="1377"/>
      <c r="ECC7" s="1377"/>
      <c r="ECD7" s="1377"/>
      <c r="ECE7" s="1377"/>
      <c r="ECF7" s="1377"/>
      <c r="ECG7" s="1377"/>
      <c r="ECH7" s="1377"/>
      <c r="ECI7" s="1377"/>
      <c r="ECJ7" s="1377"/>
      <c r="ECK7" s="1377"/>
      <c r="ECL7" s="1377"/>
      <c r="ECM7" s="1377"/>
      <c r="ECN7" s="1377"/>
      <c r="ECO7" s="1377"/>
      <c r="ECP7" s="1377"/>
      <c r="ECQ7" s="1377"/>
      <c r="ECR7" s="1377"/>
      <c r="ECS7" s="1377"/>
      <c r="ECT7" s="1377"/>
      <c r="ECU7" s="1377"/>
      <c r="ECV7" s="1377"/>
      <c r="ECW7" s="1377"/>
      <c r="ECX7" s="1377"/>
      <c r="ECY7" s="1377"/>
      <c r="ECZ7" s="1377"/>
      <c r="EDA7" s="1377"/>
      <c r="EDB7" s="1377"/>
      <c r="EDC7" s="1377"/>
      <c r="EDD7" s="1377"/>
      <c r="EDE7" s="1377"/>
      <c r="EDF7" s="1377"/>
      <c r="EDG7" s="1377"/>
      <c r="EDH7" s="1377"/>
      <c r="EDI7" s="1377"/>
      <c r="EDJ7" s="1377"/>
      <c r="EDK7" s="1377"/>
      <c r="EDL7" s="1377"/>
      <c r="EDM7" s="1377"/>
      <c r="EDN7" s="1377"/>
      <c r="EDO7" s="1377"/>
      <c r="EDP7" s="1377"/>
      <c r="EDQ7" s="1377"/>
      <c r="EDR7" s="1377"/>
      <c r="EDS7" s="1377"/>
      <c r="EDT7" s="1377"/>
      <c r="EDU7" s="1377"/>
      <c r="EDV7" s="1377"/>
      <c r="EDW7" s="1377"/>
      <c r="EDX7" s="1377"/>
      <c r="EDY7" s="1377"/>
      <c r="EDZ7" s="1377"/>
      <c r="EEA7" s="1377"/>
      <c r="EEB7" s="1377"/>
      <c r="EEC7" s="1377"/>
      <c r="EED7" s="1377"/>
      <c r="EEE7" s="1377"/>
      <c r="EEF7" s="1377"/>
      <c r="EEG7" s="1377"/>
      <c r="EEH7" s="1377"/>
      <c r="EEI7" s="1377"/>
      <c r="EEJ7" s="1377"/>
      <c r="EEK7" s="1377"/>
      <c r="EEL7" s="1377"/>
      <c r="EEM7" s="1377"/>
      <c r="EEN7" s="1377"/>
      <c r="EEO7" s="1377"/>
      <c r="EEP7" s="1377"/>
      <c r="EEQ7" s="1377"/>
      <c r="EER7" s="1377"/>
      <c r="EES7" s="1377"/>
      <c r="EET7" s="1377"/>
      <c r="EEU7" s="1377"/>
      <c r="EEV7" s="1377"/>
      <c r="EEW7" s="1377"/>
      <c r="EEX7" s="1377"/>
      <c r="EEY7" s="1377"/>
      <c r="EEZ7" s="1377"/>
      <c r="EFA7" s="1377"/>
      <c r="EFB7" s="1377"/>
      <c r="EFC7" s="1377"/>
      <c r="EFD7" s="1377"/>
      <c r="EFE7" s="1377"/>
      <c r="EFF7" s="1377"/>
      <c r="EFG7" s="1377"/>
      <c r="EFH7" s="1377"/>
      <c r="EFI7" s="1377"/>
      <c r="EFJ7" s="1377"/>
      <c r="EFK7" s="1377"/>
      <c r="EFL7" s="1377"/>
      <c r="EFM7" s="1377"/>
      <c r="EFN7" s="1377"/>
      <c r="EFO7" s="1377"/>
      <c r="EFP7" s="1377"/>
      <c r="EFQ7" s="1377"/>
      <c r="EFR7" s="1377"/>
      <c r="EFS7" s="1377"/>
      <c r="EFT7" s="1377"/>
      <c r="EFU7" s="1377"/>
      <c r="EFV7" s="1377"/>
      <c r="EFW7" s="1377"/>
      <c r="EFX7" s="1377"/>
      <c r="EFY7" s="1377"/>
      <c r="EFZ7" s="1377"/>
      <c r="EGA7" s="1377"/>
      <c r="EGB7" s="1377"/>
      <c r="EGC7" s="1377"/>
      <c r="EGD7" s="1377"/>
      <c r="EGE7" s="1377"/>
      <c r="EGF7" s="1377"/>
      <c r="EGG7" s="1377"/>
      <c r="EGH7" s="1377"/>
      <c r="EGI7" s="1377"/>
      <c r="EGJ7" s="1377"/>
      <c r="EGK7" s="1377"/>
      <c r="EGL7" s="1377"/>
      <c r="EGM7" s="1377"/>
      <c r="EGN7" s="1377"/>
      <c r="EGO7" s="1377"/>
      <c r="EGP7" s="1377"/>
      <c r="EGQ7" s="1377"/>
      <c r="EGR7" s="1377"/>
      <c r="EGS7" s="1377"/>
      <c r="EGT7" s="1377"/>
      <c r="EGU7" s="1377"/>
      <c r="EGV7" s="1377"/>
      <c r="EGW7" s="1377"/>
      <c r="EGX7" s="1377"/>
      <c r="EGY7" s="1377"/>
      <c r="EGZ7" s="1377"/>
      <c r="EHA7" s="1377"/>
      <c r="EHB7" s="1377"/>
      <c r="EHC7" s="1377"/>
      <c r="EHD7" s="1377"/>
      <c r="EHE7" s="1377"/>
      <c r="EHF7" s="1377"/>
      <c r="EHG7" s="1377"/>
      <c r="EHH7" s="1377"/>
      <c r="EHI7" s="1377"/>
      <c r="EHJ7" s="1377"/>
      <c r="EHK7" s="1377"/>
      <c r="EHL7" s="1377"/>
      <c r="EHM7" s="1377"/>
      <c r="EHN7" s="1377"/>
      <c r="EHO7" s="1377"/>
      <c r="EHP7" s="1377"/>
      <c r="EHQ7" s="1377"/>
      <c r="EHR7" s="1377"/>
      <c r="EHS7" s="1377"/>
      <c r="EHT7" s="1377"/>
      <c r="EHU7" s="1377"/>
      <c r="EHV7" s="1377"/>
      <c r="EHW7" s="1377"/>
      <c r="EHX7" s="1377"/>
      <c r="EHY7" s="1377"/>
      <c r="EHZ7" s="1377"/>
      <c r="EIA7" s="1377"/>
      <c r="EIB7" s="1377"/>
      <c r="EIC7" s="1377"/>
      <c r="EID7" s="1377"/>
      <c r="EIE7" s="1377"/>
      <c r="EIF7" s="1377"/>
      <c r="EIG7" s="1377"/>
      <c r="EIH7" s="1377"/>
      <c r="EII7" s="1377"/>
      <c r="EIJ7" s="1377"/>
      <c r="EIK7" s="1377"/>
      <c r="EIL7" s="1377"/>
      <c r="EIM7" s="1377"/>
      <c r="EIN7" s="1377"/>
      <c r="EIO7" s="1377"/>
      <c r="EIP7" s="1377"/>
      <c r="EIQ7" s="1377"/>
      <c r="EIR7" s="1377"/>
      <c r="EIS7" s="1377"/>
      <c r="EIT7" s="1377"/>
      <c r="EIU7" s="1377"/>
      <c r="EIV7" s="1377"/>
      <c r="EIW7" s="1377"/>
      <c r="EIX7" s="1377"/>
      <c r="EIY7" s="1377"/>
      <c r="EIZ7" s="1377"/>
      <c r="EJA7" s="1377"/>
      <c r="EJB7" s="1377"/>
      <c r="EJC7" s="1377"/>
      <c r="EJD7" s="1377"/>
      <c r="EJE7" s="1377"/>
      <c r="EJF7" s="1377"/>
      <c r="EJG7" s="1377"/>
      <c r="EJH7" s="1377"/>
      <c r="EJI7" s="1377"/>
      <c r="EJJ7" s="1377"/>
      <c r="EJK7" s="1377"/>
      <c r="EJL7" s="1377"/>
      <c r="EJM7" s="1377"/>
      <c r="EJN7" s="1377"/>
      <c r="EJO7" s="1377"/>
      <c r="EJP7" s="1377"/>
      <c r="EJQ7" s="1377"/>
      <c r="EJR7" s="1377"/>
      <c r="EJS7" s="1377"/>
      <c r="EJT7" s="1377"/>
      <c r="EJU7" s="1377"/>
      <c r="EJV7" s="1377"/>
      <c r="EJW7" s="1377"/>
      <c r="EJX7" s="1377"/>
      <c r="EJY7" s="1377"/>
      <c r="EJZ7" s="1377"/>
      <c r="EKA7" s="1377"/>
      <c r="EKB7" s="1377"/>
      <c r="EKC7" s="1377"/>
      <c r="EKD7" s="1377"/>
      <c r="EKE7" s="1377"/>
      <c r="EKF7" s="1377"/>
      <c r="EKG7" s="1377"/>
      <c r="EKH7" s="1377"/>
      <c r="EKI7" s="1377"/>
      <c r="EKJ7" s="1377"/>
      <c r="EKK7" s="1377"/>
      <c r="EKL7" s="1377"/>
      <c r="EKM7" s="1377"/>
      <c r="EKN7" s="1377"/>
      <c r="EKO7" s="1377"/>
      <c r="EKP7" s="1377"/>
      <c r="EKQ7" s="1377"/>
      <c r="EKR7" s="1377"/>
      <c r="EKS7" s="1377"/>
      <c r="EKT7" s="1377"/>
      <c r="EKU7" s="1377"/>
      <c r="EKV7" s="1377"/>
      <c r="EKW7" s="1377"/>
      <c r="EKX7" s="1377"/>
      <c r="EKY7" s="1377"/>
      <c r="EKZ7" s="1377"/>
      <c r="ELA7" s="1377"/>
      <c r="ELB7" s="1377"/>
      <c r="ELC7" s="1377"/>
      <c r="ELD7" s="1377"/>
      <c r="ELE7" s="1377"/>
      <c r="ELF7" s="1377"/>
      <c r="ELG7" s="1377"/>
      <c r="ELH7" s="1377"/>
      <c r="ELI7" s="1377"/>
      <c r="ELJ7" s="1377"/>
      <c r="ELK7" s="1377"/>
      <c r="ELL7" s="1377"/>
      <c r="ELM7" s="1377"/>
      <c r="ELN7" s="1377"/>
      <c r="ELO7" s="1377"/>
      <c r="ELP7" s="1377"/>
      <c r="ELQ7" s="1377"/>
      <c r="ELR7" s="1377"/>
      <c r="ELS7" s="1377"/>
      <c r="ELT7" s="1377"/>
      <c r="ELU7" s="1377"/>
      <c r="ELV7" s="1377"/>
      <c r="ELW7" s="1377"/>
      <c r="ELX7" s="1377"/>
      <c r="ELY7" s="1377"/>
      <c r="ELZ7" s="1377"/>
      <c r="EMA7" s="1377"/>
      <c r="EMB7" s="1377"/>
      <c r="EMC7" s="1377"/>
      <c r="EMD7" s="1377"/>
      <c r="EME7" s="1377"/>
      <c r="EMF7" s="1377"/>
      <c r="EMG7" s="1377"/>
      <c r="EMH7" s="1377"/>
      <c r="EMI7" s="1377"/>
      <c r="EMJ7" s="1377"/>
      <c r="EMK7" s="1377"/>
      <c r="EML7" s="1377"/>
      <c r="EMM7" s="1377"/>
      <c r="EMN7" s="1377"/>
      <c r="EMO7" s="1377"/>
      <c r="EMP7" s="1377"/>
      <c r="EMQ7" s="1377"/>
      <c r="EMR7" s="1377"/>
      <c r="EMS7" s="1377"/>
      <c r="EMT7" s="1377"/>
      <c r="EMU7" s="1377"/>
      <c r="EMV7" s="1377"/>
      <c r="EMW7" s="1377"/>
      <c r="EMX7" s="1377"/>
      <c r="EMY7" s="1377"/>
      <c r="EMZ7" s="1377"/>
      <c r="ENA7" s="1377"/>
      <c r="ENB7" s="1377"/>
      <c r="ENC7" s="1377"/>
      <c r="END7" s="1377"/>
      <c r="ENE7" s="1377"/>
      <c r="ENF7" s="1377"/>
      <c r="ENG7" s="1377"/>
      <c r="ENH7" s="1377"/>
      <c r="ENI7" s="1377"/>
      <c r="ENJ7" s="1377"/>
      <c r="ENK7" s="1377"/>
      <c r="ENL7" s="1377"/>
      <c r="ENM7" s="1377"/>
      <c r="ENN7" s="1377"/>
      <c r="ENO7" s="1377"/>
      <c r="ENP7" s="1377"/>
      <c r="ENQ7" s="1377"/>
      <c r="ENR7" s="1377"/>
      <c r="ENS7" s="1377"/>
      <c r="ENT7" s="1377"/>
      <c r="ENU7" s="1377"/>
      <c r="ENV7" s="1377"/>
      <c r="ENW7" s="1377"/>
      <c r="ENX7" s="1377"/>
      <c r="ENY7" s="1377"/>
      <c r="ENZ7" s="1377"/>
      <c r="EOA7" s="1377"/>
      <c r="EOB7" s="1377"/>
      <c r="EOC7" s="1377"/>
      <c r="EOD7" s="1377"/>
      <c r="EOE7" s="1377"/>
      <c r="EOF7" s="1377"/>
      <c r="EOG7" s="1377"/>
      <c r="EOH7" s="1377"/>
      <c r="EOI7" s="1377"/>
      <c r="EOJ7" s="1377"/>
      <c r="EOK7" s="1377"/>
      <c r="EOL7" s="1377"/>
      <c r="EOM7" s="1377"/>
      <c r="EON7" s="1377"/>
      <c r="EOO7" s="1377"/>
      <c r="EOP7" s="1377"/>
      <c r="EOQ7" s="1377"/>
      <c r="EOR7" s="1377"/>
      <c r="EOS7" s="1377"/>
      <c r="EOT7" s="1377"/>
      <c r="EOU7" s="1377"/>
      <c r="EOV7" s="1377"/>
      <c r="EOW7" s="1377"/>
      <c r="EOX7" s="1377"/>
      <c r="EOY7" s="1377"/>
      <c r="EOZ7" s="1377"/>
      <c r="EPA7" s="1377"/>
      <c r="EPB7" s="1377"/>
      <c r="EPC7" s="1377"/>
      <c r="EPD7" s="1377"/>
      <c r="EPE7" s="1377"/>
      <c r="EPF7" s="1377"/>
      <c r="EPG7" s="1377"/>
      <c r="EPH7" s="1377"/>
      <c r="EPI7" s="1377"/>
      <c r="EPJ7" s="1377"/>
      <c r="EPK7" s="1377"/>
      <c r="EPL7" s="1377"/>
      <c r="EPM7" s="1377"/>
      <c r="EPN7" s="1377"/>
      <c r="EPO7" s="1377"/>
      <c r="EPP7" s="1377"/>
      <c r="EPQ7" s="1377"/>
      <c r="EPR7" s="1377"/>
      <c r="EPS7" s="1377"/>
      <c r="EPT7" s="1377"/>
      <c r="EPU7" s="1377"/>
      <c r="EPV7" s="1377"/>
      <c r="EPW7" s="1377"/>
      <c r="EPX7" s="1377"/>
      <c r="EPY7" s="1377"/>
      <c r="EPZ7" s="1377"/>
      <c r="EQA7" s="1377"/>
      <c r="EQB7" s="1377"/>
      <c r="EQC7" s="1377"/>
      <c r="EQD7" s="1377"/>
      <c r="EQE7" s="1377"/>
      <c r="EQF7" s="1377"/>
      <c r="EQG7" s="1377"/>
      <c r="EQH7" s="1377"/>
      <c r="EQI7" s="1377"/>
      <c r="EQJ7" s="1377"/>
      <c r="EQK7" s="1377"/>
      <c r="EQL7" s="1377"/>
      <c r="EQM7" s="1377"/>
      <c r="EQN7" s="1377"/>
      <c r="EQO7" s="1377"/>
      <c r="EQP7" s="1377"/>
      <c r="EQQ7" s="1377"/>
      <c r="EQR7" s="1377"/>
      <c r="EQS7" s="1377"/>
      <c r="EQT7" s="1377"/>
      <c r="EQU7" s="1377"/>
      <c r="EQV7" s="1377"/>
      <c r="EQW7" s="1377"/>
      <c r="EQX7" s="1377"/>
      <c r="EQY7" s="1377"/>
      <c r="EQZ7" s="1377"/>
      <c r="ERA7" s="1377"/>
      <c r="ERB7" s="1377"/>
      <c r="ERC7" s="1377"/>
      <c r="ERD7" s="1377"/>
      <c r="ERE7" s="1377"/>
      <c r="ERF7" s="1377"/>
      <c r="ERG7" s="1377"/>
      <c r="ERH7" s="1377"/>
      <c r="ERI7" s="1377"/>
      <c r="ERJ7" s="1377"/>
      <c r="ERK7" s="1377"/>
      <c r="ERL7" s="1377"/>
      <c r="ERM7" s="1377"/>
      <c r="ERN7" s="1377"/>
      <c r="ERO7" s="1377"/>
      <c r="ERP7" s="1377"/>
      <c r="ERQ7" s="1377"/>
      <c r="ERR7" s="1377"/>
      <c r="ERS7" s="1377"/>
      <c r="ERT7" s="1377"/>
      <c r="ERU7" s="1377"/>
      <c r="ERV7" s="1377"/>
      <c r="ERW7" s="1377"/>
      <c r="ERX7" s="1377"/>
      <c r="ERY7" s="1377"/>
      <c r="ERZ7" s="1377"/>
      <c r="ESA7" s="1377"/>
      <c r="ESB7" s="1377"/>
      <c r="ESC7" s="1377"/>
      <c r="ESD7" s="1377"/>
      <c r="ESE7" s="1377"/>
      <c r="ESF7" s="1377"/>
      <c r="ESG7" s="1377"/>
      <c r="ESH7" s="1377"/>
      <c r="ESI7" s="1377"/>
      <c r="ESJ7" s="1377"/>
      <c r="ESK7" s="1377"/>
      <c r="ESL7" s="1377"/>
      <c r="ESM7" s="1377"/>
      <c r="ESN7" s="1377"/>
      <c r="ESO7" s="1377"/>
      <c r="ESP7" s="1377"/>
      <c r="ESQ7" s="1377"/>
      <c r="ESR7" s="1377"/>
      <c r="ESS7" s="1377"/>
      <c r="EST7" s="1377"/>
      <c r="ESU7" s="1377"/>
      <c r="ESV7" s="1377"/>
      <c r="ESW7" s="1377"/>
      <c r="ESX7" s="1377"/>
      <c r="ESY7" s="1377"/>
      <c r="ESZ7" s="1377"/>
      <c r="ETA7" s="1377"/>
      <c r="ETB7" s="1377"/>
      <c r="ETC7" s="1377"/>
      <c r="ETD7" s="1377"/>
      <c r="ETE7" s="1377"/>
      <c r="ETF7" s="1377"/>
      <c r="ETG7" s="1377"/>
      <c r="ETH7" s="1377"/>
      <c r="ETI7" s="1377"/>
      <c r="ETJ7" s="1377"/>
      <c r="ETK7" s="1377"/>
      <c r="ETL7" s="1377"/>
      <c r="ETM7" s="1377"/>
      <c r="ETN7" s="1377"/>
      <c r="ETO7" s="1377"/>
      <c r="ETP7" s="1377"/>
      <c r="ETQ7" s="1377"/>
      <c r="ETR7" s="1377"/>
      <c r="ETS7" s="1377"/>
      <c r="ETT7" s="1377"/>
      <c r="ETU7" s="1377"/>
      <c r="ETV7" s="1377"/>
      <c r="ETW7" s="1377"/>
      <c r="ETX7" s="1377"/>
      <c r="ETY7" s="1377"/>
      <c r="ETZ7" s="1377"/>
      <c r="EUA7" s="1377"/>
      <c r="EUB7" s="1377"/>
      <c r="EUC7" s="1377"/>
      <c r="EUD7" s="1377"/>
      <c r="EUE7" s="1377"/>
      <c r="EUF7" s="1377"/>
      <c r="EUG7" s="1377"/>
      <c r="EUH7" s="1377"/>
      <c r="EUI7" s="1377"/>
      <c r="EUJ7" s="1377"/>
      <c r="EUK7" s="1377"/>
      <c r="EUL7" s="1377"/>
      <c r="EUM7" s="1377"/>
      <c r="EUN7" s="1377"/>
      <c r="EUO7" s="1377"/>
      <c r="EUP7" s="1377"/>
      <c r="EUQ7" s="1377"/>
      <c r="EUR7" s="1377"/>
      <c r="EUS7" s="1377"/>
      <c r="EUT7" s="1377"/>
      <c r="EUU7" s="1377"/>
      <c r="EUV7" s="1377"/>
      <c r="EUW7" s="1377"/>
      <c r="EUX7" s="1377"/>
      <c r="EUY7" s="1377"/>
      <c r="EUZ7" s="1377"/>
      <c r="EVA7" s="1377"/>
      <c r="EVB7" s="1377"/>
      <c r="EVC7" s="1377"/>
      <c r="EVD7" s="1377"/>
      <c r="EVE7" s="1377"/>
      <c r="EVF7" s="1377"/>
      <c r="EVG7" s="1377"/>
      <c r="EVH7" s="1377"/>
      <c r="EVI7" s="1377"/>
      <c r="EVJ7" s="1377"/>
      <c r="EVK7" s="1377"/>
      <c r="EVL7" s="1377"/>
      <c r="EVM7" s="1377"/>
      <c r="EVN7" s="1377"/>
      <c r="EVO7" s="1377"/>
      <c r="EVP7" s="1377"/>
      <c r="EVQ7" s="1377"/>
      <c r="EVR7" s="1377"/>
      <c r="EVS7" s="1377"/>
      <c r="EVT7" s="1377"/>
      <c r="EVU7" s="1377"/>
      <c r="EVV7" s="1377"/>
      <c r="EVW7" s="1377"/>
      <c r="EVX7" s="1377"/>
      <c r="EVY7" s="1377"/>
      <c r="EVZ7" s="1377"/>
      <c r="EWA7" s="1377"/>
      <c r="EWB7" s="1377"/>
      <c r="EWC7" s="1377"/>
      <c r="EWD7" s="1377"/>
      <c r="EWE7" s="1377"/>
      <c r="EWF7" s="1377"/>
      <c r="EWG7" s="1377"/>
      <c r="EWH7" s="1377"/>
      <c r="EWI7" s="1377"/>
      <c r="EWJ7" s="1377"/>
      <c r="EWK7" s="1377"/>
      <c r="EWL7" s="1377"/>
      <c r="EWM7" s="1377"/>
      <c r="EWN7" s="1377"/>
      <c r="EWO7" s="1377"/>
      <c r="EWP7" s="1377"/>
      <c r="EWQ7" s="1377"/>
      <c r="EWR7" s="1377"/>
      <c r="EWS7" s="1377"/>
      <c r="EWT7" s="1377"/>
      <c r="EWU7" s="1377"/>
      <c r="EWV7" s="1377"/>
      <c r="EWW7" s="1377"/>
      <c r="EWX7" s="1377"/>
      <c r="EWY7" s="1377"/>
      <c r="EWZ7" s="1377"/>
      <c r="EXA7" s="1377"/>
      <c r="EXB7" s="1377"/>
      <c r="EXC7" s="1377"/>
      <c r="EXD7" s="1377"/>
      <c r="EXE7" s="1377"/>
      <c r="EXF7" s="1377"/>
      <c r="EXG7" s="1377"/>
      <c r="EXH7" s="1377"/>
      <c r="EXI7" s="1377"/>
      <c r="EXJ7" s="1377"/>
      <c r="EXK7" s="1377"/>
      <c r="EXL7" s="1377"/>
      <c r="EXM7" s="1377"/>
      <c r="EXN7" s="1377"/>
      <c r="EXO7" s="1377"/>
      <c r="EXP7" s="1377"/>
      <c r="EXQ7" s="1377"/>
      <c r="EXR7" s="1377"/>
      <c r="EXS7" s="1377"/>
      <c r="EXT7" s="1377"/>
      <c r="EXU7" s="1377"/>
      <c r="EXV7" s="1377"/>
      <c r="EXW7" s="1377"/>
      <c r="EXX7" s="1377"/>
      <c r="EXY7" s="1377"/>
      <c r="EXZ7" s="1377"/>
      <c r="EYA7" s="1377"/>
      <c r="EYB7" s="1377"/>
      <c r="EYC7" s="1377"/>
      <c r="EYD7" s="1377"/>
      <c r="EYE7" s="1377"/>
      <c r="EYF7" s="1377"/>
      <c r="EYG7" s="1377"/>
      <c r="EYH7" s="1377"/>
      <c r="EYI7" s="1377"/>
      <c r="EYJ7" s="1377"/>
      <c r="EYK7" s="1377"/>
      <c r="EYL7" s="1377"/>
      <c r="EYM7" s="1377"/>
      <c r="EYN7" s="1377"/>
      <c r="EYO7" s="1377"/>
      <c r="EYP7" s="1377"/>
      <c r="EYQ7" s="1377"/>
      <c r="EYR7" s="1377"/>
      <c r="EYS7" s="1377"/>
      <c r="EYT7" s="1377"/>
      <c r="EYU7" s="1377"/>
      <c r="EYV7" s="1377"/>
      <c r="EYW7" s="1377"/>
      <c r="EYX7" s="1377"/>
      <c r="EYY7" s="1377"/>
      <c r="EYZ7" s="1377"/>
      <c r="EZA7" s="1377"/>
      <c r="EZB7" s="1377"/>
      <c r="EZC7" s="1377"/>
      <c r="EZD7" s="1377"/>
      <c r="EZE7" s="1377"/>
      <c r="EZF7" s="1377"/>
      <c r="EZG7" s="1377"/>
      <c r="EZH7" s="1377"/>
      <c r="EZI7" s="1377"/>
      <c r="EZJ7" s="1377"/>
      <c r="EZK7" s="1377"/>
      <c r="EZL7" s="1377"/>
      <c r="EZM7" s="1377"/>
      <c r="EZN7" s="1377"/>
      <c r="EZO7" s="1377"/>
      <c r="EZP7" s="1377"/>
      <c r="EZQ7" s="1377"/>
      <c r="EZR7" s="1377"/>
      <c r="EZS7" s="1377"/>
      <c r="EZT7" s="1377"/>
      <c r="EZU7" s="1377"/>
      <c r="EZV7" s="1377"/>
      <c r="EZW7" s="1377"/>
      <c r="EZX7" s="1377"/>
      <c r="EZY7" s="1377"/>
      <c r="EZZ7" s="1377"/>
      <c r="FAA7" s="1377"/>
      <c r="FAB7" s="1377"/>
      <c r="FAC7" s="1377"/>
      <c r="FAD7" s="1377"/>
      <c r="FAE7" s="1377"/>
      <c r="FAF7" s="1377"/>
      <c r="FAG7" s="1377"/>
      <c r="FAH7" s="1377"/>
      <c r="FAI7" s="1377"/>
      <c r="FAJ7" s="1377"/>
      <c r="FAK7" s="1377"/>
      <c r="FAL7" s="1377"/>
      <c r="FAM7" s="1377"/>
      <c r="FAN7" s="1377"/>
      <c r="FAO7" s="1377"/>
      <c r="FAP7" s="1377"/>
      <c r="FAQ7" s="1377"/>
      <c r="FAR7" s="1377"/>
      <c r="FAS7" s="1377"/>
      <c r="FAT7" s="1377"/>
      <c r="FAU7" s="1377"/>
      <c r="FAV7" s="1377"/>
      <c r="FAW7" s="1377"/>
      <c r="FAX7" s="1377"/>
      <c r="FAY7" s="1377"/>
      <c r="FAZ7" s="1377"/>
      <c r="FBA7" s="1377"/>
      <c r="FBB7" s="1377"/>
      <c r="FBC7" s="1377"/>
      <c r="FBD7" s="1377"/>
      <c r="FBE7" s="1377"/>
      <c r="FBF7" s="1377"/>
      <c r="FBG7" s="1377"/>
      <c r="FBH7" s="1377"/>
      <c r="FBI7" s="1377"/>
      <c r="FBJ7" s="1377"/>
      <c r="FBK7" s="1377"/>
      <c r="FBL7" s="1377"/>
      <c r="FBM7" s="1377"/>
      <c r="FBN7" s="1377"/>
      <c r="FBO7" s="1377"/>
      <c r="FBP7" s="1377"/>
      <c r="FBQ7" s="1377"/>
      <c r="FBR7" s="1377"/>
      <c r="FBS7" s="1377"/>
      <c r="FBT7" s="1377"/>
      <c r="FBU7" s="1377"/>
      <c r="FBV7" s="1377"/>
      <c r="FBW7" s="1377"/>
      <c r="FBX7" s="1377"/>
      <c r="FBY7" s="1377"/>
      <c r="FBZ7" s="1377"/>
      <c r="FCA7" s="1377"/>
      <c r="FCB7" s="1377"/>
      <c r="FCC7" s="1377"/>
      <c r="FCD7" s="1377"/>
      <c r="FCE7" s="1377"/>
      <c r="FCF7" s="1377"/>
      <c r="FCG7" s="1377"/>
      <c r="FCH7" s="1377"/>
      <c r="FCI7" s="1377"/>
      <c r="FCJ7" s="1377"/>
      <c r="FCK7" s="1377"/>
      <c r="FCL7" s="1377"/>
      <c r="FCM7" s="1377"/>
      <c r="FCN7" s="1377"/>
      <c r="FCO7" s="1377"/>
      <c r="FCP7" s="1377"/>
      <c r="FCQ7" s="1377"/>
      <c r="FCR7" s="1377"/>
      <c r="FCS7" s="1377"/>
      <c r="FCT7" s="1377"/>
      <c r="FCU7" s="1377"/>
      <c r="FCV7" s="1377"/>
      <c r="FCW7" s="1377"/>
      <c r="FCX7" s="1377"/>
      <c r="FCY7" s="1377"/>
      <c r="FCZ7" s="1377"/>
      <c r="FDA7" s="1377"/>
      <c r="FDB7" s="1377"/>
      <c r="FDC7" s="1377"/>
      <c r="FDD7" s="1377"/>
      <c r="FDE7" s="1377"/>
      <c r="FDF7" s="1377"/>
      <c r="FDG7" s="1377"/>
      <c r="FDH7" s="1377"/>
      <c r="FDI7" s="1377"/>
      <c r="FDJ7" s="1377"/>
      <c r="FDK7" s="1377"/>
      <c r="FDL7" s="1377"/>
      <c r="FDM7" s="1377"/>
      <c r="FDN7" s="1377"/>
      <c r="FDO7" s="1377"/>
      <c r="FDP7" s="1377"/>
      <c r="FDQ7" s="1377"/>
      <c r="FDR7" s="1377"/>
      <c r="FDS7" s="1377"/>
      <c r="FDT7" s="1377"/>
      <c r="FDU7" s="1377"/>
      <c r="FDV7" s="1377"/>
      <c r="FDW7" s="1377"/>
      <c r="FDX7" s="1377"/>
      <c r="FDY7" s="1377"/>
      <c r="FDZ7" s="1377"/>
      <c r="FEA7" s="1377"/>
      <c r="FEB7" s="1377"/>
      <c r="FEC7" s="1377"/>
      <c r="FED7" s="1377"/>
      <c r="FEE7" s="1377"/>
      <c r="FEF7" s="1377"/>
      <c r="FEG7" s="1377"/>
      <c r="FEH7" s="1377"/>
      <c r="FEI7" s="1377"/>
      <c r="FEJ7" s="1377"/>
      <c r="FEK7" s="1377"/>
      <c r="FEL7" s="1377"/>
      <c r="FEM7" s="1377"/>
      <c r="FEN7" s="1377"/>
      <c r="FEO7" s="1377"/>
      <c r="FEP7" s="1377"/>
      <c r="FEQ7" s="1377"/>
      <c r="FER7" s="1377"/>
      <c r="FES7" s="1377"/>
      <c r="FET7" s="1377"/>
      <c r="FEU7" s="1377"/>
      <c r="FEV7" s="1377"/>
      <c r="FEW7" s="1377"/>
      <c r="FEX7" s="1377"/>
      <c r="FEY7" s="1377"/>
      <c r="FEZ7" s="1377"/>
      <c r="FFA7" s="1377"/>
      <c r="FFB7" s="1377"/>
      <c r="FFC7" s="1377"/>
      <c r="FFD7" s="1377"/>
      <c r="FFE7" s="1377"/>
      <c r="FFF7" s="1377"/>
      <c r="FFG7" s="1377"/>
      <c r="FFH7" s="1377"/>
      <c r="FFI7" s="1377"/>
      <c r="FFJ7" s="1377"/>
      <c r="FFK7" s="1377"/>
      <c r="FFL7" s="1377"/>
      <c r="FFM7" s="1377"/>
      <c r="FFN7" s="1377"/>
      <c r="FFO7" s="1377"/>
      <c r="FFP7" s="1377"/>
      <c r="FFQ7" s="1377"/>
      <c r="FFR7" s="1377"/>
      <c r="FFS7" s="1377"/>
      <c r="FFT7" s="1377"/>
      <c r="FFU7" s="1377"/>
      <c r="FFV7" s="1377"/>
      <c r="FFW7" s="1377"/>
      <c r="FFX7" s="1377"/>
      <c r="FFY7" s="1377"/>
      <c r="FFZ7" s="1377"/>
      <c r="FGA7" s="1377"/>
      <c r="FGB7" s="1377"/>
      <c r="FGC7" s="1377"/>
      <c r="FGD7" s="1377"/>
      <c r="FGE7" s="1377"/>
      <c r="FGF7" s="1377"/>
      <c r="FGG7" s="1377"/>
      <c r="FGH7" s="1377"/>
      <c r="FGI7" s="1377"/>
      <c r="FGJ7" s="1377"/>
      <c r="FGK7" s="1377"/>
      <c r="FGL7" s="1377"/>
      <c r="FGM7" s="1377"/>
      <c r="FGN7" s="1377"/>
      <c r="FGO7" s="1377"/>
      <c r="FGP7" s="1377"/>
      <c r="FGQ7" s="1377"/>
      <c r="FGR7" s="1377"/>
      <c r="FGS7" s="1377"/>
      <c r="FGT7" s="1377"/>
      <c r="FGU7" s="1377"/>
      <c r="FGV7" s="1377"/>
      <c r="FGW7" s="1377"/>
      <c r="FGX7" s="1377"/>
      <c r="FGY7" s="1377"/>
      <c r="FGZ7" s="1377"/>
      <c r="FHA7" s="1377"/>
      <c r="FHB7" s="1377"/>
      <c r="FHC7" s="1377"/>
      <c r="FHD7" s="1377"/>
      <c r="FHE7" s="1377"/>
      <c r="FHF7" s="1377"/>
      <c r="FHG7" s="1377"/>
      <c r="FHH7" s="1377"/>
      <c r="FHI7" s="1377"/>
      <c r="FHJ7" s="1377"/>
      <c r="FHK7" s="1377"/>
      <c r="FHL7" s="1377"/>
      <c r="FHM7" s="1377"/>
      <c r="FHN7" s="1377"/>
      <c r="FHO7" s="1377"/>
      <c r="FHP7" s="1377"/>
      <c r="FHQ7" s="1377"/>
      <c r="FHR7" s="1377"/>
      <c r="FHS7" s="1377"/>
      <c r="FHT7" s="1377"/>
      <c r="FHU7" s="1377"/>
      <c r="FHV7" s="1377"/>
      <c r="FHW7" s="1377"/>
      <c r="FHX7" s="1377"/>
      <c r="FHY7" s="1377"/>
      <c r="FHZ7" s="1377"/>
      <c r="FIA7" s="1377"/>
      <c r="FIB7" s="1377"/>
      <c r="FIC7" s="1377"/>
      <c r="FID7" s="1377"/>
      <c r="FIE7" s="1377"/>
      <c r="FIF7" s="1377"/>
      <c r="FIG7" s="1377"/>
      <c r="FIH7" s="1377"/>
      <c r="FII7" s="1377"/>
      <c r="FIJ7" s="1377"/>
      <c r="FIK7" s="1377"/>
      <c r="FIL7" s="1377"/>
      <c r="FIM7" s="1377"/>
      <c r="FIN7" s="1377"/>
      <c r="FIO7" s="1377"/>
      <c r="FIP7" s="1377"/>
      <c r="FIQ7" s="1377"/>
      <c r="FIR7" s="1377"/>
      <c r="FIS7" s="1377"/>
      <c r="FIT7" s="1377"/>
      <c r="FIU7" s="1377"/>
      <c r="FIV7" s="1377"/>
      <c r="FIW7" s="1377"/>
      <c r="FIX7" s="1377"/>
      <c r="FIY7" s="1377"/>
      <c r="FIZ7" s="1377"/>
      <c r="FJA7" s="1377"/>
      <c r="FJB7" s="1377"/>
      <c r="FJC7" s="1377"/>
      <c r="FJD7" s="1377"/>
      <c r="FJE7" s="1377"/>
      <c r="FJF7" s="1377"/>
      <c r="FJG7" s="1377"/>
      <c r="FJH7" s="1377"/>
      <c r="FJI7" s="1377"/>
      <c r="FJJ7" s="1377"/>
      <c r="FJK7" s="1377"/>
      <c r="FJL7" s="1377"/>
      <c r="FJM7" s="1377"/>
      <c r="FJN7" s="1377"/>
      <c r="FJO7" s="1377"/>
      <c r="FJP7" s="1377"/>
      <c r="FJQ7" s="1377"/>
      <c r="FJR7" s="1377"/>
      <c r="FJS7" s="1377"/>
      <c r="FJT7" s="1377"/>
      <c r="FJU7" s="1377"/>
      <c r="FJV7" s="1377"/>
      <c r="FJW7" s="1377"/>
      <c r="FJX7" s="1377"/>
      <c r="FJY7" s="1377"/>
      <c r="FJZ7" s="1377"/>
      <c r="FKA7" s="1377"/>
      <c r="FKB7" s="1377"/>
      <c r="FKC7" s="1377"/>
      <c r="FKD7" s="1377"/>
      <c r="FKE7" s="1377"/>
      <c r="FKF7" s="1377"/>
      <c r="FKG7" s="1377"/>
      <c r="FKH7" s="1377"/>
      <c r="FKI7" s="1377"/>
      <c r="FKJ7" s="1377"/>
      <c r="FKK7" s="1377"/>
      <c r="FKL7" s="1377"/>
      <c r="FKM7" s="1377"/>
      <c r="FKN7" s="1377"/>
      <c r="FKO7" s="1377"/>
      <c r="FKP7" s="1377"/>
      <c r="FKQ7" s="1377"/>
      <c r="FKR7" s="1377"/>
      <c r="FKS7" s="1377"/>
      <c r="FKT7" s="1377"/>
      <c r="FKU7" s="1377"/>
      <c r="FKV7" s="1377"/>
      <c r="FKW7" s="1377"/>
      <c r="FKX7" s="1377"/>
      <c r="FKY7" s="1377"/>
      <c r="FKZ7" s="1377"/>
      <c r="FLA7" s="1377"/>
      <c r="FLB7" s="1377"/>
      <c r="FLC7" s="1377"/>
      <c r="FLD7" s="1377"/>
      <c r="FLE7" s="1377"/>
      <c r="FLF7" s="1377"/>
      <c r="FLG7" s="1377"/>
      <c r="FLH7" s="1377"/>
      <c r="FLI7" s="1377"/>
      <c r="FLJ7" s="1377"/>
      <c r="FLK7" s="1377"/>
      <c r="FLL7" s="1377"/>
      <c r="FLM7" s="1377"/>
      <c r="FLN7" s="1377"/>
      <c r="FLO7" s="1377"/>
      <c r="FLP7" s="1377"/>
      <c r="FLQ7" s="1377"/>
      <c r="FLR7" s="1377"/>
      <c r="FLS7" s="1377"/>
      <c r="FLT7" s="1377"/>
      <c r="FLU7" s="1377"/>
      <c r="FLV7" s="1377"/>
      <c r="FLW7" s="1377"/>
      <c r="FLX7" s="1377"/>
      <c r="FLY7" s="1377"/>
      <c r="FLZ7" s="1377"/>
      <c r="FMA7" s="1377"/>
      <c r="FMB7" s="1377"/>
      <c r="FMC7" s="1377"/>
      <c r="FMD7" s="1377"/>
      <c r="FME7" s="1377"/>
      <c r="FMF7" s="1377"/>
      <c r="FMG7" s="1377"/>
      <c r="FMH7" s="1377"/>
      <c r="FMI7" s="1377"/>
      <c r="FMJ7" s="1377"/>
      <c r="FMK7" s="1377"/>
      <c r="FML7" s="1377"/>
      <c r="FMM7" s="1377"/>
      <c r="FMN7" s="1377"/>
      <c r="FMO7" s="1377"/>
      <c r="FMP7" s="1377"/>
      <c r="FMQ7" s="1377"/>
      <c r="FMR7" s="1377"/>
      <c r="FMS7" s="1377"/>
      <c r="FMT7" s="1377"/>
      <c r="FMU7" s="1377"/>
      <c r="FMV7" s="1377"/>
      <c r="FMW7" s="1377"/>
      <c r="FMX7" s="1377"/>
      <c r="FMY7" s="1377"/>
      <c r="FMZ7" s="1377"/>
      <c r="FNA7" s="1377"/>
      <c r="FNB7" s="1377"/>
      <c r="FNC7" s="1377"/>
      <c r="FND7" s="1377"/>
      <c r="FNE7" s="1377"/>
      <c r="FNF7" s="1377"/>
      <c r="FNG7" s="1377"/>
      <c r="FNH7" s="1377"/>
      <c r="FNI7" s="1377"/>
      <c r="FNJ7" s="1377"/>
      <c r="FNK7" s="1377"/>
      <c r="FNL7" s="1377"/>
      <c r="FNM7" s="1377"/>
      <c r="FNN7" s="1377"/>
      <c r="FNO7" s="1377"/>
      <c r="FNP7" s="1377"/>
      <c r="FNQ7" s="1377"/>
      <c r="FNR7" s="1377"/>
      <c r="FNS7" s="1377"/>
      <c r="FNT7" s="1377"/>
      <c r="FNU7" s="1377"/>
      <c r="FNV7" s="1377"/>
      <c r="FNW7" s="1377"/>
      <c r="FNX7" s="1377"/>
      <c r="FNY7" s="1377"/>
      <c r="FNZ7" s="1377"/>
      <c r="FOA7" s="1377"/>
      <c r="FOB7" s="1377"/>
      <c r="FOC7" s="1377"/>
      <c r="FOD7" s="1377"/>
      <c r="FOE7" s="1377"/>
      <c r="FOF7" s="1377"/>
      <c r="FOG7" s="1377"/>
      <c r="FOH7" s="1377"/>
      <c r="FOI7" s="1377"/>
      <c r="FOJ7" s="1377"/>
      <c r="FOK7" s="1377"/>
      <c r="FOL7" s="1377"/>
      <c r="FOM7" s="1377"/>
      <c r="FON7" s="1377"/>
      <c r="FOO7" s="1377"/>
      <c r="FOP7" s="1377"/>
      <c r="FOQ7" s="1377"/>
      <c r="FOR7" s="1377"/>
      <c r="FOS7" s="1377"/>
      <c r="FOT7" s="1377"/>
      <c r="FOU7" s="1377"/>
      <c r="FOV7" s="1377"/>
      <c r="FOW7" s="1377"/>
      <c r="FOX7" s="1377"/>
      <c r="FOY7" s="1377"/>
      <c r="FOZ7" s="1377"/>
      <c r="FPA7" s="1377"/>
      <c r="FPB7" s="1377"/>
      <c r="FPC7" s="1377"/>
      <c r="FPD7" s="1377"/>
      <c r="FPE7" s="1377"/>
      <c r="FPF7" s="1377"/>
      <c r="FPG7" s="1377"/>
      <c r="FPH7" s="1377"/>
      <c r="FPI7" s="1377"/>
      <c r="FPJ7" s="1377"/>
      <c r="FPK7" s="1377"/>
      <c r="FPL7" s="1377"/>
      <c r="FPM7" s="1377"/>
      <c r="FPN7" s="1377"/>
      <c r="FPO7" s="1377"/>
      <c r="FPP7" s="1377"/>
      <c r="FPQ7" s="1377"/>
      <c r="FPR7" s="1377"/>
      <c r="FPS7" s="1377"/>
      <c r="FPT7" s="1377"/>
      <c r="FPU7" s="1377"/>
      <c r="FPV7" s="1377"/>
      <c r="FPW7" s="1377"/>
      <c r="FPX7" s="1377"/>
      <c r="FPY7" s="1377"/>
      <c r="FPZ7" s="1377"/>
      <c r="FQA7" s="1377"/>
      <c r="FQB7" s="1377"/>
      <c r="FQC7" s="1377"/>
      <c r="FQD7" s="1377"/>
      <c r="FQE7" s="1377"/>
      <c r="FQF7" s="1377"/>
      <c r="FQG7" s="1377"/>
      <c r="FQH7" s="1377"/>
      <c r="FQI7" s="1377"/>
      <c r="FQJ7" s="1377"/>
      <c r="FQK7" s="1377"/>
      <c r="FQL7" s="1377"/>
      <c r="FQM7" s="1377"/>
      <c r="FQN7" s="1377"/>
      <c r="FQO7" s="1377"/>
      <c r="FQP7" s="1377"/>
      <c r="FQQ7" s="1377"/>
      <c r="FQR7" s="1377"/>
      <c r="FQS7" s="1377"/>
      <c r="FQT7" s="1377"/>
      <c r="FQU7" s="1377"/>
      <c r="FQV7" s="1377"/>
      <c r="FQW7" s="1377"/>
      <c r="FQX7" s="1377"/>
      <c r="FQY7" s="1377"/>
      <c r="FQZ7" s="1377"/>
      <c r="FRA7" s="1377"/>
      <c r="FRB7" s="1377"/>
      <c r="FRC7" s="1377"/>
      <c r="FRD7" s="1377"/>
      <c r="FRE7" s="1377"/>
      <c r="FRF7" s="1377"/>
      <c r="FRG7" s="1377"/>
      <c r="FRH7" s="1377"/>
      <c r="FRI7" s="1377"/>
      <c r="FRJ7" s="1377"/>
      <c r="FRK7" s="1377"/>
      <c r="FRL7" s="1377"/>
      <c r="FRM7" s="1377"/>
      <c r="FRN7" s="1377"/>
      <c r="FRO7" s="1377"/>
      <c r="FRP7" s="1377"/>
      <c r="FRQ7" s="1377"/>
      <c r="FRR7" s="1377"/>
      <c r="FRS7" s="1377"/>
      <c r="FRT7" s="1377"/>
      <c r="FRU7" s="1377"/>
      <c r="FRV7" s="1377"/>
      <c r="FRW7" s="1377"/>
      <c r="FRX7" s="1377"/>
      <c r="FRY7" s="1377"/>
      <c r="FRZ7" s="1377"/>
      <c r="FSA7" s="1377"/>
      <c r="FSB7" s="1377"/>
      <c r="FSC7" s="1377"/>
      <c r="FSD7" s="1377"/>
      <c r="FSE7" s="1377"/>
      <c r="FSF7" s="1377"/>
      <c r="FSG7" s="1377"/>
      <c r="FSH7" s="1377"/>
      <c r="FSI7" s="1377"/>
      <c r="FSJ7" s="1377"/>
      <c r="FSK7" s="1377"/>
      <c r="FSL7" s="1377"/>
      <c r="FSM7" s="1377"/>
      <c r="FSN7" s="1377"/>
      <c r="FSO7" s="1377"/>
      <c r="FSP7" s="1377"/>
      <c r="FSQ7" s="1377"/>
      <c r="FSR7" s="1377"/>
      <c r="FSS7" s="1377"/>
      <c r="FST7" s="1377"/>
      <c r="FSU7" s="1377"/>
      <c r="FSV7" s="1377"/>
      <c r="FSW7" s="1377"/>
      <c r="FSX7" s="1377"/>
      <c r="FSY7" s="1377"/>
      <c r="FSZ7" s="1377"/>
      <c r="FTA7" s="1377"/>
      <c r="FTB7" s="1377"/>
      <c r="FTC7" s="1377"/>
      <c r="FTD7" s="1377"/>
      <c r="FTE7" s="1377"/>
      <c r="FTF7" s="1377"/>
      <c r="FTG7" s="1377"/>
      <c r="FTH7" s="1377"/>
      <c r="FTI7" s="1377"/>
      <c r="FTJ7" s="1377"/>
      <c r="FTK7" s="1377"/>
      <c r="FTL7" s="1377"/>
      <c r="FTM7" s="1377"/>
      <c r="FTN7" s="1377"/>
      <c r="FTO7" s="1377"/>
      <c r="FTP7" s="1377"/>
      <c r="FTQ7" s="1377"/>
      <c r="FTR7" s="1377"/>
      <c r="FTS7" s="1377"/>
      <c r="FTT7" s="1377"/>
      <c r="FTU7" s="1377"/>
      <c r="FTV7" s="1377"/>
      <c r="FTW7" s="1377"/>
      <c r="FTX7" s="1377"/>
      <c r="FTY7" s="1377"/>
      <c r="FTZ7" s="1377"/>
      <c r="FUA7" s="1377"/>
      <c r="FUB7" s="1377"/>
      <c r="FUC7" s="1377"/>
      <c r="FUD7" s="1377"/>
      <c r="FUE7" s="1377"/>
      <c r="FUF7" s="1377"/>
      <c r="FUG7" s="1377"/>
      <c r="FUH7" s="1377"/>
      <c r="FUI7" s="1377"/>
      <c r="FUJ7" s="1377"/>
      <c r="FUK7" s="1377"/>
      <c r="FUL7" s="1377"/>
      <c r="FUM7" s="1377"/>
      <c r="FUN7" s="1377"/>
      <c r="FUO7" s="1377"/>
      <c r="FUP7" s="1377"/>
      <c r="FUQ7" s="1377"/>
      <c r="FUR7" s="1377"/>
      <c r="FUS7" s="1377"/>
      <c r="FUT7" s="1377"/>
      <c r="FUU7" s="1377"/>
      <c r="FUV7" s="1377"/>
      <c r="FUW7" s="1377"/>
      <c r="FUX7" s="1377"/>
      <c r="FUY7" s="1377"/>
      <c r="FUZ7" s="1377"/>
      <c r="FVA7" s="1377"/>
      <c r="FVB7" s="1377"/>
      <c r="FVC7" s="1377"/>
      <c r="FVD7" s="1377"/>
      <c r="FVE7" s="1377"/>
      <c r="FVF7" s="1377"/>
      <c r="FVG7" s="1377"/>
      <c r="FVH7" s="1377"/>
      <c r="FVI7" s="1377"/>
      <c r="FVJ7" s="1377"/>
      <c r="FVK7" s="1377"/>
      <c r="FVL7" s="1377"/>
      <c r="FVM7" s="1377"/>
      <c r="FVN7" s="1377"/>
      <c r="FVO7" s="1377"/>
      <c r="FVP7" s="1377"/>
      <c r="FVQ7" s="1377"/>
      <c r="FVR7" s="1377"/>
      <c r="FVS7" s="1377"/>
      <c r="FVT7" s="1377"/>
      <c r="FVU7" s="1377"/>
      <c r="FVV7" s="1377"/>
      <c r="FVW7" s="1377"/>
      <c r="FVX7" s="1377"/>
      <c r="FVY7" s="1377"/>
      <c r="FVZ7" s="1377"/>
      <c r="FWA7" s="1377"/>
      <c r="FWB7" s="1377"/>
      <c r="FWC7" s="1377"/>
      <c r="FWD7" s="1377"/>
      <c r="FWE7" s="1377"/>
      <c r="FWF7" s="1377"/>
      <c r="FWG7" s="1377"/>
      <c r="FWH7" s="1377"/>
      <c r="FWI7" s="1377"/>
      <c r="FWJ7" s="1377"/>
      <c r="FWK7" s="1377"/>
      <c r="FWL7" s="1377"/>
      <c r="FWM7" s="1377"/>
      <c r="FWN7" s="1377"/>
      <c r="FWO7" s="1377"/>
      <c r="FWP7" s="1377"/>
      <c r="FWQ7" s="1377"/>
      <c r="FWR7" s="1377"/>
      <c r="FWS7" s="1377"/>
      <c r="FWT7" s="1377"/>
      <c r="FWU7" s="1377"/>
      <c r="FWV7" s="1377"/>
      <c r="FWW7" s="1377"/>
      <c r="FWX7" s="1377"/>
      <c r="FWY7" s="1377"/>
      <c r="FWZ7" s="1377"/>
      <c r="FXA7" s="1377"/>
      <c r="FXB7" s="1377"/>
      <c r="FXC7" s="1377"/>
      <c r="FXD7" s="1377"/>
      <c r="FXE7" s="1377"/>
      <c r="FXF7" s="1377"/>
      <c r="FXG7" s="1377"/>
      <c r="FXH7" s="1377"/>
      <c r="FXI7" s="1377"/>
      <c r="FXJ7" s="1377"/>
      <c r="FXK7" s="1377"/>
      <c r="FXL7" s="1377"/>
      <c r="FXM7" s="1377"/>
      <c r="FXN7" s="1377"/>
      <c r="FXO7" s="1377"/>
      <c r="FXP7" s="1377"/>
      <c r="FXQ7" s="1377"/>
      <c r="FXR7" s="1377"/>
      <c r="FXS7" s="1377"/>
      <c r="FXT7" s="1377"/>
      <c r="FXU7" s="1377"/>
      <c r="FXV7" s="1377"/>
      <c r="FXW7" s="1377"/>
      <c r="FXX7" s="1377"/>
      <c r="FXY7" s="1377"/>
      <c r="FXZ7" s="1377"/>
      <c r="FYA7" s="1377"/>
      <c r="FYB7" s="1377"/>
      <c r="FYC7" s="1377"/>
      <c r="FYD7" s="1377"/>
      <c r="FYE7" s="1377"/>
      <c r="FYF7" s="1377"/>
      <c r="FYG7" s="1377"/>
      <c r="FYH7" s="1377"/>
      <c r="FYI7" s="1377"/>
      <c r="FYJ7" s="1377"/>
      <c r="FYK7" s="1377"/>
      <c r="FYL7" s="1377"/>
      <c r="FYM7" s="1377"/>
      <c r="FYN7" s="1377"/>
      <c r="FYO7" s="1377"/>
      <c r="FYP7" s="1377"/>
      <c r="FYQ7" s="1377"/>
      <c r="FYR7" s="1377"/>
      <c r="FYS7" s="1377"/>
      <c r="FYT7" s="1377"/>
      <c r="FYU7" s="1377"/>
      <c r="FYV7" s="1377"/>
      <c r="FYW7" s="1377"/>
      <c r="FYX7" s="1377"/>
      <c r="FYY7" s="1377"/>
      <c r="FYZ7" s="1377"/>
      <c r="FZA7" s="1377"/>
      <c r="FZB7" s="1377"/>
      <c r="FZC7" s="1377"/>
      <c r="FZD7" s="1377"/>
      <c r="FZE7" s="1377"/>
      <c r="FZF7" s="1377"/>
      <c r="FZG7" s="1377"/>
      <c r="FZH7" s="1377"/>
      <c r="FZI7" s="1377"/>
      <c r="FZJ7" s="1377"/>
      <c r="FZK7" s="1377"/>
      <c r="FZL7" s="1377"/>
      <c r="FZM7" s="1377"/>
      <c r="FZN7" s="1377"/>
      <c r="FZO7" s="1377"/>
      <c r="FZP7" s="1377"/>
      <c r="FZQ7" s="1377"/>
      <c r="FZR7" s="1377"/>
      <c r="FZS7" s="1377"/>
      <c r="FZT7" s="1377"/>
      <c r="FZU7" s="1377"/>
      <c r="FZV7" s="1377"/>
      <c r="FZW7" s="1377"/>
      <c r="FZX7" s="1377"/>
      <c r="FZY7" s="1377"/>
      <c r="FZZ7" s="1377"/>
      <c r="GAA7" s="1377"/>
      <c r="GAB7" s="1377"/>
      <c r="GAC7" s="1377"/>
      <c r="GAD7" s="1377"/>
      <c r="GAE7" s="1377"/>
      <c r="GAF7" s="1377"/>
      <c r="GAG7" s="1377"/>
      <c r="GAH7" s="1377"/>
      <c r="GAI7" s="1377"/>
      <c r="GAJ7" s="1377"/>
      <c r="GAK7" s="1377"/>
      <c r="GAL7" s="1377"/>
      <c r="GAM7" s="1377"/>
      <c r="GAN7" s="1377"/>
      <c r="GAO7" s="1377"/>
      <c r="GAP7" s="1377"/>
      <c r="GAQ7" s="1377"/>
      <c r="GAR7" s="1377"/>
      <c r="GAS7" s="1377"/>
      <c r="GAT7" s="1377"/>
      <c r="GAU7" s="1377"/>
      <c r="GAV7" s="1377"/>
      <c r="GAW7" s="1377"/>
      <c r="GAX7" s="1377"/>
      <c r="GAY7" s="1377"/>
      <c r="GAZ7" s="1377"/>
      <c r="GBA7" s="1377"/>
      <c r="GBB7" s="1377"/>
      <c r="GBC7" s="1377"/>
      <c r="GBD7" s="1377"/>
      <c r="GBE7" s="1377"/>
      <c r="GBF7" s="1377"/>
      <c r="GBG7" s="1377"/>
      <c r="GBH7" s="1377"/>
      <c r="GBI7" s="1377"/>
      <c r="GBJ7" s="1377"/>
      <c r="GBK7" s="1377"/>
      <c r="GBL7" s="1377"/>
      <c r="GBM7" s="1377"/>
      <c r="GBN7" s="1377"/>
      <c r="GBO7" s="1377"/>
      <c r="GBP7" s="1377"/>
      <c r="GBQ7" s="1377"/>
      <c r="GBR7" s="1377"/>
      <c r="GBS7" s="1377"/>
      <c r="GBT7" s="1377"/>
      <c r="GBU7" s="1377"/>
      <c r="GBV7" s="1377"/>
      <c r="GBW7" s="1377"/>
      <c r="GBX7" s="1377"/>
      <c r="GBY7" s="1377"/>
      <c r="GBZ7" s="1377"/>
      <c r="GCA7" s="1377"/>
      <c r="GCB7" s="1377"/>
      <c r="GCC7" s="1377"/>
      <c r="GCD7" s="1377"/>
      <c r="GCE7" s="1377"/>
      <c r="GCF7" s="1377"/>
      <c r="GCG7" s="1377"/>
      <c r="GCH7" s="1377"/>
      <c r="GCI7" s="1377"/>
      <c r="GCJ7" s="1377"/>
      <c r="GCK7" s="1377"/>
      <c r="GCL7" s="1377"/>
      <c r="GCM7" s="1377"/>
      <c r="GCN7" s="1377"/>
      <c r="GCO7" s="1377"/>
      <c r="GCP7" s="1377"/>
      <c r="GCQ7" s="1377"/>
      <c r="GCR7" s="1377"/>
      <c r="GCS7" s="1377"/>
      <c r="GCT7" s="1377"/>
      <c r="GCU7" s="1377"/>
      <c r="GCV7" s="1377"/>
      <c r="GCW7" s="1377"/>
      <c r="GCX7" s="1377"/>
      <c r="GCY7" s="1377"/>
      <c r="GCZ7" s="1377"/>
      <c r="GDA7" s="1377"/>
      <c r="GDB7" s="1377"/>
      <c r="GDC7" s="1377"/>
      <c r="GDD7" s="1377"/>
      <c r="GDE7" s="1377"/>
      <c r="GDF7" s="1377"/>
      <c r="GDG7" s="1377"/>
      <c r="GDH7" s="1377"/>
      <c r="GDI7" s="1377"/>
      <c r="GDJ7" s="1377"/>
      <c r="GDK7" s="1377"/>
      <c r="GDL7" s="1377"/>
      <c r="GDM7" s="1377"/>
      <c r="GDN7" s="1377"/>
      <c r="GDO7" s="1377"/>
      <c r="GDP7" s="1377"/>
      <c r="GDQ7" s="1377"/>
      <c r="GDR7" s="1377"/>
      <c r="GDS7" s="1377"/>
      <c r="GDT7" s="1377"/>
      <c r="GDU7" s="1377"/>
      <c r="GDV7" s="1377"/>
      <c r="GDW7" s="1377"/>
      <c r="GDX7" s="1377"/>
      <c r="GDY7" s="1377"/>
      <c r="GDZ7" s="1377"/>
      <c r="GEA7" s="1377"/>
      <c r="GEB7" s="1377"/>
      <c r="GEC7" s="1377"/>
      <c r="GED7" s="1377"/>
      <c r="GEE7" s="1377"/>
      <c r="GEF7" s="1377"/>
      <c r="GEG7" s="1377"/>
      <c r="GEH7" s="1377"/>
      <c r="GEI7" s="1377"/>
      <c r="GEJ7" s="1377"/>
      <c r="GEK7" s="1377"/>
      <c r="GEL7" s="1377"/>
      <c r="GEM7" s="1377"/>
      <c r="GEN7" s="1377"/>
      <c r="GEO7" s="1377"/>
      <c r="GEP7" s="1377"/>
      <c r="GEQ7" s="1377"/>
      <c r="GER7" s="1377"/>
      <c r="GES7" s="1377"/>
      <c r="GET7" s="1377"/>
      <c r="GEU7" s="1377"/>
      <c r="GEV7" s="1377"/>
      <c r="GEW7" s="1377"/>
      <c r="GEX7" s="1377"/>
      <c r="GEY7" s="1377"/>
      <c r="GEZ7" s="1377"/>
      <c r="GFA7" s="1377"/>
      <c r="GFB7" s="1377"/>
      <c r="GFC7" s="1377"/>
      <c r="GFD7" s="1377"/>
      <c r="GFE7" s="1377"/>
      <c r="GFF7" s="1377"/>
      <c r="GFG7" s="1377"/>
      <c r="GFH7" s="1377"/>
      <c r="GFI7" s="1377"/>
      <c r="GFJ7" s="1377"/>
      <c r="GFK7" s="1377"/>
      <c r="GFL7" s="1377"/>
      <c r="GFM7" s="1377"/>
      <c r="GFN7" s="1377"/>
      <c r="GFO7" s="1377"/>
      <c r="GFP7" s="1377"/>
      <c r="GFQ7" s="1377"/>
      <c r="GFR7" s="1377"/>
      <c r="GFS7" s="1377"/>
      <c r="GFT7" s="1377"/>
      <c r="GFU7" s="1377"/>
      <c r="GFV7" s="1377"/>
      <c r="GFW7" s="1377"/>
      <c r="GFX7" s="1377"/>
      <c r="GFY7" s="1377"/>
      <c r="GFZ7" s="1377"/>
      <c r="GGA7" s="1377"/>
      <c r="GGB7" s="1377"/>
      <c r="GGC7" s="1377"/>
      <c r="GGD7" s="1377"/>
      <c r="GGE7" s="1377"/>
      <c r="GGF7" s="1377"/>
      <c r="GGG7" s="1377"/>
      <c r="GGH7" s="1377"/>
      <c r="GGI7" s="1377"/>
      <c r="GGJ7" s="1377"/>
      <c r="GGK7" s="1377"/>
      <c r="GGL7" s="1377"/>
      <c r="GGM7" s="1377"/>
      <c r="GGN7" s="1377"/>
      <c r="GGO7" s="1377"/>
      <c r="GGP7" s="1377"/>
      <c r="GGQ7" s="1377"/>
      <c r="GGR7" s="1377"/>
      <c r="GGS7" s="1377"/>
      <c r="GGT7" s="1377"/>
      <c r="GGU7" s="1377"/>
      <c r="GGV7" s="1377"/>
      <c r="GGW7" s="1377"/>
      <c r="GGX7" s="1377"/>
      <c r="GGY7" s="1377"/>
      <c r="GGZ7" s="1377"/>
      <c r="GHA7" s="1377"/>
      <c r="GHB7" s="1377"/>
      <c r="GHC7" s="1377"/>
      <c r="GHD7" s="1377"/>
      <c r="GHE7" s="1377"/>
      <c r="GHF7" s="1377"/>
      <c r="GHG7" s="1377"/>
      <c r="GHH7" s="1377"/>
      <c r="GHI7" s="1377"/>
      <c r="GHJ7" s="1377"/>
      <c r="GHK7" s="1377"/>
      <c r="GHL7" s="1377"/>
      <c r="GHM7" s="1377"/>
      <c r="GHN7" s="1377"/>
      <c r="GHO7" s="1377"/>
      <c r="GHP7" s="1377"/>
      <c r="GHQ7" s="1377"/>
      <c r="GHR7" s="1377"/>
      <c r="GHS7" s="1377"/>
      <c r="GHT7" s="1377"/>
      <c r="GHU7" s="1377"/>
      <c r="GHV7" s="1377"/>
      <c r="GHW7" s="1377"/>
      <c r="GHX7" s="1377"/>
      <c r="GHY7" s="1377"/>
      <c r="GHZ7" s="1377"/>
      <c r="GIA7" s="1377"/>
      <c r="GIB7" s="1377"/>
      <c r="GIC7" s="1377"/>
      <c r="GID7" s="1377"/>
      <c r="GIE7" s="1377"/>
      <c r="GIF7" s="1377"/>
      <c r="GIG7" s="1377"/>
      <c r="GIH7" s="1377"/>
      <c r="GII7" s="1377"/>
      <c r="GIJ7" s="1377"/>
      <c r="GIK7" s="1377"/>
      <c r="GIL7" s="1377"/>
      <c r="GIM7" s="1377"/>
      <c r="GIN7" s="1377"/>
      <c r="GIO7" s="1377"/>
      <c r="GIP7" s="1377"/>
      <c r="GIQ7" s="1377"/>
      <c r="GIR7" s="1377"/>
      <c r="GIS7" s="1377"/>
      <c r="GIT7" s="1377"/>
      <c r="GIU7" s="1377"/>
      <c r="GIV7" s="1377"/>
      <c r="GIW7" s="1377"/>
      <c r="GIX7" s="1377"/>
      <c r="GIY7" s="1377"/>
      <c r="GIZ7" s="1377"/>
      <c r="GJA7" s="1377"/>
      <c r="GJB7" s="1377"/>
      <c r="GJC7" s="1377"/>
      <c r="GJD7" s="1377"/>
      <c r="GJE7" s="1377"/>
      <c r="GJF7" s="1377"/>
      <c r="GJG7" s="1377"/>
      <c r="GJH7" s="1377"/>
      <c r="GJI7" s="1377"/>
      <c r="GJJ7" s="1377"/>
      <c r="GJK7" s="1377"/>
      <c r="GJL7" s="1377"/>
      <c r="GJM7" s="1377"/>
      <c r="GJN7" s="1377"/>
      <c r="GJO7" s="1377"/>
      <c r="GJP7" s="1377"/>
      <c r="GJQ7" s="1377"/>
      <c r="GJR7" s="1377"/>
      <c r="GJS7" s="1377"/>
      <c r="GJT7" s="1377"/>
      <c r="GJU7" s="1377"/>
      <c r="GJV7" s="1377"/>
      <c r="GJW7" s="1377"/>
      <c r="GJX7" s="1377"/>
      <c r="GJY7" s="1377"/>
      <c r="GJZ7" s="1377"/>
      <c r="GKA7" s="1377"/>
      <c r="GKB7" s="1377"/>
      <c r="GKC7" s="1377"/>
      <c r="GKD7" s="1377"/>
      <c r="GKE7" s="1377"/>
      <c r="GKF7" s="1377"/>
      <c r="GKG7" s="1377"/>
      <c r="GKH7" s="1377"/>
      <c r="GKI7" s="1377"/>
      <c r="GKJ7" s="1377"/>
      <c r="GKK7" s="1377"/>
      <c r="GKL7" s="1377"/>
      <c r="GKM7" s="1377"/>
      <c r="GKN7" s="1377"/>
      <c r="GKO7" s="1377"/>
      <c r="GKP7" s="1377"/>
      <c r="GKQ7" s="1377"/>
      <c r="GKR7" s="1377"/>
      <c r="GKS7" s="1377"/>
      <c r="GKT7" s="1377"/>
      <c r="GKU7" s="1377"/>
      <c r="GKV7" s="1377"/>
      <c r="GKW7" s="1377"/>
      <c r="GKX7" s="1377"/>
      <c r="GKY7" s="1377"/>
      <c r="GKZ7" s="1377"/>
      <c r="GLA7" s="1377"/>
      <c r="GLB7" s="1377"/>
      <c r="GLC7" s="1377"/>
      <c r="GLD7" s="1377"/>
      <c r="GLE7" s="1377"/>
      <c r="GLF7" s="1377"/>
      <c r="GLG7" s="1377"/>
      <c r="GLH7" s="1377"/>
      <c r="GLI7" s="1377"/>
      <c r="GLJ7" s="1377"/>
      <c r="GLK7" s="1377"/>
      <c r="GLL7" s="1377"/>
      <c r="GLM7" s="1377"/>
      <c r="GLN7" s="1377"/>
      <c r="GLO7" s="1377"/>
      <c r="GLP7" s="1377"/>
      <c r="GLQ7" s="1377"/>
      <c r="GLR7" s="1377"/>
      <c r="GLS7" s="1377"/>
      <c r="GLT7" s="1377"/>
      <c r="GLU7" s="1377"/>
      <c r="GLV7" s="1377"/>
      <c r="GLW7" s="1377"/>
      <c r="GLX7" s="1377"/>
      <c r="GLY7" s="1377"/>
      <c r="GLZ7" s="1377"/>
      <c r="GMA7" s="1377"/>
      <c r="GMB7" s="1377"/>
      <c r="GMC7" s="1377"/>
      <c r="GMD7" s="1377"/>
      <c r="GME7" s="1377"/>
      <c r="GMF7" s="1377"/>
      <c r="GMG7" s="1377"/>
      <c r="GMH7" s="1377"/>
      <c r="GMI7" s="1377"/>
      <c r="GMJ7" s="1377"/>
      <c r="GMK7" s="1377"/>
      <c r="GML7" s="1377"/>
      <c r="GMM7" s="1377"/>
      <c r="GMN7" s="1377"/>
      <c r="GMO7" s="1377"/>
      <c r="GMP7" s="1377"/>
      <c r="GMQ7" s="1377"/>
      <c r="GMR7" s="1377"/>
      <c r="GMS7" s="1377"/>
      <c r="GMT7" s="1377"/>
      <c r="GMU7" s="1377"/>
      <c r="GMV7" s="1377"/>
      <c r="GMW7" s="1377"/>
      <c r="GMX7" s="1377"/>
      <c r="GMY7" s="1377"/>
      <c r="GMZ7" s="1377"/>
      <c r="GNA7" s="1377"/>
      <c r="GNB7" s="1377"/>
      <c r="GNC7" s="1377"/>
      <c r="GND7" s="1377"/>
      <c r="GNE7" s="1377"/>
      <c r="GNF7" s="1377"/>
      <c r="GNG7" s="1377"/>
      <c r="GNH7" s="1377"/>
      <c r="GNI7" s="1377"/>
      <c r="GNJ7" s="1377"/>
      <c r="GNK7" s="1377"/>
      <c r="GNL7" s="1377"/>
      <c r="GNM7" s="1377"/>
      <c r="GNN7" s="1377"/>
      <c r="GNO7" s="1377"/>
      <c r="GNP7" s="1377"/>
      <c r="GNQ7" s="1377"/>
      <c r="GNR7" s="1377"/>
      <c r="GNS7" s="1377"/>
      <c r="GNT7" s="1377"/>
      <c r="GNU7" s="1377"/>
      <c r="GNV7" s="1377"/>
      <c r="GNW7" s="1377"/>
      <c r="GNX7" s="1377"/>
      <c r="GNY7" s="1377"/>
      <c r="GNZ7" s="1377"/>
      <c r="GOA7" s="1377"/>
      <c r="GOB7" s="1377"/>
      <c r="GOC7" s="1377"/>
      <c r="GOD7" s="1377"/>
      <c r="GOE7" s="1377"/>
      <c r="GOF7" s="1377"/>
      <c r="GOG7" s="1377"/>
      <c r="GOH7" s="1377"/>
      <c r="GOI7" s="1377"/>
      <c r="GOJ7" s="1377"/>
      <c r="GOK7" s="1377"/>
      <c r="GOL7" s="1377"/>
      <c r="GOM7" s="1377"/>
      <c r="GON7" s="1377"/>
      <c r="GOO7" s="1377"/>
      <c r="GOP7" s="1377"/>
      <c r="GOQ7" s="1377"/>
      <c r="GOR7" s="1377"/>
      <c r="GOS7" s="1377"/>
      <c r="GOT7" s="1377"/>
      <c r="GOU7" s="1377"/>
      <c r="GOV7" s="1377"/>
      <c r="GOW7" s="1377"/>
      <c r="GOX7" s="1377"/>
      <c r="GOY7" s="1377"/>
      <c r="GOZ7" s="1377"/>
      <c r="GPA7" s="1377"/>
      <c r="GPB7" s="1377"/>
      <c r="GPC7" s="1377"/>
      <c r="GPD7" s="1377"/>
      <c r="GPE7" s="1377"/>
      <c r="GPF7" s="1377"/>
      <c r="GPG7" s="1377"/>
      <c r="GPH7" s="1377"/>
      <c r="GPI7" s="1377"/>
      <c r="GPJ7" s="1377"/>
      <c r="GPK7" s="1377"/>
      <c r="GPL7" s="1377"/>
      <c r="GPM7" s="1377"/>
      <c r="GPN7" s="1377"/>
      <c r="GPO7" s="1377"/>
      <c r="GPP7" s="1377"/>
      <c r="GPQ7" s="1377"/>
      <c r="GPR7" s="1377"/>
      <c r="GPS7" s="1377"/>
      <c r="GPT7" s="1377"/>
      <c r="GPU7" s="1377"/>
      <c r="GPV7" s="1377"/>
      <c r="GPW7" s="1377"/>
      <c r="GPX7" s="1377"/>
      <c r="GPY7" s="1377"/>
      <c r="GPZ7" s="1377"/>
      <c r="GQA7" s="1377"/>
      <c r="GQB7" s="1377"/>
      <c r="GQC7" s="1377"/>
      <c r="GQD7" s="1377"/>
      <c r="GQE7" s="1377"/>
      <c r="GQF7" s="1377"/>
      <c r="GQG7" s="1377"/>
      <c r="GQH7" s="1377"/>
      <c r="GQI7" s="1377"/>
      <c r="GQJ7" s="1377"/>
      <c r="GQK7" s="1377"/>
      <c r="GQL7" s="1377"/>
      <c r="GQM7" s="1377"/>
      <c r="GQN7" s="1377"/>
      <c r="GQO7" s="1377"/>
      <c r="GQP7" s="1377"/>
      <c r="GQQ7" s="1377"/>
      <c r="GQR7" s="1377"/>
      <c r="GQS7" s="1377"/>
      <c r="GQT7" s="1377"/>
      <c r="GQU7" s="1377"/>
      <c r="GQV7" s="1377"/>
      <c r="GQW7" s="1377"/>
      <c r="GQX7" s="1377"/>
      <c r="GQY7" s="1377"/>
      <c r="GQZ7" s="1377"/>
      <c r="GRA7" s="1377"/>
      <c r="GRB7" s="1377"/>
      <c r="GRC7" s="1377"/>
      <c r="GRD7" s="1377"/>
      <c r="GRE7" s="1377"/>
      <c r="GRF7" s="1377"/>
      <c r="GRG7" s="1377"/>
      <c r="GRH7" s="1377"/>
      <c r="GRI7" s="1377"/>
      <c r="GRJ7" s="1377"/>
      <c r="GRK7" s="1377"/>
      <c r="GRL7" s="1377"/>
      <c r="GRM7" s="1377"/>
      <c r="GRN7" s="1377"/>
      <c r="GRO7" s="1377"/>
      <c r="GRP7" s="1377"/>
      <c r="GRQ7" s="1377"/>
      <c r="GRR7" s="1377"/>
      <c r="GRS7" s="1377"/>
      <c r="GRT7" s="1377"/>
      <c r="GRU7" s="1377"/>
      <c r="GRV7" s="1377"/>
      <c r="GRW7" s="1377"/>
      <c r="GRX7" s="1377"/>
      <c r="GRY7" s="1377"/>
      <c r="GRZ7" s="1377"/>
      <c r="GSA7" s="1377"/>
      <c r="GSB7" s="1377"/>
      <c r="GSC7" s="1377"/>
      <c r="GSD7" s="1377"/>
      <c r="GSE7" s="1377"/>
      <c r="GSF7" s="1377"/>
      <c r="GSG7" s="1377"/>
      <c r="GSH7" s="1377"/>
      <c r="GSI7" s="1377"/>
      <c r="GSJ7" s="1377"/>
      <c r="GSK7" s="1377"/>
      <c r="GSL7" s="1377"/>
      <c r="GSM7" s="1377"/>
      <c r="GSN7" s="1377"/>
      <c r="GSO7" s="1377"/>
      <c r="GSP7" s="1377"/>
      <c r="GSQ7" s="1377"/>
      <c r="GSR7" s="1377"/>
      <c r="GSS7" s="1377"/>
      <c r="GST7" s="1377"/>
      <c r="GSU7" s="1377"/>
      <c r="GSV7" s="1377"/>
      <c r="GSW7" s="1377"/>
      <c r="GSX7" s="1377"/>
      <c r="GSY7" s="1377"/>
      <c r="GSZ7" s="1377"/>
      <c r="GTA7" s="1377"/>
      <c r="GTB7" s="1377"/>
      <c r="GTC7" s="1377"/>
      <c r="GTD7" s="1377"/>
      <c r="GTE7" s="1377"/>
      <c r="GTF7" s="1377"/>
      <c r="GTG7" s="1377"/>
      <c r="GTH7" s="1377"/>
      <c r="GTI7" s="1377"/>
      <c r="GTJ7" s="1377"/>
      <c r="GTK7" s="1377"/>
      <c r="GTL7" s="1377"/>
      <c r="GTM7" s="1377"/>
      <c r="GTN7" s="1377"/>
      <c r="GTO7" s="1377"/>
      <c r="GTP7" s="1377"/>
      <c r="GTQ7" s="1377"/>
      <c r="GTR7" s="1377"/>
      <c r="GTS7" s="1377"/>
      <c r="GTT7" s="1377"/>
      <c r="GTU7" s="1377"/>
      <c r="GTV7" s="1377"/>
      <c r="GTW7" s="1377"/>
      <c r="GTX7" s="1377"/>
      <c r="GTY7" s="1377"/>
      <c r="GTZ7" s="1377"/>
      <c r="GUA7" s="1377"/>
      <c r="GUB7" s="1377"/>
      <c r="GUC7" s="1377"/>
      <c r="GUD7" s="1377"/>
      <c r="GUE7" s="1377"/>
      <c r="GUF7" s="1377"/>
      <c r="GUG7" s="1377"/>
      <c r="GUH7" s="1377"/>
      <c r="GUI7" s="1377"/>
      <c r="GUJ7" s="1377"/>
      <c r="GUK7" s="1377"/>
      <c r="GUL7" s="1377"/>
      <c r="GUM7" s="1377"/>
      <c r="GUN7" s="1377"/>
      <c r="GUO7" s="1377"/>
      <c r="GUP7" s="1377"/>
      <c r="GUQ7" s="1377"/>
      <c r="GUR7" s="1377"/>
      <c r="GUS7" s="1377"/>
      <c r="GUT7" s="1377"/>
      <c r="GUU7" s="1377"/>
      <c r="GUV7" s="1377"/>
      <c r="GUW7" s="1377"/>
      <c r="GUX7" s="1377"/>
      <c r="GUY7" s="1377"/>
      <c r="GUZ7" s="1377"/>
      <c r="GVA7" s="1377"/>
      <c r="GVB7" s="1377"/>
      <c r="GVC7" s="1377"/>
      <c r="GVD7" s="1377"/>
      <c r="GVE7" s="1377"/>
      <c r="GVF7" s="1377"/>
      <c r="GVG7" s="1377"/>
      <c r="GVH7" s="1377"/>
      <c r="GVI7" s="1377"/>
      <c r="GVJ7" s="1377"/>
      <c r="GVK7" s="1377"/>
      <c r="GVL7" s="1377"/>
      <c r="GVM7" s="1377"/>
      <c r="GVN7" s="1377"/>
      <c r="GVO7" s="1377"/>
      <c r="GVP7" s="1377"/>
      <c r="GVQ7" s="1377"/>
      <c r="GVR7" s="1377"/>
      <c r="GVS7" s="1377"/>
      <c r="GVT7" s="1377"/>
      <c r="GVU7" s="1377"/>
      <c r="GVV7" s="1377"/>
      <c r="GVW7" s="1377"/>
      <c r="GVX7" s="1377"/>
      <c r="GVY7" s="1377"/>
      <c r="GVZ7" s="1377"/>
      <c r="GWA7" s="1377"/>
      <c r="GWB7" s="1377"/>
      <c r="GWC7" s="1377"/>
      <c r="GWD7" s="1377"/>
      <c r="GWE7" s="1377"/>
      <c r="GWF7" s="1377"/>
      <c r="GWG7" s="1377"/>
      <c r="GWH7" s="1377"/>
      <c r="GWI7" s="1377"/>
      <c r="GWJ7" s="1377"/>
      <c r="GWK7" s="1377"/>
      <c r="GWL7" s="1377"/>
      <c r="GWM7" s="1377"/>
      <c r="GWN7" s="1377"/>
      <c r="GWO7" s="1377"/>
      <c r="GWP7" s="1377"/>
      <c r="GWQ7" s="1377"/>
      <c r="GWR7" s="1377"/>
      <c r="GWS7" s="1377"/>
      <c r="GWT7" s="1377"/>
      <c r="GWU7" s="1377"/>
      <c r="GWV7" s="1377"/>
      <c r="GWW7" s="1377"/>
      <c r="GWX7" s="1377"/>
      <c r="GWY7" s="1377"/>
      <c r="GWZ7" s="1377"/>
      <c r="GXA7" s="1377"/>
      <c r="GXB7" s="1377"/>
      <c r="GXC7" s="1377"/>
      <c r="GXD7" s="1377"/>
      <c r="GXE7" s="1377"/>
      <c r="GXF7" s="1377"/>
      <c r="GXG7" s="1377"/>
      <c r="GXH7" s="1377"/>
      <c r="GXI7" s="1377"/>
      <c r="GXJ7" s="1377"/>
      <c r="GXK7" s="1377"/>
      <c r="GXL7" s="1377"/>
      <c r="GXM7" s="1377"/>
      <c r="GXN7" s="1377"/>
      <c r="GXO7" s="1377"/>
      <c r="GXP7" s="1377"/>
      <c r="GXQ7" s="1377"/>
      <c r="GXR7" s="1377"/>
      <c r="GXS7" s="1377"/>
      <c r="GXT7" s="1377"/>
      <c r="GXU7" s="1377"/>
      <c r="GXV7" s="1377"/>
      <c r="GXW7" s="1377"/>
      <c r="GXX7" s="1377"/>
      <c r="GXY7" s="1377"/>
      <c r="GXZ7" s="1377"/>
      <c r="GYA7" s="1377"/>
      <c r="GYB7" s="1377"/>
      <c r="GYC7" s="1377"/>
      <c r="GYD7" s="1377"/>
      <c r="GYE7" s="1377"/>
      <c r="GYF7" s="1377"/>
      <c r="GYG7" s="1377"/>
      <c r="GYH7" s="1377"/>
      <c r="GYI7" s="1377"/>
      <c r="GYJ7" s="1377"/>
      <c r="GYK7" s="1377"/>
      <c r="GYL7" s="1377"/>
      <c r="GYM7" s="1377"/>
      <c r="GYN7" s="1377"/>
      <c r="GYO7" s="1377"/>
      <c r="GYP7" s="1377"/>
      <c r="GYQ7" s="1377"/>
      <c r="GYR7" s="1377"/>
      <c r="GYS7" s="1377"/>
      <c r="GYT7" s="1377"/>
      <c r="GYU7" s="1377"/>
      <c r="GYV7" s="1377"/>
      <c r="GYW7" s="1377"/>
      <c r="GYX7" s="1377"/>
      <c r="GYY7" s="1377"/>
      <c r="GYZ7" s="1377"/>
      <c r="GZA7" s="1377"/>
      <c r="GZB7" s="1377"/>
      <c r="GZC7" s="1377"/>
      <c r="GZD7" s="1377"/>
      <c r="GZE7" s="1377"/>
      <c r="GZF7" s="1377"/>
      <c r="GZG7" s="1377"/>
      <c r="GZH7" s="1377"/>
      <c r="GZI7" s="1377"/>
      <c r="GZJ7" s="1377"/>
      <c r="GZK7" s="1377"/>
      <c r="GZL7" s="1377"/>
      <c r="GZM7" s="1377"/>
      <c r="GZN7" s="1377"/>
      <c r="GZO7" s="1377"/>
      <c r="GZP7" s="1377"/>
      <c r="GZQ7" s="1377"/>
      <c r="GZR7" s="1377"/>
      <c r="GZS7" s="1377"/>
      <c r="GZT7" s="1377"/>
      <c r="GZU7" s="1377"/>
      <c r="GZV7" s="1377"/>
      <c r="GZW7" s="1377"/>
      <c r="GZX7" s="1377"/>
      <c r="GZY7" s="1377"/>
      <c r="GZZ7" s="1377"/>
      <c r="HAA7" s="1377"/>
      <c r="HAB7" s="1377"/>
      <c r="HAC7" s="1377"/>
      <c r="HAD7" s="1377"/>
      <c r="HAE7" s="1377"/>
      <c r="HAF7" s="1377"/>
      <c r="HAG7" s="1377"/>
      <c r="HAH7" s="1377"/>
      <c r="HAI7" s="1377"/>
      <c r="HAJ7" s="1377"/>
      <c r="HAK7" s="1377"/>
      <c r="HAL7" s="1377"/>
      <c r="HAM7" s="1377"/>
      <c r="HAN7" s="1377"/>
      <c r="HAO7" s="1377"/>
      <c r="HAP7" s="1377"/>
      <c r="HAQ7" s="1377"/>
      <c r="HAR7" s="1377"/>
      <c r="HAS7" s="1377"/>
      <c r="HAT7" s="1377"/>
      <c r="HAU7" s="1377"/>
      <c r="HAV7" s="1377"/>
      <c r="HAW7" s="1377"/>
      <c r="HAX7" s="1377"/>
      <c r="HAY7" s="1377"/>
      <c r="HAZ7" s="1377"/>
      <c r="HBA7" s="1377"/>
      <c r="HBB7" s="1377"/>
      <c r="HBC7" s="1377"/>
      <c r="HBD7" s="1377"/>
      <c r="HBE7" s="1377"/>
      <c r="HBF7" s="1377"/>
      <c r="HBG7" s="1377"/>
      <c r="HBH7" s="1377"/>
      <c r="HBI7" s="1377"/>
      <c r="HBJ7" s="1377"/>
      <c r="HBK7" s="1377"/>
      <c r="HBL7" s="1377"/>
      <c r="HBM7" s="1377"/>
      <c r="HBN7" s="1377"/>
      <c r="HBO7" s="1377"/>
      <c r="HBP7" s="1377"/>
      <c r="HBQ7" s="1377"/>
      <c r="HBR7" s="1377"/>
      <c r="HBS7" s="1377"/>
      <c r="HBT7" s="1377"/>
      <c r="HBU7" s="1377"/>
      <c r="HBV7" s="1377"/>
      <c r="HBW7" s="1377"/>
      <c r="HBX7" s="1377"/>
      <c r="HBY7" s="1377"/>
      <c r="HBZ7" s="1377"/>
      <c r="HCA7" s="1377"/>
      <c r="HCB7" s="1377"/>
      <c r="HCC7" s="1377"/>
      <c r="HCD7" s="1377"/>
      <c r="HCE7" s="1377"/>
      <c r="HCF7" s="1377"/>
      <c r="HCG7" s="1377"/>
      <c r="HCH7" s="1377"/>
      <c r="HCI7" s="1377"/>
      <c r="HCJ7" s="1377"/>
      <c r="HCK7" s="1377"/>
      <c r="HCL7" s="1377"/>
      <c r="HCM7" s="1377"/>
      <c r="HCN7" s="1377"/>
      <c r="HCO7" s="1377"/>
      <c r="HCP7" s="1377"/>
      <c r="HCQ7" s="1377"/>
      <c r="HCR7" s="1377"/>
      <c r="HCS7" s="1377"/>
      <c r="HCT7" s="1377"/>
      <c r="HCU7" s="1377"/>
      <c r="HCV7" s="1377"/>
      <c r="HCW7" s="1377"/>
      <c r="HCX7" s="1377"/>
      <c r="HCY7" s="1377"/>
      <c r="HCZ7" s="1377"/>
      <c r="HDA7" s="1377"/>
      <c r="HDB7" s="1377"/>
      <c r="HDC7" s="1377"/>
      <c r="HDD7" s="1377"/>
      <c r="HDE7" s="1377"/>
      <c r="HDF7" s="1377"/>
      <c r="HDG7" s="1377"/>
      <c r="HDH7" s="1377"/>
      <c r="HDI7" s="1377"/>
      <c r="HDJ7" s="1377"/>
      <c r="HDK7" s="1377"/>
      <c r="HDL7" s="1377"/>
      <c r="HDM7" s="1377"/>
      <c r="HDN7" s="1377"/>
      <c r="HDO7" s="1377"/>
      <c r="HDP7" s="1377"/>
      <c r="HDQ7" s="1377"/>
      <c r="HDR7" s="1377"/>
      <c r="HDS7" s="1377"/>
      <c r="HDT7" s="1377"/>
      <c r="HDU7" s="1377"/>
      <c r="HDV7" s="1377"/>
      <c r="HDW7" s="1377"/>
      <c r="HDX7" s="1377"/>
      <c r="HDY7" s="1377"/>
      <c r="HDZ7" s="1377"/>
      <c r="HEA7" s="1377"/>
      <c r="HEB7" s="1377"/>
      <c r="HEC7" s="1377"/>
      <c r="HED7" s="1377"/>
      <c r="HEE7" s="1377"/>
      <c r="HEF7" s="1377"/>
      <c r="HEG7" s="1377"/>
      <c r="HEH7" s="1377"/>
      <c r="HEI7" s="1377"/>
      <c r="HEJ7" s="1377"/>
      <c r="HEK7" s="1377"/>
      <c r="HEL7" s="1377"/>
      <c r="HEM7" s="1377"/>
      <c r="HEN7" s="1377"/>
      <c r="HEO7" s="1377"/>
      <c r="HEP7" s="1377"/>
      <c r="HEQ7" s="1377"/>
      <c r="HER7" s="1377"/>
      <c r="HES7" s="1377"/>
      <c r="HET7" s="1377"/>
      <c r="HEU7" s="1377"/>
      <c r="HEV7" s="1377"/>
      <c r="HEW7" s="1377"/>
      <c r="HEX7" s="1377"/>
      <c r="HEY7" s="1377"/>
      <c r="HEZ7" s="1377"/>
      <c r="HFA7" s="1377"/>
      <c r="HFB7" s="1377"/>
      <c r="HFC7" s="1377"/>
      <c r="HFD7" s="1377"/>
      <c r="HFE7" s="1377"/>
      <c r="HFF7" s="1377"/>
      <c r="HFG7" s="1377"/>
      <c r="HFH7" s="1377"/>
      <c r="HFI7" s="1377"/>
      <c r="HFJ7" s="1377"/>
      <c r="HFK7" s="1377"/>
      <c r="HFL7" s="1377"/>
      <c r="HFM7" s="1377"/>
      <c r="HFN7" s="1377"/>
      <c r="HFO7" s="1377"/>
      <c r="HFP7" s="1377"/>
      <c r="HFQ7" s="1377"/>
      <c r="HFR7" s="1377"/>
      <c r="HFS7" s="1377"/>
      <c r="HFT7" s="1377"/>
      <c r="HFU7" s="1377"/>
      <c r="HFV7" s="1377"/>
      <c r="HFW7" s="1377"/>
      <c r="HFX7" s="1377"/>
      <c r="HFY7" s="1377"/>
      <c r="HFZ7" s="1377"/>
      <c r="HGA7" s="1377"/>
      <c r="HGB7" s="1377"/>
      <c r="HGC7" s="1377"/>
      <c r="HGD7" s="1377"/>
      <c r="HGE7" s="1377"/>
      <c r="HGF7" s="1377"/>
      <c r="HGG7" s="1377"/>
      <c r="HGH7" s="1377"/>
      <c r="HGI7" s="1377"/>
      <c r="HGJ7" s="1377"/>
      <c r="HGK7" s="1377"/>
      <c r="HGL7" s="1377"/>
      <c r="HGM7" s="1377"/>
      <c r="HGN7" s="1377"/>
      <c r="HGO7" s="1377"/>
      <c r="HGP7" s="1377"/>
      <c r="HGQ7" s="1377"/>
      <c r="HGR7" s="1377"/>
      <c r="HGS7" s="1377"/>
      <c r="HGT7" s="1377"/>
      <c r="HGU7" s="1377"/>
      <c r="HGV7" s="1377"/>
      <c r="HGW7" s="1377"/>
      <c r="HGX7" s="1377"/>
      <c r="HGY7" s="1377"/>
      <c r="HGZ7" s="1377"/>
      <c r="HHA7" s="1377"/>
      <c r="HHB7" s="1377"/>
      <c r="HHC7" s="1377"/>
      <c r="HHD7" s="1377"/>
      <c r="HHE7" s="1377"/>
      <c r="HHF7" s="1377"/>
      <c r="HHG7" s="1377"/>
      <c r="HHH7" s="1377"/>
      <c r="HHI7" s="1377"/>
      <c r="HHJ7" s="1377"/>
      <c r="HHK7" s="1377"/>
      <c r="HHL7" s="1377"/>
      <c r="HHM7" s="1377"/>
      <c r="HHN7" s="1377"/>
      <c r="HHO7" s="1377"/>
      <c r="HHP7" s="1377"/>
      <c r="HHQ7" s="1377"/>
      <c r="HHR7" s="1377"/>
      <c r="HHS7" s="1377"/>
      <c r="HHT7" s="1377"/>
      <c r="HHU7" s="1377"/>
      <c r="HHV7" s="1377"/>
      <c r="HHW7" s="1377"/>
      <c r="HHX7" s="1377"/>
      <c r="HHY7" s="1377"/>
      <c r="HHZ7" s="1377"/>
      <c r="HIA7" s="1377"/>
      <c r="HIB7" s="1377"/>
      <c r="HIC7" s="1377"/>
      <c r="HID7" s="1377"/>
      <c r="HIE7" s="1377"/>
      <c r="HIF7" s="1377"/>
      <c r="HIG7" s="1377"/>
      <c r="HIH7" s="1377"/>
      <c r="HII7" s="1377"/>
      <c r="HIJ7" s="1377"/>
      <c r="HIK7" s="1377"/>
      <c r="HIL7" s="1377"/>
      <c r="HIM7" s="1377"/>
      <c r="HIN7" s="1377"/>
      <c r="HIO7" s="1377"/>
      <c r="HIP7" s="1377"/>
      <c r="HIQ7" s="1377"/>
      <c r="HIR7" s="1377"/>
      <c r="HIS7" s="1377"/>
      <c r="HIT7" s="1377"/>
      <c r="HIU7" s="1377"/>
      <c r="HIV7" s="1377"/>
      <c r="HIW7" s="1377"/>
      <c r="HIX7" s="1377"/>
      <c r="HIY7" s="1377"/>
      <c r="HIZ7" s="1377"/>
      <c r="HJA7" s="1377"/>
      <c r="HJB7" s="1377"/>
      <c r="HJC7" s="1377"/>
      <c r="HJD7" s="1377"/>
      <c r="HJE7" s="1377"/>
      <c r="HJF7" s="1377"/>
      <c r="HJG7" s="1377"/>
      <c r="HJH7" s="1377"/>
      <c r="HJI7" s="1377"/>
      <c r="HJJ7" s="1377"/>
      <c r="HJK7" s="1377"/>
      <c r="HJL7" s="1377"/>
      <c r="HJM7" s="1377"/>
      <c r="HJN7" s="1377"/>
      <c r="HJO7" s="1377"/>
      <c r="HJP7" s="1377"/>
      <c r="HJQ7" s="1377"/>
      <c r="HJR7" s="1377"/>
      <c r="HJS7" s="1377"/>
      <c r="HJT7" s="1377"/>
      <c r="HJU7" s="1377"/>
      <c r="HJV7" s="1377"/>
      <c r="HJW7" s="1377"/>
      <c r="HJX7" s="1377"/>
      <c r="HJY7" s="1377"/>
      <c r="HJZ7" s="1377"/>
      <c r="HKA7" s="1377"/>
      <c r="HKB7" s="1377"/>
      <c r="HKC7" s="1377"/>
      <c r="HKD7" s="1377"/>
      <c r="HKE7" s="1377"/>
      <c r="HKF7" s="1377"/>
      <c r="HKG7" s="1377"/>
      <c r="HKH7" s="1377"/>
      <c r="HKI7" s="1377"/>
      <c r="HKJ7" s="1377"/>
      <c r="HKK7" s="1377"/>
      <c r="HKL7" s="1377"/>
      <c r="HKM7" s="1377"/>
      <c r="HKN7" s="1377"/>
      <c r="HKO7" s="1377"/>
      <c r="HKP7" s="1377"/>
      <c r="HKQ7" s="1377"/>
      <c r="HKR7" s="1377"/>
      <c r="HKS7" s="1377"/>
      <c r="HKT7" s="1377"/>
      <c r="HKU7" s="1377"/>
      <c r="HKV7" s="1377"/>
      <c r="HKW7" s="1377"/>
      <c r="HKX7" s="1377"/>
      <c r="HKY7" s="1377"/>
      <c r="HKZ7" s="1377"/>
      <c r="HLA7" s="1377"/>
      <c r="HLB7" s="1377"/>
      <c r="HLC7" s="1377"/>
      <c r="HLD7" s="1377"/>
      <c r="HLE7" s="1377"/>
      <c r="HLF7" s="1377"/>
      <c r="HLG7" s="1377"/>
      <c r="HLH7" s="1377"/>
      <c r="HLI7" s="1377"/>
      <c r="HLJ7" s="1377"/>
      <c r="HLK7" s="1377"/>
      <c r="HLL7" s="1377"/>
      <c r="HLM7" s="1377"/>
      <c r="HLN7" s="1377"/>
      <c r="HLO7" s="1377"/>
      <c r="HLP7" s="1377"/>
      <c r="HLQ7" s="1377"/>
      <c r="HLR7" s="1377"/>
      <c r="HLS7" s="1377"/>
      <c r="HLT7" s="1377"/>
      <c r="HLU7" s="1377"/>
      <c r="HLV7" s="1377"/>
      <c r="HLW7" s="1377"/>
      <c r="HLX7" s="1377"/>
      <c r="HLY7" s="1377"/>
      <c r="HLZ7" s="1377"/>
      <c r="HMA7" s="1377"/>
      <c r="HMB7" s="1377"/>
      <c r="HMC7" s="1377"/>
      <c r="HMD7" s="1377"/>
      <c r="HME7" s="1377"/>
      <c r="HMF7" s="1377"/>
      <c r="HMG7" s="1377"/>
      <c r="HMH7" s="1377"/>
      <c r="HMI7" s="1377"/>
      <c r="HMJ7" s="1377"/>
      <c r="HMK7" s="1377"/>
      <c r="HML7" s="1377"/>
      <c r="HMM7" s="1377"/>
      <c r="HMN7" s="1377"/>
      <c r="HMO7" s="1377"/>
      <c r="HMP7" s="1377"/>
      <c r="HMQ7" s="1377"/>
      <c r="HMR7" s="1377"/>
      <c r="HMS7" s="1377"/>
      <c r="HMT7" s="1377"/>
      <c r="HMU7" s="1377"/>
      <c r="HMV7" s="1377"/>
      <c r="HMW7" s="1377"/>
      <c r="HMX7" s="1377"/>
      <c r="HMY7" s="1377"/>
      <c r="HMZ7" s="1377"/>
      <c r="HNA7" s="1377"/>
      <c r="HNB7" s="1377"/>
      <c r="HNC7" s="1377"/>
      <c r="HND7" s="1377"/>
      <c r="HNE7" s="1377"/>
      <c r="HNF7" s="1377"/>
      <c r="HNG7" s="1377"/>
      <c r="HNH7" s="1377"/>
      <c r="HNI7" s="1377"/>
      <c r="HNJ7" s="1377"/>
      <c r="HNK7" s="1377"/>
      <c r="HNL7" s="1377"/>
      <c r="HNM7" s="1377"/>
      <c r="HNN7" s="1377"/>
      <c r="HNO7" s="1377"/>
      <c r="HNP7" s="1377"/>
      <c r="HNQ7" s="1377"/>
      <c r="HNR7" s="1377"/>
      <c r="HNS7" s="1377"/>
      <c r="HNT7" s="1377"/>
      <c r="HNU7" s="1377"/>
      <c r="HNV7" s="1377"/>
      <c r="HNW7" s="1377"/>
      <c r="HNX7" s="1377"/>
      <c r="HNY7" s="1377"/>
      <c r="HNZ7" s="1377"/>
      <c r="HOA7" s="1377"/>
      <c r="HOB7" s="1377"/>
      <c r="HOC7" s="1377"/>
      <c r="HOD7" s="1377"/>
      <c r="HOE7" s="1377"/>
      <c r="HOF7" s="1377"/>
      <c r="HOG7" s="1377"/>
      <c r="HOH7" s="1377"/>
      <c r="HOI7" s="1377"/>
      <c r="HOJ7" s="1377"/>
      <c r="HOK7" s="1377"/>
      <c r="HOL7" s="1377"/>
      <c r="HOM7" s="1377"/>
      <c r="HON7" s="1377"/>
      <c r="HOO7" s="1377"/>
      <c r="HOP7" s="1377"/>
      <c r="HOQ7" s="1377"/>
      <c r="HOR7" s="1377"/>
      <c r="HOS7" s="1377"/>
      <c r="HOT7" s="1377"/>
      <c r="HOU7" s="1377"/>
      <c r="HOV7" s="1377"/>
      <c r="HOW7" s="1377"/>
      <c r="HOX7" s="1377"/>
      <c r="HOY7" s="1377"/>
      <c r="HOZ7" s="1377"/>
      <c r="HPA7" s="1377"/>
      <c r="HPB7" s="1377"/>
      <c r="HPC7" s="1377"/>
      <c r="HPD7" s="1377"/>
      <c r="HPE7" s="1377"/>
      <c r="HPF7" s="1377"/>
      <c r="HPG7" s="1377"/>
      <c r="HPH7" s="1377"/>
      <c r="HPI7" s="1377"/>
      <c r="HPJ7" s="1377"/>
      <c r="HPK7" s="1377"/>
      <c r="HPL7" s="1377"/>
      <c r="HPM7" s="1377"/>
      <c r="HPN7" s="1377"/>
      <c r="HPO7" s="1377"/>
      <c r="HPP7" s="1377"/>
      <c r="HPQ7" s="1377"/>
      <c r="HPR7" s="1377"/>
      <c r="HPS7" s="1377"/>
      <c r="HPT7" s="1377"/>
      <c r="HPU7" s="1377"/>
      <c r="HPV7" s="1377"/>
      <c r="HPW7" s="1377"/>
      <c r="HPX7" s="1377"/>
      <c r="HPY7" s="1377"/>
      <c r="HPZ7" s="1377"/>
      <c r="HQA7" s="1377"/>
      <c r="HQB7" s="1377"/>
      <c r="HQC7" s="1377"/>
      <c r="HQD7" s="1377"/>
      <c r="HQE7" s="1377"/>
      <c r="HQF7" s="1377"/>
      <c r="HQG7" s="1377"/>
      <c r="HQH7" s="1377"/>
      <c r="HQI7" s="1377"/>
      <c r="HQJ7" s="1377"/>
      <c r="HQK7" s="1377"/>
      <c r="HQL7" s="1377"/>
      <c r="HQM7" s="1377"/>
      <c r="HQN7" s="1377"/>
      <c r="HQO7" s="1377"/>
      <c r="HQP7" s="1377"/>
      <c r="HQQ7" s="1377"/>
      <c r="HQR7" s="1377"/>
      <c r="HQS7" s="1377"/>
      <c r="HQT7" s="1377"/>
      <c r="HQU7" s="1377"/>
      <c r="HQV7" s="1377"/>
      <c r="HQW7" s="1377"/>
      <c r="HQX7" s="1377"/>
      <c r="HQY7" s="1377"/>
      <c r="HQZ7" s="1377"/>
      <c r="HRA7" s="1377"/>
      <c r="HRB7" s="1377"/>
      <c r="HRC7" s="1377"/>
      <c r="HRD7" s="1377"/>
      <c r="HRE7" s="1377"/>
      <c r="HRF7" s="1377"/>
      <c r="HRG7" s="1377"/>
      <c r="HRH7" s="1377"/>
      <c r="HRI7" s="1377"/>
      <c r="HRJ7" s="1377"/>
      <c r="HRK7" s="1377"/>
      <c r="HRL7" s="1377"/>
      <c r="HRM7" s="1377"/>
      <c r="HRN7" s="1377"/>
      <c r="HRO7" s="1377"/>
      <c r="HRP7" s="1377"/>
      <c r="HRQ7" s="1377"/>
      <c r="HRR7" s="1377"/>
      <c r="HRS7" s="1377"/>
      <c r="HRT7" s="1377"/>
      <c r="HRU7" s="1377"/>
      <c r="HRV7" s="1377"/>
      <c r="HRW7" s="1377"/>
      <c r="HRX7" s="1377"/>
      <c r="HRY7" s="1377"/>
      <c r="HRZ7" s="1377"/>
      <c r="HSA7" s="1377"/>
      <c r="HSB7" s="1377"/>
      <c r="HSC7" s="1377"/>
      <c r="HSD7" s="1377"/>
      <c r="HSE7" s="1377"/>
      <c r="HSF7" s="1377"/>
      <c r="HSG7" s="1377"/>
      <c r="HSH7" s="1377"/>
      <c r="HSI7" s="1377"/>
      <c r="HSJ7" s="1377"/>
      <c r="HSK7" s="1377"/>
      <c r="HSL7" s="1377"/>
      <c r="HSM7" s="1377"/>
      <c r="HSN7" s="1377"/>
      <c r="HSO7" s="1377"/>
      <c r="HSP7" s="1377"/>
      <c r="HSQ7" s="1377"/>
      <c r="HSR7" s="1377"/>
      <c r="HSS7" s="1377"/>
      <c r="HST7" s="1377"/>
      <c r="HSU7" s="1377"/>
      <c r="HSV7" s="1377"/>
      <c r="HSW7" s="1377"/>
      <c r="HSX7" s="1377"/>
      <c r="HSY7" s="1377"/>
      <c r="HSZ7" s="1377"/>
      <c r="HTA7" s="1377"/>
      <c r="HTB7" s="1377"/>
      <c r="HTC7" s="1377"/>
      <c r="HTD7" s="1377"/>
      <c r="HTE7" s="1377"/>
      <c r="HTF7" s="1377"/>
      <c r="HTG7" s="1377"/>
      <c r="HTH7" s="1377"/>
      <c r="HTI7" s="1377"/>
      <c r="HTJ7" s="1377"/>
      <c r="HTK7" s="1377"/>
      <c r="HTL7" s="1377"/>
      <c r="HTM7" s="1377"/>
      <c r="HTN7" s="1377"/>
      <c r="HTO7" s="1377"/>
      <c r="HTP7" s="1377"/>
      <c r="HTQ7" s="1377"/>
      <c r="HTR7" s="1377"/>
      <c r="HTS7" s="1377"/>
      <c r="HTT7" s="1377"/>
      <c r="HTU7" s="1377"/>
      <c r="HTV7" s="1377"/>
      <c r="HTW7" s="1377"/>
      <c r="HTX7" s="1377"/>
      <c r="HTY7" s="1377"/>
      <c r="HTZ7" s="1377"/>
      <c r="HUA7" s="1377"/>
      <c r="HUB7" s="1377"/>
      <c r="HUC7" s="1377"/>
      <c r="HUD7" s="1377"/>
      <c r="HUE7" s="1377"/>
      <c r="HUF7" s="1377"/>
      <c r="HUG7" s="1377"/>
      <c r="HUH7" s="1377"/>
      <c r="HUI7" s="1377"/>
      <c r="HUJ7" s="1377"/>
      <c r="HUK7" s="1377"/>
      <c r="HUL7" s="1377"/>
      <c r="HUM7" s="1377"/>
      <c r="HUN7" s="1377"/>
      <c r="HUO7" s="1377"/>
      <c r="HUP7" s="1377"/>
      <c r="HUQ7" s="1377"/>
      <c r="HUR7" s="1377"/>
      <c r="HUS7" s="1377"/>
      <c r="HUT7" s="1377"/>
      <c r="HUU7" s="1377"/>
      <c r="HUV7" s="1377"/>
      <c r="HUW7" s="1377"/>
      <c r="HUX7" s="1377"/>
      <c r="HUY7" s="1377"/>
      <c r="HUZ7" s="1377"/>
      <c r="HVA7" s="1377"/>
      <c r="HVB7" s="1377"/>
      <c r="HVC7" s="1377"/>
      <c r="HVD7" s="1377"/>
      <c r="HVE7" s="1377"/>
      <c r="HVF7" s="1377"/>
      <c r="HVG7" s="1377"/>
      <c r="HVH7" s="1377"/>
      <c r="HVI7" s="1377"/>
      <c r="HVJ7" s="1377"/>
      <c r="HVK7" s="1377"/>
      <c r="HVL7" s="1377"/>
      <c r="HVM7" s="1377"/>
      <c r="HVN7" s="1377"/>
      <c r="HVO7" s="1377"/>
      <c r="HVP7" s="1377"/>
      <c r="HVQ7" s="1377"/>
      <c r="HVR7" s="1377"/>
      <c r="HVS7" s="1377"/>
      <c r="HVT7" s="1377"/>
      <c r="HVU7" s="1377"/>
      <c r="HVV7" s="1377"/>
      <c r="HVW7" s="1377"/>
      <c r="HVX7" s="1377"/>
      <c r="HVY7" s="1377"/>
      <c r="HVZ7" s="1377"/>
      <c r="HWA7" s="1377"/>
      <c r="HWB7" s="1377"/>
      <c r="HWC7" s="1377"/>
      <c r="HWD7" s="1377"/>
      <c r="HWE7" s="1377"/>
      <c r="HWF7" s="1377"/>
      <c r="HWG7" s="1377"/>
      <c r="HWH7" s="1377"/>
      <c r="HWI7" s="1377"/>
      <c r="HWJ7" s="1377"/>
      <c r="HWK7" s="1377"/>
      <c r="HWL7" s="1377"/>
      <c r="HWM7" s="1377"/>
      <c r="HWN7" s="1377"/>
      <c r="HWO7" s="1377"/>
      <c r="HWP7" s="1377"/>
      <c r="HWQ7" s="1377"/>
      <c r="HWR7" s="1377"/>
      <c r="HWS7" s="1377"/>
      <c r="HWT7" s="1377"/>
      <c r="HWU7" s="1377"/>
      <c r="HWV7" s="1377"/>
      <c r="HWW7" s="1377"/>
      <c r="HWX7" s="1377"/>
      <c r="HWY7" s="1377"/>
      <c r="HWZ7" s="1377"/>
      <c r="HXA7" s="1377"/>
      <c r="HXB7" s="1377"/>
      <c r="HXC7" s="1377"/>
      <c r="HXD7" s="1377"/>
      <c r="HXE7" s="1377"/>
      <c r="HXF7" s="1377"/>
      <c r="HXG7" s="1377"/>
      <c r="HXH7" s="1377"/>
      <c r="HXI7" s="1377"/>
      <c r="HXJ7" s="1377"/>
      <c r="HXK7" s="1377"/>
      <c r="HXL7" s="1377"/>
      <c r="HXM7" s="1377"/>
      <c r="HXN7" s="1377"/>
      <c r="HXO7" s="1377"/>
      <c r="HXP7" s="1377"/>
      <c r="HXQ7" s="1377"/>
      <c r="HXR7" s="1377"/>
      <c r="HXS7" s="1377"/>
      <c r="HXT7" s="1377"/>
      <c r="HXU7" s="1377"/>
      <c r="HXV7" s="1377"/>
      <c r="HXW7" s="1377"/>
      <c r="HXX7" s="1377"/>
      <c r="HXY7" s="1377"/>
      <c r="HXZ7" s="1377"/>
      <c r="HYA7" s="1377"/>
      <c r="HYB7" s="1377"/>
      <c r="HYC7" s="1377"/>
      <c r="HYD7" s="1377"/>
      <c r="HYE7" s="1377"/>
      <c r="HYF7" s="1377"/>
      <c r="HYG7" s="1377"/>
      <c r="HYH7" s="1377"/>
      <c r="HYI7" s="1377"/>
      <c r="HYJ7" s="1377"/>
      <c r="HYK7" s="1377"/>
      <c r="HYL7" s="1377"/>
      <c r="HYM7" s="1377"/>
      <c r="HYN7" s="1377"/>
      <c r="HYO7" s="1377"/>
      <c r="HYP7" s="1377"/>
      <c r="HYQ7" s="1377"/>
      <c r="HYR7" s="1377"/>
      <c r="HYS7" s="1377"/>
      <c r="HYT7" s="1377"/>
      <c r="HYU7" s="1377"/>
      <c r="HYV7" s="1377"/>
      <c r="HYW7" s="1377"/>
      <c r="HYX7" s="1377"/>
      <c r="HYY7" s="1377"/>
      <c r="HYZ7" s="1377"/>
      <c r="HZA7" s="1377"/>
      <c r="HZB7" s="1377"/>
      <c r="HZC7" s="1377"/>
      <c r="HZD7" s="1377"/>
      <c r="HZE7" s="1377"/>
      <c r="HZF7" s="1377"/>
      <c r="HZG7" s="1377"/>
      <c r="HZH7" s="1377"/>
      <c r="HZI7" s="1377"/>
      <c r="HZJ7" s="1377"/>
      <c r="HZK7" s="1377"/>
      <c r="HZL7" s="1377"/>
      <c r="HZM7" s="1377"/>
      <c r="HZN7" s="1377"/>
      <c r="HZO7" s="1377"/>
      <c r="HZP7" s="1377"/>
      <c r="HZQ7" s="1377"/>
      <c r="HZR7" s="1377"/>
      <c r="HZS7" s="1377"/>
      <c r="HZT7" s="1377"/>
      <c r="HZU7" s="1377"/>
      <c r="HZV7" s="1377"/>
      <c r="HZW7" s="1377"/>
      <c r="HZX7" s="1377"/>
      <c r="HZY7" s="1377"/>
      <c r="HZZ7" s="1377"/>
      <c r="IAA7" s="1377"/>
      <c r="IAB7" s="1377"/>
      <c r="IAC7" s="1377"/>
      <c r="IAD7" s="1377"/>
      <c r="IAE7" s="1377"/>
      <c r="IAF7" s="1377"/>
      <c r="IAG7" s="1377"/>
      <c r="IAH7" s="1377"/>
      <c r="IAI7" s="1377"/>
      <c r="IAJ7" s="1377"/>
      <c r="IAK7" s="1377"/>
      <c r="IAL7" s="1377"/>
      <c r="IAM7" s="1377"/>
      <c r="IAN7" s="1377"/>
      <c r="IAO7" s="1377"/>
      <c r="IAP7" s="1377"/>
      <c r="IAQ7" s="1377"/>
      <c r="IAR7" s="1377"/>
      <c r="IAS7" s="1377"/>
      <c r="IAT7" s="1377"/>
      <c r="IAU7" s="1377"/>
      <c r="IAV7" s="1377"/>
      <c r="IAW7" s="1377"/>
      <c r="IAX7" s="1377"/>
      <c r="IAY7" s="1377"/>
      <c r="IAZ7" s="1377"/>
      <c r="IBA7" s="1377"/>
      <c r="IBB7" s="1377"/>
      <c r="IBC7" s="1377"/>
      <c r="IBD7" s="1377"/>
      <c r="IBE7" s="1377"/>
      <c r="IBF7" s="1377"/>
      <c r="IBG7" s="1377"/>
      <c r="IBH7" s="1377"/>
      <c r="IBI7" s="1377"/>
      <c r="IBJ7" s="1377"/>
      <c r="IBK7" s="1377"/>
      <c r="IBL7" s="1377"/>
      <c r="IBM7" s="1377"/>
      <c r="IBN7" s="1377"/>
      <c r="IBO7" s="1377"/>
      <c r="IBP7" s="1377"/>
      <c r="IBQ7" s="1377"/>
      <c r="IBR7" s="1377"/>
      <c r="IBS7" s="1377"/>
      <c r="IBT7" s="1377"/>
      <c r="IBU7" s="1377"/>
      <c r="IBV7" s="1377"/>
      <c r="IBW7" s="1377"/>
      <c r="IBX7" s="1377"/>
      <c r="IBY7" s="1377"/>
      <c r="IBZ7" s="1377"/>
      <c r="ICA7" s="1377"/>
      <c r="ICB7" s="1377"/>
      <c r="ICC7" s="1377"/>
      <c r="ICD7" s="1377"/>
      <c r="ICE7" s="1377"/>
      <c r="ICF7" s="1377"/>
      <c r="ICG7" s="1377"/>
      <c r="ICH7" s="1377"/>
      <c r="ICI7" s="1377"/>
      <c r="ICJ7" s="1377"/>
      <c r="ICK7" s="1377"/>
      <c r="ICL7" s="1377"/>
      <c r="ICM7" s="1377"/>
      <c r="ICN7" s="1377"/>
      <c r="ICO7" s="1377"/>
      <c r="ICP7" s="1377"/>
      <c r="ICQ7" s="1377"/>
      <c r="ICR7" s="1377"/>
      <c r="ICS7" s="1377"/>
      <c r="ICT7" s="1377"/>
      <c r="ICU7" s="1377"/>
      <c r="ICV7" s="1377"/>
      <c r="ICW7" s="1377"/>
      <c r="ICX7" s="1377"/>
      <c r="ICY7" s="1377"/>
      <c r="ICZ7" s="1377"/>
      <c r="IDA7" s="1377"/>
      <c r="IDB7" s="1377"/>
      <c r="IDC7" s="1377"/>
      <c r="IDD7" s="1377"/>
      <c r="IDE7" s="1377"/>
      <c r="IDF7" s="1377"/>
      <c r="IDG7" s="1377"/>
      <c r="IDH7" s="1377"/>
      <c r="IDI7" s="1377"/>
      <c r="IDJ7" s="1377"/>
      <c r="IDK7" s="1377"/>
      <c r="IDL7" s="1377"/>
      <c r="IDM7" s="1377"/>
      <c r="IDN7" s="1377"/>
      <c r="IDO7" s="1377"/>
      <c r="IDP7" s="1377"/>
      <c r="IDQ7" s="1377"/>
      <c r="IDR7" s="1377"/>
      <c r="IDS7" s="1377"/>
      <c r="IDT7" s="1377"/>
      <c r="IDU7" s="1377"/>
      <c r="IDV7" s="1377"/>
      <c r="IDW7" s="1377"/>
      <c r="IDX7" s="1377"/>
      <c r="IDY7" s="1377"/>
      <c r="IDZ7" s="1377"/>
      <c r="IEA7" s="1377"/>
      <c r="IEB7" s="1377"/>
      <c r="IEC7" s="1377"/>
      <c r="IED7" s="1377"/>
      <c r="IEE7" s="1377"/>
      <c r="IEF7" s="1377"/>
      <c r="IEG7" s="1377"/>
      <c r="IEH7" s="1377"/>
      <c r="IEI7" s="1377"/>
      <c r="IEJ7" s="1377"/>
      <c r="IEK7" s="1377"/>
      <c r="IEL7" s="1377"/>
      <c r="IEM7" s="1377"/>
      <c r="IEN7" s="1377"/>
      <c r="IEO7" s="1377"/>
      <c r="IEP7" s="1377"/>
      <c r="IEQ7" s="1377"/>
      <c r="IER7" s="1377"/>
      <c r="IES7" s="1377"/>
      <c r="IET7" s="1377"/>
      <c r="IEU7" s="1377"/>
      <c r="IEV7" s="1377"/>
      <c r="IEW7" s="1377"/>
      <c r="IEX7" s="1377"/>
      <c r="IEY7" s="1377"/>
      <c r="IEZ7" s="1377"/>
      <c r="IFA7" s="1377"/>
      <c r="IFB7" s="1377"/>
      <c r="IFC7" s="1377"/>
      <c r="IFD7" s="1377"/>
      <c r="IFE7" s="1377"/>
      <c r="IFF7" s="1377"/>
      <c r="IFG7" s="1377"/>
      <c r="IFH7" s="1377"/>
      <c r="IFI7" s="1377"/>
      <c r="IFJ7" s="1377"/>
      <c r="IFK7" s="1377"/>
      <c r="IFL7" s="1377"/>
      <c r="IFM7" s="1377"/>
      <c r="IFN7" s="1377"/>
      <c r="IFO7" s="1377"/>
      <c r="IFP7" s="1377"/>
      <c r="IFQ7" s="1377"/>
      <c r="IFR7" s="1377"/>
      <c r="IFS7" s="1377"/>
      <c r="IFT7" s="1377"/>
      <c r="IFU7" s="1377"/>
      <c r="IFV7" s="1377"/>
      <c r="IFW7" s="1377"/>
      <c r="IFX7" s="1377"/>
      <c r="IFY7" s="1377"/>
      <c r="IFZ7" s="1377"/>
      <c r="IGA7" s="1377"/>
      <c r="IGB7" s="1377"/>
      <c r="IGC7" s="1377"/>
      <c r="IGD7" s="1377"/>
      <c r="IGE7" s="1377"/>
      <c r="IGF7" s="1377"/>
      <c r="IGG7" s="1377"/>
      <c r="IGH7" s="1377"/>
      <c r="IGI7" s="1377"/>
      <c r="IGJ7" s="1377"/>
      <c r="IGK7" s="1377"/>
      <c r="IGL7" s="1377"/>
      <c r="IGM7" s="1377"/>
      <c r="IGN7" s="1377"/>
      <c r="IGO7" s="1377"/>
      <c r="IGP7" s="1377"/>
      <c r="IGQ7" s="1377"/>
      <c r="IGR7" s="1377"/>
      <c r="IGS7" s="1377"/>
      <c r="IGT7" s="1377"/>
      <c r="IGU7" s="1377"/>
      <c r="IGV7" s="1377"/>
      <c r="IGW7" s="1377"/>
      <c r="IGX7" s="1377"/>
      <c r="IGY7" s="1377"/>
      <c r="IGZ7" s="1377"/>
      <c r="IHA7" s="1377"/>
      <c r="IHB7" s="1377"/>
      <c r="IHC7" s="1377"/>
      <c r="IHD7" s="1377"/>
      <c r="IHE7" s="1377"/>
      <c r="IHF7" s="1377"/>
      <c r="IHG7" s="1377"/>
      <c r="IHH7" s="1377"/>
      <c r="IHI7" s="1377"/>
      <c r="IHJ7" s="1377"/>
      <c r="IHK7" s="1377"/>
      <c r="IHL7" s="1377"/>
      <c r="IHM7" s="1377"/>
      <c r="IHN7" s="1377"/>
      <c r="IHO7" s="1377"/>
      <c r="IHP7" s="1377"/>
      <c r="IHQ7" s="1377"/>
      <c r="IHR7" s="1377"/>
      <c r="IHS7" s="1377"/>
      <c r="IHT7" s="1377"/>
      <c r="IHU7" s="1377"/>
      <c r="IHV7" s="1377"/>
      <c r="IHW7" s="1377"/>
      <c r="IHX7" s="1377"/>
      <c r="IHY7" s="1377"/>
      <c r="IHZ7" s="1377"/>
      <c r="IIA7" s="1377"/>
      <c r="IIB7" s="1377"/>
      <c r="IIC7" s="1377"/>
      <c r="IID7" s="1377"/>
      <c r="IIE7" s="1377"/>
      <c r="IIF7" s="1377"/>
      <c r="IIG7" s="1377"/>
      <c r="IIH7" s="1377"/>
      <c r="III7" s="1377"/>
      <c r="IIJ7" s="1377"/>
      <c r="IIK7" s="1377"/>
      <c r="IIL7" s="1377"/>
      <c r="IIM7" s="1377"/>
      <c r="IIN7" s="1377"/>
      <c r="IIO7" s="1377"/>
      <c r="IIP7" s="1377"/>
      <c r="IIQ7" s="1377"/>
      <c r="IIR7" s="1377"/>
      <c r="IIS7" s="1377"/>
      <c r="IIT7" s="1377"/>
      <c r="IIU7" s="1377"/>
      <c r="IIV7" s="1377"/>
      <c r="IIW7" s="1377"/>
      <c r="IIX7" s="1377"/>
      <c r="IIY7" s="1377"/>
      <c r="IIZ7" s="1377"/>
      <c r="IJA7" s="1377"/>
      <c r="IJB7" s="1377"/>
      <c r="IJC7" s="1377"/>
      <c r="IJD7" s="1377"/>
      <c r="IJE7" s="1377"/>
      <c r="IJF7" s="1377"/>
      <c r="IJG7" s="1377"/>
      <c r="IJH7" s="1377"/>
      <c r="IJI7" s="1377"/>
      <c r="IJJ7" s="1377"/>
      <c r="IJK7" s="1377"/>
      <c r="IJL7" s="1377"/>
      <c r="IJM7" s="1377"/>
      <c r="IJN7" s="1377"/>
      <c r="IJO7" s="1377"/>
      <c r="IJP7" s="1377"/>
      <c r="IJQ7" s="1377"/>
      <c r="IJR7" s="1377"/>
      <c r="IJS7" s="1377"/>
      <c r="IJT7" s="1377"/>
      <c r="IJU7" s="1377"/>
      <c r="IJV7" s="1377"/>
      <c r="IJW7" s="1377"/>
      <c r="IJX7" s="1377"/>
      <c r="IJY7" s="1377"/>
      <c r="IJZ7" s="1377"/>
      <c r="IKA7" s="1377"/>
      <c r="IKB7" s="1377"/>
      <c r="IKC7" s="1377"/>
      <c r="IKD7" s="1377"/>
      <c r="IKE7" s="1377"/>
      <c r="IKF7" s="1377"/>
      <c r="IKG7" s="1377"/>
      <c r="IKH7" s="1377"/>
      <c r="IKI7" s="1377"/>
      <c r="IKJ7" s="1377"/>
      <c r="IKK7" s="1377"/>
      <c r="IKL7" s="1377"/>
      <c r="IKM7" s="1377"/>
      <c r="IKN7" s="1377"/>
      <c r="IKO7" s="1377"/>
      <c r="IKP7" s="1377"/>
      <c r="IKQ7" s="1377"/>
      <c r="IKR7" s="1377"/>
      <c r="IKS7" s="1377"/>
      <c r="IKT7" s="1377"/>
      <c r="IKU7" s="1377"/>
      <c r="IKV7" s="1377"/>
      <c r="IKW7" s="1377"/>
      <c r="IKX7" s="1377"/>
      <c r="IKY7" s="1377"/>
      <c r="IKZ7" s="1377"/>
      <c r="ILA7" s="1377"/>
      <c r="ILB7" s="1377"/>
      <c r="ILC7" s="1377"/>
      <c r="ILD7" s="1377"/>
      <c r="ILE7" s="1377"/>
      <c r="ILF7" s="1377"/>
      <c r="ILG7" s="1377"/>
      <c r="ILH7" s="1377"/>
      <c r="ILI7" s="1377"/>
      <c r="ILJ7" s="1377"/>
      <c r="ILK7" s="1377"/>
      <c r="ILL7" s="1377"/>
      <c r="ILM7" s="1377"/>
      <c r="ILN7" s="1377"/>
      <c r="ILO7" s="1377"/>
      <c r="ILP7" s="1377"/>
      <c r="ILQ7" s="1377"/>
      <c r="ILR7" s="1377"/>
      <c r="ILS7" s="1377"/>
      <c r="ILT7" s="1377"/>
      <c r="ILU7" s="1377"/>
      <c r="ILV7" s="1377"/>
      <c r="ILW7" s="1377"/>
      <c r="ILX7" s="1377"/>
      <c r="ILY7" s="1377"/>
      <c r="ILZ7" s="1377"/>
      <c r="IMA7" s="1377"/>
      <c r="IMB7" s="1377"/>
      <c r="IMC7" s="1377"/>
      <c r="IMD7" s="1377"/>
      <c r="IME7" s="1377"/>
      <c r="IMF7" s="1377"/>
      <c r="IMG7" s="1377"/>
      <c r="IMH7" s="1377"/>
      <c r="IMI7" s="1377"/>
      <c r="IMJ7" s="1377"/>
      <c r="IMK7" s="1377"/>
      <c r="IML7" s="1377"/>
      <c r="IMM7" s="1377"/>
      <c r="IMN7" s="1377"/>
      <c r="IMO7" s="1377"/>
      <c r="IMP7" s="1377"/>
      <c r="IMQ7" s="1377"/>
      <c r="IMR7" s="1377"/>
      <c r="IMS7" s="1377"/>
      <c r="IMT7" s="1377"/>
      <c r="IMU7" s="1377"/>
      <c r="IMV7" s="1377"/>
      <c r="IMW7" s="1377"/>
      <c r="IMX7" s="1377"/>
      <c r="IMY7" s="1377"/>
      <c r="IMZ7" s="1377"/>
      <c r="INA7" s="1377"/>
      <c r="INB7" s="1377"/>
      <c r="INC7" s="1377"/>
      <c r="IND7" s="1377"/>
      <c r="INE7" s="1377"/>
      <c r="INF7" s="1377"/>
      <c r="ING7" s="1377"/>
      <c r="INH7" s="1377"/>
      <c r="INI7" s="1377"/>
      <c r="INJ7" s="1377"/>
      <c r="INK7" s="1377"/>
      <c r="INL7" s="1377"/>
      <c r="INM7" s="1377"/>
      <c r="INN7" s="1377"/>
      <c r="INO7" s="1377"/>
      <c r="INP7" s="1377"/>
      <c r="INQ7" s="1377"/>
      <c r="INR7" s="1377"/>
      <c r="INS7" s="1377"/>
      <c r="INT7" s="1377"/>
      <c r="INU7" s="1377"/>
      <c r="INV7" s="1377"/>
      <c r="INW7" s="1377"/>
      <c r="INX7" s="1377"/>
      <c r="INY7" s="1377"/>
      <c r="INZ7" s="1377"/>
      <c r="IOA7" s="1377"/>
      <c r="IOB7" s="1377"/>
      <c r="IOC7" s="1377"/>
      <c r="IOD7" s="1377"/>
      <c r="IOE7" s="1377"/>
      <c r="IOF7" s="1377"/>
      <c r="IOG7" s="1377"/>
      <c r="IOH7" s="1377"/>
      <c r="IOI7" s="1377"/>
      <c r="IOJ7" s="1377"/>
      <c r="IOK7" s="1377"/>
      <c r="IOL7" s="1377"/>
      <c r="IOM7" s="1377"/>
      <c r="ION7" s="1377"/>
      <c r="IOO7" s="1377"/>
      <c r="IOP7" s="1377"/>
      <c r="IOQ7" s="1377"/>
      <c r="IOR7" s="1377"/>
      <c r="IOS7" s="1377"/>
      <c r="IOT7" s="1377"/>
      <c r="IOU7" s="1377"/>
      <c r="IOV7" s="1377"/>
      <c r="IOW7" s="1377"/>
      <c r="IOX7" s="1377"/>
      <c r="IOY7" s="1377"/>
      <c r="IOZ7" s="1377"/>
      <c r="IPA7" s="1377"/>
      <c r="IPB7" s="1377"/>
      <c r="IPC7" s="1377"/>
      <c r="IPD7" s="1377"/>
      <c r="IPE7" s="1377"/>
      <c r="IPF7" s="1377"/>
      <c r="IPG7" s="1377"/>
      <c r="IPH7" s="1377"/>
      <c r="IPI7" s="1377"/>
      <c r="IPJ7" s="1377"/>
      <c r="IPK7" s="1377"/>
      <c r="IPL7" s="1377"/>
      <c r="IPM7" s="1377"/>
      <c r="IPN7" s="1377"/>
      <c r="IPO7" s="1377"/>
      <c r="IPP7" s="1377"/>
      <c r="IPQ7" s="1377"/>
      <c r="IPR7" s="1377"/>
      <c r="IPS7" s="1377"/>
      <c r="IPT7" s="1377"/>
      <c r="IPU7" s="1377"/>
      <c r="IPV7" s="1377"/>
      <c r="IPW7" s="1377"/>
      <c r="IPX7" s="1377"/>
      <c r="IPY7" s="1377"/>
      <c r="IPZ7" s="1377"/>
      <c r="IQA7" s="1377"/>
      <c r="IQB7" s="1377"/>
      <c r="IQC7" s="1377"/>
      <c r="IQD7" s="1377"/>
      <c r="IQE7" s="1377"/>
      <c r="IQF7" s="1377"/>
      <c r="IQG7" s="1377"/>
      <c r="IQH7" s="1377"/>
      <c r="IQI7" s="1377"/>
      <c r="IQJ7" s="1377"/>
      <c r="IQK7" s="1377"/>
      <c r="IQL7" s="1377"/>
      <c r="IQM7" s="1377"/>
      <c r="IQN7" s="1377"/>
      <c r="IQO7" s="1377"/>
      <c r="IQP7" s="1377"/>
      <c r="IQQ7" s="1377"/>
      <c r="IQR7" s="1377"/>
      <c r="IQS7" s="1377"/>
      <c r="IQT7" s="1377"/>
      <c r="IQU7" s="1377"/>
      <c r="IQV7" s="1377"/>
      <c r="IQW7" s="1377"/>
      <c r="IQX7" s="1377"/>
      <c r="IQY7" s="1377"/>
      <c r="IQZ7" s="1377"/>
      <c r="IRA7" s="1377"/>
      <c r="IRB7" s="1377"/>
      <c r="IRC7" s="1377"/>
      <c r="IRD7" s="1377"/>
      <c r="IRE7" s="1377"/>
      <c r="IRF7" s="1377"/>
      <c r="IRG7" s="1377"/>
      <c r="IRH7" s="1377"/>
      <c r="IRI7" s="1377"/>
      <c r="IRJ7" s="1377"/>
      <c r="IRK7" s="1377"/>
      <c r="IRL7" s="1377"/>
      <c r="IRM7" s="1377"/>
      <c r="IRN7" s="1377"/>
      <c r="IRO7" s="1377"/>
      <c r="IRP7" s="1377"/>
      <c r="IRQ7" s="1377"/>
      <c r="IRR7" s="1377"/>
      <c r="IRS7" s="1377"/>
      <c r="IRT7" s="1377"/>
      <c r="IRU7" s="1377"/>
      <c r="IRV7" s="1377"/>
      <c r="IRW7" s="1377"/>
      <c r="IRX7" s="1377"/>
      <c r="IRY7" s="1377"/>
      <c r="IRZ7" s="1377"/>
      <c r="ISA7" s="1377"/>
      <c r="ISB7" s="1377"/>
      <c r="ISC7" s="1377"/>
      <c r="ISD7" s="1377"/>
      <c r="ISE7" s="1377"/>
      <c r="ISF7" s="1377"/>
      <c r="ISG7" s="1377"/>
      <c r="ISH7" s="1377"/>
      <c r="ISI7" s="1377"/>
      <c r="ISJ7" s="1377"/>
      <c r="ISK7" s="1377"/>
      <c r="ISL7" s="1377"/>
      <c r="ISM7" s="1377"/>
      <c r="ISN7" s="1377"/>
      <c r="ISO7" s="1377"/>
      <c r="ISP7" s="1377"/>
      <c r="ISQ7" s="1377"/>
      <c r="ISR7" s="1377"/>
      <c r="ISS7" s="1377"/>
      <c r="IST7" s="1377"/>
      <c r="ISU7" s="1377"/>
      <c r="ISV7" s="1377"/>
      <c r="ISW7" s="1377"/>
      <c r="ISX7" s="1377"/>
      <c r="ISY7" s="1377"/>
      <c r="ISZ7" s="1377"/>
      <c r="ITA7" s="1377"/>
      <c r="ITB7" s="1377"/>
      <c r="ITC7" s="1377"/>
      <c r="ITD7" s="1377"/>
      <c r="ITE7" s="1377"/>
      <c r="ITF7" s="1377"/>
      <c r="ITG7" s="1377"/>
      <c r="ITH7" s="1377"/>
      <c r="ITI7" s="1377"/>
      <c r="ITJ7" s="1377"/>
      <c r="ITK7" s="1377"/>
      <c r="ITL7" s="1377"/>
      <c r="ITM7" s="1377"/>
      <c r="ITN7" s="1377"/>
      <c r="ITO7" s="1377"/>
      <c r="ITP7" s="1377"/>
      <c r="ITQ7" s="1377"/>
      <c r="ITR7" s="1377"/>
      <c r="ITS7" s="1377"/>
      <c r="ITT7" s="1377"/>
      <c r="ITU7" s="1377"/>
      <c r="ITV7" s="1377"/>
      <c r="ITW7" s="1377"/>
      <c r="ITX7" s="1377"/>
      <c r="ITY7" s="1377"/>
      <c r="ITZ7" s="1377"/>
      <c r="IUA7" s="1377"/>
      <c r="IUB7" s="1377"/>
      <c r="IUC7" s="1377"/>
      <c r="IUD7" s="1377"/>
      <c r="IUE7" s="1377"/>
      <c r="IUF7" s="1377"/>
      <c r="IUG7" s="1377"/>
      <c r="IUH7" s="1377"/>
      <c r="IUI7" s="1377"/>
      <c r="IUJ7" s="1377"/>
      <c r="IUK7" s="1377"/>
      <c r="IUL7" s="1377"/>
      <c r="IUM7" s="1377"/>
      <c r="IUN7" s="1377"/>
      <c r="IUO7" s="1377"/>
      <c r="IUP7" s="1377"/>
      <c r="IUQ7" s="1377"/>
      <c r="IUR7" s="1377"/>
      <c r="IUS7" s="1377"/>
      <c r="IUT7" s="1377"/>
      <c r="IUU7" s="1377"/>
      <c r="IUV7" s="1377"/>
      <c r="IUW7" s="1377"/>
      <c r="IUX7" s="1377"/>
      <c r="IUY7" s="1377"/>
      <c r="IUZ7" s="1377"/>
      <c r="IVA7" s="1377"/>
      <c r="IVB7" s="1377"/>
      <c r="IVC7" s="1377"/>
      <c r="IVD7" s="1377"/>
      <c r="IVE7" s="1377"/>
      <c r="IVF7" s="1377"/>
      <c r="IVG7" s="1377"/>
      <c r="IVH7" s="1377"/>
      <c r="IVI7" s="1377"/>
      <c r="IVJ7" s="1377"/>
      <c r="IVK7" s="1377"/>
      <c r="IVL7" s="1377"/>
      <c r="IVM7" s="1377"/>
      <c r="IVN7" s="1377"/>
      <c r="IVO7" s="1377"/>
      <c r="IVP7" s="1377"/>
      <c r="IVQ7" s="1377"/>
      <c r="IVR7" s="1377"/>
      <c r="IVS7" s="1377"/>
      <c r="IVT7" s="1377"/>
      <c r="IVU7" s="1377"/>
      <c r="IVV7" s="1377"/>
      <c r="IVW7" s="1377"/>
      <c r="IVX7" s="1377"/>
      <c r="IVY7" s="1377"/>
      <c r="IVZ7" s="1377"/>
      <c r="IWA7" s="1377"/>
      <c r="IWB7" s="1377"/>
      <c r="IWC7" s="1377"/>
      <c r="IWD7" s="1377"/>
      <c r="IWE7" s="1377"/>
      <c r="IWF7" s="1377"/>
      <c r="IWG7" s="1377"/>
      <c r="IWH7" s="1377"/>
      <c r="IWI7" s="1377"/>
      <c r="IWJ7" s="1377"/>
      <c r="IWK7" s="1377"/>
      <c r="IWL7" s="1377"/>
      <c r="IWM7" s="1377"/>
      <c r="IWN7" s="1377"/>
      <c r="IWO7" s="1377"/>
      <c r="IWP7" s="1377"/>
      <c r="IWQ7" s="1377"/>
      <c r="IWR7" s="1377"/>
      <c r="IWS7" s="1377"/>
      <c r="IWT7" s="1377"/>
      <c r="IWU7" s="1377"/>
      <c r="IWV7" s="1377"/>
      <c r="IWW7" s="1377"/>
      <c r="IWX7" s="1377"/>
      <c r="IWY7" s="1377"/>
      <c r="IWZ7" s="1377"/>
      <c r="IXA7" s="1377"/>
      <c r="IXB7" s="1377"/>
      <c r="IXC7" s="1377"/>
      <c r="IXD7" s="1377"/>
      <c r="IXE7" s="1377"/>
      <c r="IXF7" s="1377"/>
      <c r="IXG7" s="1377"/>
      <c r="IXH7" s="1377"/>
      <c r="IXI7" s="1377"/>
      <c r="IXJ7" s="1377"/>
      <c r="IXK7" s="1377"/>
      <c r="IXL7" s="1377"/>
      <c r="IXM7" s="1377"/>
      <c r="IXN7" s="1377"/>
      <c r="IXO7" s="1377"/>
      <c r="IXP7" s="1377"/>
      <c r="IXQ7" s="1377"/>
      <c r="IXR7" s="1377"/>
      <c r="IXS7" s="1377"/>
      <c r="IXT7" s="1377"/>
      <c r="IXU7" s="1377"/>
      <c r="IXV7" s="1377"/>
      <c r="IXW7" s="1377"/>
      <c r="IXX7" s="1377"/>
      <c r="IXY7" s="1377"/>
      <c r="IXZ7" s="1377"/>
      <c r="IYA7" s="1377"/>
      <c r="IYB7" s="1377"/>
      <c r="IYC7" s="1377"/>
      <c r="IYD7" s="1377"/>
      <c r="IYE7" s="1377"/>
      <c r="IYF7" s="1377"/>
      <c r="IYG7" s="1377"/>
      <c r="IYH7" s="1377"/>
      <c r="IYI7" s="1377"/>
      <c r="IYJ7" s="1377"/>
      <c r="IYK7" s="1377"/>
      <c r="IYL7" s="1377"/>
      <c r="IYM7" s="1377"/>
      <c r="IYN7" s="1377"/>
      <c r="IYO7" s="1377"/>
      <c r="IYP7" s="1377"/>
      <c r="IYQ7" s="1377"/>
      <c r="IYR7" s="1377"/>
      <c r="IYS7" s="1377"/>
      <c r="IYT7" s="1377"/>
      <c r="IYU7" s="1377"/>
      <c r="IYV7" s="1377"/>
      <c r="IYW7" s="1377"/>
      <c r="IYX7" s="1377"/>
      <c r="IYY7" s="1377"/>
      <c r="IYZ7" s="1377"/>
      <c r="IZA7" s="1377"/>
      <c r="IZB7" s="1377"/>
      <c r="IZC7" s="1377"/>
      <c r="IZD7" s="1377"/>
      <c r="IZE7" s="1377"/>
      <c r="IZF7" s="1377"/>
      <c r="IZG7" s="1377"/>
      <c r="IZH7" s="1377"/>
      <c r="IZI7" s="1377"/>
      <c r="IZJ7" s="1377"/>
      <c r="IZK7" s="1377"/>
      <c r="IZL7" s="1377"/>
      <c r="IZM7" s="1377"/>
      <c r="IZN7" s="1377"/>
      <c r="IZO7" s="1377"/>
      <c r="IZP7" s="1377"/>
      <c r="IZQ7" s="1377"/>
      <c r="IZR7" s="1377"/>
      <c r="IZS7" s="1377"/>
      <c r="IZT7" s="1377"/>
      <c r="IZU7" s="1377"/>
      <c r="IZV7" s="1377"/>
      <c r="IZW7" s="1377"/>
      <c r="IZX7" s="1377"/>
      <c r="IZY7" s="1377"/>
      <c r="IZZ7" s="1377"/>
      <c r="JAA7" s="1377"/>
      <c r="JAB7" s="1377"/>
      <c r="JAC7" s="1377"/>
      <c r="JAD7" s="1377"/>
      <c r="JAE7" s="1377"/>
      <c r="JAF7" s="1377"/>
      <c r="JAG7" s="1377"/>
      <c r="JAH7" s="1377"/>
      <c r="JAI7" s="1377"/>
      <c r="JAJ7" s="1377"/>
      <c r="JAK7" s="1377"/>
      <c r="JAL7" s="1377"/>
      <c r="JAM7" s="1377"/>
      <c r="JAN7" s="1377"/>
      <c r="JAO7" s="1377"/>
      <c r="JAP7" s="1377"/>
      <c r="JAQ7" s="1377"/>
      <c r="JAR7" s="1377"/>
      <c r="JAS7" s="1377"/>
      <c r="JAT7" s="1377"/>
      <c r="JAU7" s="1377"/>
      <c r="JAV7" s="1377"/>
      <c r="JAW7" s="1377"/>
      <c r="JAX7" s="1377"/>
      <c r="JAY7" s="1377"/>
      <c r="JAZ7" s="1377"/>
      <c r="JBA7" s="1377"/>
      <c r="JBB7" s="1377"/>
      <c r="JBC7" s="1377"/>
      <c r="JBD7" s="1377"/>
      <c r="JBE7" s="1377"/>
      <c r="JBF7" s="1377"/>
      <c r="JBG7" s="1377"/>
      <c r="JBH7" s="1377"/>
      <c r="JBI7" s="1377"/>
      <c r="JBJ7" s="1377"/>
      <c r="JBK7" s="1377"/>
      <c r="JBL7" s="1377"/>
      <c r="JBM7" s="1377"/>
      <c r="JBN7" s="1377"/>
      <c r="JBO7" s="1377"/>
      <c r="JBP7" s="1377"/>
      <c r="JBQ7" s="1377"/>
      <c r="JBR7" s="1377"/>
      <c r="JBS7" s="1377"/>
      <c r="JBT7" s="1377"/>
      <c r="JBU7" s="1377"/>
      <c r="JBV7" s="1377"/>
      <c r="JBW7" s="1377"/>
      <c r="JBX7" s="1377"/>
      <c r="JBY7" s="1377"/>
      <c r="JBZ7" s="1377"/>
      <c r="JCA7" s="1377"/>
      <c r="JCB7" s="1377"/>
      <c r="JCC7" s="1377"/>
      <c r="JCD7" s="1377"/>
      <c r="JCE7" s="1377"/>
      <c r="JCF7" s="1377"/>
      <c r="JCG7" s="1377"/>
      <c r="JCH7" s="1377"/>
      <c r="JCI7" s="1377"/>
      <c r="JCJ7" s="1377"/>
      <c r="JCK7" s="1377"/>
      <c r="JCL7" s="1377"/>
      <c r="JCM7" s="1377"/>
      <c r="JCN7" s="1377"/>
      <c r="JCO7" s="1377"/>
      <c r="JCP7" s="1377"/>
      <c r="JCQ7" s="1377"/>
      <c r="JCR7" s="1377"/>
      <c r="JCS7" s="1377"/>
      <c r="JCT7" s="1377"/>
      <c r="JCU7" s="1377"/>
      <c r="JCV7" s="1377"/>
      <c r="JCW7" s="1377"/>
      <c r="JCX7" s="1377"/>
      <c r="JCY7" s="1377"/>
      <c r="JCZ7" s="1377"/>
      <c r="JDA7" s="1377"/>
      <c r="JDB7" s="1377"/>
      <c r="JDC7" s="1377"/>
      <c r="JDD7" s="1377"/>
      <c r="JDE7" s="1377"/>
      <c r="JDF7" s="1377"/>
      <c r="JDG7" s="1377"/>
      <c r="JDH7" s="1377"/>
      <c r="JDI7" s="1377"/>
      <c r="JDJ7" s="1377"/>
      <c r="JDK7" s="1377"/>
      <c r="JDL7" s="1377"/>
      <c r="JDM7" s="1377"/>
      <c r="JDN7" s="1377"/>
      <c r="JDO7" s="1377"/>
      <c r="JDP7" s="1377"/>
      <c r="JDQ7" s="1377"/>
      <c r="JDR7" s="1377"/>
      <c r="JDS7" s="1377"/>
      <c r="JDT7" s="1377"/>
      <c r="JDU7" s="1377"/>
      <c r="JDV7" s="1377"/>
      <c r="JDW7" s="1377"/>
      <c r="JDX7" s="1377"/>
      <c r="JDY7" s="1377"/>
      <c r="JDZ7" s="1377"/>
      <c r="JEA7" s="1377"/>
      <c r="JEB7" s="1377"/>
      <c r="JEC7" s="1377"/>
      <c r="JED7" s="1377"/>
      <c r="JEE7" s="1377"/>
      <c r="JEF7" s="1377"/>
      <c r="JEG7" s="1377"/>
      <c r="JEH7" s="1377"/>
      <c r="JEI7" s="1377"/>
      <c r="JEJ7" s="1377"/>
      <c r="JEK7" s="1377"/>
      <c r="JEL7" s="1377"/>
      <c r="JEM7" s="1377"/>
      <c r="JEN7" s="1377"/>
      <c r="JEO7" s="1377"/>
      <c r="JEP7" s="1377"/>
      <c r="JEQ7" s="1377"/>
      <c r="JER7" s="1377"/>
      <c r="JES7" s="1377"/>
      <c r="JET7" s="1377"/>
      <c r="JEU7" s="1377"/>
      <c r="JEV7" s="1377"/>
      <c r="JEW7" s="1377"/>
      <c r="JEX7" s="1377"/>
      <c r="JEY7" s="1377"/>
      <c r="JEZ7" s="1377"/>
      <c r="JFA7" s="1377"/>
      <c r="JFB7" s="1377"/>
      <c r="JFC7" s="1377"/>
      <c r="JFD7" s="1377"/>
      <c r="JFE7" s="1377"/>
      <c r="JFF7" s="1377"/>
      <c r="JFG7" s="1377"/>
      <c r="JFH7" s="1377"/>
      <c r="JFI7" s="1377"/>
      <c r="JFJ7" s="1377"/>
      <c r="JFK7" s="1377"/>
      <c r="JFL7" s="1377"/>
      <c r="JFM7" s="1377"/>
      <c r="JFN7" s="1377"/>
      <c r="JFO7" s="1377"/>
      <c r="JFP7" s="1377"/>
      <c r="JFQ7" s="1377"/>
      <c r="JFR7" s="1377"/>
      <c r="JFS7" s="1377"/>
      <c r="JFT7" s="1377"/>
      <c r="JFU7" s="1377"/>
      <c r="JFV7" s="1377"/>
      <c r="JFW7" s="1377"/>
      <c r="JFX7" s="1377"/>
      <c r="JFY7" s="1377"/>
      <c r="JFZ7" s="1377"/>
      <c r="JGA7" s="1377"/>
      <c r="JGB7" s="1377"/>
      <c r="JGC7" s="1377"/>
      <c r="JGD7" s="1377"/>
      <c r="JGE7" s="1377"/>
      <c r="JGF7" s="1377"/>
      <c r="JGG7" s="1377"/>
      <c r="JGH7" s="1377"/>
      <c r="JGI7" s="1377"/>
      <c r="JGJ7" s="1377"/>
      <c r="JGK7" s="1377"/>
      <c r="JGL7" s="1377"/>
      <c r="JGM7" s="1377"/>
      <c r="JGN7" s="1377"/>
      <c r="JGO7" s="1377"/>
      <c r="JGP7" s="1377"/>
      <c r="JGQ7" s="1377"/>
      <c r="JGR7" s="1377"/>
      <c r="JGS7" s="1377"/>
      <c r="JGT7" s="1377"/>
      <c r="JGU7" s="1377"/>
      <c r="JGV7" s="1377"/>
      <c r="JGW7" s="1377"/>
      <c r="JGX7" s="1377"/>
      <c r="JGY7" s="1377"/>
      <c r="JGZ7" s="1377"/>
      <c r="JHA7" s="1377"/>
      <c r="JHB7" s="1377"/>
      <c r="JHC7" s="1377"/>
      <c r="JHD7" s="1377"/>
      <c r="JHE7" s="1377"/>
      <c r="JHF7" s="1377"/>
      <c r="JHG7" s="1377"/>
      <c r="JHH7" s="1377"/>
      <c r="JHI7" s="1377"/>
      <c r="JHJ7" s="1377"/>
      <c r="JHK7" s="1377"/>
      <c r="JHL7" s="1377"/>
      <c r="JHM7" s="1377"/>
      <c r="JHN7" s="1377"/>
      <c r="JHO7" s="1377"/>
      <c r="JHP7" s="1377"/>
      <c r="JHQ7" s="1377"/>
      <c r="JHR7" s="1377"/>
      <c r="JHS7" s="1377"/>
      <c r="JHT7" s="1377"/>
      <c r="JHU7" s="1377"/>
      <c r="JHV7" s="1377"/>
      <c r="JHW7" s="1377"/>
      <c r="JHX7" s="1377"/>
      <c r="JHY7" s="1377"/>
      <c r="JHZ7" s="1377"/>
      <c r="JIA7" s="1377"/>
      <c r="JIB7" s="1377"/>
      <c r="JIC7" s="1377"/>
      <c r="JID7" s="1377"/>
      <c r="JIE7" s="1377"/>
      <c r="JIF7" s="1377"/>
      <c r="JIG7" s="1377"/>
      <c r="JIH7" s="1377"/>
      <c r="JII7" s="1377"/>
      <c r="JIJ7" s="1377"/>
      <c r="JIK7" s="1377"/>
      <c r="JIL7" s="1377"/>
      <c r="JIM7" s="1377"/>
      <c r="JIN7" s="1377"/>
      <c r="JIO7" s="1377"/>
      <c r="JIP7" s="1377"/>
      <c r="JIQ7" s="1377"/>
      <c r="JIR7" s="1377"/>
      <c r="JIS7" s="1377"/>
      <c r="JIT7" s="1377"/>
      <c r="JIU7" s="1377"/>
      <c r="JIV7" s="1377"/>
      <c r="JIW7" s="1377"/>
      <c r="JIX7" s="1377"/>
      <c r="JIY7" s="1377"/>
      <c r="JIZ7" s="1377"/>
      <c r="JJA7" s="1377"/>
      <c r="JJB7" s="1377"/>
      <c r="JJC7" s="1377"/>
      <c r="JJD7" s="1377"/>
      <c r="JJE7" s="1377"/>
      <c r="JJF7" s="1377"/>
      <c r="JJG7" s="1377"/>
      <c r="JJH7" s="1377"/>
      <c r="JJI7" s="1377"/>
      <c r="JJJ7" s="1377"/>
      <c r="JJK7" s="1377"/>
      <c r="JJL7" s="1377"/>
      <c r="JJM7" s="1377"/>
      <c r="JJN7" s="1377"/>
      <c r="JJO7" s="1377"/>
      <c r="JJP7" s="1377"/>
      <c r="JJQ7" s="1377"/>
      <c r="JJR7" s="1377"/>
      <c r="JJS7" s="1377"/>
      <c r="JJT7" s="1377"/>
      <c r="JJU7" s="1377"/>
      <c r="JJV7" s="1377"/>
      <c r="JJW7" s="1377"/>
      <c r="JJX7" s="1377"/>
      <c r="JJY7" s="1377"/>
      <c r="JJZ7" s="1377"/>
      <c r="JKA7" s="1377"/>
      <c r="JKB7" s="1377"/>
      <c r="JKC7" s="1377"/>
      <c r="JKD7" s="1377"/>
      <c r="JKE7" s="1377"/>
      <c r="JKF7" s="1377"/>
      <c r="JKG7" s="1377"/>
      <c r="JKH7" s="1377"/>
      <c r="JKI7" s="1377"/>
      <c r="JKJ7" s="1377"/>
      <c r="JKK7" s="1377"/>
      <c r="JKL7" s="1377"/>
      <c r="JKM7" s="1377"/>
      <c r="JKN7" s="1377"/>
      <c r="JKO7" s="1377"/>
      <c r="JKP7" s="1377"/>
      <c r="JKQ7" s="1377"/>
      <c r="JKR7" s="1377"/>
      <c r="JKS7" s="1377"/>
      <c r="JKT7" s="1377"/>
      <c r="JKU7" s="1377"/>
      <c r="JKV7" s="1377"/>
      <c r="JKW7" s="1377"/>
      <c r="JKX7" s="1377"/>
      <c r="JKY7" s="1377"/>
      <c r="JKZ7" s="1377"/>
      <c r="JLA7" s="1377"/>
      <c r="JLB7" s="1377"/>
      <c r="JLC7" s="1377"/>
      <c r="JLD7" s="1377"/>
      <c r="JLE7" s="1377"/>
      <c r="JLF7" s="1377"/>
      <c r="JLG7" s="1377"/>
      <c r="JLH7" s="1377"/>
      <c r="JLI7" s="1377"/>
      <c r="JLJ7" s="1377"/>
      <c r="JLK7" s="1377"/>
      <c r="JLL7" s="1377"/>
      <c r="JLM7" s="1377"/>
      <c r="JLN7" s="1377"/>
      <c r="JLO7" s="1377"/>
      <c r="JLP7" s="1377"/>
      <c r="JLQ7" s="1377"/>
      <c r="JLR7" s="1377"/>
      <c r="JLS7" s="1377"/>
      <c r="JLT7" s="1377"/>
      <c r="JLU7" s="1377"/>
      <c r="JLV7" s="1377"/>
      <c r="JLW7" s="1377"/>
      <c r="JLX7" s="1377"/>
      <c r="JLY7" s="1377"/>
      <c r="JLZ7" s="1377"/>
      <c r="JMA7" s="1377"/>
      <c r="JMB7" s="1377"/>
      <c r="JMC7" s="1377"/>
      <c r="JMD7" s="1377"/>
      <c r="JME7" s="1377"/>
      <c r="JMF7" s="1377"/>
      <c r="JMG7" s="1377"/>
      <c r="JMH7" s="1377"/>
      <c r="JMI7" s="1377"/>
      <c r="JMJ7" s="1377"/>
      <c r="JMK7" s="1377"/>
      <c r="JML7" s="1377"/>
      <c r="JMM7" s="1377"/>
      <c r="JMN7" s="1377"/>
      <c r="JMO7" s="1377"/>
      <c r="JMP7" s="1377"/>
      <c r="JMQ7" s="1377"/>
      <c r="JMR7" s="1377"/>
      <c r="JMS7" s="1377"/>
      <c r="JMT7" s="1377"/>
      <c r="JMU7" s="1377"/>
      <c r="JMV7" s="1377"/>
      <c r="JMW7" s="1377"/>
      <c r="JMX7" s="1377"/>
      <c r="JMY7" s="1377"/>
      <c r="JMZ7" s="1377"/>
      <c r="JNA7" s="1377"/>
      <c r="JNB7" s="1377"/>
      <c r="JNC7" s="1377"/>
      <c r="JND7" s="1377"/>
      <c r="JNE7" s="1377"/>
      <c r="JNF7" s="1377"/>
      <c r="JNG7" s="1377"/>
      <c r="JNH7" s="1377"/>
      <c r="JNI7" s="1377"/>
      <c r="JNJ7" s="1377"/>
      <c r="JNK7" s="1377"/>
      <c r="JNL7" s="1377"/>
      <c r="JNM7" s="1377"/>
      <c r="JNN7" s="1377"/>
      <c r="JNO7" s="1377"/>
      <c r="JNP7" s="1377"/>
      <c r="JNQ7" s="1377"/>
      <c r="JNR7" s="1377"/>
      <c r="JNS7" s="1377"/>
      <c r="JNT7" s="1377"/>
      <c r="JNU7" s="1377"/>
      <c r="JNV7" s="1377"/>
      <c r="JNW7" s="1377"/>
      <c r="JNX7" s="1377"/>
      <c r="JNY7" s="1377"/>
      <c r="JNZ7" s="1377"/>
      <c r="JOA7" s="1377"/>
      <c r="JOB7" s="1377"/>
      <c r="JOC7" s="1377"/>
      <c r="JOD7" s="1377"/>
      <c r="JOE7" s="1377"/>
      <c r="JOF7" s="1377"/>
      <c r="JOG7" s="1377"/>
      <c r="JOH7" s="1377"/>
      <c r="JOI7" s="1377"/>
      <c r="JOJ7" s="1377"/>
      <c r="JOK7" s="1377"/>
      <c r="JOL7" s="1377"/>
      <c r="JOM7" s="1377"/>
      <c r="JON7" s="1377"/>
      <c r="JOO7" s="1377"/>
      <c r="JOP7" s="1377"/>
      <c r="JOQ7" s="1377"/>
      <c r="JOR7" s="1377"/>
      <c r="JOS7" s="1377"/>
      <c r="JOT7" s="1377"/>
      <c r="JOU7" s="1377"/>
      <c r="JOV7" s="1377"/>
      <c r="JOW7" s="1377"/>
      <c r="JOX7" s="1377"/>
      <c r="JOY7" s="1377"/>
      <c r="JOZ7" s="1377"/>
      <c r="JPA7" s="1377"/>
      <c r="JPB7" s="1377"/>
      <c r="JPC7" s="1377"/>
      <c r="JPD7" s="1377"/>
      <c r="JPE7" s="1377"/>
      <c r="JPF7" s="1377"/>
      <c r="JPG7" s="1377"/>
      <c r="JPH7" s="1377"/>
      <c r="JPI7" s="1377"/>
      <c r="JPJ7" s="1377"/>
      <c r="JPK7" s="1377"/>
      <c r="JPL7" s="1377"/>
      <c r="JPM7" s="1377"/>
      <c r="JPN7" s="1377"/>
      <c r="JPO7" s="1377"/>
      <c r="JPP7" s="1377"/>
      <c r="JPQ7" s="1377"/>
      <c r="JPR7" s="1377"/>
      <c r="JPS7" s="1377"/>
      <c r="JPT7" s="1377"/>
      <c r="JPU7" s="1377"/>
      <c r="JPV7" s="1377"/>
      <c r="JPW7" s="1377"/>
      <c r="JPX7" s="1377"/>
      <c r="JPY7" s="1377"/>
      <c r="JPZ7" s="1377"/>
      <c r="JQA7" s="1377"/>
      <c r="JQB7" s="1377"/>
      <c r="JQC7" s="1377"/>
      <c r="JQD7" s="1377"/>
      <c r="JQE7" s="1377"/>
      <c r="JQF7" s="1377"/>
      <c r="JQG7" s="1377"/>
      <c r="JQH7" s="1377"/>
      <c r="JQI7" s="1377"/>
      <c r="JQJ7" s="1377"/>
      <c r="JQK7" s="1377"/>
      <c r="JQL7" s="1377"/>
      <c r="JQM7" s="1377"/>
      <c r="JQN7" s="1377"/>
      <c r="JQO7" s="1377"/>
      <c r="JQP7" s="1377"/>
      <c r="JQQ7" s="1377"/>
      <c r="JQR7" s="1377"/>
      <c r="JQS7" s="1377"/>
      <c r="JQT7" s="1377"/>
      <c r="JQU7" s="1377"/>
      <c r="JQV7" s="1377"/>
      <c r="JQW7" s="1377"/>
      <c r="JQX7" s="1377"/>
      <c r="JQY7" s="1377"/>
      <c r="JQZ7" s="1377"/>
      <c r="JRA7" s="1377"/>
      <c r="JRB7" s="1377"/>
      <c r="JRC7" s="1377"/>
      <c r="JRD7" s="1377"/>
      <c r="JRE7" s="1377"/>
      <c r="JRF7" s="1377"/>
      <c r="JRG7" s="1377"/>
      <c r="JRH7" s="1377"/>
      <c r="JRI7" s="1377"/>
      <c r="JRJ7" s="1377"/>
      <c r="JRK7" s="1377"/>
      <c r="JRL7" s="1377"/>
      <c r="JRM7" s="1377"/>
      <c r="JRN7" s="1377"/>
      <c r="JRO7" s="1377"/>
      <c r="JRP7" s="1377"/>
      <c r="JRQ7" s="1377"/>
      <c r="JRR7" s="1377"/>
      <c r="JRS7" s="1377"/>
      <c r="JRT7" s="1377"/>
      <c r="JRU7" s="1377"/>
      <c r="JRV7" s="1377"/>
      <c r="JRW7" s="1377"/>
      <c r="JRX7" s="1377"/>
      <c r="JRY7" s="1377"/>
      <c r="JRZ7" s="1377"/>
      <c r="JSA7" s="1377"/>
      <c r="JSB7" s="1377"/>
      <c r="JSC7" s="1377"/>
      <c r="JSD7" s="1377"/>
      <c r="JSE7" s="1377"/>
      <c r="JSF7" s="1377"/>
      <c r="JSG7" s="1377"/>
      <c r="JSH7" s="1377"/>
      <c r="JSI7" s="1377"/>
      <c r="JSJ7" s="1377"/>
      <c r="JSK7" s="1377"/>
      <c r="JSL7" s="1377"/>
      <c r="JSM7" s="1377"/>
      <c r="JSN7" s="1377"/>
      <c r="JSO7" s="1377"/>
      <c r="JSP7" s="1377"/>
      <c r="JSQ7" s="1377"/>
      <c r="JSR7" s="1377"/>
      <c r="JSS7" s="1377"/>
      <c r="JST7" s="1377"/>
      <c r="JSU7" s="1377"/>
      <c r="JSV7" s="1377"/>
      <c r="JSW7" s="1377"/>
      <c r="JSX7" s="1377"/>
      <c r="JSY7" s="1377"/>
      <c r="JSZ7" s="1377"/>
      <c r="JTA7" s="1377"/>
      <c r="JTB7" s="1377"/>
      <c r="JTC7" s="1377"/>
      <c r="JTD7" s="1377"/>
      <c r="JTE7" s="1377"/>
      <c r="JTF7" s="1377"/>
      <c r="JTG7" s="1377"/>
      <c r="JTH7" s="1377"/>
      <c r="JTI7" s="1377"/>
      <c r="JTJ7" s="1377"/>
      <c r="JTK7" s="1377"/>
      <c r="JTL7" s="1377"/>
      <c r="JTM7" s="1377"/>
      <c r="JTN7" s="1377"/>
      <c r="JTO7" s="1377"/>
      <c r="JTP7" s="1377"/>
      <c r="JTQ7" s="1377"/>
      <c r="JTR7" s="1377"/>
      <c r="JTS7" s="1377"/>
      <c r="JTT7" s="1377"/>
      <c r="JTU7" s="1377"/>
      <c r="JTV7" s="1377"/>
      <c r="JTW7" s="1377"/>
      <c r="JTX7" s="1377"/>
      <c r="JTY7" s="1377"/>
      <c r="JTZ7" s="1377"/>
      <c r="JUA7" s="1377"/>
      <c r="JUB7" s="1377"/>
      <c r="JUC7" s="1377"/>
      <c r="JUD7" s="1377"/>
      <c r="JUE7" s="1377"/>
      <c r="JUF7" s="1377"/>
      <c r="JUG7" s="1377"/>
      <c r="JUH7" s="1377"/>
      <c r="JUI7" s="1377"/>
      <c r="JUJ7" s="1377"/>
      <c r="JUK7" s="1377"/>
      <c r="JUL7" s="1377"/>
      <c r="JUM7" s="1377"/>
      <c r="JUN7" s="1377"/>
      <c r="JUO7" s="1377"/>
      <c r="JUP7" s="1377"/>
      <c r="JUQ7" s="1377"/>
      <c r="JUR7" s="1377"/>
      <c r="JUS7" s="1377"/>
      <c r="JUT7" s="1377"/>
      <c r="JUU7" s="1377"/>
      <c r="JUV7" s="1377"/>
      <c r="JUW7" s="1377"/>
      <c r="JUX7" s="1377"/>
      <c r="JUY7" s="1377"/>
      <c r="JUZ7" s="1377"/>
      <c r="JVA7" s="1377"/>
      <c r="JVB7" s="1377"/>
      <c r="JVC7" s="1377"/>
      <c r="JVD7" s="1377"/>
      <c r="JVE7" s="1377"/>
      <c r="JVF7" s="1377"/>
      <c r="JVG7" s="1377"/>
      <c r="JVH7" s="1377"/>
      <c r="JVI7" s="1377"/>
      <c r="JVJ7" s="1377"/>
      <c r="JVK7" s="1377"/>
      <c r="JVL7" s="1377"/>
      <c r="JVM7" s="1377"/>
      <c r="JVN7" s="1377"/>
      <c r="JVO7" s="1377"/>
      <c r="JVP7" s="1377"/>
      <c r="JVQ7" s="1377"/>
      <c r="JVR7" s="1377"/>
      <c r="JVS7" s="1377"/>
      <c r="JVT7" s="1377"/>
      <c r="JVU7" s="1377"/>
      <c r="JVV7" s="1377"/>
      <c r="JVW7" s="1377"/>
      <c r="JVX7" s="1377"/>
      <c r="JVY7" s="1377"/>
      <c r="JVZ7" s="1377"/>
      <c r="JWA7" s="1377"/>
      <c r="JWB7" s="1377"/>
      <c r="JWC7" s="1377"/>
      <c r="JWD7" s="1377"/>
      <c r="JWE7" s="1377"/>
      <c r="JWF7" s="1377"/>
      <c r="JWG7" s="1377"/>
      <c r="JWH7" s="1377"/>
      <c r="JWI7" s="1377"/>
      <c r="JWJ7" s="1377"/>
      <c r="JWK7" s="1377"/>
      <c r="JWL7" s="1377"/>
      <c r="JWM7" s="1377"/>
      <c r="JWN7" s="1377"/>
      <c r="JWO7" s="1377"/>
      <c r="JWP7" s="1377"/>
      <c r="JWQ7" s="1377"/>
      <c r="JWR7" s="1377"/>
      <c r="JWS7" s="1377"/>
      <c r="JWT7" s="1377"/>
      <c r="JWU7" s="1377"/>
      <c r="JWV7" s="1377"/>
      <c r="JWW7" s="1377"/>
      <c r="JWX7" s="1377"/>
      <c r="JWY7" s="1377"/>
      <c r="JWZ7" s="1377"/>
      <c r="JXA7" s="1377"/>
      <c r="JXB7" s="1377"/>
      <c r="JXC7" s="1377"/>
      <c r="JXD7" s="1377"/>
      <c r="JXE7" s="1377"/>
      <c r="JXF7" s="1377"/>
      <c r="JXG7" s="1377"/>
      <c r="JXH7" s="1377"/>
      <c r="JXI7" s="1377"/>
      <c r="JXJ7" s="1377"/>
      <c r="JXK7" s="1377"/>
      <c r="JXL7" s="1377"/>
      <c r="JXM7" s="1377"/>
      <c r="JXN7" s="1377"/>
      <c r="JXO7" s="1377"/>
      <c r="JXP7" s="1377"/>
      <c r="JXQ7" s="1377"/>
      <c r="JXR7" s="1377"/>
      <c r="JXS7" s="1377"/>
      <c r="JXT7" s="1377"/>
      <c r="JXU7" s="1377"/>
      <c r="JXV7" s="1377"/>
      <c r="JXW7" s="1377"/>
      <c r="JXX7" s="1377"/>
      <c r="JXY7" s="1377"/>
      <c r="JXZ7" s="1377"/>
      <c r="JYA7" s="1377"/>
      <c r="JYB7" s="1377"/>
      <c r="JYC7" s="1377"/>
      <c r="JYD7" s="1377"/>
      <c r="JYE7" s="1377"/>
      <c r="JYF7" s="1377"/>
      <c r="JYG7" s="1377"/>
      <c r="JYH7" s="1377"/>
      <c r="JYI7" s="1377"/>
      <c r="JYJ7" s="1377"/>
      <c r="JYK7" s="1377"/>
      <c r="JYL7" s="1377"/>
      <c r="JYM7" s="1377"/>
      <c r="JYN7" s="1377"/>
      <c r="JYO7" s="1377"/>
      <c r="JYP7" s="1377"/>
      <c r="JYQ7" s="1377"/>
      <c r="JYR7" s="1377"/>
      <c r="JYS7" s="1377"/>
      <c r="JYT7" s="1377"/>
      <c r="JYU7" s="1377"/>
      <c r="JYV7" s="1377"/>
      <c r="JYW7" s="1377"/>
      <c r="JYX7" s="1377"/>
      <c r="JYY7" s="1377"/>
      <c r="JYZ7" s="1377"/>
      <c r="JZA7" s="1377"/>
      <c r="JZB7" s="1377"/>
      <c r="JZC7" s="1377"/>
      <c r="JZD7" s="1377"/>
      <c r="JZE7" s="1377"/>
      <c r="JZF7" s="1377"/>
      <c r="JZG7" s="1377"/>
      <c r="JZH7" s="1377"/>
      <c r="JZI7" s="1377"/>
      <c r="JZJ7" s="1377"/>
      <c r="JZK7" s="1377"/>
      <c r="JZL7" s="1377"/>
      <c r="JZM7" s="1377"/>
      <c r="JZN7" s="1377"/>
      <c r="JZO7" s="1377"/>
      <c r="JZP7" s="1377"/>
      <c r="JZQ7" s="1377"/>
      <c r="JZR7" s="1377"/>
      <c r="JZS7" s="1377"/>
      <c r="JZT7" s="1377"/>
      <c r="JZU7" s="1377"/>
      <c r="JZV7" s="1377"/>
      <c r="JZW7" s="1377"/>
      <c r="JZX7" s="1377"/>
      <c r="JZY7" s="1377"/>
      <c r="JZZ7" s="1377"/>
      <c r="KAA7" s="1377"/>
      <c r="KAB7" s="1377"/>
      <c r="KAC7" s="1377"/>
      <c r="KAD7" s="1377"/>
      <c r="KAE7" s="1377"/>
      <c r="KAF7" s="1377"/>
      <c r="KAG7" s="1377"/>
      <c r="KAH7" s="1377"/>
      <c r="KAI7" s="1377"/>
      <c r="KAJ7" s="1377"/>
      <c r="KAK7" s="1377"/>
      <c r="KAL7" s="1377"/>
      <c r="KAM7" s="1377"/>
      <c r="KAN7" s="1377"/>
      <c r="KAO7" s="1377"/>
      <c r="KAP7" s="1377"/>
      <c r="KAQ7" s="1377"/>
      <c r="KAR7" s="1377"/>
      <c r="KAS7" s="1377"/>
      <c r="KAT7" s="1377"/>
      <c r="KAU7" s="1377"/>
      <c r="KAV7" s="1377"/>
      <c r="KAW7" s="1377"/>
      <c r="KAX7" s="1377"/>
      <c r="KAY7" s="1377"/>
      <c r="KAZ7" s="1377"/>
      <c r="KBA7" s="1377"/>
      <c r="KBB7" s="1377"/>
      <c r="KBC7" s="1377"/>
      <c r="KBD7" s="1377"/>
      <c r="KBE7" s="1377"/>
      <c r="KBF7" s="1377"/>
      <c r="KBG7" s="1377"/>
      <c r="KBH7" s="1377"/>
      <c r="KBI7" s="1377"/>
      <c r="KBJ7" s="1377"/>
      <c r="KBK7" s="1377"/>
      <c r="KBL7" s="1377"/>
      <c r="KBM7" s="1377"/>
      <c r="KBN7" s="1377"/>
      <c r="KBO7" s="1377"/>
      <c r="KBP7" s="1377"/>
      <c r="KBQ7" s="1377"/>
      <c r="KBR7" s="1377"/>
      <c r="KBS7" s="1377"/>
      <c r="KBT7" s="1377"/>
      <c r="KBU7" s="1377"/>
      <c r="KBV7" s="1377"/>
      <c r="KBW7" s="1377"/>
      <c r="KBX7" s="1377"/>
      <c r="KBY7" s="1377"/>
      <c r="KBZ7" s="1377"/>
      <c r="KCA7" s="1377"/>
      <c r="KCB7" s="1377"/>
      <c r="KCC7" s="1377"/>
      <c r="KCD7" s="1377"/>
      <c r="KCE7" s="1377"/>
      <c r="KCF7" s="1377"/>
      <c r="KCG7" s="1377"/>
      <c r="KCH7" s="1377"/>
      <c r="KCI7" s="1377"/>
      <c r="KCJ7" s="1377"/>
      <c r="KCK7" s="1377"/>
      <c r="KCL7" s="1377"/>
      <c r="KCM7" s="1377"/>
      <c r="KCN7" s="1377"/>
      <c r="KCO7" s="1377"/>
      <c r="KCP7" s="1377"/>
      <c r="KCQ7" s="1377"/>
      <c r="KCR7" s="1377"/>
      <c r="KCS7" s="1377"/>
      <c r="KCT7" s="1377"/>
      <c r="KCU7" s="1377"/>
      <c r="KCV7" s="1377"/>
      <c r="KCW7" s="1377"/>
      <c r="KCX7" s="1377"/>
      <c r="KCY7" s="1377"/>
      <c r="KCZ7" s="1377"/>
      <c r="KDA7" s="1377"/>
      <c r="KDB7" s="1377"/>
      <c r="KDC7" s="1377"/>
      <c r="KDD7" s="1377"/>
      <c r="KDE7" s="1377"/>
      <c r="KDF7" s="1377"/>
      <c r="KDG7" s="1377"/>
      <c r="KDH7" s="1377"/>
      <c r="KDI7" s="1377"/>
      <c r="KDJ7" s="1377"/>
      <c r="KDK7" s="1377"/>
      <c r="KDL7" s="1377"/>
      <c r="KDM7" s="1377"/>
      <c r="KDN7" s="1377"/>
      <c r="KDO7" s="1377"/>
      <c r="KDP7" s="1377"/>
      <c r="KDQ7" s="1377"/>
      <c r="KDR7" s="1377"/>
      <c r="KDS7" s="1377"/>
      <c r="KDT7" s="1377"/>
      <c r="KDU7" s="1377"/>
      <c r="KDV7" s="1377"/>
      <c r="KDW7" s="1377"/>
      <c r="KDX7" s="1377"/>
      <c r="KDY7" s="1377"/>
      <c r="KDZ7" s="1377"/>
      <c r="KEA7" s="1377"/>
      <c r="KEB7" s="1377"/>
      <c r="KEC7" s="1377"/>
      <c r="KED7" s="1377"/>
      <c r="KEE7" s="1377"/>
      <c r="KEF7" s="1377"/>
      <c r="KEG7" s="1377"/>
      <c r="KEH7" s="1377"/>
      <c r="KEI7" s="1377"/>
      <c r="KEJ7" s="1377"/>
      <c r="KEK7" s="1377"/>
      <c r="KEL7" s="1377"/>
      <c r="KEM7" s="1377"/>
      <c r="KEN7" s="1377"/>
      <c r="KEO7" s="1377"/>
      <c r="KEP7" s="1377"/>
      <c r="KEQ7" s="1377"/>
      <c r="KER7" s="1377"/>
      <c r="KES7" s="1377"/>
      <c r="KET7" s="1377"/>
      <c r="KEU7" s="1377"/>
      <c r="KEV7" s="1377"/>
      <c r="KEW7" s="1377"/>
      <c r="KEX7" s="1377"/>
      <c r="KEY7" s="1377"/>
      <c r="KEZ7" s="1377"/>
      <c r="KFA7" s="1377"/>
      <c r="KFB7" s="1377"/>
      <c r="KFC7" s="1377"/>
      <c r="KFD7" s="1377"/>
      <c r="KFE7" s="1377"/>
      <c r="KFF7" s="1377"/>
      <c r="KFG7" s="1377"/>
      <c r="KFH7" s="1377"/>
      <c r="KFI7" s="1377"/>
      <c r="KFJ7" s="1377"/>
      <c r="KFK7" s="1377"/>
      <c r="KFL7" s="1377"/>
      <c r="KFM7" s="1377"/>
      <c r="KFN7" s="1377"/>
      <c r="KFO7" s="1377"/>
      <c r="KFP7" s="1377"/>
      <c r="KFQ7" s="1377"/>
      <c r="KFR7" s="1377"/>
      <c r="KFS7" s="1377"/>
      <c r="KFT7" s="1377"/>
      <c r="KFU7" s="1377"/>
      <c r="KFV7" s="1377"/>
      <c r="KFW7" s="1377"/>
      <c r="KFX7" s="1377"/>
      <c r="KFY7" s="1377"/>
      <c r="KFZ7" s="1377"/>
      <c r="KGA7" s="1377"/>
      <c r="KGB7" s="1377"/>
      <c r="KGC7" s="1377"/>
      <c r="KGD7" s="1377"/>
      <c r="KGE7" s="1377"/>
      <c r="KGF7" s="1377"/>
      <c r="KGG7" s="1377"/>
      <c r="KGH7" s="1377"/>
      <c r="KGI7" s="1377"/>
      <c r="KGJ7" s="1377"/>
      <c r="KGK7" s="1377"/>
      <c r="KGL7" s="1377"/>
      <c r="KGM7" s="1377"/>
      <c r="KGN7" s="1377"/>
      <c r="KGO7" s="1377"/>
      <c r="KGP7" s="1377"/>
      <c r="KGQ7" s="1377"/>
      <c r="KGR7" s="1377"/>
      <c r="KGS7" s="1377"/>
      <c r="KGT7" s="1377"/>
      <c r="KGU7" s="1377"/>
      <c r="KGV7" s="1377"/>
      <c r="KGW7" s="1377"/>
      <c r="KGX7" s="1377"/>
      <c r="KGY7" s="1377"/>
      <c r="KGZ7" s="1377"/>
      <c r="KHA7" s="1377"/>
      <c r="KHB7" s="1377"/>
      <c r="KHC7" s="1377"/>
      <c r="KHD7" s="1377"/>
      <c r="KHE7" s="1377"/>
      <c r="KHF7" s="1377"/>
      <c r="KHG7" s="1377"/>
      <c r="KHH7" s="1377"/>
      <c r="KHI7" s="1377"/>
      <c r="KHJ7" s="1377"/>
      <c r="KHK7" s="1377"/>
      <c r="KHL7" s="1377"/>
      <c r="KHM7" s="1377"/>
      <c r="KHN7" s="1377"/>
      <c r="KHO7" s="1377"/>
      <c r="KHP7" s="1377"/>
      <c r="KHQ7" s="1377"/>
      <c r="KHR7" s="1377"/>
      <c r="KHS7" s="1377"/>
      <c r="KHT7" s="1377"/>
      <c r="KHU7" s="1377"/>
      <c r="KHV7" s="1377"/>
      <c r="KHW7" s="1377"/>
      <c r="KHX7" s="1377"/>
      <c r="KHY7" s="1377"/>
      <c r="KHZ7" s="1377"/>
      <c r="KIA7" s="1377"/>
      <c r="KIB7" s="1377"/>
      <c r="KIC7" s="1377"/>
      <c r="KID7" s="1377"/>
      <c r="KIE7" s="1377"/>
      <c r="KIF7" s="1377"/>
      <c r="KIG7" s="1377"/>
      <c r="KIH7" s="1377"/>
      <c r="KII7" s="1377"/>
      <c r="KIJ7" s="1377"/>
      <c r="KIK7" s="1377"/>
      <c r="KIL7" s="1377"/>
      <c r="KIM7" s="1377"/>
      <c r="KIN7" s="1377"/>
      <c r="KIO7" s="1377"/>
      <c r="KIP7" s="1377"/>
      <c r="KIQ7" s="1377"/>
      <c r="KIR7" s="1377"/>
      <c r="KIS7" s="1377"/>
      <c r="KIT7" s="1377"/>
      <c r="KIU7" s="1377"/>
      <c r="KIV7" s="1377"/>
      <c r="KIW7" s="1377"/>
      <c r="KIX7" s="1377"/>
      <c r="KIY7" s="1377"/>
      <c r="KIZ7" s="1377"/>
      <c r="KJA7" s="1377"/>
      <c r="KJB7" s="1377"/>
      <c r="KJC7" s="1377"/>
      <c r="KJD7" s="1377"/>
      <c r="KJE7" s="1377"/>
      <c r="KJF7" s="1377"/>
      <c r="KJG7" s="1377"/>
      <c r="KJH7" s="1377"/>
      <c r="KJI7" s="1377"/>
      <c r="KJJ7" s="1377"/>
      <c r="KJK7" s="1377"/>
      <c r="KJL7" s="1377"/>
      <c r="KJM7" s="1377"/>
      <c r="KJN7" s="1377"/>
      <c r="KJO7" s="1377"/>
      <c r="KJP7" s="1377"/>
      <c r="KJQ7" s="1377"/>
      <c r="KJR7" s="1377"/>
      <c r="KJS7" s="1377"/>
      <c r="KJT7" s="1377"/>
      <c r="KJU7" s="1377"/>
      <c r="KJV7" s="1377"/>
      <c r="KJW7" s="1377"/>
      <c r="KJX7" s="1377"/>
      <c r="KJY7" s="1377"/>
      <c r="KJZ7" s="1377"/>
      <c r="KKA7" s="1377"/>
      <c r="KKB7" s="1377"/>
      <c r="KKC7" s="1377"/>
      <c r="KKD7" s="1377"/>
      <c r="KKE7" s="1377"/>
      <c r="KKF7" s="1377"/>
      <c r="KKG7" s="1377"/>
      <c r="KKH7" s="1377"/>
      <c r="KKI7" s="1377"/>
      <c r="KKJ7" s="1377"/>
      <c r="KKK7" s="1377"/>
      <c r="KKL7" s="1377"/>
      <c r="KKM7" s="1377"/>
      <c r="KKN7" s="1377"/>
      <c r="KKO7" s="1377"/>
      <c r="KKP7" s="1377"/>
      <c r="KKQ7" s="1377"/>
      <c r="KKR7" s="1377"/>
      <c r="KKS7" s="1377"/>
      <c r="KKT7" s="1377"/>
      <c r="KKU7" s="1377"/>
      <c r="KKV7" s="1377"/>
      <c r="KKW7" s="1377"/>
      <c r="KKX7" s="1377"/>
      <c r="KKY7" s="1377"/>
      <c r="KKZ7" s="1377"/>
      <c r="KLA7" s="1377"/>
      <c r="KLB7" s="1377"/>
      <c r="KLC7" s="1377"/>
      <c r="KLD7" s="1377"/>
      <c r="KLE7" s="1377"/>
      <c r="KLF7" s="1377"/>
      <c r="KLG7" s="1377"/>
      <c r="KLH7" s="1377"/>
      <c r="KLI7" s="1377"/>
      <c r="KLJ7" s="1377"/>
      <c r="KLK7" s="1377"/>
      <c r="KLL7" s="1377"/>
      <c r="KLM7" s="1377"/>
      <c r="KLN7" s="1377"/>
      <c r="KLO7" s="1377"/>
      <c r="KLP7" s="1377"/>
      <c r="KLQ7" s="1377"/>
      <c r="KLR7" s="1377"/>
      <c r="KLS7" s="1377"/>
      <c r="KLT7" s="1377"/>
      <c r="KLU7" s="1377"/>
      <c r="KLV7" s="1377"/>
      <c r="KLW7" s="1377"/>
      <c r="KLX7" s="1377"/>
      <c r="KLY7" s="1377"/>
      <c r="KLZ7" s="1377"/>
      <c r="KMA7" s="1377"/>
      <c r="KMB7" s="1377"/>
      <c r="KMC7" s="1377"/>
      <c r="KMD7" s="1377"/>
      <c r="KME7" s="1377"/>
      <c r="KMF7" s="1377"/>
      <c r="KMG7" s="1377"/>
      <c r="KMH7" s="1377"/>
      <c r="KMI7" s="1377"/>
      <c r="KMJ7" s="1377"/>
      <c r="KMK7" s="1377"/>
      <c r="KML7" s="1377"/>
      <c r="KMM7" s="1377"/>
      <c r="KMN7" s="1377"/>
      <c r="KMO7" s="1377"/>
      <c r="KMP7" s="1377"/>
      <c r="KMQ7" s="1377"/>
      <c r="KMR7" s="1377"/>
      <c r="KMS7" s="1377"/>
      <c r="KMT7" s="1377"/>
      <c r="KMU7" s="1377"/>
      <c r="KMV7" s="1377"/>
      <c r="KMW7" s="1377"/>
      <c r="KMX7" s="1377"/>
      <c r="KMY7" s="1377"/>
      <c r="KMZ7" s="1377"/>
      <c r="KNA7" s="1377"/>
      <c r="KNB7" s="1377"/>
      <c r="KNC7" s="1377"/>
      <c r="KND7" s="1377"/>
      <c r="KNE7" s="1377"/>
      <c r="KNF7" s="1377"/>
      <c r="KNG7" s="1377"/>
      <c r="KNH7" s="1377"/>
      <c r="KNI7" s="1377"/>
      <c r="KNJ7" s="1377"/>
      <c r="KNK7" s="1377"/>
      <c r="KNL7" s="1377"/>
      <c r="KNM7" s="1377"/>
      <c r="KNN7" s="1377"/>
      <c r="KNO7" s="1377"/>
      <c r="KNP7" s="1377"/>
      <c r="KNQ7" s="1377"/>
      <c r="KNR7" s="1377"/>
      <c r="KNS7" s="1377"/>
      <c r="KNT7" s="1377"/>
      <c r="KNU7" s="1377"/>
      <c r="KNV7" s="1377"/>
      <c r="KNW7" s="1377"/>
      <c r="KNX7" s="1377"/>
      <c r="KNY7" s="1377"/>
      <c r="KNZ7" s="1377"/>
      <c r="KOA7" s="1377"/>
      <c r="KOB7" s="1377"/>
      <c r="KOC7" s="1377"/>
      <c r="KOD7" s="1377"/>
      <c r="KOE7" s="1377"/>
      <c r="KOF7" s="1377"/>
      <c r="KOG7" s="1377"/>
      <c r="KOH7" s="1377"/>
      <c r="KOI7" s="1377"/>
      <c r="KOJ7" s="1377"/>
      <c r="KOK7" s="1377"/>
      <c r="KOL7" s="1377"/>
      <c r="KOM7" s="1377"/>
      <c r="KON7" s="1377"/>
      <c r="KOO7" s="1377"/>
      <c r="KOP7" s="1377"/>
      <c r="KOQ7" s="1377"/>
      <c r="KOR7" s="1377"/>
      <c r="KOS7" s="1377"/>
      <c r="KOT7" s="1377"/>
      <c r="KOU7" s="1377"/>
      <c r="KOV7" s="1377"/>
      <c r="KOW7" s="1377"/>
      <c r="KOX7" s="1377"/>
      <c r="KOY7" s="1377"/>
      <c r="KOZ7" s="1377"/>
      <c r="KPA7" s="1377"/>
      <c r="KPB7" s="1377"/>
      <c r="KPC7" s="1377"/>
      <c r="KPD7" s="1377"/>
      <c r="KPE7" s="1377"/>
      <c r="KPF7" s="1377"/>
      <c r="KPG7" s="1377"/>
      <c r="KPH7" s="1377"/>
      <c r="KPI7" s="1377"/>
      <c r="KPJ7" s="1377"/>
      <c r="KPK7" s="1377"/>
      <c r="KPL7" s="1377"/>
      <c r="KPM7" s="1377"/>
      <c r="KPN7" s="1377"/>
      <c r="KPO7" s="1377"/>
      <c r="KPP7" s="1377"/>
      <c r="KPQ7" s="1377"/>
      <c r="KPR7" s="1377"/>
      <c r="KPS7" s="1377"/>
      <c r="KPT7" s="1377"/>
      <c r="KPU7" s="1377"/>
      <c r="KPV7" s="1377"/>
      <c r="KPW7" s="1377"/>
      <c r="KPX7" s="1377"/>
      <c r="KPY7" s="1377"/>
      <c r="KPZ7" s="1377"/>
      <c r="KQA7" s="1377"/>
      <c r="KQB7" s="1377"/>
      <c r="KQC7" s="1377"/>
      <c r="KQD7" s="1377"/>
      <c r="KQE7" s="1377"/>
      <c r="KQF7" s="1377"/>
      <c r="KQG7" s="1377"/>
      <c r="KQH7" s="1377"/>
      <c r="KQI7" s="1377"/>
      <c r="KQJ7" s="1377"/>
      <c r="KQK7" s="1377"/>
      <c r="KQL7" s="1377"/>
      <c r="KQM7" s="1377"/>
      <c r="KQN7" s="1377"/>
      <c r="KQO7" s="1377"/>
      <c r="KQP7" s="1377"/>
      <c r="KQQ7" s="1377"/>
      <c r="KQR7" s="1377"/>
      <c r="KQS7" s="1377"/>
      <c r="KQT7" s="1377"/>
      <c r="KQU7" s="1377"/>
      <c r="KQV7" s="1377"/>
      <c r="KQW7" s="1377"/>
      <c r="KQX7" s="1377"/>
      <c r="KQY7" s="1377"/>
      <c r="KQZ7" s="1377"/>
      <c r="KRA7" s="1377"/>
      <c r="KRB7" s="1377"/>
      <c r="KRC7" s="1377"/>
      <c r="KRD7" s="1377"/>
      <c r="KRE7" s="1377"/>
      <c r="KRF7" s="1377"/>
      <c r="KRG7" s="1377"/>
      <c r="KRH7" s="1377"/>
      <c r="KRI7" s="1377"/>
      <c r="KRJ7" s="1377"/>
      <c r="KRK7" s="1377"/>
      <c r="KRL7" s="1377"/>
      <c r="KRM7" s="1377"/>
      <c r="KRN7" s="1377"/>
      <c r="KRO7" s="1377"/>
      <c r="KRP7" s="1377"/>
      <c r="KRQ7" s="1377"/>
      <c r="KRR7" s="1377"/>
      <c r="KRS7" s="1377"/>
      <c r="KRT7" s="1377"/>
      <c r="KRU7" s="1377"/>
      <c r="KRV7" s="1377"/>
      <c r="KRW7" s="1377"/>
      <c r="KRX7" s="1377"/>
      <c r="KRY7" s="1377"/>
      <c r="KRZ7" s="1377"/>
      <c r="KSA7" s="1377"/>
      <c r="KSB7" s="1377"/>
      <c r="KSC7" s="1377"/>
      <c r="KSD7" s="1377"/>
      <c r="KSE7" s="1377"/>
      <c r="KSF7" s="1377"/>
      <c r="KSG7" s="1377"/>
      <c r="KSH7" s="1377"/>
      <c r="KSI7" s="1377"/>
      <c r="KSJ7" s="1377"/>
      <c r="KSK7" s="1377"/>
      <c r="KSL7" s="1377"/>
      <c r="KSM7" s="1377"/>
      <c r="KSN7" s="1377"/>
      <c r="KSO7" s="1377"/>
      <c r="KSP7" s="1377"/>
      <c r="KSQ7" s="1377"/>
      <c r="KSR7" s="1377"/>
      <c r="KSS7" s="1377"/>
      <c r="KST7" s="1377"/>
      <c r="KSU7" s="1377"/>
      <c r="KSV7" s="1377"/>
      <c r="KSW7" s="1377"/>
      <c r="KSX7" s="1377"/>
      <c r="KSY7" s="1377"/>
      <c r="KSZ7" s="1377"/>
      <c r="KTA7" s="1377"/>
      <c r="KTB7" s="1377"/>
      <c r="KTC7" s="1377"/>
      <c r="KTD7" s="1377"/>
      <c r="KTE7" s="1377"/>
      <c r="KTF7" s="1377"/>
      <c r="KTG7" s="1377"/>
      <c r="KTH7" s="1377"/>
      <c r="KTI7" s="1377"/>
      <c r="KTJ7" s="1377"/>
      <c r="KTK7" s="1377"/>
      <c r="KTL7" s="1377"/>
      <c r="KTM7" s="1377"/>
      <c r="KTN7" s="1377"/>
      <c r="KTO7" s="1377"/>
      <c r="KTP7" s="1377"/>
      <c r="KTQ7" s="1377"/>
      <c r="KTR7" s="1377"/>
      <c r="KTS7" s="1377"/>
      <c r="KTT7" s="1377"/>
      <c r="KTU7" s="1377"/>
      <c r="KTV7" s="1377"/>
      <c r="KTW7" s="1377"/>
      <c r="KTX7" s="1377"/>
      <c r="KTY7" s="1377"/>
      <c r="KTZ7" s="1377"/>
      <c r="KUA7" s="1377"/>
      <c r="KUB7" s="1377"/>
      <c r="KUC7" s="1377"/>
      <c r="KUD7" s="1377"/>
      <c r="KUE7" s="1377"/>
      <c r="KUF7" s="1377"/>
      <c r="KUG7" s="1377"/>
      <c r="KUH7" s="1377"/>
      <c r="KUI7" s="1377"/>
      <c r="KUJ7" s="1377"/>
      <c r="KUK7" s="1377"/>
      <c r="KUL7" s="1377"/>
      <c r="KUM7" s="1377"/>
      <c r="KUN7" s="1377"/>
      <c r="KUO7" s="1377"/>
      <c r="KUP7" s="1377"/>
      <c r="KUQ7" s="1377"/>
      <c r="KUR7" s="1377"/>
      <c r="KUS7" s="1377"/>
      <c r="KUT7" s="1377"/>
      <c r="KUU7" s="1377"/>
      <c r="KUV7" s="1377"/>
      <c r="KUW7" s="1377"/>
      <c r="KUX7" s="1377"/>
      <c r="KUY7" s="1377"/>
      <c r="KUZ7" s="1377"/>
      <c r="KVA7" s="1377"/>
      <c r="KVB7" s="1377"/>
      <c r="KVC7" s="1377"/>
      <c r="KVD7" s="1377"/>
      <c r="KVE7" s="1377"/>
      <c r="KVF7" s="1377"/>
      <c r="KVG7" s="1377"/>
      <c r="KVH7" s="1377"/>
      <c r="KVI7" s="1377"/>
      <c r="KVJ7" s="1377"/>
      <c r="KVK7" s="1377"/>
      <c r="KVL7" s="1377"/>
      <c r="KVM7" s="1377"/>
      <c r="KVN7" s="1377"/>
      <c r="KVO7" s="1377"/>
      <c r="KVP7" s="1377"/>
      <c r="KVQ7" s="1377"/>
      <c r="KVR7" s="1377"/>
      <c r="KVS7" s="1377"/>
      <c r="KVT7" s="1377"/>
      <c r="KVU7" s="1377"/>
      <c r="KVV7" s="1377"/>
      <c r="KVW7" s="1377"/>
      <c r="KVX7" s="1377"/>
      <c r="KVY7" s="1377"/>
      <c r="KVZ7" s="1377"/>
      <c r="KWA7" s="1377"/>
      <c r="KWB7" s="1377"/>
      <c r="KWC7" s="1377"/>
      <c r="KWD7" s="1377"/>
      <c r="KWE7" s="1377"/>
      <c r="KWF7" s="1377"/>
      <c r="KWG7" s="1377"/>
      <c r="KWH7" s="1377"/>
      <c r="KWI7" s="1377"/>
      <c r="KWJ7" s="1377"/>
      <c r="KWK7" s="1377"/>
      <c r="KWL7" s="1377"/>
      <c r="KWM7" s="1377"/>
      <c r="KWN7" s="1377"/>
      <c r="KWO7" s="1377"/>
      <c r="KWP7" s="1377"/>
      <c r="KWQ7" s="1377"/>
      <c r="KWR7" s="1377"/>
      <c r="KWS7" s="1377"/>
      <c r="KWT7" s="1377"/>
      <c r="KWU7" s="1377"/>
      <c r="KWV7" s="1377"/>
      <c r="KWW7" s="1377"/>
      <c r="KWX7" s="1377"/>
      <c r="KWY7" s="1377"/>
      <c r="KWZ7" s="1377"/>
      <c r="KXA7" s="1377"/>
      <c r="KXB7" s="1377"/>
      <c r="KXC7" s="1377"/>
      <c r="KXD7" s="1377"/>
      <c r="KXE7" s="1377"/>
      <c r="KXF7" s="1377"/>
      <c r="KXG7" s="1377"/>
      <c r="KXH7" s="1377"/>
      <c r="KXI7" s="1377"/>
      <c r="KXJ7" s="1377"/>
      <c r="KXK7" s="1377"/>
      <c r="KXL7" s="1377"/>
      <c r="KXM7" s="1377"/>
      <c r="KXN7" s="1377"/>
      <c r="KXO7" s="1377"/>
      <c r="KXP7" s="1377"/>
      <c r="KXQ7" s="1377"/>
      <c r="KXR7" s="1377"/>
      <c r="KXS7" s="1377"/>
      <c r="KXT7" s="1377"/>
      <c r="KXU7" s="1377"/>
      <c r="KXV7" s="1377"/>
      <c r="KXW7" s="1377"/>
      <c r="KXX7" s="1377"/>
      <c r="KXY7" s="1377"/>
      <c r="KXZ7" s="1377"/>
      <c r="KYA7" s="1377"/>
      <c r="KYB7" s="1377"/>
      <c r="KYC7" s="1377"/>
      <c r="KYD7" s="1377"/>
      <c r="KYE7" s="1377"/>
      <c r="KYF7" s="1377"/>
      <c r="KYG7" s="1377"/>
      <c r="KYH7" s="1377"/>
      <c r="KYI7" s="1377"/>
      <c r="KYJ7" s="1377"/>
      <c r="KYK7" s="1377"/>
      <c r="KYL7" s="1377"/>
      <c r="KYM7" s="1377"/>
      <c r="KYN7" s="1377"/>
      <c r="KYO7" s="1377"/>
      <c r="KYP7" s="1377"/>
      <c r="KYQ7" s="1377"/>
      <c r="KYR7" s="1377"/>
      <c r="KYS7" s="1377"/>
      <c r="KYT7" s="1377"/>
      <c r="KYU7" s="1377"/>
      <c r="KYV7" s="1377"/>
      <c r="KYW7" s="1377"/>
      <c r="KYX7" s="1377"/>
      <c r="KYY7" s="1377"/>
      <c r="KYZ7" s="1377"/>
      <c r="KZA7" s="1377"/>
      <c r="KZB7" s="1377"/>
      <c r="KZC7" s="1377"/>
      <c r="KZD7" s="1377"/>
      <c r="KZE7" s="1377"/>
      <c r="KZF7" s="1377"/>
      <c r="KZG7" s="1377"/>
      <c r="KZH7" s="1377"/>
      <c r="KZI7" s="1377"/>
      <c r="KZJ7" s="1377"/>
      <c r="KZK7" s="1377"/>
      <c r="KZL7" s="1377"/>
      <c r="KZM7" s="1377"/>
      <c r="KZN7" s="1377"/>
      <c r="KZO7" s="1377"/>
      <c r="KZP7" s="1377"/>
      <c r="KZQ7" s="1377"/>
      <c r="KZR7" s="1377"/>
      <c r="KZS7" s="1377"/>
      <c r="KZT7" s="1377"/>
      <c r="KZU7" s="1377"/>
      <c r="KZV7" s="1377"/>
      <c r="KZW7" s="1377"/>
      <c r="KZX7" s="1377"/>
      <c r="KZY7" s="1377"/>
      <c r="KZZ7" s="1377"/>
      <c r="LAA7" s="1377"/>
      <c r="LAB7" s="1377"/>
      <c r="LAC7" s="1377"/>
      <c r="LAD7" s="1377"/>
      <c r="LAE7" s="1377"/>
      <c r="LAF7" s="1377"/>
      <c r="LAG7" s="1377"/>
      <c r="LAH7" s="1377"/>
      <c r="LAI7" s="1377"/>
      <c r="LAJ7" s="1377"/>
      <c r="LAK7" s="1377"/>
      <c r="LAL7" s="1377"/>
      <c r="LAM7" s="1377"/>
      <c r="LAN7" s="1377"/>
      <c r="LAO7" s="1377"/>
      <c r="LAP7" s="1377"/>
      <c r="LAQ7" s="1377"/>
      <c r="LAR7" s="1377"/>
      <c r="LAS7" s="1377"/>
      <c r="LAT7" s="1377"/>
      <c r="LAU7" s="1377"/>
      <c r="LAV7" s="1377"/>
      <c r="LAW7" s="1377"/>
      <c r="LAX7" s="1377"/>
      <c r="LAY7" s="1377"/>
      <c r="LAZ7" s="1377"/>
      <c r="LBA7" s="1377"/>
      <c r="LBB7" s="1377"/>
      <c r="LBC7" s="1377"/>
      <c r="LBD7" s="1377"/>
      <c r="LBE7" s="1377"/>
      <c r="LBF7" s="1377"/>
      <c r="LBG7" s="1377"/>
      <c r="LBH7" s="1377"/>
      <c r="LBI7" s="1377"/>
      <c r="LBJ7" s="1377"/>
      <c r="LBK7" s="1377"/>
      <c r="LBL7" s="1377"/>
      <c r="LBM7" s="1377"/>
      <c r="LBN7" s="1377"/>
      <c r="LBO7" s="1377"/>
      <c r="LBP7" s="1377"/>
      <c r="LBQ7" s="1377"/>
      <c r="LBR7" s="1377"/>
      <c r="LBS7" s="1377"/>
      <c r="LBT7" s="1377"/>
      <c r="LBU7" s="1377"/>
      <c r="LBV7" s="1377"/>
      <c r="LBW7" s="1377"/>
      <c r="LBX7" s="1377"/>
      <c r="LBY7" s="1377"/>
      <c r="LBZ7" s="1377"/>
      <c r="LCA7" s="1377"/>
      <c r="LCB7" s="1377"/>
      <c r="LCC7" s="1377"/>
      <c r="LCD7" s="1377"/>
      <c r="LCE7" s="1377"/>
      <c r="LCF7" s="1377"/>
      <c r="LCG7" s="1377"/>
      <c r="LCH7" s="1377"/>
      <c r="LCI7" s="1377"/>
      <c r="LCJ7" s="1377"/>
      <c r="LCK7" s="1377"/>
      <c r="LCL7" s="1377"/>
      <c r="LCM7" s="1377"/>
      <c r="LCN7" s="1377"/>
      <c r="LCO7" s="1377"/>
      <c r="LCP7" s="1377"/>
      <c r="LCQ7" s="1377"/>
      <c r="LCR7" s="1377"/>
      <c r="LCS7" s="1377"/>
      <c r="LCT7" s="1377"/>
      <c r="LCU7" s="1377"/>
      <c r="LCV7" s="1377"/>
      <c r="LCW7" s="1377"/>
      <c r="LCX7" s="1377"/>
      <c r="LCY7" s="1377"/>
      <c r="LCZ7" s="1377"/>
      <c r="LDA7" s="1377"/>
      <c r="LDB7" s="1377"/>
      <c r="LDC7" s="1377"/>
      <c r="LDD7" s="1377"/>
      <c r="LDE7" s="1377"/>
      <c r="LDF7" s="1377"/>
      <c r="LDG7" s="1377"/>
      <c r="LDH7" s="1377"/>
      <c r="LDI7" s="1377"/>
      <c r="LDJ7" s="1377"/>
      <c r="LDK7" s="1377"/>
      <c r="LDL7" s="1377"/>
      <c r="LDM7" s="1377"/>
      <c r="LDN7" s="1377"/>
      <c r="LDO7" s="1377"/>
      <c r="LDP7" s="1377"/>
      <c r="LDQ7" s="1377"/>
      <c r="LDR7" s="1377"/>
      <c r="LDS7" s="1377"/>
      <c r="LDT7" s="1377"/>
      <c r="LDU7" s="1377"/>
      <c r="LDV7" s="1377"/>
      <c r="LDW7" s="1377"/>
      <c r="LDX7" s="1377"/>
      <c r="LDY7" s="1377"/>
      <c r="LDZ7" s="1377"/>
      <c r="LEA7" s="1377"/>
      <c r="LEB7" s="1377"/>
      <c r="LEC7" s="1377"/>
      <c r="LED7" s="1377"/>
      <c r="LEE7" s="1377"/>
      <c r="LEF7" s="1377"/>
      <c r="LEG7" s="1377"/>
      <c r="LEH7" s="1377"/>
      <c r="LEI7" s="1377"/>
      <c r="LEJ7" s="1377"/>
      <c r="LEK7" s="1377"/>
      <c r="LEL7" s="1377"/>
      <c r="LEM7" s="1377"/>
      <c r="LEN7" s="1377"/>
      <c r="LEO7" s="1377"/>
      <c r="LEP7" s="1377"/>
      <c r="LEQ7" s="1377"/>
      <c r="LER7" s="1377"/>
      <c r="LES7" s="1377"/>
      <c r="LET7" s="1377"/>
      <c r="LEU7" s="1377"/>
      <c r="LEV7" s="1377"/>
      <c r="LEW7" s="1377"/>
      <c r="LEX7" s="1377"/>
      <c r="LEY7" s="1377"/>
      <c r="LEZ7" s="1377"/>
      <c r="LFA7" s="1377"/>
      <c r="LFB7" s="1377"/>
      <c r="LFC7" s="1377"/>
      <c r="LFD7" s="1377"/>
      <c r="LFE7" s="1377"/>
      <c r="LFF7" s="1377"/>
      <c r="LFG7" s="1377"/>
      <c r="LFH7" s="1377"/>
      <c r="LFI7" s="1377"/>
      <c r="LFJ7" s="1377"/>
      <c r="LFK7" s="1377"/>
      <c r="LFL7" s="1377"/>
      <c r="LFM7" s="1377"/>
      <c r="LFN7" s="1377"/>
      <c r="LFO7" s="1377"/>
      <c r="LFP7" s="1377"/>
      <c r="LFQ7" s="1377"/>
      <c r="LFR7" s="1377"/>
      <c r="LFS7" s="1377"/>
      <c r="LFT7" s="1377"/>
      <c r="LFU7" s="1377"/>
      <c r="LFV7" s="1377"/>
      <c r="LFW7" s="1377"/>
      <c r="LFX7" s="1377"/>
      <c r="LFY7" s="1377"/>
      <c r="LFZ7" s="1377"/>
      <c r="LGA7" s="1377"/>
      <c r="LGB7" s="1377"/>
      <c r="LGC7" s="1377"/>
      <c r="LGD7" s="1377"/>
      <c r="LGE7" s="1377"/>
      <c r="LGF7" s="1377"/>
      <c r="LGG7" s="1377"/>
      <c r="LGH7" s="1377"/>
      <c r="LGI7" s="1377"/>
      <c r="LGJ7" s="1377"/>
      <c r="LGK7" s="1377"/>
      <c r="LGL7" s="1377"/>
      <c r="LGM7" s="1377"/>
      <c r="LGN7" s="1377"/>
      <c r="LGO7" s="1377"/>
      <c r="LGP7" s="1377"/>
      <c r="LGQ7" s="1377"/>
      <c r="LGR7" s="1377"/>
      <c r="LGS7" s="1377"/>
      <c r="LGT7" s="1377"/>
      <c r="LGU7" s="1377"/>
      <c r="LGV7" s="1377"/>
      <c r="LGW7" s="1377"/>
      <c r="LGX7" s="1377"/>
      <c r="LGY7" s="1377"/>
      <c r="LGZ7" s="1377"/>
      <c r="LHA7" s="1377"/>
      <c r="LHB7" s="1377"/>
      <c r="LHC7" s="1377"/>
      <c r="LHD7" s="1377"/>
      <c r="LHE7" s="1377"/>
      <c r="LHF7" s="1377"/>
      <c r="LHG7" s="1377"/>
      <c r="LHH7" s="1377"/>
      <c r="LHI7" s="1377"/>
      <c r="LHJ7" s="1377"/>
      <c r="LHK7" s="1377"/>
      <c r="LHL7" s="1377"/>
      <c r="LHM7" s="1377"/>
      <c r="LHN7" s="1377"/>
      <c r="LHO7" s="1377"/>
      <c r="LHP7" s="1377"/>
      <c r="LHQ7" s="1377"/>
      <c r="LHR7" s="1377"/>
      <c r="LHS7" s="1377"/>
      <c r="LHT7" s="1377"/>
      <c r="LHU7" s="1377"/>
      <c r="LHV7" s="1377"/>
      <c r="LHW7" s="1377"/>
      <c r="LHX7" s="1377"/>
      <c r="LHY7" s="1377"/>
      <c r="LHZ7" s="1377"/>
      <c r="LIA7" s="1377"/>
      <c r="LIB7" s="1377"/>
      <c r="LIC7" s="1377"/>
      <c r="LID7" s="1377"/>
      <c r="LIE7" s="1377"/>
      <c r="LIF7" s="1377"/>
      <c r="LIG7" s="1377"/>
      <c r="LIH7" s="1377"/>
      <c r="LII7" s="1377"/>
      <c r="LIJ7" s="1377"/>
      <c r="LIK7" s="1377"/>
      <c r="LIL7" s="1377"/>
      <c r="LIM7" s="1377"/>
      <c r="LIN7" s="1377"/>
      <c r="LIO7" s="1377"/>
      <c r="LIP7" s="1377"/>
      <c r="LIQ7" s="1377"/>
      <c r="LIR7" s="1377"/>
      <c r="LIS7" s="1377"/>
      <c r="LIT7" s="1377"/>
      <c r="LIU7" s="1377"/>
      <c r="LIV7" s="1377"/>
      <c r="LIW7" s="1377"/>
      <c r="LIX7" s="1377"/>
      <c r="LIY7" s="1377"/>
      <c r="LIZ7" s="1377"/>
      <c r="LJA7" s="1377"/>
      <c r="LJB7" s="1377"/>
      <c r="LJC7" s="1377"/>
      <c r="LJD7" s="1377"/>
      <c r="LJE7" s="1377"/>
      <c r="LJF7" s="1377"/>
      <c r="LJG7" s="1377"/>
      <c r="LJH7" s="1377"/>
      <c r="LJI7" s="1377"/>
      <c r="LJJ7" s="1377"/>
      <c r="LJK7" s="1377"/>
      <c r="LJL7" s="1377"/>
      <c r="LJM7" s="1377"/>
      <c r="LJN7" s="1377"/>
      <c r="LJO7" s="1377"/>
      <c r="LJP7" s="1377"/>
      <c r="LJQ7" s="1377"/>
      <c r="LJR7" s="1377"/>
      <c r="LJS7" s="1377"/>
      <c r="LJT7" s="1377"/>
      <c r="LJU7" s="1377"/>
      <c r="LJV7" s="1377"/>
      <c r="LJW7" s="1377"/>
      <c r="LJX7" s="1377"/>
      <c r="LJY7" s="1377"/>
      <c r="LJZ7" s="1377"/>
      <c r="LKA7" s="1377"/>
      <c r="LKB7" s="1377"/>
      <c r="LKC7" s="1377"/>
      <c r="LKD7" s="1377"/>
      <c r="LKE7" s="1377"/>
      <c r="LKF7" s="1377"/>
      <c r="LKG7" s="1377"/>
      <c r="LKH7" s="1377"/>
      <c r="LKI7" s="1377"/>
      <c r="LKJ7" s="1377"/>
      <c r="LKK7" s="1377"/>
      <c r="LKL7" s="1377"/>
      <c r="LKM7" s="1377"/>
      <c r="LKN7" s="1377"/>
      <c r="LKO7" s="1377"/>
      <c r="LKP7" s="1377"/>
      <c r="LKQ7" s="1377"/>
      <c r="LKR7" s="1377"/>
      <c r="LKS7" s="1377"/>
      <c r="LKT7" s="1377"/>
      <c r="LKU7" s="1377"/>
      <c r="LKV7" s="1377"/>
      <c r="LKW7" s="1377"/>
      <c r="LKX7" s="1377"/>
      <c r="LKY7" s="1377"/>
      <c r="LKZ7" s="1377"/>
      <c r="LLA7" s="1377"/>
      <c r="LLB7" s="1377"/>
      <c r="LLC7" s="1377"/>
      <c r="LLD7" s="1377"/>
      <c r="LLE7" s="1377"/>
      <c r="LLF7" s="1377"/>
      <c r="LLG7" s="1377"/>
      <c r="LLH7" s="1377"/>
      <c r="LLI7" s="1377"/>
      <c r="LLJ7" s="1377"/>
      <c r="LLK7" s="1377"/>
      <c r="LLL7" s="1377"/>
      <c r="LLM7" s="1377"/>
      <c r="LLN7" s="1377"/>
      <c r="LLO7" s="1377"/>
      <c r="LLP7" s="1377"/>
      <c r="LLQ7" s="1377"/>
      <c r="LLR7" s="1377"/>
      <c r="LLS7" s="1377"/>
      <c r="LLT7" s="1377"/>
      <c r="LLU7" s="1377"/>
      <c r="LLV7" s="1377"/>
      <c r="LLW7" s="1377"/>
      <c r="LLX7" s="1377"/>
      <c r="LLY7" s="1377"/>
      <c r="LLZ7" s="1377"/>
      <c r="LMA7" s="1377"/>
      <c r="LMB7" s="1377"/>
      <c r="LMC7" s="1377"/>
      <c r="LMD7" s="1377"/>
      <c r="LME7" s="1377"/>
      <c r="LMF7" s="1377"/>
      <c r="LMG7" s="1377"/>
      <c r="LMH7" s="1377"/>
      <c r="LMI7" s="1377"/>
      <c r="LMJ7" s="1377"/>
      <c r="LMK7" s="1377"/>
      <c r="LML7" s="1377"/>
      <c r="LMM7" s="1377"/>
      <c r="LMN7" s="1377"/>
      <c r="LMO7" s="1377"/>
      <c r="LMP7" s="1377"/>
      <c r="LMQ7" s="1377"/>
      <c r="LMR7" s="1377"/>
      <c r="LMS7" s="1377"/>
      <c r="LMT7" s="1377"/>
      <c r="LMU7" s="1377"/>
      <c r="LMV7" s="1377"/>
      <c r="LMW7" s="1377"/>
      <c r="LMX7" s="1377"/>
      <c r="LMY7" s="1377"/>
      <c r="LMZ7" s="1377"/>
      <c r="LNA7" s="1377"/>
      <c r="LNB7" s="1377"/>
      <c r="LNC7" s="1377"/>
      <c r="LND7" s="1377"/>
      <c r="LNE7" s="1377"/>
      <c r="LNF7" s="1377"/>
      <c r="LNG7" s="1377"/>
      <c r="LNH7" s="1377"/>
      <c r="LNI7" s="1377"/>
      <c r="LNJ7" s="1377"/>
      <c r="LNK7" s="1377"/>
      <c r="LNL7" s="1377"/>
      <c r="LNM7" s="1377"/>
      <c r="LNN7" s="1377"/>
      <c r="LNO7" s="1377"/>
      <c r="LNP7" s="1377"/>
      <c r="LNQ7" s="1377"/>
      <c r="LNR7" s="1377"/>
      <c r="LNS7" s="1377"/>
      <c r="LNT7" s="1377"/>
      <c r="LNU7" s="1377"/>
      <c r="LNV7" s="1377"/>
      <c r="LNW7" s="1377"/>
      <c r="LNX7" s="1377"/>
      <c r="LNY7" s="1377"/>
      <c r="LNZ7" s="1377"/>
      <c r="LOA7" s="1377"/>
      <c r="LOB7" s="1377"/>
      <c r="LOC7" s="1377"/>
      <c r="LOD7" s="1377"/>
      <c r="LOE7" s="1377"/>
      <c r="LOF7" s="1377"/>
      <c r="LOG7" s="1377"/>
      <c r="LOH7" s="1377"/>
      <c r="LOI7" s="1377"/>
      <c r="LOJ7" s="1377"/>
      <c r="LOK7" s="1377"/>
      <c r="LOL7" s="1377"/>
      <c r="LOM7" s="1377"/>
      <c r="LON7" s="1377"/>
      <c r="LOO7" s="1377"/>
      <c r="LOP7" s="1377"/>
      <c r="LOQ7" s="1377"/>
      <c r="LOR7" s="1377"/>
      <c r="LOS7" s="1377"/>
      <c r="LOT7" s="1377"/>
      <c r="LOU7" s="1377"/>
      <c r="LOV7" s="1377"/>
      <c r="LOW7" s="1377"/>
      <c r="LOX7" s="1377"/>
      <c r="LOY7" s="1377"/>
      <c r="LOZ7" s="1377"/>
      <c r="LPA7" s="1377"/>
      <c r="LPB7" s="1377"/>
      <c r="LPC7" s="1377"/>
      <c r="LPD7" s="1377"/>
      <c r="LPE7" s="1377"/>
      <c r="LPF7" s="1377"/>
      <c r="LPG7" s="1377"/>
      <c r="LPH7" s="1377"/>
      <c r="LPI7" s="1377"/>
      <c r="LPJ7" s="1377"/>
      <c r="LPK7" s="1377"/>
      <c r="LPL7" s="1377"/>
      <c r="LPM7" s="1377"/>
      <c r="LPN7" s="1377"/>
      <c r="LPO7" s="1377"/>
      <c r="LPP7" s="1377"/>
      <c r="LPQ7" s="1377"/>
      <c r="LPR7" s="1377"/>
      <c r="LPS7" s="1377"/>
      <c r="LPT7" s="1377"/>
      <c r="LPU7" s="1377"/>
      <c r="LPV7" s="1377"/>
      <c r="LPW7" s="1377"/>
      <c r="LPX7" s="1377"/>
      <c r="LPY7" s="1377"/>
      <c r="LPZ7" s="1377"/>
      <c r="LQA7" s="1377"/>
      <c r="LQB7" s="1377"/>
      <c r="LQC7" s="1377"/>
      <c r="LQD7" s="1377"/>
      <c r="LQE7" s="1377"/>
      <c r="LQF7" s="1377"/>
      <c r="LQG7" s="1377"/>
      <c r="LQH7" s="1377"/>
      <c r="LQI7" s="1377"/>
      <c r="LQJ7" s="1377"/>
      <c r="LQK7" s="1377"/>
      <c r="LQL7" s="1377"/>
      <c r="LQM7" s="1377"/>
      <c r="LQN7" s="1377"/>
      <c r="LQO7" s="1377"/>
      <c r="LQP7" s="1377"/>
      <c r="LQQ7" s="1377"/>
      <c r="LQR7" s="1377"/>
      <c r="LQS7" s="1377"/>
      <c r="LQT7" s="1377"/>
      <c r="LQU7" s="1377"/>
      <c r="LQV7" s="1377"/>
      <c r="LQW7" s="1377"/>
      <c r="LQX7" s="1377"/>
      <c r="LQY7" s="1377"/>
      <c r="LQZ7" s="1377"/>
      <c r="LRA7" s="1377"/>
      <c r="LRB7" s="1377"/>
      <c r="LRC7" s="1377"/>
      <c r="LRD7" s="1377"/>
      <c r="LRE7" s="1377"/>
      <c r="LRF7" s="1377"/>
      <c r="LRG7" s="1377"/>
      <c r="LRH7" s="1377"/>
      <c r="LRI7" s="1377"/>
      <c r="LRJ7" s="1377"/>
      <c r="LRK7" s="1377"/>
      <c r="LRL7" s="1377"/>
      <c r="LRM7" s="1377"/>
      <c r="LRN7" s="1377"/>
      <c r="LRO7" s="1377"/>
      <c r="LRP7" s="1377"/>
      <c r="LRQ7" s="1377"/>
      <c r="LRR7" s="1377"/>
      <c r="LRS7" s="1377"/>
      <c r="LRT7" s="1377"/>
      <c r="LRU7" s="1377"/>
      <c r="LRV7" s="1377"/>
      <c r="LRW7" s="1377"/>
      <c r="LRX7" s="1377"/>
      <c r="LRY7" s="1377"/>
      <c r="LRZ7" s="1377"/>
      <c r="LSA7" s="1377"/>
      <c r="LSB7" s="1377"/>
      <c r="LSC7" s="1377"/>
      <c r="LSD7" s="1377"/>
      <c r="LSE7" s="1377"/>
      <c r="LSF7" s="1377"/>
      <c r="LSG7" s="1377"/>
      <c r="LSH7" s="1377"/>
      <c r="LSI7" s="1377"/>
      <c r="LSJ7" s="1377"/>
      <c r="LSK7" s="1377"/>
      <c r="LSL7" s="1377"/>
      <c r="LSM7" s="1377"/>
      <c r="LSN7" s="1377"/>
      <c r="LSO7" s="1377"/>
      <c r="LSP7" s="1377"/>
      <c r="LSQ7" s="1377"/>
      <c r="LSR7" s="1377"/>
      <c r="LSS7" s="1377"/>
      <c r="LST7" s="1377"/>
      <c r="LSU7" s="1377"/>
      <c r="LSV7" s="1377"/>
      <c r="LSW7" s="1377"/>
      <c r="LSX7" s="1377"/>
      <c r="LSY7" s="1377"/>
      <c r="LSZ7" s="1377"/>
      <c r="LTA7" s="1377"/>
      <c r="LTB7" s="1377"/>
      <c r="LTC7" s="1377"/>
      <c r="LTD7" s="1377"/>
      <c r="LTE7" s="1377"/>
      <c r="LTF7" s="1377"/>
      <c r="LTG7" s="1377"/>
      <c r="LTH7" s="1377"/>
      <c r="LTI7" s="1377"/>
      <c r="LTJ7" s="1377"/>
      <c r="LTK7" s="1377"/>
      <c r="LTL7" s="1377"/>
      <c r="LTM7" s="1377"/>
      <c r="LTN7" s="1377"/>
      <c r="LTO7" s="1377"/>
      <c r="LTP7" s="1377"/>
      <c r="LTQ7" s="1377"/>
      <c r="LTR7" s="1377"/>
      <c r="LTS7" s="1377"/>
      <c r="LTT7" s="1377"/>
      <c r="LTU7" s="1377"/>
      <c r="LTV7" s="1377"/>
      <c r="LTW7" s="1377"/>
      <c r="LTX7" s="1377"/>
      <c r="LTY7" s="1377"/>
      <c r="LTZ7" s="1377"/>
      <c r="LUA7" s="1377"/>
      <c r="LUB7" s="1377"/>
      <c r="LUC7" s="1377"/>
      <c r="LUD7" s="1377"/>
      <c r="LUE7" s="1377"/>
      <c r="LUF7" s="1377"/>
      <c r="LUG7" s="1377"/>
      <c r="LUH7" s="1377"/>
      <c r="LUI7" s="1377"/>
      <c r="LUJ7" s="1377"/>
      <c r="LUK7" s="1377"/>
      <c r="LUL7" s="1377"/>
      <c r="LUM7" s="1377"/>
      <c r="LUN7" s="1377"/>
      <c r="LUO7" s="1377"/>
      <c r="LUP7" s="1377"/>
      <c r="LUQ7" s="1377"/>
      <c r="LUR7" s="1377"/>
      <c r="LUS7" s="1377"/>
      <c r="LUT7" s="1377"/>
      <c r="LUU7" s="1377"/>
      <c r="LUV7" s="1377"/>
      <c r="LUW7" s="1377"/>
      <c r="LUX7" s="1377"/>
      <c r="LUY7" s="1377"/>
      <c r="LUZ7" s="1377"/>
      <c r="LVA7" s="1377"/>
      <c r="LVB7" s="1377"/>
      <c r="LVC7" s="1377"/>
      <c r="LVD7" s="1377"/>
      <c r="LVE7" s="1377"/>
      <c r="LVF7" s="1377"/>
      <c r="LVG7" s="1377"/>
      <c r="LVH7" s="1377"/>
      <c r="LVI7" s="1377"/>
      <c r="LVJ7" s="1377"/>
      <c r="LVK7" s="1377"/>
      <c r="LVL7" s="1377"/>
      <c r="LVM7" s="1377"/>
      <c r="LVN7" s="1377"/>
      <c r="LVO7" s="1377"/>
      <c r="LVP7" s="1377"/>
      <c r="LVQ7" s="1377"/>
      <c r="LVR7" s="1377"/>
      <c r="LVS7" s="1377"/>
      <c r="LVT7" s="1377"/>
      <c r="LVU7" s="1377"/>
      <c r="LVV7" s="1377"/>
      <c r="LVW7" s="1377"/>
      <c r="LVX7" s="1377"/>
      <c r="LVY7" s="1377"/>
      <c r="LVZ7" s="1377"/>
      <c r="LWA7" s="1377"/>
      <c r="LWB7" s="1377"/>
      <c r="LWC7" s="1377"/>
      <c r="LWD7" s="1377"/>
      <c r="LWE7" s="1377"/>
      <c r="LWF7" s="1377"/>
      <c r="LWG7" s="1377"/>
      <c r="LWH7" s="1377"/>
      <c r="LWI7" s="1377"/>
      <c r="LWJ7" s="1377"/>
      <c r="LWK7" s="1377"/>
      <c r="LWL7" s="1377"/>
      <c r="LWM7" s="1377"/>
      <c r="LWN7" s="1377"/>
      <c r="LWO7" s="1377"/>
      <c r="LWP7" s="1377"/>
      <c r="LWQ7" s="1377"/>
      <c r="LWR7" s="1377"/>
      <c r="LWS7" s="1377"/>
      <c r="LWT7" s="1377"/>
      <c r="LWU7" s="1377"/>
      <c r="LWV7" s="1377"/>
      <c r="LWW7" s="1377"/>
      <c r="LWX7" s="1377"/>
      <c r="LWY7" s="1377"/>
      <c r="LWZ7" s="1377"/>
      <c r="LXA7" s="1377"/>
      <c r="LXB7" s="1377"/>
      <c r="LXC7" s="1377"/>
      <c r="LXD7" s="1377"/>
      <c r="LXE7" s="1377"/>
      <c r="LXF7" s="1377"/>
      <c r="LXG7" s="1377"/>
      <c r="LXH7" s="1377"/>
      <c r="LXI7" s="1377"/>
      <c r="LXJ7" s="1377"/>
      <c r="LXK7" s="1377"/>
      <c r="LXL7" s="1377"/>
      <c r="LXM7" s="1377"/>
      <c r="LXN7" s="1377"/>
      <c r="LXO7" s="1377"/>
      <c r="LXP7" s="1377"/>
      <c r="LXQ7" s="1377"/>
      <c r="LXR7" s="1377"/>
      <c r="LXS7" s="1377"/>
      <c r="LXT7" s="1377"/>
      <c r="LXU7" s="1377"/>
      <c r="LXV7" s="1377"/>
      <c r="LXW7" s="1377"/>
      <c r="LXX7" s="1377"/>
      <c r="LXY7" s="1377"/>
      <c r="LXZ7" s="1377"/>
      <c r="LYA7" s="1377"/>
      <c r="LYB7" s="1377"/>
      <c r="LYC7" s="1377"/>
      <c r="LYD7" s="1377"/>
      <c r="LYE7" s="1377"/>
      <c r="LYF7" s="1377"/>
      <c r="LYG7" s="1377"/>
      <c r="LYH7" s="1377"/>
      <c r="LYI7" s="1377"/>
      <c r="LYJ7" s="1377"/>
      <c r="LYK7" s="1377"/>
      <c r="LYL7" s="1377"/>
      <c r="LYM7" s="1377"/>
      <c r="LYN7" s="1377"/>
      <c r="LYO7" s="1377"/>
      <c r="LYP7" s="1377"/>
      <c r="LYQ7" s="1377"/>
      <c r="LYR7" s="1377"/>
      <c r="LYS7" s="1377"/>
      <c r="LYT7" s="1377"/>
      <c r="LYU7" s="1377"/>
      <c r="LYV7" s="1377"/>
      <c r="LYW7" s="1377"/>
      <c r="LYX7" s="1377"/>
      <c r="LYY7" s="1377"/>
      <c r="LYZ7" s="1377"/>
      <c r="LZA7" s="1377"/>
      <c r="LZB7" s="1377"/>
      <c r="LZC7" s="1377"/>
      <c r="LZD7" s="1377"/>
      <c r="LZE7" s="1377"/>
      <c r="LZF7" s="1377"/>
      <c r="LZG7" s="1377"/>
      <c r="LZH7" s="1377"/>
      <c r="LZI7" s="1377"/>
      <c r="LZJ7" s="1377"/>
      <c r="LZK7" s="1377"/>
      <c r="LZL7" s="1377"/>
      <c r="LZM7" s="1377"/>
      <c r="LZN7" s="1377"/>
      <c r="LZO7" s="1377"/>
      <c r="LZP7" s="1377"/>
      <c r="LZQ7" s="1377"/>
      <c r="LZR7" s="1377"/>
      <c r="LZS7" s="1377"/>
      <c r="LZT7" s="1377"/>
      <c r="LZU7" s="1377"/>
      <c r="LZV7" s="1377"/>
      <c r="LZW7" s="1377"/>
      <c r="LZX7" s="1377"/>
      <c r="LZY7" s="1377"/>
      <c r="LZZ7" s="1377"/>
      <c r="MAA7" s="1377"/>
      <c r="MAB7" s="1377"/>
      <c r="MAC7" s="1377"/>
      <c r="MAD7" s="1377"/>
      <c r="MAE7" s="1377"/>
      <c r="MAF7" s="1377"/>
      <c r="MAG7" s="1377"/>
      <c r="MAH7" s="1377"/>
      <c r="MAI7" s="1377"/>
      <c r="MAJ7" s="1377"/>
      <c r="MAK7" s="1377"/>
      <c r="MAL7" s="1377"/>
      <c r="MAM7" s="1377"/>
      <c r="MAN7" s="1377"/>
      <c r="MAO7" s="1377"/>
      <c r="MAP7" s="1377"/>
      <c r="MAQ7" s="1377"/>
      <c r="MAR7" s="1377"/>
      <c r="MAS7" s="1377"/>
      <c r="MAT7" s="1377"/>
      <c r="MAU7" s="1377"/>
      <c r="MAV7" s="1377"/>
      <c r="MAW7" s="1377"/>
      <c r="MAX7" s="1377"/>
      <c r="MAY7" s="1377"/>
      <c r="MAZ7" s="1377"/>
      <c r="MBA7" s="1377"/>
      <c r="MBB7" s="1377"/>
      <c r="MBC7" s="1377"/>
      <c r="MBD7" s="1377"/>
      <c r="MBE7" s="1377"/>
      <c r="MBF7" s="1377"/>
      <c r="MBG7" s="1377"/>
      <c r="MBH7" s="1377"/>
      <c r="MBI7" s="1377"/>
      <c r="MBJ7" s="1377"/>
      <c r="MBK7" s="1377"/>
      <c r="MBL7" s="1377"/>
      <c r="MBM7" s="1377"/>
      <c r="MBN7" s="1377"/>
      <c r="MBO7" s="1377"/>
      <c r="MBP7" s="1377"/>
      <c r="MBQ7" s="1377"/>
      <c r="MBR7" s="1377"/>
      <c r="MBS7" s="1377"/>
      <c r="MBT7" s="1377"/>
      <c r="MBU7" s="1377"/>
      <c r="MBV7" s="1377"/>
      <c r="MBW7" s="1377"/>
      <c r="MBX7" s="1377"/>
      <c r="MBY7" s="1377"/>
      <c r="MBZ7" s="1377"/>
      <c r="MCA7" s="1377"/>
      <c r="MCB7" s="1377"/>
      <c r="MCC7" s="1377"/>
      <c r="MCD7" s="1377"/>
      <c r="MCE7" s="1377"/>
      <c r="MCF7" s="1377"/>
      <c r="MCG7" s="1377"/>
      <c r="MCH7" s="1377"/>
      <c r="MCI7" s="1377"/>
      <c r="MCJ7" s="1377"/>
      <c r="MCK7" s="1377"/>
      <c r="MCL7" s="1377"/>
      <c r="MCM7" s="1377"/>
      <c r="MCN7" s="1377"/>
      <c r="MCO7" s="1377"/>
      <c r="MCP7" s="1377"/>
      <c r="MCQ7" s="1377"/>
      <c r="MCR7" s="1377"/>
      <c r="MCS7" s="1377"/>
      <c r="MCT7" s="1377"/>
      <c r="MCU7" s="1377"/>
      <c r="MCV7" s="1377"/>
      <c r="MCW7" s="1377"/>
      <c r="MCX7" s="1377"/>
      <c r="MCY7" s="1377"/>
      <c r="MCZ7" s="1377"/>
      <c r="MDA7" s="1377"/>
      <c r="MDB7" s="1377"/>
      <c r="MDC7" s="1377"/>
      <c r="MDD7" s="1377"/>
      <c r="MDE7" s="1377"/>
      <c r="MDF7" s="1377"/>
      <c r="MDG7" s="1377"/>
      <c r="MDH7" s="1377"/>
      <c r="MDI7" s="1377"/>
      <c r="MDJ7" s="1377"/>
      <c r="MDK7" s="1377"/>
      <c r="MDL7" s="1377"/>
      <c r="MDM7" s="1377"/>
      <c r="MDN7" s="1377"/>
      <c r="MDO7" s="1377"/>
      <c r="MDP7" s="1377"/>
      <c r="MDQ7" s="1377"/>
      <c r="MDR7" s="1377"/>
      <c r="MDS7" s="1377"/>
      <c r="MDT7" s="1377"/>
      <c r="MDU7" s="1377"/>
      <c r="MDV7" s="1377"/>
      <c r="MDW7" s="1377"/>
      <c r="MDX7" s="1377"/>
      <c r="MDY7" s="1377"/>
      <c r="MDZ7" s="1377"/>
      <c r="MEA7" s="1377"/>
      <c r="MEB7" s="1377"/>
      <c r="MEC7" s="1377"/>
      <c r="MED7" s="1377"/>
      <c r="MEE7" s="1377"/>
      <c r="MEF7" s="1377"/>
      <c r="MEG7" s="1377"/>
      <c r="MEH7" s="1377"/>
      <c r="MEI7" s="1377"/>
      <c r="MEJ7" s="1377"/>
      <c r="MEK7" s="1377"/>
      <c r="MEL7" s="1377"/>
      <c r="MEM7" s="1377"/>
      <c r="MEN7" s="1377"/>
      <c r="MEO7" s="1377"/>
      <c r="MEP7" s="1377"/>
      <c r="MEQ7" s="1377"/>
      <c r="MER7" s="1377"/>
      <c r="MES7" s="1377"/>
      <c r="MET7" s="1377"/>
      <c r="MEU7" s="1377"/>
      <c r="MEV7" s="1377"/>
      <c r="MEW7" s="1377"/>
      <c r="MEX7" s="1377"/>
      <c r="MEY7" s="1377"/>
      <c r="MEZ7" s="1377"/>
      <c r="MFA7" s="1377"/>
      <c r="MFB7" s="1377"/>
      <c r="MFC7" s="1377"/>
      <c r="MFD7" s="1377"/>
      <c r="MFE7" s="1377"/>
      <c r="MFF7" s="1377"/>
      <c r="MFG7" s="1377"/>
      <c r="MFH7" s="1377"/>
      <c r="MFI7" s="1377"/>
      <c r="MFJ7" s="1377"/>
      <c r="MFK7" s="1377"/>
      <c r="MFL7" s="1377"/>
      <c r="MFM7" s="1377"/>
      <c r="MFN7" s="1377"/>
      <c r="MFO7" s="1377"/>
      <c r="MFP7" s="1377"/>
      <c r="MFQ7" s="1377"/>
      <c r="MFR7" s="1377"/>
      <c r="MFS7" s="1377"/>
      <c r="MFT7" s="1377"/>
      <c r="MFU7" s="1377"/>
      <c r="MFV7" s="1377"/>
      <c r="MFW7" s="1377"/>
      <c r="MFX7" s="1377"/>
      <c r="MFY7" s="1377"/>
      <c r="MFZ7" s="1377"/>
      <c r="MGA7" s="1377"/>
      <c r="MGB7" s="1377"/>
      <c r="MGC7" s="1377"/>
      <c r="MGD7" s="1377"/>
      <c r="MGE7" s="1377"/>
      <c r="MGF7" s="1377"/>
      <c r="MGG7" s="1377"/>
      <c r="MGH7" s="1377"/>
      <c r="MGI7" s="1377"/>
      <c r="MGJ7" s="1377"/>
      <c r="MGK7" s="1377"/>
      <c r="MGL7" s="1377"/>
      <c r="MGM7" s="1377"/>
      <c r="MGN7" s="1377"/>
      <c r="MGO7" s="1377"/>
      <c r="MGP7" s="1377"/>
      <c r="MGQ7" s="1377"/>
      <c r="MGR7" s="1377"/>
      <c r="MGS7" s="1377"/>
      <c r="MGT7" s="1377"/>
      <c r="MGU7" s="1377"/>
      <c r="MGV7" s="1377"/>
      <c r="MGW7" s="1377"/>
      <c r="MGX7" s="1377"/>
      <c r="MGY7" s="1377"/>
      <c r="MGZ7" s="1377"/>
      <c r="MHA7" s="1377"/>
      <c r="MHB7" s="1377"/>
      <c r="MHC7" s="1377"/>
      <c r="MHD7" s="1377"/>
      <c r="MHE7" s="1377"/>
      <c r="MHF7" s="1377"/>
      <c r="MHG7" s="1377"/>
      <c r="MHH7" s="1377"/>
      <c r="MHI7" s="1377"/>
      <c r="MHJ7" s="1377"/>
      <c r="MHK7" s="1377"/>
      <c r="MHL7" s="1377"/>
      <c r="MHM7" s="1377"/>
      <c r="MHN7" s="1377"/>
      <c r="MHO7" s="1377"/>
      <c r="MHP7" s="1377"/>
      <c r="MHQ7" s="1377"/>
      <c r="MHR7" s="1377"/>
      <c r="MHS7" s="1377"/>
      <c r="MHT7" s="1377"/>
      <c r="MHU7" s="1377"/>
      <c r="MHV7" s="1377"/>
      <c r="MHW7" s="1377"/>
      <c r="MHX7" s="1377"/>
      <c r="MHY7" s="1377"/>
      <c r="MHZ7" s="1377"/>
      <c r="MIA7" s="1377"/>
      <c r="MIB7" s="1377"/>
      <c r="MIC7" s="1377"/>
      <c r="MID7" s="1377"/>
      <c r="MIE7" s="1377"/>
      <c r="MIF7" s="1377"/>
      <c r="MIG7" s="1377"/>
      <c r="MIH7" s="1377"/>
      <c r="MII7" s="1377"/>
      <c r="MIJ7" s="1377"/>
      <c r="MIK7" s="1377"/>
      <c r="MIL7" s="1377"/>
      <c r="MIM7" s="1377"/>
      <c r="MIN7" s="1377"/>
      <c r="MIO7" s="1377"/>
      <c r="MIP7" s="1377"/>
      <c r="MIQ7" s="1377"/>
      <c r="MIR7" s="1377"/>
      <c r="MIS7" s="1377"/>
      <c r="MIT7" s="1377"/>
      <c r="MIU7" s="1377"/>
      <c r="MIV7" s="1377"/>
      <c r="MIW7" s="1377"/>
      <c r="MIX7" s="1377"/>
      <c r="MIY7" s="1377"/>
      <c r="MIZ7" s="1377"/>
      <c r="MJA7" s="1377"/>
      <c r="MJB7" s="1377"/>
      <c r="MJC7" s="1377"/>
      <c r="MJD7" s="1377"/>
      <c r="MJE7" s="1377"/>
      <c r="MJF7" s="1377"/>
      <c r="MJG7" s="1377"/>
      <c r="MJH7" s="1377"/>
      <c r="MJI7" s="1377"/>
      <c r="MJJ7" s="1377"/>
      <c r="MJK7" s="1377"/>
      <c r="MJL7" s="1377"/>
      <c r="MJM7" s="1377"/>
      <c r="MJN7" s="1377"/>
      <c r="MJO7" s="1377"/>
      <c r="MJP7" s="1377"/>
      <c r="MJQ7" s="1377"/>
      <c r="MJR7" s="1377"/>
      <c r="MJS7" s="1377"/>
      <c r="MJT7" s="1377"/>
      <c r="MJU7" s="1377"/>
      <c r="MJV7" s="1377"/>
      <c r="MJW7" s="1377"/>
      <c r="MJX7" s="1377"/>
      <c r="MJY7" s="1377"/>
      <c r="MJZ7" s="1377"/>
      <c r="MKA7" s="1377"/>
      <c r="MKB7" s="1377"/>
      <c r="MKC7" s="1377"/>
      <c r="MKD7" s="1377"/>
      <c r="MKE7" s="1377"/>
      <c r="MKF7" s="1377"/>
      <c r="MKG7" s="1377"/>
      <c r="MKH7" s="1377"/>
      <c r="MKI7" s="1377"/>
      <c r="MKJ7" s="1377"/>
      <c r="MKK7" s="1377"/>
      <c r="MKL7" s="1377"/>
      <c r="MKM7" s="1377"/>
      <c r="MKN7" s="1377"/>
      <c r="MKO7" s="1377"/>
      <c r="MKP7" s="1377"/>
      <c r="MKQ7" s="1377"/>
      <c r="MKR7" s="1377"/>
      <c r="MKS7" s="1377"/>
      <c r="MKT7" s="1377"/>
      <c r="MKU7" s="1377"/>
      <c r="MKV7" s="1377"/>
      <c r="MKW7" s="1377"/>
      <c r="MKX7" s="1377"/>
      <c r="MKY7" s="1377"/>
      <c r="MKZ7" s="1377"/>
      <c r="MLA7" s="1377"/>
      <c r="MLB7" s="1377"/>
      <c r="MLC7" s="1377"/>
      <c r="MLD7" s="1377"/>
      <c r="MLE7" s="1377"/>
      <c r="MLF7" s="1377"/>
      <c r="MLG7" s="1377"/>
      <c r="MLH7" s="1377"/>
      <c r="MLI7" s="1377"/>
      <c r="MLJ7" s="1377"/>
      <c r="MLK7" s="1377"/>
      <c r="MLL7" s="1377"/>
      <c r="MLM7" s="1377"/>
      <c r="MLN7" s="1377"/>
      <c r="MLO7" s="1377"/>
      <c r="MLP7" s="1377"/>
      <c r="MLQ7" s="1377"/>
      <c r="MLR7" s="1377"/>
      <c r="MLS7" s="1377"/>
      <c r="MLT7" s="1377"/>
      <c r="MLU7" s="1377"/>
      <c r="MLV7" s="1377"/>
      <c r="MLW7" s="1377"/>
      <c r="MLX7" s="1377"/>
      <c r="MLY7" s="1377"/>
      <c r="MLZ7" s="1377"/>
      <c r="MMA7" s="1377"/>
      <c r="MMB7" s="1377"/>
      <c r="MMC7" s="1377"/>
      <c r="MMD7" s="1377"/>
      <c r="MME7" s="1377"/>
      <c r="MMF7" s="1377"/>
      <c r="MMG7" s="1377"/>
      <c r="MMH7" s="1377"/>
      <c r="MMI7" s="1377"/>
      <c r="MMJ7" s="1377"/>
      <c r="MMK7" s="1377"/>
      <c r="MML7" s="1377"/>
      <c r="MMM7" s="1377"/>
      <c r="MMN7" s="1377"/>
      <c r="MMO7" s="1377"/>
      <c r="MMP7" s="1377"/>
      <c r="MMQ7" s="1377"/>
      <c r="MMR7" s="1377"/>
      <c r="MMS7" s="1377"/>
      <c r="MMT7" s="1377"/>
      <c r="MMU7" s="1377"/>
      <c r="MMV7" s="1377"/>
      <c r="MMW7" s="1377"/>
      <c r="MMX7" s="1377"/>
      <c r="MMY7" s="1377"/>
      <c r="MMZ7" s="1377"/>
      <c r="MNA7" s="1377"/>
      <c r="MNB7" s="1377"/>
      <c r="MNC7" s="1377"/>
      <c r="MND7" s="1377"/>
      <c r="MNE7" s="1377"/>
      <c r="MNF7" s="1377"/>
      <c r="MNG7" s="1377"/>
      <c r="MNH7" s="1377"/>
      <c r="MNI7" s="1377"/>
      <c r="MNJ7" s="1377"/>
      <c r="MNK7" s="1377"/>
      <c r="MNL7" s="1377"/>
      <c r="MNM7" s="1377"/>
      <c r="MNN7" s="1377"/>
      <c r="MNO7" s="1377"/>
      <c r="MNP7" s="1377"/>
      <c r="MNQ7" s="1377"/>
      <c r="MNR7" s="1377"/>
      <c r="MNS7" s="1377"/>
      <c r="MNT7" s="1377"/>
      <c r="MNU7" s="1377"/>
      <c r="MNV7" s="1377"/>
      <c r="MNW7" s="1377"/>
      <c r="MNX7" s="1377"/>
      <c r="MNY7" s="1377"/>
      <c r="MNZ7" s="1377"/>
      <c r="MOA7" s="1377"/>
      <c r="MOB7" s="1377"/>
      <c r="MOC7" s="1377"/>
      <c r="MOD7" s="1377"/>
      <c r="MOE7" s="1377"/>
      <c r="MOF7" s="1377"/>
      <c r="MOG7" s="1377"/>
      <c r="MOH7" s="1377"/>
      <c r="MOI7" s="1377"/>
      <c r="MOJ7" s="1377"/>
      <c r="MOK7" s="1377"/>
      <c r="MOL7" s="1377"/>
      <c r="MOM7" s="1377"/>
      <c r="MON7" s="1377"/>
      <c r="MOO7" s="1377"/>
      <c r="MOP7" s="1377"/>
      <c r="MOQ7" s="1377"/>
      <c r="MOR7" s="1377"/>
      <c r="MOS7" s="1377"/>
      <c r="MOT7" s="1377"/>
      <c r="MOU7" s="1377"/>
      <c r="MOV7" s="1377"/>
      <c r="MOW7" s="1377"/>
      <c r="MOX7" s="1377"/>
      <c r="MOY7" s="1377"/>
      <c r="MOZ7" s="1377"/>
      <c r="MPA7" s="1377"/>
      <c r="MPB7" s="1377"/>
      <c r="MPC7" s="1377"/>
      <c r="MPD7" s="1377"/>
      <c r="MPE7" s="1377"/>
      <c r="MPF7" s="1377"/>
      <c r="MPG7" s="1377"/>
      <c r="MPH7" s="1377"/>
      <c r="MPI7" s="1377"/>
      <c r="MPJ7" s="1377"/>
      <c r="MPK7" s="1377"/>
      <c r="MPL7" s="1377"/>
      <c r="MPM7" s="1377"/>
      <c r="MPN7" s="1377"/>
      <c r="MPO7" s="1377"/>
      <c r="MPP7" s="1377"/>
      <c r="MPQ7" s="1377"/>
      <c r="MPR7" s="1377"/>
      <c r="MPS7" s="1377"/>
      <c r="MPT7" s="1377"/>
      <c r="MPU7" s="1377"/>
      <c r="MPV7" s="1377"/>
      <c r="MPW7" s="1377"/>
      <c r="MPX7" s="1377"/>
      <c r="MPY7" s="1377"/>
      <c r="MPZ7" s="1377"/>
      <c r="MQA7" s="1377"/>
      <c r="MQB7" s="1377"/>
      <c r="MQC7" s="1377"/>
      <c r="MQD7" s="1377"/>
      <c r="MQE7" s="1377"/>
      <c r="MQF7" s="1377"/>
      <c r="MQG7" s="1377"/>
      <c r="MQH7" s="1377"/>
      <c r="MQI7" s="1377"/>
      <c r="MQJ7" s="1377"/>
      <c r="MQK7" s="1377"/>
      <c r="MQL7" s="1377"/>
      <c r="MQM7" s="1377"/>
      <c r="MQN7" s="1377"/>
      <c r="MQO7" s="1377"/>
      <c r="MQP7" s="1377"/>
      <c r="MQQ7" s="1377"/>
      <c r="MQR7" s="1377"/>
      <c r="MQS7" s="1377"/>
      <c r="MQT7" s="1377"/>
      <c r="MQU7" s="1377"/>
      <c r="MQV7" s="1377"/>
      <c r="MQW7" s="1377"/>
      <c r="MQX7" s="1377"/>
      <c r="MQY7" s="1377"/>
      <c r="MQZ7" s="1377"/>
      <c r="MRA7" s="1377"/>
      <c r="MRB7" s="1377"/>
      <c r="MRC7" s="1377"/>
      <c r="MRD7" s="1377"/>
      <c r="MRE7" s="1377"/>
      <c r="MRF7" s="1377"/>
      <c r="MRG7" s="1377"/>
      <c r="MRH7" s="1377"/>
      <c r="MRI7" s="1377"/>
      <c r="MRJ7" s="1377"/>
      <c r="MRK7" s="1377"/>
      <c r="MRL7" s="1377"/>
      <c r="MRM7" s="1377"/>
      <c r="MRN7" s="1377"/>
      <c r="MRO7" s="1377"/>
      <c r="MRP7" s="1377"/>
      <c r="MRQ7" s="1377"/>
      <c r="MRR7" s="1377"/>
      <c r="MRS7" s="1377"/>
      <c r="MRT7" s="1377"/>
      <c r="MRU7" s="1377"/>
      <c r="MRV7" s="1377"/>
      <c r="MRW7" s="1377"/>
      <c r="MRX7" s="1377"/>
      <c r="MRY7" s="1377"/>
      <c r="MRZ7" s="1377"/>
      <c r="MSA7" s="1377"/>
      <c r="MSB7" s="1377"/>
      <c r="MSC7" s="1377"/>
      <c r="MSD7" s="1377"/>
      <c r="MSE7" s="1377"/>
      <c r="MSF7" s="1377"/>
      <c r="MSG7" s="1377"/>
      <c r="MSH7" s="1377"/>
      <c r="MSI7" s="1377"/>
      <c r="MSJ7" s="1377"/>
      <c r="MSK7" s="1377"/>
      <c r="MSL7" s="1377"/>
      <c r="MSM7" s="1377"/>
      <c r="MSN7" s="1377"/>
      <c r="MSO7" s="1377"/>
      <c r="MSP7" s="1377"/>
      <c r="MSQ7" s="1377"/>
      <c r="MSR7" s="1377"/>
      <c r="MSS7" s="1377"/>
      <c r="MST7" s="1377"/>
      <c r="MSU7" s="1377"/>
      <c r="MSV7" s="1377"/>
      <c r="MSW7" s="1377"/>
      <c r="MSX7" s="1377"/>
      <c r="MSY7" s="1377"/>
      <c r="MSZ7" s="1377"/>
      <c r="MTA7" s="1377"/>
      <c r="MTB7" s="1377"/>
      <c r="MTC7" s="1377"/>
      <c r="MTD7" s="1377"/>
      <c r="MTE7" s="1377"/>
      <c r="MTF7" s="1377"/>
      <c r="MTG7" s="1377"/>
      <c r="MTH7" s="1377"/>
      <c r="MTI7" s="1377"/>
      <c r="MTJ7" s="1377"/>
      <c r="MTK7" s="1377"/>
      <c r="MTL7" s="1377"/>
      <c r="MTM7" s="1377"/>
      <c r="MTN7" s="1377"/>
      <c r="MTO7" s="1377"/>
      <c r="MTP7" s="1377"/>
      <c r="MTQ7" s="1377"/>
      <c r="MTR7" s="1377"/>
      <c r="MTS7" s="1377"/>
      <c r="MTT7" s="1377"/>
      <c r="MTU7" s="1377"/>
      <c r="MTV7" s="1377"/>
      <c r="MTW7" s="1377"/>
      <c r="MTX7" s="1377"/>
      <c r="MTY7" s="1377"/>
      <c r="MTZ7" s="1377"/>
      <c r="MUA7" s="1377"/>
      <c r="MUB7" s="1377"/>
      <c r="MUC7" s="1377"/>
      <c r="MUD7" s="1377"/>
      <c r="MUE7" s="1377"/>
      <c r="MUF7" s="1377"/>
      <c r="MUG7" s="1377"/>
      <c r="MUH7" s="1377"/>
      <c r="MUI7" s="1377"/>
      <c r="MUJ7" s="1377"/>
      <c r="MUK7" s="1377"/>
      <c r="MUL7" s="1377"/>
      <c r="MUM7" s="1377"/>
      <c r="MUN7" s="1377"/>
      <c r="MUO7" s="1377"/>
      <c r="MUP7" s="1377"/>
      <c r="MUQ7" s="1377"/>
      <c r="MUR7" s="1377"/>
      <c r="MUS7" s="1377"/>
      <c r="MUT7" s="1377"/>
      <c r="MUU7" s="1377"/>
      <c r="MUV7" s="1377"/>
      <c r="MUW7" s="1377"/>
      <c r="MUX7" s="1377"/>
      <c r="MUY7" s="1377"/>
      <c r="MUZ7" s="1377"/>
      <c r="MVA7" s="1377"/>
      <c r="MVB7" s="1377"/>
      <c r="MVC7" s="1377"/>
      <c r="MVD7" s="1377"/>
      <c r="MVE7" s="1377"/>
      <c r="MVF7" s="1377"/>
      <c r="MVG7" s="1377"/>
      <c r="MVH7" s="1377"/>
      <c r="MVI7" s="1377"/>
      <c r="MVJ7" s="1377"/>
      <c r="MVK7" s="1377"/>
      <c r="MVL7" s="1377"/>
      <c r="MVM7" s="1377"/>
      <c r="MVN7" s="1377"/>
      <c r="MVO7" s="1377"/>
      <c r="MVP7" s="1377"/>
      <c r="MVQ7" s="1377"/>
      <c r="MVR7" s="1377"/>
      <c r="MVS7" s="1377"/>
      <c r="MVT7" s="1377"/>
      <c r="MVU7" s="1377"/>
      <c r="MVV7" s="1377"/>
      <c r="MVW7" s="1377"/>
      <c r="MVX7" s="1377"/>
      <c r="MVY7" s="1377"/>
      <c r="MVZ7" s="1377"/>
      <c r="MWA7" s="1377"/>
      <c r="MWB7" s="1377"/>
      <c r="MWC7" s="1377"/>
      <c r="MWD7" s="1377"/>
      <c r="MWE7" s="1377"/>
      <c r="MWF7" s="1377"/>
      <c r="MWG7" s="1377"/>
      <c r="MWH7" s="1377"/>
      <c r="MWI7" s="1377"/>
      <c r="MWJ7" s="1377"/>
      <c r="MWK7" s="1377"/>
      <c r="MWL7" s="1377"/>
      <c r="MWM7" s="1377"/>
      <c r="MWN7" s="1377"/>
      <c r="MWO7" s="1377"/>
      <c r="MWP7" s="1377"/>
      <c r="MWQ7" s="1377"/>
      <c r="MWR7" s="1377"/>
      <c r="MWS7" s="1377"/>
      <c r="MWT7" s="1377"/>
      <c r="MWU7" s="1377"/>
      <c r="MWV7" s="1377"/>
      <c r="MWW7" s="1377"/>
      <c r="MWX7" s="1377"/>
      <c r="MWY7" s="1377"/>
      <c r="MWZ7" s="1377"/>
      <c r="MXA7" s="1377"/>
      <c r="MXB7" s="1377"/>
      <c r="MXC7" s="1377"/>
      <c r="MXD7" s="1377"/>
      <c r="MXE7" s="1377"/>
      <c r="MXF7" s="1377"/>
      <c r="MXG7" s="1377"/>
      <c r="MXH7" s="1377"/>
      <c r="MXI7" s="1377"/>
      <c r="MXJ7" s="1377"/>
      <c r="MXK7" s="1377"/>
      <c r="MXL7" s="1377"/>
      <c r="MXM7" s="1377"/>
      <c r="MXN7" s="1377"/>
      <c r="MXO7" s="1377"/>
      <c r="MXP7" s="1377"/>
      <c r="MXQ7" s="1377"/>
      <c r="MXR7" s="1377"/>
      <c r="MXS7" s="1377"/>
      <c r="MXT7" s="1377"/>
      <c r="MXU7" s="1377"/>
      <c r="MXV7" s="1377"/>
      <c r="MXW7" s="1377"/>
      <c r="MXX7" s="1377"/>
      <c r="MXY7" s="1377"/>
      <c r="MXZ7" s="1377"/>
      <c r="MYA7" s="1377"/>
      <c r="MYB7" s="1377"/>
      <c r="MYC7" s="1377"/>
      <c r="MYD7" s="1377"/>
      <c r="MYE7" s="1377"/>
      <c r="MYF7" s="1377"/>
      <c r="MYG7" s="1377"/>
      <c r="MYH7" s="1377"/>
      <c r="MYI7" s="1377"/>
      <c r="MYJ7" s="1377"/>
      <c r="MYK7" s="1377"/>
      <c r="MYL7" s="1377"/>
      <c r="MYM7" s="1377"/>
      <c r="MYN7" s="1377"/>
      <c r="MYO7" s="1377"/>
      <c r="MYP7" s="1377"/>
      <c r="MYQ7" s="1377"/>
      <c r="MYR7" s="1377"/>
      <c r="MYS7" s="1377"/>
      <c r="MYT7" s="1377"/>
      <c r="MYU7" s="1377"/>
      <c r="MYV7" s="1377"/>
      <c r="MYW7" s="1377"/>
      <c r="MYX7" s="1377"/>
      <c r="MYY7" s="1377"/>
      <c r="MYZ7" s="1377"/>
      <c r="MZA7" s="1377"/>
      <c r="MZB7" s="1377"/>
      <c r="MZC7" s="1377"/>
      <c r="MZD7" s="1377"/>
      <c r="MZE7" s="1377"/>
      <c r="MZF7" s="1377"/>
      <c r="MZG7" s="1377"/>
      <c r="MZH7" s="1377"/>
      <c r="MZI7" s="1377"/>
      <c r="MZJ7" s="1377"/>
      <c r="MZK7" s="1377"/>
      <c r="MZL7" s="1377"/>
      <c r="MZM7" s="1377"/>
      <c r="MZN7" s="1377"/>
      <c r="MZO7" s="1377"/>
      <c r="MZP7" s="1377"/>
      <c r="MZQ7" s="1377"/>
      <c r="MZR7" s="1377"/>
      <c r="MZS7" s="1377"/>
      <c r="MZT7" s="1377"/>
      <c r="MZU7" s="1377"/>
      <c r="MZV7" s="1377"/>
      <c r="MZW7" s="1377"/>
      <c r="MZX7" s="1377"/>
      <c r="MZY7" s="1377"/>
      <c r="MZZ7" s="1377"/>
      <c r="NAA7" s="1377"/>
      <c r="NAB7" s="1377"/>
      <c r="NAC7" s="1377"/>
      <c r="NAD7" s="1377"/>
      <c r="NAE7" s="1377"/>
      <c r="NAF7" s="1377"/>
      <c r="NAG7" s="1377"/>
      <c r="NAH7" s="1377"/>
      <c r="NAI7" s="1377"/>
      <c r="NAJ7" s="1377"/>
      <c r="NAK7" s="1377"/>
      <c r="NAL7" s="1377"/>
      <c r="NAM7" s="1377"/>
      <c r="NAN7" s="1377"/>
      <c r="NAO7" s="1377"/>
      <c r="NAP7" s="1377"/>
      <c r="NAQ7" s="1377"/>
      <c r="NAR7" s="1377"/>
      <c r="NAS7" s="1377"/>
      <c r="NAT7" s="1377"/>
      <c r="NAU7" s="1377"/>
      <c r="NAV7" s="1377"/>
      <c r="NAW7" s="1377"/>
      <c r="NAX7" s="1377"/>
      <c r="NAY7" s="1377"/>
      <c r="NAZ7" s="1377"/>
      <c r="NBA7" s="1377"/>
      <c r="NBB7" s="1377"/>
      <c r="NBC7" s="1377"/>
      <c r="NBD7" s="1377"/>
      <c r="NBE7" s="1377"/>
      <c r="NBF7" s="1377"/>
      <c r="NBG7" s="1377"/>
      <c r="NBH7" s="1377"/>
      <c r="NBI7" s="1377"/>
      <c r="NBJ7" s="1377"/>
      <c r="NBK7" s="1377"/>
      <c r="NBL7" s="1377"/>
      <c r="NBM7" s="1377"/>
      <c r="NBN7" s="1377"/>
      <c r="NBO7" s="1377"/>
      <c r="NBP7" s="1377"/>
      <c r="NBQ7" s="1377"/>
      <c r="NBR7" s="1377"/>
      <c r="NBS7" s="1377"/>
      <c r="NBT7" s="1377"/>
      <c r="NBU7" s="1377"/>
      <c r="NBV7" s="1377"/>
      <c r="NBW7" s="1377"/>
      <c r="NBX7" s="1377"/>
      <c r="NBY7" s="1377"/>
      <c r="NBZ7" s="1377"/>
      <c r="NCA7" s="1377"/>
      <c r="NCB7" s="1377"/>
      <c r="NCC7" s="1377"/>
      <c r="NCD7" s="1377"/>
      <c r="NCE7" s="1377"/>
      <c r="NCF7" s="1377"/>
      <c r="NCG7" s="1377"/>
      <c r="NCH7" s="1377"/>
      <c r="NCI7" s="1377"/>
      <c r="NCJ7" s="1377"/>
      <c r="NCK7" s="1377"/>
      <c r="NCL7" s="1377"/>
      <c r="NCM7" s="1377"/>
      <c r="NCN7" s="1377"/>
      <c r="NCO7" s="1377"/>
      <c r="NCP7" s="1377"/>
      <c r="NCQ7" s="1377"/>
      <c r="NCR7" s="1377"/>
      <c r="NCS7" s="1377"/>
      <c r="NCT7" s="1377"/>
      <c r="NCU7" s="1377"/>
      <c r="NCV7" s="1377"/>
      <c r="NCW7" s="1377"/>
      <c r="NCX7" s="1377"/>
      <c r="NCY7" s="1377"/>
      <c r="NCZ7" s="1377"/>
      <c r="NDA7" s="1377"/>
      <c r="NDB7" s="1377"/>
      <c r="NDC7" s="1377"/>
      <c r="NDD7" s="1377"/>
      <c r="NDE7" s="1377"/>
      <c r="NDF7" s="1377"/>
      <c r="NDG7" s="1377"/>
      <c r="NDH7" s="1377"/>
      <c r="NDI7" s="1377"/>
      <c r="NDJ7" s="1377"/>
      <c r="NDK7" s="1377"/>
      <c r="NDL7" s="1377"/>
      <c r="NDM7" s="1377"/>
      <c r="NDN7" s="1377"/>
      <c r="NDO7" s="1377"/>
      <c r="NDP7" s="1377"/>
      <c r="NDQ7" s="1377"/>
      <c r="NDR7" s="1377"/>
      <c r="NDS7" s="1377"/>
      <c r="NDT7" s="1377"/>
      <c r="NDU7" s="1377"/>
      <c r="NDV7" s="1377"/>
      <c r="NDW7" s="1377"/>
      <c r="NDX7" s="1377"/>
      <c r="NDY7" s="1377"/>
      <c r="NDZ7" s="1377"/>
      <c r="NEA7" s="1377"/>
      <c r="NEB7" s="1377"/>
      <c r="NEC7" s="1377"/>
      <c r="NED7" s="1377"/>
      <c r="NEE7" s="1377"/>
      <c r="NEF7" s="1377"/>
      <c r="NEG7" s="1377"/>
      <c r="NEH7" s="1377"/>
      <c r="NEI7" s="1377"/>
      <c r="NEJ7" s="1377"/>
      <c r="NEK7" s="1377"/>
      <c r="NEL7" s="1377"/>
      <c r="NEM7" s="1377"/>
      <c r="NEN7" s="1377"/>
      <c r="NEO7" s="1377"/>
      <c r="NEP7" s="1377"/>
      <c r="NEQ7" s="1377"/>
      <c r="NER7" s="1377"/>
      <c r="NES7" s="1377"/>
      <c r="NET7" s="1377"/>
      <c r="NEU7" s="1377"/>
      <c r="NEV7" s="1377"/>
      <c r="NEW7" s="1377"/>
      <c r="NEX7" s="1377"/>
      <c r="NEY7" s="1377"/>
      <c r="NEZ7" s="1377"/>
      <c r="NFA7" s="1377"/>
      <c r="NFB7" s="1377"/>
      <c r="NFC7" s="1377"/>
      <c r="NFD7" s="1377"/>
      <c r="NFE7" s="1377"/>
      <c r="NFF7" s="1377"/>
      <c r="NFG7" s="1377"/>
      <c r="NFH7" s="1377"/>
      <c r="NFI7" s="1377"/>
      <c r="NFJ7" s="1377"/>
      <c r="NFK7" s="1377"/>
      <c r="NFL7" s="1377"/>
      <c r="NFM7" s="1377"/>
      <c r="NFN7" s="1377"/>
      <c r="NFO7" s="1377"/>
      <c r="NFP7" s="1377"/>
      <c r="NFQ7" s="1377"/>
      <c r="NFR7" s="1377"/>
      <c r="NFS7" s="1377"/>
      <c r="NFT7" s="1377"/>
      <c r="NFU7" s="1377"/>
      <c r="NFV7" s="1377"/>
      <c r="NFW7" s="1377"/>
      <c r="NFX7" s="1377"/>
      <c r="NFY7" s="1377"/>
      <c r="NFZ7" s="1377"/>
      <c r="NGA7" s="1377"/>
      <c r="NGB7" s="1377"/>
      <c r="NGC7" s="1377"/>
      <c r="NGD7" s="1377"/>
      <c r="NGE7" s="1377"/>
      <c r="NGF7" s="1377"/>
      <c r="NGG7" s="1377"/>
      <c r="NGH7" s="1377"/>
      <c r="NGI7" s="1377"/>
      <c r="NGJ7" s="1377"/>
      <c r="NGK7" s="1377"/>
      <c r="NGL7" s="1377"/>
      <c r="NGM7" s="1377"/>
      <c r="NGN7" s="1377"/>
      <c r="NGO7" s="1377"/>
      <c r="NGP7" s="1377"/>
      <c r="NGQ7" s="1377"/>
      <c r="NGR7" s="1377"/>
      <c r="NGS7" s="1377"/>
      <c r="NGT7" s="1377"/>
      <c r="NGU7" s="1377"/>
      <c r="NGV7" s="1377"/>
      <c r="NGW7" s="1377"/>
      <c r="NGX7" s="1377"/>
      <c r="NGY7" s="1377"/>
      <c r="NGZ7" s="1377"/>
      <c r="NHA7" s="1377"/>
      <c r="NHB7" s="1377"/>
      <c r="NHC7" s="1377"/>
      <c r="NHD7" s="1377"/>
      <c r="NHE7" s="1377"/>
      <c r="NHF7" s="1377"/>
      <c r="NHG7" s="1377"/>
      <c r="NHH7" s="1377"/>
      <c r="NHI7" s="1377"/>
      <c r="NHJ7" s="1377"/>
      <c r="NHK7" s="1377"/>
      <c r="NHL7" s="1377"/>
      <c r="NHM7" s="1377"/>
      <c r="NHN7" s="1377"/>
      <c r="NHO7" s="1377"/>
      <c r="NHP7" s="1377"/>
      <c r="NHQ7" s="1377"/>
      <c r="NHR7" s="1377"/>
      <c r="NHS7" s="1377"/>
      <c r="NHT7" s="1377"/>
      <c r="NHU7" s="1377"/>
      <c r="NHV7" s="1377"/>
      <c r="NHW7" s="1377"/>
      <c r="NHX7" s="1377"/>
      <c r="NHY7" s="1377"/>
      <c r="NHZ7" s="1377"/>
      <c r="NIA7" s="1377"/>
      <c r="NIB7" s="1377"/>
      <c r="NIC7" s="1377"/>
      <c r="NID7" s="1377"/>
      <c r="NIE7" s="1377"/>
      <c r="NIF7" s="1377"/>
      <c r="NIG7" s="1377"/>
      <c r="NIH7" s="1377"/>
      <c r="NII7" s="1377"/>
      <c r="NIJ7" s="1377"/>
      <c r="NIK7" s="1377"/>
      <c r="NIL7" s="1377"/>
      <c r="NIM7" s="1377"/>
      <c r="NIN7" s="1377"/>
      <c r="NIO7" s="1377"/>
      <c r="NIP7" s="1377"/>
      <c r="NIQ7" s="1377"/>
      <c r="NIR7" s="1377"/>
      <c r="NIS7" s="1377"/>
      <c r="NIT7" s="1377"/>
      <c r="NIU7" s="1377"/>
      <c r="NIV7" s="1377"/>
      <c r="NIW7" s="1377"/>
      <c r="NIX7" s="1377"/>
      <c r="NIY7" s="1377"/>
      <c r="NIZ7" s="1377"/>
      <c r="NJA7" s="1377"/>
      <c r="NJB7" s="1377"/>
      <c r="NJC7" s="1377"/>
      <c r="NJD7" s="1377"/>
      <c r="NJE7" s="1377"/>
      <c r="NJF7" s="1377"/>
      <c r="NJG7" s="1377"/>
      <c r="NJH7" s="1377"/>
      <c r="NJI7" s="1377"/>
      <c r="NJJ7" s="1377"/>
      <c r="NJK7" s="1377"/>
      <c r="NJL7" s="1377"/>
      <c r="NJM7" s="1377"/>
      <c r="NJN7" s="1377"/>
      <c r="NJO7" s="1377"/>
      <c r="NJP7" s="1377"/>
      <c r="NJQ7" s="1377"/>
      <c r="NJR7" s="1377"/>
      <c r="NJS7" s="1377"/>
      <c r="NJT7" s="1377"/>
      <c r="NJU7" s="1377"/>
      <c r="NJV7" s="1377"/>
      <c r="NJW7" s="1377"/>
      <c r="NJX7" s="1377"/>
      <c r="NJY7" s="1377"/>
      <c r="NJZ7" s="1377"/>
      <c r="NKA7" s="1377"/>
      <c r="NKB7" s="1377"/>
      <c r="NKC7" s="1377"/>
      <c r="NKD7" s="1377"/>
      <c r="NKE7" s="1377"/>
      <c r="NKF7" s="1377"/>
      <c r="NKG7" s="1377"/>
      <c r="NKH7" s="1377"/>
      <c r="NKI7" s="1377"/>
      <c r="NKJ7" s="1377"/>
      <c r="NKK7" s="1377"/>
      <c r="NKL7" s="1377"/>
      <c r="NKM7" s="1377"/>
      <c r="NKN7" s="1377"/>
      <c r="NKO7" s="1377"/>
      <c r="NKP7" s="1377"/>
      <c r="NKQ7" s="1377"/>
      <c r="NKR7" s="1377"/>
      <c r="NKS7" s="1377"/>
      <c r="NKT7" s="1377"/>
      <c r="NKU7" s="1377"/>
      <c r="NKV7" s="1377"/>
      <c r="NKW7" s="1377"/>
      <c r="NKX7" s="1377"/>
      <c r="NKY7" s="1377"/>
      <c r="NKZ7" s="1377"/>
      <c r="NLA7" s="1377"/>
      <c r="NLB7" s="1377"/>
      <c r="NLC7" s="1377"/>
      <c r="NLD7" s="1377"/>
      <c r="NLE7" s="1377"/>
      <c r="NLF7" s="1377"/>
      <c r="NLG7" s="1377"/>
      <c r="NLH7" s="1377"/>
      <c r="NLI7" s="1377"/>
      <c r="NLJ7" s="1377"/>
      <c r="NLK7" s="1377"/>
      <c r="NLL7" s="1377"/>
      <c r="NLM7" s="1377"/>
      <c r="NLN7" s="1377"/>
      <c r="NLO7" s="1377"/>
      <c r="NLP7" s="1377"/>
      <c r="NLQ7" s="1377"/>
      <c r="NLR7" s="1377"/>
      <c r="NLS7" s="1377"/>
      <c r="NLT7" s="1377"/>
      <c r="NLU7" s="1377"/>
      <c r="NLV7" s="1377"/>
      <c r="NLW7" s="1377"/>
      <c r="NLX7" s="1377"/>
      <c r="NLY7" s="1377"/>
      <c r="NLZ7" s="1377"/>
      <c r="NMA7" s="1377"/>
      <c r="NMB7" s="1377"/>
      <c r="NMC7" s="1377"/>
      <c r="NMD7" s="1377"/>
      <c r="NME7" s="1377"/>
      <c r="NMF7" s="1377"/>
      <c r="NMG7" s="1377"/>
      <c r="NMH7" s="1377"/>
      <c r="NMI7" s="1377"/>
      <c r="NMJ7" s="1377"/>
      <c r="NMK7" s="1377"/>
      <c r="NML7" s="1377"/>
      <c r="NMM7" s="1377"/>
      <c r="NMN7" s="1377"/>
      <c r="NMO7" s="1377"/>
      <c r="NMP7" s="1377"/>
      <c r="NMQ7" s="1377"/>
      <c r="NMR7" s="1377"/>
      <c r="NMS7" s="1377"/>
      <c r="NMT7" s="1377"/>
      <c r="NMU7" s="1377"/>
      <c r="NMV7" s="1377"/>
      <c r="NMW7" s="1377"/>
      <c r="NMX7" s="1377"/>
      <c r="NMY7" s="1377"/>
      <c r="NMZ7" s="1377"/>
      <c r="NNA7" s="1377"/>
      <c r="NNB7" s="1377"/>
      <c r="NNC7" s="1377"/>
      <c r="NND7" s="1377"/>
      <c r="NNE7" s="1377"/>
      <c r="NNF7" s="1377"/>
      <c r="NNG7" s="1377"/>
      <c r="NNH7" s="1377"/>
      <c r="NNI7" s="1377"/>
      <c r="NNJ7" s="1377"/>
      <c r="NNK7" s="1377"/>
      <c r="NNL7" s="1377"/>
      <c r="NNM7" s="1377"/>
      <c r="NNN7" s="1377"/>
      <c r="NNO7" s="1377"/>
      <c r="NNP7" s="1377"/>
      <c r="NNQ7" s="1377"/>
      <c r="NNR7" s="1377"/>
      <c r="NNS7" s="1377"/>
      <c r="NNT7" s="1377"/>
      <c r="NNU7" s="1377"/>
      <c r="NNV7" s="1377"/>
      <c r="NNW7" s="1377"/>
      <c r="NNX7" s="1377"/>
      <c r="NNY7" s="1377"/>
      <c r="NNZ7" s="1377"/>
      <c r="NOA7" s="1377"/>
      <c r="NOB7" s="1377"/>
      <c r="NOC7" s="1377"/>
      <c r="NOD7" s="1377"/>
      <c r="NOE7" s="1377"/>
      <c r="NOF7" s="1377"/>
      <c r="NOG7" s="1377"/>
      <c r="NOH7" s="1377"/>
      <c r="NOI7" s="1377"/>
      <c r="NOJ7" s="1377"/>
      <c r="NOK7" s="1377"/>
      <c r="NOL7" s="1377"/>
      <c r="NOM7" s="1377"/>
      <c r="NON7" s="1377"/>
      <c r="NOO7" s="1377"/>
      <c r="NOP7" s="1377"/>
      <c r="NOQ7" s="1377"/>
      <c r="NOR7" s="1377"/>
      <c r="NOS7" s="1377"/>
      <c r="NOT7" s="1377"/>
      <c r="NOU7" s="1377"/>
      <c r="NOV7" s="1377"/>
      <c r="NOW7" s="1377"/>
      <c r="NOX7" s="1377"/>
      <c r="NOY7" s="1377"/>
      <c r="NOZ7" s="1377"/>
      <c r="NPA7" s="1377"/>
      <c r="NPB7" s="1377"/>
      <c r="NPC7" s="1377"/>
      <c r="NPD7" s="1377"/>
      <c r="NPE7" s="1377"/>
      <c r="NPF7" s="1377"/>
      <c r="NPG7" s="1377"/>
      <c r="NPH7" s="1377"/>
      <c r="NPI7" s="1377"/>
      <c r="NPJ7" s="1377"/>
      <c r="NPK7" s="1377"/>
      <c r="NPL7" s="1377"/>
      <c r="NPM7" s="1377"/>
      <c r="NPN7" s="1377"/>
      <c r="NPO7" s="1377"/>
      <c r="NPP7" s="1377"/>
      <c r="NPQ7" s="1377"/>
      <c r="NPR7" s="1377"/>
      <c r="NPS7" s="1377"/>
      <c r="NPT7" s="1377"/>
      <c r="NPU7" s="1377"/>
      <c r="NPV7" s="1377"/>
      <c r="NPW7" s="1377"/>
      <c r="NPX7" s="1377"/>
      <c r="NPY7" s="1377"/>
      <c r="NPZ7" s="1377"/>
      <c r="NQA7" s="1377"/>
      <c r="NQB7" s="1377"/>
      <c r="NQC7" s="1377"/>
      <c r="NQD7" s="1377"/>
      <c r="NQE7" s="1377"/>
      <c r="NQF7" s="1377"/>
      <c r="NQG7" s="1377"/>
      <c r="NQH7" s="1377"/>
      <c r="NQI7" s="1377"/>
      <c r="NQJ7" s="1377"/>
      <c r="NQK7" s="1377"/>
      <c r="NQL7" s="1377"/>
      <c r="NQM7" s="1377"/>
      <c r="NQN7" s="1377"/>
      <c r="NQO7" s="1377"/>
      <c r="NQP7" s="1377"/>
      <c r="NQQ7" s="1377"/>
      <c r="NQR7" s="1377"/>
      <c r="NQS7" s="1377"/>
      <c r="NQT7" s="1377"/>
      <c r="NQU7" s="1377"/>
      <c r="NQV7" s="1377"/>
      <c r="NQW7" s="1377"/>
      <c r="NQX7" s="1377"/>
      <c r="NQY7" s="1377"/>
      <c r="NQZ7" s="1377"/>
      <c r="NRA7" s="1377"/>
      <c r="NRB7" s="1377"/>
      <c r="NRC7" s="1377"/>
      <c r="NRD7" s="1377"/>
      <c r="NRE7" s="1377"/>
      <c r="NRF7" s="1377"/>
      <c r="NRG7" s="1377"/>
      <c r="NRH7" s="1377"/>
      <c r="NRI7" s="1377"/>
      <c r="NRJ7" s="1377"/>
      <c r="NRK7" s="1377"/>
      <c r="NRL7" s="1377"/>
      <c r="NRM7" s="1377"/>
      <c r="NRN7" s="1377"/>
      <c r="NRO7" s="1377"/>
      <c r="NRP7" s="1377"/>
      <c r="NRQ7" s="1377"/>
      <c r="NRR7" s="1377"/>
      <c r="NRS7" s="1377"/>
      <c r="NRT7" s="1377"/>
      <c r="NRU7" s="1377"/>
      <c r="NRV7" s="1377"/>
      <c r="NRW7" s="1377"/>
      <c r="NRX7" s="1377"/>
      <c r="NRY7" s="1377"/>
      <c r="NRZ7" s="1377"/>
      <c r="NSA7" s="1377"/>
      <c r="NSB7" s="1377"/>
      <c r="NSC7" s="1377"/>
      <c r="NSD7" s="1377"/>
      <c r="NSE7" s="1377"/>
      <c r="NSF7" s="1377"/>
      <c r="NSG7" s="1377"/>
      <c r="NSH7" s="1377"/>
      <c r="NSI7" s="1377"/>
      <c r="NSJ7" s="1377"/>
      <c r="NSK7" s="1377"/>
      <c r="NSL7" s="1377"/>
      <c r="NSM7" s="1377"/>
      <c r="NSN7" s="1377"/>
      <c r="NSO7" s="1377"/>
      <c r="NSP7" s="1377"/>
      <c r="NSQ7" s="1377"/>
      <c r="NSR7" s="1377"/>
      <c r="NSS7" s="1377"/>
      <c r="NST7" s="1377"/>
      <c r="NSU7" s="1377"/>
      <c r="NSV7" s="1377"/>
      <c r="NSW7" s="1377"/>
      <c r="NSX7" s="1377"/>
      <c r="NSY7" s="1377"/>
      <c r="NSZ7" s="1377"/>
      <c r="NTA7" s="1377"/>
      <c r="NTB7" s="1377"/>
      <c r="NTC7" s="1377"/>
      <c r="NTD7" s="1377"/>
      <c r="NTE7" s="1377"/>
      <c r="NTF7" s="1377"/>
      <c r="NTG7" s="1377"/>
      <c r="NTH7" s="1377"/>
      <c r="NTI7" s="1377"/>
      <c r="NTJ7" s="1377"/>
      <c r="NTK7" s="1377"/>
      <c r="NTL7" s="1377"/>
      <c r="NTM7" s="1377"/>
      <c r="NTN7" s="1377"/>
      <c r="NTO7" s="1377"/>
      <c r="NTP7" s="1377"/>
      <c r="NTQ7" s="1377"/>
      <c r="NTR7" s="1377"/>
      <c r="NTS7" s="1377"/>
      <c r="NTT7" s="1377"/>
      <c r="NTU7" s="1377"/>
      <c r="NTV7" s="1377"/>
      <c r="NTW7" s="1377"/>
      <c r="NTX7" s="1377"/>
      <c r="NTY7" s="1377"/>
      <c r="NTZ7" s="1377"/>
      <c r="NUA7" s="1377"/>
      <c r="NUB7" s="1377"/>
      <c r="NUC7" s="1377"/>
      <c r="NUD7" s="1377"/>
      <c r="NUE7" s="1377"/>
      <c r="NUF7" s="1377"/>
      <c r="NUG7" s="1377"/>
      <c r="NUH7" s="1377"/>
      <c r="NUI7" s="1377"/>
      <c r="NUJ7" s="1377"/>
      <c r="NUK7" s="1377"/>
      <c r="NUL7" s="1377"/>
      <c r="NUM7" s="1377"/>
      <c r="NUN7" s="1377"/>
      <c r="NUO7" s="1377"/>
      <c r="NUP7" s="1377"/>
      <c r="NUQ7" s="1377"/>
      <c r="NUR7" s="1377"/>
      <c r="NUS7" s="1377"/>
      <c r="NUT7" s="1377"/>
      <c r="NUU7" s="1377"/>
      <c r="NUV7" s="1377"/>
      <c r="NUW7" s="1377"/>
      <c r="NUX7" s="1377"/>
      <c r="NUY7" s="1377"/>
      <c r="NUZ7" s="1377"/>
      <c r="NVA7" s="1377"/>
      <c r="NVB7" s="1377"/>
      <c r="NVC7" s="1377"/>
      <c r="NVD7" s="1377"/>
      <c r="NVE7" s="1377"/>
      <c r="NVF7" s="1377"/>
      <c r="NVG7" s="1377"/>
      <c r="NVH7" s="1377"/>
      <c r="NVI7" s="1377"/>
      <c r="NVJ7" s="1377"/>
      <c r="NVK7" s="1377"/>
      <c r="NVL7" s="1377"/>
      <c r="NVM7" s="1377"/>
      <c r="NVN7" s="1377"/>
      <c r="NVO7" s="1377"/>
      <c r="NVP7" s="1377"/>
      <c r="NVQ7" s="1377"/>
      <c r="NVR7" s="1377"/>
      <c r="NVS7" s="1377"/>
      <c r="NVT7" s="1377"/>
      <c r="NVU7" s="1377"/>
      <c r="NVV7" s="1377"/>
      <c r="NVW7" s="1377"/>
      <c r="NVX7" s="1377"/>
      <c r="NVY7" s="1377"/>
      <c r="NVZ7" s="1377"/>
      <c r="NWA7" s="1377"/>
      <c r="NWB7" s="1377"/>
      <c r="NWC7" s="1377"/>
      <c r="NWD7" s="1377"/>
      <c r="NWE7" s="1377"/>
      <c r="NWF7" s="1377"/>
      <c r="NWG7" s="1377"/>
      <c r="NWH7" s="1377"/>
      <c r="NWI7" s="1377"/>
      <c r="NWJ7" s="1377"/>
      <c r="NWK7" s="1377"/>
      <c r="NWL7" s="1377"/>
      <c r="NWM7" s="1377"/>
      <c r="NWN7" s="1377"/>
      <c r="NWO7" s="1377"/>
      <c r="NWP7" s="1377"/>
      <c r="NWQ7" s="1377"/>
      <c r="NWR7" s="1377"/>
      <c r="NWS7" s="1377"/>
      <c r="NWT7" s="1377"/>
      <c r="NWU7" s="1377"/>
      <c r="NWV7" s="1377"/>
      <c r="NWW7" s="1377"/>
      <c r="NWX7" s="1377"/>
      <c r="NWY7" s="1377"/>
      <c r="NWZ7" s="1377"/>
      <c r="NXA7" s="1377"/>
      <c r="NXB7" s="1377"/>
      <c r="NXC7" s="1377"/>
      <c r="NXD7" s="1377"/>
      <c r="NXE7" s="1377"/>
      <c r="NXF7" s="1377"/>
      <c r="NXG7" s="1377"/>
      <c r="NXH7" s="1377"/>
      <c r="NXI7" s="1377"/>
      <c r="NXJ7" s="1377"/>
      <c r="NXK7" s="1377"/>
      <c r="NXL7" s="1377"/>
      <c r="NXM7" s="1377"/>
      <c r="NXN7" s="1377"/>
      <c r="NXO7" s="1377"/>
      <c r="NXP7" s="1377"/>
      <c r="NXQ7" s="1377"/>
      <c r="NXR7" s="1377"/>
      <c r="NXS7" s="1377"/>
      <c r="NXT7" s="1377"/>
      <c r="NXU7" s="1377"/>
      <c r="NXV7" s="1377"/>
      <c r="NXW7" s="1377"/>
      <c r="NXX7" s="1377"/>
      <c r="NXY7" s="1377"/>
      <c r="NXZ7" s="1377"/>
      <c r="NYA7" s="1377"/>
      <c r="NYB7" s="1377"/>
      <c r="NYC7" s="1377"/>
      <c r="NYD7" s="1377"/>
      <c r="NYE7" s="1377"/>
      <c r="NYF7" s="1377"/>
      <c r="NYG7" s="1377"/>
      <c r="NYH7" s="1377"/>
      <c r="NYI7" s="1377"/>
      <c r="NYJ7" s="1377"/>
      <c r="NYK7" s="1377"/>
      <c r="NYL7" s="1377"/>
      <c r="NYM7" s="1377"/>
      <c r="NYN7" s="1377"/>
      <c r="NYO7" s="1377"/>
      <c r="NYP7" s="1377"/>
      <c r="NYQ7" s="1377"/>
      <c r="NYR7" s="1377"/>
      <c r="NYS7" s="1377"/>
      <c r="NYT7" s="1377"/>
      <c r="NYU7" s="1377"/>
      <c r="NYV7" s="1377"/>
      <c r="NYW7" s="1377"/>
      <c r="NYX7" s="1377"/>
      <c r="NYY7" s="1377"/>
      <c r="NYZ7" s="1377"/>
      <c r="NZA7" s="1377"/>
      <c r="NZB7" s="1377"/>
      <c r="NZC7" s="1377"/>
      <c r="NZD7" s="1377"/>
      <c r="NZE7" s="1377"/>
      <c r="NZF7" s="1377"/>
      <c r="NZG7" s="1377"/>
      <c r="NZH7" s="1377"/>
      <c r="NZI7" s="1377"/>
      <c r="NZJ7" s="1377"/>
      <c r="NZK7" s="1377"/>
      <c r="NZL7" s="1377"/>
      <c r="NZM7" s="1377"/>
      <c r="NZN7" s="1377"/>
      <c r="NZO7" s="1377"/>
      <c r="NZP7" s="1377"/>
      <c r="NZQ7" s="1377"/>
      <c r="NZR7" s="1377"/>
      <c r="NZS7" s="1377"/>
      <c r="NZT7" s="1377"/>
      <c r="NZU7" s="1377"/>
      <c r="NZV7" s="1377"/>
      <c r="NZW7" s="1377"/>
      <c r="NZX7" s="1377"/>
      <c r="NZY7" s="1377"/>
      <c r="NZZ7" s="1377"/>
      <c r="OAA7" s="1377"/>
      <c r="OAB7" s="1377"/>
      <c r="OAC7" s="1377"/>
      <c r="OAD7" s="1377"/>
      <c r="OAE7" s="1377"/>
      <c r="OAF7" s="1377"/>
      <c r="OAG7" s="1377"/>
      <c r="OAH7" s="1377"/>
      <c r="OAI7" s="1377"/>
      <c r="OAJ7" s="1377"/>
      <c r="OAK7" s="1377"/>
      <c r="OAL7" s="1377"/>
      <c r="OAM7" s="1377"/>
      <c r="OAN7" s="1377"/>
      <c r="OAO7" s="1377"/>
      <c r="OAP7" s="1377"/>
      <c r="OAQ7" s="1377"/>
      <c r="OAR7" s="1377"/>
      <c r="OAS7" s="1377"/>
      <c r="OAT7" s="1377"/>
      <c r="OAU7" s="1377"/>
      <c r="OAV7" s="1377"/>
      <c r="OAW7" s="1377"/>
      <c r="OAX7" s="1377"/>
      <c r="OAY7" s="1377"/>
      <c r="OAZ7" s="1377"/>
      <c r="OBA7" s="1377"/>
      <c r="OBB7" s="1377"/>
      <c r="OBC7" s="1377"/>
      <c r="OBD7" s="1377"/>
      <c r="OBE7" s="1377"/>
      <c r="OBF7" s="1377"/>
      <c r="OBG7" s="1377"/>
      <c r="OBH7" s="1377"/>
      <c r="OBI7" s="1377"/>
      <c r="OBJ7" s="1377"/>
      <c r="OBK7" s="1377"/>
      <c r="OBL7" s="1377"/>
      <c r="OBM7" s="1377"/>
      <c r="OBN7" s="1377"/>
      <c r="OBO7" s="1377"/>
      <c r="OBP7" s="1377"/>
      <c r="OBQ7" s="1377"/>
      <c r="OBR7" s="1377"/>
      <c r="OBS7" s="1377"/>
      <c r="OBT7" s="1377"/>
      <c r="OBU7" s="1377"/>
      <c r="OBV7" s="1377"/>
      <c r="OBW7" s="1377"/>
      <c r="OBX7" s="1377"/>
      <c r="OBY7" s="1377"/>
      <c r="OBZ7" s="1377"/>
      <c r="OCA7" s="1377"/>
      <c r="OCB7" s="1377"/>
      <c r="OCC7" s="1377"/>
      <c r="OCD7" s="1377"/>
      <c r="OCE7" s="1377"/>
      <c r="OCF7" s="1377"/>
      <c r="OCG7" s="1377"/>
      <c r="OCH7" s="1377"/>
      <c r="OCI7" s="1377"/>
      <c r="OCJ7" s="1377"/>
      <c r="OCK7" s="1377"/>
      <c r="OCL7" s="1377"/>
      <c r="OCM7" s="1377"/>
      <c r="OCN7" s="1377"/>
      <c r="OCO7" s="1377"/>
      <c r="OCP7" s="1377"/>
      <c r="OCQ7" s="1377"/>
      <c r="OCR7" s="1377"/>
      <c r="OCS7" s="1377"/>
      <c r="OCT7" s="1377"/>
      <c r="OCU7" s="1377"/>
      <c r="OCV7" s="1377"/>
      <c r="OCW7" s="1377"/>
      <c r="OCX7" s="1377"/>
      <c r="OCY7" s="1377"/>
      <c r="OCZ7" s="1377"/>
      <c r="ODA7" s="1377"/>
      <c r="ODB7" s="1377"/>
      <c r="ODC7" s="1377"/>
      <c r="ODD7" s="1377"/>
      <c r="ODE7" s="1377"/>
      <c r="ODF7" s="1377"/>
      <c r="ODG7" s="1377"/>
      <c r="ODH7" s="1377"/>
      <c r="ODI7" s="1377"/>
      <c r="ODJ7" s="1377"/>
      <c r="ODK7" s="1377"/>
      <c r="ODL7" s="1377"/>
      <c r="ODM7" s="1377"/>
      <c r="ODN7" s="1377"/>
      <c r="ODO7" s="1377"/>
      <c r="ODP7" s="1377"/>
      <c r="ODQ7" s="1377"/>
      <c r="ODR7" s="1377"/>
      <c r="ODS7" s="1377"/>
      <c r="ODT7" s="1377"/>
      <c r="ODU7" s="1377"/>
      <c r="ODV7" s="1377"/>
      <c r="ODW7" s="1377"/>
      <c r="ODX7" s="1377"/>
      <c r="ODY7" s="1377"/>
      <c r="ODZ7" s="1377"/>
      <c r="OEA7" s="1377"/>
      <c r="OEB7" s="1377"/>
      <c r="OEC7" s="1377"/>
      <c r="OED7" s="1377"/>
      <c r="OEE7" s="1377"/>
      <c r="OEF7" s="1377"/>
      <c r="OEG7" s="1377"/>
      <c r="OEH7" s="1377"/>
      <c r="OEI7" s="1377"/>
      <c r="OEJ7" s="1377"/>
      <c r="OEK7" s="1377"/>
      <c r="OEL7" s="1377"/>
      <c r="OEM7" s="1377"/>
      <c r="OEN7" s="1377"/>
      <c r="OEO7" s="1377"/>
      <c r="OEP7" s="1377"/>
      <c r="OEQ7" s="1377"/>
      <c r="OER7" s="1377"/>
      <c r="OES7" s="1377"/>
      <c r="OET7" s="1377"/>
      <c r="OEU7" s="1377"/>
      <c r="OEV7" s="1377"/>
      <c r="OEW7" s="1377"/>
      <c r="OEX7" s="1377"/>
      <c r="OEY7" s="1377"/>
      <c r="OEZ7" s="1377"/>
      <c r="OFA7" s="1377"/>
      <c r="OFB7" s="1377"/>
      <c r="OFC7" s="1377"/>
      <c r="OFD7" s="1377"/>
      <c r="OFE7" s="1377"/>
      <c r="OFF7" s="1377"/>
      <c r="OFG7" s="1377"/>
      <c r="OFH7" s="1377"/>
      <c r="OFI7" s="1377"/>
      <c r="OFJ7" s="1377"/>
      <c r="OFK7" s="1377"/>
      <c r="OFL7" s="1377"/>
      <c r="OFM7" s="1377"/>
      <c r="OFN7" s="1377"/>
      <c r="OFO7" s="1377"/>
      <c r="OFP7" s="1377"/>
      <c r="OFQ7" s="1377"/>
      <c r="OFR7" s="1377"/>
      <c r="OFS7" s="1377"/>
      <c r="OFT7" s="1377"/>
      <c r="OFU7" s="1377"/>
      <c r="OFV7" s="1377"/>
      <c r="OFW7" s="1377"/>
      <c r="OFX7" s="1377"/>
      <c r="OFY7" s="1377"/>
      <c r="OFZ7" s="1377"/>
      <c r="OGA7" s="1377"/>
      <c r="OGB7" s="1377"/>
      <c r="OGC7" s="1377"/>
      <c r="OGD7" s="1377"/>
      <c r="OGE7" s="1377"/>
      <c r="OGF7" s="1377"/>
      <c r="OGG7" s="1377"/>
      <c r="OGH7" s="1377"/>
      <c r="OGI7" s="1377"/>
      <c r="OGJ7" s="1377"/>
      <c r="OGK7" s="1377"/>
      <c r="OGL7" s="1377"/>
      <c r="OGM7" s="1377"/>
      <c r="OGN7" s="1377"/>
      <c r="OGO7" s="1377"/>
      <c r="OGP7" s="1377"/>
      <c r="OGQ7" s="1377"/>
      <c r="OGR7" s="1377"/>
      <c r="OGS7" s="1377"/>
      <c r="OGT7" s="1377"/>
      <c r="OGU7" s="1377"/>
      <c r="OGV7" s="1377"/>
      <c r="OGW7" s="1377"/>
      <c r="OGX7" s="1377"/>
      <c r="OGY7" s="1377"/>
      <c r="OGZ7" s="1377"/>
      <c r="OHA7" s="1377"/>
      <c r="OHB7" s="1377"/>
      <c r="OHC7" s="1377"/>
      <c r="OHD7" s="1377"/>
      <c r="OHE7" s="1377"/>
      <c r="OHF7" s="1377"/>
      <c r="OHG7" s="1377"/>
      <c r="OHH7" s="1377"/>
      <c r="OHI7" s="1377"/>
      <c r="OHJ7" s="1377"/>
      <c r="OHK7" s="1377"/>
      <c r="OHL7" s="1377"/>
      <c r="OHM7" s="1377"/>
      <c r="OHN7" s="1377"/>
      <c r="OHO7" s="1377"/>
      <c r="OHP7" s="1377"/>
      <c r="OHQ7" s="1377"/>
      <c r="OHR7" s="1377"/>
      <c r="OHS7" s="1377"/>
      <c r="OHT7" s="1377"/>
      <c r="OHU7" s="1377"/>
      <c r="OHV7" s="1377"/>
      <c r="OHW7" s="1377"/>
      <c r="OHX7" s="1377"/>
      <c r="OHY7" s="1377"/>
      <c r="OHZ7" s="1377"/>
      <c r="OIA7" s="1377"/>
      <c r="OIB7" s="1377"/>
      <c r="OIC7" s="1377"/>
      <c r="OID7" s="1377"/>
      <c r="OIE7" s="1377"/>
      <c r="OIF7" s="1377"/>
      <c r="OIG7" s="1377"/>
      <c r="OIH7" s="1377"/>
      <c r="OII7" s="1377"/>
      <c r="OIJ7" s="1377"/>
      <c r="OIK7" s="1377"/>
      <c r="OIL7" s="1377"/>
      <c r="OIM7" s="1377"/>
      <c r="OIN7" s="1377"/>
      <c r="OIO7" s="1377"/>
      <c r="OIP7" s="1377"/>
      <c r="OIQ7" s="1377"/>
      <c r="OIR7" s="1377"/>
      <c r="OIS7" s="1377"/>
      <c r="OIT7" s="1377"/>
      <c r="OIU7" s="1377"/>
      <c r="OIV7" s="1377"/>
      <c r="OIW7" s="1377"/>
      <c r="OIX7" s="1377"/>
      <c r="OIY7" s="1377"/>
      <c r="OIZ7" s="1377"/>
      <c r="OJA7" s="1377"/>
      <c r="OJB7" s="1377"/>
      <c r="OJC7" s="1377"/>
      <c r="OJD7" s="1377"/>
      <c r="OJE7" s="1377"/>
      <c r="OJF7" s="1377"/>
      <c r="OJG7" s="1377"/>
      <c r="OJH7" s="1377"/>
      <c r="OJI7" s="1377"/>
      <c r="OJJ7" s="1377"/>
      <c r="OJK7" s="1377"/>
      <c r="OJL7" s="1377"/>
      <c r="OJM7" s="1377"/>
      <c r="OJN7" s="1377"/>
      <c r="OJO7" s="1377"/>
      <c r="OJP7" s="1377"/>
      <c r="OJQ7" s="1377"/>
      <c r="OJR7" s="1377"/>
      <c r="OJS7" s="1377"/>
      <c r="OJT7" s="1377"/>
      <c r="OJU7" s="1377"/>
      <c r="OJV7" s="1377"/>
      <c r="OJW7" s="1377"/>
      <c r="OJX7" s="1377"/>
      <c r="OJY7" s="1377"/>
      <c r="OJZ7" s="1377"/>
      <c r="OKA7" s="1377"/>
      <c r="OKB7" s="1377"/>
      <c r="OKC7" s="1377"/>
      <c r="OKD7" s="1377"/>
      <c r="OKE7" s="1377"/>
      <c r="OKF7" s="1377"/>
      <c r="OKG7" s="1377"/>
      <c r="OKH7" s="1377"/>
      <c r="OKI7" s="1377"/>
      <c r="OKJ7" s="1377"/>
      <c r="OKK7" s="1377"/>
      <c r="OKL7" s="1377"/>
      <c r="OKM7" s="1377"/>
      <c r="OKN7" s="1377"/>
      <c r="OKO7" s="1377"/>
      <c r="OKP7" s="1377"/>
      <c r="OKQ7" s="1377"/>
      <c r="OKR7" s="1377"/>
      <c r="OKS7" s="1377"/>
      <c r="OKT7" s="1377"/>
      <c r="OKU7" s="1377"/>
      <c r="OKV7" s="1377"/>
      <c r="OKW7" s="1377"/>
      <c r="OKX7" s="1377"/>
      <c r="OKY7" s="1377"/>
      <c r="OKZ7" s="1377"/>
      <c r="OLA7" s="1377"/>
      <c r="OLB7" s="1377"/>
      <c r="OLC7" s="1377"/>
      <c r="OLD7" s="1377"/>
      <c r="OLE7" s="1377"/>
      <c r="OLF7" s="1377"/>
      <c r="OLG7" s="1377"/>
      <c r="OLH7" s="1377"/>
      <c r="OLI7" s="1377"/>
      <c r="OLJ7" s="1377"/>
      <c r="OLK7" s="1377"/>
      <c r="OLL7" s="1377"/>
      <c r="OLM7" s="1377"/>
      <c r="OLN7" s="1377"/>
      <c r="OLO7" s="1377"/>
      <c r="OLP7" s="1377"/>
      <c r="OLQ7" s="1377"/>
      <c r="OLR7" s="1377"/>
      <c r="OLS7" s="1377"/>
      <c r="OLT7" s="1377"/>
      <c r="OLU7" s="1377"/>
      <c r="OLV7" s="1377"/>
      <c r="OLW7" s="1377"/>
      <c r="OLX7" s="1377"/>
      <c r="OLY7" s="1377"/>
      <c r="OLZ7" s="1377"/>
      <c r="OMA7" s="1377"/>
      <c r="OMB7" s="1377"/>
      <c r="OMC7" s="1377"/>
      <c r="OMD7" s="1377"/>
      <c r="OME7" s="1377"/>
      <c r="OMF7" s="1377"/>
      <c r="OMG7" s="1377"/>
      <c r="OMH7" s="1377"/>
      <c r="OMI7" s="1377"/>
      <c r="OMJ7" s="1377"/>
      <c r="OMK7" s="1377"/>
      <c r="OML7" s="1377"/>
      <c r="OMM7" s="1377"/>
      <c r="OMN7" s="1377"/>
      <c r="OMO7" s="1377"/>
      <c r="OMP7" s="1377"/>
      <c r="OMQ7" s="1377"/>
      <c r="OMR7" s="1377"/>
      <c r="OMS7" s="1377"/>
      <c r="OMT7" s="1377"/>
      <c r="OMU7" s="1377"/>
      <c r="OMV7" s="1377"/>
      <c r="OMW7" s="1377"/>
      <c r="OMX7" s="1377"/>
      <c r="OMY7" s="1377"/>
      <c r="OMZ7" s="1377"/>
      <c r="ONA7" s="1377"/>
      <c r="ONB7" s="1377"/>
      <c r="ONC7" s="1377"/>
      <c r="OND7" s="1377"/>
      <c r="ONE7" s="1377"/>
      <c r="ONF7" s="1377"/>
      <c r="ONG7" s="1377"/>
      <c r="ONH7" s="1377"/>
      <c r="ONI7" s="1377"/>
      <c r="ONJ7" s="1377"/>
      <c r="ONK7" s="1377"/>
      <c r="ONL7" s="1377"/>
      <c r="ONM7" s="1377"/>
      <c r="ONN7" s="1377"/>
      <c r="ONO7" s="1377"/>
      <c r="ONP7" s="1377"/>
      <c r="ONQ7" s="1377"/>
      <c r="ONR7" s="1377"/>
      <c r="ONS7" s="1377"/>
      <c r="ONT7" s="1377"/>
      <c r="ONU7" s="1377"/>
      <c r="ONV7" s="1377"/>
      <c r="ONW7" s="1377"/>
      <c r="ONX7" s="1377"/>
      <c r="ONY7" s="1377"/>
      <c r="ONZ7" s="1377"/>
      <c r="OOA7" s="1377"/>
      <c r="OOB7" s="1377"/>
      <c r="OOC7" s="1377"/>
      <c r="OOD7" s="1377"/>
      <c r="OOE7" s="1377"/>
      <c r="OOF7" s="1377"/>
      <c r="OOG7" s="1377"/>
      <c r="OOH7" s="1377"/>
      <c r="OOI7" s="1377"/>
      <c r="OOJ7" s="1377"/>
      <c r="OOK7" s="1377"/>
      <c r="OOL7" s="1377"/>
      <c r="OOM7" s="1377"/>
      <c r="OON7" s="1377"/>
      <c r="OOO7" s="1377"/>
      <c r="OOP7" s="1377"/>
      <c r="OOQ7" s="1377"/>
      <c r="OOR7" s="1377"/>
      <c r="OOS7" s="1377"/>
      <c r="OOT7" s="1377"/>
      <c r="OOU7" s="1377"/>
      <c r="OOV7" s="1377"/>
      <c r="OOW7" s="1377"/>
      <c r="OOX7" s="1377"/>
      <c r="OOY7" s="1377"/>
      <c r="OOZ7" s="1377"/>
      <c r="OPA7" s="1377"/>
      <c r="OPB7" s="1377"/>
      <c r="OPC7" s="1377"/>
      <c r="OPD7" s="1377"/>
      <c r="OPE7" s="1377"/>
      <c r="OPF7" s="1377"/>
      <c r="OPG7" s="1377"/>
      <c r="OPH7" s="1377"/>
      <c r="OPI7" s="1377"/>
      <c r="OPJ7" s="1377"/>
      <c r="OPK7" s="1377"/>
      <c r="OPL7" s="1377"/>
      <c r="OPM7" s="1377"/>
      <c r="OPN7" s="1377"/>
      <c r="OPO7" s="1377"/>
      <c r="OPP7" s="1377"/>
      <c r="OPQ7" s="1377"/>
      <c r="OPR7" s="1377"/>
      <c r="OPS7" s="1377"/>
      <c r="OPT7" s="1377"/>
      <c r="OPU7" s="1377"/>
      <c r="OPV7" s="1377"/>
      <c r="OPW7" s="1377"/>
      <c r="OPX7" s="1377"/>
      <c r="OPY7" s="1377"/>
      <c r="OPZ7" s="1377"/>
      <c r="OQA7" s="1377"/>
      <c r="OQB7" s="1377"/>
      <c r="OQC7" s="1377"/>
      <c r="OQD7" s="1377"/>
      <c r="OQE7" s="1377"/>
      <c r="OQF7" s="1377"/>
      <c r="OQG7" s="1377"/>
      <c r="OQH7" s="1377"/>
      <c r="OQI7" s="1377"/>
      <c r="OQJ7" s="1377"/>
      <c r="OQK7" s="1377"/>
      <c r="OQL7" s="1377"/>
      <c r="OQM7" s="1377"/>
      <c r="OQN7" s="1377"/>
      <c r="OQO7" s="1377"/>
      <c r="OQP7" s="1377"/>
      <c r="OQQ7" s="1377"/>
      <c r="OQR7" s="1377"/>
      <c r="OQS7" s="1377"/>
      <c r="OQT7" s="1377"/>
      <c r="OQU7" s="1377"/>
      <c r="OQV7" s="1377"/>
      <c r="OQW7" s="1377"/>
      <c r="OQX7" s="1377"/>
      <c r="OQY7" s="1377"/>
      <c r="OQZ7" s="1377"/>
      <c r="ORA7" s="1377"/>
      <c r="ORB7" s="1377"/>
      <c r="ORC7" s="1377"/>
      <c r="ORD7" s="1377"/>
      <c r="ORE7" s="1377"/>
      <c r="ORF7" s="1377"/>
      <c r="ORG7" s="1377"/>
      <c r="ORH7" s="1377"/>
      <c r="ORI7" s="1377"/>
      <c r="ORJ7" s="1377"/>
      <c r="ORK7" s="1377"/>
      <c r="ORL7" s="1377"/>
      <c r="ORM7" s="1377"/>
      <c r="ORN7" s="1377"/>
      <c r="ORO7" s="1377"/>
      <c r="ORP7" s="1377"/>
      <c r="ORQ7" s="1377"/>
      <c r="ORR7" s="1377"/>
      <c r="ORS7" s="1377"/>
      <c r="ORT7" s="1377"/>
      <c r="ORU7" s="1377"/>
      <c r="ORV7" s="1377"/>
      <c r="ORW7" s="1377"/>
      <c r="ORX7" s="1377"/>
      <c r="ORY7" s="1377"/>
      <c r="ORZ7" s="1377"/>
      <c r="OSA7" s="1377"/>
      <c r="OSB7" s="1377"/>
      <c r="OSC7" s="1377"/>
      <c r="OSD7" s="1377"/>
      <c r="OSE7" s="1377"/>
      <c r="OSF7" s="1377"/>
      <c r="OSG7" s="1377"/>
      <c r="OSH7" s="1377"/>
      <c r="OSI7" s="1377"/>
      <c r="OSJ7" s="1377"/>
      <c r="OSK7" s="1377"/>
      <c r="OSL7" s="1377"/>
      <c r="OSM7" s="1377"/>
      <c r="OSN7" s="1377"/>
      <c r="OSO7" s="1377"/>
      <c r="OSP7" s="1377"/>
      <c r="OSQ7" s="1377"/>
      <c r="OSR7" s="1377"/>
      <c r="OSS7" s="1377"/>
      <c r="OST7" s="1377"/>
      <c r="OSU7" s="1377"/>
      <c r="OSV7" s="1377"/>
      <c r="OSW7" s="1377"/>
      <c r="OSX7" s="1377"/>
      <c r="OSY7" s="1377"/>
      <c r="OSZ7" s="1377"/>
      <c r="OTA7" s="1377"/>
      <c r="OTB7" s="1377"/>
      <c r="OTC7" s="1377"/>
      <c r="OTD7" s="1377"/>
      <c r="OTE7" s="1377"/>
      <c r="OTF7" s="1377"/>
      <c r="OTG7" s="1377"/>
      <c r="OTH7" s="1377"/>
      <c r="OTI7" s="1377"/>
      <c r="OTJ7" s="1377"/>
      <c r="OTK7" s="1377"/>
      <c r="OTL7" s="1377"/>
      <c r="OTM7" s="1377"/>
      <c r="OTN7" s="1377"/>
      <c r="OTO7" s="1377"/>
      <c r="OTP7" s="1377"/>
      <c r="OTQ7" s="1377"/>
      <c r="OTR7" s="1377"/>
      <c r="OTS7" s="1377"/>
      <c r="OTT7" s="1377"/>
      <c r="OTU7" s="1377"/>
      <c r="OTV7" s="1377"/>
      <c r="OTW7" s="1377"/>
      <c r="OTX7" s="1377"/>
      <c r="OTY7" s="1377"/>
      <c r="OTZ7" s="1377"/>
      <c r="OUA7" s="1377"/>
      <c r="OUB7" s="1377"/>
      <c r="OUC7" s="1377"/>
      <c r="OUD7" s="1377"/>
      <c r="OUE7" s="1377"/>
      <c r="OUF7" s="1377"/>
      <c r="OUG7" s="1377"/>
      <c r="OUH7" s="1377"/>
      <c r="OUI7" s="1377"/>
      <c r="OUJ7" s="1377"/>
      <c r="OUK7" s="1377"/>
      <c r="OUL7" s="1377"/>
      <c r="OUM7" s="1377"/>
      <c r="OUN7" s="1377"/>
      <c r="OUO7" s="1377"/>
      <c r="OUP7" s="1377"/>
      <c r="OUQ7" s="1377"/>
      <c r="OUR7" s="1377"/>
      <c r="OUS7" s="1377"/>
      <c r="OUT7" s="1377"/>
      <c r="OUU7" s="1377"/>
      <c r="OUV7" s="1377"/>
      <c r="OUW7" s="1377"/>
      <c r="OUX7" s="1377"/>
      <c r="OUY7" s="1377"/>
      <c r="OUZ7" s="1377"/>
      <c r="OVA7" s="1377"/>
      <c r="OVB7" s="1377"/>
      <c r="OVC7" s="1377"/>
      <c r="OVD7" s="1377"/>
      <c r="OVE7" s="1377"/>
      <c r="OVF7" s="1377"/>
      <c r="OVG7" s="1377"/>
      <c r="OVH7" s="1377"/>
      <c r="OVI7" s="1377"/>
      <c r="OVJ7" s="1377"/>
      <c r="OVK7" s="1377"/>
      <c r="OVL7" s="1377"/>
      <c r="OVM7" s="1377"/>
      <c r="OVN7" s="1377"/>
      <c r="OVO7" s="1377"/>
      <c r="OVP7" s="1377"/>
      <c r="OVQ7" s="1377"/>
      <c r="OVR7" s="1377"/>
      <c r="OVS7" s="1377"/>
      <c r="OVT7" s="1377"/>
      <c r="OVU7" s="1377"/>
      <c r="OVV7" s="1377"/>
      <c r="OVW7" s="1377"/>
      <c r="OVX7" s="1377"/>
      <c r="OVY7" s="1377"/>
      <c r="OVZ7" s="1377"/>
      <c r="OWA7" s="1377"/>
      <c r="OWB7" s="1377"/>
      <c r="OWC7" s="1377"/>
      <c r="OWD7" s="1377"/>
      <c r="OWE7" s="1377"/>
      <c r="OWF7" s="1377"/>
      <c r="OWG7" s="1377"/>
      <c r="OWH7" s="1377"/>
      <c r="OWI7" s="1377"/>
      <c r="OWJ7" s="1377"/>
      <c r="OWK7" s="1377"/>
      <c r="OWL7" s="1377"/>
      <c r="OWM7" s="1377"/>
      <c r="OWN7" s="1377"/>
      <c r="OWO7" s="1377"/>
      <c r="OWP7" s="1377"/>
      <c r="OWQ7" s="1377"/>
      <c r="OWR7" s="1377"/>
      <c r="OWS7" s="1377"/>
      <c r="OWT7" s="1377"/>
      <c r="OWU7" s="1377"/>
      <c r="OWV7" s="1377"/>
      <c r="OWW7" s="1377"/>
      <c r="OWX7" s="1377"/>
      <c r="OWY7" s="1377"/>
      <c r="OWZ7" s="1377"/>
      <c r="OXA7" s="1377"/>
      <c r="OXB7" s="1377"/>
      <c r="OXC7" s="1377"/>
      <c r="OXD7" s="1377"/>
      <c r="OXE7" s="1377"/>
      <c r="OXF7" s="1377"/>
      <c r="OXG7" s="1377"/>
      <c r="OXH7" s="1377"/>
      <c r="OXI7" s="1377"/>
      <c r="OXJ7" s="1377"/>
      <c r="OXK7" s="1377"/>
      <c r="OXL7" s="1377"/>
      <c r="OXM7" s="1377"/>
      <c r="OXN7" s="1377"/>
      <c r="OXO7" s="1377"/>
      <c r="OXP7" s="1377"/>
      <c r="OXQ7" s="1377"/>
      <c r="OXR7" s="1377"/>
      <c r="OXS7" s="1377"/>
      <c r="OXT7" s="1377"/>
      <c r="OXU7" s="1377"/>
      <c r="OXV7" s="1377"/>
      <c r="OXW7" s="1377"/>
      <c r="OXX7" s="1377"/>
      <c r="OXY7" s="1377"/>
      <c r="OXZ7" s="1377"/>
      <c r="OYA7" s="1377"/>
      <c r="OYB7" s="1377"/>
      <c r="OYC7" s="1377"/>
      <c r="OYD7" s="1377"/>
      <c r="OYE7" s="1377"/>
      <c r="OYF7" s="1377"/>
      <c r="OYG7" s="1377"/>
      <c r="OYH7" s="1377"/>
      <c r="OYI7" s="1377"/>
      <c r="OYJ7" s="1377"/>
      <c r="OYK7" s="1377"/>
      <c r="OYL7" s="1377"/>
      <c r="OYM7" s="1377"/>
      <c r="OYN7" s="1377"/>
      <c r="OYO7" s="1377"/>
      <c r="OYP7" s="1377"/>
      <c r="OYQ7" s="1377"/>
      <c r="OYR7" s="1377"/>
      <c r="OYS7" s="1377"/>
      <c r="OYT7" s="1377"/>
      <c r="OYU7" s="1377"/>
      <c r="OYV7" s="1377"/>
      <c r="OYW7" s="1377"/>
      <c r="OYX7" s="1377"/>
      <c r="OYY7" s="1377"/>
      <c r="OYZ7" s="1377"/>
      <c r="OZA7" s="1377"/>
      <c r="OZB7" s="1377"/>
      <c r="OZC7" s="1377"/>
      <c r="OZD7" s="1377"/>
      <c r="OZE7" s="1377"/>
      <c r="OZF7" s="1377"/>
      <c r="OZG7" s="1377"/>
      <c r="OZH7" s="1377"/>
      <c r="OZI7" s="1377"/>
      <c r="OZJ7" s="1377"/>
      <c r="OZK7" s="1377"/>
      <c r="OZL7" s="1377"/>
      <c r="OZM7" s="1377"/>
      <c r="OZN7" s="1377"/>
      <c r="OZO7" s="1377"/>
      <c r="OZP7" s="1377"/>
      <c r="OZQ7" s="1377"/>
      <c r="OZR7" s="1377"/>
      <c r="OZS7" s="1377"/>
      <c r="OZT7" s="1377"/>
      <c r="OZU7" s="1377"/>
      <c r="OZV7" s="1377"/>
      <c r="OZW7" s="1377"/>
      <c r="OZX7" s="1377"/>
      <c r="OZY7" s="1377"/>
      <c r="OZZ7" s="1377"/>
      <c r="PAA7" s="1377"/>
      <c r="PAB7" s="1377"/>
      <c r="PAC7" s="1377"/>
      <c r="PAD7" s="1377"/>
      <c r="PAE7" s="1377"/>
      <c r="PAF7" s="1377"/>
      <c r="PAG7" s="1377"/>
      <c r="PAH7" s="1377"/>
      <c r="PAI7" s="1377"/>
      <c r="PAJ7" s="1377"/>
      <c r="PAK7" s="1377"/>
      <c r="PAL7" s="1377"/>
      <c r="PAM7" s="1377"/>
      <c r="PAN7" s="1377"/>
      <c r="PAO7" s="1377"/>
      <c r="PAP7" s="1377"/>
      <c r="PAQ7" s="1377"/>
      <c r="PAR7" s="1377"/>
      <c r="PAS7" s="1377"/>
      <c r="PAT7" s="1377"/>
      <c r="PAU7" s="1377"/>
      <c r="PAV7" s="1377"/>
      <c r="PAW7" s="1377"/>
      <c r="PAX7" s="1377"/>
      <c r="PAY7" s="1377"/>
      <c r="PAZ7" s="1377"/>
      <c r="PBA7" s="1377"/>
      <c r="PBB7" s="1377"/>
      <c r="PBC7" s="1377"/>
      <c r="PBD7" s="1377"/>
      <c r="PBE7" s="1377"/>
      <c r="PBF7" s="1377"/>
      <c r="PBG7" s="1377"/>
      <c r="PBH7" s="1377"/>
      <c r="PBI7" s="1377"/>
      <c r="PBJ7" s="1377"/>
      <c r="PBK7" s="1377"/>
      <c r="PBL7" s="1377"/>
      <c r="PBM7" s="1377"/>
      <c r="PBN7" s="1377"/>
      <c r="PBO7" s="1377"/>
      <c r="PBP7" s="1377"/>
      <c r="PBQ7" s="1377"/>
      <c r="PBR7" s="1377"/>
      <c r="PBS7" s="1377"/>
      <c r="PBT7" s="1377"/>
      <c r="PBU7" s="1377"/>
      <c r="PBV7" s="1377"/>
      <c r="PBW7" s="1377"/>
      <c r="PBX7" s="1377"/>
      <c r="PBY7" s="1377"/>
      <c r="PBZ7" s="1377"/>
      <c r="PCA7" s="1377"/>
      <c r="PCB7" s="1377"/>
      <c r="PCC7" s="1377"/>
      <c r="PCD7" s="1377"/>
      <c r="PCE7" s="1377"/>
      <c r="PCF7" s="1377"/>
      <c r="PCG7" s="1377"/>
      <c r="PCH7" s="1377"/>
      <c r="PCI7" s="1377"/>
      <c r="PCJ7" s="1377"/>
      <c r="PCK7" s="1377"/>
      <c r="PCL7" s="1377"/>
      <c r="PCM7" s="1377"/>
      <c r="PCN7" s="1377"/>
      <c r="PCO7" s="1377"/>
      <c r="PCP7" s="1377"/>
      <c r="PCQ7" s="1377"/>
      <c r="PCR7" s="1377"/>
      <c r="PCS7" s="1377"/>
      <c r="PCT7" s="1377"/>
      <c r="PCU7" s="1377"/>
      <c r="PCV7" s="1377"/>
      <c r="PCW7" s="1377"/>
      <c r="PCX7" s="1377"/>
      <c r="PCY7" s="1377"/>
      <c r="PCZ7" s="1377"/>
      <c r="PDA7" s="1377"/>
      <c r="PDB7" s="1377"/>
      <c r="PDC7" s="1377"/>
      <c r="PDD7" s="1377"/>
      <c r="PDE7" s="1377"/>
      <c r="PDF7" s="1377"/>
      <c r="PDG7" s="1377"/>
      <c r="PDH7" s="1377"/>
      <c r="PDI7" s="1377"/>
      <c r="PDJ7" s="1377"/>
      <c r="PDK7" s="1377"/>
      <c r="PDL7" s="1377"/>
      <c r="PDM7" s="1377"/>
      <c r="PDN7" s="1377"/>
      <c r="PDO7" s="1377"/>
      <c r="PDP7" s="1377"/>
      <c r="PDQ7" s="1377"/>
      <c r="PDR7" s="1377"/>
      <c r="PDS7" s="1377"/>
      <c r="PDT7" s="1377"/>
      <c r="PDU7" s="1377"/>
      <c r="PDV7" s="1377"/>
      <c r="PDW7" s="1377"/>
      <c r="PDX7" s="1377"/>
      <c r="PDY7" s="1377"/>
      <c r="PDZ7" s="1377"/>
      <c r="PEA7" s="1377"/>
      <c r="PEB7" s="1377"/>
      <c r="PEC7" s="1377"/>
      <c r="PED7" s="1377"/>
      <c r="PEE7" s="1377"/>
      <c r="PEF7" s="1377"/>
      <c r="PEG7" s="1377"/>
      <c r="PEH7" s="1377"/>
      <c r="PEI7" s="1377"/>
      <c r="PEJ7" s="1377"/>
      <c r="PEK7" s="1377"/>
      <c r="PEL7" s="1377"/>
      <c r="PEM7" s="1377"/>
      <c r="PEN7" s="1377"/>
      <c r="PEO7" s="1377"/>
      <c r="PEP7" s="1377"/>
      <c r="PEQ7" s="1377"/>
      <c r="PER7" s="1377"/>
      <c r="PES7" s="1377"/>
      <c r="PET7" s="1377"/>
      <c r="PEU7" s="1377"/>
      <c r="PEV7" s="1377"/>
      <c r="PEW7" s="1377"/>
      <c r="PEX7" s="1377"/>
      <c r="PEY7" s="1377"/>
      <c r="PEZ7" s="1377"/>
      <c r="PFA7" s="1377"/>
      <c r="PFB7" s="1377"/>
      <c r="PFC7" s="1377"/>
      <c r="PFD7" s="1377"/>
      <c r="PFE7" s="1377"/>
      <c r="PFF7" s="1377"/>
      <c r="PFG7" s="1377"/>
      <c r="PFH7" s="1377"/>
      <c r="PFI7" s="1377"/>
      <c r="PFJ7" s="1377"/>
      <c r="PFK7" s="1377"/>
      <c r="PFL7" s="1377"/>
      <c r="PFM7" s="1377"/>
      <c r="PFN7" s="1377"/>
      <c r="PFO7" s="1377"/>
      <c r="PFP7" s="1377"/>
      <c r="PFQ7" s="1377"/>
      <c r="PFR7" s="1377"/>
      <c r="PFS7" s="1377"/>
      <c r="PFT7" s="1377"/>
      <c r="PFU7" s="1377"/>
      <c r="PFV7" s="1377"/>
      <c r="PFW7" s="1377"/>
      <c r="PFX7" s="1377"/>
      <c r="PFY7" s="1377"/>
      <c r="PFZ7" s="1377"/>
      <c r="PGA7" s="1377"/>
      <c r="PGB7" s="1377"/>
      <c r="PGC7" s="1377"/>
      <c r="PGD7" s="1377"/>
      <c r="PGE7" s="1377"/>
      <c r="PGF7" s="1377"/>
      <c r="PGG7" s="1377"/>
      <c r="PGH7" s="1377"/>
      <c r="PGI7" s="1377"/>
      <c r="PGJ7" s="1377"/>
      <c r="PGK7" s="1377"/>
      <c r="PGL7" s="1377"/>
      <c r="PGM7" s="1377"/>
      <c r="PGN7" s="1377"/>
      <c r="PGO7" s="1377"/>
      <c r="PGP7" s="1377"/>
      <c r="PGQ7" s="1377"/>
      <c r="PGR7" s="1377"/>
      <c r="PGS7" s="1377"/>
      <c r="PGT7" s="1377"/>
      <c r="PGU7" s="1377"/>
      <c r="PGV7" s="1377"/>
      <c r="PGW7" s="1377"/>
      <c r="PGX7" s="1377"/>
      <c r="PGY7" s="1377"/>
      <c r="PGZ7" s="1377"/>
      <c r="PHA7" s="1377"/>
      <c r="PHB7" s="1377"/>
      <c r="PHC7" s="1377"/>
      <c r="PHD7" s="1377"/>
      <c r="PHE7" s="1377"/>
      <c r="PHF7" s="1377"/>
      <c r="PHG7" s="1377"/>
      <c r="PHH7" s="1377"/>
      <c r="PHI7" s="1377"/>
      <c r="PHJ7" s="1377"/>
      <c r="PHK7" s="1377"/>
      <c r="PHL7" s="1377"/>
      <c r="PHM7" s="1377"/>
      <c r="PHN7" s="1377"/>
      <c r="PHO7" s="1377"/>
      <c r="PHP7" s="1377"/>
      <c r="PHQ7" s="1377"/>
      <c r="PHR7" s="1377"/>
      <c r="PHS7" s="1377"/>
      <c r="PHT7" s="1377"/>
      <c r="PHU7" s="1377"/>
      <c r="PHV7" s="1377"/>
      <c r="PHW7" s="1377"/>
      <c r="PHX7" s="1377"/>
      <c r="PHY7" s="1377"/>
      <c r="PHZ7" s="1377"/>
      <c r="PIA7" s="1377"/>
      <c r="PIB7" s="1377"/>
      <c r="PIC7" s="1377"/>
      <c r="PID7" s="1377"/>
      <c r="PIE7" s="1377"/>
      <c r="PIF7" s="1377"/>
      <c r="PIG7" s="1377"/>
      <c r="PIH7" s="1377"/>
      <c r="PII7" s="1377"/>
      <c r="PIJ7" s="1377"/>
      <c r="PIK7" s="1377"/>
      <c r="PIL7" s="1377"/>
      <c r="PIM7" s="1377"/>
      <c r="PIN7" s="1377"/>
      <c r="PIO7" s="1377"/>
      <c r="PIP7" s="1377"/>
      <c r="PIQ7" s="1377"/>
      <c r="PIR7" s="1377"/>
      <c r="PIS7" s="1377"/>
      <c r="PIT7" s="1377"/>
      <c r="PIU7" s="1377"/>
      <c r="PIV7" s="1377"/>
      <c r="PIW7" s="1377"/>
      <c r="PIX7" s="1377"/>
      <c r="PIY7" s="1377"/>
      <c r="PIZ7" s="1377"/>
      <c r="PJA7" s="1377"/>
      <c r="PJB7" s="1377"/>
      <c r="PJC7" s="1377"/>
      <c r="PJD7" s="1377"/>
      <c r="PJE7" s="1377"/>
      <c r="PJF7" s="1377"/>
      <c r="PJG7" s="1377"/>
      <c r="PJH7" s="1377"/>
      <c r="PJI7" s="1377"/>
      <c r="PJJ7" s="1377"/>
      <c r="PJK7" s="1377"/>
      <c r="PJL7" s="1377"/>
      <c r="PJM7" s="1377"/>
      <c r="PJN7" s="1377"/>
      <c r="PJO7" s="1377"/>
      <c r="PJP7" s="1377"/>
      <c r="PJQ7" s="1377"/>
      <c r="PJR7" s="1377"/>
      <c r="PJS7" s="1377"/>
      <c r="PJT7" s="1377"/>
      <c r="PJU7" s="1377"/>
      <c r="PJV7" s="1377"/>
      <c r="PJW7" s="1377"/>
      <c r="PJX7" s="1377"/>
      <c r="PJY7" s="1377"/>
      <c r="PJZ7" s="1377"/>
      <c r="PKA7" s="1377"/>
      <c r="PKB7" s="1377"/>
      <c r="PKC7" s="1377"/>
      <c r="PKD7" s="1377"/>
      <c r="PKE7" s="1377"/>
      <c r="PKF7" s="1377"/>
      <c r="PKG7" s="1377"/>
      <c r="PKH7" s="1377"/>
      <c r="PKI7" s="1377"/>
      <c r="PKJ7" s="1377"/>
      <c r="PKK7" s="1377"/>
      <c r="PKL7" s="1377"/>
      <c r="PKM7" s="1377"/>
      <c r="PKN7" s="1377"/>
      <c r="PKO7" s="1377"/>
      <c r="PKP7" s="1377"/>
      <c r="PKQ7" s="1377"/>
      <c r="PKR7" s="1377"/>
      <c r="PKS7" s="1377"/>
      <c r="PKT7" s="1377"/>
      <c r="PKU7" s="1377"/>
      <c r="PKV7" s="1377"/>
      <c r="PKW7" s="1377"/>
      <c r="PKX7" s="1377"/>
      <c r="PKY7" s="1377"/>
      <c r="PKZ7" s="1377"/>
      <c r="PLA7" s="1377"/>
      <c r="PLB7" s="1377"/>
      <c r="PLC7" s="1377"/>
      <c r="PLD7" s="1377"/>
      <c r="PLE7" s="1377"/>
      <c r="PLF7" s="1377"/>
      <c r="PLG7" s="1377"/>
      <c r="PLH7" s="1377"/>
      <c r="PLI7" s="1377"/>
      <c r="PLJ7" s="1377"/>
      <c r="PLK7" s="1377"/>
      <c r="PLL7" s="1377"/>
      <c r="PLM7" s="1377"/>
      <c r="PLN7" s="1377"/>
      <c r="PLO7" s="1377"/>
      <c r="PLP7" s="1377"/>
      <c r="PLQ7" s="1377"/>
      <c r="PLR7" s="1377"/>
      <c r="PLS7" s="1377"/>
      <c r="PLT7" s="1377"/>
      <c r="PLU7" s="1377"/>
      <c r="PLV7" s="1377"/>
      <c r="PLW7" s="1377"/>
      <c r="PLX7" s="1377"/>
      <c r="PLY7" s="1377"/>
      <c r="PLZ7" s="1377"/>
      <c r="PMA7" s="1377"/>
      <c r="PMB7" s="1377"/>
      <c r="PMC7" s="1377"/>
      <c r="PMD7" s="1377"/>
      <c r="PME7" s="1377"/>
      <c r="PMF7" s="1377"/>
      <c r="PMG7" s="1377"/>
      <c r="PMH7" s="1377"/>
      <c r="PMI7" s="1377"/>
      <c r="PMJ7" s="1377"/>
      <c r="PMK7" s="1377"/>
      <c r="PML7" s="1377"/>
      <c r="PMM7" s="1377"/>
      <c r="PMN7" s="1377"/>
      <c r="PMO7" s="1377"/>
      <c r="PMP7" s="1377"/>
      <c r="PMQ7" s="1377"/>
      <c r="PMR7" s="1377"/>
      <c r="PMS7" s="1377"/>
      <c r="PMT7" s="1377"/>
      <c r="PMU7" s="1377"/>
      <c r="PMV7" s="1377"/>
      <c r="PMW7" s="1377"/>
      <c r="PMX7" s="1377"/>
      <c r="PMY7" s="1377"/>
      <c r="PMZ7" s="1377"/>
      <c r="PNA7" s="1377"/>
      <c r="PNB7" s="1377"/>
      <c r="PNC7" s="1377"/>
      <c r="PND7" s="1377"/>
      <c r="PNE7" s="1377"/>
      <c r="PNF7" s="1377"/>
      <c r="PNG7" s="1377"/>
      <c r="PNH7" s="1377"/>
      <c r="PNI7" s="1377"/>
      <c r="PNJ7" s="1377"/>
      <c r="PNK7" s="1377"/>
      <c r="PNL7" s="1377"/>
      <c r="PNM7" s="1377"/>
      <c r="PNN7" s="1377"/>
      <c r="PNO7" s="1377"/>
      <c r="PNP7" s="1377"/>
      <c r="PNQ7" s="1377"/>
      <c r="PNR7" s="1377"/>
      <c r="PNS7" s="1377"/>
      <c r="PNT7" s="1377"/>
      <c r="PNU7" s="1377"/>
      <c r="PNV7" s="1377"/>
      <c r="PNW7" s="1377"/>
      <c r="PNX7" s="1377"/>
      <c r="PNY7" s="1377"/>
      <c r="PNZ7" s="1377"/>
      <c r="POA7" s="1377"/>
      <c r="POB7" s="1377"/>
      <c r="POC7" s="1377"/>
      <c r="POD7" s="1377"/>
      <c r="POE7" s="1377"/>
      <c r="POF7" s="1377"/>
      <c r="POG7" s="1377"/>
      <c r="POH7" s="1377"/>
      <c r="POI7" s="1377"/>
      <c r="POJ7" s="1377"/>
      <c r="POK7" s="1377"/>
      <c r="POL7" s="1377"/>
      <c r="POM7" s="1377"/>
      <c r="PON7" s="1377"/>
      <c r="POO7" s="1377"/>
      <c r="POP7" s="1377"/>
      <c r="POQ7" s="1377"/>
      <c r="POR7" s="1377"/>
      <c r="POS7" s="1377"/>
      <c r="POT7" s="1377"/>
      <c r="POU7" s="1377"/>
      <c r="POV7" s="1377"/>
      <c r="POW7" s="1377"/>
      <c r="POX7" s="1377"/>
      <c r="POY7" s="1377"/>
      <c r="POZ7" s="1377"/>
      <c r="PPA7" s="1377"/>
      <c r="PPB7" s="1377"/>
      <c r="PPC7" s="1377"/>
      <c r="PPD7" s="1377"/>
      <c r="PPE7" s="1377"/>
      <c r="PPF7" s="1377"/>
      <c r="PPG7" s="1377"/>
      <c r="PPH7" s="1377"/>
      <c r="PPI7" s="1377"/>
      <c r="PPJ7" s="1377"/>
      <c r="PPK7" s="1377"/>
      <c r="PPL7" s="1377"/>
      <c r="PPM7" s="1377"/>
      <c r="PPN7" s="1377"/>
      <c r="PPO7" s="1377"/>
      <c r="PPP7" s="1377"/>
      <c r="PPQ7" s="1377"/>
      <c r="PPR7" s="1377"/>
      <c r="PPS7" s="1377"/>
      <c r="PPT7" s="1377"/>
      <c r="PPU7" s="1377"/>
      <c r="PPV7" s="1377"/>
      <c r="PPW7" s="1377"/>
      <c r="PPX7" s="1377"/>
      <c r="PPY7" s="1377"/>
      <c r="PPZ7" s="1377"/>
      <c r="PQA7" s="1377"/>
      <c r="PQB7" s="1377"/>
      <c r="PQC7" s="1377"/>
      <c r="PQD7" s="1377"/>
      <c r="PQE7" s="1377"/>
      <c r="PQF7" s="1377"/>
      <c r="PQG7" s="1377"/>
      <c r="PQH7" s="1377"/>
      <c r="PQI7" s="1377"/>
      <c r="PQJ7" s="1377"/>
      <c r="PQK7" s="1377"/>
      <c r="PQL7" s="1377"/>
      <c r="PQM7" s="1377"/>
      <c r="PQN7" s="1377"/>
      <c r="PQO7" s="1377"/>
      <c r="PQP7" s="1377"/>
      <c r="PQQ7" s="1377"/>
      <c r="PQR7" s="1377"/>
      <c r="PQS7" s="1377"/>
      <c r="PQT7" s="1377"/>
      <c r="PQU7" s="1377"/>
      <c r="PQV7" s="1377"/>
      <c r="PQW7" s="1377"/>
      <c r="PQX7" s="1377"/>
      <c r="PQY7" s="1377"/>
      <c r="PQZ7" s="1377"/>
      <c r="PRA7" s="1377"/>
      <c r="PRB7" s="1377"/>
      <c r="PRC7" s="1377"/>
      <c r="PRD7" s="1377"/>
      <c r="PRE7" s="1377"/>
      <c r="PRF7" s="1377"/>
      <c r="PRG7" s="1377"/>
      <c r="PRH7" s="1377"/>
      <c r="PRI7" s="1377"/>
      <c r="PRJ7" s="1377"/>
      <c r="PRK7" s="1377"/>
      <c r="PRL7" s="1377"/>
      <c r="PRM7" s="1377"/>
      <c r="PRN7" s="1377"/>
      <c r="PRO7" s="1377"/>
      <c r="PRP7" s="1377"/>
      <c r="PRQ7" s="1377"/>
      <c r="PRR7" s="1377"/>
      <c r="PRS7" s="1377"/>
      <c r="PRT7" s="1377"/>
      <c r="PRU7" s="1377"/>
      <c r="PRV7" s="1377"/>
      <c r="PRW7" s="1377"/>
      <c r="PRX7" s="1377"/>
      <c r="PRY7" s="1377"/>
      <c r="PRZ7" s="1377"/>
      <c r="PSA7" s="1377"/>
      <c r="PSB7" s="1377"/>
      <c r="PSC7" s="1377"/>
      <c r="PSD7" s="1377"/>
      <c r="PSE7" s="1377"/>
      <c r="PSF7" s="1377"/>
      <c r="PSG7" s="1377"/>
      <c r="PSH7" s="1377"/>
      <c r="PSI7" s="1377"/>
      <c r="PSJ7" s="1377"/>
      <c r="PSK7" s="1377"/>
      <c r="PSL7" s="1377"/>
      <c r="PSM7" s="1377"/>
      <c r="PSN7" s="1377"/>
      <c r="PSO7" s="1377"/>
      <c r="PSP7" s="1377"/>
      <c r="PSQ7" s="1377"/>
      <c r="PSR7" s="1377"/>
      <c r="PSS7" s="1377"/>
      <c r="PST7" s="1377"/>
      <c r="PSU7" s="1377"/>
      <c r="PSV7" s="1377"/>
      <c r="PSW7" s="1377"/>
      <c r="PSX7" s="1377"/>
      <c r="PSY7" s="1377"/>
      <c r="PSZ7" s="1377"/>
      <c r="PTA7" s="1377"/>
      <c r="PTB7" s="1377"/>
      <c r="PTC7" s="1377"/>
      <c r="PTD7" s="1377"/>
      <c r="PTE7" s="1377"/>
      <c r="PTF7" s="1377"/>
      <c r="PTG7" s="1377"/>
      <c r="PTH7" s="1377"/>
      <c r="PTI7" s="1377"/>
      <c r="PTJ7" s="1377"/>
      <c r="PTK7" s="1377"/>
      <c r="PTL7" s="1377"/>
      <c r="PTM7" s="1377"/>
      <c r="PTN7" s="1377"/>
      <c r="PTO7" s="1377"/>
      <c r="PTP7" s="1377"/>
      <c r="PTQ7" s="1377"/>
      <c r="PTR7" s="1377"/>
      <c r="PTS7" s="1377"/>
      <c r="PTT7" s="1377"/>
      <c r="PTU7" s="1377"/>
      <c r="PTV7" s="1377"/>
      <c r="PTW7" s="1377"/>
      <c r="PTX7" s="1377"/>
      <c r="PTY7" s="1377"/>
      <c r="PTZ7" s="1377"/>
      <c r="PUA7" s="1377"/>
      <c r="PUB7" s="1377"/>
      <c r="PUC7" s="1377"/>
      <c r="PUD7" s="1377"/>
      <c r="PUE7" s="1377"/>
      <c r="PUF7" s="1377"/>
      <c r="PUG7" s="1377"/>
      <c r="PUH7" s="1377"/>
      <c r="PUI7" s="1377"/>
      <c r="PUJ7" s="1377"/>
      <c r="PUK7" s="1377"/>
      <c r="PUL7" s="1377"/>
      <c r="PUM7" s="1377"/>
      <c r="PUN7" s="1377"/>
      <c r="PUO7" s="1377"/>
      <c r="PUP7" s="1377"/>
      <c r="PUQ7" s="1377"/>
      <c r="PUR7" s="1377"/>
      <c r="PUS7" s="1377"/>
      <c r="PUT7" s="1377"/>
      <c r="PUU7" s="1377"/>
      <c r="PUV7" s="1377"/>
      <c r="PUW7" s="1377"/>
      <c r="PUX7" s="1377"/>
      <c r="PUY7" s="1377"/>
      <c r="PUZ7" s="1377"/>
      <c r="PVA7" s="1377"/>
      <c r="PVB7" s="1377"/>
      <c r="PVC7" s="1377"/>
      <c r="PVD7" s="1377"/>
      <c r="PVE7" s="1377"/>
      <c r="PVF7" s="1377"/>
      <c r="PVG7" s="1377"/>
      <c r="PVH7" s="1377"/>
      <c r="PVI7" s="1377"/>
      <c r="PVJ7" s="1377"/>
      <c r="PVK7" s="1377"/>
      <c r="PVL7" s="1377"/>
      <c r="PVM7" s="1377"/>
      <c r="PVN7" s="1377"/>
      <c r="PVO7" s="1377"/>
      <c r="PVP7" s="1377"/>
      <c r="PVQ7" s="1377"/>
      <c r="PVR7" s="1377"/>
      <c r="PVS7" s="1377"/>
      <c r="PVT7" s="1377"/>
      <c r="PVU7" s="1377"/>
      <c r="PVV7" s="1377"/>
      <c r="PVW7" s="1377"/>
      <c r="PVX7" s="1377"/>
      <c r="PVY7" s="1377"/>
      <c r="PVZ7" s="1377"/>
      <c r="PWA7" s="1377"/>
      <c r="PWB7" s="1377"/>
      <c r="PWC7" s="1377"/>
      <c r="PWD7" s="1377"/>
      <c r="PWE7" s="1377"/>
      <c r="PWF7" s="1377"/>
      <c r="PWG7" s="1377"/>
      <c r="PWH7" s="1377"/>
      <c r="PWI7" s="1377"/>
      <c r="PWJ7" s="1377"/>
      <c r="PWK7" s="1377"/>
      <c r="PWL7" s="1377"/>
      <c r="PWM7" s="1377"/>
      <c r="PWN7" s="1377"/>
      <c r="PWO7" s="1377"/>
      <c r="PWP7" s="1377"/>
      <c r="PWQ7" s="1377"/>
      <c r="PWR7" s="1377"/>
      <c r="PWS7" s="1377"/>
      <c r="PWT7" s="1377"/>
      <c r="PWU7" s="1377"/>
      <c r="PWV7" s="1377"/>
      <c r="PWW7" s="1377"/>
      <c r="PWX7" s="1377"/>
      <c r="PWY7" s="1377"/>
      <c r="PWZ7" s="1377"/>
      <c r="PXA7" s="1377"/>
      <c r="PXB7" s="1377"/>
      <c r="PXC7" s="1377"/>
      <c r="PXD7" s="1377"/>
      <c r="PXE7" s="1377"/>
      <c r="PXF7" s="1377"/>
      <c r="PXG7" s="1377"/>
      <c r="PXH7" s="1377"/>
      <c r="PXI7" s="1377"/>
      <c r="PXJ7" s="1377"/>
      <c r="PXK7" s="1377"/>
      <c r="PXL7" s="1377"/>
      <c r="PXM7" s="1377"/>
      <c r="PXN7" s="1377"/>
      <c r="PXO7" s="1377"/>
      <c r="PXP7" s="1377"/>
      <c r="PXQ7" s="1377"/>
      <c r="PXR7" s="1377"/>
      <c r="PXS7" s="1377"/>
      <c r="PXT7" s="1377"/>
      <c r="PXU7" s="1377"/>
      <c r="PXV7" s="1377"/>
      <c r="PXW7" s="1377"/>
      <c r="PXX7" s="1377"/>
      <c r="PXY7" s="1377"/>
      <c r="PXZ7" s="1377"/>
      <c r="PYA7" s="1377"/>
      <c r="PYB7" s="1377"/>
      <c r="PYC7" s="1377"/>
      <c r="PYD7" s="1377"/>
      <c r="PYE7" s="1377"/>
      <c r="PYF7" s="1377"/>
      <c r="PYG7" s="1377"/>
      <c r="PYH7" s="1377"/>
      <c r="PYI7" s="1377"/>
      <c r="PYJ7" s="1377"/>
      <c r="PYK7" s="1377"/>
      <c r="PYL7" s="1377"/>
      <c r="PYM7" s="1377"/>
      <c r="PYN7" s="1377"/>
      <c r="PYO7" s="1377"/>
      <c r="PYP7" s="1377"/>
      <c r="PYQ7" s="1377"/>
      <c r="PYR7" s="1377"/>
      <c r="PYS7" s="1377"/>
      <c r="PYT7" s="1377"/>
      <c r="PYU7" s="1377"/>
      <c r="PYV7" s="1377"/>
      <c r="PYW7" s="1377"/>
      <c r="PYX7" s="1377"/>
      <c r="PYY7" s="1377"/>
      <c r="PYZ7" s="1377"/>
      <c r="PZA7" s="1377"/>
      <c r="PZB7" s="1377"/>
      <c r="PZC7" s="1377"/>
      <c r="PZD7" s="1377"/>
      <c r="PZE7" s="1377"/>
      <c r="PZF7" s="1377"/>
      <c r="PZG7" s="1377"/>
      <c r="PZH7" s="1377"/>
      <c r="PZI7" s="1377"/>
      <c r="PZJ7" s="1377"/>
      <c r="PZK7" s="1377"/>
      <c r="PZL7" s="1377"/>
      <c r="PZM7" s="1377"/>
      <c r="PZN7" s="1377"/>
      <c r="PZO7" s="1377"/>
      <c r="PZP7" s="1377"/>
      <c r="PZQ7" s="1377"/>
      <c r="PZR7" s="1377"/>
      <c r="PZS7" s="1377"/>
      <c r="PZT7" s="1377"/>
      <c r="PZU7" s="1377"/>
      <c r="PZV7" s="1377"/>
      <c r="PZW7" s="1377"/>
      <c r="PZX7" s="1377"/>
      <c r="PZY7" s="1377"/>
      <c r="PZZ7" s="1377"/>
      <c r="QAA7" s="1377"/>
      <c r="QAB7" s="1377"/>
      <c r="QAC7" s="1377"/>
      <c r="QAD7" s="1377"/>
      <c r="QAE7" s="1377"/>
      <c r="QAF7" s="1377"/>
      <c r="QAG7" s="1377"/>
      <c r="QAH7" s="1377"/>
      <c r="QAI7" s="1377"/>
      <c r="QAJ7" s="1377"/>
      <c r="QAK7" s="1377"/>
      <c r="QAL7" s="1377"/>
      <c r="QAM7" s="1377"/>
      <c r="QAN7" s="1377"/>
      <c r="QAO7" s="1377"/>
      <c r="QAP7" s="1377"/>
      <c r="QAQ7" s="1377"/>
      <c r="QAR7" s="1377"/>
      <c r="QAS7" s="1377"/>
      <c r="QAT7" s="1377"/>
      <c r="QAU7" s="1377"/>
      <c r="QAV7" s="1377"/>
      <c r="QAW7" s="1377"/>
      <c r="QAX7" s="1377"/>
      <c r="QAY7" s="1377"/>
      <c r="QAZ7" s="1377"/>
      <c r="QBA7" s="1377"/>
      <c r="QBB7" s="1377"/>
      <c r="QBC7" s="1377"/>
      <c r="QBD7" s="1377"/>
      <c r="QBE7" s="1377"/>
      <c r="QBF7" s="1377"/>
      <c r="QBG7" s="1377"/>
      <c r="QBH7" s="1377"/>
      <c r="QBI7" s="1377"/>
      <c r="QBJ7" s="1377"/>
      <c r="QBK7" s="1377"/>
      <c r="QBL7" s="1377"/>
      <c r="QBM7" s="1377"/>
      <c r="QBN7" s="1377"/>
      <c r="QBO7" s="1377"/>
      <c r="QBP7" s="1377"/>
      <c r="QBQ7" s="1377"/>
      <c r="QBR7" s="1377"/>
      <c r="QBS7" s="1377"/>
      <c r="QBT7" s="1377"/>
      <c r="QBU7" s="1377"/>
      <c r="QBV7" s="1377"/>
      <c r="QBW7" s="1377"/>
      <c r="QBX7" s="1377"/>
      <c r="QBY7" s="1377"/>
      <c r="QBZ7" s="1377"/>
      <c r="QCA7" s="1377"/>
      <c r="QCB7" s="1377"/>
      <c r="QCC7" s="1377"/>
      <c r="QCD7" s="1377"/>
      <c r="QCE7" s="1377"/>
      <c r="QCF7" s="1377"/>
      <c r="QCG7" s="1377"/>
      <c r="QCH7" s="1377"/>
      <c r="QCI7" s="1377"/>
      <c r="QCJ7" s="1377"/>
      <c r="QCK7" s="1377"/>
      <c r="QCL7" s="1377"/>
      <c r="QCM7" s="1377"/>
      <c r="QCN7" s="1377"/>
      <c r="QCO7" s="1377"/>
      <c r="QCP7" s="1377"/>
      <c r="QCQ7" s="1377"/>
      <c r="QCR7" s="1377"/>
      <c r="QCS7" s="1377"/>
      <c r="QCT7" s="1377"/>
      <c r="QCU7" s="1377"/>
      <c r="QCV7" s="1377"/>
      <c r="QCW7" s="1377"/>
      <c r="QCX7" s="1377"/>
      <c r="QCY7" s="1377"/>
      <c r="QCZ7" s="1377"/>
      <c r="QDA7" s="1377"/>
      <c r="QDB7" s="1377"/>
      <c r="QDC7" s="1377"/>
      <c r="QDD7" s="1377"/>
      <c r="QDE7" s="1377"/>
      <c r="QDF7" s="1377"/>
      <c r="QDG7" s="1377"/>
      <c r="QDH7" s="1377"/>
      <c r="QDI7" s="1377"/>
      <c r="QDJ7" s="1377"/>
      <c r="QDK7" s="1377"/>
      <c r="QDL7" s="1377"/>
      <c r="QDM7" s="1377"/>
      <c r="QDN7" s="1377"/>
      <c r="QDO7" s="1377"/>
      <c r="QDP7" s="1377"/>
      <c r="QDQ7" s="1377"/>
      <c r="QDR7" s="1377"/>
      <c r="QDS7" s="1377"/>
      <c r="QDT7" s="1377"/>
      <c r="QDU7" s="1377"/>
      <c r="QDV7" s="1377"/>
      <c r="QDW7" s="1377"/>
      <c r="QDX7" s="1377"/>
      <c r="QDY7" s="1377"/>
      <c r="QDZ7" s="1377"/>
      <c r="QEA7" s="1377"/>
      <c r="QEB7" s="1377"/>
      <c r="QEC7" s="1377"/>
      <c r="QED7" s="1377"/>
      <c r="QEE7" s="1377"/>
      <c r="QEF7" s="1377"/>
      <c r="QEG7" s="1377"/>
      <c r="QEH7" s="1377"/>
      <c r="QEI7" s="1377"/>
      <c r="QEJ7" s="1377"/>
      <c r="QEK7" s="1377"/>
      <c r="QEL7" s="1377"/>
      <c r="QEM7" s="1377"/>
      <c r="QEN7" s="1377"/>
      <c r="QEO7" s="1377"/>
      <c r="QEP7" s="1377"/>
      <c r="QEQ7" s="1377"/>
      <c r="QER7" s="1377"/>
      <c r="QES7" s="1377"/>
      <c r="QET7" s="1377"/>
      <c r="QEU7" s="1377"/>
      <c r="QEV7" s="1377"/>
      <c r="QEW7" s="1377"/>
      <c r="QEX7" s="1377"/>
      <c r="QEY7" s="1377"/>
      <c r="QEZ7" s="1377"/>
      <c r="QFA7" s="1377"/>
      <c r="QFB7" s="1377"/>
      <c r="QFC7" s="1377"/>
      <c r="QFD7" s="1377"/>
      <c r="QFE7" s="1377"/>
      <c r="QFF7" s="1377"/>
      <c r="QFG7" s="1377"/>
      <c r="QFH7" s="1377"/>
      <c r="QFI7" s="1377"/>
      <c r="QFJ7" s="1377"/>
      <c r="QFK7" s="1377"/>
      <c r="QFL7" s="1377"/>
      <c r="QFM7" s="1377"/>
      <c r="QFN7" s="1377"/>
      <c r="QFO7" s="1377"/>
      <c r="QFP7" s="1377"/>
      <c r="QFQ7" s="1377"/>
      <c r="QFR7" s="1377"/>
      <c r="QFS7" s="1377"/>
      <c r="QFT7" s="1377"/>
      <c r="QFU7" s="1377"/>
      <c r="QFV7" s="1377"/>
      <c r="QFW7" s="1377"/>
      <c r="QFX7" s="1377"/>
      <c r="QFY7" s="1377"/>
      <c r="QFZ7" s="1377"/>
      <c r="QGA7" s="1377"/>
      <c r="QGB7" s="1377"/>
      <c r="QGC7" s="1377"/>
      <c r="QGD7" s="1377"/>
      <c r="QGE7" s="1377"/>
      <c r="QGF7" s="1377"/>
      <c r="QGG7" s="1377"/>
      <c r="QGH7" s="1377"/>
      <c r="QGI7" s="1377"/>
      <c r="QGJ7" s="1377"/>
      <c r="QGK7" s="1377"/>
      <c r="QGL7" s="1377"/>
      <c r="QGM7" s="1377"/>
      <c r="QGN7" s="1377"/>
      <c r="QGO7" s="1377"/>
      <c r="QGP7" s="1377"/>
      <c r="QGQ7" s="1377"/>
      <c r="QGR7" s="1377"/>
      <c r="QGS7" s="1377"/>
      <c r="QGT7" s="1377"/>
      <c r="QGU7" s="1377"/>
      <c r="QGV7" s="1377"/>
      <c r="QGW7" s="1377"/>
      <c r="QGX7" s="1377"/>
      <c r="QGY7" s="1377"/>
      <c r="QGZ7" s="1377"/>
      <c r="QHA7" s="1377"/>
      <c r="QHB7" s="1377"/>
      <c r="QHC7" s="1377"/>
      <c r="QHD7" s="1377"/>
      <c r="QHE7" s="1377"/>
      <c r="QHF7" s="1377"/>
      <c r="QHG7" s="1377"/>
      <c r="QHH7" s="1377"/>
      <c r="QHI7" s="1377"/>
      <c r="QHJ7" s="1377"/>
      <c r="QHK7" s="1377"/>
      <c r="QHL7" s="1377"/>
      <c r="QHM7" s="1377"/>
      <c r="QHN7" s="1377"/>
      <c r="QHO7" s="1377"/>
      <c r="QHP7" s="1377"/>
      <c r="QHQ7" s="1377"/>
      <c r="QHR7" s="1377"/>
      <c r="QHS7" s="1377"/>
      <c r="QHT7" s="1377"/>
      <c r="QHU7" s="1377"/>
      <c r="QHV7" s="1377"/>
      <c r="QHW7" s="1377"/>
      <c r="QHX7" s="1377"/>
      <c r="QHY7" s="1377"/>
      <c r="QHZ7" s="1377"/>
      <c r="QIA7" s="1377"/>
      <c r="QIB7" s="1377"/>
      <c r="QIC7" s="1377"/>
      <c r="QID7" s="1377"/>
      <c r="QIE7" s="1377"/>
      <c r="QIF7" s="1377"/>
      <c r="QIG7" s="1377"/>
      <c r="QIH7" s="1377"/>
      <c r="QII7" s="1377"/>
      <c r="QIJ7" s="1377"/>
      <c r="QIK7" s="1377"/>
      <c r="QIL7" s="1377"/>
      <c r="QIM7" s="1377"/>
      <c r="QIN7" s="1377"/>
      <c r="QIO7" s="1377"/>
      <c r="QIP7" s="1377"/>
      <c r="QIQ7" s="1377"/>
      <c r="QIR7" s="1377"/>
      <c r="QIS7" s="1377"/>
      <c r="QIT7" s="1377"/>
      <c r="QIU7" s="1377"/>
      <c r="QIV7" s="1377"/>
      <c r="QIW7" s="1377"/>
      <c r="QIX7" s="1377"/>
      <c r="QIY7" s="1377"/>
      <c r="QIZ7" s="1377"/>
      <c r="QJA7" s="1377"/>
      <c r="QJB7" s="1377"/>
      <c r="QJC7" s="1377"/>
      <c r="QJD7" s="1377"/>
      <c r="QJE7" s="1377"/>
      <c r="QJF7" s="1377"/>
      <c r="QJG7" s="1377"/>
      <c r="QJH7" s="1377"/>
      <c r="QJI7" s="1377"/>
      <c r="QJJ7" s="1377"/>
      <c r="QJK7" s="1377"/>
      <c r="QJL7" s="1377"/>
      <c r="QJM7" s="1377"/>
      <c r="QJN7" s="1377"/>
      <c r="QJO7" s="1377"/>
      <c r="QJP7" s="1377"/>
      <c r="QJQ7" s="1377"/>
      <c r="QJR7" s="1377"/>
      <c r="QJS7" s="1377"/>
      <c r="QJT7" s="1377"/>
      <c r="QJU7" s="1377"/>
      <c r="QJV7" s="1377"/>
      <c r="QJW7" s="1377"/>
      <c r="QJX7" s="1377"/>
      <c r="QJY7" s="1377"/>
      <c r="QJZ7" s="1377"/>
      <c r="QKA7" s="1377"/>
      <c r="QKB7" s="1377"/>
      <c r="QKC7" s="1377"/>
      <c r="QKD7" s="1377"/>
      <c r="QKE7" s="1377"/>
      <c r="QKF7" s="1377"/>
      <c r="QKG7" s="1377"/>
      <c r="QKH7" s="1377"/>
      <c r="QKI7" s="1377"/>
      <c r="QKJ7" s="1377"/>
      <c r="QKK7" s="1377"/>
      <c r="QKL7" s="1377"/>
      <c r="QKM7" s="1377"/>
      <c r="QKN7" s="1377"/>
      <c r="QKO7" s="1377"/>
      <c r="QKP7" s="1377"/>
      <c r="QKQ7" s="1377"/>
      <c r="QKR7" s="1377"/>
      <c r="QKS7" s="1377"/>
      <c r="QKT7" s="1377"/>
      <c r="QKU7" s="1377"/>
      <c r="QKV7" s="1377"/>
      <c r="QKW7" s="1377"/>
      <c r="QKX7" s="1377"/>
      <c r="QKY7" s="1377"/>
      <c r="QKZ7" s="1377"/>
      <c r="QLA7" s="1377"/>
      <c r="QLB7" s="1377"/>
      <c r="QLC7" s="1377"/>
      <c r="QLD7" s="1377"/>
      <c r="QLE7" s="1377"/>
      <c r="QLF7" s="1377"/>
      <c r="QLG7" s="1377"/>
      <c r="QLH7" s="1377"/>
      <c r="QLI7" s="1377"/>
      <c r="QLJ7" s="1377"/>
      <c r="QLK7" s="1377"/>
      <c r="QLL7" s="1377"/>
      <c r="QLM7" s="1377"/>
      <c r="QLN7" s="1377"/>
      <c r="QLO7" s="1377"/>
      <c r="QLP7" s="1377"/>
      <c r="QLQ7" s="1377"/>
      <c r="QLR7" s="1377"/>
      <c r="QLS7" s="1377"/>
      <c r="QLT7" s="1377"/>
      <c r="QLU7" s="1377"/>
      <c r="QLV7" s="1377"/>
      <c r="QLW7" s="1377"/>
      <c r="QLX7" s="1377"/>
      <c r="QLY7" s="1377"/>
      <c r="QLZ7" s="1377"/>
      <c r="QMA7" s="1377"/>
      <c r="QMB7" s="1377"/>
      <c r="QMC7" s="1377"/>
      <c r="QMD7" s="1377"/>
      <c r="QME7" s="1377"/>
      <c r="QMF7" s="1377"/>
      <c r="QMG7" s="1377"/>
      <c r="QMH7" s="1377"/>
      <c r="QMI7" s="1377"/>
      <c r="QMJ7" s="1377"/>
      <c r="QMK7" s="1377"/>
      <c r="QML7" s="1377"/>
      <c r="QMM7" s="1377"/>
      <c r="QMN7" s="1377"/>
      <c r="QMO7" s="1377"/>
      <c r="QMP7" s="1377"/>
      <c r="QMQ7" s="1377"/>
      <c r="QMR7" s="1377"/>
      <c r="QMS7" s="1377"/>
      <c r="QMT7" s="1377"/>
      <c r="QMU7" s="1377"/>
      <c r="QMV7" s="1377"/>
      <c r="QMW7" s="1377"/>
      <c r="QMX7" s="1377"/>
      <c r="QMY7" s="1377"/>
      <c r="QMZ7" s="1377"/>
      <c r="QNA7" s="1377"/>
      <c r="QNB7" s="1377"/>
      <c r="QNC7" s="1377"/>
      <c r="QND7" s="1377"/>
      <c r="QNE7" s="1377"/>
      <c r="QNF7" s="1377"/>
      <c r="QNG7" s="1377"/>
      <c r="QNH7" s="1377"/>
      <c r="QNI7" s="1377"/>
      <c r="QNJ7" s="1377"/>
      <c r="QNK7" s="1377"/>
      <c r="QNL7" s="1377"/>
      <c r="QNM7" s="1377"/>
      <c r="QNN7" s="1377"/>
      <c r="QNO7" s="1377"/>
      <c r="QNP7" s="1377"/>
      <c r="QNQ7" s="1377"/>
      <c r="QNR7" s="1377"/>
      <c r="QNS7" s="1377"/>
      <c r="QNT7" s="1377"/>
      <c r="QNU7" s="1377"/>
      <c r="QNV7" s="1377"/>
      <c r="QNW7" s="1377"/>
      <c r="QNX7" s="1377"/>
      <c r="QNY7" s="1377"/>
      <c r="QNZ7" s="1377"/>
      <c r="QOA7" s="1377"/>
      <c r="QOB7" s="1377"/>
      <c r="QOC7" s="1377"/>
      <c r="QOD7" s="1377"/>
      <c r="QOE7" s="1377"/>
      <c r="QOF7" s="1377"/>
      <c r="QOG7" s="1377"/>
      <c r="QOH7" s="1377"/>
      <c r="QOI7" s="1377"/>
      <c r="QOJ7" s="1377"/>
      <c r="QOK7" s="1377"/>
      <c r="QOL7" s="1377"/>
      <c r="QOM7" s="1377"/>
      <c r="QON7" s="1377"/>
      <c r="QOO7" s="1377"/>
      <c r="QOP7" s="1377"/>
      <c r="QOQ7" s="1377"/>
      <c r="QOR7" s="1377"/>
      <c r="QOS7" s="1377"/>
      <c r="QOT7" s="1377"/>
      <c r="QOU7" s="1377"/>
      <c r="QOV7" s="1377"/>
      <c r="QOW7" s="1377"/>
      <c r="QOX7" s="1377"/>
      <c r="QOY7" s="1377"/>
      <c r="QOZ7" s="1377"/>
      <c r="QPA7" s="1377"/>
      <c r="QPB7" s="1377"/>
      <c r="QPC7" s="1377"/>
      <c r="QPD7" s="1377"/>
      <c r="QPE7" s="1377"/>
      <c r="QPF7" s="1377"/>
      <c r="QPG7" s="1377"/>
      <c r="QPH7" s="1377"/>
      <c r="QPI7" s="1377"/>
      <c r="QPJ7" s="1377"/>
      <c r="QPK7" s="1377"/>
      <c r="QPL7" s="1377"/>
      <c r="QPM7" s="1377"/>
      <c r="QPN7" s="1377"/>
      <c r="QPO7" s="1377"/>
      <c r="QPP7" s="1377"/>
      <c r="QPQ7" s="1377"/>
      <c r="QPR7" s="1377"/>
      <c r="QPS7" s="1377"/>
      <c r="QPT7" s="1377"/>
      <c r="QPU7" s="1377"/>
      <c r="QPV7" s="1377"/>
      <c r="QPW7" s="1377"/>
      <c r="QPX7" s="1377"/>
      <c r="QPY7" s="1377"/>
      <c r="QPZ7" s="1377"/>
      <c r="QQA7" s="1377"/>
      <c r="QQB7" s="1377"/>
      <c r="QQC7" s="1377"/>
      <c r="QQD7" s="1377"/>
      <c r="QQE7" s="1377"/>
      <c r="QQF7" s="1377"/>
      <c r="QQG7" s="1377"/>
      <c r="QQH7" s="1377"/>
      <c r="QQI7" s="1377"/>
      <c r="QQJ7" s="1377"/>
      <c r="QQK7" s="1377"/>
      <c r="QQL7" s="1377"/>
      <c r="QQM7" s="1377"/>
      <c r="QQN7" s="1377"/>
      <c r="QQO7" s="1377"/>
      <c r="QQP7" s="1377"/>
      <c r="QQQ7" s="1377"/>
      <c r="QQR7" s="1377"/>
      <c r="QQS7" s="1377"/>
      <c r="QQT7" s="1377"/>
      <c r="QQU7" s="1377"/>
      <c r="QQV7" s="1377"/>
      <c r="QQW7" s="1377"/>
      <c r="QQX7" s="1377"/>
      <c r="QQY7" s="1377"/>
      <c r="QQZ7" s="1377"/>
      <c r="QRA7" s="1377"/>
      <c r="QRB7" s="1377"/>
      <c r="QRC7" s="1377"/>
      <c r="QRD7" s="1377"/>
      <c r="QRE7" s="1377"/>
      <c r="QRF7" s="1377"/>
      <c r="QRG7" s="1377"/>
      <c r="QRH7" s="1377"/>
      <c r="QRI7" s="1377"/>
      <c r="QRJ7" s="1377"/>
      <c r="QRK7" s="1377"/>
      <c r="QRL7" s="1377"/>
      <c r="QRM7" s="1377"/>
      <c r="QRN7" s="1377"/>
      <c r="QRO7" s="1377"/>
      <c r="QRP7" s="1377"/>
      <c r="QRQ7" s="1377"/>
      <c r="QRR7" s="1377"/>
      <c r="QRS7" s="1377"/>
      <c r="QRT7" s="1377"/>
      <c r="QRU7" s="1377"/>
      <c r="QRV7" s="1377"/>
      <c r="QRW7" s="1377"/>
      <c r="QRX7" s="1377"/>
      <c r="QRY7" s="1377"/>
      <c r="QRZ7" s="1377"/>
      <c r="QSA7" s="1377"/>
      <c r="QSB7" s="1377"/>
      <c r="QSC7" s="1377"/>
      <c r="QSD7" s="1377"/>
      <c r="QSE7" s="1377"/>
      <c r="QSF7" s="1377"/>
      <c r="QSG7" s="1377"/>
      <c r="QSH7" s="1377"/>
      <c r="QSI7" s="1377"/>
      <c r="QSJ7" s="1377"/>
      <c r="QSK7" s="1377"/>
      <c r="QSL7" s="1377"/>
      <c r="QSM7" s="1377"/>
      <c r="QSN7" s="1377"/>
      <c r="QSO7" s="1377"/>
      <c r="QSP7" s="1377"/>
      <c r="QSQ7" s="1377"/>
      <c r="QSR7" s="1377"/>
      <c r="QSS7" s="1377"/>
      <c r="QST7" s="1377"/>
      <c r="QSU7" s="1377"/>
      <c r="QSV7" s="1377"/>
      <c r="QSW7" s="1377"/>
      <c r="QSX7" s="1377"/>
      <c r="QSY7" s="1377"/>
      <c r="QSZ7" s="1377"/>
      <c r="QTA7" s="1377"/>
      <c r="QTB7" s="1377"/>
      <c r="QTC7" s="1377"/>
      <c r="QTD7" s="1377"/>
      <c r="QTE7" s="1377"/>
      <c r="QTF7" s="1377"/>
      <c r="QTG7" s="1377"/>
      <c r="QTH7" s="1377"/>
      <c r="QTI7" s="1377"/>
      <c r="QTJ7" s="1377"/>
      <c r="QTK7" s="1377"/>
      <c r="QTL7" s="1377"/>
      <c r="QTM7" s="1377"/>
      <c r="QTN7" s="1377"/>
      <c r="QTO7" s="1377"/>
      <c r="QTP7" s="1377"/>
      <c r="QTQ7" s="1377"/>
      <c r="QTR7" s="1377"/>
      <c r="QTS7" s="1377"/>
      <c r="QTT7" s="1377"/>
      <c r="QTU7" s="1377"/>
      <c r="QTV7" s="1377"/>
      <c r="QTW7" s="1377"/>
      <c r="QTX7" s="1377"/>
      <c r="QTY7" s="1377"/>
      <c r="QTZ7" s="1377"/>
      <c r="QUA7" s="1377"/>
      <c r="QUB7" s="1377"/>
      <c r="QUC7" s="1377"/>
      <c r="QUD7" s="1377"/>
      <c r="QUE7" s="1377"/>
      <c r="QUF7" s="1377"/>
      <c r="QUG7" s="1377"/>
      <c r="QUH7" s="1377"/>
      <c r="QUI7" s="1377"/>
      <c r="QUJ7" s="1377"/>
      <c r="QUK7" s="1377"/>
      <c r="QUL7" s="1377"/>
      <c r="QUM7" s="1377"/>
      <c r="QUN7" s="1377"/>
      <c r="QUO7" s="1377"/>
      <c r="QUP7" s="1377"/>
      <c r="QUQ7" s="1377"/>
      <c r="QUR7" s="1377"/>
      <c r="QUS7" s="1377"/>
      <c r="QUT7" s="1377"/>
      <c r="QUU7" s="1377"/>
      <c r="QUV7" s="1377"/>
      <c r="QUW7" s="1377"/>
      <c r="QUX7" s="1377"/>
      <c r="QUY7" s="1377"/>
      <c r="QUZ7" s="1377"/>
      <c r="QVA7" s="1377"/>
      <c r="QVB7" s="1377"/>
      <c r="QVC7" s="1377"/>
      <c r="QVD7" s="1377"/>
      <c r="QVE7" s="1377"/>
      <c r="QVF7" s="1377"/>
      <c r="QVG7" s="1377"/>
      <c r="QVH7" s="1377"/>
      <c r="QVI7" s="1377"/>
      <c r="QVJ7" s="1377"/>
      <c r="QVK7" s="1377"/>
      <c r="QVL7" s="1377"/>
      <c r="QVM7" s="1377"/>
      <c r="QVN7" s="1377"/>
      <c r="QVO7" s="1377"/>
      <c r="QVP7" s="1377"/>
      <c r="QVQ7" s="1377"/>
      <c r="QVR7" s="1377"/>
      <c r="QVS7" s="1377"/>
      <c r="QVT7" s="1377"/>
      <c r="QVU7" s="1377"/>
      <c r="QVV7" s="1377"/>
      <c r="QVW7" s="1377"/>
      <c r="QVX7" s="1377"/>
      <c r="QVY7" s="1377"/>
      <c r="QVZ7" s="1377"/>
      <c r="QWA7" s="1377"/>
      <c r="QWB7" s="1377"/>
      <c r="QWC7" s="1377"/>
      <c r="QWD7" s="1377"/>
      <c r="QWE7" s="1377"/>
      <c r="QWF7" s="1377"/>
      <c r="QWG7" s="1377"/>
      <c r="QWH7" s="1377"/>
      <c r="QWI7" s="1377"/>
      <c r="QWJ7" s="1377"/>
      <c r="QWK7" s="1377"/>
      <c r="QWL7" s="1377"/>
      <c r="QWM7" s="1377"/>
      <c r="QWN7" s="1377"/>
      <c r="QWO7" s="1377"/>
      <c r="QWP7" s="1377"/>
      <c r="QWQ7" s="1377"/>
      <c r="QWR7" s="1377"/>
      <c r="QWS7" s="1377"/>
      <c r="QWT7" s="1377"/>
      <c r="QWU7" s="1377"/>
      <c r="QWV7" s="1377"/>
      <c r="QWW7" s="1377"/>
      <c r="QWX7" s="1377"/>
      <c r="QWY7" s="1377"/>
      <c r="QWZ7" s="1377"/>
      <c r="QXA7" s="1377"/>
      <c r="QXB7" s="1377"/>
      <c r="QXC7" s="1377"/>
      <c r="QXD7" s="1377"/>
      <c r="QXE7" s="1377"/>
      <c r="QXF7" s="1377"/>
      <c r="QXG7" s="1377"/>
      <c r="QXH7" s="1377"/>
      <c r="QXI7" s="1377"/>
      <c r="QXJ7" s="1377"/>
      <c r="QXK7" s="1377"/>
      <c r="QXL7" s="1377"/>
      <c r="QXM7" s="1377"/>
      <c r="QXN7" s="1377"/>
      <c r="QXO7" s="1377"/>
      <c r="QXP7" s="1377"/>
      <c r="QXQ7" s="1377"/>
      <c r="QXR7" s="1377"/>
      <c r="QXS7" s="1377"/>
      <c r="QXT7" s="1377"/>
      <c r="QXU7" s="1377"/>
      <c r="QXV7" s="1377"/>
      <c r="QXW7" s="1377"/>
      <c r="QXX7" s="1377"/>
      <c r="QXY7" s="1377"/>
      <c r="QXZ7" s="1377"/>
      <c r="QYA7" s="1377"/>
      <c r="QYB7" s="1377"/>
      <c r="QYC7" s="1377"/>
      <c r="QYD7" s="1377"/>
      <c r="QYE7" s="1377"/>
      <c r="QYF7" s="1377"/>
      <c r="QYG7" s="1377"/>
      <c r="QYH7" s="1377"/>
      <c r="QYI7" s="1377"/>
      <c r="QYJ7" s="1377"/>
      <c r="QYK7" s="1377"/>
      <c r="QYL7" s="1377"/>
      <c r="QYM7" s="1377"/>
      <c r="QYN7" s="1377"/>
      <c r="QYO7" s="1377"/>
      <c r="QYP7" s="1377"/>
      <c r="QYQ7" s="1377"/>
      <c r="QYR7" s="1377"/>
      <c r="QYS7" s="1377"/>
      <c r="QYT7" s="1377"/>
      <c r="QYU7" s="1377"/>
      <c r="QYV7" s="1377"/>
      <c r="QYW7" s="1377"/>
      <c r="QYX7" s="1377"/>
      <c r="QYY7" s="1377"/>
      <c r="QYZ7" s="1377"/>
      <c r="QZA7" s="1377"/>
      <c r="QZB7" s="1377"/>
      <c r="QZC7" s="1377"/>
      <c r="QZD7" s="1377"/>
      <c r="QZE7" s="1377"/>
      <c r="QZF7" s="1377"/>
      <c r="QZG7" s="1377"/>
      <c r="QZH7" s="1377"/>
      <c r="QZI7" s="1377"/>
      <c r="QZJ7" s="1377"/>
      <c r="QZK7" s="1377"/>
      <c r="QZL7" s="1377"/>
      <c r="QZM7" s="1377"/>
      <c r="QZN7" s="1377"/>
      <c r="QZO7" s="1377"/>
      <c r="QZP7" s="1377"/>
      <c r="QZQ7" s="1377"/>
      <c r="QZR7" s="1377"/>
      <c r="QZS7" s="1377"/>
      <c r="QZT7" s="1377"/>
      <c r="QZU7" s="1377"/>
      <c r="QZV7" s="1377"/>
      <c r="QZW7" s="1377"/>
      <c r="QZX7" s="1377"/>
      <c r="QZY7" s="1377"/>
      <c r="QZZ7" s="1377"/>
      <c r="RAA7" s="1377"/>
      <c r="RAB7" s="1377"/>
      <c r="RAC7" s="1377"/>
      <c r="RAD7" s="1377"/>
      <c r="RAE7" s="1377"/>
      <c r="RAF7" s="1377"/>
      <c r="RAG7" s="1377"/>
      <c r="RAH7" s="1377"/>
      <c r="RAI7" s="1377"/>
      <c r="RAJ7" s="1377"/>
      <c r="RAK7" s="1377"/>
      <c r="RAL7" s="1377"/>
      <c r="RAM7" s="1377"/>
      <c r="RAN7" s="1377"/>
      <c r="RAO7" s="1377"/>
      <c r="RAP7" s="1377"/>
      <c r="RAQ7" s="1377"/>
      <c r="RAR7" s="1377"/>
      <c r="RAS7" s="1377"/>
      <c r="RAT7" s="1377"/>
      <c r="RAU7" s="1377"/>
      <c r="RAV7" s="1377"/>
      <c r="RAW7" s="1377"/>
      <c r="RAX7" s="1377"/>
      <c r="RAY7" s="1377"/>
      <c r="RAZ7" s="1377"/>
      <c r="RBA7" s="1377"/>
      <c r="RBB7" s="1377"/>
      <c r="RBC7" s="1377"/>
      <c r="RBD7" s="1377"/>
      <c r="RBE7" s="1377"/>
      <c r="RBF7" s="1377"/>
      <c r="RBG7" s="1377"/>
      <c r="RBH7" s="1377"/>
      <c r="RBI7" s="1377"/>
      <c r="RBJ7" s="1377"/>
      <c r="RBK7" s="1377"/>
      <c r="RBL7" s="1377"/>
      <c r="RBM7" s="1377"/>
      <c r="RBN7" s="1377"/>
      <c r="RBO7" s="1377"/>
      <c r="RBP7" s="1377"/>
      <c r="RBQ7" s="1377"/>
      <c r="RBR7" s="1377"/>
      <c r="RBS7" s="1377"/>
      <c r="RBT7" s="1377"/>
      <c r="RBU7" s="1377"/>
      <c r="RBV7" s="1377"/>
      <c r="RBW7" s="1377"/>
      <c r="RBX7" s="1377"/>
      <c r="RBY7" s="1377"/>
      <c r="RBZ7" s="1377"/>
      <c r="RCA7" s="1377"/>
      <c r="RCB7" s="1377"/>
      <c r="RCC7" s="1377"/>
      <c r="RCD7" s="1377"/>
      <c r="RCE7" s="1377"/>
      <c r="RCF7" s="1377"/>
      <c r="RCG7" s="1377"/>
      <c r="RCH7" s="1377"/>
      <c r="RCI7" s="1377"/>
      <c r="RCJ7" s="1377"/>
      <c r="RCK7" s="1377"/>
      <c r="RCL7" s="1377"/>
      <c r="RCM7" s="1377"/>
      <c r="RCN7" s="1377"/>
      <c r="RCO7" s="1377"/>
      <c r="RCP7" s="1377"/>
      <c r="RCQ7" s="1377"/>
      <c r="RCR7" s="1377"/>
      <c r="RCS7" s="1377"/>
      <c r="RCT7" s="1377"/>
      <c r="RCU7" s="1377"/>
      <c r="RCV7" s="1377"/>
      <c r="RCW7" s="1377"/>
      <c r="RCX7" s="1377"/>
      <c r="RCY7" s="1377"/>
      <c r="RCZ7" s="1377"/>
      <c r="RDA7" s="1377"/>
      <c r="RDB7" s="1377"/>
      <c r="RDC7" s="1377"/>
      <c r="RDD7" s="1377"/>
      <c r="RDE7" s="1377"/>
      <c r="RDF7" s="1377"/>
      <c r="RDG7" s="1377"/>
      <c r="RDH7" s="1377"/>
      <c r="RDI7" s="1377"/>
      <c r="RDJ7" s="1377"/>
      <c r="RDK7" s="1377"/>
      <c r="RDL7" s="1377"/>
      <c r="RDM7" s="1377"/>
      <c r="RDN7" s="1377"/>
      <c r="RDO7" s="1377"/>
      <c r="RDP7" s="1377"/>
      <c r="RDQ7" s="1377"/>
      <c r="RDR7" s="1377"/>
      <c r="RDS7" s="1377"/>
      <c r="RDT7" s="1377"/>
      <c r="RDU7" s="1377"/>
      <c r="RDV7" s="1377"/>
      <c r="RDW7" s="1377"/>
      <c r="RDX7" s="1377"/>
      <c r="RDY7" s="1377"/>
      <c r="RDZ7" s="1377"/>
      <c r="REA7" s="1377"/>
      <c r="REB7" s="1377"/>
      <c r="REC7" s="1377"/>
      <c r="RED7" s="1377"/>
      <c r="REE7" s="1377"/>
      <c r="REF7" s="1377"/>
      <c r="REG7" s="1377"/>
      <c r="REH7" s="1377"/>
      <c r="REI7" s="1377"/>
      <c r="REJ7" s="1377"/>
      <c r="REK7" s="1377"/>
      <c r="REL7" s="1377"/>
      <c r="REM7" s="1377"/>
      <c r="REN7" s="1377"/>
      <c r="REO7" s="1377"/>
      <c r="REP7" s="1377"/>
      <c r="REQ7" s="1377"/>
      <c r="RER7" s="1377"/>
      <c r="RES7" s="1377"/>
      <c r="RET7" s="1377"/>
      <c r="REU7" s="1377"/>
      <c r="REV7" s="1377"/>
      <c r="REW7" s="1377"/>
      <c r="REX7" s="1377"/>
      <c r="REY7" s="1377"/>
      <c r="REZ7" s="1377"/>
      <c r="RFA7" s="1377"/>
      <c r="RFB7" s="1377"/>
      <c r="RFC7" s="1377"/>
      <c r="RFD7" s="1377"/>
      <c r="RFE7" s="1377"/>
      <c r="RFF7" s="1377"/>
      <c r="RFG7" s="1377"/>
      <c r="RFH7" s="1377"/>
      <c r="RFI7" s="1377"/>
      <c r="RFJ7" s="1377"/>
      <c r="RFK7" s="1377"/>
      <c r="RFL7" s="1377"/>
      <c r="RFM7" s="1377"/>
      <c r="RFN7" s="1377"/>
      <c r="RFO7" s="1377"/>
      <c r="RFP7" s="1377"/>
      <c r="RFQ7" s="1377"/>
      <c r="RFR7" s="1377"/>
      <c r="RFS7" s="1377"/>
      <c r="RFT7" s="1377"/>
      <c r="RFU7" s="1377"/>
      <c r="RFV7" s="1377"/>
      <c r="RFW7" s="1377"/>
      <c r="RFX7" s="1377"/>
      <c r="RFY7" s="1377"/>
      <c r="RFZ7" s="1377"/>
      <c r="RGA7" s="1377"/>
      <c r="RGB7" s="1377"/>
      <c r="RGC7" s="1377"/>
      <c r="RGD7" s="1377"/>
      <c r="RGE7" s="1377"/>
      <c r="RGF7" s="1377"/>
      <c r="RGG7" s="1377"/>
      <c r="RGH7" s="1377"/>
      <c r="RGI7" s="1377"/>
      <c r="RGJ7" s="1377"/>
      <c r="RGK7" s="1377"/>
      <c r="RGL7" s="1377"/>
      <c r="RGM7" s="1377"/>
      <c r="RGN7" s="1377"/>
      <c r="RGO7" s="1377"/>
      <c r="RGP7" s="1377"/>
      <c r="RGQ7" s="1377"/>
      <c r="RGR7" s="1377"/>
      <c r="RGS7" s="1377"/>
      <c r="RGT7" s="1377"/>
      <c r="RGU7" s="1377"/>
      <c r="RGV7" s="1377"/>
      <c r="RGW7" s="1377"/>
      <c r="RGX7" s="1377"/>
      <c r="RGY7" s="1377"/>
      <c r="RGZ7" s="1377"/>
      <c r="RHA7" s="1377"/>
      <c r="RHB7" s="1377"/>
      <c r="RHC7" s="1377"/>
      <c r="RHD7" s="1377"/>
      <c r="RHE7" s="1377"/>
      <c r="RHF7" s="1377"/>
      <c r="RHG7" s="1377"/>
      <c r="RHH7" s="1377"/>
      <c r="RHI7" s="1377"/>
      <c r="RHJ7" s="1377"/>
      <c r="RHK7" s="1377"/>
      <c r="RHL7" s="1377"/>
      <c r="RHM7" s="1377"/>
      <c r="RHN7" s="1377"/>
      <c r="RHO7" s="1377"/>
      <c r="RHP7" s="1377"/>
      <c r="RHQ7" s="1377"/>
      <c r="RHR7" s="1377"/>
      <c r="RHS7" s="1377"/>
      <c r="RHT7" s="1377"/>
      <c r="RHU7" s="1377"/>
      <c r="RHV7" s="1377"/>
      <c r="RHW7" s="1377"/>
      <c r="RHX7" s="1377"/>
      <c r="RHY7" s="1377"/>
      <c r="RHZ7" s="1377"/>
      <c r="RIA7" s="1377"/>
      <c r="RIB7" s="1377"/>
      <c r="RIC7" s="1377"/>
      <c r="RID7" s="1377"/>
      <c r="RIE7" s="1377"/>
      <c r="RIF7" s="1377"/>
      <c r="RIG7" s="1377"/>
      <c r="RIH7" s="1377"/>
      <c r="RII7" s="1377"/>
      <c r="RIJ7" s="1377"/>
      <c r="RIK7" s="1377"/>
      <c r="RIL7" s="1377"/>
      <c r="RIM7" s="1377"/>
      <c r="RIN7" s="1377"/>
      <c r="RIO7" s="1377"/>
      <c r="RIP7" s="1377"/>
      <c r="RIQ7" s="1377"/>
      <c r="RIR7" s="1377"/>
      <c r="RIS7" s="1377"/>
      <c r="RIT7" s="1377"/>
      <c r="RIU7" s="1377"/>
      <c r="RIV7" s="1377"/>
      <c r="RIW7" s="1377"/>
      <c r="RIX7" s="1377"/>
      <c r="RIY7" s="1377"/>
      <c r="RIZ7" s="1377"/>
      <c r="RJA7" s="1377"/>
      <c r="RJB7" s="1377"/>
      <c r="RJC7" s="1377"/>
      <c r="RJD7" s="1377"/>
      <c r="RJE7" s="1377"/>
      <c r="RJF7" s="1377"/>
      <c r="RJG7" s="1377"/>
      <c r="RJH7" s="1377"/>
      <c r="RJI7" s="1377"/>
      <c r="RJJ7" s="1377"/>
      <c r="RJK7" s="1377"/>
      <c r="RJL7" s="1377"/>
      <c r="RJM7" s="1377"/>
      <c r="RJN7" s="1377"/>
      <c r="RJO7" s="1377"/>
      <c r="RJP7" s="1377"/>
      <c r="RJQ7" s="1377"/>
      <c r="RJR7" s="1377"/>
      <c r="RJS7" s="1377"/>
      <c r="RJT7" s="1377"/>
      <c r="RJU7" s="1377"/>
      <c r="RJV7" s="1377"/>
      <c r="RJW7" s="1377"/>
      <c r="RJX7" s="1377"/>
      <c r="RJY7" s="1377"/>
      <c r="RJZ7" s="1377"/>
      <c r="RKA7" s="1377"/>
      <c r="RKB7" s="1377"/>
      <c r="RKC7" s="1377"/>
      <c r="RKD7" s="1377"/>
      <c r="RKE7" s="1377"/>
      <c r="RKF7" s="1377"/>
      <c r="RKG7" s="1377"/>
      <c r="RKH7" s="1377"/>
      <c r="RKI7" s="1377"/>
      <c r="RKJ7" s="1377"/>
      <c r="RKK7" s="1377"/>
      <c r="RKL7" s="1377"/>
      <c r="RKM7" s="1377"/>
      <c r="RKN7" s="1377"/>
      <c r="RKO7" s="1377"/>
      <c r="RKP7" s="1377"/>
      <c r="RKQ7" s="1377"/>
      <c r="RKR7" s="1377"/>
      <c r="RKS7" s="1377"/>
      <c r="RKT7" s="1377"/>
      <c r="RKU7" s="1377"/>
      <c r="RKV7" s="1377"/>
      <c r="RKW7" s="1377"/>
      <c r="RKX7" s="1377"/>
      <c r="RKY7" s="1377"/>
      <c r="RKZ7" s="1377"/>
      <c r="RLA7" s="1377"/>
      <c r="RLB7" s="1377"/>
      <c r="RLC7" s="1377"/>
      <c r="RLD7" s="1377"/>
      <c r="RLE7" s="1377"/>
      <c r="RLF7" s="1377"/>
      <c r="RLG7" s="1377"/>
      <c r="RLH7" s="1377"/>
      <c r="RLI7" s="1377"/>
      <c r="RLJ7" s="1377"/>
      <c r="RLK7" s="1377"/>
      <c r="RLL7" s="1377"/>
      <c r="RLM7" s="1377"/>
      <c r="RLN7" s="1377"/>
      <c r="RLO7" s="1377"/>
      <c r="RLP7" s="1377"/>
      <c r="RLQ7" s="1377"/>
      <c r="RLR7" s="1377"/>
      <c r="RLS7" s="1377"/>
      <c r="RLT7" s="1377"/>
      <c r="RLU7" s="1377"/>
      <c r="RLV7" s="1377"/>
      <c r="RLW7" s="1377"/>
      <c r="RLX7" s="1377"/>
      <c r="RLY7" s="1377"/>
      <c r="RLZ7" s="1377"/>
      <c r="RMA7" s="1377"/>
      <c r="RMB7" s="1377"/>
      <c r="RMC7" s="1377"/>
      <c r="RMD7" s="1377"/>
      <c r="RME7" s="1377"/>
      <c r="RMF7" s="1377"/>
      <c r="RMG7" s="1377"/>
      <c r="RMH7" s="1377"/>
      <c r="RMI7" s="1377"/>
      <c r="RMJ7" s="1377"/>
      <c r="RMK7" s="1377"/>
      <c r="RML7" s="1377"/>
      <c r="RMM7" s="1377"/>
      <c r="RMN7" s="1377"/>
      <c r="RMO7" s="1377"/>
      <c r="RMP7" s="1377"/>
      <c r="RMQ7" s="1377"/>
      <c r="RMR7" s="1377"/>
      <c r="RMS7" s="1377"/>
      <c r="RMT7" s="1377"/>
      <c r="RMU7" s="1377"/>
      <c r="RMV7" s="1377"/>
      <c r="RMW7" s="1377"/>
      <c r="RMX7" s="1377"/>
      <c r="RMY7" s="1377"/>
      <c r="RMZ7" s="1377"/>
      <c r="RNA7" s="1377"/>
      <c r="RNB7" s="1377"/>
      <c r="RNC7" s="1377"/>
      <c r="RND7" s="1377"/>
      <c r="RNE7" s="1377"/>
      <c r="RNF7" s="1377"/>
      <c r="RNG7" s="1377"/>
      <c r="RNH7" s="1377"/>
      <c r="RNI7" s="1377"/>
      <c r="RNJ7" s="1377"/>
      <c r="RNK7" s="1377"/>
      <c r="RNL7" s="1377"/>
      <c r="RNM7" s="1377"/>
      <c r="RNN7" s="1377"/>
      <c r="RNO7" s="1377"/>
      <c r="RNP7" s="1377"/>
      <c r="RNQ7" s="1377"/>
      <c r="RNR7" s="1377"/>
      <c r="RNS7" s="1377"/>
      <c r="RNT7" s="1377"/>
      <c r="RNU7" s="1377"/>
      <c r="RNV7" s="1377"/>
      <c r="RNW7" s="1377"/>
      <c r="RNX7" s="1377"/>
      <c r="RNY7" s="1377"/>
      <c r="RNZ7" s="1377"/>
      <c r="ROA7" s="1377"/>
      <c r="ROB7" s="1377"/>
      <c r="ROC7" s="1377"/>
      <c r="ROD7" s="1377"/>
      <c r="ROE7" s="1377"/>
      <c r="ROF7" s="1377"/>
      <c r="ROG7" s="1377"/>
      <c r="ROH7" s="1377"/>
      <c r="ROI7" s="1377"/>
      <c r="ROJ7" s="1377"/>
      <c r="ROK7" s="1377"/>
      <c r="ROL7" s="1377"/>
      <c r="ROM7" s="1377"/>
      <c r="RON7" s="1377"/>
      <c r="ROO7" s="1377"/>
      <c r="ROP7" s="1377"/>
      <c r="ROQ7" s="1377"/>
      <c r="ROR7" s="1377"/>
      <c r="ROS7" s="1377"/>
      <c r="ROT7" s="1377"/>
      <c r="ROU7" s="1377"/>
      <c r="ROV7" s="1377"/>
      <c r="ROW7" s="1377"/>
      <c r="ROX7" s="1377"/>
      <c r="ROY7" s="1377"/>
      <c r="ROZ7" s="1377"/>
      <c r="RPA7" s="1377"/>
      <c r="RPB7" s="1377"/>
      <c r="RPC7" s="1377"/>
      <c r="RPD7" s="1377"/>
      <c r="RPE7" s="1377"/>
      <c r="RPF7" s="1377"/>
      <c r="RPG7" s="1377"/>
      <c r="RPH7" s="1377"/>
      <c r="RPI7" s="1377"/>
      <c r="RPJ7" s="1377"/>
      <c r="RPK7" s="1377"/>
      <c r="RPL7" s="1377"/>
      <c r="RPM7" s="1377"/>
      <c r="RPN7" s="1377"/>
      <c r="RPO7" s="1377"/>
      <c r="RPP7" s="1377"/>
      <c r="RPQ7" s="1377"/>
      <c r="RPR7" s="1377"/>
      <c r="RPS7" s="1377"/>
      <c r="RPT7" s="1377"/>
      <c r="RPU7" s="1377"/>
      <c r="RPV7" s="1377"/>
      <c r="RPW7" s="1377"/>
      <c r="RPX7" s="1377"/>
      <c r="RPY7" s="1377"/>
      <c r="RPZ7" s="1377"/>
      <c r="RQA7" s="1377"/>
      <c r="RQB7" s="1377"/>
      <c r="RQC7" s="1377"/>
      <c r="RQD7" s="1377"/>
      <c r="RQE7" s="1377"/>
      <c r="RQF7" s="1377"/>
      <c r="RQG7" s="1377"/>
      <c r="RQH7" s="1377"/>
      <c r="RQI7" s="1377"/>
      <c r="RQJ7" s="1377"/>
      <c r="RQK7" s="1377"/>
      <c r="RQL7" s="1377"/>
      <c r="RQM7" s="1377"/>
      <c r="RQN7" s="1377"/>
      <c r="RQO7" s="1377"/>
      <c r="RQP7" s="1377"/>
      <c r="RQQ7" s="1377"/>
      <c r="RQR7" s="1377"/>
      <c r="RQS7" s="1377"/>
      <c r="RQT7" s="1377"/>
      <c r="RQU7" s="1377"/>
      <c r="RQV7" s="1377"/>
      <c r="RQW7" s="1377"/>
      <c r="RQX7" s="1377"/>
      <c r="RQY7" s="1377"/>
      <c r="RQZ7" s="1377"/>
      <c r="RRA7" s="1377"/>
      <c r="RRB7" s="1377"/>
      <c r="RRC7" s="1377"/>
      <c r="RRD7" s="1377"/>
      <c r="RRE7" s="1377"/>
      <c r="RRF7" s="1377"/>
      <c r="RRG7" s="1377"/>
      <c r="RRH7" s="1377"/>
      <c r="RRI7" s="1377"/>
      <c r="RRJ7" s="1377"/>
      <c r="RRK7" s="1377"/>
      <c r="RRL7" s="1377"/>
      <c r="RRM7" s="1377"/>
      <c r="RRN7" s="1377"/>
      <c r="RRO7" s="1377"/>
      <c r="RRP7" s="1377"/>
      <c r="RRQ7" s="1377"/>
      <c r="RRR7" s="1377"/>
      <c r="RRS7" s="1377"/>
      <c r="RRT7" s="1377"/>
      <c r="RRU7" s="1377"/>
      <c r="RRV7" s="1377"/>
      <c r="RRW7" s="1377"/>
      <c r="RRX7" s="1377"/>
      <c r="RRY7" s="1377"/>
      <c r="RRZ7" s="1377"/>
      <c r="RSA7" s="1377"/>
      <c r="RSB7" s="1377"/>
      <c r="RSC7" s="1377"/>
      <c r="RSD7" s="1377"/>
      <c r="RSE7" s="1377"/>
      <c r="RSF7" s="1377"/>
      <c r="RSG7" s="1377"/>
      <c r="RSH7" s="1377"/>
      <c r="RSI7" s="1377"/>
      <c r="RSJ7" s="1377"/>
      <c r="RSK7" s="1377"/>
      <c r="RSL7" s="1377"/>
      <c r="RSM7" s="1377"/>
      <c r="RSN7" s="1377"/>
      <c r="RSO7" s="1377"/>
      <c r="RSP7" s="1377"/>
      <c r="RSQ7" s="1377"/>
      <c r="RSR7" s="1377"/>
      <c r="RSS7" s="1377"/>
      <c r="RST7" s="1377"/>
      <c r="RSU7" s="1377"/>
      <c r="RSV7" s="1377"/>
      <c r="RSW7" s="1377"/>
      <c r="RSX7" s="1377"/>
      <c r="RSY7" s="1377"/>
      <c r="RSZ7" s="1377"/>
      <c r="RTA7" s="1377"/>
      <c r="RTB7" s="1377"/>
      <c r="RTC7" s="1377"/>
      <c r="RTD7" s="1377"/>
      <c r="RTE7" s="1377"/>
      <c r="RTF7" s="1377"/>
      <c r="RTG7" s="1377"/>
      <c r="RTH7" s="1377"/>
      <c r="RTI7" s="1377"/>
      <c r="RTJ7" s="1377"/>
      <c r="RTK7" s="1377"/>
      <c r="RTL7" s="1377"/>
      <c r="RTM7" s="1377"/>
      <c r="RTN7" s="1377"/>
      <c r="RTO7" s="1377"/>
      <c r="RTP7" s="1377"/>
      <c r="RTQ7" s="1377"/>
      <c r="RTR7" s="1377"/>
      <c r="RTS7" s="1377"/>
      <c r="RTT7" s="1377"/>
      <c r="RTU7" s="1377"/>
      <c r="RTV7" s="1377"/>
      <c r="RTW7" s="1377"/>
      <c r="RTX7" s="1377"/>
      <c r="RTY7" s="1377"/>
      <c r="RTZ7" s="1377"/>
      <c r="RUA7" s="1377"/>
      <c r="RUB7" s="1377"/>
      <c r="RUC7" s="1377"/>
      <c r="RUD7" s="1377"/>
      <c r="RUE7" s="1377"/>
      <c r="RUF7" s="1377"/>
      <c r="RUG7" s="1377"/>
      <c r="RUH7" s="1377"/>
      <c r="RUI7" s="1377"/>
      <c r="RUJ7" s="1377"/>
      <c r="RUK7" s="1377"/>
      <c r="RUL7" s="1377"/>
      <c r="RUM7" s="1377"/>
      <c r="RUN7" s="1377"/>
      <c r="RUO7" s="1377"/>
      <c r="RUP7" s="1377"/>
      <c r="RUQ7" s="1377"/>
      <c r="RUR7" s="1377"/>
      <c r="RUS7" s="1377"/>
      <c r="RUT7" s="1377"/>
      <c r="RUU7" s="1377"/>
      <c r="RUV7" s="1377"/>
      <c r="RUW7" s="1377"/>
      <c r="RUX7" s="1377"/>
      <c r="RUY7" s="1377"/>
      <c r="RUZ7" s="1377"/>
      <c r="RVA7" s="1377"/>
      <c r="RVB7" s="1377"/>
      <c r="RVC7" s="1377"/>
      <c r="RVD7" s="1377"/>
      <c r="RVE7" s="1377"/>
      <c r="RVF7" s="1377"/>
      <c r="RVG7" s="1377"/>
      <c r="RVH7" s="1377"/>
      <c r="RVI7" s="1377"/>
      <c r="RVJ7" s="1377"/>
      <c r="RVK7" s="1377"/>
      <c r="RVL7" s="1377"/>
      <c r="RVM7" s="1377"/>
      <c r="RVN7" s="1377"/>
      <c r="RVO7" s="1377"/>
      <c r="RVP7" s="1377"/>
      <c r="RVQ7" s="1377"/>
      <c r="RVR7" s="1377"/>
      <c r="RVS7" s="1377"/>
      <c r="RVT7" s="1377"/>
      <c r="RVU7" s="1377"/>
      <c r="RVV7" s="1377"/>
      <c r="RVW7" s="1377"/>
      <c r="RVX7" s="1377"/>
      <c r="RVY7" s="1377"/>
      <c r="RVZ7" s="1377"/>
      <c r="RWA7" s="1377"/>
      <c r="RWB7" s="1377"/>
      <c r="RWC7" s="1377"/>
      <c r="RWD7" s="1377"/>
      <c r="RWE7" s="1377"/>
      <c r="RWF7" s="1377"/>
      <c r="RWG7" s="1377"/>
      <c r="RWH7" s="1377"/>
      <c r="RWI7" s="1377"/>
      <c r="RWJ7" s="1377"/>
      <c r="RWK7" s="1377"/>
      <c r="RWL7" s="1377"/>
      <c r="RWM7" s="1377"/>
      <c r="RWN7" s="1377"/>
      <c r="RWO7" s="1377"/>
      <c r="RWP7" s="1377"/>
      <c r="RWQ7" s="1377"/>
      <c r="RWR7" s="1377"/>
      <c r="RWS7" s="1377"/>
      <c r="RWT7" s="1377"/>
      <c r="RWU7" s="1377"/>
      <c r="RWV7" s="1377"/>
      <c r="RWW7" s="1377"/>
      <c r="RWX7" s="1377"/>
      <c r="RWY7" s="1377"/>
      <c r="RWZ7" s="1377"/>
      <c r="RXA7" s="1377"/>
      <c r="RXB7" s="1377"/>
      <c r="RXC7" s="1377"/>
      <c r="RXD7" s="1377"/>
      <c r="RXE7" s="1377"/>
      <c r="RXF7" s="1377"/>
      <c r="RXG7" s="1377"/>
      <c r="RXH7" s="1377"/>
      <c r="RXI7" s="1377"/>
      <c r="RXJ7" s="1377"/>
      <c r="RXK7" s="1377"/>
      <c r="RXL7" s="1377"/>
      <c r="RXM7" s="1377"/>
      <c r="RXN7" s="1377"/>
      <c r="RXO7" s="1377"/>
      <c r="RXP7" s="1377"/>
      <c r="RXQ7" s="1377"/>
      <c r="RXR7" s="1377"/>
      <c r="RXS7" s="1377"/>
      <c r="RXT7" s="1377"/>
      <c r="RXU7" s="1377"/>
      <c r="RXV7" s="1377"/>
      <c r="RXW7" s="1377"/>
      <c r="RXX7" s="1377"/>
      <c r="RXY7" s="1377"/>
      <c r="RXZ7" s="1377"/>
      <c r="RYA7" s="1377"/>
      <c r="RYB7" s="1377"/>
      <c r="RYC7" s="1377"/>
      <c r="RYD7" s="1377"/>
      <c r="RYE7" s="1377"/>
      <c r="RYF7" s="1377"/>
      <c r="RYG7" s="1377"/>
      <c r="RYH7" s="1377"/>
      <c r="RYI7" s="1377"/>
      <c r="RYJ7" s="1377"/>
      <c r="RYK7" s="1377"/>
      <c r="RYL7" s="1377"/>
      <c r="RYM7" s="1377"/>
      <c r="RYN7" s="1377"/>
      <c r="RYO7" s="1377"/>
      <c r="RYP7" s="1377"/>
      <c r="RYQ7" s="1377"/>
      <c r="RYR7" s="1377"/>
      <c r="RYS7" s="1377"/>
      <c r="RYT7" s="1377"/>
      <c r="RYU7" s="1377"/>
      <c r="RYV7" s="1377"/>
      <c r="RYW7" s="1377"/>
      <c r="RYX7" s="1377"/>
      <c r="RYY7" s="1377"/>
      <c r="RYZ7" s="1377"/>
      <c r="RZA7" s="1377"/>
      <c r="RZB7" s="1377"/>
      <c r="RZC7" s="1377"/>
      <c r="RZD7" s="1377"/>
      <c r="RZE7" s="1377"/>
      <c r="RZF7" s="1377"/>
      <c r="RZG7" s="1377"/>
      <c r="RZH7" s="1377"/>
      <c r="RZI7" s="1377"/>
      <c r="RZJ7" s="1377"/>
      <c r="RZK7" s="1377"/>
      <c r="RZL7" s="1377"/>
      <c r="RZM7" s="1377"/>
      <c r="RZN7" s="1377"/>
      <c r="RZO7" s="1377"/>
      <c r="RZP7" s="1377"/>
      <c r="RZQ7" s="1377"/>
      <c r="RZR7" s="1377"/>
      <c r="RZS7" s="1377"/>
      <c r="RZT7" s="1377"/>
      <c r="RZU7" s="1377"/>
      <c r="RZV7" s="1377"/>
      <c r="RZW7" s="1377"/>
      <c r="RZX7" s="1377"/>
      <c r="RZY7" s="1377"/>
      <c r="RZZ7" s="1377"/>
      <c r="SAA7" s="1377"/>
      <c r="SAB7" s="1377"/>
      <c r="SAC7" s="1377"/>
      <c r="SAD7" s="1377"/>
      <c r="SAE7" s="1377"/>
      <c r="SAF7" s="1377"/>
      <c r="SAG7" s="1377"/>
      <c r="SAH7" s="1377"/>
      <c r="SAI7" s="1377"/>
      <c r="SAJ7" s="1377"/>
      <c r="SAK7" s="1377"/>
      <c r="SAL7" s="1377"/>
      <c r="SAM7" s="1377"/>
      <c r="SAN7" s="1377"/>
      <c r="SAO7" s="1377"/>
      <c r="SAP7" s="1377"/>
      <c r="SAQ7" s="1377"/>
      <c r="SAR7" s="1377"/>
      <c r="SAS7" s="1377"/>
      <c r="SAT7" s="1377"/>
      <c r="SAU7" s="1377"/>
      <c r="SAV7" s="1377"/>
      <c r="SAW7" s="1377"/>
      <c r="SAX7" s="1377"/>
      <c r="SAY7" s="1377"/>
      <c r="SAZ7" s="1377"/>
      <c r="SBA7" s="1377"/>
      <c r="SBB7" s="1377"/>
      <c r="SBC7" s="1377"/>
      <c r="SBD7" s="1377"/>
      <c r="SBE7" s="1377"/>
      <c r="SBF7" s="1377"/>
      <c r="SBG7" s="1377"/>
      <c r="SBH7" s="1377"/>
      <c r="SBI7" s="1377"/>
      <c r="SBJ7" s="1377"/>
      <c r="SBK7" s="1377"/>
      <c r="SBL7" s="1377"/>
      <c r="SBM7" s="1377"/>
      <c r="SBN7" s="1377"/>
      <c r="SBO7" s="1377"/>
      <c r="SBP7" s="1377"/>
      <c r="SBQ7" s="1377"/>
      <c r="SBR7" s="1377"/>
      <c r="SBS7" s="1377"/>
      <c r="SBT7" s="1377"/>
      <c r="SBU7" s="1377"/>
      <c r="SBV7" s="1377"/>
      <c r="SBW7" s="1377"/>
      <c r="SBX7" s="1377"/>
      <c r="SBY7" s="1377"/>
      <c r="SBZ7" s="1377"/>
      <c r="SCA7" s="1377"/>
      <c r="SCB7" s="1377"/>
      <c r="SCC7" s="1377"/>
      <c r="SCD7" s="1377"/>
      <c r="SCE7" s="1377"/>
      <c r="SCF7" s="1377"/>
      <c r="SCG7" s="1377"/>
      <c r="SCH7" s="1377"/>
      <c r="SCI7" s="1377"/>
      <c r="SCJ7" s="1377"/>
      <c r="SCK7" s="1377"/>
      <c r="SCL7" s="1377"/>
      <c r="SCM7" s="1377"/>
      <c r="SCN7" s="1377"/>
      <c r="SCO7" s="1377"/>
      <c r="SCP7" s="1377"/>
      <c r="SCQ7" s="1377"/>
      <c r="SCR7" s="1377"/>
      <c r="SCS7" s="1377"/>
      <c r="SCT7" s="1377"/>
      <c r="SCU7" s="1377"/>
      <c r="SCV7" s="1377"/>
      <c r="SCW7" s="1377"/>
      <c r="SCX7" s="1377"/>
      <c r="SCY7" s="1377"/>
      <c r="SCZ7" s="1377"/>
      <c r="SDA7" s="1377"/>
      <c r="SDB7" s="1377"/>
      <c r="SDC7" s="1377"/>
      <c r="SDD7" s="1377"/>
      <c r="SDE7" s="1377"/>
      <c r="SDF7" s="1377"/>
      <c r="SDG7" s="1377"/>
      <c r="SDH7" s="1377"/>
      <c r="SDI7" s="1377"/>
      <c r="SDJ7" s="1377"/>
      <c r="SDK7" s="1377"/>
      <c r="SDL7" s="1377"/>
      <c r="SDM7" s="1377"/>
      <c r="SDN7" s="1377"/>
      <c r="SDO7" s="1377"/>
      <c r="SDP7" s="1377"/>
      <c r="SDQ7" s="1377"/>
      <c r="SDR7" s="1377"/>
      <c r="SDS7" s="1377"/>
      <c r="SDT7" s="1377"/>
      <c r="SDU7" s="1377"/>
      <c r="SDV7" s="1377"/>
      <c r="SDW7" s="1377"/>
      <c r="SDX7" s="1377"/>
      <c r="SDY7" s="1377"/>
      <c r="SDZ7" s="1377"/>
      <c r="SEA7" s="1377"/>
      <c r="SEB7" s="1377"/>
      <c r="SEC7" s="1377"/>
      <c r="SED7" s="1377"/>
      <c r="SEE7" s="1377"/>
      <c r="SEF7" s="1377"/>
      <c r="SEG7" s="1377"/>
      <c r="SEH7" s="1377"/>
      <c r="SEI7" s="1377"/>
      <c r="SEJ7" s="1377"/>
      <c r="SEK7" s="1377"/>
      <c r="SEL7" s="1377"/>
      <c r="SEM7" s="1377"/>
      <c r="SEN7" s="1377"/>
      <c r="SEO7" s="1377"/>
      <c r="SEP7" s="1377"/>
      <c r="SEQ7" s="1377"/>
      <c r="SER7" s="1377"/>
      <c r="SES7" s="1377"/>
      <c r="SET7" s="1377"/>
      <c r="SEU7" s="1377"/>
      <c r="SEV7" s="1377"/>
      <c r="SEW7" s="1377"/>
      <c r="SEX7" s="1377"/>
      <c r="SEY7" s="1377"/>
      <c r="SEZ7" s="1377"/>
      <c r="SFA7" s="1377"/>
      <c r="SFB7" s="1377"/>
      <c r="SFC7" s="1377"/>
      <c r="SFD7" s="1377"/>
      <c r="SFE7" s="1377"/>
      <c r="SFF7" s="1377"/>
      <c r="SFG7" s="1377"/>
      <c r="SFH7" s="1377"/>
      <c r="SFI7" s="1377"/>
      <c r="SFJ7" s="1377"/>
      <c r="SFK7" s="1377"/>
      <c r="SFL7" s="1377"/>
      <c r="SFM7" s="1377"/>
      <c r="SFN7" s="1377"/>
      <c r="SFO7" s="1377"/>
      <c r="SFP7" s="1377"/>
      <c r="SFQ7" s="1377"/>
      <c r="SFR7" s="1377"/>
      <c r="SFS7" s="1377"/>
      <c r="SFT7" s="1377"/>
      <c r="SFU7" s="1377"/>
      <c r="SFV7" s="1377"/>
      <c r="SFW7" s="1377"/>
      <c r="SFX7" s="1377"/>
      <c r="SFY7" s="1377"/>
      <c r="SFZ7" s="1377"/>
      <c r="SGA7" s="1377"/>
      <c r="SGB7" s="1377"/>
      <c r="SGC7" s="1377"/>
      <c r="SGD7" s="1377"/>
      <c r="SGE7" s="1377"/>
      <c r="SGF7" s="1377"/>
      <c r="SGG7" s="1377"/>
      <c r="SGH7" s="1377"/>
      <c r="SGI7" s="1377"/>
      <c r="SGJ7" s="1377"/>
      <c r="SGK7" s="1377"/>
      <c r="SGL7" s="1377"/>
      <c r="SGM7" s="1377"/>
      <c r="SGN7" s="1377"/>
      <c r="SGO7" s="1377"/>
      <c r="SGP7" s="1377"/>
      <c r="SGQ7" s="1377"/>
      <c r="SGR7" s="1377"/>
      <c r="SGS7" s="1377"/>
      <c r="SGT7" s="1377"/>
      <c r="SGU7" s="1377"/>
      <c r="SGV7" s="1377"/>
      <c r="SGW7" s="1377"/>
      <c r="SGX7" s="1377"/>
      <c r="SGY7" s="1377"/>
      <c r="SGZ7" s="1377"/>
      <c r="SHA7" s="1377"/>
      <c r="SHB7" s="1377"/>
      <c r="SHC7" s="1377"/>
      <c r="SHD7" s="1377"/>
      <c r="SHE7" s="1377"/>
      <c r="SHF7" s="1377"/>
      <c r="SHG7" s="1377"/>
      <c r="SHH7" s="1377"/>
      <c r="SHI7" s="1377"/>
      <c r="SHJ7" s="1377"/>
      <c r="SHK7" s="1377"/>
      <c r="SHL7" s="1377"/>
      <c r="SHM7" s="1377"/>
      <c r="SHN7" s="1377"/>
      <c r="SHO7" s="1377"/>
      <c r="SHP7" s="1377"/>
      <c r="SHQ7" s="1377"/>
      <c r="SHR7" s="1377"/>
      <c r="SHS7" s="1377"/>
      <c r="SHT7" s="1377"/>
      <c r="SHU7" s="1377"/>
      <c r="SHV7" s="1377"/>
      <c r="SHW7" s="1377"/>
      <c r="SHX7" s="1377"/>
      <c r="SHY7" s="1377"/>
      <c r="SHZ7" s="1377"/>
      <c r="SIA7" s="1377"/>
      <c r="SIB7" s="1377"/>
      <c r="SIC7" s="1377"/>
      <c r="SID7" s="1377"/>
      <c r="SIE7" s="1377"/>
      <c r="SIF7" s="1377"/>
      <c r="SIG7" s="1377"/>
      <c r="SIH7" s="1377"/>
      <c r="SII7" s="1377"/>
      <c r="SIJ7" s="1377"/>
      <c r="SIK7" s="1377"/>
      <c r="SIL7" s="1377"/>
      <c r="SIM7" s="1377"/>
      <c r="SIN7" s="1377"/>
      <c r="SIO7" s="1377"/>
      <c r="SIP7" s="1377"/>
      <c r="SIQ7" s="1377"/>
      <c r="SIR7" s="1377"/>
      <c r="SIS7" s="1377"/>
      <c r="SIT7" s="1377"/>
      <c r="SIU7" s="1377"/>
      <c r="SIV7" s="1377"/>
      <c r="SIW7" s="1377"/>
      <c r="SIX7" s="1377"/>
      <c r="SIY7" s="1377"/>
      <c r="SIZ7" s="1377"/>
      <c r="SJA7" s="1377"/>
      <c r="SJB7" s="1377"/>
      <c r="SJC7" s="1377"/>
      <c r="SJD7" s="1377"/>
      <c r="SJE7" s="1377"/>
      <c r="SJF7" s="1377"/>
      <c r="SJG7" s="1377"/>
      <c r="SJH7" s="1377"/>
      <c r="SJI7" s="1377"/>
      <c r="SJJ7" s="1377"/>
      <c r="SJK7" s="1377"/>
      <c r="SJL7" s="1377"/>
      <c r="SJM7" s="1377"/>
      <c r="SJN7" s="1377"/>
      <c r="SJO7" s="1377"/>
      <c r="SJP7" s="1377"/>
      <c r="SJQ7" s="1377"/>
      <c r="SJR7" s="1377"/>
      <c r="SJS7" s="1377"/>
      <c r="SJT7" s="1377"/>
      <c r="SJU7" s="1377"/>
      <c r="SJV7" s="1377"/>
      <c r="SJW7" s="1377"/>
      <c r="SJX7" s="1377"/>
      <c r="SJY7" s="1377"/>
      <c r="SJZ7" s="1377"/>
      <c r="SKA7" s="1377"/>
      <c r="SKB7" s="1377"/>
      <c r="SKC7" s="1377"/>
      <c r="SKD7" s="1377"/>
      <c r="SKE7" s="1377"/>
      <c r="SKF7" s="1377"/>
      <c r="SKG7" s="1377"/>
      <c r="SKH7" s="1377"/>
      <c r="SKI7" s="1377"/>
      <c r="SKJ7" s="1377"/>
      <c r="SKK7" s="1377"/>
      <c r="SKL7" s="1377"/>
      <c r="SKM7" s="1377"/>
      <c r="SKN7" s="1377"/>
      <c r="SKO7" s="1377"/>
      <c r="SKP7" s="1377"/>
      <c r="SKQ7" s="1377"/>
      <c r="SKR7" s="1377"/>
      <c r="SKS7" s="1377"/>
      <c r="SKT7" s="1377"/>
      <c r="SKU7" s="1377"/>
      <c r="SKV7" s="1377"/>
      <c r="SKW7" s="1377"/>
      <c r="SKX7" s="1377"/>
      <c r="SKY7" s="1377"/>
      <c r="SKZ7" s="1377"/>
      <c r="SLA7" s="1377"/>
      <c r="SLB7" s="1377"/>
      <c r="SLC7" s="1377"/>
      <c r="SLD7" s="1377"/>
      <c r="SLE7" s="1377"/>
      <c r="SLF7" s="1377"/>
      <c r="SLG7" s="1377"/>
      <c r="SLH7" s="1377"/>
      <c r="SLI7" s="1377"/>
      <c r="SLJ7" s="1377"/>
      <c r="SLK7" s="1377"/>
      <c r="SLL7" s="1377"/>
      <c r="SLM7" s="1377"/>
      <c r="SLN7" s="1377"/>
      <c r="SLO7" s="1377"/>
      <c r="SLP7" s="1377"/>
      <c r="SLQ7" s="1377"/>
      <c r="SLR7" s="1377"/>
      <c r="SLS7" s="1377"/>
      <c r="SLT7" s="1377"/>
      <c r="SLU7" s="1377"/>
      <c r="SLV7" s="1377"/>
      <c r="SLW7" s="1377"/>
      <c r="SLX7" s="1377"/>
      <c r="SLY7" s="1377"/>
      <c r="SLZ7" s="1377"/>
      <c r="SMA7" s="1377"/>
      <c r="SMB7" s="1377"/>
      <c r="SMC7" s="1377"/>
      <c r="SMD7" s="1377"/>
      <c r="SME7" s="1377"/>
      <c r="SMF7" s="1377"/>
      <c r="SMG7" s="1377"/>
      <c r="SMH7" s="1377"/>
      <c r="SMI7" s="1377"/>
      <c r="SMJ7" s="1377"/>
      <c r="SMK7" s="1377"/>
      <c r="SML7" s="1377"/>
      <c r="SMM7" s="1377"/>
      <c r="SMN7" s="1377"/>
      <c r="SMO7" s="1377"/>
      <c r="SMP7" s="1377"/>
      <c r="SMQ7" s="1377"/>
      <c r="SMR7" s="1377"/>
      <c r="SMS7" s="1377"/>
      <c r="SMT7" s="1377"/>
      <c r="SMU7" s="1377"/>
      <c r="SMV7" s="1377"/>
      <c r="SMW7" s="1377"/>
      <c r="SMX7" s="1377"/>
      <c r="SMY7" s="1377"/>
      <c r="SMZ7" s="1377"/>
      <c r="SNA7" s="1377"/>
      <c r="SNB7" s="1377"/>
      <c r="SNC7" s="1377"/>
      <c r="SND7" s="1377"/>
      <c r="SNE7" s="1377"/>
      <c r="SNF7" s="1377"/>
      <c r="SNG7" s="1377"/>
      <c r="SNH7" s="1377"/>
      <c r="SNI7" s="1377"/>
      <c r="SNJ7" s="1377"/>
      <c r="SNK7" s="1377"/>
      <c r="SNL7" s="1377"/>
      <c r="SNM7" s="1377"/>
      <c r="SNN7" s="1377"/>
      <c r="SNO7" s="1377"/>
      <c r="SNP7" s="1377"/>
      <c r="SNQ7" s="1377"/>
      <c r="SNR7" s="1377"/>
      <c r="SNS7" s="1377"/>
      <c r="SNT7" s="1377"/>
      <c r="SNU7" s="1377"/>
      <c r="SNV7" s="1377"/>
      <c r="SNW7" s="1377"/>
      <c r="SNX7" s="1377"/>
      <c r="SNY7" s="1377"/>
      <c r="SNZ7" s="1377"/>
      <c r="SOA7" s="1377"/>
      <c r="SOB7" s="1377"/>
      <c r="SOC7" s="1377"/>
      <c r="SOD7" s="1377"/>
      <c r="SOE7" s="1377"/>
      <c r="SOF7" s="1377"/>
      <c r="SOG7" s="1377"/>
      <c r="SOH7" s="1377"/>
      <c r="SOI7" s="1377"/>
      <c r="SOJ7" s="1377"/>
      <c r="SOK7" s="1377"/>
      <c r="SOL7" s="1377"/>
      <c r="SOM7" s="1377"/>
      <c r="SON7" s="1377"/>
      <c r="SOO7" s="1377"/>
      <c r="SOP7" s="1377"/>
      <c r="SOQ7" s="1377"/>
      <c r="SOR7" s="1377"/>
      <c r="SOS7" s="1377"/>
      <c r="SOT7" s="1377"/>
      <c r="SOU7" s="1377"/>
      <c r="SOV7" s="1377"/>
      <c r="SOW7" s="1377"/>
      <c r="SOX7" s="1377"/>
      <c r="SOY7" s="1377"/>
      <c r="SOZ7" s="1377"/>
      <c r="SPA7" s="1377"/>
      <c r="SPB7" s="1377"/>
      <c r="SPC7" s="1377"/>
      <c r="SPD7" s="1377"/>
      <c r="SPE7" s="1377"/>
      <c r="SPF7" s="1377"/>
      <c r="SPG7" s="1377"/>
      <c r="SPH7" s="1377"/>
      <c r="SPI7" s="1377"/>
      <c r="SPJ7" s="1377"/>
      <c r="SPK7" s="1377"/>
      <c r="SPL7" s="1377"/>
      <c r="SPM7" s="1377"/>
      <c r="SPN7" s="1377"/>
      <c r="SPO7" s="1377"/>
      <c r="SPP7" s="1377"/>
      <c r="SPQ7" s="1377"/>
      <c r="SPR7" s="1377"/>
      <c r="SPS7" s="1377"/>
      <c r="SPT7" s="1377"/>
      <c r="SPU7" s="1377"/>
      <c r="SPV7" s="1377"/>
      <c r="SPW7" s="1377"/>
      <c r="SPX7" s="1377"/>
      <c r="SPY7" s="1377"/>
      <c r="SPZ7" s="1377"/>
      <c r="SQA7" s="1377"/>
      <c r="SQB7" s="1377"/>
      <c r="SQC7" s="1377"/>
      <c r="SQD7" s="1377"/>
      <c r="SQE7" s="1377"/>
      <c r="SQF7" s="1377"/>
      <c r="SQG7" s="1377"/>
      <c r="SQH7" s="1377"/>
      <c r="SQI7" s="1377"/>
      <c r="SQJ7" s="1377"/>
      <c r="SQK7" s="1377"/>
      <c r="SQL7" s="1377"/>
      <c r="SQM7" s="1377"/>
      <c r="SQN7" s="1377"/>
      <c r="SQO7" s="1377"/>
      <c r="SQP7" s="1377"/>
      <c r="SQQ7" s="1377"/>
      <c r="SQR7" s="1377"/>
      <c r="SQS7" s="1377"/>
      <c r="SQT7" s="1377"/>
      <c r="SQU7" s="1377"/>
      <c r="SQV7" s="1377"/>
      <c r="SQW7" s="1377"/>
      <c r="SQX7" s="1377"/>
      <c r="SQY7" s="1377"/>
      <c r="SQZ7" s="1377"/>
      <c r="SRA7" s="1377"/>
      <c r="SRB7" s="1377"/>
      <c r="SRC7" s="1377"/>
      <c r="SRD7" s="1377"/>
      <c r="SRE7" s="1377"/>
      <c r="SRF7" s="1377"/>
      <c r="SRG7" s="1377"/>
      <c r="SRH7" s="1377"/>
      <c r="SRI7" s="1377"/>
      <c r="SRJ7" s="1377"/>
      <c r="SRK7" s="1377"/>
      <c r="SRL7" s="1377"/>
      <c r="SRM7" s="1377"/>
      <c r="SRN7" s="1377"/>
      <c r="SRO7" s="1377"/>
      <c r="SRP7" s="1377"/>
      <c r="SRQ7" s="1377"/>
      <c r="SRR7" s="1377"/>
      <c r="SRS7" s="1377"/>
      <c r="SRT7" s="1377"/>
      <c r="SRU7" s="1377"/>
      <c r="SRV7" s="1377"/>
      <c r="SRW7" s="1377"/>
      <c r="SRX7" s="1377"/>
      <c r="SRY7" s="1377"/>
      <c r="SRZ7" s="1377"/>
      <c r="SSA7" s="1377"/>
      <c r="SSB7" s="1377"/>
      <c r="SSC7" s="1377"/>
      <c r="SSD7" s="1377"/>
      <c r="SSE7" s="1377"/>
      <c r="SSF7" s="1377"/>
      <c r="SSG7" s="1377"/>
      <c r="SSH7" s="1377"/>
      <c r="SSI7" s="1377"/>
      <c r="SSJ7" s="1377"/>
      <c r="SSK7" s="1377"/>
      <c r="SSL7" s="1377"/>
      <c r="SSM7" s="1377"/>
      <c r="SSN7" s="1377"/>
      <c r="SSO7" s="1377"/>
      <c r="SSP7" s="1377"/>
      <c r="SSQ7" s="1377"/>
      <c r="SSR7" s="1377"/>
      <c r="SSS7" s="1377"/>
      <c r="SST7" s="1377"/>
      <c r="SSU7" s="1377"/>
      <c r="SSV7" s="1377"/>
      <c r="SSW7" s="1377"/>
      <c r="SSX7" s="1377"/>
      <c r="SSY7" s="1377"/>
      <c r="SSZ7" s="1377"/>
      <c r="STA7" s="1377"/>
      <c r="STB7" s="1377"/>
      <c r="STC7" s="1377"/>
      <c r="STD7" s="1377"/>
      <c r="STE7" s="1377"/>
      <c r="STF7" s="1377"/>
      <c r="STG7" s="1377"/>
      <c r="STH7" s="1377"/>
      <c r="STI7" s="1377"/>
      <c r="STJ7" s="1377"/>
      <c r="STK7" s="1377"/>
      <c r="STL7" s="1377"/>
      <c r="STM7" s="1377"/>
      <c r="STN7" s="1377"/>
      <c r="STO7" s="1377"/>
      <c r="STP7" s="1377"/>
      <c r="STQ7" s="1377"/>
      <c r="STR7" s="1377"/>
      <c r="STS7" s="1377"/>
      <c r="STT7" s="1377"/>
      <c r="STU7" s="1377"/>
      <c r="STV7" s="1377"/>
      <c r="STW7" s="1377"/>
      <c r="STX7" s="1377"/>
      <c r="STY7" s="1377"/>
      <c r="STZ7" s="1377"/>
      <c r="SUA7" s="1377"/>
      <c r="SUB7" s="1377"/>
      <c r="SUC7" s="1377"/>
      <c r="SUD7" s="1377"/>
      <c r="SUE7" s="1377"/>
      <c r="SUF7" s="1377"/>
      <c r="SUG7" s="1377"/>
      <c r="SUH7" s="1377"/>
      <c r="SUI7" s="1377"/>
      <c r="SUJ7" s="1377"/>
      <c r="SUK7" s="1377"/>
      <c r="SUL7" s="1377"/>
      <c r="SUM7" s="1377"/>
      <c r="SUN7" s="1377"/>
      <c r="SUO7" s="1377"/>
      <c r="SUP7" s="1377"/>
      <c r="SUQ7" s="1377"/>
      <c r="SUR7" s="1377"/>
      <c r="SUS7" s="1377"/>
      <c r="SUT7" s="1377"/>
      <c r="SUU7" s="1377"/>
      <c r="SUV7" s="1377"/>
      <c r="SUW7" s="1377"/>
      <c r="SUX7" s="1377"/>
      <c r="SUY7" s="1377"/>
      <c r="SUZ7" s="1377"/>
      <c r="SVA7" s="1377"/>
      <c r="SVB7" s="1377"/>
      <c r="SVC7" s="1377"/>
      <c r="SVD7" s="1377"/>
      <c r="SVE7" s="1377"/>
      <c r="SVF7" s="1377"/>
      <c r="SVG7" s="1377"/>
      <c r="SVH7" s="1377"/>
      <c r="SVI7" s="1377"/>
      <c r="SVJ7" s="1377"/>
      <c r="SVK7" s="1377"/>
      <c r="SVL7" s="1377"/>
      <c r="SVM7" s="1377"/>
      <c r="SVN7" s="1377"/>
      <c r="SVO7" s="1377"/>
      <c r="SVP7" s="1377"/>
      <c r="SVQ7" s="1377"/>
      <c r="SVR7" s="1377"/>
      <c r="SVS7" s="1377"/>
      <c r="SVT7" s="1377"/>
      <c r="SVU7" s="1377"/>
      <c r="SVV7" s="1377"/>
      <c r="SVW7" s="1377"/>
      <c r="SVX7" s="1377"/>
      <c r="SVY7" s="1377"/>
      <c r="SVZ7" s="1377"/>
      <c r="SWA7" s="1377"/>
      <c r="SWB7" s="1377"/>
      <c r="SWC7" s="1377"/>
      <c r="SWD7" s="1377"/>
      <c r="SWE7" s="1377"/>
      <c r="SWF7" s="1377"/>
      <c r="SWG7" s="1377"/>
      <c r="SWH7" s="1377"/>
      <c r="SWI7" s="1377"/>
      <c r="SWJ7" s="1377"/>
      <c r="SWK7" s="1377"/>
      <c r="SWL7" s="1377"/>
      <c r="SWM7" s="1377"/>
      <c r="SWN7" s="1377"/>
      <c r="SWO7" s="1377"/>
      <c r="SWP7" s="1377"/>
      <c r="SWQ7" s="1377"/>
      <c r="SWR7" s="1377"/>
      <c r="SWS7" s="1377"/>
      <c r="SWT7" s="1377"/>
      <c r="SWU7" s="1377"/>
      <c r="SWV7" s="1377"/>
      <c r="SWW7" s="1377"/>
      <c r="SWX7" s="1377"/>
      <c r="SWY7" s="1377"/>
      <c r="SWZ7" s="1377"/>
      <c r="SXA7" s="1377"/>
      <c r="SXB7" s="1377"/>
      <c r="SXC7" s="1377"/>
      <c r="SXD7" s="1377"/>
      <c r="SXE7" s="1377"/>
      <c r="SXF7" s="1377"/>
      <c r="SXG7" s="1377"/>
      <c r="SXH7" s="1377"/>
      <c r="SXI7" s="1377"/>
      <c r="SXJ7" s="1377"/>
      <c r="SXK7" s="1377"/>
      <c r="SXL7" s="1377"/>
      <c r="SXM7" s="1377"/>
      <c r="SXN7" s="1377"/>
      <c r="SXO7" s="1377"/>
      <c r="SXP7" s="1377"/>
      <c r="SXQ7" s="1377"/>
      <c r="SXR7" s="1377"/>
      <c r="SXS7" s="1377"/>
      <c r="SXT7" s="1377"/>
      <c r="SXU7" s="1377"/>
      <c r="SXV7" s="1377"/>
      <c r="SXW7" s="1377"/>
      <c r="SXX7" s="1377"/>
      <c r="SXY7" s="1377"/>
      <c r="SXZ7" s="1377"/>
      <c r="SYA7" s="1377"/>
      <c r="SYB7" s="1377"/>
      <c r="SYC7" s="1377"/>
      <c r="SYD7" s="1377"/>
      <c r="SYE7" s="1377"/>
      <c r="SYF7" s="1377"/>
      <c r="SYG7" s="1377"/>
      <c r="SYH7" s="1377"/>
      <c r="SYI7" s="1377"/>
      <c r="SYJ7" s="1377"/>
      <c r="SYK7" s="1377"/>
      <c r="SYL7" s="1377"/>
      <c r="SYM7" s="1377"/>
      <c r="SYN7" s="1377"/>
      <c r="SYO7" s="1377"/>
      <c r="SYP7" s="1377"/>
      <c r="SYQ7" s="1377"/>
      <c r="SYR7" s="1377"/>
      <c r="SYS7" s="1377"/>
      <c r="SYT7" s="1377"/>
      <c r="SYU7" s="1377"/>
      <c r="SYV7" s="1377"/>
      <c r="SYW7" s="1377"/>
      <c r="SYX7" s="1377"/>
      <c r="SYY7" s="1377"/>
      <c r="SYZ7" s="1377"/>
      <c r="SZA7" s="1377"/>
      <c r="SZB7" s="1377"/>
      <c r="SZC7" s="1377"/>
      <c r="SZD7" s="1377"/>
      <c r="SZE7" s="1377"/>
      <c r="SZF7" s="1377"/>
      <c r="SZG7" s="1377"/>
      <c r="SZH7" s="1377"/>
      <c r="SZI7" s="1377"/>
      <c r="SZJ7" s="1377"/>
      <c r="SZK7" s="1377"/>
      <c r="SZL7" s="1377"/>
      <c r="SZM7" s="1377"/>
      <c r="SZN7" s="1377"/>
      <c r="SZO7" s="1377"/>
      <c r="SZP7" s="1377"/>
      <c r="SZQ7" s="1377"/>
      <c r="SZR7" s="1377"/>
      <c r="SZS7" s="1377"/>
      <c r="SZT7" s="1377"/>
      <c r="SZU7" s="1377"/>
      <c r="SZV7" s="1377"/>
      <c r="SZW7" s="1377"/>
      <c r="SZX7" s="1377"/>
      <c r="SZY7" s="1377"/>
      <c r="SZZ7" s="1377"/>
      <c r="TAA7" s="1377"/>
      <c r="TAB7" s="1377"/>
      <c r="TAC7" s="1377"/>
      <c r="TAD7" s="1377"/>
      <c r="TAE7" s="1377"/>
      <c r="TAF7" s="1377"/>
      <c r="TAG7" s="1377"/>
      <c r="TAH7" s="1377"/>
      <c r="TAI7" s="1377"/>
      <c r="TAJ7" s="1377"/>
      <c r="TAK7" s="1377"/>
      <c r="TAL7" s="1377"/>
      <c r="TAM7" s="1377"/>
      <c r="TAN7" s="1377"/>
      <c r="TAO7" s="1377"/>
      <c r="TAP7" s="1377"/>
      <c r="TAQ7" s="1377"/>
      <c r="TAR7" s="1377"/>
      <c r="TAS7" s="1377"/>
      <c r="TAT7" s="1377"/>
      <c r="TAU7" s="1377"/>
      <c r="TAV7" s="1377"/>
      <c r="TAW7" s="1377"/>
      <c r="TAX7" s="1377"/>
      <c r="TAY7" s="1377"/>
      <c r="TAZ7" s="1377"/>
      <c r="TBA7" s="1377"/>
      <c r="TBB7" s="1377"/>
      <c r="TBC7" s="1377"/>
      <c r="TBD7" s="1377"/>
      <c r="TBE7" s="1377"/>
      <c r="TBF7" s="1377"/>
      <c r="TBG7" s="1377"/>
      <c r="TBH7" s="1377"/>
      <c r="TBI7" s="1377"/>
      <c r="TBJ7" s="1377"/>
      <c r="TBK7" s="1377"/>
      <c r="TBL7" s="1377"/>
      <c r="TBM7" s="1377"/>
      <c r="TBN7" s="1377"/>
      <c r="TBO7" s="1377"/>
      <c r="TBP7" s="1377"/>
      <c r="TBQ7" s="1377"/>
      <c r="TBR7" s="1377"/>
      <c r="TBS7" s="1377"/>
      <c r="TBT7" s="1377"/>
      <c r="TBU7" s="1377"/>
      <c r="TBV7" s="1377"/>
      <c r="TBW7" s="1377"/>
      <c r="TBX7" s="1377"/>
      <c r="TBY7" s="1377"/>
      <c r="TBZ7" s="1377"/>
      <c r="TCA7" s="1377"/>
      <c r="TCB7" s="1377"/>
      <c r="TCC7" s="1377"/>
      <c r="TCD7" s="1377"/>
      <c r="TCE7" s="1377"/>
      <c r="TCF7" s="1377"/>
      <c r="TCG7" s="1377"/>
      <c r="TCH7" s="1377"/>
      <c r="TCI7" s="1377"/>
      <c r="TCJ7" s="1377"/>
      <c r="TCK7" s="1377"/>
      <c r="TCL7" s="1377"/>
      <c r="TCM7" s="1377"/>
      <c r="TCN7" s="1377"/>
      <c r="TCO7" s="1377"/>
      <c r="TCP7" s="1377"/>
      <c r="TCQ7" s="1377"/>
      <c r="TCR7" s="1377"/>
      <c r="TCS7" s="1377"/>
      <c r="TCT7" s="1377"/>
      <c r="TCU7" s="1377"/>
      <c r="TCV7" s="1377"/>
      <c r="TCW7" s="1377"/>
      <c r="TCX7" s="1377"/>
      <c r="TCY7" s="1377"/>
      <c r="TCZ7" s="1377"/>
      <c r="TDA7" s="1377"/>
      <c r="TDB7" s="1377"/>
      <c r="TDC7" s="1377"/>
      <c r="TDD7" s="1377"/>
      <c r="TDE7" s="1377"/>
      <c r="TDF7" s="1377"/>
      <c r="TDG7" s="1377"/>
      <c r="TDH7" s="1377"/>
      <c r="TDI7" s="1377"/>
      <c r="TDJ7" s="1377"/>
      <c r="TDK7" s="1377"/>
      <c r="TDL7" s="1377"/>
      <c r="TDM7" s="1377"/>
      <c r="TDN7" s="1377"/>
      <c r="TDO7" s="1377"/>
      <c r="TDP7" s="1377"/>
      <c r="TDQ7" s="1377"/>
      <c r="TDR7" s="1377"/>
      <c r="TDS7" s="1377"/>
      <c r="TDT7" s="1377"/>
      <c r="TDU7" s="1377"/>
      <c r="TDV7" s="1377"/>
      <c r="TDW7" s="1377"/>
      <c r="TDX7" s="1377"/>
      <c r="TDY7" s="1377"/>
      <c r="TDZ7" s="1377"/>
      <c r="TEA7" s="1377"/>
      <c r="TEB7" s="1377"/>
      <c r="TEC7" s="1377"/>
      <c r="TED7" s="1377"/>
      <c r="TEE7" s="1377"/>
      <c r="TEF7" s="1377"/>
      <c r="TEG7" s="1377"/>
      <c r="TEH7" s="1377"/>
      <c r="TEI7" s="1377"/>
      <c r="TEJ7" s="1377"/>
      <c r="TEK7" s="1377"/>
      <c r="TEL7" s="1377"/>
      <c r="TEM7" s="1377"/>
      <c r="TEN7" s="1377"/>
      <c r="TEO7" s="1377"/>
      <c r="TEP7" s="1377"/>
      <c r="TEQ7" s="1377"/>
      <c r="TER7" s="1377"/>
      <c r="TES7" s="1377"/>
      <c r="TET7" s="1377"/>
      <c r="TEU7" s="1377"/>
      <c r="TEV7" s="1377"/>
      <c r="TEW7" s="1377"/>
      <c r="TEX7" s="1377"/>
      <c r="TEY7" s="1377"/>
      <c r="TEZ7" s="1377"/>
      <c r="TFA7" s="1377"/>
      <c r="TFB7" s="1377"/>
      <c r="TFC7" s="1377"/>
      <c r="TFD7" s="1377"/>
      <c r="TFE7" s="1377"/>
      <c r="TFF7" s="1377"/>
      <c r="TFG7" s="1377"/>
      <c r="TFH7" s="1377"/>
      <c r="TFI7" s="1377"/>
      <c r="TFJ7" s="1377"/>
      <c r="TFK7" s="1377"/>
      <c r="TFL7" s="1377"/>
      <c r="TFM7" s="1377"/>
      <c r="TFN7" s="1377"/>
      <c r="TFO7" s="1377"/>
      <c r="TFP7" s="1377"/>
      <c r="TFQ7" s="1377"/>
      <c r="TFR7" s="1377"/>
      <c r="TFS7" s="1377"/>
      <c r="TFT7" s="1377"/>
      <c r="TFU7" s="1377"/>
      <c r="TFV7" s="1377"/>
      <c r="TFW7" s="1377"/>
      <c r="TFX7" s="1377"/>
      <c r="TFY7" s="1377"/>
      <c r="TFZ7" s="1377"/>
      <c r="TGA7" s="1377"/>
      <c r="TGB7" s="1377"/>
      <c r="TGC7" s="1377"/>
      <c r="TGD7" s="1377"/>
      <c r="TGE7" s="1377"/>
      <c r="TGF7" s="1377"/>
      <c r="TGG7" s="1377"/>
      <c r="TGH7" s="1377"/>
      <c r="TGI7" s="1377"/>
      <c r="TGJ7" s="1377"/>
      <c r="TGK7" s="1377"/>
      <c r="TGL7" s="1377"/>
      <c r="TGM7" s="1377"/>
      <c r="TGN7" s="1377"/>
      <c r="TGO7" s="1377"/>
      <c r="TGP7" s="1377"/>
      <c r="TGQ7" s="1377"/>
      <c r="TGR7" s="1377"/>
      <c r="TGS7" s="1377"/>
      <c r="TGT7" s="1377"/>
      <c r="TGU7" s="1377"/>
      <c r="TGV7" s="1377"/>
      <c r="TGW7" s="1377"/>
      <c r="TGX7" s="1377"/>
      <c r="TGY7" s="1377"/>
      <c r="TGZ7" s="1377"/>
      <c r="THA7" s="1377"/>
      <c r="THB7" s="1377"/>
      <c r="THC7" s="1377"/>
      <c r="THD7" s="1377"/>
      <c r="THE7" s="1377"/>
      <c r="THF7" s="1377"/>
      <c r="THG7" s="1377"/>
      <c r="THH7" s="1377"/>
      <c r="THI7" s="1377"/>
      <c r="THJ7" s="1377"/>
      <c r="THK7" s="1377"/>
      <c r="THL7" s="1377"/>
      <c r="THM7" s="1377"/>
      <c r="THN7" s="1377"/>
      <c r="THO7" s="1377"/>
      <c r="THP7" s="1377"/>
      <c r="THQ7" s="1377"/>
      <c r="THR7" s="1377"/>
      <c r="THS7" s="1377"/>
      <c r="THT7" s="1377"/>
      <c r="THU7" s="1377"/>
      <c r="THV7" s="1377"/>
      <c r="THW7" s="1377"/>
      <c r="THX7" s="1377"/>
      <c r="THY7" s="1377"/>
      <c r="THZ7" s="1377"/>
      <c r="TIA7" s="1377"/>
      <c r="TIB7" s="1377"/>
      <c r="TIC7" s="1377"/>
      <c r="TID7" s="1377"/>
      <c r="TIE7" s="1377"/>
      <c r="TIF7" s="1377"/>
      <c r="TIG7" s="1377"/>
      <c r="TIH7" s="1377"/>
      <c r="TII7" s="1377"/>
      <c r="TIJ7" s="1377"/>
      <c r="TIK7" s="1377"/>
      <c r="TIL7" s="1377"/>
      <c r="TIM7" s="1377"/>
      <c r="TIN7" s="1377"/>
      <c r="TIO7" s="1377"/>
      <c r="TIP7" s="1377"/>
      <c r="TIQ7" s="1377"/>
      <c r="TIR7" s="1377"/>
      <c r="TIS7" s="1377"/>
      <c r="TIT7" s="1377"/>
      <c r="TIU7" s="1377"/>
      <c r="TIV7" s="1377"/>
      <c r="TIW7" s="1377"/>
      <c r="TIX7" s="1377"/>
      <c r="TIY7" s="1377"/>
      <c r="TIZ7" s="1377"/>
      <c r="TJA7" s="1377"/>
      <c r="TJB7" s="1377"/>
      <c r="TJC7" s="1377"/>
      <c r="TJD7" s="1377"/>
      <c r="TJE7" s="1377"/>
      <c r="TJF7" s="1377"/>
      <c r="TJG7" s="1377"/>
      <c r="TJH7" s="1377"/>
      <c r="TJI7" s="1377"/>
      <c r="TJJ7" s="1377"/>
      <c r="TJK7" s="1377"/>
      <c r="TJL7" s="1377"/>
      <c r="TJM7" s="1377"/>
      <c r="TJN7" s="1377"/>
      <c r="TJO7" s="1377"/>
      <c r="TJP7" s="1377"/>
      <c r="TJQ7" s="1377"/>
      <c r="TJR7" s="1377"/>
      <c r="TJS7" s="1377"/>
      <c r="TJT7" s="1377"/>
      <c r="TJU7" s="1377"/>
      <c r="TJV7" s="1377"/>
      <c r="TJW7" s="1377"/>
      <c r="TJX7" s="1377"/>
      <c r="TJY7" s="1377"/>
      <c r="TJZ7" s="1377"/>
      <c r="TKA7" s="1377"/>
      <c r="TKB7" s="1377"/>
      <c r="TKC7" s="1377"/>
      <c r="TKD7" s="1377"/>
      <c r="TKE7" s="1377"/>
      <c r="TKF7" s="1377"/>
      <c r="TKG7" s="1377"/>
      <c r="TKH7" s="1377"/>
      <c r="TKI7" s="1377"/>
      <c r="TKJ7" s="1377"/>
      <c r="TKK7" s="1377"/>
      <c r="TKL7" s="1377"/>
      <c r="TKM7" s="1377"/>
      <c r="TKN7" s="1377"/>
      <c r="TKO7" s="1377"/>
      <c r="TKP7" s="1377"/>
      <c r="TKQ7" s="1377"/>
      <c r="TKR7" s="1377"/>
      <c r="TKS7" s="1377"/>
      <c r="TKT7" s="1377"/>
      <c r="TKU7" s="1377"/>
      <c r="TKV7" s="1377"/>
      <c r="TKW7" s="1377"/>
      <c r="TKX7" s="1377"/>
      <c r="TKY7" s="1377"/>
      <c r="TKZ7" s="1377"/>
      <c r="TLA7" s="1377"/>
      <c r="TLB7" s="1377"/>
      <c r="TLC7" s="1377"/>
      <c r="TLD7" s="1377"/>
      <c r="TLE7" s="1377"/>
      <c r="TLF7" s="1377"/>
      <c r="TLG7" s="1377"/>
      <c r="TLH7" s="1377"/>
      <c r="TLI7" s="1377"/>
      <c r="TLJ7" s="1377"/>
      <c r="TLK7" s="1377"/>
      <c r="TLL7" s="1377"/>
      <c r="TLM7" s="1377"/>
      <c r="TLN7" s="1377"/>
      <c r="TLO7" s="1377"/>
      <c r="TLP7" s="1377"/>
      <c r="TLQ7" s="1377"/>
      <c r="TLR7" s="1377"/>
      <c r="TLS7" s="1377"/>
      <c r="TLT7" s="1377"/>
      <c r="TLU7" s="1377"/>
      <c r="TLV7" s="1377"/>
      <c r="TLW7" s="1377"/>
      <c r="TLX7" s="1377"/>
      <c r="TLY7" s="1377"/>
      <c r="TLZ7" s="1377"/>
      <c r="TMA7" s="1377"/>
      <c r="TMB7" s="1377"/>
      <c r="TMC7" s="1377"/>
      <c r="TMD7" s="1377"/>
      <c r="TME7" s="1377"/>
      <c r="TMF7" s="1377"/>
      <c r="TMG7" s="1377"/>
      <c r="TMH7" s="1377"/>
      <c r="TMI7" s="1377"/>
      <c r="TMJ7" s="1377"/>
      <c r="TMK7" s="1377"/>
      <c r="TML7" s="1377"/>
      <c r="TMM7" s="1377"/>
      <c r="TMN7" s="1377"/>
      <c r="TMO7" s="1377"/>
      <c r="TMP7" s="1377"/>
      <c r="TMQ7" s="1377"/>
      <c r="TMR7" s="1377"/>
      <c r="TMS7" s="1377"/>
      <c r="TMT7" s="1377"/>
      <c r="TMU7" s="1377"/>
      <c r="TMV7" s="1377"/>
      <c r="TMW7" s="1377"/>
      <c r="TMX7" s="1377"/>
      <c r="TMY7" s="1377"/>
      <c r="TMZ7" s="1377"/>
      <c r="TNA7" s="1377"/>
      <c r="TNB7" s="1377"/>
      <c r="TNC7" s="1377"/>
      <c r="TND7" s="1377"/>
      <c r="TNE7" s="1377"/>
      <c r="TNF7" s="1377"/>
      <c r="TNG7" s="1377"/>
      <c r="TNH7" s="1377"/>
      <c r="TNI7" s="1377"/>
      <c r="TNJ7" s="1377"/>
      <c r="TNK7" s="1377"/>
      <c r="TNL7" s="1377"/>
      <c r="TNM7" s="1377"/>
      <c r="TNN7" s="1377"/>
      <c r="TNO7" s="1377"/>
      <c r="TNP7" s="1377"/>
      <c r="TNQ7" s="1377"/>
      <c r="TNR7" s="1377"/>
      <c r="TNS7" s="1377"/>
      <c r="TNT7" s="1377"/>
      <c r="TNU7" s="1377"/>
      <c r="TNV7" s="1377"/>
      <c r="TNW7" s="1377"/>
      <c r="TNX7" s="1377"/>
      <c r="TNY7" s="1377"/>
      <c r="TNZ7" s="1377"/>
      <c r="TOA7" s="1377"/>
      <c r="TOB7" s="1377"/>
      <c r="TOC7" s="1377"/>
      <c r="TOD7" s="1377"/>
      <c r="TOE7" s="1377"/>
      <c r="TOF7" s="1377"/>
      <c r="TOG7" s="1377"/>
      <c r="TOH7" s="1377"/>
      <c r="TOI7" s="1377"/>
      <c r="TOJ7" s="1377"/>
      <c r="TOK7" s="1377"/>
      <c r="TOL7" s="1377"/>
      <c r="TOM7" s="1377"/>
      <c r="TON7" s="1377"/>
      <c r="TOO7" s="1377"/>
      <c r="TOP7" s="1377"/>
      <c r="TOQ7" s="1377"/>
      <c r="TOR7" s="1377"/>
      <c r="TOS7" s="1377"/>
      <c r="TOT7" s="1377"/>
      <c r="TOU7" s="1377"/>
      <c r="TOV7" s="1377"/>
      <c r="TOW7" s="1377"/>
      <c r="TOX7" s="1377"/>
      <c r="TOY7" s="1377"/>
      <c r="TOZ7" s="1377"/>
      <c r="TPA7" s="1377"/>
      <c r="TPB7" s="1377"/>
      <c r="TPC7" s="1377"/>
      <c r="TPD7" s="1377"/>
      <c r="TPE7" s="1377"/>
      <c r="TPF7" s="1377"/>
      <c r="TPG7" s="1377"/>
      <c r="TPH7" s="1377"/>
      <c r="TPI7" s="1377"/>
      <c r="TPJ7" s="1377"/>
      <c r="TPK7" s="1377"/>
      <c r="TPL7" s="1377"/>
      <c r="TPM7" s="1377"/>
      <c r="TPN7" s="1377"/>
      <c r="TPO7" s="1377"/>
      <c r="TPP7" s="1377"/>
      <c r="TPQ7" s="1377"/>
      <c r="TPR7" s="1377"/>
      <c r="TPS7" s="1377"/>
      <c r="TPT7" s="1377"/>
      <c r="TPU7" s="1377"/>
      <c r="TPV7" s="1377"/>
      <c r="TPW7" s="1377"/>
      <c r="TPX7" s="1377"/>
      <c r="TPY7" s="1377"/>
      <c r="TPZ7" s="1377"/>
      <c r="TQA7" s="1377"/>
      <c r="TQB7" s="1377"/>
      <c r="TQC7" s="1377"/>
      <c r="TQD7" s="1377"/>
      <c r="TQE7" s="1377"/>
      <c r="TQF7" s="1377"/>
      <c r="TQG7" s="1377"/>
      <c r="TQH7" s="1377"/>
      <c r="TQI7" s="1377"/>
      <c r="TQJ7" s="1377"/>
      <c r="TQK7" s="1377"/>
      <c r="TQL7" s="1377"/>
      <c r="TQM7" s="1377"/>
      <c r="TQN7" s="1377"/>
      <c r="TQO7" s="1377"/>
      <c r="TQP7" s="1377"/>
      <c r="TQQ7" s="1377"/>
      <c r="TQR7" s="1377"/>
      <c r="TQS7" s="1377"/>
      <c r="TQT7" s="1377"/>
      <c r="TQU7" s="1377"/>
      <c r="TQV7" s="1377"/>
      <c r="TQW7" s="1377"/>
      <c r="TQX7" s="1377"/>
      <c r="TQY7" s="1377"/>
      <c r="TQZ7" s="1377"/>
      <c r="TRA7" s="1377"/>
      <c r="TRB7" s="1377"/>
      <c r="TRC7" s="1377"/>
      <c r="TRD7" s="1377"/>
      <c r="TRE7" s="1377"/>
      <c r="TRF7" s="1377"/>
      <c r="TRG7" s="1377"/>
      <c r="TRH7" s="1377"/>
      <c r="TRI7" s="1377"/>
      <c r="TRJ7" s="1377"/>
      <c r="TRK7" s="1377"/>
      <c r="TRL7" s="1377"/>
      <c r="TRM7" s="1377"/>
      <c r="TRN7" s="1377"/>
      <c r="TRO7" s="1377"/>
      <c r="TRP7" s="1377"/>
      <c r="TRQ7" s="1377"/>
      <c r="TRR7" s="1377"/>
      <c r="TRS7" s="1377"/>
      <c r="TRT7" s="1377"/>
      <c r="TRU7" s="1377"/>
      <c r="TRV7" s="1377"/>
      <c r="TRW7" s="1377"/>
      <c r="TRX7" s="1377"/>
      <c r="TRY7" s="1377"/>
      <c r="TRZ7" s="1377"/>
      <c r="TSA7" s="1377"/>
      <c r="TSB7" s="1377"/>
      <c r="TSC7" s="1377"/>
      <c r="TSD7" s="1377"/>
      <c r="TSE7" s="1377"/>
      <c r="TSF7" s="1377"/>
      <c r="TSG7" s="1377"/>
      <c r="TSH7" s="1377"/>
      <c r="TSI7" s="1377"/>
      <c r="TSJ7" s="1377"/>
      <c r="TSK7" s="1377"/>
      <c r="TSL7" s="1377"/>
      <c r="TSM7" s="1377"/>
      <c r="TSN7" s="1377"/>
      <c r="TSO7" s="1377"/>
      <c r="TSP7" s="1377"/>
      <c r="TSQ7" s="1377"/>
      <c r="TSR7" s="1377"/>
      <c r="TSS7" s="1377"/>
      <c r="TST7" s="1377"/>
      <c r="TSU7" s="1377"/>
      <c r="TSV7" s="1377"/>
      <c r="TSW7" s="1377"/>
      <c r="TSX7" s="1377"/>
      <c r="TSY7" s="1377"/>
      <c r="TSZ7" s="1377"/>
      <c r="TTA7" s="1377"/>
      <c r="TTB7" s="1377"/>
      <c r="TTC7" s="1377"/>
      <c r="TTD7" s="1377"/>
      <c r="TTE7" s="1377"/>
      <c r="TTF7" s="1377"/>
      <c r="TTG7" s="1377"/>
      <c r="TTH7" s="1377"/>
      <c r="TTI7" s="1377"/>
      <c r="TTJ7" s="1377"/>
      <c r="TTK7" s="1377"/>
      <c r="TTL7" s="1377"/>
      <c r="TTM7" s="1377"/>
      <c r="TTN7" s="1377"/>
      <c r="TTO7" s="1377"/>
      <c r="TTP7" s="1377"/>
      <c r="TTQ7" s="1377"/>
      <c r="TTR7" s="1377"/>
      <c r="TTS7" s="1377"/>
      <c r="TTT7" s="1377"/>
      <c r="TTU7" s="1377"/>
      <c r="TTV7" s="1377"/>
      <c r="TTW7" s="1377"/>
      <c r="TTX7" s="1377"/>
      <c r="TTY7" s="1377"/>
      <c r="TTZ7" s="1377"/>
      <c r="TUA7" s="1377"/>
      <c r="TUB7" s="1377"/>
      <c r="TUC7" s="1377"/>
      <c r="TUD7" s="1377"/>
      <c r="TUE7" s="1377"/>
      <c r="TUF7" s="1377"/>
      <c r="TUG7" s="1377"/>
      <c r="TUH7" s="1377"/>
      <c r="TUI7" s="1377"/>
      <c r="TUJ7" s="1377"/>
      <c r="TUK7" s="1377"/>
      <c r="TUL7" s="1377"/>
      <c r="TUM7" s="1377"/>
      <c r="TUN7" s="1377"/>
      <c r="TUO7" s="1377"/>
      <c r="TUP7" s="1377"/>
      <c r="TUQ7" s="1377"/>
      <c r="TUR7" s="1377"/>
      <c r="TUS7" s="1377"/>
      <c r="TUT7" s="1377"/>
      <c r="TUU7" s="1377"/>
      <c r="TUV7" s="1377"/>
      <c r="TUW7" s="1377"/>
      <c r="TUX7" s="1377"/>
      <c r="TUY7" s="1377"/>
      <c r="TUZ7" s="1377"/>
      <c r="TVA7" s="1377"/>
      <c r="TVB7" s="1377"/>
      <c r="TVC7" s="1377"/>
      <c r="TVD7" s="1377"/>
      <c r="TVE7" s="1377"/>
      <c r="TVF7" s="1377"/>
      <c r="TVG7" s="1377"/>
      <c r="TVH7" s="1377"/>
      <c r="TVI7" s="1377"/>
      <c r="TVJ7" s="1377"/>
      <c r="TVK7" s="1377"/>
      <c r="TVL7" s="1377"/>
      <c r="TVM7" s="1377"/>
      <c r="TVN7" s="1377"/>
      <c r="TVO7" s="1377"/>
      <c r="TVP7" s="1377"/>
      <c r="TVQ7" s="1377"/>
      <c r="TVR7" s="1377"/>
      <c r="TVS7" s="1377"/>
      <c r="TVT7" s="1377"/>
      <c r="TVU7" s="1377"/>
      <c r="TVV7" s="1377"/>
      <c r="TVW7" s="1377"/>
      <c r="TVX7" s="1377"/>
      <c r="TVY7" s="1377"/>
      <c r="TVZ7" s="1377"/>
      <c r="TWA7" s="1377"/>
      <c r="TWB7" s="1377"/>
      <c r="TWC7" s="1377"/>
      <c r="TWD7" s="1377"/>
      <c r="TWE7" s="1377"/>
      <c r="TWF7" s="1377"/>
      <c r="TWG7" s="1377"/>
      <c r="TWH7" s="1377"/>
      <c r="TWI7" s="1377"/>
      <c r="TWJ7" s="1377"/>
      <c r="TWK7" s="1377"/>
      <c r="TWL7" s="1377"/>
      <c r="TWM7" s="1377"/>
      <c r="TWN7" s="1377"/>
      <c r="TWO7" s="1377"/>
      <c r="TWP7" s="1377"/>
      <c r="TWQ7" s="1377"/>
      <c r="TWR7" s="1377"/>
      <c r="TWS7" s="1377"/>
      <c r="TWT7" s="1377"/>
      <c r="TWU7" s="1377"/>
      <c r="TWV7" s="1377"/>
      <c r="TWW7" s="1377"/>
      <c r="TWX7" s="1377"/>
      <c r="TWY7" s="1377"/>
      <c r="TWZ7" s="1377"/>
      <c r="TXA7" s="1377"/>
      <c r="TXB7" s="1377"/>
      <c r="TXC7" s="1377"/>
      <c r="TXD7" s="1377"/>
      <c r="TXE7" s="1377"/>
      <c r="TXF7" s="1377"/>
      <c r="TXG7" s="1377"/>
      <c r="TXH7" s="1377"/>
      <c r="TXI7" s="1377"/>
      <c r="TXJ7" s="1377"/>
      <c r="TXK7" s="1377"/>
      <c r="TXL7" s="1377"/>
      <c r="TXM7" s="1377"/>
      <c r="TXN7" s="1377"/>
      <c r="TXO7" s="1377"/>
      <c r="TXP7" s="1377"/>
      <c r="TXQ7" s="1377"/>
      <c r="TXR7" s="1377"/>
      <c r="TXS7" s="1377"/>
      <c r="TXT7" s="1377"/>
      <c r="TXU7" s="1377"/>
      <c r="TXV7" s="1377"/>
      <c r="TXW7" s="1377"/>
      <c r="TXX7" s="1377"/>
      <c r="TXY7" s="1377"/>
      <c r="TXZ7" s="1377"/>
      <c r="TYA7" s="1377"/>
      <c r="TYB7" s="1377"/>
      <c r="TYC7" s="1377"/>
      <c r="TYD7" s="1377"/>
      <c r="TYE7" s="1377"/>
      <c r="TYF7" s="1377"/>
      <c r="TYG7" s="1377"/>
      <c r="TYH7" s="1377"/>
      <c r="TYI7" s="1377"/>
      <c r="TYJ7" s="1377"/>
      <c r="TYK7" s="1377"/>
      <c r="TYL7" s="1377"/>
      <c r="TYM7" s="1377"/>
      <c r="TYN7" s="1377"/>
      <c r="TYO7" s="1377"/>
      <c r="TYP7" s="1377"/>
      <c r="TYQ7" s="1377"/>
      <c r="TYR7" s="1377"/>
      <c r="TYS7" s="1377"/>
      <c r="TYT7" s="1377"/>
      <c r="TYU7" s="1377"/>
      <c r="TYV7" s="1377"/>
      <c r="TYW7" s="1377"/>
      <c r="TYX7" s="1377"/>
      <c r="TYY7" s="1377"/>
      <c r="TYZ7" s="1377"/>
      <c r="TZA7" s="1377"/>
      <c r="TZB7" s="1377"/>
      <c r="TZC7" s="1377"/>
      <c r="TZD7" s="1377"/>
      <c r="TZE7" s="1377"/>
      <c r="TZF7" s="1377"/>
      <c r="TZG7" s="1377"/>
      <c r="TZH7" s="1377"/>
      <c r="TZI7" s="1377"/>
      <c r="TZJ7" s="1377"/>
      <c r="TZK7" s="1377"/>
      <c r="TZL7" s="1377"/>
      <c r="TZM7" s="1377"/>
      <c r="TZN7" s="1377"/>
      <c r="TZO7" s="1377"/>
      <c r="TZP7" s="1377"/>
      <c r="TZQ7" s="1377"/>
      <c r="TZR7" s="1377"/>
      <c r="TZS7" s="1377"/>
      <c r="TZT7" s="1377"/>
      <c r="TZU7" s="1377"/>
      <c r="TZV7" s="1377"/>
      <c r="TZW7" s="1377"/>
      <c r="TZX7" s="1377"/>
      <c r="TZY7" s="1377"/>
      <c r="TZZ7" s="1377"/>
      <c r="UAA7" s="1377"/>
      <c r="UAB7" s="1377"/>
      <c r="UAC7" s="1377"/>
      <c r="UAD7" s="1377"/>
      <c r="UAE7" s="1377"/>
      <c r="UAF7" s="1377"/>
      <c r="UAG7" s="1377"/>
      <c r="UAH7" s="1377"/>
      <c r="UAI7" s="1377"/>
      <c r="UAJ7" s="1377"/>
      <c r="UAK7" s="1377"/>
      <c r="UAL7" s="1377"/>
      <c r="UAM7" s="1377"/>
      <c r="UAN7" s="1377"/>
      <c r="UAO7" s="1377"/>
      <c r="UAP7" s="1377"/>
      <c r="UAQ7" s="1377"/>
      <c r="UAR7" s="1377"/>
      <c r="UAS7" s="1377"/>
      <c r="UAT7" s="1377"/>
      <c r="UAU7" s="1377"/>
      <c r="UAV7" s="1377"/>
      <c r="UAW7" s="1377"/>
      <c r="UAX7" s="1377"/>
      <c r="UAY7" s="1377"/>
      <c r="UAZ7" s="1377"/>
      <c r="UBA7" s="1377"/>
      <c r="UBB7" s="1377"/>
      <c r="UBC7" s="1377"/>
      <c r="UBD7" s="1377"/>
      <c r="UBE7" s="1377"/>
      <c r="UBF7" s="1377"/>
      <c r="UBG7" s="1377"/>
      <c r="UBH7" s="1377"/>
      <c r="UBI7" s="1377"/>
      <c r="UBJ7" s="1377"/>
      <c r="UBK7" s="1377"/>
      <c r="UBL7" s="1377"/>
      <c r="UBM7" s="1377"/>
      <c r="UBN7" s="1377"/>
      <c r="UBO7" s="1377"/>
      <c r="UBP7" s="1377"/>
      <c r="UBQ7" s="1377"/>
      <c r="UBR7" s="1377"/>
      <c r="UBS7" s="1377"/>
      <c r="UBT7" s="1377"/>
      <c r="UBU7" s="1377"/>
      <c r="UBV7" s="1377"/>
      <c r="UBW7" s="1377"/>
      <c r="UBX7" s="1377"/>
      <c r="UBY7" s="1377"/>
      <c r="UBZ7" s="1377"/>
      <c r="UCA7" s="1377"/>
      <c r="UCB7" s="1377"/>
      <c r="UCC7" s="1377"/>
      <c r="UCD7" s="1377"/>
      <c r="UCE7" s="1377"/>
      <c r="UCF7" s="1377"/>
      <c r="UCG7" s="1377"/>
      <c r="UCH7" s="1377"/>
      <c r="UCI7" s="1377"/>
      <c r="UCJ7" s="1377"/>
      <c r="UCK7" s="1377"/>
      <c r="UCL7" s="1377"/>
      <c r="UCM7" s="1377"/>
      <c r="UCN7" s="1377"/>
      <c r="UCO7" s="1377"/>
      <c r="UCP7" s="1377"/>
      <c r="UCQ7" s="1377"/>
      <c r="UCR7" s="1377"/>
      <c r="UCS7" s="1377"/>
      <c r="UCT7" s="1377"/>
      <c r="UCU7" s="1377"/>
      <c r="UCV7" s="1377"/>
      <c r="UCW7" s="1377"/>
      <c r="UCX7" s="1377"/>
      <c r="UCY7" s="1377"/>
      <c r="UCZ7" s="1377"/>
      <c r="UDA7" s="1377"/>
      <c r="UDB7" s="1377"/>
      <c r="UDC7" s="1377"/>
      <c r="UDD7" s="1377"/>
      <c r="UDE7" s="1377"/>
      <c r="UDF7" s="1377"/>
      <c r="UDG7" s="1377"/>
      <c r="UDH7" s="1377"/>
      <c r="UDI7" s="1377"/>
      <c r="UDJ7" s="1377"/>
      <c r="UDK7" s="1377"/>
      <c r="UDL7" s="1377"/>
      <c r="UDM7" s="1377"/>
      <c r="UDN7" s="1377"/>
      <c r="UDO7" s="1377"/>
      <c r="UDP7" s="1377"/>
      <c r="UDQ7" s="1377"/>
      <c r="UDR7" s="1377"/>
      <c r="UDS7" s="1377"/>
      <c r="UDT7" s="1377"/>
      <c r="UDU7" s="1377"/>
      <c r="UDV7" s="1377"/>
      <c r="UDW7" s="1377"/>
      <c r="UDX7" s="1377"/>
      <c r="UDY7" s="1377"/>
      <c r="UDZ7" s="1377"/>
      <c r="UEA7" s="1377"/>
      <c r="UEB7" s="1377"/>
      <c r="UEC7" s="1377"/>
      <c r="UED7" s="1377"/>
      <c r="UEE7" s="1377"/>
      <c r="UEF7" s="1377"/>
      <c r="UEG7" s="1377"/>
      <c r="UEH7" s="1377"/>
      <c r="UEI7" s="1377"/>
      <c r="UEJ7" s="1377"/>
      <c r="UEK7" s="1377"/>
      <c r="UEL7" s="1377"/>
      <c r="UEM7" s="1377"/>
      <c r="UEN7" s="1377"/>
      <c r="UEO7" s="1377"/>
      <c r="UEP7" s="1377"/>
      <c r="UEQ7" s="1377"/>
      <c r="UER7" s="1377"/>
      <c r="UES7" s="1377"/>
      <c r="UET7" s="1377"/>
      <c r="UEU7" s="1377"/>
      <c r="UEV7" s="1377"/>
      <c r="UEW7" s="1377"/>
      <c r="UEX7" s="1377"/>
      <c r="UEY7" s="1377"/>
      <c r="UEZ7" s="1377"/>
      <c r="UFA7" s="1377"/>
      <c r="UFB7" s="1377"/>
      <c r="UFC7" s="1377"/>
      <c r="UFD7" s="1377"/>
      <c r="UFE7" s="1377"/>
      <c r="UFF7" s="1377"/>
      <c r="UFG7" s="1377"/>
      <c r="UFH7" s="1377"/>
      <c r="UFI7" s="1377"/>
      <c r="UFJ7" s="1377"/>
      <c r="UFK7" s="1377"/>
      <c r="UFL7" s="1377"/>
      <c r="UFM7" s="1377"/>
      <c r="UFN7" s="1377"/>
      <c r="UFO7" s="1377"/>
      <c r="UFP7" s="1377"/>
      <c r="UFQ7" s="1377"/>
      <c r="UFR7" s="1377"/>
      <c r="UFS7" s="1377"/>
      <c r="UFT7" s="1377"/>
      <c r="UFU7" s="1377"/>
      <c r="UFV7" s="1377"/>
      <c r="UFW7" s="1377"/>
      <c r="UFX7" s="1377"/>
      <c r="UFY7" s="1377"/>
      <c r="UFZ7" s="1377"/>
      <c r="UGA7" s="1377"/>
      <c r="UGB7" s="1377"/>
      <c r="UGC7" s="1377"/>
      <c r="UGD7" s="1377"/>
      <c r="UGE7" s="1377"/>
      <c r="UGF7" s="1377"/>
      <c r="UGG7" s="1377"/>
      <c r="UGH7" s="1377"/>
      <c r="UGI7" s="1377"/>
      <c r="UGJ7" s="1377"/>
      <c r="UGK7" s="1377"/>
      <c r="UGL7" s="1377"/>
      <c r="UGM7" s="1377"/>
      <c r="UGN7" s="1377"/>
      <c r="UGO7" s="1377"/>
      <c r="UGP7" s="1377"/>
      <c r="UGQ7" s="1377"/>
      <c r="UGR7" s="1377"/>
      <c r="UGS7" s="1377"/>
      <c r="UGT7" s="1377"/>
      <c r="UGU7" s="1377"/>
      <c r="UGV7" s="1377"/>
      <c r="UGW7" s="1377"/>
      <c r="UGX7" s="1377"/>
      <c r="UGY7" s="1377"/>
      <c r="UGZ7" s="1377"/>
      <c r="UHA7" s="1377"/>
      <c r="UHB7" s="1377"/>
      <c r="UHC7" s="1377"/>
      <c r="UHD7" s="1377"/>
      <c r="UHE7" s="1377"/>
      <c r="UHF7" s="1377"/>
      <c r="UHG7" s="1377"/>
      <c r="UHH7" s="1377"/>
      <c r="UHI7" s="1377"/>
      <c r="UHJ7" s="1377"/>
      <c r="UHK7" s="1377"/>
      <c r="UHL7" s="1377"/>
      <c r="UHM7" s="1377"/>
      <c r="UHN7" s="1377"/>
      <c r="UHO7" s="1377"/>
      <c r="UHP7" s="1377"/>
      <c r="UHQ7" s="1377"/>
      <c r="UHR7" s="1377"/>
      <c r="UHS7" s="1377"/>
      <c r="UHT7" s="1377"/>
      <c r="UHU7" s="1377"/>
      <c r="UHV7" s="1377"/>
      <c r="UHW7" s="1377"/>
      <c r="UHX7" s="1377"/>
      <c r="UHY7" s="1377"/>
      <c r="UHZ7" s="1377"/>
      <c r="UIA7" s="1377"/>
      <c r="UIB7" s="1377"/>
      <c r="UIC7" s="1377"/>
      <c r="UID7" s="1377"/>
      <c r="UIE7" s="1377"/>
      <c r="UIF7" s="1377"/>
      <c r="UIG7" s="1377"/>
      <c r="UIH7" s="1377"/>
      <c r="UII7" s="1377"/>
      <c r="UIJ7" s="1377"/>
      <c r="UIK7" s="1377"/>
      <c r="UIL7" s="1377"/>
      <c r="UIM7" s="1377"/>
      <c r="UIN7" s="1377"/>
      <c r="UIO7" s="1377"/>
      <c r="UIP7" s="1377"/>
      <c r="UIQ7" s="1377"/>
      <c r="UIR7" s="1377"/>
      <c r="UIS7" s="1377"/>
      <c r="UIT7" s="1377"/>
      <c r="UIU7" s="1377"/>
      <c r="UIV7" s="1377"/>
      <c r="UIW7" s="1377"/>
      <c r="UIX7" s="1377"/>
      <c r="UIY7" s="1377"/>
      <c r="UIZ7" s="1377"/>
      <c r="UJA7" s="1377"/>
      <c r="UJB7" s="1377"/>
      <c r="UJC7" s="1377"/>
      <c r="UJD7" s="1377"/>
      <c r="UJE7" s="1377"/>
      <c r="UJF7" s="1377"/>
      <c r="UJG7" s="1377"/>
      <c r="UJH7" s="1377"/>
      <c r="UJI7" s="1377"/>
      <c r="UJJ7" s="1377"/>
      <c r="UJK7" s="1377"/>
      <c r="UJL7" s="1377"/>
      <c r="UJM7" s="1377"/>
      <c r="UJN7" s="1377"/>
      <c r="UJO7" s="1377"/>
      <c r="UJP7" s="1377"/>
      <c r="UJQ7" s="1377"/>
      <c r="UJR7" s="1377"/>
      <c r="UJS7" s="1377"/>
      <c r="UJT7" s="1377"/>
      <c r="UJU7" s="1377"/>
      <c r="UJV7" s="1377"/>
      <c r="UJW7" s="1377"/>
      <c r="UJX7" s="1377"/>
      <c r="UJY7" s="1377"/>
      <c r="UJZ7" s="1377"/>
      <c r="UKA7" s="1377"/>
      <c r="UKB7" s="1377"/>
      <c r="UKC7" s="1377"/>
      <c r="UKD7" s="1377"/>
      <c r="UKE7" s="1377"/>
      <c r="UKF7" s="1377"/>
      <c r="UKG7" s="1377"/>
      <c r="UKH7" s="1377"/>
      <c r="UKI7" s="1377"/>
      <c r="UKJ7" s="1377"/>
      <c r="UKK7" s="1377"/>
      <c r="UKL7" s="1377"/>
      <c r="UKM7" s="1377"/>
      <c r="UKN7" s="1377"/>
      <c r="UKO7" s="1377"/>
      <c r="UKP7" s="1377"/>
      <c r="UKQ7" s="1377"/>
      <c r="UKR7" s="1377"/>
      <c r="UKS7" s="1377"/>
      <c r="UKT7" s="1377"/>
      <c r="UKU7" s="1377"/>
      <c r="UKV7" s="1377"/>
      <c r="UKW7" s="1377"/>
      <c r="UKX7" s="1377"/>
      <c r="UKY7" s="1377"/>
      <c r="UKZ7" s="1377"/>
      <c r="ULA7" s="1377"/>
      <c r="ULB7" s="1377"/>
      <c r="ULC7" s="1377"/>
      <c r="ULD7" s="1377"/>
      <c r="ULE7" s="1377"/>
      <c r="ULF7" s="1377"/>
      <c r="ULG7" s="1377"/>
      <c r="ULH7" s="1377"/>
      <c r="ULI7" s="1377"/>
      <c r="ULJ7" s="1377"/>
      <c r="ULK7" s="1377"/>
      <c r="ULL7" s="1377"/>
      <c r="ULM7" s="1377"/>
      <c r="ULN7" s="1377"/>
      <c r="ULO7" s="1377"/>
      <c r="ULP7" s="1377"/>
      <c r="ULQ7" s="1377"/>
      <c r="ULR7" s="1377"/>
      <c r="ULS7" s="1377"/>
      <c r="ULT7" s="1377"/>
      <c r="ULU7" s="1377"/>
      <c r="ULV7" s="1377"/>
      <c r="ULW7" s="1377"/>
      <c r="ULX7" s="1377"/>
      <c r="ULY7" s="1377"/>
      <c r="ULZ7" s="1377"/>
      <c r="UMA7" s="1377"/>
      <c r="UMB7" s="1377"/>
      <c r="UMC7" s="1377"/>
      <c r="UMD7" s="1377"/>
      <c r="UME7" s="1377"/>
      <c r="UMF7" s="1377"/>
      <c r="UMG7" s="1377"/>
      <c r="UMH7" s="1377"/>
      <c r="UMI7" s="1377"/>
      <c r="UMJ7" s="1377"/>
      <c r="UMK7" s="1377"/>
      <c r="UML7" s="1377"/>
      <c r="UMM7" s="1377"/>
      <c r="UMN7" s="1377"/>
      <c r="UMO7" s="1377"/>
      <c r="UMP7" s="1377"/>
      <c r="UMQ7" s="1377"/>
      <c r="UMR7" s="1377"/>
      <c r="UMS7" s="1377"/>
      <c r="UMT7" s="1377"/>
      <c r="UMU7" s="1377"/>
      <c r="UMV7" s="1377"/>
      <c r="UMW7" s="1377"/>
      <c r="UMX7" s="1377"/>
      <c r="UMY7" s="1377"/>
      <c r="UMZ7" s="1377"/>
      <c r="UNA7" s="1377"/>
      <c r="UNB7" s="1377"/>
      <c r="UNC7" s="1377"/>
      <c r="UND7" s="1377"/>
      <c r="UNE7" s="1377"/>
      <c r="UNF7" s="1377"/>
      <c r="UNG7" s="1377"/>
      <c r="UNH7" s="1377"/>
      <c r="UNI7" s="1377"/>
      <c r="UNJ7" s="1377"/>
      <c r="UNK7" s="1377"/>
      <c r="UNL7" s="1377"/>
      <c r="UNM7" s="1377"/>
      <c r="UNN7" s="1377"/>
      <c r="UNO7" s="1377"/>
      <c r="UNP7" s="1377"/>
      <c r="UNQ7" s="1377"/>
      <c r="UNR7" s="1377"/>
      <c r="UNS7" s="1377"/>
      <c r="UNT7" s="1377"/>
      <c r="UNU7" s="1377"/>
      <c r="UNV7" s="1377"/>
      <c r="UNW7" s="1377"/>
      <c r="UNX7" s="1377"/>
      <c r="UNY7" s="1377"/>
      <c r="UNZ7" s="1377"/>
      <c r="UOA7" s="1377"/>
      <c r="UOB7" s="1377"/>
      <c r="UOC7" s="1377"/>
      <c r="UOD7" s="1377"/>
      <c r="UOE7" s="1377"/>
      <c r="UOF7" s="1377"/>
      <c r="UOG7" s="1377"/>
      <c r="UOH7" s="1377"/>
      <c r="UOI7" s="1377"/>
      <c r="UOJ7" s="1377"/>
      <c r="UOK7" s="1377"/>
      <c r="UOL7" s="1377"/>
      <c r="UOM7" s="1377"/>
      <c r="UON7" s="1377"/>
      <c r="UOO7" s="1377"/>
      <c r="UOP7" s="1377"/>
      <c r="UOQ7" s="1377"/>
      <c r="UOR7" s="1377"/>
      <c r="UOS7" s="1377"/>
      <c r="UOT7" s="1377"/>
      <c r="UOU7" s="1377"/>
      <c r="UOV7" s="1377"/>
      <c r="UOW7" s="1377"/>
      <c r="UOX7" s="1377"/>
      <c r="UOY7" s="1377"/>
      <c r="UOZ7" s="1377"/>
      <c r="UPA7" s="1377"/>
      <c r="UPB7" s="1377"/>
      <c r="UPC7" s="1377"/>
      <c r="UPD7" s="1377"/>
      <c r="UPE7" s="1377"/>
      <c r="UPF7" s="1377"/>
      <c r="UPG7" s="1377"/>
      <c r="UPH7" s="1377"/>
      <c r="UPI7" s="1377"/>
      <c r="UPJ7" s="1377"/>
      <c r="UPK7" s="1377"/>
      <c r="UPL7" s="1377"/>
      <c r="UPM7" s="1377"/>
      <c r="UPN7" s="1377"/>
      <c r="UPO7" s="1377"/>
      <c r="UPP7" s="1377"/>
      <c r="UPQ7" s="1377"/>
      <c r="UPR7" s="1377"/>
      <c r="UPS7" s="1377"/>
      <c r="UPT7" s="1377"/>
      <c r="UPU7" s="1377"/>
      <c r="UPV7" s="1377"/>
      <c r="UPW7" s="1377"/>
      <c r="UPX7" s="1377"/>
      <c r="UPY7" s="1377"/>
      <c r="UPZ7" s="1377"/>
      <c r="UQA7" s="1377"/>
      <c r="UQB7" s="1377"/>
      <c r="UQC7" s="1377"/>
      <c r="UQD7" s="1377"/>
      <c r="UQE7" s="1377"/>
      <c r="UQF7" s="1377"/>
      <c r="UQG7" s="1377"/>
      <c r="UQH7" s="1377"/>
      <c r="UQI7" s="1377"/>
      <c r="UQJ7" s="1377"/>
      <c r="UQK7" s="1377"/>
      <c r="UQL7" s="1377"/>
      <c r="UQM7" s="1377"/>
      <c r="UQN7" s="1377"/>
      <c r="UQO7" s="1377"/>
      <c r="UQP7" s="1377"/>
      <c r="UQQ7" s="1377"/>
      <c r="UQR7" s="1377"/>
      <c r="UQS7" s="1377"/>
      <c r="UQT7" s="1377"/>
      <c r="UQU7" s="1377"/>
      <c r="UQV7" s="1377"/>
      <c r="UQW7" s="1377"/>
      <c r="UQX7" s="1377"/>
      <c r="UQY7" s="1377"/>
      <c r="UQZ7" s="1377"/>
      <c r="URA7" s="1377"/>
      <c r="URB7" s="1377"/>
      <c r="URC7" s="1377"/>
      <c r="URD7" s="1377"/>
      <c r="URE7" s="1377"/>
      <c r="URF7" s="1377"/>
      <c r="URG7" s="1377"/>
      <c r="URH7" s="1377"/>
      <c r="URI7" s="1377"/>
      <c r="URJ7" s="1377"/>
      <c r="URK7" s="1377"/>
      <c r="URL7" s="1377"/>
      <c r="URM7" s="1377"/>
      <c r="URN7" s="1377"/>
      <c r="URO7" s="1377"/>
      <c r="URP7" s="1377"/>
      <c r="URQ7" s="1377"/>
      <c r="URR7" s="1377"/>
      <c r="URS7" s="1377"/>
      <c r="URT7" s="1377"/>
      <c r="URU7" s="1377"/>
      <c r="URV7" s="1377"/>
      <c r="URW7" s="1377"/>
      <c r="URX7" s="1377"/>
      <c r="URY7" s="1377"/>
      <c r="URZ7" s="1377"/>
      <c r="USA7" s="1377"/>
      <c r="USB7" s="1377"/>
      <c r="USC7" s="1377"/>
      <c r="USD7" s="1377"/>
      <c r="USE7" s="1377"/>
      <c r="USF7" s="1377"/>
      <c r="USG7" s="1377"/>
      <c r="USH7" s="1377"/>
      <c r="USI7" s="1377"/>
      <c r="USJ7" s="1377"/>
      <c r="USK7" s="1377"/>
      <c r="USL7" s="1377"/>
      <c r="USM7" s="1377"/>
      <c r="USN7" s="1377"/>
      <c r="USO7" s="1377"/>
      <c r="USP7" s="1377"/>
      <c r="USQ7" s="1377"/>
      <c r="USR7" s="1377"/>
      <c r="USS7" s="1377"/>
      <c r="UST7" s="1377"/>
      <c r="USU7" s="1377"/>
      <c r="USV7" s="1377"/>
      <c r="USW7" s="1377"/>
      <c r="USX7" s="1377"/>
      <c r="USY7" s="1377"/>
      <c r="USZ7" s="1377"/>
      <c r="UTA7" s="1377"/>
      <c r="UTB7" s="1377"/>
      <c r="UTC7" s="1377"/>
      <c r="UTD7" s="1377"/>
      <c r="UTE7" s="1377"/>
      <c r="UTF7" s="1377"/>
      <c r="UTG7" s="1377"/>
      <c r="UTH7" s="1377"/>
      <c r="UTI7" s="1377"/>
      <c r="UTJ7" s="1377"/>
      <c r="UTK7" s="1377"/>
      <c r="UTL7" s="1377"/>
      <c r="UTM7" s="1377"/>
      <c r="UTN7" s="1377"/>
      <c r="UTO7" s="1377"/>
      <c r="UTP7" s="1377"/>
      <c r="UTQ7" s="1377"/>
      <c r="UTR7" s="1377"/>
      <c r="UTS7" s="1377"/>
      <c r="UTT7" s="1377"/>
      <c r="UTU7" s="1377"/>
      <c r="UTV7" s="1377"/>
      <c r="UTW7" s="1377"/>
      <c r="UTX7" s="1377"/>
      <c r="UTY7" s="1377"/>
      <c r="UTZ7" s="1377"/>
      <c r="UUA7" s="1377"/>
      <c r="UUB7" s="1377"/>
      <c r="UUC7" s="1377"/>
      <c r="UUD7" s="1377"/>
      <c r="UUE7" s="1377"/>
      <c r="UUF7" s="1377"/>
      <c r="UUG7" s="1377"/>
      <c r="UUH7" s="1377"/>
      <c r="UUI7" s="1377"/>
      <c r="UUJ7" s="1377"/>
      <c r="UUK7" s="1377"/>
      <c r="UUL7" s="1377"/>
      <c r="UUM7" s="1377"/>
      <c r="UUN7" s="1377"/>
      <c r="UUO7" s="1377"/>
      <c r="UUP7" s="1377"/>
      <c r="UUQ7" s="1377"/>
      <c r="UUR7" s="1377"/>
      <c r="UUS7" s="1377"/>
      <c r="UUT7" s="1377"/>
      <c r="UUU7" s="1377"/>
      <c r="UUV7" s="1377"/>
      <c r="UUW7" s="1377"/>
      <c r="UUX7" s="1377"/>
      <c r="UUY7" s="1377"/>
      <c r="UUZ7" s="1377"/>
      <c r="UVA7" s="1377"/>
      <c r="UVB7" s="1377"/>
      <c r="UVC7" s="1377"/>
      <c r="UVD7" s="1377"/>
      <c r="UVE7" s="1377"/>
      <c r="UVF7" s="1377"/>
      <c r="UVG7" s="1377"/>
      <c r="UVH7" s="1377"/>
      <c r="UVI7" s="1377"/>
      <c r="UVJ7" s="1377"/>
      <c r="UVK7" s="1377"/>
      <c r="UVL7" s="1377"/>
      <c r="UVM7" s="1377"/>
      <c r="UVN7" s="1377"/>
      <c r="UVO7" s="1377"/>
      <c r="UVP7" s="1377"/>
      <c r="UVQ7" s="1377"/>
      <c r="UVR7" s="1377"/>
      <c r="UVS7" s="1377"/>
      <c r="UVT7" s="1377"/>
      <c r="UVU7" s="1377"/>
      <c r="UVV7" s="1377"/>
      <c r="UVW7" s="1377"/>
      <c r="UVX7" s="1377"/>
      <c r="UVY7" s="1377"/>
      <c r="UVZ7" s="1377"/>
      <c r="UWA7" s="1377"/>
      <c r="UWB7" s="1377"/>
      <c r="UWC7" s="1377"/>
      <c r="UWD7" s="1377"/>
      <c r="UWE7" s="1377"/>
      <c r="UWF7" s="1377"/>
      <c r="UWG7" s="1377"/>
      <c r="UWH7" s="1377"/>
      <c r="UWI7" s="1377"/>
      <c r="UWJ7" s="1377"/>
      <c r="UWK7" s="1377"/>
      <c r="UWL7" s="1377"/>
      <c r="UWM7" s="1377"/>
      <c r="UWN7" s="1377"/>
      <c r="UWO7" s="1377"/>
      <c r="UWP7" s="1377"/>
      <c r="UWQ7" s="1377"/>
      <c r="UWR7" s="1377"/>
      <c r="UWS7" s="1377"/>
      <c r="UWT7" s="1377"/>
      <c r="UWU7" s="1377"/>
      <c r="UWV7" s="1377"/>
      <c r="UWW7" s="1377"/>
      <c r="UWX7" s="1377"/>
      <c r="UWY7" s="1377"/>
      <c r="UWZ7" s="1377"/>
      <c r="UXA7" s="1377"/>
      <c r="UXB7" s="1377"/>
      <c r="UXC7" s="1377"/>
      <c r="UXD7" s="1377"/>
      <c r="UXE7" s="1377"/>
      <c r="UXF7" s="1377"/>
      <c r="UXG7" s="1377"/>
      <c r="UXH7" s="1377"/>
      <c r="UXI7" s="1377"/>
      <c r="UXJ7" s="1377"/>
      <c r="UXK7" s="1377"/>
      <c r="UXL7" s="1377"/>
      <c r="UXM7" s="1377"/>
      <c r="UXN7" s="1377"/>
      <c r="UXO7" s="1377"/>
      <c r="UXP7" s="1377"/>
      <c r="UXQ7" s="1377"/>
      <c r="UXR7" s="1377"/>
      <c r="UXS7" s="1377"/>
      <c r="UXT7" s="1377"/>
      <c r="UXU7" s="1377"/>
      <c r="UXV7" s="1377"/>
      <c r="UXW7" s="1377"/>
      <c r="UXX7" s="1377"/>
      <c r="UXY7" s="1377"/>
      <c r="UXZ7" s="1377"/>
      <c r="UYA7" s="1377"/>
      <c r="UYB7" s="1377"/>
      <c r="UYC7" s="1377"/>
      <c r="UYD7" s="1377"/>
      <c r="UYE7" s="1377"/>
      <c r="UYF7" s="1377"/>
      <c r="UYG7" s="1377"/>
      <c r="UYH7" s="1377"/>
      <c r="UYI7" s="1377"/>
      <c r="UYJ7" s="1377"/>
      <c r="UYK7" s="1377"/>
      <c r="UYL7" s="1377"/>
      <c r="UYM7" s="1377"/>
      <c r="UYN7" s="1377"/>
      <c r="UYO7" s="1377"/>
      <c r="UYP7" s="1377"/>
      <c r="UYQ7" s="1377"/>
      <c r="UYR7" s="1377"/>
      <c r="UYS7" s="1377"/>
      <c r="UYT7" s="1377"/>
      <c r="UYU7" s="1377"/>
      <c r="UYV7" s="1377"/>
      <c r="UYW7" s="1377"/>
      <c r="UYX7" s="1377"/>
      <c r="UYY7" s="1377"/>
      <c r="UYZ7" s="1377"/>
      <c r="UZA7" s="1377"/>
      <c r="UZB7" s="1377"/>
      <c r="UZC7" s="1377"/>
      <c r="UZD7" s="1377"/>
      <c r="UZE7" s="1377"/>
      <c r="UZF7" s="1377"/>
      <c r="UZG7" s="1377"/>
      <c r="UZH7" s="1377"/>
      <c r="UZI7" s="1377"/>
      <c r="UZJ7" s="1377"/>
      <c r="UZK7" s="1377"/>
      <c r="UZL7" s="1377"/>
      <c r="UZM7" s="1377"/>
      <c r="UZN7" s="1377"/>
      <c r="UZO7" s="1377"/>
      <c r="UZP7" s="1377"/>
      <c r="UZQ7" s="1377"/>
      <c r="UZR7" s="1377"/>
      <c r="UZS7" s="1377"/>
      <c r="UZT7" s="1377"/>
      <c r="UZU7" s="1377"/>
      <c r="UZV7" s="1377"/>
      <c r="UZW7" s="1377"/>
      <c r="UZX7" s="1377"/>
      <c r="UZY7" s="1377"/>
      <c r="UZZ7" s="1377"/>
      <c r="VAA7" s="1377"/>
      <c r="VAB7" s="1377"/>
      <c r="VAC7" s="1377"/>
      <c r="VAD7" s="1377"/>
      <c r="VAE7" s="1377"/>
      <c r="VAF7" s="1377"/>
      <c r="VAG7" s="1377"/>
      <c r="VAH7" s="1377"/>
      <c r="VAI7" s="1377"/>
      <c r="VAJ7" s="1377"/>
      <c r="VAK7" s="1377"/>
      <c r="VAL7" s="1377"/>
      <c r="VAM7" s="1377"/>
      <c r="VAN7" s="1377"/>
      <c r="VAO7" s="1377"/>
      <c r="VAP7" s="1377"/>
      <c r="VAQ7" s="1377"/>
      <c r="VAR7" s="1377"/>
      <c r="VAS7" s="1377"/>
      <c r="VAT7" s="1377"/>
      <c r="VAU7" s="1377"/>
      <c r="VAV7" s="1377"/>
      <c r="VAW7" s="1377"/>
      <c r="VAX7" s="1377"/>
      <c r="VAY7" s="1377"/>
      <c r="VAZ7" s="1377"/>
      <c r="VBA7" s="1377"/>
      <c r="VBB7" s="1377"/>
      <c r="VBC7" s="1377"/>
      <c r="VBD7" s="1377"/>
      <c r="VBE7" s="1377"/>
      <c r="VBF7" s="1377"/>
      <c r="VBG7" s="1377"/>
      <c r="VBH7" s="1377"/>
      <c r="VBI7" s="1377"/>
      <c r="VBJ7" s="1377"/>
      <c r="VBK7" s="1377"/>
      <c r="VBL7" s="1377"/>
      <c r="VBM7" s="1377"/>
      <c r="VBN7" s="1377"/>
      <c r="VBO7" s="1377"/>
      <c r="VBP7" s="1377"/>
      <c r="VBQ7" s="1377"/>
      <c r="VBR7" s="1377"/>
      <c r="VBS7" s="1377"/>
      <c r="VBT7" s="1377"/>
      <c r="VBU7" s="1377"/>
      <c r="VBV7" s="1377"/>
      <c r="VBW7" s="1377"/>
      <c r="VBX7" s="1377"/>
      <c r="VBY7" s="1377"/>
      <c r="VBZ7" s="1377"/>
      <c r="VCA7" s="1377"/>
      <c r="VCB7" s="1377"/>
      <c r="VCC7" s="1377"/>
      <c r="VCD7" s="1377"/>
      <c r="VCE7" s="1377"/>
      <c r="VCF7" s="1377"/>
      <c r="VCG7" s="1377"/>
      <c r="VCH7" s="1377"/>
      <c r="VCI7" s="1377"/>
      <c r="VCJ7" s="1377"/>
      <c r="VCK7" s="1377"/>
      <c r="VCL7" s="1377"/>
      <c r="VCM7" s="1377"/>
      <c r="VCN7" s="1377"/>
      <c r="VCO7" s="1377"/>
      <c r="VCP7" s="1377"/>
      <c r="VCQ7" s="1377"/>
      <c r="VCR7" s="1377"/>
      <c r="VCS7" s="1377"/>
      <c r="VCT7" s="1377"/>
      <c r="VCU7" s="1377"/>
      <c r="VCV7" s="1377"/>
      <c r="VCW7" s="1377"/>
      <c r="VCX7" s="1377"/>
      <c r="VCY7" s="1377"/>
      <c r="VCZ7" s="1377"/>
      <c r="VDA7" s="1377"/>
      <c r="VDB7" s="1377"/>
      <c r="VDC7" s="1377"/>
      <c r="VDD7" s="1377"/>
      <c r="VDE7" s="1377"/>
      <c r="VDF7" s="1377"/>
      <c r="VDG7" s="1377"/>
      <c r="VDH7" s="1377"/>
      <c r="VDI7" s="1377"/>
      <c r="VDJ7" s="1377"/>
      <c r="VDK7" s="1377"/>
      <c r="VDL7" s="1377"/>
      <c r="VDM7" s="1377"/>
      <c r="VDN7" s="1377"/>
      <c r="VDO7" s="1377"/>
      <c r="VDP7" s="1377"/>
      <c r="VDQ7" s="1377"/>
      <c r="VDR7" s="1377"/>
      <c r="VDS7" s="1377"/>
      <c r="VDT7" s="1377"/>
      <c r="VDU7" s="1377"/>
      <c r="VDV7" s="1377"/>
      <c r="VDW7" s="1377"/>
      <c r="VDX7" s="1377"/>
      <c r="VDY7" s="1377"/>
      <c r="VDZ7" s="1377"/>
      <c r="VEA7" s="1377"/>
      <c r="VEB7" s="1377"/>
      <c r="VEC7" s="1377"/>
      <c r="VED7" s="1377"/>
      <c r="VEE7" s="1377"/>
      <c r="VEF7" s="1377"/>
      <c r="VEG7" s="1377"/>
      <c r="VEH7" s="1377"/>
      <c r="VEI7" s="1377"/>
      <c r="VEJ7" s="1377"/>
      <c r="VEK7" s="1377"/>
      <c r="VEL7" s="1377"/>
      <c r="VEM7" s="1377"/>
      <c r="VEN7" s="1377"/>
      <c r="VEO7" s="1377"/>
      <c r="VEP7" s="1377"/>
      <c r="VEQ7" s="1377"/>
      <c r="VER7" s="1377"/>
      <c r="VES7" s="1377"/>
      <c r="VET7" s="1377"/>
      <c r="VEU7" s="1377"/>
      <c r="VEV7" s="1377"/>
      <c r="VEW7" s="1377"/>
      <c r="VEX7" s="1377"/>
      <c r="VEY7" s="1377"/>
      <c r="VEZ7" s="1377"/>
      <c r="VFA7" s="1377"/>
      <c r="VFB7" s="1377"/>
      <c r="VFC7" s="1377"/>
      <c r="VFD7" s="1377"/>
      <c r="VFE7" s="1377"/>
      <c r="VFF7" s="1377"/>
      <c r="VFG7" s="1377"/>
      <c r="VFH7" s="1377"/>
      <c r="VFI7" s="1377"/>
      <c r="VFJ7" s="1377"/>
      <c r="VFK7" s="1377"/>
      <c r="VFL7" s="1377"/>
      <c r="VFM7" s="1377"/>
      <c r="VFN7" s="1377"/>
      <c r="VFO7" s="1377"/>
      <c r="VFP7" s="1377"/>
      <c r="VFQ7" s="1377"/>
      <c r="VFR7" s="1377"/>
      <c r="VFS7" s="1377"/>
      <c r="VFT7" s="1377"/>
      <c r="VFU7" s="1377"/>
      <c r="VFV7" s="1377"/>
      <c r="VFW7" s="1377"/>
      <c r="VFX7" s="1377"/>
      <c r="VFY7" s="1377"/>
      <c r="VFZ7" s="1377"/>
      <c r="VGA7" s="1377"/>
      <c r="VGB7" s="1377"/>
      <c r="VGC7" s="1377"/>
      <c r="VGD7" s="1377"/>
      <c r="VGE7" s="1377"/>
      <c r="VGF7" s="1377"/>
      <c r="VGG7" s="1377"/>
      <c r="VGH7" s="1377"/>
      <c r="VGI7" s="1377"/>
      <c r="VGJ7" s="1377"/>
      <c r="VGK7" s="1377"/>
      <c r="VGL7" s="1377"/>
      <c r="VGM7" s="1377"/>
      <c r="VGN7" s="1377"/>
      <c r="VGO7" s="1377"/>
      <c r="VGP7" s="1377"/>
      <c r="VGQ7" s="1377"/>
      <c r="VGR7" s="1377"/>
      <c r="VGS7" s="1377"/>
      <c r="VGT7" s="1377"/>
      <c r="VGU7" s="1377"/>
      <c r="VGV7" s="1377"/>
      <c r="VGW7" s="1377"/>
      <c r="VGX7" s="1377"/>
      <c r="VGY7" s="1377"/>
      <c r="VGZ7" s="1377"/>
      <c r="VHA7" s="1377"/>
      <c r="VHB7" s="1377"/>
      <c r="VHC7" s="1377"/>
      <c r="VHD7" s="1377"/>
      <c r="VHE7" s="1377"/>
      <c r="VHF7" s="1377"/>
      <c r="VHG7" s="1377"/>
      <c r="VHH7" s="1377"/>
      <c r="VHI7" s="1377"/>
      <c r="VHJ7" s="1377"/>
      <c r="VHK7" s="1377"/>
      <c r="VHL7" s="1377"/>
      <c r="VHM7" s="1377"/>
      <c r="VHN7" s="1377"/>
      <c r="VHO7" s="1377"/>
      <c r="VHP7" s="1377"/>
      <c r="VHQ7" s="1377"/>
      <c r="VHR7" s="1377"/>
      <c r="VHS7" s="1377"/>
      <c r="VHT7" s="1377"/>
      <c r="VHU7" s="1377"/>
      <c r="VHV7" s="1377"/>
      <c r="VHW7" s="1377"/>
      <c r="VHX7" s="1377"/>
      <c r="VHY7" s="1377"/>
      <c r="VHZ7" s="1377"/>
      <c r="VIA7" s="1377"/>
      <c r="VIB7" s="1377"/>
      <c r="VIC7" s="1377"/>
      <c r="VID7" s="1377"/>
      <c r="VIE7" s="1377"/>
      <c r="VIF7" s="1377"/>
      <c r="VIG7" s="1377"/>
      <c r="VIH7" s="1377"/>
      <c r="VII7" s="1377"/>
      <c r="VIJ7" s="1377"/>
      <c r="VIK7" s="1377"/>
      <c r="VIL7" s="1377"/>
      <c r="VIM7" s="1377"/>
      <c r="VIN7" s="1377"/>
      <c r="VIO7" s="1377"/>
      <c r="VIP7" s="1377"/>
      <c r="VIQ7" s="1377"/>
      <c r="VIR7" s="1377"/>
      <c r="VIS7" s="1377"/>
      <c r="VIT7" s="1377"/>
      <c r="VIU7" s="1377"/>
      <c r="VIV7" s="1377"/>
      <c r="VIW7" s="1377"/>
      <c r="VIX7" s="1377"/>
      <c r="VIY7" s="1377"/>
      <c r="VIZ7" s="1377"/>
      <c r="VJA7" s="1377"/>
      <c r="VJB7" s="1377"/>
      <c r="VJC7" s="1377"/>
      <c r="VJD7" s="1377"/>
      <c r="VJE7" s="1377"/>
      <c r="VJF7" s="1377"/>
      <c r="VJG7" s="1377"/>
      <c r="VJH7" s="1377"/>
      <c r="VJI7" s="1377"/>
      <c r="VJJ7" s="1377"/>
      <c r="VJK7" s="1377"/>
      <c r="VJL7" s="1377"/>
      <c r="VJM7" s="1377"/>
      <c r="VJN7" s="1377"/>
      <c r="VJO7" s="1377"/>
      <c r="VJP7" s="1377"/>
      <c r="VJQ7" s="1377"/>
      <c r="VJR7" s="1377"/>
      <c r="VJS7" s="1377"/>
      <c r="VJT7" s="1377"/>
      <c r="VJU7" s="1377"/>
      <c r="VJV7" s="1377"/>
      <c r="VJW7" s="1377"/>
      <c r="VJX7" s="1377"/>
      <c r="VJY7" s="1377"/>
      <c r="VJZ7" s="1377"/>
      <c r="VKA7" s="1377"/>
      <c r="VKB7" s="1377"/>
      <c r="VKC7" s="1377"/>
      <c r="VKD7" s="1377"/>
      <c r="VKE7" s="1377"/>
      <c r="VKF7" s="1377"/>
      <c r="VKG7" s="1377"/>
      <c r="VKH7" s="1377"/>
      <c r="VKI7" s="1377"/>
      <c r="VKJ7" s="1377"/>
      <c r="VKK7" s="1377"/>
      <c r="VKL7" s="1377"/>
      <c r="VKM7" s="1377"/>
      <c r="VKN7" s="1377"/>
      <c r="VKO7" s="1377"/>
      <c r="VKP7" s="1377"/>
      <c r="VKQ7" s="1377"/>
      <c r="VKR7" s="1377"/>
      <c r="VKS7" s="1377"/>
      <c r="VKT7" s="1377"/>
      <c r="VKU7" s="1377"/>
      <c r="VKV7" s="1377"/>
      <c r="VKW7" s="1377"/>
      <c r="VKX7" s="1377"/>
      <c r="VKY7" s="1377"/>
      <c r="VKZ7" s="1377"/>
      <c r="VLA7" s="1377"/>
      <c r="VLB7" s="1377"/>
      <c r="VLC7" s="1377"/>
      <c r="VLD7" s="1377"/>
      <c r="VLE7" s="1377"/>
      <c r="VLF7" s="1377"/>
      <c r="VLG7" s="1377"/>
      <c r="VLH7" s="1377"/>
      <c r="VLI7" s="1377"/>
      <c r="VLJ7" s="1377"/>
      <c r="VLK7" s="1377"/>
      <c r="VLL7" s="1377"/>
      <c r="VLM7" s="1377"/>
      <c r="VLN7" s="1377"/>
      <c r="VLO7" s="1377"/>
      <c r="VLP7" s="1377"/>
      <c r="VLQ7" s="1377"/>
      <c r="VLR7" s="1377"/>
      <c r="VLS7" s="1377"/>
      <c r="VLT7" s="1377"/>
      <c r="VLU7" s="1377"/>
      <c r="VLV7" s="1377"/>
      <c r="VLW7" s="1377"/>
      <c r="VLX7" s="1377"/>
      <c r="VLY7" s="1377"/>
      <c r="VLZ7" s="1377"/>
      <c r="VMA7" s="1377"/>
      <c r="VMB7" s="1377"/>
      <c r="VMC7" s="1377"/>
      <c r="VMD7" s="1377"/>
      <c r="VME7" s="1377"/>
      <c r="VMF7" s="1377"/>
      <c r="VMG7" s="1377"/>
      <c r="VMH7" s="1377"/>
      <c r="VMI7" s="1377"/>
      <c r="VMJ7" s="1377"/>
      <c r="VMK7" s="1377"/>
      <c r="VML7" s="1377"/>
      <c r="VMM7" s="1377"/>
      <c r="VMN7" s="1377"/>
      <c r="VMO7" s="1377"/>
      <c r="VMP7" s="1377"/>
      <c r="VMQ7" s="1377"/>
      <c r="VMR7" s="1377"/>
      <c r="VMS7" s="1377"/>
      <c r="VMT7" s="1377"/>
      <c r="VMU7" s="1377"/>
      <c r="VMV7" s="1377"/>
      <c r="VMW7" s="1377"/>
      <c r="VMX7" s="1377"/>
      <c r="VMY7" s="1377"/>
      <c r="VMZ7" s="1377"/>
      <c r="VNA7" s="1377"/>
      <c r="VNB7" s="1377"/>
      <c r="VNC7" s="1377"/>
      <c r="VND7" s="1377"/>
      <c r="VNE7" s="1377"/>
      <c r="VNF7" s="1377"/>
      <c r="VNG7" s="1377"/>
      <c r="VNH7" s="1377"/>
      <c r="VNI7" s="1377"/>
      <c r="VNJ7" s="1377"/>
      <c r="VNK7" s="1377"/>
      <c r="VNL7" s="1377"/>
      <c r="VNM7" s="1377"/>
      <c r="VNN7" s="1377"/>
      <c r="VNO7" s="1377"/>
      <c r="VNP7" s="1377"/>
      <c r="VNQ7" s="1377"/>
      <c r="VNR7" s="1377"/>
      <c r="VNS7" s="1377"/>
      <c r="VNT7" s="1377"/>
      <c r="VNU7" s="1377"/>
      <c r="VNV7" s="1377"/>
      <c r="VNW7" s="1377"/>
      <c r="VNX7" s="1377"/>
      <c r="VNY7" s="1377"/>
      <c r="VNZ7" s="1377"/>
      <c r="VOA7" s="1377"/>
      <c r="VOB7" s="1377"/>
      <c r="VOC7" s="1377"/>
      <c r="VOD7" s="1377"/>
      <c r="VOE7" s="1377"/>
      <c r="VOF7" s="1377"/>
      <c r="VOG7" s="1377"/>
      <c r="VOH7" s="1377"/>
      <c r="VOI7" s="1377"/>
      <c r="VOJ7" s="1377"/>
      <c r="VOK7" s="1377"/>
      <c r="VOL7" s="1377"/>
      <c r="VOM7" s="1377"/>
      <c r="VON7" s="1377"/>
      <c r="VOO7" s="1377"/>
      <c r="VOP7" s="1377"/>
      <c r="VOQ7" s="1377"/>
      <c r="VOR7" s="1377"/>
      <c r="VOS7" s="1377"/>
      <c r="VOT7" s="1377"/>
      <c r="VOU7" s="1377"/>
      <c r="VOV7" s="1377"/>
      <c r="VOW7" s="1377"/>
      <c r="VOX7" s="1377"/>
      <c r="VOY7" s="1377"/>
      <c r="VOZ7" s="1377"/>
      <c r="VPA7" s="1377"/>
      <c r="VPB7" s="1377"/>
      <c r="VPC7" s="1377"/>
      <c r="VPD7" s="1377"/>
      <c r="VPE7" s="1377"/>
      <c r="VPF7" s="1377"/>
      <c r="VPG7" s="1377"/>
      <c r="VPH7" s="1377"/>
      <c r="VPI7" s="1377"/>
      <c r="VPJ7" s="1377"/>
      <c r="VPK7" s="1377"/>
      <c r="VPL7" s="1377"/>
      <c r="VPM7" s="1377"/>
      <c r="VPN7" s="1377"/>
      <c r="VPO7" s="1377"/>
      <c r="VPP7" s="1377"/>
      <c r="VPQ7" s="1377"/>
      <c r="VPR7" s="1377"/>
      <c r="VPS7" s="1377"/>
      <c r="VPT7" s="1377"/>
      <c r="VPU7" s="1377"/>
      <c r="VPV7" s="1377"/>
      <c r="VPW7" s="1377"/>
      <c r="VPX7" s="1377"/>
      <c r="VPY7" s="1377"/>
      <c r="VPZ7" s="1377"/>
      <c r="VQA7" s="1377"/>
      <c r="VQB7" s="1377"/>
      <c r="VQC7" s="1377"/>
      <c r="VQD7" s="1377"/>
      <c r="VQE7" s="1377"/>
      <c r="VQF7" s="1377"/>
      <c r="VQG7" s="1377"/>
      <c r="VQH7" s="1377"/>
      <c r="VQI7" s="1377"/>
      <c r="VQJ7" s="1377"/>
      <c r="VQK7" s="1377"/>
      <c r="VQL7" s="1377"/>
      <c r="VQM7" s="1377"/>
      <c r="VQN7" s="1377"/>
      <c r="VQO7" s="1377"/>
      <c r="VQP7" s="1377"/>
      <c r="VQQ7" s="1377"/>
      <c r="VQR7" s="1377"/>
      <c r="VQS7" s="1377"/>
      <c r="VQT7" s="1377"/>
      <c r="VQU7" s="1377"/>
      <c r="VQV7" s="1377"/>
      <c r="VQW7" s="1377"/>
      <c r="VQX7" s="1377"/>
      <c r="VQY7" s="1377"/>
      <c r="VQZ7" s="1377"/>
      <c r="VRA7" s="1377"/>
      <c r="VRB7" s="1377"/>
      <c r="VRC7" s="1377"/>
      <c r="VRD7" s="1377"/>
      <c r="VRE7" s="1377"/>
      <c r="VRF7" s="1377"/>
      <c r="VRG7" s="1377"/>
      <c r="VRH7" s="1377"/>
      <c r="VRI7" s="1377"/>
      <c r="VRJ7" s="1377"/>
      <c r="VRK7" s="1377"/>
      <c r="VRL7" s="1377"/>
      <c r="VRM7" s="1377"/>
      <c r="VRN7" s="1377"/>
      <c r="VRO7" s="1377"/>
      <c r="VRP7" s="1377"/>
      <c r="VRQ7" s="1377"/>
      <c r="VRR7" s="1377"/>
      <c r="VRS7" s="1377"/>
      <c r="VRT7" s="1377"/>
      <c r="VRU7" s="1377"/>
      <c r="VRV7" s="1377"/>
      <c r="VRW7" s="1377"/>
      <c r="VRX7" s="1377"/>
      <c r="VRY7" s="1377"/>
      <c r="VRZ7" s="1377"/>
      <c r="VSA7" s="1377"/>
      <c r="VSB7" s="1377"/>
      <c r="VSC7" s="1377"/>
      <c r="VSD7" s="1377"/>
      <c r="VSE7" s="1377"/>
      <c r="VSF7" s="1377"/>
      <c r="VSG7" s="1377"/>
      <c r="VSH7" s="1377"/>
      <c r="VSI7" s="1377"/>
      <c r="VSJ7" s="1377"/>
      <c r="VSK7" s="1377"/>
      <c r="VSL7" s="1377"/>
      <c r="VSM7" s="1377"/>
      <c r="VSN7" s="1377"/>
      <c r="VSO7" s="1377"/>
      <c r="VSP7" s="1377"/>
      <c r="VSQ7" s="1377"/>
      <c r="VSR7" s="1377"/>
      <c r="VSS7" s="1377"/>
      <c r="VST7" s="1377"/>
      <c r="VSU7" s="1377"/>
      <c r="VSV7" s="1377"/>
      <c r="VSW7" s="1377"/>
      <c r="VSX7" s="1377"/>
      <c r="VSY7" s="1377"/>
      <c r="VSZ7" s="1377"/>
      <c r="VTA7" s="1377"/>
      <c r="VTB7" s="1377"/>
      <c r="VTC7" s="1377"/>
      <c r="VTD7" s="1377"/>
      <c r="VTE7" s="1377"/>
      <c r="VTF7" s="1377"/>
      <c r="VTG7" s="1377"/>
      <c r="VTH7" s="1377"/>
      <c r="VTI7" s="1377"/>
      <c r="VTJ7" s="1377"/>
      <c r="VTK7" s="1377"/>
      <c r="VTL7" s="1377"/>
      <c r="VTM7" s="1377"/>
      <c r="VTN7" s="1377"/>
      <c r="VTO7" s="1377"/>
      <c r="VTP7" s="1377"/>
      <c r="VTQ7" s="1377"/>
      <c r="VTR7" s="1377"/>
      <c r="VTS7" s="1377"/>
      <c r="VTT7" s="1377"/>
      <c r="VTU7" s="1377"/>
      <c r="VTV7" s="1377"/>
      <c r="VTW7" s="1377"/>
      <c r="VTX7" s="1377"/>
      <c r="VTY7" s="1377"/>
      <c r="VTZ7" s="1377"/>
      <c r="VUA7" s="1377"/>
      <c r="VUB7" s="1377"/>
      <c r="VUC7" s="1377"/>
      <c r="VUD7" s="1377"/>
      <c r="VUE7" s="1377"/>
      <c r="VUF7" s="1377"/>
      <c r="VUG7" s="1377"/>
      <c r="VUH7" s="1377"/>
      <c r="VUI7" s="1377"/>
      <c r="VUJ7" s="1377"/>
      <c r="VUK7" s="1377"/>
      <c r="VUL7" s="1377"/>
      <c r="VUM7" s="1377"/>
      <c r="VUN7" s="1377"/>
      <c r="VUO7" s="1377"/>
      <c r="VUP7" s="1377"/>
      <c r="VUQ7" s="1377"/>
      <c r="VUR7" s="1377"/>
      <c r="VUS7" s="1377"/>
      <c r="VUT7" s="1377"/>
      <c r="VUU7" s="1377"/>
      <c r="VUV7" s="1377"/>
      <c r="VUW7" s="1377"/>
      <c r="VUX7" s="1377"/>
      <c r="VUY7" s="1377"/>
      <c r="VUZ7" s="1377"/>
      <c r="VVA7" s="1377"/>
      <c r="VVB7" s="1377"/>
      <c r="VVC7" s="1377"/>
      <c r="VVD7" s="1377"/>
      <c r="VVE7" s="1377"/>
      <c r="VVF7" s="1377"/>
      <c r="VVG7" s="1377"/>
      <c r="VVH7" s="1377"/>
      <c r="VVI7" s="1377"/>
      <c r="VVJ7" s="1377"/>
      <c r="VVK7" s="1377"/>
      <c r="VVL7" s="1377"/>
      <c r="VVM7" s="1377"/>
      <c r="VVN7" s="1377"/>
      <c r="VVO7" s="1377"/>
      <c r="VVP7" s="1377"/>
      <c r="VVQ7" s="1377"/>
      <c r="VVR7" s="1377"/>
      <c r="VVS7" s="1377"/>
      <c r="VVT7" s="1377"/>
      <c r="VVU7" s="1377"/>
      <c r="VVV7" s="1377"/>
      <c r="VVW7" s="1377"/>
      <c r="VVX7" s="1377"/>
      <c r="VVY7" s="1377"/>
      <c r="VVZ7" s="1377"/>
      <c r="VWA7" s="1377"/>
      <c r="VWB7" s="1377"/>
      <c r="VWC7" s="1377"/>
      <c r="VWD7" s="1377"/>
      <c r="VWE7" s="1377"/>
      <c r="VWF7" s="1377"/>
      <c r="VWG7" s="1377"/>
      <c r="VWH7" s="1377"/>
      <c r="VWI7" s="1377"/>
      <c r="VWJ7" s="1377"/>
      <c r="VWK7" s="1377"/>
      <c r="VWL7" s="1377"/>
      <c r="VWM7" s="1377"/>
      <c r="VWN7" s="1377"/>
      <c r="VWO7" s="1377"/>
      <c r="VWP7" s="1377"/>
      <c r="VWQ7" s="1377"/>
      <c r="VWR7" s="1377"/>
      <c r="VWS7" s="1377"/>
      <c r="VWT7" s="1377"/>
      <c r="VWU7" s="1377"/>
      <c r="VWV7" s="1377"/>
      <c r="VWW7" s="1377"/>
      <c r="VWX7" s="1377"/>
      <c r="VWY7" s="1377"/>
      <c r="VWZ7" s="1377"/>
      <c r="VXA7" s="1377"/>
      <c r="VXB7" s="1377"/>
      <c r="VXC7" s="1377"/>
      <c r="VXD7" s="1377"/>
      <c r="VXE7" s="1377"/>
      <c r="VXF7" s="1377"/>
      <c r="VXG7" s="1377"/>
      <c r="VXH7" s="1377"/>
      <c r="VXI7" s="1377"/>
      <c r="VXJ7" s="1377"/>
      <c r="VXK7" s="1377"/>
      <c r="VXL7" s="1377"/>
      <c r="VXM7" s="1377"/>
      <c r="VXN7" s="1377"/>
      <c r="VXO7" s="1377"/>
      <c r="VXP7" s="1377"/>
      <c r="VXQ7" s="1377"/>
      <c r="VXR7" s="1377"/>
      <c r="VXS7" s="1377"/>
      <c r="VXT7" s="1377"/>
      <c r="VXU7" s="1377"/>
      <c r="VXV7" s="1377"/>
      <c r="VXW7" s="1377"/>
      <c r="VXX7" s="1377"/>
      <c r="VXY7" s="1377"/>
      <c r="VXZ7" s="1377"/>
      <c r="VYA7" s="1377"/>
      <c r="VYB7" s="1377"/>
      <c r="VYC7" s="1377"/>
      <c r="VYD7" s="1377"/>
      <c r="VYE7" s="1377"/>
      <c r="VYF7" s="1377"/>
      <c r="VYG7" s="1377"/>
      <c r="VYH7" s="1377"/>
      <c r="VYI7" s="1377"/>
      <c r="VYJ7" s="1377"/>
      <c r="VYK7" s="1377"/>
      <c r="VYL7" s="1377"/>
      <c r="VYM7" s="1377"/>
      <c r="VYN7" s="1377"/>
      <c r="VYO7" s="1377"/>
      <c r="VYP7" s="1377"/>
      <c r="VYQ7" s="1377"/>
      <c r="VYR7" s="1377"/>
      <c r="VYS7" s="1377"/>
      <c r="VYT7" s="1377"/>
      <c r="VYU7" s="1377"/>
      <c r="VYV7" s="1377"/>
      <c r="VYW7" s="1377"/>
      <c r="VYX7" s="1377"/>
      <c r="VYY7" s="1377"/>
      <c r="VYZ7" s="1377"/>
      <c r="VZA7" s="1377"/>
      <c r="VZB7" s="1377"/>
      <c r="VZC7" s="1377"/>
      <c r="VZD7" s="1377"/>
      <c r="VZE7" s="1377"/>
      <c r="VZF7" s="1377"/>
      <c r="VZG7" s="1377"/>
      <c r="VZH7" s="1377"/>
      <c r="VZI7" s="1377"/>
      <c r="VZJ7" s="1377"/>
      <c r="VZK7" s="1377"/>
      <c r="VZL7" s="1377"/>
      <c r="VZM7" s="1377"/>
      <c r="VZN7" s="1377"/>
      <c r="VZO7" s="1377"/>
      <c r="VZP7" s="1377"/>
      <c r="VZQ7" s="1377"/>
      <c r="VZR7" s="1377"/>
      <c r="VZS7" s="1377"/>
      <c r="VZT7" s="1377"/>
      <c r="VZU7" s="1377"/>
      <c r="VZV7" s="1377"/>
      <c r="VZW7" s="1377"/>
      <c r="VZX7" s="1377"/>
      <c r="VZY7" s="1377"/>
      <c r="VZZ7" s="1377"/>
      <c r="WAA7" s="1377"/>
      <c r="WAB7" s="1377"/>
      <c r="WAC7" s="1377"/>
      <c r="WAD7" s="1377"/>
      <c r="WAE7" s="1377"/>
      <c r="WAF7" s="1377"/>
      <c r="WAG7" s="1377"/>
      <c r="WAH7" s="1377"/>
      <c r="WAI7" s="1377"/>
      <c r="WAJ7" s="1377"/>
      <c r="WAK7" s="1377"/>
      <c r="WAL7" s="1377"/>
      <c r="WAM7" s="1377"/>
      <c r="WAN7" s="1377"/>
      <c r="WAO7" s="1377"/>
      <c r="WAP7" s="1377"/>
      <c r="WAQ7" s="1377"/>
      <c r="WAR7" s="1377"/>
      <c r="WAS7" s="1377"/>
      <c r="WAT7" s="1377"/>
      <c r="WAU7" s="1377"/>
      <c r="WAV7" s="1377"/>
      <c r="WAW7" s="1377"/>
      <c r="WAX7" s="1377"/>
      <c r="WAY7" s="1377"/>
      <c r="WAZ7" s="1377"/>
      <c r="WBA7" s="1377"/>
      <c r="WBB7" s="1377"/>
      <c r="WBC7" s="1377"/>
      <c r="WBD7" s="1377"/>
      <c r="WBE7" s="1377"/>
      <c r="WBF7" s="1377"/>
      <c r="WBG7" s="1377"/>
      <c r="WBH7" s="1377"/>
      <c r="WBI7" s="1377"/>
      <c r="WBJ7" s="1377"/>
      <c r="WBK7" s="1377"/>
      <c r="WBL7" s="1377"/>
      <c r="WBM7" s="1377"/>
      <c r="WBN7" s="1377"/>
      <c r="WBO7" s="1377"/>
      <c r="WBP7" s="1377"/>
      <c r="WBQ7" s="1377"/>
      <c r="WBR7" s="1377"/>
      <c r="WBS7" s="1377"/>
      <c r="WBT7" s="1377"/>
      <c r="WBU7" s="1377"/>
      <c r="WBV7" s="1377"/>
      <c r="WBW7" s="1377"/>
      <c r="WBX7" s="1377"/>
      <c r="WBY7" s="1377"/>
      <c r="WBZ7" s="1377"/>
      <c r="WCA7" s="1377"/>
      <c r="WCB7" s="1377"/>
      <c r="WCC7" s="1377"/>
      <c r="WCD7" s="1377"/>
      <c r="WCE7" s="1377"/>
      <c r="WCF7" s="1377"/>
      <c r="WCG7" s="1377"/>
      <c r="WCH7" s="1377"/>
      <c r="WCI7" s="1377"/>
      <c r="WCJ7" s="1377"/>
      <c r="WCK7" s="1377"/>
      <c r="WCL7" s="1377"/>
      <c r="WCM7" s="1377"/>
      <c r="WCN7" s="1377"/>
      <c r="WCO7" s="1377"/>
      <c r="WCP7" s="1377"/>
      <c r="WCQ7" s="1377"/>
      <c r="WCR7" s="1377"/>
      <c r="WCS7" s="1377"/>
      <c r="WCT7" s="1377"/>
      <c r="WCU7" s="1377"/>
      <c r="WCV7" s="1377"/>
      <c r="WCW7" s="1377"/>
      <c r="WCX7" s="1377"/>
      <c r="WCY7" s="1377"/>
      <c r="WCZ7" s="1377"/>
      <c r="WDA7" s="1377"/>
      <c r="WDB7" s="1377"/>
      <c r="WDC7" s="1377"/>
      <c r="WDD7" s="1377"/>
      <c r="WDE7" s="1377"/>
      <c r="WDF7" s="1377"/>
      <c r="WDG7" s="1377"/>
      <c r="WDH7" s="1377"/>
      <c r="WDI7" s="1377"/>
      <c r="WDJ7" s="1377"/>
      <c r="WDK7" s="1377"/>
      <c r="WDL7" s="1377"/>
      <c r="WDM7" s="1377"/>
      <c r="WDN7" s="1377"/>
      <c r="WDO7" s="1377"/>
      <c r="WDP7" s="1377"/>
      <c r="WDQ7" s="1377"/>
      <c r="WDR7" s="1377"/>
      <c r="WDS7" s="1377"/>
      <c r="WDT7" s="1377"/>
      <c r="WDU7" s="1377"/>
      <c r="WDV7" s="1377"/>
      <c r="WDW7" s="1377"/>
      <c r="WDX7" s="1377"/>
      <c r="WDY7" s="1377"/>
      <c r="WDZ7" s="1377"/>
      <c r="WEA7" s="1377"/>
      <c r="WEB7" s="1377"/>
      <c r="WEC7" s="1377"/>
      <c r="WED7" s="1377"/>
      <c r="WEE7" s="1377"/>
      <c r="WEF7" s="1377"/>
      <c r="WEG7" s="1377"/>
      <c r="WEH7" s="1377"/>
      <c r="WEI7" s="1377"/>
      <c r="WEJ7" s="1377"/>
      <c r="WEK7" s="1377"/>
      <c r="WEL7" s="1377"/>
      <c r="WEM7" s="1377"/>
      <c r="WEN7" s="1377"/>
      <c r="WEO7" s="1377"/>
      <c r="WEP7" s="1377"/>
      <c r="WEQ7" s="1377"/>
      <c r="WER7" s="1377"/>
      <c r="WES7" s="1377"/>
      <c r="WET7" s="1377"/>
      <c r="WEU7" s="1377"/>
      <c r="WEV7" s="1377"/>
      <c r="WEW7" s="1377"/>
      <c r="WEX7" s="1377"/>
      <c r="WEY7" s="1377"/>
      <c r="WEZ7" s="1377"/>
      <c r="WFA7" s="1377"/>
      <c r="WFB7" s="1377"/>
      <c r="WFC7" s="1377"/>
      <c r="WFD7" s="1377"/>
      <c r="WFE7" s="1377"/>
      <c r="WFF7" s="1377"/>
      <c r="WFG7" s="1377"/>
      <c r="WFH7" s="1377"/>
      <c r="WFI7" s="1377"/>
      <c r="WFJ7" s="1377"/>
      <c r="WFK7" s="1377"/>
      <c r="WFL7" s="1377"/>
      <c r="WFM7" s="1377"/>
      <c r="WFN7" s="1377"/>
      <c r="WFO7" s="1377"/>
      <c r="WFP7" s="1377"/>
      <c r="WFQ7" s="1377"/>
      <c r="WFR7" s="1377"/>
      <c r="WFS7" s="1377"/>
      <c r="WFT7" s="1377"/>
      <c r="WFU7" s="1377"/>
      <c r="WFV7" s="1377"/>
      <c r="WFW7" s="1377"/>
      <c r="WFX7" s="1377"/>
      <c r="WFY7" s="1377"/>
      <c r="WFZ7" s="1377"/>
      <c r="WGA7" s="1377"/>
      <c r="WGB7" s="1377"/>
      <c r="WGC7" s="1377"/>
      <c r="WGD7" s="1377"/>
      <c r="WGE7" s="1377"/>
      <c r="WGF7" s="1377"/>
      <c r="WGG7" s="1377"/>
      <c r="WGH7" s="1377"/>
      <c r="WGI7" s="1377"/>
      <c r="WGJ7" s="1377"/>
      <c r="WGK7" s="1377"/>
      <c r="WGL7" s="1377"/>
      <c r="WGM7" s="1377"/>
      <c r="WGN7" s="1377"/>
      <c r="WGO7" s="1377"/>
      <c r="WGP7" s="1377"/>
      <c r="WGQ7" s="1377"/>
      <c r="WGR7" s="1377"/>
      <c r="WGS7" s="1377"/>
      <c r="WGT7" s="1377"/>
      <c r="WGU7" s="1377"/>
      <c r="WGV7" s="1377"/>
      <c r="WGW7" s="1377"/>
      <c r="WGX7" s="1377"/>
      <c r="WGY7" s="1377"/>
      <c r="WGZ7" s="1377"/>
      <c r="WHA7" s="1377"/>
      <c r="WHB7" s="1377"/>
      <c r="WHC7" s="1377"/>
      <c r="WHD7" s="1377"/>
      <c r="WHE7" s="1377"/>
      <c r="WHF7" s="1377"/>
      <c r="WHG7" s="1377"/>
      <c r="WHH7" s="1377"/>
      <c r="WHI7" s="1377"/>
      <c r="WHJ7" s="1377"/>
      <c r="WHK7" s="1377"/>
      <c r="WHL7" s="1377"/>
      <c r="WHM7" s="1377"/>
      <c r="WHN7" s="1377"/>
      <c r="WHO7" s="1377"/>
      <c r="WHP7" s="1377"/>
      <c r="WHQ7" s="1377"/>
      <c r="WHR7" s="1377"/>
      <c r="WHS7" s="1377"/>
      <c r="WHT7" s="1377"/>
      <c r="WHU7" s="1377"/>
      <c r="WHV7" s="1377"/>
      <c r="WHW7" s="1377"/>
      <c r="WHX7" s="1377"/>
      <c r="WHY7" s="1377"/>
      <c r="WHZ7" s="1377"/>
      <c r="WIA7" s="1377"/>
      <c r="WIB7" s="1377"/>
      <c r="WIC7" s="1377"/>
      <c r="WID7" s="1377"/>
      <c r="WIE7" s="1377"/>
      <c r="WIF7" s="1377"/>
      <c r="WIG7" s="1377"/>
      <c r="WIH7" s="1377"/>
      <c r="WII7" s="1377"/>
      <c r="WIJ7" s="1377"/>
      <c r="WIK7" s="1377"/>
      <c r="WIL7" s="1377"/>
      <c r="WIM7" s="1377"/>
      <c r="WIN7" s="1377"/>
      <c r="WIO7" s="1377"/>
      <c r="WIP7" s="1377"/>
      <c r="WIQ7" s="1377"/>
      <c r="WIR7" s="1377"/>
      <c r="WIS7" s="1377"/>
      <c r="WIT7" s="1377"/>
      <c r="WIU7" s="1377"/>
      <c r="WIV7" s="1377"/>
      <c r="WIW7" s="1377"/>
      <c r="WIX7" s="1377"/>
      <c r="WIY7" s="1377"/>
      <c r="WIZ7" s="1377"/>
      <c r="WJA7" s="1377"/>
      <c r="WJB7" s="1377"/>
      <c r="WJC7" s="1377"/>
      <c r="WJD7" s="1377"/>
      <c r="WJE7" s="1377"/>
      <c r="WJF7" s="1377"/>
      <c r="WJG7" s="1377"/>
      <c r="WJH7" s="1377"/>
      <c r="WJI7" s="1377"/>
      <c r="WJJ7" s="1377"/>
      <c r="WJK7" s="1377"/>
      <c r="WJL7" s="1377"/>
      <c r="WJM7" s="1377"/>
      <c r="WJN7" s="1377"/>
      <c r="WJO7" s="1377"/>
      <c r="WJP7" s="1377"/>
      <c r="WJQ7" s="1377"/>
      <c r="WJR7" s="1377"/>
      <c r="WJS7" s="1377"/>
      <c r="WJT7" s="1377"/>
      <c r="WJU7" s="1377"/>
      <c r="WJV7" s="1377"/>
      <c r="WJW7" s="1377"/>
      <c r="WJX7" s="1377"/>
      <c r="WJY7" s="1377"/>
      <c r="WJZ7" s="1377"/>
      <c r="WKA7" s="1377"/>
      <c r="WKB7" s="1377"/>
      <c r="WKC7" s="1377"/>
      <c r="WKD7" s="1377"/>
      <c r="WKE7" s="1377"/>
      <c r="WKF7" s="1377"/>
      <c r="WKG7" s="1377"/>
      <c r="WKH7" s="1377"/>
      <c r="WKI7" s="1377"/>
      <c r="WKJ7" s="1377"/>
      <c r="WKK7" s="1377"/>
      <c r="WKL7" s="1377"/>
      <c r="WKM7" s="1377"/>
      <c r="WKN7" s="1377"/>
      <c r="WKO7" s="1377"/>
      <c r="WKP7" s="1377"/>
      <c r="WKQ7" s="1377"/>
      <c r="WKR7" s="1377"/>
      <c r="WKS7" s="1377"/>
      <c r="WKT7" s="1377"/>
      <c r="WKU7" s="1377"/>
      <c r="WKV7" s="1377"/>
      <c r="WKW7" s="1377"/>
      <c r="WKX7" s="1377"/>
      <c r="WKY7" s="1377"/>
      <c r="WKZ7" s="1377"/>
      <c r="WLA7" s="1377"/>
      <c r="WLB7" s="1377"/>
      <c r="WLC7" s="1377"/>
      <c r="WLD7" s="1377"/>
      <c r="WLE7" s="1377"/>
      <c r="WLF7" s="1377"/>
      <c r="WLG7" s="1377"/>
      <c r="WLH7" s="1377"/>
      <c r="WLI7" s="1377"/>
      <c r="WLJ7" s="1377"/>
      <c r="WLK7" s="1377"/>
      <c r="WLL7" s="1377"/>
      <c r="WLM7" s="1377"/>
      <c r="WLN7" s="1377"/>
      <c r="WLO7" s="1377"/>
      <c r="WLP7" s="1377"/>
      <c r="WLQ7" s="1377"/>
      <c r="WLR7" s="1377"/>
      <c r="WLS7" s="1377"/>
      <c r="WLT7" s="1377"/>
      <c r="WLU7" s="1377"/>
      <c r="WLV7" s="1377"/>
      <c r="WLW7" s="1377"/>
      <c r="WLX7" s="1377"/>
      <c r="WLY7" s="1377"/>
      <c r="WLZ7" s="1377"/>
      <c r="WMA7" s="1377"/>
      <c r="WMB7" s="1377"/>
      <c r="WMC7" s="1377"/>
      <c r="WMD7" s="1377"/>
      <c r="WME7" s="1377"/>
      <c r="WMF7" s="1377"/>
      <c r="WMG7" s="1377"/>
      <c r="WMH7" s="1377"/>
      <c r="WMI7" s="1377"/>
      <c r="WMJ7" s="1377"/>
      <c r="WMK7" s="1377"/>
      <c r="WML7" s="1377"/>
      <c r="WMM7" s="1377"/>
      <c r="WMN7" s="1377"/>
      <c r="WMO7" s="1377"/>
      <c r="WMP7" s="1377"/>
      <c r="WMQ7" s="1377"/>
      <c r="WMR7" s="1377"/>
      <c r="WMS7" s="1377"/>
      <c r="WMT7" s="1377"/>
      <c r="WMU7" s="1377"/>
      <c r="WMV7" s="1377"/>
      <c r="WMW7" s="1377"/>
      <c r="WMX7" s="1377"/>
      <c r="WMY7" s="1377"/>
      <c r="WMZ7" s="1377"/>
      <c r="WNA7" s="1377"/>
      <c r="WNB7" s="1377"/>
      <c r="WNC7" s="1377"/>
      <c r="WND7" s="1377"/>
      <c r="WNE7" s="1377"/>
      <c r="WNF7" s="1377"/>
      <c r="WNG7" s="1377"/>
      <c r="WNH7" s="1377"/>
      <c r="WNI7" s="1377"/>
      <c r="WNJ7" s="1377"/>
      <c r="WNK7" s="1377"/>
      <c r="WNL7" s="1377"/>
      <c r="WNM7" s="1377"/>
      <c r="WNN7" s="1377"/>
      <c r="WNO7" s="1377"/>
      <c r="WNP7" s="1377"/>
      <c r="WNQ7" s="1377"/>
      <c r="WNR7" s="1377"/>
      <c r="WNS7" s="1377"/>
      <c r="WNT7" s="1377"/>
      <c r="WNU7" s="1377"/>
      <c r="WNV7" s="1377"/>
      <c r="WNW7" s="1377"/>
      <c r="WNX7" s="1377"/>
      <c r="WNY7" s="1377"/>
      <c r="WNZ7" s="1377"/>
      <c r="WOA7" s="1377"/>
      <c r="WOB7" s="1377"/>
      <c r="WOC7" s="1377"/>
      <c r="WOD7" s="1377"/>
      <c r="WOE7" s="1377"/>
      <c r="WOF7" s="1377"/>
      <c r="WOG7" s="1377"/>
      <c r="WOH7" s="1377"/>
      <c r="WOI7" s="1377"/>
      <c r="WOJ7" s="1377"/>
      <c r="WOK7" s="1377"/>
      <c r="WOL7" s="1377"/>
      <c r="WOM7" s="1377"/>
      <c r="WON7" s="1377"/>
      <c r="WOO7" s="1377"/>
      <c r="WOP7" s="1377"/>
      <c r="WOQ7" s="1377"/>
      <c r="WOR7" s="1377"/>
      <c r="WOS7" s="1377"/>
      <c r="WOT7" s="1377"/>
      <c r="WOU7" s="1377"/>
      <c r="WOV7" s="1377"/>
      <c r="WOW7" s="1377"/>
      <c r="WOX7" s="1377"/>
      <c r="WOY7" s="1377"/>
      <c r="WOZ7" s="1377"/>
      <c r="WPA7" s="1377"/>
      <c r="WPB7" s="1377"/>
      <c r="WPC7" s="1377"/>
      <c r="WPD7" s="1377"/>
      <c r="WPE7" s="1377"/>
      <c r="WPF7" s="1377"/>
      <c r="WPG7" s="1377"/>
      <c r="WPH7" s="1377"/>
      <c r="WPI7" s="1377"/>
      <c r="WPJ7" s="1377"/>
      <c r="WPK7" s="1377"/>
      <c r="WPL7" s="1377"/>
      <c r="WPM7" s="1377"/>
      <c r="WPN7" s="1377"/>
      <c r="WPO7" s="1377"/>
      <c r="WPP7" s="1377"/>
      <c r="WPQ7" s="1377"/>
      <c r="WPR7" s="1377"/>
      <c r="WPS7" s="1377"/>
      <c r="WPT7" s="1377"/>
      <c r="WPU7" s="1377"/>
      <c r="WPV7" s="1377"/>
      <c r="WPW7" s="1377"/>
      <c r="WPX7" s="1377"/>
      <c r="WPY7" s="1377"/>
      <c r="WPZ7" s="1377"/>
      <c r="WQA7" s="1377"/>
      <c r="WQB7" s="1377"/>
      <c r="WQC7" s="1377"/>
      <c r="WQD7" s="1377"/>
      <c r="WQE7" s="1377"/>
      <c r="WQF7" s="1377"/>
      <c r="WQG7" s="1377"/>
      <c r="WQH7" s="1377"/>
      <c r="WQI7" s="1377"/>
      <c r="WQJ7" s="1377"/>
      <c r="WQK7" s="1377"/>
      <c r="WQL7" s="1377"/>
      <c r="WQM7" s="1377"/>
      <c r="WQN7" s="1377"/>
      <c r="WQO7" s="1377"/>
      <c r="WQP7" s="1377"/>
      <c r="WQQ7" s="1377"/>
      <c r="WQR7" s="1377"/>
      <c r="WQS7" s="1377"/>
      <c r="WQT7" s="1377"/>
      <c r="WQU7" s="1377"/>
      <c r="WQV7" s="1377"/>
      <c r="WQW7" s="1377"/>
      <c r="WQX7" s="1377"/>
      <c r="WQY7" s="1377"/>
      <c r="WQZ7" s="1377"/>
      <c r="WRA7" s="1377"/>
      <c r="WRB7" s="1377"/>
      <c r="WRC7" s="1377"/>
      <c r="WRD7" s="1377"/>
      <c r="WRE7" s="1377"/>
      <c r="WRF7" s="1377"/>
      <c r="WRG7" s="1377"/>
      <c r="WRH7" s="1377"/>
      <c r="WRI7" s="1377"/>
      <c r="WRJ7" s="1377"/>
      <c r="WRK7" s="1377"/>
      <c r="WRL7" s="1377"/>
      <c r="WRM7" s="1377"/>
      <c r="WRN7" s="1377"/>
      <c r="WRO7" s="1377"/>
      <c r="WRP7" s="1377"/>
      <c r="WRQ7" s="1377"/>
      <c r="WRR7" s="1377"/>
      <c r="WRS7" s="1377"/>
      <c r="WRT7" s="1377"/>
      <c r="WRU7" s="1377"/>
      <c r="WRV7" s="1377"/>
      <c r="WRW7" s="1377"/>
      <c r="WRX7" s="1377"/>
      <c r="WRY7" s="1377"/>
      <c r="WRZ7" s="1377"/>
      <c r="WSA7" s="1377"/>
      <c r="WSB7" s="1377"/>
      <c r="WSC7" s="1377"/>
      <c r="WSD7" s="1377"/>
      <c r="WSE7" s="1377"/>
      <c r="WSF7" s="1377"/>
      <c r="WSG7" s="1377"/>
      <c r="WSH7" s="1377"/>
      <c r="WSI7" s="1377"/>
      <c r="WSJ7" s="1377"/>
      <c r="WSK7" s="1377"/>
      <c r="WSL7" s="1377"/>
      <c r="WSM7" s="1377"/>
      <c r="WSN7" s="1377"/>
      <c r="WSO7" s="1377"/>
      <c r="WSP7" s="1377"/>
      <c r="WSQ7" s="1377"/>
      <c r="WSR7" s="1377"/>
      <c r="WSS7" s="1377"/>
      <c r="WST7" s="1377"/>
      <c r="WSU7" s="1377"/>
      <c r="WSV7" s="1377"/>
      <c r="WSW7" s="1377"/>
      <c r="WSX7" s="1377"/>
      <c r="WSY7" s="1377"/>
      <c r="WSZ7" s="1377"/>
      <c r="WTA7" s="1377"/>
      <c r="WTB7" s="1377"/>
      <c r="WTC7" s="1377"/>
      <c r="WTD7" s="1377"/>
      <c r="WTE7" s="1377"/>
      <c r="WTF7" s="1377"/>
      <c r="WTG7" s="1377"/>
      <c r="WTH7" s="1377"/>
      <c r="WTI7" s="1377"/>
      <c r="WTJ7" s="1377"/>
      <c r="WTK7" s="1377"/>
      <c r="WTL7" s="1377"/>
      <c r="WTM7" s="1377"/>
      <c r="WTN7" s="1377"/>
      <c r="WTO7" s="1377"/>
      <c r="WTP7" s="1377"/>
      <c r="WTQ7" s="1377"/>
      <c r="WTR7" s="1377"/>
      <c r="WTS7" s="1377"/>
      <c r="WTT7" s="1377"/>
      <c r="WTU7" s="1377"/>
      <c r="WTV7" s="1377"/>
      <c r="WTW7" s="1377"/>
      <c r="WTX7" s="1377"/>
      <c r="WTY7" s="1377"/>
      <c r="WTZ7" s="1377"/>
      <c r="WUA7" s="1377"/>
      <c r="WUB7" s="1377"/>
      <c r="WUC7" s="1377"/>
      <c r="WUD7" s="1377"/>
      <c r="WUE7" s="1377"/>
      <c r="WUF7" s="1377"/>
      <c r="WUG7" s="1377"/>
      <c r="WUH7" s="1377"/>
      <c r="WUI7" s="1377"/>
      <c r="WUJ7" s="1377"/>
      <c r="WUK7" s="1377"/>
      <c r="WUL7" s="1377"/>
      <c r="WUM7" s="1377"/>
      <c r="WUN7" s="1377"/>
      <c r="WUO7" s="1377"/>
      <c r="WUP7" s="1377"/>
      <c r="WUQ7" s="1377"/>
      <c r="WUR7" s="1377"/>
      <c r="WUS7" s="1377"/>
      <c r="WUT7" s="1377"/>
      <c r="WUU7" s="1377"/>
      <c r="WUV7" s="1377"/>
      <c r="WUW7" s="1377"/>
      <c r="WUX7" s="1377"/>
      <c r="WUY7" s="1377"/>
      <c r="WUZ7" s="1377"/>
      <c r="WVA7" s="1377"/>
      <c r="WVB7" s="1377"/>
      <c r="WVC7" s="1377"/>
      <c r="WVD7" s="1377"/>
      <c r="WVE7" s="1377"/>
      <c r="WVF7" s="1377"/>
      <c r="WVG7" s="1377"/>
      <c r="WVH7" s="1377"/>
      <c r="WVI7" s="1377"/>
      <c r="WVJ7" s="1377"/>
      <c r="WVK7" s="1377"/>
      <c r="WVL7" s="1377"/>
      <c r="WVM7" s="1377"/>
      <c r="WVN7" s="1377"/>
      <c r="WVO7" s="1377"/>
      <c r="WVP7" s="1377"/>
      <c r="WVQ7" s="1377"/>
      <c r="WVR7" s="1377"/>
      <c r="WVS7" s="1377"/>
      <c r="WVT7" s="1377"/>
      <c r="WVU7" s="1377"/>
      <c r="WVV7" s="1377"/>
      <c r="WVW7" s="1377"/>
      <c r="WVX7" s="1377"/>
      <c r="WVY7" s="1377"/>
      <c r="WVZ7" s="1377"/>
      <c r="WWA7" s="1377"/>
      <c r="WWB7" s="1377"/>
      <c r="WWC7" s="1377"/>
      <c r="WWD7" s="1377"/>
      <c r="WWE7" s="1377"/>
      <c r="WWF7" s="1377"/>
      <c r="WWG7" s="1377"/>
      <c r="WWH7" s="1377"/>
      <c r="WWI7" s="1377"/>
      <c r="WWJ7" s="1377"/>
      <c r="WWK7" s="1377"/>
      <c r="WWL7" s="1377"/>
      <c r="WWM7" s="1377"/>
      <c r="WWN7" s="1377"/>
      <c r="WWO7" s="1377"/>
      <c r="WWP7" s="1377"/>
      <c r="WWQ7" s="1377"/>
      <c r="WWR7" s="1377"/>
      <c r="WWS7" s="1377"/>
      <c r="WWT7" s="1377"/>
      <c r="WWU7" s="1377"/>
      <c r="WWV7" s="1377"/>
      <c r="WWW7" s="1377"/>
      <c r="WWX7" s="1377"/>
      <c r="WWY7" s="1377"/>
      <c r="WWZ7" s="1377"/>
      <c r="WXA7" s="1377"/>
      <c r="WXB7" s="1377"/>
      <c r="WXC7" s="1377"/>
      <c r="WXD7" s="1377"/>
      <c r="WXE7" s="1377"/>
      <c r="WXF7" s="1377"/>
      <c r="WXG7" s="1377"/>
      <c r="WXH7" s="1377"/>
      <c r="WXI7" s="1377"/>
      <c r="WXJ7" s="1377"/>
      <c r="WXK7" s="1377"/>
      <c r="WXL7" s="1377"/>
      <c r="WXM7" s="1377"/>
      <c r="WXN7" s="1377"/>
      <c r="WXO7" s="1377"/>
      <c r="WXP7" s="1377"/>
      <c r="WXQ7" s="1377"/>
      <c r="WXR7" s="1377"/>
      <c r="WXS7" s="1377"/>
      <c r="WXT7" s="1377"/>
      <c r="WXU7" s="1377"/>
      <c r="WXV7" s="1377"/>
      <c r="WXW7" s="1377"/>
      <c r="WXX7" s="1377"/>
      <c r="WXY7" s="1377"/>
      <c r="WXZ7" s="1377"/>
      <c r="WYA7" s="1377"/>
      <c r="WYB7" s="1377"/>
      <c r="WYC7" s="1377"/>
      <c r="WYD7" s="1377"/>
      <c r="WYE7" s="1377"/>
      <c r="WYF7" s="1377"/>
      <c r="WYG7" s="1377"/>
      <c r="WYH7" s="1377"/>
      <c r="WYI7" s="1377"/>
      <c r="WYJ7" s="1377"/>
      <c r="WYK7" s="1377"/>
      <c r="WYL7" s="1377"/>
      <c r="WYM7" s="1377"/>
      <c r="WYN7" s="1377"/>
      <c r="WYO7" s="1377"/>
      <c r="WYP7" s="1377"/>
      <c r="WYQ7" s="1377"/>
      <c r="WYR7" s="1377"/>
      <c r="WYS7" s="1377"/>
      <c r="WYT7" s="1377"/>
      <c r="WYU7" s="1377"/>
      <c r="WYV7" s="1377"/>
      <c r="WYW7" s="1377"/>
      <c r="WYX7" s="1377"/>
      <c r="WYY7" s="1377"/>
      <c r="WYZ7" s="1377"/>
      <c r="WZA7" s="1377"/>
      <c r="WZB7" s="1377"/>
      <c r="WZC7" s="1377"/>
      <c r="WZD7" s="1377"/>
      <c r="WZE7" s="1377"/>
      <c r="WZF7" s="1377"/>
      <c r="WZG7" s="1377"/>
      <c r="WZH7" s="1377"/>
      <c r="WZI7" s="1377"/>
      <c r="WZJ7" s="1377"/>
      <c r="WZK7" s="1377"/>
      <c r="WZL7" s="1377"/>
      <c r="WZM7" s="1377"/>
      <c r="WZN7" s="1377"/>
      <c r="WZO7" s="1377"/>
      <c r="WZP7" s="1377"/>
      <c r="WZQ7" s="1377"/>
      <c r="WZR7" s="1377"/>
      <c r="WZS7" s="1377"/>
      <c r="WZT7" s="1377"/>
      <c r="WZU7" s="1377"/>
      <c r="WZV7" s="1377"/>
      <c r="WZW7" s="1377"/>
      <c r="WZX7" s="1377"/>
      <c r="WZY7" s="1377"/>
      <c r="WZZ7" s="1377"/>
      <c r="XAA7" s="1377"/>
      <c r="XAB7" s="1377"/>
      <c r="XAC7" s="1377"/>
      <c r="XAD7" s="1377"/>
      <c r="XAE7" s="1377"/>
      <c r="XAF7" s="1377"/>
      <c r="XAG7" s="1377"/>
      <c r="XAH7" s="1377"/>
      <c r="XAI7" s="1377"/>
      <c r="XAJ7" s="1377"/>
      <c r="XAK7" s="1377"/>
      <c r="XAL7" s="1377"/>
      <c r="XAM7" s="1377"/>
      <c r="XAN7" s="1377"/>
      <c r="XAO7" s="1377"/>
      <c r="XAP7" s="1377"/>
      <c r="XAQ7" s="1377"/>
      <c r="XAR7" s="1377"/>
      <c r="XAS7" s="1377"/>
      <c r="XAT7" s="1377"/>
      <c r="XAU7" s="1377"/>
      <c r="XAV7" s="1377"/>
      <c r="XAW7" s="1377"/>
      <c r="XAX7" s="1377"/>
      <c r="XAY7" s="1377"/>
      <c r="XAZ7" s="1377"/>
      <c r="XBA7" s="1377"/>
      <c r="XBB7" s="1377"/>
      <c r="XBC7" s="1377"/>
      <c r="XBD7" s="1377"/>
      <c r="XBE7" s="1377"/>
      <c r="XBF7" s="1377"/>
      <c r="XBG7" s="1377"/>
      <c r="XBH7" s="1377"/>
      <c r="XBI7" s="1377"/>
      <c r="XBJ7" s="1377"/>
      <c r="XBK7" s="1377"/>
      <c r="XBL7" s="1377"/>
      <c r="XBM7" s="1377"/>
      <c r="XBN7" s="1377"/>
      <c r="XBO7" s="1377"/>
      <c r="XBP7" s="1377"/>
      <c r="XBQ7" s="1377"/>
      <c r="XBR7" s="1377"/>
      <c r="XBS7" s="1377"/>
      <c r="XBT7" s="1377"/>
      <c r="XBU7" s="1377"/>
      <c r="XBV7" s="1377"/>
      <c r="XBW7" s="1377"/>
      <c r="XBX7" s="1377"/>
      <c r="XBY7" s="1377"/>
      <c r="XBZ7" s="1377"/>
      <c r="XCA7" s="1377"/>
      <c r="XCB7" s="1377"/>
      <c r="XCC7" s="1377"/>
      <c r="XCD7" s="1377"/>
      <c r="XCE7" s="1377"/>
      <c r="XCF7" s="1377"/>
      <c r="XCG7" s="1377"/>
      <c r="XCH7" s="1377"/>
      <c r="XCI7" s="1377"/>
      <c r="XCJ7" s="1377"/>
      <c r="XCK7" s="1377"/>
      <c r="XCL7" s="1377"/>
      <c r="XCM7" s="1377"/>
      <c r="XCN7" s="1377"/>
      <c r="XCO7" s="1377"/>
      <c r="XCP7" s="1377"/>
      <c r="XCQ7" s="1377"/>
      <c r="XCR7" s="1377"/>
      <c r="XCS7" s="1377"/>
      <c r="XCT7" s="1377"/>
      <c r="XCU7" s="1377"/>
      <c r="XCV7" s="1377"/>
      <c r="XCW7" s="1377"/>
      <c r="XCX7" s="1377"/>
      <c r="XCY7" s="1377"/>
      <c r="XCZ7" s="1377"/>
      <c r="XDA7" s="1377"/>
      <c r="XDB7" s="1377"/>
      <c r="XDC7" s="1377"/>
      <c r="XDD7" s="1377"/>
      <c r="XDE7" s="1377"/>
      <c r="XDF7" s="1377"/>
      <c r="XDG7" s="1377"/>
      <c r="XDH7" s="1377"/>
      <c r="XDI7" s="1377"/>
      <c r="XDJ7" s="1377"/>
      <c r="XDK7" s="1377"/>
      <c r="XDL7" s="1377"/>
      <c r="XDM7" s="1377"/>
      <c r="XDN7" s="1377"/>
      <c r="XDO7" s="1377"/>
      <c r="XDP7" s="1377"/>
      <c r="XDQ7" s="1377"/>
      <c r="XDR7" s="1377"/>
      <c r="XDS7" s="1377"/>
      <c r="XDT7" s="1377"/>
      <c r="XDU7" s="1377"/>
      <c r="XDV7" s="1377"/>
      <c r="XDW7" s="1377"/>
      <c r="XDX7" s="1377"/>
      <c r="XDY7" s="1377"/>
      <c r="XDZ7" s="1377"/>
      <c r="XEA7" s="1377"/>
      <c r="XEB7" s="1377"/>
      <c r="XEC7" s="1377"/>
      <c r="XED7" s="1377"/>
      <c r="XEE7" s="1377"/>
      <c r="XEF7" s="1377"/>
      <c r="XEG7" s="1377"/>
      <c r="XEH7" s="1377"/>
      <c r="XEI7" s="1377"/>
      <c r="XEJ7" s="1377"/>
      <c r="XEK7" s="1377"/>
      <c r="XEL7" s="1377"/>
      <c r="XEM7" s="1377"/>
      <c r="XEN7" s="1377"/>
      <c r="XEO7" s="1377"/>
      <c r="XEP7" s="1377"/>
      <c r="XEQ7" s="1377"/>
      <c r="XER7" s="1377"/>
      <c r="XES7" s="1377"/>
      <c r="XET7" s="1377"/>
      <c r="XEU7" s="1377"/>
      <c r="XEV7" s="1377"/>
      <c r="XEW7" s="1377"/>
      <c r="XEX7" s="1377"/>
      <c r="XEY7" s="1377"/>
      <c r="XEZ7" s="1377"/>
      <c r="XFA7" s="1377"/>
      <c r="XFB7" s="1377"/>
      <c r="XFC7" s="1377"/>
    </row>
    <row r="8" spans="1:16383" s="1428" customFormat="1">
      <c r="A8" s="1377"/>
      <c r="B8" s="1381"/>
      <c r="C8" s="1381" t="s">
        <v>125</v>
      </c>
      <c r="D8" s="1381">
        <v>10</v>
      </c>
      <c r="E8" s="1381" t="s">
        <v>1582</v>
      </c>
      <c r="F8" s="1381" t="s">
        <v>25</v>
      </c>
      <c r="G8" s="1381">
        <v>4702112434</v>
      </c>
      <c r="H8" s="1381" t="s">
        <v>334</v>
      </c>
      <c r="I8" s="1384">
        <v>710757702001</v>
      </c>
      <c r="J8" s="1381">
        <v>1127</v>
      </c>
      <c r="K8" s="1386"/>
      <c r="L8" s="1382"/>
      <c r="M8" s="1381"/>
      <c r="N8" s="1381"/>
      <c r="O8" s="1381"/>
      <c r="P8" s="1381">
        <v>1148</v>
      </c>
      <c r="Q8" s="1381">
        <v>30</v>
      </c>
      <c r="R8" s="1469" t="s">
        <v>26</v>
      </c>
      <c r="S8" s="1381"/>
      <c r="T8" s="1411" t="s">
        <v>342</v>
      </c>
      <c r="U8" s="1411" t="s">
        <v>342</v>
      </c>
      <c r="V8" s="1411" t="s">
        <v>342</v>
      </c>
      <c r="W8" s="1468" t="s">
        <v>342</v>
      </c>
      <c r="X8" s="1943"/>
      <c r="Y8" s="1944"/>
      <c r="Z8" s="1461">
        <f t="shared" si="0"/>
        <v>1.0186335403726707</v>
      </c>
      <c r="AA8" s="1377"/>
      <c r="AB8" s="1377"/>
      <c r="AC8" s="1377"/>
      <c r="AD8" s="1377"/>
      <c r="AE8" s="1377"/>
      <c r="AF8" s="1377"/>
      <c r="AG8" s="1377"/>
      <c r="AH8" s="1377"/>
      <c r="AI8" s="1377"/>
      <c r="AJ8" s="1377"/>
      <c r="AK8" s="1377"/>
      <c r="AL8" s="1377"/>
      <c r="AM8" s="1377"/>
      <c r="AN8" s="1377"/>
      <c r="AO8" s="1377"/>
      <c r="AP8" s="1377"/>
      <c r="AQ8" s="1377"/>
      <c r="AR8" s="1377"/>
      <c r="AS8" s="1377"/>
      <c r="AT8" s="1377"/>
      <c r="AU8" s="1377"/>
      <c r="AV8" s="1377"/>
      <c r="AW8" s="1377"/>
      <c r="AX8" s="1377"/>
      <c r="AY8" s="1377"/>
      <c r="AZ8" s="1377"/>
      <c r="BA8" s="1377"/>
      <c r="BB8" s="1377"/>
      <c r="BC8" s="1377"/>
      <c r="BD8" s="1377"/>
      <c r="BE8" s="1377"/>
      <c r="BF8" s="1377"/>
      <c r="BG8" s="1377"/>
      <c r="BH8" s="1377"/>
      <c r="BI8" s="1377"/>
      <c r="BJ8" s="1377"/>
      <c r="BK8" s="1377"/>
      <c r="BL8" s="1377"/>
      <c r="BM8" s="1377"/>
      <c r="BN8" s="1377"/>
      <c r="BO8" s="1377"/>
      <c r="BP8" s="1377"/>
      <c r="BQ8" s="1377"/>
      <c r="BR8" s="1377"/>
      <c r="BS8" s="1377"/>
      <c r="BT8" s="1377"/>
      <c r="BU8" s="1377"/>
      <c r="BV8" s="1377"/>
      <c r="BW8" s="1377"/>
      <c r="BX8" s="1377"/>
      <c r="BY8" s="1377"/>
      <c r="BZ8" s="1377"/>
      <c r="CA8" s="1377"/>
      <c r="CB8" s="1377"/>
      <c r="CC8" s="1377"/>
      <c r="CD8" s="1377"/>
      <c r="CE8" s="1377"/>
      <c r="CF8" s="1377"/>
      <c r="CG8" s="1377"/>
      <c r="CH8" s="1377"/>
      <c r="CI8" s="1377"/>
      <c r="CJ8" s="1377"/>
      <c r="CK8" s="1377"/>
      <c r="CL8" s="1377"/>
      <c r="CM8" s="1377"/>
      <c r="CN8" s="1377"/>
      <c r="CO8" s="1377"/>
      <c r="CP8" s="1377"/>
      <c r="CQ8" s="1377"/>
      <c r="CR8" s="1377"/>
      <c r="CS8" s="1377"/>
      <c r="CT8" s="1377"/>
      <c r="CU8" s="1377"/>
      <c r="CV8" s="1377"/>
      <c r="CW8" s="1377"/>
      <c r="CX8" s="1377"/>
      <c r="CY8" s="1377"/>
      <c r="CZ8" s="1377"/>
      <c r="DA8" s="1377"/>
      <c r="DB8" s="1377"/>
      <c r="DC8" s="1377"/>
      <c r="DD8" s="1377"/>
      <c r="DE8" s="1377"/>
      <c r="DF8" s="1377"/>
      <c r="DG8" s="1377"/>
      <c r="DH8" s="1377"/>
      <c r="DI8" s="1377"/>
      <c r="DJ8" s="1377"/>
      <c r="DK8" s="1377"/>
      <c r="DL8" s="1377"/>
      <c r="DM8" s="1377"/>
      <c r="DN8" s="1377"/>
      <c r="DO8" s="1377"/>
      <c r="DP8" s="1377"/>
      <c r="DQ8" s="1377"/>
      <c r="DR8" s="1377"/>
      <c r="DS8" s="1377"/>
      <c r="DT8" s="1377"/>
      <c r="DU8" s="1377"/>
      <c r="DV8" s="1377"/>
      <c r="DW8" s="1377"/>
      <c r="DX8" s="1377"/>
      <c r="DY8" s="1377"/>
      <c r="DZ8" s="1377"/>
      <c r="EA8" s="1377"/>
      <c r="EB8" s="1377"/>
      <c r="EC8" s="1377"/>
      <c r="ED8" s="1377"/>
      <c r="EE8" s="1377"/>
      <c r="EF8" s="1377"/>
      <c r="EG8" s="1377"/>
      <c r="EH8" s="1377"/>
      <c r="EI8" s="1377"/>
      <c r="EJ8" s="1377"/>
      <c r="EK8" s="1377"/>
      <c r="EL8" s="1377"/>
      <c r="EM8" s="1377"/>
      <c r="EN8" s="1377"/>
      <c r="EO8" s="1377"/>
      <c r="EP8" s="1377"/>
      <c r="EQ8" s="1377"/>
      <c r="ER8" s="1377"/>
      <c r="ES8" s="1377"/>
      <c r="ET8" s="1377"/>
      <c r="EU8" s="1377"/>
      <c r="EV8" s="1377"/>
      <c r="EW8" s="1377"/>
      <c r="EX8" s="1377"/>
      <c r="EY8" s="1377"/>
      <c r="EZ8" s="1377"/>
      <c r="FA8" s="1377"/>
      <c r="FB8" s="1377"/>
      <c r="FC8" s="1377"/>
      <c r="FD8" s="1377"/>
      <c r="FE8" s="1377"/>
      <c r="FF8" s="1377"/>
      <c r="FG8" s="1377"/>
      <c r="FH8" s="1377"/>
      <c r="FI8" s="1377"/>
      <c r="FJ8" s="1377"/>
      <c r="FK8" s="1377"/>
      <c r="FL8" s="1377"/>
      <c r="FM8" s="1377"/>
      <c r="FN8" s="1377"/>
      <c r="FO8" s="1377"/>
      <c r="FP8" s="1377"/>
      <c r="FQ8" s="1377"/>
      <c r="FR8" s="1377"/>
      <c r="FS8" s="1377"/>
      <c r="FT8" s="1377"/>
      <c r="FU8" s="1377"/>
      <c r="FV8" s="1377"/>
      <c r="FW8" s="1377"/>
      <c r="FX8" s="1377"/>
      <c r="FY8" s="1377"/>
      <c r="FZ8" s="1377"/>
      <c r="GA8" s="1377"/>
      <c r="GB8" s="1377"/>
      <c r="GC8" s="1377"/>
      <c r="GD8" s="1377"/>
      <c r="GE8" s="1377"/>
      <c r="GF8" s="1377"/>
      <c r="GG8" s="1377"/>
      <c r="GH8" s="1377"/>
      <c r="GI8" s="1377"/>
      <c r="GJ8" s="1377"/>
      <c r="GK8" s="1377"/>
      <c r="GL8" s="1377"/>
      <c r="GM8" s="1377"/>
      <c r="GN8" s="1377"/>
      <c r="GO8" s="1377"/>
      <c r="GP8" s="1377"/>
      <c r="GQ8" s="1377"/>
      <c r="GR8" s="1377"/>
      <c r="GS8" s="1377"/>
      <c r="GT8" s="1377"/>
      <c r="GU8" s="1377"/>
      <c r="GV8" s="1377"/>
      <c r="GW8" s="1377"/>
      <c r="GX8" s="1377"/>
      <c r="GY8" s="1377"/>
      <c r="GZ8" s="1377"/>
      <c r="HA8" s="1377"/>
      <c r="HB8" s="1377"/>
      <c r="HC8" s="1377"/>
      <c r="HD8" s="1377"/>
      <c r="HE8" s="1377"/>
      <c r="HF8" s="1377"/>
      <c r="HG8" s="1377"/>
      <c r="HH8" s="1377"/>
      <c r="HI8" s="1377"/>
      <c r="HJ8" s="1377"/>
      <c r="HK8" s="1377"/>
      <c r="HL8" s="1377"/>
      <c r="HM8" s="1377"/>
      <c r="HN8" s="1377"/>
      <c r="HO8" s="1377"/>
      <c r="HP8" s="1377"/>
      <c r="HQ8" s="1377"/>
      <c r="HR8" s="1377"/>
      <c r="HS8" s="1377"/>
      <c r="HT8" s="1377"/>
      <c r="HU8" s="1377"/>
      <c r="HV8" s="1377"/>
      <c r="HW8" s="1377"/>
      <c r="HX8" s="1377"/>
      <c r="HY8" s="1377"/>
      <c r="HZ8" s="1377"/>
      <c r="IA8" s="1377"/>
      <c r="IB8" s="1377"/>
      <c r="IC8" s="1377"/>
      <c r="ID8" s="1377"/>
      <c r="IE8" s="1377"/>
      <c r="IF8" s="1377"/>
      <c r="IG8" s="1377"/>
      <c r="IH8" s="1377"/>
      <c r="II8" s="1377"/>
      <c r="IJ8" s="1377"/>
      <c r="IK8" s="1377"/>
      <c r="IL8" s="1377"/>
      <c r="IM8" s="1377"/>
      <c r="IN8" s="1377"/>
      <c r="IO8" s="1377"/>
      <c r="IP8" s="1377"/>
      <c r="IQ8" s="1377"/>
      <c r="IR8" s="1377"/>
      <c r="IS8" s="1377"/>
      <c r="IT8" s="1377"/>
      <c r="IU8" s="1377"/>
      <c r="IV8" s="1377"/>
      <c r="IW8" s="1377"/>
      <c r="IX8" s="1377"/>
      <c r="IY8" s="1377"/>
      <c r="IZ8" s="1377"/>
      <c r="JA8" s="1377"/>
      <c r="JB8" s="1377"/>
      <c r="JC8" s="1377"/>
      <c r="JD8" s="1377"/>
      <c r="JE8" s="1377"/>
      <c r="JF8" s="1377"/>
      <c r="JG8" s="1377"/>
      <c r="JH8" s="1377"/>
      <c r="JI8" s="1377"/>
      <c r="JJ8" s="1377"/>
      <c r="JK8" s="1377"/>
      <c r="JL8" s="1377"/>
      <c r="JM8" s="1377"/>
      <c r="JN8" s="1377"/>
      <c r="JO8" s="1377"/>
      <c r="JP8" s="1377"/>
      <c r="JQ8" s="1377"/>
      <c r="JR8" s="1377"/>
      <c r="JS8" s="1377"/>
      <c r="JT8" s="1377"/>
      <c r="JU8" s="1377"/>
      <c r="JV8" s="1377"/>
      <c r="JW8" s="1377"/>
      <c r="JX8" s="1377"/>
      <c r="JY8" s="1377"/>
      <c r="JZ8" s="1377"/>
      <c r="KA8" s="1377"/>
      <c r="KB8" s="1377"/>
      <c r="KC8" s="1377"/>
      <c r="KD8" s="1377"/>
      <c r="KE8" s="1377"/>
      <c r="KF8" s="1377"/>
      <c r="KG8" s="1377"/>
      <c r="KH8" s="1377"/>
      <c r="KI8" s="1377"/>
      <c r="KJ8" s="1377"/>
      <c r="KK8" s="1377"/>
      <c r="KL8" s="1377"/>
      <c r="KM8" s="1377"/>
      <c r="KN8" s="1377"/>
      <c r="KO8" s="1377"/>
      <c r="KP8" s="1377"/>
      <c r="KQ8" s="1377"/>
      <c r="KR8" s="1377"/>
      <c r="KS8" s="1377"/>
      <c r="KT8" s="1377"/>
      <c r="KU8" s="1377"/>
      <c r="KV8" s="1377"/>
      <c r="KW8" s="1377"/>
      <c r="KX8" s="1377"/>
      <c r="KY8" s="1377"/>
      <c r="KZ8" s="1377"/>
      <c r="LA8" s="1377"/>
      <c r="LB8" s="1377"/>
      <c r="LC8" s="1377"/>
      <c r="LD8" s="1377"/>
      <c r="LE8" s="1377"/>
      <c r="LF8" s="1377"/>
      <c r="LG8" s="1377"/>
      <c r="LH8" s="1377"/>
      <c r="LI8" s="1377"/>
      <c r="LJ8" s="1377"/>
      <c r="LK8" s="1377"/>
      <c r="LL8" s="1377"/>
      <c r="LM8" s="1377"/>
      <c r="LN8" s="1377"/>
      <c r="LO8" s="1377"/>
      <c r="LP8" s="1377"/>
      <c r="LQ8" s="1377"/>
      <c r="LR8" s="1377"/>
      <c r="LS8" s="1377"/>
      <c r="LT8" s="1377"/>
      <c r="LU8" s="1377"/>
      <c r="LV8" s="1377"/>
      <c r="LW8" s="1377"/>
      <c r="LX8" s="1377"/>
      <c r="LY8" s="1377"/>
      <c r="LZ8" s="1377"/>
      <c r="MA8" s="1377"/>
      <c r="MB8" s="1377"/>
      <c r="MC8" s="1377"/>
      <c r="MD8" s="1377"/>
      <c r="ME8" s="1377"/>
      <c r="MF8" s="1377"/>
      <c r="MG8" s="1377"/>
      <c r="MH8" s="1377"/>
      <c r="MI8" s="1377"/>
      <c r="MJ8" s="1377"/>
      <c r="MK8" s="1377"/>
      <c r="ML8" s="1377"/>
      <c r="MM8" s="1377"/>
      <c r="MN8" s="1377"/>
      <c r="MO8" s="1377"/>
      <c r="MP8" s="1377"/>
      <c r="MQ8" s="1377"/>
      <c r="MR8" s="1377"/>
      <c r="MS8" s="1377"/>
      <c r="MT8" s="1377"/>
      <c r="MU8" s="1377"/>
      <c r="MV8" s="1377"/>
      <c r="MW8" s="1377"/>
      <c r="MX8" s="1377"/>
      <c r="MY8" s="1377"/>
      <c r="MZ8" s="1377"/>
      <c r="NA8" s="1377"/>
      <c r="NB8" s="1377"/>
      <c r="NC8" s="1377"/>
      <c r="ND8" s="1377"/>
      <c r="NE8" s="1377"/>
      <c r="NF8" s="1377"/>
      <c r="NG8" s="1377"/>
      <c r="NH8" s="1377"/>
      <c r="NI8" s="1377"/>
      <c r="NJ8" s="1377"/>
      <c r="NK8" s="1377"/>
      <c r="NL8" s="1377"/>
      <c r="NM8" s="1377"/>
      <c r="NN8" s="1377"/>
      <c r="NO8" s="1377"/>
      <c r="NP8" s="1377"/>
      <c r="NQ8" s="1377"/>
      <c r="NR8" s="1377"/>
      <c r="NS8" s="1377"/>
      <c r="NT8" s="1377"/>
      <c r="NU8" s="1377"/>
      <c r="NV8" s="1377"/>
      <c r="NW8" s="1377"/>
      <c r="NX8" s="1377"/>
      <c r="NY8" s="1377"/>
      <c r="NZ8" s="1377"/>
      <c r="OA8" s="1377"/>
      <c r="OB8" s="1377"/>
      <c r="OC8" s="1377"/>
      <c r="OD8" s="1377"/>
      <c r="OE8" s="1377"/>
      <c r="OF8" s="1377"/>
      <c r="OG8" s="1377"/>
      <c r="OH8" s="1377"/>
      <c r="OI8" s="1377"/>
      <c r="OJ8" s="1377"/>
      <c r="OK8" s="1377"/>
      <c r="OL8" s="1377"/>
      <c r="OM8" s="1377"/>
      <c r="ON8" s="1377"/>
      <c r="OO8" s="1377"/>
      <c r="OP8" s="1377"/>
      <c r="OQ8" s="1377"/>
      <c r="OR8" s="1377"/>
      <c r="OS8" s="1377"/>
      <c r="OT8" s="1377"/>
      <c r="OU8" s="1377"/>
      <c r="OV8" s="1377"/>
      <c r="OW8" s="1377"/>
      <c r="OX8" s="1377"/>
      <c r="OY8" s="1377"/>
      <c r="OZ8" s="1377"/>
      <c r="PA8" s="1377"/>
      <c r="PB8" s="1377"/>
      <c r="PC8" s="1377"/>
      <c r="PD8" s="1377"/>
      <c r="PE8" s="1377"/>
      <c r="PF8" s="1377"/>
      <c r="PG8" s="1377"/>
      <c r="PH8" s="1377"/>
      <c r="PI8" s="1377"/>
      <c r="PJ8" s="1377"/>
      <c r="PK8" s="1377"/>
      <c r="PL8" s="1377"/>
      <c r="PM8" s="1377"/>
      <c r="PN8" s="1377"/>
      <c r="PO8" s="1377"/>
      <c r="PP8" s="1377"/>
      <c r="PQ8" s="1377"/>
      <c r="PR8" s="1377"/>
      <c r="PS8" s="1377"/>
      <c r="PT8" s="1377"/>
      <c r="PU8" s="1377"/>
      <c r="PV8" s="1377"/>
      <c r="PW8" s="1377"/>
      <c r="PX8" s="1377"/>
      <c r="PY8" s="1377"/>
      <c r="PZ8" s="1377"/>
      <c r="QA8" s="1377"/>
      <c r="QB8" s="1377"/>
      <c r="QC8" s="1377"/>
      <c r="QD8" s="1377"/>
      <c r="QE8" s="1377"/>
      <c r="QF8" s="1377"/>
      <c r="QG8" s="1377"/>
      <c r="QH8" s="1377"/>
      <c r="QI8" s="1377"/>
      <c r="QJ8" s="1377"/>
      <c r="QK8" s="1377"/>
      <c r="QL8" s="1377"/>
      <c r="QM8" s="1377"/>
      <c r="QN8" s="1377"/>
      <c r="QO8" s="1377"/>
      <c r="QP8" s="1377"/>
      <c r="QQ8" s="1377"/>
      <c r="QR8" s="1377"/>
      <c r="QS8" s="1377"/>
      <c r="QT8" s="1377"/>
      <c r="QU8" s="1377"/>
      <c r="QV8" s="1377"/>
      <c r="QW8" s="1377"/>
      <c r="QX8" s="1377"/>
      <c r="QY8" s="1377"/>
      <c r="QZ8" s="1377"/>
      <c r="RA8" s="1377"/>
      <c r="RB8" s="1377"/>
      <c r="RC8" s="1377"/>
      <c r="RD8" s="1377"/>
      <c r="RE8" s="1377"/>
      <c r="RF8" s="1377"/>
      <c r="RG8" s="1377"/>
      <c r="RH8" s="1377"/>
      <c r="RI8" s="1377"/>
      <c r="RJ8" s="1377"/>
      <c r="RK8" s="1377"/>
      <c r="RL8" s="1377"/>
      <c r="RM8" s="1377"/>
      <c r="RN8" s="1377"/>
      <c r="RO8" s="1377"/>
      <c r="RP8" s="1377"/>
      <c r="RQ8" s="1377"/>
      <c r="RR8" s="1377"/>
      <c r="RS8" s="1377"/>
      <c r="RT8" s="1377"/>
      <c r="RU8" s="1377"/>
      <c r="RV8" s="1377"/>
      <c r="RW8" s="1377"/>
      <c r="RX8" s="1377"/>
      <c r="RY8" s="1377"/>
      <c r="RZ8" s="1377"/>
      <c r="SA8" s="1377"/>
      <c r="SB8" s="1377"/>
      <c r="SC8" s="1377"/>
      <c r="SD8" s="1377"/>
      <c r="SE8" s="1377"/>
      <c r="SF8" s="1377"/>
      <c r="SG8" s="1377"/>
      <c r="SH8" s="1377"/>
      <c r="SI8" s="1377"/>
      <c r="SJ8" s="1377"/>
      <c r="SK8" s="1377"/>
      <c r="SL8" s="1377"/>
      <c r="SM8" s="1377"/>
      <c r="SN8" s="1377"/>
      <c r="SO8" s="1377"/>
      <c r="SP8" s="1377"/>
      <c r="SQ8" s="1377"/>
      <c r="SR8" s="1377"/>
      <c r="SS8" s="1377"/>
      <c r="ST8" s="1377"/>
      <c r="SU8" s="1377"/>
      <c r="SV8" s="1377"/>
      <c r="SW8" s="1377"/>
      <c r="SX8" s="1377"/>
      <c r="SY8" s="1377"/>
      <c r="SZ8" s="1377"/>
      <c r="TA8" s="1377"/>
      <c r="TB8" s="1377"/>
      <c r="TC8" s="1377"/>
      <c r="TD8" s="1377"/>
      <c r="TE8" s="1377"/>
      <c r="TF8" s="1377"/>
      <c r="TG8" s="1377"/>
      <c r="TH8" s="1377"/>
      <c r="TI8" s="1377"/>
      <c r="TJ8" s="1377"/>
      <c r="TK8" s="1377"/>
      <c r="TL8" s="1377"/>
      <c r="TM8" s="1377"/>
      <c r="TN8" s="1377"/>
      <c r="TO8" s="1377"/>
      <c r="TP8" s="1377"/>
      <c r="TQ8" s="1377"/>
      <c r="TR8" s="1377"/>
      <c r="TS8" s="1377"/>
      <c r="TT8" s="1377"/>
      <c r="TU8" s="1377"/>
      <c r="TV8" s="1377"/>
      <c r="TW8" s="1377"/>
      <c r="TX8" s="1377"/>
      <c r="TY8" s="1377"/>
      <c r="TZ8" s="1377"/>
      <c r="UA8" s="1377"/>
      <c r="UB8" s="1377"/>
      <c r="UC8" s="1377"/>
      <c r="UD8" s="1377"/>
      <c r="UE8" s="1377"/>
      <c r="UF8" s="1377"/>
      <c r="UG8" s="1377"/>
      <c r="UH8" s="1377"/>
      <c r="UI8" s="1377"/>
      <c r="UJ8" s="1377"/>
      <c r="UK8" s="1377"/>
      <c r="UL8" s="1377"/>
      <c r="UM8" s="1377"/>
      <c r="UN8" s="1377"/>
      <c r="UO8" s="1377"/>
      <c r="UP8" s="1377"/>
      <c r="UQ8" s="1377"/>
      <c r="UR8" s="1377"/>
      <c r="US8" s="1377"/>
      <c r="UT8" s="1377"/>
      <c r="UU8" s="1377"/>
      <c r="UV8" s="1377"/>
      <c r="UW8" s="1377"/>
      <c r="UX8" s="1377"/>
      <c r="UY8" s="1377"/>
      <c r="UZ8" s="1377"/>
      <c r="VA8" s="1377"/>
      <c r="VB8" s="1377"/>
      <c r="VC8" s="1377"/>
      <c r="VD8" s="1377"/>
      <c r="VE8" s="1377"/>
      <c r="VF8" s="1377"/>
      <c r="VG8" s="1377"/>
      <c r="VH8" s="1377"/>
      <c r="VI8" s="1377"/>
      <c r="VJ8" s="1377"/>
      <c r="VK8" s="1377"/>
      <c r="VL8" s="1377"/>
      <c r="VM8" s="1377"/>
      <c r="VN8" s="1377"/>
      <c r="VO8" s="1377"/>
      <c r="VP8" s="1377"/>
      <c r="VQ8" s="1377"/>
      <c r="VR8" s="1377"/>
      <c r="VS8" s="1377"/>
      <c r="VT8" s="1377"/>
      <c r="VU8" s="1377"/>
      <c r="VV8" s="1377"/>
      <c r="VW8" s="1377"/>
      <c r="VX8" s="1377"/>
      <c r="VY8" s="1377"/>
      <c r="VZ8" s="1377"/>
      <c r="WA8" s="1377"/>
      <c r="WB8" s="1377"/>
      <c r="WC8" s="1377"/>
      <c r="WD8" s="1377"/>
      <c r="WE8" s="1377"/>
      <c r="WF8" s="1377"/>
      <c r="WG8" s="1377"/>
      <c r="WH8" s="1377"/>
      <c r="WI8" s="1377"/>
      <c r="WJ8" s="1377"/>
      <c r="WK8" s="1377"/>
      <c r="WL8" s="1377"/>
      <c r="WM8" s="1377"/>
      <c r="WN8" s="1377"/>
      <c r="WO8" s="1377"/>
      <c r="WP8" s="1377"/>
      <c r="WQ8" s="1377"/>
      <c r="WR8" s="1377"/>
      <c r="WS8" s="1377"/>
      <c r="WT8" s="1377"/>
      <c r="WU8" s="1377"/>
      <c r="WV8" s="1377"/>
      <c r="WW8" s="1377"/>
      <c r="WX8" s="1377"/>
      <c r="WY8" s="1377"/>
      <c r="WZ8" s="1377"/>
      <c r="XA8" s="1377"/>
      <c r="XB8" s="1377"/>
      <c r="XC8" s="1377"/>
      <c r="XD8" s="1377"/>
      <c r="XE8" s="1377"/>
      <c r="XF8" s="1377"/>
      <c r="XG8" s="1377"/>
      <c r="XH8" s="1377"/>
      <c r="XI8" s="1377"/>
      <c r="XJ8" s="1377"/>
      <c r="XK8" s="1377"/>
      <c r="XL8" s="1377"/>
      <c r="XM8" s="1377"/>
      <c r="XN8" s="1377"/>
      <c r="XO8" s="1377"/>
      <c r="XP8" s="1377"/>
      <c r="XQ8" s="1377"/>
      <c r="XR8" s="1377"/>
      <c r="XS8" s="1377"/>
      <c r="XT8" s="1377"/>
      <c r="XU8" s="1377"/>
      <c r="XV8" s="1377"/>
      <c r="XW8" s="1377"/>
      <c r="XX8" s="1377"/>
      <c r="XY8" s="1377"/>
      <c r="XZ8" s="1377"/>
      <c r="YA8" s="1377"/>
      <c r="YB8" s="1377"/>
      <c r="YC8" s="1377"/>
      <c r="YD8" s="1377"/>
      <c r="YE8" s="1377"/>
      <c r="YF8" s="1377"/>
      <c r="YG8" s="1377"/>
      <c r="YH8" s="1377"/>
      <c r="YI8" s="1377"/>
      <c r="YJ8" s="1377"/>
      <c r="YK8" s="1377"/>
      <c r="YL8" s="1377"/>
      <c r="YM8" s="1377"/>
      <c r="YN8" s="1377"/>
      <c r="YO8" s="1377"/>
      <c r="YP8" s="1377"/>
      <c r="YQ8" s="1377"/>
      <c r="YR8" s="1377"/>
      <c r="YS8" s="1377"/>
      <c r="YT8" s="1377"/>
      <c r="YU8" s="1377"/>
      <c r="YV8" s="1377"/>
      <c r="YW8" s="1377"/>
      <c r="YX8" s="1377"/>
      <c r="YY8" s="1377"/>
      <c r="YZ8" s="1377"/>
      <c r="ZA8" s="1377"/>
      <c r="ZB8" s="1377"/>
      <c r="ZC8" s="1377"/>
      <c r="ZD8" s="1377"/>
      <c r="ZE8" s="1377"/>
      <c r="ZF8" s="1377"/>
      <c r="ZG8" s="1377"/>
      <c r="ZH8" s="1377"/>
      <c r="ZI8" s="1377"/>
      <c r="ZJ8" s="1377"/>
      <c r="ZK8" s="1377"/>
      <c r="ZL8" s="1377"/>
      <c r="ZM8" s="1377"/>
      <c r="ZN8" s="1377"/>
      <c r="ZO8" s="1377"/>
      <c r="ZP8" s="1377"/>
      <c r="ZQ8" s="1377"/>
      <c r="ZR8" s="1377"/>
      <c r="ZS8" s="1377"/>
      <c r="ZT8" s="1377"/>
      <c r="ZU8" s="1377"/>
      <c r="ZV8" s="1377"/>
      <c r="ZW8" s="1377"/>
      <c r="ZX8" s="1377"/>
      <c r="ZY8" s="1377"/>
      <c r="ZZ8" s="1377"/>
      <c r="AAA8" s="1377"/>
      <c r="AAB8" s="1377"/>
      <c r="AAC8" s="1377"/>
      <c r="AAD8" s="1377"/>
      <c r="AAE8" s="1377"/>
      <c r="AAF8" s="1377"/>
      <c r="AAG8" s="1377"/>
      <c r="AAH8" s="1377"/>
      <c r="AAI8" s="1377"/>
      <c r="AAJ8" s="1377"/>
      <c r="AAK8" s="1377"/>
      <c r="AAL8" s="1377"/>
      <c r="AAM8" s="1377"/>
      <c r="AAN8" s="1377"/>
      <c r="AAO8" s="1377"/>
      <c r="AAP8" s="1377"/>
      <c r="AAQ8" s="1377"/>
      <c r="AAR8" s="1377"/>
      <c r="AAS8" s="1377"/>
      <c r="AAT8" s="1377"/>
      <c r="AAU8" s="1377"/>
      <c r="AAV8" s="1377"/>
      <c r="AAW8" s="1377"/>
      <c r="AAX8" s="1377"/>
      <c r="AAY8" s="1377"/>
      <c r="AAZ8" s="1377"/>
      <c r="ABA8" s="1377"/>
      <c r="ABB8" s="1377"/>
      <c r="ABC8" s="1377"/>
      <c r="ABD8" s="1377"/>
      <c r="ABE8" s="1377"/>
      <c r="ABF8" s="1377"/>
      <c r="ABG8" s="1377"/>
      <c r="ABH8" s="1377"/>
      <c r="ABI8" s="1377"/>
      <c r="ABJ8" s="1377"/>
      <c r="ABK8" s="1377"/>
      <c r="ABL8" s="1377"/>
      <c r="ABM8" s="1377"/>
      <c r="ABN8" s="1377"/>
      <c r="ABO8" s="1377"/>
      <c r="ABP8" s="1377"/>
      <c r="ABQ8" s="1377"/>
      <c r="ABR8" s="1377"/>
      <c r="ABS8" s="1377"/>
      <c r="ABT8" s="1377"/>
      <c r="ABU8" s="1377"/>
      <c r="ABV8" s="1377"/>
      <c r="ABW8" s="1377"/>
      <c r="ABX8" s="1377"/>
      <c r="ABY8" s="1377"/>
      <c r="ABZ8" s="1377"/>
      <c r="ACA8" s="1377"/>
      <c r="ACB8" s="1377"/>
      <c r="ACC8" s="1377"/>
      <c r="ACD8" s="1377"/>
      <c r="ACE8" s="1377"/>
      <c r="ACF8" s="1377"/>
      <c r="ACG8" s="1377"/>
      <c r="ACH8" s="1377"/>
      <c r="ACI8" s="1377"/>
      <c r="ACJ8" s="1377"/>
      <c r="ACK8" s="1377"/>
      <c r="ACL8" s="1377"/>
      <c r="ACM8" s="1377"/>
      <c r="ACN8" s="1377"/>
      <c r="ACO8" s="1377"/>
      <c r="ACP8" s="1377"/>
      <c r="ACQ8" s="1377"/>
      <c r="ACR8" s="1377"/>
      <c r="ACS8" s="1377"/>
      <c r="ACT8" s="1377"/>
      <c r="ACU8" s="1377"/>
      <c r="ACV8" s="1377"/>
      <c r="ACW8" s="1377"/>
      <c r="ACX8" s="1377"/>
      <c r="ACY8" s="1377"/>
      <c r="ACZ8" s="1377"/>
      <c r="ADA8" s="1377"/>
      <c r="ADB8" s="1377"/>
      <c r="ADC8" s="1377"/>
      <c r="ADD8" s="1377"/>
      <c r="ADE8" s="1377"/>
      <c r="ADF8" s="1377"/>
      <c r="ADG8" s="1377"/>
      <c r="ADH8" s="1377"/>
      <c r="ADI8" s="1377"/>
      <c r="ADJ8" s="1377"/>
      <c r="ADK8" s="1377"/>
      <c r="ADL8" s="1377"/>
      <c r="ADM8" s="1377"/>
      <c r="ADN8" s="1377"/>
      <c r="ADO8" s="1377"/>
      <c r="ADP8" s="1377"/>
      <c r="ADQ8" s="1377"/>
      <c r="ADR8" s="1377"/>
      <c r="ADS8" s="1377"/>
      <c r="ADT8" s="1377"/>
      <c r="ADU8" s="1377"/>
      <c r="ADV8" s="1377"/>
      <c r="ADW8" s="1377"/>
      <c r="ADX8" s="1377"/>
      <c r="ADY8" s="1377"/>
      <c r="ADZ8" s="1377"/>
      <c r="AEA8" s="1377"/>
      <c r="AEB8" s="1377"/>
      <c r="AEC8" s="1377"/>
      <c r="AED8" s="1377"/>
      <c r="AEE8" s="1377"/>
      <c r="AEF8" s="1377"/>
      <c r="AEG8" s="1377"/>
      <c r="AEH8" s="1377"/>
      <c r="AEI8" s="1377"/>
      <c r="AEJ8" s="1377"/>
      <c r="AEK8" s="1377"/>
      <c r="AEL8" s="1377"/>
      <c r="AEM8" s="1377"/>
      <c r="AEN8" s="1377"/>
      <c r="AEO8" s="1377"/>
      <c r="AEP8" s="1377"/>
      <c r="AEQ8" s="1377"/>
      <c r="AER8" s="1377"/>
      <c r="AES8" s="1377"/>
      <c r="AET8" s="1377"/>
      <c r="AEU8" s="1377"/>
      <c r="AEV8" s="1377"/>
      <c r="AEW8" s="1377"/>
      <c r="AEX8" s="1377"/>
      <c r="AEY8" s="1377"/>
      <c r="AEZ8" s="1377"/>
      <c r="AFA8" s="1377"/>
      <c r="AFB8" s="1377"/>
      <c r="AFC8" s="1377"/>
      <c r="AFD8" s="1377"/>
      <c r="AFE8" s="1377"/>
      <c r="AFF8" s="1377"/>
      <c r="AFG8" s="1377"/>
      <c r="AFH8" s="1377"/>
      <c r="AFI8" s="1377"/>
      <c r="AFJ8" s="1377"/>
      <c r="AFK8" s="1377"/>
      <c r="AFL8" s="1377"/>
      <c r="AFM8" s="1377"/>
      <c r="AFN8" s="1377"/>
      <c r="AFO8" s="1377"/>
      <c r="AFP8" s="1377"/>
      <c r="AFQ8" s="1377"/>
      <c r="AFR8" s="1377"/>
      <c r="AFS8" s="1377"/>
      <c r="AFT8" s="1377"/>
      <c r="AFU8" s="1377"/>
      <c r="AFV8" s="1377"/>
      <c r="AFW8" s="1377"/>
      <c r="AFX8" s="1377"/>
      <c r="AFY8" s="1377"/>
      <c r="AFZ8" s="1377"/>
      <c r="AGA8" s="1377"/>
      <c r="AGB8" s="1377"/>
      <c r="AGC8" s="1377"/>
      <c r="AGD8" s="1377"/>
      <c r="AGE8" s="1377"/>
      <c r="AGF8" s="1377"/>
      <c r="AGG8" s="1377"/>
      <c r="AGH8" s="1377"/>
      <c r="AGI8" s="1377"/>
      <c r="AGJ8" s="1377"/>
      <c r="AGK8" s="1377"/>
      <c r="AGL8" s="1377"/>
      <c r="AGM8" s="1377"/>
      <c r="AGN8" s="1377"/>
      <c r="AGO8" s="1377"/>
      <c r="AGP8" s="1377"/>
      <c r="AGQ8" s="1377"/>
      <c r="AGR8" s="1377"/>
      <c r="AGS8" s="1377"/>
      <c r="AGT8" s="1377"/>
      <c r="AGU8" s="1377"/>
      <c r="AGV8" s="1377"/>
      <c r="AGW8" s="1377"/>
      <c r="AGX8" s="1377"/>
      <c r="AGY8" s="1377"/>
      <c r="AGZ8" s="1377"/>
      <c r="AHA8" s="1377"/>
      <c r="AHB8" s="1377"/>
      <c r="AHC8" s="1377"/>
      <c r="AHD8" s="1377"/>
      <c r="AHE8" s="1377"/>
      <c r="AHF8" s="1377"/>
      <c r="AHG8" s="1377"/>
      <c r="AHH8" s="1377"/>
      <c r="AHI8" s="1377"/>
      <c r="AHJ8" s="1377"/>
      <c r="AHK8" s="1377"/>
      <c r="AHL8" s="1377"/>
      <c r="AHM8" s="1377"/>
      <c r="AHN8" s="1377"/>
      <c r="AHO8" s="1377"/>
      <c r="AHP8" s="1377"/>
      <c r="AHQ8" s="1377"/>
      <c r="AHR8" s="1377"/>
      <c r="AHS8" s="1377"/>
      <c r="AHT8" s="1377"/>
      <c r="AHU8" s="1377"/>
      <c r="AHV8" s="1377"/>
      <c r="AHW8" s="1377"/>
      <c r="AHX8" s="1377"/>
      <c r="AHY8" s="1377"/>
      <c r="AHZ8" s="1377"/>
      <c r="AIA8" s="1377"/>
      <c r="AIB8" s="1377"/>
      <c r="AIC8" s="1377"/>
      <c r="AID8" s="1377"/>
      <c r="AIE8" s="1377"/>
      <c r="AIF8" s="1377"/>
      <c r="AIG8" s="1377"/>
      <c r="AIH8" s="1377"/>
      <c r="AII8" s="1377"/>
      <c r="AIJ8" s="1377"/>
      <c r="AIK8" s="1377"/>
      <c r="AIL8" s="1377"/>
      <c r="AIM8" s="1377"/>
      <c r="AIN8" s="1377"/>
      <c r="AIO8" s="1377"/>
      <c r="AIP8" s="1377"/>
      <c r="AIQ8" s="1377"/>
      <c r="AIR8" s="1377"/>
      <c r="AIS8" s="1377"/>
      <c r="AIT8" s="1377"/>
      <c r="AIU8" s="1377"/>
      <c r="AIV8" s="1377"/>
      <c r="AIW8" s="1377"/>
      <c r="AIX8" s="1377"/>
      <c r="AIY8" s="1377"/>
      <c r="AIZ8" s="1377"/>
      <c r="AJA8" s="1377"/>
      <c r="AJB8" s="1377"/>
      <c r="AJC8" s="1377"/>
      <c r="AJD8" s="1377"/>
      <c r="AJE8" s="1377"/>
      <c r="AJF8" s="1377"/>
      <c r="AJG8" s="1377"/>
      <c r="AJH8" s="1377"/>
      <c r="AJI8" s="1377"/>
      <c r="AJJ8" s="1377"/>
      <c r="AJK8" s="1377"/>
      <c r="AJL8" s="1377"/>
      <c r="AJM8" s="1377"/>
      <c r="AJN8" s="1377"/>
      <c r="AJO8" s="1377"/>
      <c r="AJP8" s="1377"/>
      <c r="AJQ8" s="1377"/>
      <c r="AJR8" s="1377"/>
      <c r="AJS8" s="1377"/>
      <c r="AJT8" s="1377"/>
      <c r="AJU8" s="1377"/>
      <c r="AJV8" s="1377"/>
      <c r="AJW8" s="1377"/>
      <c r="AJX8" s="1377"/>
      <c r="AJY8" s="1377"/>
      <c r="AJZ8" s="1377"/>
      <c r="AKA8" s="1377"/>
      <c r="AKB8" s="1377"/>
      <c r="AKC8" s="1377"/>
      <c r="AKD8" s="1377"/>
      <c r="AKE8" s="1377"/>
      <c r="AKF8" s="1377"/>
      <c r="AKG8" s="1377"/>
      <c r="AKH8" s="1377"/>
      <c r="AKI8" s="1377"/>
      <c r="AKJ8" s="1377"/>
      <c r="AKK8" s="1377"/>
      <c r="AKL8" s="1377"/>
      <c r="AKM8" s="1377"/>
      <c r="AKN8" s="1377"/>
      <c r="AKO8" s="1377"/>
      <c r="AKP8" s="1377"/>
      <c r="AKQ8" s="1377"/>
      <c r="AKR8" s="1377"/>
      <c r="AKS8" s="1377"/>
      <c r="AKT8" s="1377"/>
      <c r="AKU8" s="1377"/>
      <c r="AKV8" s="1377"/>
      <c r="AKW8" s="1377"/>
      <c r="AKX8" s="1377"/>
      <c r="AKY8" s="1377"/>
      <c r="AKZ8" s="1377"/>
      <c r="ALA8" s="1377"/>
      <c r="ALB8" s="1377"/>
      <c r="ALC8" s="1377"/>
      <c r="ALD8" s="1377"/>
      <c r="ALE8" s="1377"/>
      <c r="ALF8" s="1377"/>
      <c r="ALG8" s="1377"/>
      <c r="ALH8" s="1377"/>
      <c r="ALI8" s="1377"/>
      <c r="ALJ8" s="1377"/>
      <c r="ALK8" s="1377"/>
      <c r="ALL8" s="1377"/>
      <c r="ALM8" s="1377"/>
      <c r="ALN8" s="1377"/>
      <c r="ALO8" s="1377"/>
      <c r="ALP8" s="1377"/>
      <c r="ALQ8" s="1377"/>
      <c r="ALR8" s="1377"/>
      <c r="ALS8" s="1377"/>
      <c r="ALT8" s="1377"/>
      <c r="ALU8" s="1377"/>
      <c r="ALV8" s="1377"/>
      <c r="ALW8" s="1377"/>
      <c r="ALX8" s="1377"/>
      <c r="ALY8" s="1377"/>
      <c r="ALZ8" s="1377"/>
      <c r="AMA8" s="1377"/>
      <c r="AMB8" s="1377"/>
      <c r="AMC8" s="1377"/>
      <c r="AMD8" s="1377"/>
      <c r="AME8" s="1377"/>
      <c r="AMF8" s="1377"/>
      <c r="AMG8" s="1377"/>
      <c r="AMH8" s="1377"/>
      <c r="AMI8" s="1377"/>
      <c r="AMJ8" s="1377"/>
      <c r="AMK8" s="1377"/>
      <c r="AML8" s="1377"/>
      <c r="AMM8" s="1377"/>
      <c r="AMN8" s="1377"/>
      <c r="AMO8" s="1377"/>
      <c r="AMP8" s="1377"/>
      <c r="AMQ8" s="1377"/>
      <c r="AMR8" s="1377"/>
      <c r="AMS8" s="1377"/>
      <c r="AMT8" s="1377"/>
      <c r="AMU8" s="1377"/>
      <c r="AMV8" s="1377"/>
      <c r="AMW8" s="1377"/>
      <c r="AMX8" s="1377"/>
      <c r="AMY8" s="1377"/>
      <c r="AMZ8" s="1377"/>
      <c r="ANA8" s="1377"/>
      <c r="ANB8" s="1377"/>
      <c r="ANC8" s="1377"/>
      <c r="AND8" s="1377"/>
      <c r="ANE8" s="1377"/>
      <c r="ANF8" s="1377"/>
      <c r="ANG8" s="1377"/>
      <c r="ANH8" s="1377"/>
      <c r="ANI8" s="1377"/>
      <c r="ANJ8" s="1377"/>
      <c r="ANK8" s="1377"/>
      <c r="ANL8" s="1377"/>
      <c r="ANM8" s="1377"/>
      <c r="ANN8" s="1377"/>
      <c r="ANO8" s="1377"/>
      <c r="ANP8" s="1377"/>
      <c r="ANQ8" s="1377"/>
      <c r="ANR8" s="1377"/>
      <c r="ANS8" s="1377"/>
      <c r="ANT8" s="1377"/>
      <c r="ANU8" s="1377"/>
      <c r="ANV8" s="1377"/>
      <c r="ANW8" s="1377"/>
      <c r="ANX8" s="1377"/>
      <c r="ANY8" s="1377"/>
      <c r="ANZ8" s="1377"/>
      <c r="AOA8" s="1377"/>
      <c r="AOB8" s="1377"/>
      <c r="AOC8" s="1377"/>
      <c r="AOD8" s="1377"/>
      <c r="AOE8" s="1377"/>
      <c r="AOF8" s="1377"/>
      <c r="AOG8" s="1377"/>
      <c r="AOH8" s="1377"/>
      <c r="AOI8" s="1377"/>
      <c r="AOJ8" s="1377"/>
      <c r="AOK8" s="1377"/>
      <c r="AOL8" s="1377"/>
      <c r="AOM8" s="1377"/>
      <c r="AON8" s="1377"/>
      <c r="AOO8" s="1377"/>
      <c r="AOP8" s="1377"/>
      <c r="AOQ8" s="1377"/>
      <c r="AOR8" s="1377"/>
      <c r="AOS8" s="1377"/>
      <c r="AOT8" s="1377"/>
      <c r="AOU8" s="1377"/>
      <c r="AOV8" s="1377"/>
      <c r="AOW8" s="1377"/>
      <c r="AOX8" s="1377"/>
      <c r="AOY8" s="1377"/>
      <c r="AOZ8" s="1377"/>
      <c r="APA8" s="1377"/>
      <c r="APB8" s="1377"/>
      <c r="APC8" s="1377"/>
      <c r="APD8" s="1377"/>
      <c r="APE8" s="1377"/>
      <c r="APF8" s="1377"/>
      <c r="APG8" s="1377"/>
      <c r="APH8" s="1377"/>
      <c r="API8" s="1377"/>
      <c r="APJ8" s="1377"/>
      <c r="APK8" s="1377"/>
      <c r="APL8" s="1377"/>
      <c r="APM8" s="1377"/>
      <c r="APN8" s="1377"/>
      <c r="APO8" s="1377"/>
      <c r="APP8" s="1377"/>
      <c r="APQ8" s="1377"/>
      <c r="APR8" s="1377"/>
      <c r="APS8" s="1377"/>
      <c r="APT8" s="1377"/>
      <c r="APU8" s="1377"/>
      <c r="APV8" s="1377"/>
      <c r="APW8" s="1377"/>
      <c r="APX8" s="1377"/>
      <c r="APY8" s="1377"/>
      <c r="APZ8" s="1377"/>
      <c r="AQA8" s="1377"/>
      <c r="AQB8" s="1377"/>
      <c r="AQC8" s="1377"/>
      <c r="AQD8" s="1377"/>
      <c r="AQE8" s="1377"/>
      <c r="AQF8" s="1377"/>
      <c r="AQG8" s="1377"/>
      <c r="AQH8" s="1377"/>
      <c r="AQI8" s="1377"/>
      <c r="AQJ8" s="1377"/>
      <c r="AQK8" s="1377"/>
      <c r="AQL8" s="1377"/>
      <c r="AQM8" s="1377"/>
      <c r="AQN8" s="1377"/>
      <c r="AQO8" s="1377"/>
      <c r="AQP8" s="1377"/>
      <c r="AQQ8" s="1377"/>
      <c r="AQR8" s="1377"/>
      <c r="AQS8" s="1377"/>
      <c r="AQT8" s="1377"/>
      <c r="AQU8" s="1377"/>
      <c r="AQV8" s="1377"/>
      <c r="AQW8" s="1377"/>
      <c r="AQX8" s="1377"/>
      <c r="AQY8" s="1377"/>
      <c r="AQZ8" s="1377"/>
      <c r="ARA8" s="1377"/>
      <c r="ARB8" s="1377"/>
      <c r="ARC8" s="1377"/>
      <c r="ARD8" s="1377"/>
      <c r="ARE8" s="1377"/>
      <c r="ARF8" s="1377"/>
      <c r="ARG8" s="1377"/>
      <c r="ARH8" s="1377"/>
      <c r="ARI8" s="1377"/>
      <c r="ARJ8" s="1377"/>
      <c r="ARK8" s="1377"/>
      <c r="ARL8" s="1377"/>
      <c r="ARM8" s="1377"/>
      <c r="ARN8" s="1377"/>
      <c r="ARO8" s="1377"/>
      <c r="ARP8" s="1377"/>
      <c r="ARQ8" s="1377"/>
      <c r="ARR8" s="1377"/>
      <c r="ARS8" s="1377"/>
      <c r="ART8" s="1377"/>
      <c r="ARU8" s="1377"/>
      <c r="ARV8" s="1377"/>
      <c r="ARW8" s="1377"/>
      <c r="ARX8" s="1377"/>
      <c r="ARY8" s="1377"/>
      <c r="ARZ8" s="1377"/>
      <c r="ASA8" s="1377"/>
      <c r="ASB8" s="1377"/>
      <c r="ASC8" s="1377"/>
      <c r="ASD8" s="1377"/>
      <c r="ASE8" s="1377"/>
      <c r="ASF8" s="1377"/>
      <c r="ASG8" s="1377"/>
      <c r="ASH8" s="1377"/>
      <c r="ASI8" s="1377"/>
      <c r="ASJ8" s="1377"/>
      <c r="ASK8" s="1377"/>
      <c r="ASL8" s="1377"/>
      <c r="ASM8" s="1377"/>
      <c r="ASN8" s="1377"/>
      <c r="ASO8" s="1377"/>
      <c r="ASP8" s="1377"/>
      <c r="ASQ8" s="1377"/>
      <c r="ASR8" s="1377"/>
      <c r="ASS8" s="1377"/>
      <c r="AST8" s="1377"/>
      <c r="ASU8" s="1377"/>
      <c r="ASV8" s="1377"/>
      <c r="ASW8" s="1377"/>
      <c r="ASX8" s="1377"/>
      <c r="ASY8" s="1377"/>
      <c r="ASZ8" s="1377"/>
      <c r="ATA8" s="1377"/>
      <c r="ATB8" s="1377"/>
      <c r="ATC8" s="1377"/>
      <c r="ATD8" s="1377"/>
      <c r="ATE8" s="1377"/>
      <c r="ATF8" s="1377"/>
      <c r="ATG8" s="1377"/>
      <c r="ATH8" s="1377"/>
      <c r="ATI8" s="1377"/>
      <c r="ATJ8" s="1377"/>
      <c r="ATK8" s="1377"/>
      <c r="ATL8" s="1377"/>
      <c r="ATM8" s="1377"/>
      <c r="ATN8" s="1377"/>
      <c r="ATO8" s="1377"/>
      <c r="ATP8" s="1377"/>
      <c r="ATQ8" s="1377"/>
      <c r="ATR8" s="1377"/>
      <c r="ATS8" s="1377"/>
      <c r="ATT8" s="1377"/>
      <c r="ATU8" s="1377"/>
      <c r="ATV8" s="1377"/>
      <c r="ATW8" s="1377"/>
      <c r="ATX8" s="1377"/>
      <c r="ATY8" s="1377"/>
      <c r="ATZ8" s="1377"/>
      <c r="AUA8" s="1377"/>
      <c r="AUB8" s="1377"/>
      <c r="AUC8" s="1377"/>
      <c r="AUD8" s="1377"/>
      <c r="AUE8" s="1377"/>
      <c r="AUF8" s="1377"/>
      <c r="AUG8" s="1377"/>
      <c r="AUH8" s="1377"/>
      <c r="AUI8" s="1377"/>
      <c r="AUJ8" s="1377"/>
      <c r="AUK8" s="1377"/>
      <c r="AUL8" s="1377"/>
      <c r="AUM8" s="1377"/>
      <c r="AUN8" s="1377"/>
      <c r="AUO8" s="1377"/>
      <c r="AUP8" s="1377"/>
      <c r="AUQ8" s="1377"/>
      <c r="AUR8" s="1377"/>
      <c r="AUS8" s="1377"/>
      <c r="AUT8" s="1377"/>
      <c r="AUU8" s="1377"/>
      <c r="AUV8" s="1377"/>
      <c r="AUW8" s="1377"/>
      <c r="AUX8" s="1377"/>
      <c r="AUY8" s="1377"/>
      <c r="AUZ8" s="1377"/>
      <c r="AVA8" s="1377"/>
      <c r="AVB8" s="1377"/>
      <c r="AVC8" s="1377"/>
      <c r="AVD8" s="1377"/>
      <c r="AVE8" s="1377"/>
      <c r="AVF8" s="1377"/>
      <c r="AVG8" s="1377"/>
      <c r="AVH8" s="1377"/>
      <c r="AVI8" s="1377"/>
      <c r="AVJ8" s="1377"/>
      <c r="AVK8" s="1377"/>
      <c r="AVL8" s="1377"/>
      <c r="AVM8" s="1377"/>
      <c r="AVN8" s="1377"/>
      <c r="AVO8" s="1377"/>
      <c r="AVP8" s="1377"/>
      <c r="AVQ8" s="1377"/>
      <c r="AVR8" s="1377"/>
      <c r="AVS8" s="1377"/>
      <c r="AVT8" s="1377"/>
      <c r="AVU8" s="1377"/>
      <c r="AVV8" s="1377"/>
      <c r="AVW8" s="1377"/>
      <c r="AVX8" s="1377"/>
      <c r="AVY8" s="1377"/>
      <c r="AVZ8" s="1377"/>
      <c r="AWA8" s="1377"/>
      <c r="AWB8" s="1377"/>
      <c r="AWC8" s="1377"/>
      <c r="AWD8" s="1377"/>
      <c r="AWE8" s="1377"/>
      <c r="AWF8" s="1377"/>
      <c r="AWG8" s="1377"/>
      <c r="AWH8" s="1377"/>
      <c r="AWI8" s="1377"/>
      <c r="AWJ8" s="1377"/>
      <c r="AWK8" s="1377"/>
      <c r="AWL8" s="1377"/>
      <c r="AWM8" s="1377"/>
      <c r="AWN8" s="1377"/>
      <c r="AWO8" s="1377"/>
      <c r="AWP8" s="1377"/>
      <c r="AWQ8" s="1377"/>
      <c r="AWR8" s="1377"/>
      <c r="AWS8" s="1377"/>
      <c r="AWT8" s="1377"/>
      <c r="AWU8" s="1377"/>
      <c r="AWV8" s="1377"/>
      <c r="AWW8" s="1377"/>
      <c r="AWX8" s="1377"/>
      <c r="AWY8" s="1377"/>
      <c r="AWZ8" s="1377"/>
      <c r="AXA8" s="1377"/>
      <c r="AXB8" s="1377"/>
      <c r="AXC8" s="1377"/>
      <c r="AXD8" s="1377"/>
      <c r="AXE8" s="1377"/>
      <c r="AXF8" s="1377"/>
      <c r="AXG8" s="1377"/>
      <c r="AXH8" s="1377"/>
      <c r="AXI8" s="1377"/>
      <c r="AXJ8" s="1377"/>
      <c r="AXK8" s="1377"/>
      <c r="AXL8" s="1377"/>
      <c r="AXM8" s="1377"/>
      <c r="AXN8" s="1377"/>
      <c r="AXO8" s="1377"/>
      <c r="AXP8" s="1377"/>
      <c r="AXQ8" s="1377"/>
      <c r="AXR8" s="1377"/>
      <c r="AXS8" s="1377"/>
      <c r="AXT8" s="1377"/>
      <c r="AXU8" s="1377"/>
      <c r="AXV8" s="1377"/>
      <c r="AXW8" s="1377"/>
      <c r="AXX8" s="1377"/>
      <c r="AXY8" s="1377"/>
      <c r="AXZ8" s="1377"/>
      <c r="AYA8" s="1377"/>
      <c r="AYB8" s="1377"/>
      <c r="AYC8" s="1377"/>
      <c r="AYD8" s="1377"/>
      <c r="AYE8" s="1377"/>
      <c r="AYF8" s="1377"/>
      <c r="AYG8" s="1377"/>
      <c r="AYH8" s="1377"/>
      <c r="AYI8" s="1377"/>
      <c r="AYJ8" s="1377"/>
      <c r="AYK8" s="1377"/>
      <c r="AYL8" s="1377"/>
      <c r="AYM8" s="1377"/>
      <c r="AYN8" s="1377"/>
      <c r="AYO8" s="1377"/>
      <c r="AYP8" s="1377"/>
      <c r="AYQ8" s="1377"/>
      <c r="AYR8" s="1377"/>
      <c r="AYS8" s="1377"/>
      <c r="AYT8" s="1377"/>
      <c r="AYU8" s="1377"/>
      <c r="AYV8" s="1377"/>
      <c r="AYW8" s="1377"/>
      <c r="AYX8" s="1377"/>
      <c r="AYY8" s="1377"/>
      <c r="AYZ8" s="1377"/>
      <c r="AZA8" s="1377"/>
      <c r="AZB8" s="1377"/>
      <c r="AZC8" s="1377"/>
      <c r="AZD8" s="1377"/>
      <c r="AZE8" s="1377"/>
      <c r="AZF8" s="1377"/>
      <c r="AZG8" s="1377"/>
      <c r="AZH8" s="1377"/>
      <c r="AZI8" s="1377"/>
      <c r="AZJ8" s="1377"/>
      <c r="AZK8" s="1377"/>
      <c r="AZL8" s="1377"/>
      <c r="AZM8" s="1377"/>
      <c r="AZN8" s="1377"/>
      <c r="AZO8" s="1377"/>
      <c r="AZP8" s="1377"/>
      <c r="AZQ8" s="1377"/>
      <c r="AZR8" s="1377"/>
      <c r="AZS8" s="1377"/>
      <c r="AZT8" s="1377"/>
      <c r="AZU8" s="1377"/>
      <c r="AZV8" s="1377"/>
      <c r="AZW8" s="1377"/>
      <c r="AZX8" s="1377"/>
      <c r="AZY8" s="1377"/>
      <c r="AZZ8" s="1377"/>
      <c r="BAA8" s="1377"/>
      <c r="BAB8" s="1377"/>
      <c r="BAC8" s="1377"/>
      <c r="BAD8" s="1377"/>
      <c r="BAE8" s="1377"/>
      <c r="BAF8" s="1377"/>
      <c r="BAG8" s="1377"/>
      <c r="BAH8" s="1377"/>
      <c r="BAI8" s="1377"/>
      <c r="BAJ8" s="1377"/>
      <c r="BAK8" s="1377"/>
      <c r="BAL8" s="1377"/>
      <c r="BAM8" s="1377"/>
      <c r="BAN8" s="1377"/>
      <c r="BAO8" s="1377"/>
      <c r="BAP8" s="1377"/>
      <c r="BAQ8" s="1377"/>
      <c r="BAR8" s="1377"/>
      <c r="BAS8" s="1377"/>
      <c r="BAT8" s="1377"/>
      <c r="BAU8" s="1377"/>
      <c r="BAV8" s="1377"/>
      <c r="BAW8" s="1377"/>
      <c r="BAX8" s="1377"/>
      <c r="BAY8" s="1377"/>
      <c r="BAZ8" s="1377"/>
      <c r="BBA8" s="1377"/>
      <c r="BBB8" s="1377"/>
      <c r="BBC8" s="1377"/>
      <c r="BBD8" s="1377"/>
      <c r="BBE8" s="1377"/>
      <c r="BBF8" s="1377"/>
      <c r="BBG8" s="1377"/>
      <c r="BBH8" s="1377"/>
      <c r="BBI8" s="1377"/>
      <c r="BBJ8" s="1377"/>
      <c r="BBK8" s="1377"/>
      <c r="BBL8" s="1377"/>
      <c r="BBM8" s="1377"/>
      <c r="BBN8" s="1377"/>
      <c r="BBO8" s="1377"/>
      <c r="BBP8" s="1377"/>
      <c r="BBQ8" s="1377"/>
      <c r="BBR8" s="1377"/>
      <c r="BBS8" s="1377"/>
      <c r="BBT8" s="1377"/>
      <c r="BBU8" s="1377"/>
      <c r="BBV8" s="1377"/>
      <c r="BBW8" s="1377"/>
      <c r="BBX8" s="1377"/>
      <c r="BBY8" s="1377"/>
      <c r="BBZ8" s="1377"/>
      <c r="BCA8" s="1377"/>
      <c r="BCB8" s="1377"/>
      <c r="BCC8" s="1377"/>
      <c r="BCD8" s="1377"/>
      <c r="BCE8" s="1377"/>
      <c r="BCF8" s="1377"/>
      <c r="BCG8" s="1377"/>
      <c r="BCH8" s="1377"/>
      <c r="BCI8" s="1377"/>
      <c r="BCJ8" s="1377"/>
      <c r="BCK8" s="1377"/>
      <c r="BCL8" s="1377"/>
      <c r="BCM8" s="1377"/>
      <c r="BCN8" s="1377"/>
      <c r="BCO8" s="1377"/>
      <c r="BCP8" s="1377"/>
      <c r="BCQ8" s="1377"/>
      <c r="BCR8" s="1377"/>
      <c r="BCS8" s="1377"/>
      <c r="BCT8" s="1377"/>
      <c r="BCU8" s="1377"/>
      <c r="BCV8" s="1377"/>
      <c r="BCW8" s="1377"/>
      <c r="BCX8" s="1377"/>
      <c r="BCY8" s="1377"/>
      <c r="BCZ8" s="1377"/>
      <c r="BDA8" s="1377"/>
      <c r="BDB8" s="1377"/>
      <c r="BDC8" s="1377"/>
      <c r="BDD8" s="1377"/>
      <c r="BDE8" s="1377"/>
      <c r="BDF8" s="1377"/>
      <c r="BDG8" s="1377"/>
      <c r="BDH8" s="1377"/>
      <c r="BDI8" s="1377"/>
      <c r="BDJ8" s="1377"/>
      <c r="BDK8" s="1377"/>
      <c r="BDL8" s="1377"/>
      <c r="BDM8" s="1377"/>
      <c r="BDN8" s="1377"/>
      <c r="BDO8" s="1377"/>
      <c r="BDP8" s="1377"/>
      <c r="BDQ8" s="1377"/>
      <c r="BDR8" s="1377"/>
      <c r="BDS8" s="1377"/>
      <c r="BDT8" s="1377"/>
      <c r="BDU8" s="1377"/>
      <c r="BDV8" s="1377"/>
      <c r="BDW8" s="1377"/>
      <c r="BDX8" s="1377"/>
      <c r="BDY8" s="1377"/>
      <c r="BDZ8" s="1377"/>
      <c r="BEA8" s="1377"/>
      <c r="BEB8" s="1377"/>
      <c r="BEC8" s="1377"/>
      <c r="BED8" s="1377"/>
      <c r="BEE8" s="1377"/>
      <c r="BEF8" s="1377"/>
      <c r="BEG8" s="1377"/>
      <c r="BEH8" s="1377"/>
      <c r="BEI8" s="1377"/>
      <c r="BEJ8" s="1377"/>
      <c r="BEK8" s="1377"/>
      <c r="BEL8" s="1377"/>
      <c r="BEM8" s="1377"/>
      <c r="BEN8" s="1377"/>
      <c r="BEO8" s="1377"/>
      <c r="BEP8" s="1377"/>
      <c r="BEQ8" s="1377"/>
      <c r="BER8" s="1377"/>
      <c r="BES8" s="1377"/>
      <c r="BET8" s="1377"/>
      <c r="BEU8" s="1377"/>
      <c r="BEV8" s="1377"/>
      <c r="BEW8" s="1377"/>
      <c r="BEX8" s="1377"/>
      <c r="BEY8" s="1377"/>
      <c r="BEZ8" s="1377"/>
      <c r="BFA8" s="1377"/>
      <c r="BFB8" s="1377"/>
      <c r="BFC8" s="1377"/>
      <c r="BFD8" s="1377"/>
      <c r="BFE8" s="1377"/>
      <c r="BFF8" s="1377"/>
      <c r="BFG8" s="1377"/>
      <c r="BFH8" s="1377"/>
      <c r="BFI8" s="1377"/>
      <c r="BFJ8" s="1377"/>
      <c r="BFK8" s="1377"/>
      <c r="BFL8" s="1377"/>
      <c r="BFM8" s="1377"/>
      <c r="BFN8" s="1377"/>
      <c r="BFO8" s="1377"/>
      <c r="BFP8" s="1377"/>
      <c r="BFQ8" s="1377"/>
      <c r="BFR8" s="1377"/>
      <c r="BFS8" s="1377"/>
      <c r="BFT8" s="1377"/>
      <c r="BFU8" s="1377"/>
      <c r="BFV8" s="1377"/>
      <c r="BFW8" s="1377"/>
      <c r="BFX8" s="1377"/>
      <c r="BFY8" s="1377"/>
      <c r="BFZ8" s="1377"/>
      <c r="BGA8" s="1377"/>
      <c r="BGB8" s="1377"/>
      <c r="BGC8" s="1377"/>
      <c r="BGD8" s="1377"/>
      <c r="BGE8" s="1377"/>
      <c r="BGF8" s="1377"/>
      <c r="BGG8" s="1377"/>
      <c r="BGH8" s="1377"/>
      <c r="BGI8" s="1377"/>
      <c r="BGJ8" s="1377"/>
      <c r="BGK8" s="1377"/>
      <c r="BGL8" s="1377"/>
      <c r="BGM8" s="1377"/>
      <c r="BGN8" s="1377"/>
      <c r="BGO8" s="1377"/>
      <c r="BGP8" s="1377"/>
      <c r="BGQ8" s="1377"/>
      <c r="BGR8" s="1377"/>
      <c r="BGS8" s="1377"/>
      <c r="BGT8" s="1377"/>
      <c r="BGU8" s="1377"/>
      <c r="BGV8" s="1377"/>
      <c r="BGW8" s="1377"/>
      <c r="BGX8" s="1377"/>
      <c r="BGY8" s="1377"/>
      <c r="BGZ8" s="1377"/>
      <c r="BHA8" s="1377"/>
      <c r="BHB8" s="1377"/>
      <c r="BHC8" s="1377"/>
      <c r="BHD8" s="1377"/>
      <c r="BHE8" s="1377"/>
      <c r="BHF8" s="1377"/>
      <c r="BHG8" s="1377"/>
      <c r="BHH8" s="1377"/>
      <c r="BHI8" s="1377"/>
      <c r="BHJ8" s="1377"/>
      <c r="BHK8" s="1377"/>
      <c r="BHL8" s="1377"/>
      <c r="BHM8" s="1377"/>
      <c r="BHN8" s="1377"/>
      <c r="BHO8" s="1377"/>
      <c r="BHP8" s="1377"/>
      <c r="BHQ8" s="1377"/>
      <c r="BHR8" s="1377"/>
      <c r="BHS8" s="1377"/>
      <c r="BHT8" s="1377"/>
      <c r="BHU8" s="1377"/>
      <c r="BHV8" s="1377"/>
      <c r="BHW8" s="1377"/>
      <c r="BHX8" s="1377"/>
      <c r="BHY8" s="1377"/>
      <c r="BHZ8" s="1377"/>
      <c r="BIA8" s="1377"/>
      <c r="BIB8" s="1377"/>
      <c r="BIC8" s="1377"/>
      <c r="BID8" s="1377"/>
      <c r="BIE8" s="1377"/>
      <c r="BIF8" s="1377"/>
      <c r="BIG8" s="1377"/>
      <c r="BIH8" s="1377"/>
      <c r="BII8" s="1377"/>
      <c r="BIJ8" s="1377"/>
      <c r="BIK8" s="1377"/>
      <c r="BIL8" s="1377"/>
      <c r="BIM8" s="1377"/>
      <c r="BIN8" s="1377"/>
      <c r="BIO8" s="1377"/>
      <c r="BIP8" s="1377"/>
      <c r="BIQ8" s="1377"/>
      <c r="BIR8" s="1377"/>
      <c r="BIS8" s="1377"/>
      <c r="BIT8" s="1377"/>
      <c r="BIU8" s="1377"/>
      <c r="BIV8" s="1377"/>
      <c r="BIW8" s="1377"/>
      <c r="BIX8" s="1377"/>
      <c r="BIY8" s="1377"/>
      <c r="BIZ8" s="1377"/>
      <c r="BJA8" s="1377"/>
      <c r="BJB8" s="1377"/>
      <c r="BJC8" s="1377"/>
      <c r="BJD8" s="1377"/>
      <c r="BJE8" s="1377"/>
      <c r="BJF8" s="1377"/>
      <c r="BJG8" s="1377"/>
      <c r="BJH8" s="1377"/>
      <c r="BJI8" s="1377"/>
      <c r="BJJ8" s="1377"/>
      <c r="BJK8" s="1377"/>
      <c r="BJL8" s="1377"/>
      <c r="BJM8" s="1377"/>
      <c r="BJN8" s="1377"/>
      <c r="BJO8" s="1377"/>
      <c r="BJP8" s="1377"/>
      <c r="BJQ8" s="1377"/>
      <c r="BJR8" s="1377"/>
      <c r="BJS8" s="1377"/>
      <c r="BJT8" s="1377"/>
      <c r="BJU8" s="1377"/>
      <c r="BJV8" s="1377"/>
      <c r="BJW8" s="1377"/>
      <c r="BJX8" s="1377"/>
      <c r="BJY8" s="1377"/>
      <c r="BJZ8" s="1377"/>
      <c r="BKA8" s="1377"/>
      <c r="BKB8" s="1377"/>
      <c r="BKC8" s="1377"/>
      <c r="BKD8" s="1377"/>
      <c r="BKE8" s="1377"/>
      <c r="BKF8" s="1377"/>
      <c r="BKG8" s="1377"/>
      <c r="BKH8" s="1377"/>
      <c r="BKI8" s="1377"/>
      <c r="BKJ8" s="1377"/>
      <c r="BKK8" s="1377"/>
      <c r="BKL8" s="1377"/>
      <c r="BKM8" s="1377"/>
      <c r="BKN8" s="1377"/>
      <c r="BKO8" s="1377"/>
      <c r="BKP8" s="1377"/>
      <c r="BKQ8" s="1377"/>
      <c r="BKR8" s="1377"/>
      <c r="BKS8" s="1377"/>
      <c r="BKT8" s="1377"/>
      <c r="BKU8" s="1377"/>
      <c r="BKV8" s="1377"/>
      <c r="BKW8" s="1377"/>
      <c r="BKX8" s="1377"/>
      <c r="BKY8" s="1377"/>
      <c r="BKZ8" s="1377"/>
      <c r="BLA8" s="1377"/>
      <c r="BLB8" s="1377"/>
      <c r="BLC8" s="1377"/>
      <c r="BLD8" s="1377"/>
      <c r="BLE8" s="1377"/>
      <c r="BLF8" s="1377"/>
      <c r="BLG8" s="1377"/>
      <c r="BLH8" s="1377"/>
      <c r="BLI8" s="1377"/>
      <c r="BLJ8" s="1377"/>
      <c r="BLK8" s="1377"/>
      <c r="BLL8" s="1377"/>
      <c r="BLM8" s="1377"/>
      <c r="BLN8" s="1377"/>
      <c r="BLO8" s="1377"/>
      <c r="BLP8" s="1377"/>
      <c r="BLQ8" s="1377"/>
      <c r="BLR8" s="1377"/>
      <c r="BLS8" s="1377"/>
      <c r="BLT8" s="1377"/>
      <c r="BLU8" s="1377"/>
      <c r="BLV8" s="1377"/>
      <c r="BLW8" s="1377"/>
      <c r="BLX8" s="1377"/>
      <c r="BLY8" s="1377"/>
      <c r="BLZ8" s="1377"/>
      <c r="BMA8" s="1377"/>
      <c r="BMB8" s="1377"/>
      <c r="BMC8" s="1377"/>
      <c r="BMD8" s="1377"/>
      <c r="BME8" s="1377"/>
      <c r="BMF8" s="1377"/>
      <c r="BMG8" s="1377"/>
      <c r="BMH8" s="1377"/>
      <c r="BMI8" s="1377"/>
      <c r="BMJ8" s="1377"/>
      <c r="BMK8" s="1377"/>
      <c r="BML8" s="1377"/>
      <c r="BMM8" s="1377"/>
      <c r="BMN8" s="1377"/>
      <c r="BMO8" s="1377"/>
      <c r="BMP8" s="1377"/>
      <c r="BMQ8" s="1377"/>
      <c r="BMR8" s="1377"/>
      <c r="BMS8" s="1377"/>
      <c r="BMT8" s="1377"/>
      <c r="BMU8" s="1377"/>
      <c r="BMV8" s="1377"/>
      <c r="BMW8" s="1377"/>
      <c r="BMX8" s="1377"/>
      <c r="BMY8" s="1377"/>
      <c r="BMZ8" s="1377"/>
      <c r="BNA8" s="1377"/>
      <c r="BNB8" s="1377"/>
      <c r="BNC8" s="1377"/>
      <c r="BND8" s="1377"/>
      <c r="BNE8" s="1377"/>
      <c r="BNF8" s="1377"/>
      <c r="BNG8" s="1377"/>
      <c r="BNH8" s="1377"/>
      <c r="BNI8" s="1377"/>
      <c r="BNJ8" s="1377"/>
      <c r="BNK8" s="1377"/>
      <c r="BNL8" s="1377"/>
      <c r="BNM8" s="1377"/>
      <c r="BNN8" s="1377"/>
      <c r="BNO8" s="1377"/>
      <c r="BNP8" s="1377"/>
      <c r="BNQ8" s="1377"/>
      <c r="BNR8" s="1377"/>
      <c r="BNS8" s="1377"/>
      <c r="BNT8" s="1377"/>
      <c r="BNU8" s="1377"/>
      <c r="BNV8" s="1377"/>
      <c r="BNW8" s="1377"/>
      <c r="BNX8" s="1377"/>
      <c r="BNY8" s="1377"/>
      <c r="BNZ8" s="1377"/>
      <c r="BOA8" s="1377"/>
      <c r="BOB8" s="1377"/>
      <c r="BOC8" s="1377"/>
      <c r="BOD8" s="1377"/>
      <c r="BOE8" s="1377"/>
      <c r="BOF8" s="1377"/>
      <c r="BOG8" s="1377"/>
      <c r="BOH8" s="1377"/>
      <c r="BOI8" s="1377"/>
      <c r="BOJ8" s="1377"/>
      <c r="BOK8" s="1377"/>
      <c r="BOL8" s="1377"/>
      <c r="BOM8" s="1377"/>
      <c r="BON8" s="1377"/>
      <c r="BOO8" s="1377"/>
      <c r="BOP8" s="1377"/>
      <c r="BOQ8" s="1377"/>
      <c r="BOR8" s="1377"/>
      <c r="BOS8" s="1377"/>
      <c r="BOT8" s="1377"/>
      <c r="BOU8" s="1377"/>
      <c r="BOV8" s="1377"/>
      <c r="BOW8" s="1377"/>
      <c r="BOX8" s="1377"/>
      <c r="BOY8" s="1377"/>
      <c r="BOZ8" s="1377"/>
      <c r="BPA8" s="1377"/>
      <c r="BPB8" s="1377"/>
      <c r="BPC8" s="1377"/>
      <c r="BPD8" s="1377"/>
      <c r="BPE8" s="1377"/>
      <c r="BPF8" s="1377"/>
      <c r="BPG8" s="1377"/>
      <c r="BPH8" s="1377"/>
      <c r="BPI8" s="1377"/>
      <c r="BPJ8" s="1377"/>
      <c r="BPK8" s="1377"/>
      <c r="BPL8" s="1377"/>
      <c r="BPM8" s="1377"/>
      <c r="BPN8" s="1377"/>
      <c r="BPO8" s="1377"/>
      <c r="BPP8" s="1377"/>
      <c r="BPQ8" s="1377"/>
      <c r="BPR8" s="1377"/>
      <c r="BPS8" s="1377"/>
      <c r="BPT8" s="1377"/>
      <c r="BPU8" s="1377"/>
      <c r="BPV8" s="1377"/>
      <c r="BPW8" s="1377"/>
      <c r="BPX8" s="1377"/>
      <c r="BPY8" s="1377"/>
      <c r="BPZ8" s="1377"/>
      <c r="BQA8" s="1377"/>
      <c r="BQB8" s="1377"/>
      <c r="BQC8" s="1377"/>
      <c r="BQD8" s="1377"/>
      <c r="BQE8" s="1377"/>
      <c r="BQF8" s="1377"/>
      <c r="BQG8" s="1377"/>
      <c r="BQH8" s="1377"/>
      <c r="BQI8" s="1377"/>
      <c r="BQJ8" s="1377"/>
      <c r="BQK8" s="1377"/>
      <c r="BQL8" s="1377"/>
      <c r="BQM8" s="1377"/>
      <c r="BQN8" s="1377"/>
      <c r="BQO8" s="1377"/>
      <c r="BQP8" s="1377"/>
      <c r="BQQ8" s="1377"/>
      <c r="BQR8" s="1377"/>
      <c r="BQS8" s="1377"/>
      <c r="BQT8" s="1377"/>
      <c r="BQU8" s="1377"/>
      <c r="BQV8" s="1377"/>
      <c r="BQW8" s="1377"/>
      <c r="BQX8" s="1377"/>
      <c r="BQY8" s="1377"/>
      <c r="BQZ8" s="1377"/>
      <c r="BRA8" s="1377"/>
      <c r="BRB8" s="1377"/>
      <c r="BRC8" s="1377"/>
      <c r="BRD8" s="1377"/>
      <c r="BRE8" s="1377"/>
      <c r="BRF8" s="1377"/>
      <c r="BRG8" s="1377"/>
      <c r="BRH8" s="1377"/>
      <c r="BRI8" s="1377"/>
      <c r="BRJ8" s="1377"/>
      <c r="BRK8" s="1377"/>
      <c r="BRL8" s="1377"/>
      <c r="BRM8" s="1377"/>
      <c r="BRN8" s="1377"/>
      <c r="BRO8" s="1377"/>
      <c r="BRP8" s="1377"/>
      <c r="BRQ8" s="1377"/>
      <c r="BRR8" s="1377"/>
      <c r="BRS8" s="1377"/>
      <c r="BRT8" s="1377"/>
      <c r="BRU8" s="1377"/>
      <c r="BRV8" s="1377"/>
      <c r="BRW8" s="1377"/>
      <c r="BRX8" s="1377"/>
      <c r="BRY8" s="1377"/>
      <c r="BRZ8" s="1377"/>
      <c r="BSA8" s="1377"/>
      <c r="BSB8" s="1377"/>
      <c r="BSC8" s="1377"/>
      <c r="BSD8" s="1377"/>
      <c r="BSE8" s="1377"/>
      <c r="BSF8" s="1377"/>
      <c r="BSG8" s="1377"/>
      <c r="BSH8" s="1377"/>
      <c r="BSI8" s="1377"/>
      <c r="BSJ8" s="1377"/>
      <c r="BSK8" s="1377"/>
      <c r="BSL8" s="1377"/>
      <c r="BSM8" s="1377"/>
      <c r="BSN8" s="1377"/>
      <c r="BSO8" s="1377"/>
      <c r="BSP8" s="1377"/>
      <c r="BSQ8" s="1377"/>
      <c r="BSR8" s="1377"/>
      <c r="BSS8" s="1377"/>
      <c r="BST8" s="1377"/>
      <c r="BSU8" s="1377"/>
      <c r="BSV8" s="1377"/>
      <c r="BSW8" s="1377"/>
      <c r="BSX8" s="1377"/>
      <c r="BSY8" s="1377"/>
      <c r="BSZ8" s="1377"/>
      <c r="BTA8" s="1377"/>
      <c r="BTB8" s="1377"/>
      <c r="BTC8" s="1377"/>
      <c r="BTD8" s="1377"/>
      <c r="BTE8" s="1377"/>
      <c r="BTF8" s="1377"/>
      <c r="BTG8" s="1377"/>
      <c r="BTH8" s="1377"/>
      <c r="BTI8" s="1377"/>
      <c r="BTJ8" s="1377"/>
      <c r="BTK8" s="1377"/>
      <c r="BTL8" s="1377"/>
      <c r="BTM8" s="1377"/>
      <c r="BTN8" s="1377"/>
      <c r="BTO8" s="1377"/>
      <c r="BTP8" s="1377"/>
      <c r="BTQ8" s="1377"/>
      <c r="BTR8" s="1377"/>
      <c r="BTS8" s="1377"/>
      <c r="BTT8" s="1377"/>
      <c r="BTU8" s="1377"/>
      <c r="BTV8" s="1377"/>
      <c r="BTW8" s="1377"/>
      <c r="BTX8" s="1377"/>
      <c r="BTY8" s="1377"/>
      <c r="BTZ8" s="1377"/>
      <c r="BUA8" s="1377"/>
      <c r="BUB8" s="1377"/>
      <c r="BUC8" s="1377"/>
      <c r="BUD8" s="1377"/>
      <c r="BUE8" s="1377"/>
      <c r="BUF8" s="1377"/>
      <c r="BUG8" s="1377"/>
      <c r="BUH8" s="1377"/>
      <c r="BUI8" s="1377"/>
      <c r="BUJ8" s="1377"/>
      <c r="BUK8" s="1377"/>
      <c r="BUL8" s="1377"/>
      <c r="BUM8" s="1377"/>
      <c r="BUN8" s="1377"/>
      <c r="BUO8" s="1377"/>
      <c r="BUP8" s="1377"/>
      <c r="BUQ8" s="1377"/>
      <c r="BUR8" s="1377"/>
      <c r="BUS8" s="1377"/>
      <c r="BUT8" s="1377"/>
      <c r="BUU8" s="1377"/>
      <c r="BUV8" s="1377"/>
      <c r="BUW8" s="1377"/>
      <c r="BUX8" s="1377"/>
      <c r="BUY8" s="1377"/>
      <c r="BUZ8" s="1377"/>
      <c r="BVA8" s="1377"/>
      <c r="BVB8" s="1377"/>
      <c r="BVC8" s="1377"/>
      <c r="BVD8" s="1377"/>
      <c r="BVE8" s="1377"/>
      <c r="BVF8" s="1377"/>
      <c r="BVG8" s="1377"/>
      <c r="BVH8" s="1377"/>
      <c r="BVI8" s="1377"/>
      <c r="BVJ8" s="1377"/>
      <c r="BVK8" s="1377"/>
      <c r="BVL8" s="1377"/>
      <c r="BVM8" s="1377"/>
      <c r="BVN8" s="1377"/>
      <c r="BVO8" s="1377"/>
      <c r="BVP8" s="1377"/>
      <c r="BVQ8" s="1377"/>
      <c r="BVR8" s="1377"/>
      <c r="BVS8" s="1377"/>
      <c r="BVT8" s="1377"/>
      <c r="BVU8" s="1377"/>
      <c r="BVV8" s="1377"/>
      <c r="BVW8" s="1377"/>
      <c r="BVX8" s="1377"/>
      <c r="BVY8" s="1377"/>
      <c r="BVZ8" s="1377"/>
      <c r="BWA8" s="1377"/>
      <c r="BWB8" s="1377"/>
      <c r="BWC8" s="1377"/>
      <c r="BWD8" s="1377"/>
      <c r="BWE8" s="1377"/>
      <c r="BWF8" s="1377"/>
      <c r="BWG8" s="1377"/>
      <c r="BWH8" s="1377"/>
      <c r="BWI8" s="1377"/>
      <c r="BWJ8" s="1377"/>
      <c r="BWK8" s="1377"/>
      <c r="BWL8" s="1377"/>
      <c r="BWM8" s="1377"/>
      <c r="BWN8" s="1377"/>
      <c r="BWO8" s="1377"/>
      <c r="BWP8" s="1377"/>
      <c r="BWQ8" s="1377"/>
      <c r="BWR8" s="1377"/>
      <c r="BWS8" s="1377"/>
      <c r="BWT8" s="1377"/>
      <c r="BWU8" s="1377"/>
      <c r="BWV8" s="1377"/>
      <c r="BWW8" s="1377"/>
      <c r="BWX8" s="1377"/>
      <c r="BWY8" s="1377"/>
      <c r="BWZ8" s="1377"/>
      <c r="BXA8" s="1377"/>
      <c r="BXB8" s="1377"/>
      <c r="BXC8" s="1377"/>
      <c r="BXD8" s="1377"/>
      <c r="BXE8" s="1377"/>
      <c r="BXF8" s="1377"/>
      <c r="BXG8" s="1377"/>
      <c r="BXH8" s="1377"/>
      <c r="BXI8" s="1377"/>
      <c r="BXJ8" s="1377"/>
      <c r="BXK8" s="1377"/>
      <c r="BXL8" s="1377"/>
      <c r="BXM8" s="1377"/>
      <c r="BXN8" s="1377"/>
      <c r="BXO8" s="1377"/>
      <c r="BXP8" s="1377"/>
      <c r="BXQ8" s="1377"/>
      <c r="BXR8" s="1377"/>
      <c r="BXS8" s="1377"/>
      <c r="BXT8" s="1377"/>
      <c r="BXU8" s="1377"/>
      <c r="BXV8" s="1377"/>
      <c r="BXW8" s="1377"/>
      <c r="BXX8" s="1377"/>
      <c r="BXY8" s="1377"/>
      <c r="BXZ8" s="1377"/>
      <c r="BYA8" s="1377"/>
      <c r="BYB8" s="1377"/>
      <c r="BYC8" s="1377"/>
      <c r="BYD8" s="1377"/>
      <c r="BYE8" s="1377"/>
      <c r="BYF8" s="1377"/>
      <c r="BYG8" s="1377"/>
      <c r="BYH8" s="1377"/>
      <c r="BYI8" s="1377"/>
      <c r="BYJ8" s="1377"/>
      <c r="BYK8" s="1377"/>
      <c r="BYL8" s="1377"/>
      <c r="BYM8" s="1377"/>
      <c r="BYN8" s="1377"/>
      <c r="BYO8" s="1377"/>
      <c r="BYP8" s="1377"/>
      <c r="BYQ8" s="1377"/>
      <c r="BYR8" s="1377"/>
      <c r="BYS8" s="1377"/>
      <c r="BYT8" s="1377"/>
      <c r="BYU8" s="1377"/>
      <c r="BYV8" s="1377"/>
      <c r="BYW8" s="1377"/>
      <c r="BYX8" s="1377"/>
      <c r="BYY8" s="1377"/>
      <c r="BYZ8" s="1377"/>
      <c r="BZA8" s="1377"/>
      <c r="BZB8" s="1377"/>
      <c r="BZC8" s="1377"/>
      <c r="BZD8" s="1377"/>
      <c r="BZE8" s="1377"/>
      <c r="BZF8" s="1377"/>
      <c r="BZG8" s="1377"/>
      <c r="BZH8" s="1377"/>
      <c r="BZI8" s="1377"/>
      <c r="BZJ8" s="1377"/>
      <c r="BZK8" s="1377"/>
      <c r="BZL8" s="1377"/>
      <c r="BZM8" s="1377"/>
      <c r="BZN8" s="1377"/>
      <c r="BZO8" s="1377"/>
      <c r="BZP8" s="1377"/>
      <c r="BZQ8" s="1377"/>
      <c r="BZR8" s="1377"/>
      <c r="BZS8" s="1377"/>
      <c r="BZT8" s="1377"/>
      <c r="BZU8" s="1377"/>
      <c r="BZV8" s="1377"/>
      <c r="BZW8" s="1377"/>
      <c r="BZX8" s="1377"/>
      <c r="BZY8" s="1377"/>
      <c r="BZZ8" s="1377"/>
      <c r="CAA8" s="1377"/>
      <c r="CAB8" s="1377"/>
      <c r="CAC8" s="1377"/>
      <c r="CAD8" s="1377"/>
      <c r="CAE8" s="1377"/>
      <c r="CAF8" s="1377"/>
      <c r="CAG8" s="1377"/>
      <c r="CAH8" s="1377"/>
      <c r="CAI8" s="1377"/>
      <c r="CAJ8" s="1377"/>
      <c r="CAK8" s="1377"/>
      <c r="CAL8" s="1377"/>
      <c r="CAM8" s="1377"/>
      <c r="CAN8" s="1377"/>
      <c r="CAO8" s="1377"/>
      <c r="CAP8" s="1377"/>
      <c r="CAQ8" s="1377"/>
      <c r="CAR8" s="1377"/>
      <c r="CAS8" s="1377"/>
      <c r="CAT8" s="1377"/>
      <c r="CAU8" s="1377"/>
      <c r="CAV8" s="1377"/>
      <c r="CAW8" s="1377"/>
      <c r="CAX8" s="1377"/>
      <c r="CAY8" s="1377"/>
      <c r="CAZ8" s="1377"/>
      <c r="CBA8" s="1377"/>
      <c r="CBB8" s="1377"/>
      <c r="CBC8" s="1377"/>
      <c r="CBD8" s="1377"/>
      <c r="CBE8" s="1377"/>
      <c r="CBF8" s="1377"/>
      <c r="CBG8" s="1377"/>
      <c r="CBH8" s="1377"/>
      <c r="CBI8" s="1377"/>
      <c r="CBJ8" s="1377"/>
      <c r="CBK8" s="1377"/>
      <c r="CBL8" s="1377"/>
      <c r="CBM8" s="1377"/>
      <c r="CBN8" s="1377"/>
      <c r="CBO8" s="1377"/>
      <c r="CBP8" s="1377"/>
      <c r="CBQ8" s="1377"/>
      <c r="CBR8" s="1377"/>
      <c r="CBS8" s="1377"/>
      <c r="CBT8" s="1377"/>
      <c r="CBU8" s="1377"/>
      <c r="CBV8" s="1377"/>
      <c r="CBW8" s="1377"/>
      <c r="CBX8" s="1377"/>
      <c r="CBY8" s="1377"/>
      <c r="CBZ8" s="1377"/>
      <c r="CCA8" s="1377"/>
      <c r="CCB8" s="1377"/>
      <c r="CCC8" s="1377"/>
      <c r="CCD8" s="1377"/>
      <c r="CCE8" s="1377"/>
      <c r="CCF8" s="1377"/>
      <c r="CCG8" s="1377"/>
      <c r="CCH8" s="1377"/>
      <c r="CCI8" s="1377"/>
      <c r="CCJ8" s="1377"/>
      <c r="CCK8" s="1377"/>
      <c r="CCL8" s="1377"/>
      <c r="CCM8" s="1377"/>
      <c r="CCN8" s="1377"/>
      <c r="CCO8" s="1377"/>
      <c r="CCP8" s="1377"/>
      <c r="CCQ8" s="1377"/>
      <c r="CCR8" s="1377"/>
      <c r="CCS8" s="1377"/>
      <c r="CCT8" s="1377"/>
      <c r="CCU8" s="1377"/>
      <c r="CCV8" s="1377"/>
      <c r="CCW8" s="1377"/>
      <c r="CCX8" s="1377"/>
      <c r="CCY8" s="1377"/>
      <c r="CCZ8" s="1377"/>
      <c r="CDA8" s="1377"/>
      <c r="CDB8" s="1377"/>
      <c r="CDC8" s="1377"/>
      <c r="CDD8" s="1377"/>
      <c r="CDE8" s="1377"/>
      <c r="CDF8" s="1377"/>
      <c r="CDG8" s="1377"/>
      <c r="CDH8" s="1377"/>
      <c r="CDI8" s="1377"/>
      <c r="CDJ8" s="1377"/>
      <c r="CDK8" s="1377"/>
      <c r="CDL8" s="1377"/>
      <c r="CDM8" s="1377"/>
      <c r="CDN8" s="1377"/>
      <c r="CDO8" s="1377"/>
      <c r="CDP8" s="1377"/>
      <c r="CDQ8" s="1377"/>
      <c r="CDR8" s="1377"/>
      <c r="CDS8" s="1377"/>
      <c r="CDT8" s="1377"/>
      <c r="CDU8" s="1377"/>
      <c r="CDV8" s="1377"/>
      <c r="CDW8" s="1377"/>
      <c r="CDX8" s="1377"/>
      <c r="CDY8" s="1377"/>
      <c r="CDZ8" s="1377"/>
      <c r="CEA8" s="1377"/>
      <c r="CEB8" s="1377"/>
      <c r="CEC8" s="1377"/>
      <c r="CED8" s="1377"/>
      <c r="CEE8" s="1377"/>
      <c r="CEF8" s="1377"/>
      <c r="CEG8" s="1377"/>
      <c r="CEH8" s="1377"/>
      <c r="CEI8" s="1377"/>
      <c r="CEJ8" s="1377"/>
      <c r="CEK8" s="1377"/>
      <c r="CEL8" s="1377"/>
      <c r="CEM8" s="1377"/>
      <c r="CEN8" s="1377"/>
      <c r="CEO8" s="1377"/>
      <c r="CEP8" s="1377"/>
      <c r="CEQ8" s="1377"/>
      <c r="CER8" s="1377"/>
      <c r="CES8" s="1377"/>
      <c r="CET8" s="1377"/>
      <c r="CEU8" s="1377"/>
      <c r="CEV8" s="1377"/>
      <c r="CEW8" s="1377"/>
      <c r="CEX8" s="1377"/>
      <c r="CEY8" s="1377"/>
      <c r="CEZ8" s="1377"/>
      <c r="CFA8" s="1377"/>
      <c r="CFB8" s="1377"/>
      <c r="CFC8" s="1377"/>
      <c r="CFD8" s="1377"/>
      <c r="CFE8" s="1377"/>
      <c r="CFF8" s="1377"/>
      <c r="CFG8" s="1377"/>
      <c r="CFH8" s="1377"/>
      <c r="CFI8" s="1377"/>
      <c r="CFJ8" s="1377"/>
      <c r="CFK8" s="1377"/>
      <c r="CFL8" s="1377"/>
      <c r="CFM8" s="1377"/>
      <c r="CFN8" s="1377"/>
      <c r="CFO8" s="1377"/>
      <c r="CFP8" s="1377"/>
      <c r="CFQ8" s="1377"/>
      <c r="CFR8" s="1377"/>
      <c r="CFS8" s="1377"/>
      <c r="CFT8" s="1377"/>
      <c r="CFU8" s="1377"/>
      <c r="CFV8" s="1377"/>
      <c r="CFW8" s="1377"/>
      <c r="CFX8" s="1377"/>
      <c r="CFY8" s="1377"/>
      <c r="CFZ8" s="1377"/>
      <c r="CGA8" s="1377"/>
      <c r="CGB8" s="1377"/>
      <c r="CGC8" s="1377"/>
      <c r="CGD8" s="1377"/>
      <c r="CGE8" s="1377"/>
      <c r="CGF8" s="1377"/>
      <c r="CGG8" s="1377"/>
      <c r="CGH8" s="1377"/>
      <c r="CGI8" s="1377"/>
      <c r="CGJ8" s="1377"/>
      <c r="CGK8" s="1377"/>
      <c r="CGL8" s="1377"/>
      <c r="CGM8" s="1377"/>
      <c r="CGN8" s="1377"/>
      <c r="CGO8" s="1377"/>
      <c r="CGP8" s="1377"/>
      <c r="CGQ8" s="1377"/>
      <c r="CGR8" s="1377"/>
      <c r="CGS8" s="1377"/>
      <c r="CGT8" s="1377"/>
      <c r="CGU8" s="1377"/>
      <c r="CGV8" s="1377"/>
      <c r="CGW8" s="1377"/>
      <c r="CGX8" s="1377"/>
      <c r="CGY8" s="1377"/>
      <c r="CGZ8" s="1377"/>
      <c r="CHA8" s="1377"/>
      <c r="CHB8" s="1377"/>
      <c r="CHC8" s="1377"/>
      <c r="CHD8" s="1377"/>
      <c r="CHE8" s="1377"/>
      <c r="CHF8" s="1377"/>
      <c r="CHG8" s="1377"/>
      <c r="CHH8" s="1377"/>
      <c r="CHI8" s="1377"/>
      <c r="CHJ8" s="1377"/>
      <c r="CHK8" s="1377"/>
      <c r="CHL8" s="1377"/>
      <c r="CHM8" s="1377"/>
      <c r="CHN8" s="1377"/>
      <c r="CHO8" s="1377"/>
      <c r="CHP8" s="1377"/>
      <c r="CHQ8" s="1377"/>
      <c r="CHR8" s="1377"/>
      <c r="CHS8" s="1377"/>
      <c r="CHT8" s="1377"/>
      <c r="CHU8" s="1377"/>
      <c r="CHV8" s="1377"/>
      <c r="CHW8" s="1377"/>
      <c r="CHX8" s="1377"/>
      <c r="CHY8" s="1377"/>
      <c r="CHZ8" s="1377"/>
      <c r="CIA8" s="1377"/>
      <c r="CIB8" s="1377"/>
      <c r="CIC8" s="1377"/>
      <c r="CID8" s="1377"/>
      <c r="CIE8" s="1377"/>
      <c r="CIF8" s="1377"/>
      <c r="CIG8" s="1377"/>
      <c r="CIH8" s="1377"/>
      <c r="CII8" s="1377"/>
      <c r="CIJ8" s="1377"/>
      <c r="CIK8" s="1377"/>
      <c r="CIL8" s="1377"/>
      <c r="CIM8" s="1377"/>
      <c r="CIN8" s="1377"/>
      <c r="CIO8" s="1377"/>
      <c r="CIP8" s="1377"/>
      <c r="CIQ8" s="1377"/>
      <c r="CIR8" s="1377"/>
      <c r="CIS8" s="1377"/>
      <c r="CIT8" s="1377"/>
      <c r="CIU8" s="1377"/>
      <c r="CIV8" s="1377"/>
      <c r="CIW8" s="1377"/>
      <c r="CIX8" s="1377"/>
      <c r="CIY8" s="1377"/>
      <c r="CIZ8" s="1377"/>
      <c r="CJA8" s="1377"/>
      <c r="CJB8" s="1377"/>
      <c r="CJC8" s="1377"/>
      <c r="CJD8" s="1377"/>
      <c r="CJE8" s="1377"/>
      <c r="CJF8" s="1377"/>
      <c r="CJG8" s="1377"/>
      <c r="CJH8" s="1377"/>
      <c r="CJI8" s="1377"/>
      <c r="CJJ8" s="1377"/>
      <c r="CJK8" s="1377"/>
      <c r="CJL8" s="1377"/>
      <c r="CJM8" s="1377"/>
      <c r="CJN8" s="1377"/>
      <c r="CJO8" s="1377"/>
      <c r="CJP8" s="1377"/>
      <c r="CJQ8" s="1377"/>
      <c r="CJR8" s="1377"/>
      <c r="CJS8" s="1377"/>
      <c r="CJT8" s="1377"/>
      <c r="CJU8" s="1377"/>
      <c r="CJV8" s="1377"/>
      <c r="CJW8" s="1377"/>
      <c r="CJX8" s="1377"/>
      <c r="CJY8" s="1377"/>
      <c r="CJZ8" s="1377"/>
      <c r="CKA8" s="1377"/>
      <c r="CKB8" s="1377"/>
      <c r="CKC8" s="1377"/>
      <c r="CKD8" s="1377"/>
      <c r="CKE8" s="1377"/>
      <c r="CKF8" s="1377"/>
      <c r="CKG8" s="1377"/>
      <c r="CKH8" s="1377"/>
      <c r="CKI8" s="1377"/>
      <c r="CKJ8" s="1377"/>
      <c r="CKK8" s="1377"/>
      <c r="CKL8" s="1377"/>
      <c r="CKM8" s="1377"/>
      <c r="CKN8" s="1377"/>
      <c r="CKO8" s="1377"/>
      <c r="CKP8" s="1377"/>
      <c r="CKQ8" s="1377"/>
      <c r="CKR8" s="1377"/>
      <c r="CKS8" s="1377"/>
      <c r="CKT8" s="1377"/>
      <c r="CKU8" s="1377"/>
      <c r="CKV8" s="1377"/>
      <c r="CKW8" s="1377"/>
      <c r="CKX8" s="1377"/>
      <c r="CKY8" s="1377"/>
      <c r="CKZ8" s="1377"/>
      <c r="CLA8" s="1377"/>
      <c r="CLB8" s="1377"/>
      <c r="CLC8" s="1377"/>
      <c r="CLD8" s="1377"/>
      <c r="CLE8" s="1377"/>
      <c r="CLF8" s="1377"/>
      <c r="CLG8" s="1377"/>
      <c r="CLH8" s="1377"/>
      <c r="CLI8" s="1377"/>
      <c r="CLJ8" s="1377"/>
      <c r="CLK8" s="1377"/>
      <c r="CLL8" s="1377"/>
      <c r="CLM8" s="1377"/>
      <c r="CLN8" s="1377"/>
      <c r="CLO8" s="1377"/>
      <c r="CLP8" s="1377"/>
      <c r="CLQ8" s="1377"/>
      <c r="CLR8" s="1377"/>
      <c r="CLS8" s="1377"/>
      <c r="CLT8" s="1377"/>
      <c r="CLU8" s="1377"/>
      <c r="CLV8" s="1377"/>
      <c r="CLW8" s="1377"/>
      <c r="CLX8" s="1377"/>
      <c r="CLY8" s="1377"/>
      <c r="CLZ8" s="1377"/>
      <c r="CMA8" s="1377"/>
      <c r="CMB8" s="1377"/>
      <c r="CMC8" s="1377"/>
      <c r="CMD8" s="1377"/>
      <c r="CME8" s="1377"/>
      <c r="CMF8" s="1377"/>
      <c r="CMG8" s="1377"/>
      <c r="CMH8" s="1377"/>
      <c r="CMI8" s="1377"/>
      <c r="CMJ8" s="1377"/>
      <c r="CMK8" s="1377"/>
      <c r="CML8" s="1377"/>
      <c r="CMM8" s="1377"/>
      <c r="CMN8" s="1377"/>
      <c r="CMO8" s="1377"/>
      <c r="CMP8" s="1377"/>
      <c r="CMQ8" s="1377"/>
      <c r="CMR8" s="1377"/>
      <c r="CMS8" s="1377"/>
      <c r="CMT8" s="1377"/>
      <c r="CMU8" s="1377"/>
      <c r="CMV8" s="1377"/>
      <c r="CMW8" s="1377"/>
      <c r="CMX8" s="1377"/>
      <c r="CMY8" s="1377"/>
      <c r="CMZ8" s="1377"/>
      <c r="CNA8" s="1377"/>
      <c r="CNB8" s="1377"/>
      <c r="CNC8" s="1377"/>
      <c r="CND8" s="1377"/>
      <c r="CNE8" s="1377"/>
      <c r="CNF8" s="1377"/>
      <c r="CNG8" s="1377"/>
      <c r="CNH8" s="1377"/>
      <c r="CNI8" s="1377"/>
      <c r="CNJ8" s="1377"/>
      <c r="CNK8" s="1377"/>
      <c r="CNL8" s="1377"/>
      <c r="CNM8" s="1377"/>
      <c r="CNN8" s="1377"/>
      <c r="CNO8" s="1377"/>
      <c r="CNP8" s="1377"/>
      <c r="CNQ8" s="1377"/>
      <c r="CNR8" s="1377"/>
      <c r="CNS8" s="1377"/>
      <c r="CNT8" s="1377"/>
      <c r="CNU8" s="1377"/>
      <c r="CNV8" s="1377"/>
      <c r="CNW8" s="1377"/>
      <c r="CNX8" s="1377"/>
      <c r="CNY8" s="1377"/>
      <c r="CNZ8" s="1377"/>
      <c r="COA8" s="1377"/>
      <c r="COB8" s="1377"/>
      <c r="COC8" s="1377"/>
      <c r="COD8" s="1377"/>
      <c r="COE8" s="1377"/>
      <c r="COF8" s="1377"/>
      <c r="COG8" s="1377"/>
      <c r="COH8" s="1377"/>
      <c r="COI8" s="1377"/>
      <c r="COJ8" s="1377"/>
      <c r="COK8" s="1377"/>
      <c r="COL8" s="1377"/>
      <c r="COM8" s="1377"/>
      <c r="CON8" s="1377"/>
      <c r="COO8" s="1377"/>
      <c r="COP8" s="1377"/>
      <c r="COQ8" s="1377"/>
      <c r="COR8" s="1377"/>
      <c r="COS8" s="1377"/>
      <c r="COT8" s="1377"/>
      <c r="COU8" s="1377"/>
      <c r="COV8" s="1377"/>
      <c r="COW8" s="1377"/>
      <c r="COX8" s="1377"/>
      <c r="COY8" s="1377"/>
      <c r="COZ8" s="1377"/>
      <c r="CPA8" s="1377"/>
      <c r="CPB8" s="1377"/>
      <c r="CPC8" s="1377"/>
      <c r="CPD8" s="1377"/>
      <c r="CPE8" s="1377"/>
      <c r="CPF8" s="1377"/>
      <c r="CPG8" s="1377"/>
      <c r="CPH8" s="1377"/>
      <c r="CPI8" s="1377"/>
      <c r="CPJ8" s="1377"/>
      <c r="CPK8" s="1377"/>
      <c r="CPL8" s="1377"/>
      <c r="CPM8" s="1377"/>
      <c r="CPN8" s="1377"/>
      <c r="CPO8" s="1377"/>
      <c r="CPP8" s="1377"/>
      <c r="CPQ8" s="1377"/>
      <c r="CPR8" s="1377"/>
      <c r="CPS8" s="1377"/>
      <c r="CPT8" s="1377"/>
      <c r="CPU8" s="1377"/>
      <c r="CPV8" s="1377"/>
      <c r="CPW8" s="1377"/>
      <c r="CPX8" s="1377"/>
      <c r="CPY8" s="1377"/>
      <c r="CPZ8" s="1377"/>
      <c r="CQA8" s="1377"/>
      <c r="CQB8" s="1377"/>
      <c r="CQC8" s="1377"/>
      <c r="CQD8" s="1377"/>
      <c r="CQE8" s="1377"/>
      <c r="CQF8" s="1377"/>
      <c r="CQG8" s="1377"/>
      <c r="CQH8" s="1377"/>
      <c r="CQI8" s="1377"/>
      <c r="CQJ8" s="1377"/>
      <c r="CQK8" s="1377"/>
      <c r="CQL8" s="1377"/>
      <c r="CQM8" s="1377"/>
      <c r="CQN8" s="1377"/>
      <c r="CQO8" s="1377"/>
      <c r="CQP8" s="1377"/>
      <c r="CQQ8" s="1377"/>
      <c r="CQR8" s="1377"/>
      <c r="CQS8" s="1377"/>
      <c r="CQT8" s="1377"/>
      <c r="CQU8" s="1377"/>
      <c r="CQV8" s="1377"/>
      <c r="CQW8" s="1377"/>
      <c r="CQX8" s="1377"/>
      <c r="CQY8" s="1377"/>
      <c r="CQZ8" s="1377"/>
      <c r="CRA8" s="1377"/>
      <c r="CRB8" s="1377"/>
      <c r="CRC8" s="1377"/>
      <c r="CRD8" s="1377"/>
      <c r="CRE8" s="1377"/>
      <c r="CRF8" s="1377"/>
      <c r="CRG8" s="1377"/>
      <c r="CRH8" s="1377"/>
      <c r="CRI8" s="1377"/>
      <c r="CRJ8" s="1377"/>
      <c r="CRK8" s="1377"/>
      <c r="CRL8" s="1377"/>
      <c r="CRM8" s="1377"/>
      <c r="CRN8" s="1377"/>
      <c r="CRO8" s="1377"/>
      <c r="CRP8" s="1377"/>
      <c r="CRQ8" s="1377"/>
      <c r="CRR8" s="1377"/>
      <c r="CRS8" s="1377"/>
      <c r="CRT8" s="1377"/>
      <c r="CRU8" s="1377"/>
      <c r="CRV8" s="1377"/>
      <c r="CRW8" s="1377"/>
      <c r="CRX8" s="1377"/>
      <c r="CRY8" s="1377"/>
      <c r="CRZ8" s="1377"/>
      <c r="CSA8" s="1377"/>
      <c r="CSB8" s="1377"/>
      <c r="CSC8" s="1377"/>
      <c r="CSD8" s="1377"/>
      <c r="CSE8" s="1377"/>
      <c r="CSF8" s="1377"/>
      <c r="CSG8" s="1377"/>
      <c r="CSH8" s="1377"/>
      <c r="CSI8" s="1377"/>
      <c r="CSJ8" s="1377"/>
      <c r="CSK8" s="1377"/>
      <c r="CSL8" s="1377"/>
      <c r="CSM8" s="1377"/>
      <c r="CSN8" s="1377"/>
      <c r="CSO8" s="1377"/>
      <c r="CSP8" s="1377"/>
      <c r="CSQ8" s="1377"/>
      <c r="CSR8" s="1377"/>
      <c r="CSS8" s="1377"/>
      <c r="CST8" s="1377"/>
      <c r="CSU8" s="1377"/>
      <c r="CSV8" s="1377"/>
      <c r="CSW8" s="1377"/>
      <c r="CSX8" s="1377"/>
      <c r="CSY8" s="1377"/>
      <c r="CSZ8" s="1377"/>
      <c r="CTA8" s="1377"/>
      <c r="CTB8" s="1377"/>
      <c r="CTC8" s="1377"/>
      <c r="CTD8" s="1377"/>
      <c r="CTE8" s="1377"/>
      <c r="CTF8" s="1377"/>
      <c r="CTG8" s="1377"/>
      <c r="CTH8" s="1377"/>
      <c r="CTI8" s="1377"/>
      <c r="CTJ8" s="1377"/>
      <c r="CTK8" s="1377"/>
      <c r="CTL8" s="1377"/>
      <c r="CTM8" s="1377"/>
      <c r="CTN8" s="1377"/>
      <c r="CTO8" s="1377"/>
      <c r="CTP8" s="1377"/>
      <c r="CTQ8" s="1377"/>
      <c r="CTR8" s="1377"/>
      <c r="CTS8" s="1377"/>
      <c r="CTT8" s="1377"/>
      <c r="CTU8" s="1377"/>
      <c r="CTV8" s="1377"/>
      <c r="CTW8" s="1377"/>
      <c r="CTX8" s="1377"/>
      <c r="CTY8" s="1377"/>
      <c r="CTZ8" s="1377"/>
      <c r="CUA8" s="1377"/>
      <c r="CUB8" s="1377"/>
      <c r="CUC8" s="1377"/>
      <c r="CUD8" s="1377"/>
      <c r="CUE8" s="1377"/>
      <c r="CUF8" s="1377"/>
      <c r="CUG8" s="1377"/>
      <c r="CUH8" s="1377"/>
      <c r="CUI8" s="1377"/>
      <c r="CUJ8" s="1377"/>
      <c r="CUK8" s="1377"/>
      <c r="CUL8" s="1377"/>
      <c r="CUM8" s="1377"/>
      <c r="CUN8" s="1377"/>
      <c r="CUO8" s="1377"/>
      <c r="CUP8" s="1377"/>
      <c r="CUQ8" s="1377"/>
      <c r="CUR8" s="1377"/>
      <c r="CUS8" s="1377"/>
      <c r="CUT8" s="1377"/>
      <c r="CUU8" s="1377"/>
      <c r="CUV8" s="1377"/>
      <c r="CUW8" s="1377"/>
      <c r="CUX8" s="1377"/>
      <c r="CUY8" s="1377"/>
      <c r="CUZ8" s="1377"/>
      <c r="CVA8" s="1377"/>
      <c r="CVB8" s="1377"/>
      <c r="CVC8" s="1377"/>
      <c r="CVD8" s="1377"/>
      <c r="CVE8" s="1377"/>
      <c r="CVF8" s="1377"/>
      <c r="CVG8" s="1377"/>
      <c r="CVH8" s="1377"/>
      <c r="CVI8" s="1377"/>
      <c r="CVJ8" s="1377"/>
      <c r="CVK8" s="1377"/>
      <c r="CVL8" s="1377"/>
      <c r="CVM8" s="1377"/>
      <c r="CVN8" s="1377"/>
      <c r="CVO8" s="1377"/>
      <c r="CVP8" s="1377"/>
      <c r="CVQ8" s="1377"/>
      <c r="CVR8" s="1377"/>
      <c r="CVS8" s="1377"/>
      <c r="CVT8" s="1377"/>
      <c r="CVU8" s="1377"/>
      <c r="CVV8" s="1377"/>
      <c r="CVW8" s="1377"/>
      <c r="CVX8" s="1377"/>
      <c r="CVY8" s="1377"/>
      <c r="CVZ8" s="1377"/>
      <c r="CWA8" s="1377"/>
      <c r="CWB8" s="1377"/>
      <c r="CWC8" s="1377"/>
      <c r="CWD8" s="1377"/>
      <c r="CWE8" s="1377"/>
      <c r="CWF8" s="1377"/>
      <c r="CWG8" s="1377"/>
      <c r="CWH8" s="1377"/>
      <c r="CWI8" s="1377"/>
      <c r="CWJ8" s="1377"/>
      <c r="CWK8" s="1377"/>
      <c r="CWL8" s="1377"/>
      <c r="CWM8" s="1377"/>
      <c r="CWN8" s="1377"/>
      <c r="CWO8" s="1377"/>
      <c r="CWP8" s="1377"/>
      <c r="CWQ8" s="1377"/>
      <c r="CWR8" s="1377"/>
      <c r="CWS8" s="1377"/>
      <c r="CWT8" s="1377"/>
      <c r="CWU8" s="1377"/>
      <c r="CWV8" s="1377"/>
      <c r="CWW8" s="1377"/>
      <c r="CWX8" s="1377"/>
      <c r="CWY8" s="1377"/>
      <c r="CWZ8" s="1377"/>
      <c r="CXA8" s="1377"/>
      <c r="CXB8" s="1377"/>
      <c r="CXC8" s="1377"/>
      <c r="CXD8" s="1377"/>
      <c r="CXE8" s="1377"/>
      <c r="CXF8" s="1377"/>
      <c r="CXG8" s="1377"/>
      <c r="CXH8" s="1377"/>
      <c r="CXI8" s="1377"/>
      <c r="CXJ8" s="1377"/>
      <c r="CXK8" s="1377"/>
      <c r="CXL8" s="1377"/>
      <c r="CXM8" s="1377"/>
      <c r="CXN8" s="1377"/>
      <c r="CXO8" s="1377"/>
      <c r="CXP8" s="1377"/>
      <c r="CXQ8" s="1377"/>
      <c r="CXR8" s="1377"/>
      <c r="CXS8" s="1377"/>
      <c r="CXT8" s="1377"/>
      <c r="CXU8" s="1377"/>
      <c r="CXV8" s="1377"/>
      <c r="CXW8" s="1377"/>
      <c r="CXX8" s="1377"/>
      <c r="CXY8" s="1377"/>
      <c r="CXZ8" s="1377"/>
      <c r="CYA8" s="1377"/>
      <c r="CYB8" s="1377"/>
      <c r="CYC8" s="1377"/>
      <c r="CYD8" s="1377"/>
      <c r="CYE8" s="1377"/>
      <c r="CYF8" s="1377"/>
      <c r="CYG8" s="1377"/>
      <c r="CYH8" s="1377"/>
      <c r="CYI8" s="1377"/>
      <c r="CYJ8" s="1377"/>
      <c r="CYK8" s="1377"/>
      <c r="CYL8" s="1377"/>
      <c r="CYM8" s="1377"/>
      <c r="CYN8" s="1377"/>
      <c r="CYO8" s="1377"/>
      <c r="CYP8" s="1377"/>
      <c r="CYQ8" s="1377"/>
      <c r="CYR8" s="1377"/>
      <c r="CYS8" s="1377"/>
      <c r="CYT8" s="1377"/>
      <c r="CYU8" s="1377"/>
      <c r="CYV8" s="1377"/>
      <c r="CYW8" s="1377"/>
      <c r="CYX8" s="1377"/>
      <c r="CYY8" s="1377"/>
      <c r="CYZ8" s="1377"/>
      <c r="CZA8" s="1377"/>
      <c r="CZB8" s="1377"/>
      <c r="CZC8" s="1377"/>
      <c r="CZD8" s="1377"/>
      <c r="CZE8" s="1377"/>
      <c r="CZF8" s="1377"/>
      <c r="CZG8" s="1377"/>
      <c r="CZH8" s="1377"/>
      <c r="CZI8" s="1377"/>
      <c r="CZJ8" s="1377"/>
      <c r="CZK8" s="1377"/>
      <c r="CZL8" s="1377"/>
      <c r="CZM8" s="1377"/>
      <c r="CZN8" s="1377"/>
      <c r="CZO8" s="1377"/>
      <c r="CZP8" s="1377"/>
      <c r="CZQ8" s="1377"/>
      <c r="CZR8" s="1377"/>
      <c r="CZS8" s="1377"/>
      <c r="CZT8" s="1377"/>
      <c r="CZU8" s="1377"/>
      <c r="CZV8" s="1377"/>
      <c r="CZW8" s="1377"/>
      <c r="CZX8" s="1377"/>
      <c r="CZY8" s="1377"/>
      <c r="CZZ8" s="1377"/>
      <c r="DAA8" s="1377"/>
      <c r="DAB8" s="1377"/>
      <c r="DAC8" s="1377"/>
      <c r="DAD8" s="1377"/>
      <c r="DAE8" s="1377"/>
      <c r="DAF8" s="1377"/>
      <c r="DAG8" s="1377"/>
      <c r="DAH8" s="1377"/>
      <c r="DAI8" s="1377"/>
      <c r="DAJ8" s="1377"/>
      <c r="DAK8" s="1377"/>
      <c r="DAL8" s="1377"/>
      <c r="DAM8" s="1377"/>
      <c r="DAN8" s="1377"/>
      <c r="DAO8" s="1377"/>
      <c r="DAP8" s="1377"/>
      <c r="DAQ8" s="1377"/>
      <c r="DAR8" s="1377"/>
      <c r="DAS8" s="1377"/>
      <c r="DAT8" s="1377"/>
      <c r="DAU8" s="1377"/>
      <c r="DAV8" s="1377"/>
      <c r="DAW8" s="1377"/>
      <c r="DAX8" s="1377"/>
      <c r="DAY8" s="1377"/>
      <c r="DAZ8" s="1377"/>
      <c r="DBA8" s="1377"/>
      <c r="DBB8" s="1377"/>
      <c r="DBC8" s="1377"/>
      <c r="DBD8" s="1377"/>
      <c r="DBE8" s="1377"/>
      <c r="DBF8" s="1377"/>
      <c r="DBG8" s="1377"/>
      <c r="DBH8" s="1377"/>
      <c r="DBI8" s="1377"/>
      <c r="DBJ8" s="1377"/>
      <c r="DBK8" s="1377"/>
      <c r="DBL8" s="1377"/>
      <c r="DBM8" s="1377"/>
      <c r="DBN8" s="1377"/>
      <c r="DBO8" s="1377"/>
      <c r="DBP8" s="1377"/>
      <c r="DBQ8" s="1377"/>
      <c r="DBR8" s="1377"/>
      <c r="DBS8" s="1377"/>
      <c r="DBT8" s="1377"/>
      <c r="DBU8" s="1377"/>
      <c r="DBV8" s="1377"/>
      <c r="DBW8" s="1377"/>
      <c r="DBX8" s="1377"/>
      <c r="DBY8" s="1377"/>
      <c r="DBZ8" s="1377"/>
      <c r="DCA8" s="1377"/>
      <c r="DCB8" s="1377"/>
      <c r="DCC8" s="1377"/>
      <c r="DCD8" s="1377"/>
      <c r="DCE8" s="1377"/>
      <c r="DCF8" s="1377"/>
      <c r="DCG8" s="1377"/>
      <c r="DCH8" s="1377"/>
      <c r="DCI8" s="1377"/>
      <c r="DCJ8" s="1377"/>
      <c r="DCK8" s="1377"/>
      <c r="DCL8" s="1377"/>
      <c r="DCM8" s="1377"/>
      <c r="DCN8" s="1377"/>
      <c r="DCO8" s="1377"/>
      <c r="DCP8" s="1377"/>
      <c r="DCQ8" s="1377"/>
      <c r="DCR8" s="1377"/>
      <c r="DCS8" s="1377"/>
      <c r="DCT8" s="1377"/>
      <c r="DCU8" s="1377"/>
      <c r="DCV8" s="1377"/>
      <c r="DCW8" s="1377"/>
      <c r="DCX8" s="1377"/>
      <c r="DCY8" s="1377"/>
      <c r="DCZ8" s="1377"/>
      <c r="DDA8" s="1377"/>
      <c r="DDB8" s="1377"/>
      <c r="DDC8" s="1377"/>
      <c r="DDD8" s="1377"/>
      <c r="DDE8" s="1377"/>
      <c r="DDF8" s="1377"/>
      <c r="DDG8" s="1377"/>
      <c r="DDH8" s="1377"/>
      <c r="DDI8" s="1377"/>
      <c r="DDJ8" s="1377"/>
      <c r="DDK8" s="1377"/>
      <c r="DDL8" s="1377"/>
      <c r="DDM8" s="1377"/>
      <c r="DDN8" s="1377"/>
      <c r="DDO8" s="1377"/>
      <c r="DDP8" s="1377"/>
      <c r="DDQ8" s="1377"/>
      <c r="DDR8" s="1377"/>
      <c r="DDS8" s="1377"/>
      <c r="DDT8" s="1377"/>
      <c r="DDU8" s="1377"/>
      <c r="DDV8" s="1377"/>
      <c r="DDW8" s="1377"/>
      <c r="DDX8" s="1377"/>
      <c r="DDY8" s="1377"/>
      <c r="DDZ8" s="1377"/>
      <c r="DEA8" s="1377"/>
      <c r="DEB8" s="1377"/>
      <c r="DEC8" s="1377"/>
      <c r="DED8" s="1377"/>
      <c r="DEE8" s="1377"/>
      <c r="DEF8" s="1377"/>
      <c r="DEG8" s="1377"/>
      <c r="DEH8" s="1377"/>
      <c r="DEI8" s="1377"/>
      <c r="DEJ8" s="1377"/>
      <c r="DEK8" s="1377"/>
      <c r="DEL8" s="1377"/>
      <c r="DEM8" s="1377"/>
      <c r="DEN8" s="1377"/>
      <c r="DEO8" s="1377"/>
      <c r="DEP8" s="1377"/>
      <c r="DEQ8" s="1377"/>
      <c r="DER8" s="1377"/>
      <c r="DES8" s="1377"/>
      <c r="DET8" s="1377"/>
      <c r="DEU8" s="1377"/>
      <c r="DEV8" s="1377"/>
      <c r="DEW8" s="1377"/>
      <c r="DEX8" s="1377"/>
      <c r="DEY8" s="1377"/>
      <c r="DEZ8" s="1377"/>
      <c r="DFA8" s="1377"/>
      <c r="DFB8" s="1377"/>
      <c r="DFC8" s="1377"/>
      <c r="DFD8" s="1377"/>
      <c r="DFE8" s="1377"/>
      <c r="DFF8" s="1377"/>
      <c r="DFG8" s="1377"/>
      <c r="DFH8" s="1377"/>
      <c r="DFI8" s="1377"/>
      <c r="DFJ8" s="1377"/>
      <c r="DFK8" s="1377"/>
      <c r="DFL8" s="1377"/>
      <c r="DFM8" s="1377"/>
      <c r="DFN8" s="1377"/>
      <c r="DFO8" s="1377"/>
      <c r="DFP8" s="1377"/>
      <c r="DFQ8" s="1377"/>
      <c r="DFR8" s="1377"/>
      <c r="DFS8" s="1377"/>
      <c r="DFT8" s="1377"/>
      <c r="DFU8" s="1377"/>
      <c r="DFV8" s="1377"/>
      <c r="DFW8" s="1377"/>
      <c r="DFX8" s="1377"/>
      <c r="DFY8" s="1377"/>
      <c r="DFZ8" s="1377"/>
      <c r="DGA8" s="1377"/>
      <c r="DGB8" s="1377"/>
      <c r="DGC8" s="1377"/>
      <c r="DGD8" s="1377"/>
      <c r="DGE8" s="1377"/>
      <c r="DGF8" s="1377"/>
      <c r="DGG8" s="1377"/>
      <c r="DGH8" s="1377"/>
      <c r="DGI8" s="1377"/>
      <c r="DGJ8" s="1377"/>
      <c r="DGK8" s="1377"/>
      <c r="DGL8" s="1377"/>
      <c r="DGM8" s="1377"/>
      <c r="DGN8" s="1377"/>
      <c r="DGO8" s="1377"/>
      <c r="DGP8" s="1377"/>
      <c r="DGQ8" s="1377"/>
      <c r="DGR8" s="1377"/>
      <c r="DGS8" s="1377"/>
      <c r="DGT8" s="1377"/>
      <c r="DGU8" s="1377"/>
      <c r="DGV8" s="1377"/>
      <c r="DGW8" s="1377"/>
      <c r="DGX8" s="1377"/>
      <c r="DGY8" s="1377"/>
      <c r="DGZ8" s="1377"/>
      <c r="DHA8" s="1377"/>
      <c r="DHB8" s="1377"/>
      <c r="DHC8" s="1377"/>
      <c r="DHD8" s="1377"/>
      <c r="DHE8" s="1377"/>
      <c r="DHF8" s="1377"/>
      <c r="DHG8" s="1377"/>
      <c r="DHH8" s="1377"/>
      <c r="DHI8" s="1377"/>
      <c r="DHJ8" s="1377"/>
      <c r="DHK8" s="1377"/>
      <c r="DHL8" s="1377"/>
      <c r="DHM8" s="1377"/>
      <c r="DHN8" s="1377"/>
      <c r="DHO8" s="1377"/>
      <c r="DHP8" s="1377"/>
      <c r="DHQ8" s="1377"/>
      <c r="DHR8" s="1377"/>
      <c r="DHS8" s="1377"/>
      <c r="DHT8" s="1377"/>
      <c r="DHU8" s="1377"/>
      <c r="DHV8" s="1377"/>
      <c r="DHW8" s="1377"/>
      <c r="DHX8" s="1377"/>
      <c r="DHY8" s="1377"/>
      <c r="DHZ8" s="1377"/>
      <c r="DIA8" s="1377"/>
      <c r="DIB8" s="1377"/>
      <c r="DIC8" s="1377"/>
      <c r="DID8" s="1377"/>
      <c r="DIE8" s="1377"/>
      <c r="DIF8" s="1377"/>
      <c r="DIG8" s="1377"/>
      <c r="DIH8" s="1377"/>
      <c r="DII8" s="1377"/>
      <c r="DIJ8" s="1377"/>
      <c r="DIK8" s="1377"/>
      <c r="DIL8" s="1377"/>
      <c r="DIM8" s="1377"/>
      <c r="DIN8" s="1377"/>
      <c r="DIO8" s="1377"/>
      <c r="DIP8" s="1377"/>
      <c r="DIQ8" s="1377"/>
      <c r="DIR8" s="1377"/>
      <c r="DIS8" s="1377"/>
      <c r="DIT8" s="1377"/>
      <c r="DIU8" s="1377"/>
      <c r="DIV8" s="1377"/>
      <c r="DIW8" s="1377"/>
      <c r="DIX8" s="1377"/>
      <c r="DIY8" s="1377"/>
      <c r="DIZ8" s="1377"/>
      <c r="DJA8" s="1377"/>
      <c r="DJB8" s="1377"/>
      <c r="DJC8" s="1377"/>
      <c r="DJD8" s="1377"/>
      <c r="DJE8" s="1377"/>
      <c r="DJF8" s="1377"/>
      <c r="DJG8" s="1377"/>
      <c r="DJH8" s="1377"/>
      <c r="DJI8" s="1377"/>
      <c r="DJJ8" s="1377"/>
      <c r="DJK8" s="1377"/>
      <c r="DJL8" s="1377"/>
      <c r="DJM8" s="1377"/>
      <c r="DJN8" s="1377"/>
      <c r="DJO8" s="1377"/>
      <c r="DJP8" s="1377"/>
      <c r="DJQ8" s="1377"/>
      <c r="DJR8" s="1377"/>
      <c r="DJS8" s="1377"/>
      <c r="DJT8" s="1377"/>
      <c r="DJU8" s="1377"/>
      <c r="DJV8" s="1377"/>
      <c r="DJW8" s="1377"/>
      <c r="DJX8" s="1377"/>
      <c r="DJY8" s="1377"/>
      <c r="DJZ8" s="1377"/>
      <c r="DKA8" s="1377"/>
      <c r="DKB8" s="1377"/>
      <c r="DKC8" s="1377"/>
      <c r="DKD8" s="1377"/>
      <c r="DKE8" s="1377"/>
      <c r="DKF8" s="1377"/>
      <c r="DKG8" s="1377"/>
      <c r="DKH8" s="1377"/>
      <c r="DKI8" s="1377"/>
      <c r="DKJ8" s="1377"/>
      <c r="DKK8" s="1377"/>
      <c r="DKL8" s="1377"/>
      <c r="DKM8" s="1377"/>
      <c r="DKN8" s="1377"/>
      <c r="DKO8" s="1377"/>
      <c r="DKP8" s="1377"/>
      <c r="DKQ8" s="1377"/>
      <c r="DKR8" s="1377"/>
      <c r="DKS8" s="1377"/>
      <c r="DKT8" s="1377"/>
      <c r="DKU8" s="1377"/>
      <c r="DKV8" s="1377"/>
      <c r="DKW8" s="1377"/>
      <c r="DKX8" s="1377"/>
      <c r="DKY8" s="1377"/>
      <c r="DKZ8" s="1377"/>
      <c r="DLA8" s="1377"/>
      <c r="DLB8" s="1377"/>
      <c r="DLC8" s="1377"/>
      <c r="DLD8" s="1377"/>
      <c r="DLE8" s="1377"/>
      <c r="DLF8" s="1377"/>
      <c r="DLG8" s="1377"/>
      <c r="DLH8" s="1377"/>
      <c r="DLI8" s="1377"/>
      <c r="DLJ8" s="1377"/>
      <c r="DLK8" s="1377"/>
      <c r="DLL8" s="1377"/>
      <c r="DLM8" s="1377"/>
      <c r="DLN8" s="1377"/>
      <c r="DLO8" s="1377"/>
      <c r="DLP8" s="1377"/>
      <c r="DLQ8" s="1377"/>
      <c r="DLR8" s="1377"/>
      <c r="DLS8" s="1377"/>
      <c r="DLT8" s="1377"/>
      <c r="DLU8" s="1377"/>
      <c r="DLV8" s="1377"/>
      <c r="DLW8" s="1377"/>
      <c r="DLX8" s="1377"/>
      <c r="DLY8" s="1377"/>
      <c r="DLZ8" s="1377"/>
      <c r="DMA8" s="1377"/>
      <c r="DMB8" s="1377"/>
      <c r="DMC8" s="1377"/>
      <c r="DMD8" s="1377"/>
      <c r="DME8" s="1377"/>
      <c r="DMF8" s="1377"/>
      <c r="DMG8" s="1377"/>
      <c r="DMH8" s="1377"/>
      <c r="DMI8" s="1377"/>
      <c r="DMJ8" s="1377"/>
      <c r="DMK8" s="1377"/>
      <c r="DML8" s="1377"/>
      <c r="DMM8" s="1377"/>
      <c r="DMN8" s="1377"/>
      <c r="DMO8" s="1377"/>
      <c r="DMP8" s="1377"/>
      <c r="DMQ8" s="1377"/>
      <c r="DMR8" s="1377"/>
      <c r="DMS8" s="1377"/>
      <c r="DMT8" s="1377"/>
      <c r="DMU8" s="1377"/>
      <c r="DMV8" s="1377"/>
      <c r="DMW8" s="1377"/>
      <c r="DMX8" s="1377"/>
      <c r="DMY8" s="1377"/>
      <c r="DMZ8" s="1377"/>
      <c r="DNA8" s="1377"/>
      <c r="DNB8" s="1377"/>
      <c r="DNC8" s="1377"/>
      <c r="DND8" s="1377"/>
      <c r="DNE8" s="1377"/>
      <c r="DNF8" s="1377"/>
      <c r="DNG8" s="1377"/>
      <c r="DNH8" s="1377"/>
      <c r="DNI8" s="1377"/>
      <c r="DNJ8" s="1377"/>
      <c r="DNK8" s="1377"/>
      <c r="DNL8" s="1377"/>
      <c r="DNM8" s="1377"/>
      <c r="DNN8" s="1377"/>
      <c r="DNO8" s="1377"/>
      <c r="DNP8" s="1377"/>
      <c r="DNQ8" s="1377"/>
      <c r="DNR8" s="1377"/>
      <c r="DNS8" s="1377"/>
      <c r="DNT8" s="1377"/>
      <c r="DNU8" s="1377"/>
      <c r="DNV8" s="1377"/>
      <c r="DNW8" s="1377"/>
      <c r="DNX8" s="1377"/>
      <c r="DNY8" s="1377"/>
      <c r="DNZ8" s="1377"/>
      <c r="DOA8" s="1377"/>
      <c r="DOB8" s="1377"/>
      <c r="DOC8" s="1377"/>
      <c r="DOD8" s="1377"/>
      <c r="DOE8" s="1377"/>
      <c r="DOF8" s="1377"/>
      <c r="DOG8" s="1377"/>
      <c r="DOH8" s="1377"/>
      <c r="DOI8" s="1377"/>
      <c r="DOJ8" s="1377"/>
      <c r="DOK8" s="1377"/>
      <c r="DOL8" s="1377"/>
      <c r="DOM8" s="1377"/>
      <c r="DON8" s="1377"/>
      <c r="DOO8" s="1377"/>
      <c r="DOP8" s="1377"/>
      <c r="DOQ8" s="1377"/>
      <c r="DOR8" s="1377"/>
      <c r="DOS8" s="1377"/>
      <c r="DOT8" s="1377"/>
      <c r="DOU8" s="1377"/>
      <c r="DOV8" s="1377"/>
      <c r="DOW8" s="1377"/>
      <c r="DOX8" s="1377"/>
      <c r="DOY8" s="1377"/>
      <c r="DOZ8" s="1377"/>
      <c r="DPA8" s="1377"/>
      <c r="DPB8" s="1377"/>
      <c r="DPC8" s="1377"/>
      <c r="DPD8" s="1377"/>
      <c r="DPE8" s="1377"/>
      <c r="DPF8" s="1377"/>
      <c r="DPG8" s="1377"/>
      <c r="DPH8" s="1377"/>
      <c r="DPI8" s="1377"/>
      <c r="DPJ8" s="1377"/>
      <c r="DPK8" s="1377"/>
      <c r="DPL8" s="1377"/>
      <c r="DPM8" s="1377"/>
      <c r="DPN8" s="1377"/>
      <c r="DPO8" s="1377"/>
      <c r="DPP8" s="1377"/>
      <c r="DPQ8" s="1377"/>
      <c r="DPR8" s="1377"/>
      <c r="DPS8" s="1377"/>
      <c r="DPT8" s="1377"/>
      <c r="DPU8" s="1377"/>
      <c r="DPV8" s="1377"/>
      <c r="DPW8" s="1377"/>
      <c r="DPX8" s="1377"/>
      <c r="DPY8" s="1377"/>
      <c r="DPZ8" s="1377"/>
      <c r="DQA8" s="1377"/>
      <c r="DQB8" s="1377"/>
      <c r="DQC8" s="1377"/>
      <c r="DQD8" s="1377"/>
      <c r="DQE8" s="1377"/>
      <c r="DQF8" s="1377"/>
      <c r="DQG8" s="1377"/>
      <c r="DQH8" s="1377"/>
      <c r="DQI8" s="1377"/>
      <c r="DQJ8" s="1377"/>
      <c r="DQK8" s="1377"/>
      <c r="DQL8" s="1377"/>
      <c r="DQM8" s="1377"/>
      <c r="DQN8" s="1377"/>
      <c r="DQO8" s="1377"/>
      <c r="DQP8" s="1377"/>
      <c r="DQQ8" s="1377"/>
      <c r="DQR8" s="1377"/>
      <c r="DQS8" s="1377"/>
      <c r="DQT8" s="1377"/>
      <c r="DQU8" s="1377"/>
      <c r="DQV8" s="1377"/>
      <c r="DQW8" s="1377"/>
      <c r="DQX8" s="1377"/>
      <c r="DQY8" s="1377"/>
      <c r="DQZ8" s="1377"/>
      <c r="DRA8" s="1377"/>
      <c r="DRB8" s="1377"/>
      <c r="DRC8" s="1377"/>
      <c r="DRD8" s="1377"/>
      <c r="DRE8" s="1377"/>
      <c r="DRF8" s="1377"/>
      <c r="DRG8" s="1377"/>
      <c r="DRH8" s="1377"/>
      <c r="DRI8" s="1377"/>
      <c r="DRJ8" s="1377"/>
      <c r="DRK8" s="1377"/>
      <c r="DRL8" s="1377"/>
      <c r="DRM8" s="1377"/>
      <c r="DRN8" s="1377"/>
      <c r="DRO8" s="1377"/>
      <c r="DRP8" s="1377"/>
      <c r="DRQ8" s="1377"/>
      <c r="DRR8" s="1377"/>
      <c r="DRS8" s="1377"/>
      <c r="DRT8" s="1377"/>
      <c r="DRU8" s="1377"/>
      <c r="DRV8" s="1377"/>
      <c r="DRW8" s="1377"/>
      <c r="DRX8" s="1377"/>
      <c r="DRY8" s="1377"/>
      <c r="DRZ8" s="1377"/>
      <c r="DSA8" s="1377"/>
      <c r="DSB8" s="1377"/>
      <c r="DSC8" s="1377"/>
      <c r="DSD8" s="1377"/>
      <c r="DSE8" s="1377"/>
      <c r="DSF8" s="1377"/>
      <c r="DSG8" s="1377"/>
      <c r="DSH8" s="1377"/>
      <c r="DSI8" s="1377"/>
      <c r="DSJ8" s="1377"/>
      <c r="DSK8" s="1377"/>
      <c r="DSL8" s="1377"/>
      <c r="DSM8" s="1377"/>
      <c r="DSN8" s="1377"/>
      <c r="DSO8" s="1377"/>
      <c r="DSP8" s="1377"/>
      <c r="DSQ8" s="1377"/>
      <c r="DSR8" s="1377"/>
      <c r="DSS8" s="1377"/>
      <c r="DST8" s="1377"/>
      <c r="DSU8" s="1377"/>
      <c r="DSV8" s="1377"/>
      <c r="DSW8" s="1377"/>
      <c r="DSX8" s="1377"/>
      <c r="DSY8" s="1377"/>
      <c r="DSZ8" s="1377"/>
      <c r="DTA8" s="1377"/>
      <c r="DTB8" s="1377"/>
      <c r="DTC8" s="1377"/>
      <c r="DTD8" s="1377"/>
      <c r="DTE8" s="1377"/>
      <c r="DTF8" s="1377"/>
      <c r="DTG8" s="1377"/>
      <c r="DTH8" s="1377"/>
      <c r="DTI8" s="1377"/>
      <c r="DTJ8" s="1377"/>
      <c r="DTK8" s="1377"/>
      <c r="DTL8" s="1377"/>
      <c r="DTM8" s="1377"/>
      <c r="DTN8" s="1377"/>
      <c r="DTO8" s="1377"/>
      <c r="DTP8" s="1377"/>
      <c r="DTQ8" s="1377"/>
      <c r="DTR8" s="1377"/>
      <c r="DTS8" s="1377"/>
      <c r="DTT8" s="1377"/>
      <c r="DTU8" s="1377"/>
      <c r="DTV8" s="1377"/>
      <c r="DTW8" s="1377"/>
      <c r="DTX8" s="1377"/>
      <c r="DTY8" s="1377"/>
      <c r="DTZ8" s="1377"/>
      <c r="DUA8" s="1377"/>
      <c r="DUB8" s="1377"/>
      <c r="DUC8" s="1377"/>
      <c r="DUD8" s="1377"/>
      <c r="DUE8" s="1377"/>
      <c r="DUF8" s="1377"/>
      <c r="DUG8" s="1377"/>
      <c r="DUH8" s="1377"/>
      <c r="DUI8" s="1377"/>
      <c r="DUJ8" s="1377"/>
      <c r="DUK8" s="1377"/>
      <c r="DUL8" s="1377"/>
      <c r="DUM8" s="1377"/>
      <c r="DUN8" s="1377"/>
      <c r="DUO8" s="1377"/>
      <c r="DUP8" s="1377"/>
      <c r="DUQ8" s="1377"/>
      <c r="DUR8" s="1377"/>
      <c r="DUS8" s="1377"/>
      <c r="DUT8" s="1377"/>
      <c r="DUU8" s="1377"/>
      <c r="DUV8" s="1377"/>
      <c r="DUW8" s="1377"/>
      <c r="DUX8" s="1377"/>
      <c r="DUY8" s="1377"/>
      <c r="DUZ8" s="1377"/>
      <c r="DVA8" s="1377"/>
      <c r="DVB8" s="1377"/>
      <c r="DVC8" s="1377"/>
      <c r="DVD8" s="1377"/>
      <c r="DVE8" s="1377"/>
      <c r="DVF8" s="1377"/>
      <c r="DVG8" s="1377"/>
      <c r="DVH8" s="1377"/>
      <c r="DVI8" s="1377"/>
      <c r="DVJ8" s="1377"/>
      <c r="DVK8" s="1377"/>
      <c r="DVL8" s="1377"/>
      <c r="DVM8" s="1377"/>
      <c r="DVN8" s="1377"/>
      <c r="DVO8" s="1377"/>
      <c r="DVP8" s="1377"/>
      <c r="DVQ8" s="1377"/>
      <c r="DVR8" s="1377"/>
      <c r="DVS8" s="1377"/>
      <c r="DVT8" s="1377"/>
      <c r="DVU8" s="1377"/>
      <c r="DVV8" s="1377"/>
      <c r="DVW8" s="1377"/>
      <c r="DVX8" s="1377"/>
      <c r="DVY8" s="1377"/>
      <c r="DVZ8" s="1377"/>
      <c r="DWA8" s="1377"/>
      <c r="DWB8" s="1377"/>
      <c r="DWC8" s="1377"/>
      <c r="DWD8" s="1377"/>
      <c r="DWE8" s="1377"/>
      <c r="DWF8" s="1377"/>
      <c r="DWG8" s="1377"/>
      <c r="DWH8" s="1377"/>
      <c r="DWI8" s="1377"/>
      <c r="DWJ8" s="1377"/>
      <c r="DWK8" s="1377"/>
      <c r="DWL8" s="1377"/>
      <c r="DWM8" s="1377"/>
      <c r="DWN8" s="1377"/>
      <c r="DWO8" s="1377"/>
      <c r="DWP8" s="1377"/>
      <c r="DWQ8" s="1377"/>
      <c r="DWR8" s="1377"/>
      <c r="DWS8" s="1377"/>
      <c r="DWT8" s="1377"/>
      <c r="DWU8" s="1377"/>
      <c r="DWV8" s="1377"/>
      <c r="DWW8" s="1377"/>
      <c r="DWX8" s="1377"/>
      <c r="DWY8" s="1377"/>
      <c r="DWZ8" s="1377"/>
      <c r="DXA8" s="1377"/>
      <c r="DXB8" s="1377"/>
      <c r="DXC8" s="1377"/>
      <c r="DXD8" s="1377"/>
      <c r="DXE8" s="1377"/>
      <c r="DXF8" s="1377"/>
      <c r="DXG8" s="1377"/>
      <c r="DXH8" s="1377"/>
      <c r="DXI8" s="1377"/>
      <c r="DXJ8" s="1377"/>
      <c r="DXK8" s="1377"/>
      <c r="DXL8" s="1377"/>
      <c r="DXM8" s="1377"/>
      <c r="DXN8" s="1377"/>
      <c r="DXO8" s="1377"/>
      <c r="DXP8" s="1377"/>
      <c r="DXQ8" s="1377"/>
      <c r="DXR8" s="1377"/>
      <c r="DXS8" s="1377"/>
      <c r="DXT8" s="1377"/>
      <c r="DXU8" s="1377"/>
      <c r="DXV8" s="1377"/>
      <c r="DXW8" s="1377"/>
      <c r="DXX8" s="1377"/>
      <c r="DXY8" s="1377"/>
      <c r="DXZ8" s="1377"/>
      <c r="DYA8" s="1377"/>
      <c r="DYB8" s="1377"/>
      <c r="DYC8" s="1377"/>
      <c r="DYD8" s="1377"/>
      <c r="DYE8" s="1377"/>
      <c r="DYF8" s="1377"/>
      <c r="DYG8" s="1377"/>
      <c r="DYH8" s="1377"/>
      <c r="DYI8" s="1377"/>
      <c r="DYJ8" s="1377"/>
      <c r="DYK8" s="1377"/>
      <c r="DYL8" s="1377"/>
      <c r="DYM8" s="1377"/>
      <c r="DYN8" s="1377"/>
      <c r="DYO8" s="1377"/>
      <c r="DYP8" s="1377"/>
      <c r="DYQ8" s="1377"/>
      <c r="DYR8" s="1377"/>
      <c r="DYS8" s="1377"/>
      <c r="DYT8" s="1377"/>
      <c r="DYU8" s="1377"/>
      <c r="DYV8" s="1377"/>
      <c r="DYW8" s="1377"/>
      <c r="DYX8" s="1377"/>
      <c r="DYY8" s="1377"/>
      <c r="DYZ8" s="1377"/>
      <c r="DZA8" s="1377"/>
      <c r="DZB8" s="1377"/>
      <c r="DZC8" s="1377"/>
      <c r="DZD8" s="1377"/>
      <c r="DZE8" s="1377"/>
      <c r="DZF8" s="1377"/>
      <c r="DZG8" s="1377"/>
      <c r="DZH8" s="1377"/>
      <c r="DZI8" s="1377"/>
      <c r="DZJ8" s="1377"/>
      <c r="DZK8" s="1377"/>
      <c r="DZL8" s="1377"/>
      <c r="DZM8" s="1377"/>
      <c r="DZN8" s="1377"/>
      <c r="DZO8" s="1377"/>
      <c r="DZP8" s="1377"/>
      <c r="DZQ8" s="1377"/>
      <c r="DZR8" s="1377"/>
      <c r="DZS8" s="1377"/>
      <c r="DZT8" s="1377"/>
      <c r="DZU8" s="1377"/>
      <c r="DZV8" s="1377"/>
      <c r="DZW8" s="1377"/>
      <c r="DZX8" s="1377"/>
      <c r="DZY8" s="1377"/>
      <c r="DZZ8" s="1377"/>
      <c r="EAA8" s="1377"/>
      <c r="EAB8" s="1377"/>
      <c r="EAC8" s="1377"/>
      <c r="EAD8" s="1377"/>
      <c r="EAE8" s="1377"/>
      <c r="EAF8" s="1377"/>
      <c r="EAG8" s="1377"/>
      <c r="EAH8" s="1377"/>
      <c r="EAI8" s="1377"/>
      <c r="EAJ8" s="1377"/>
      <c r="EAK8" s="1377"/>
      <c r="EAL8" s="1377"/>
      <c r="EAM8" s="1377"/>
      <c r="EAN8" s="1377"/>
      <c r="EAO8" s="1377"/>
      <c r="EAP8" s="1377"/>
      <c r="EAQ8" s="1377"/>
      <c r="EAR8" s="1377"/>
      <c r="EAS8" s="1377"/>
      <c r="EAT8" s="1377"/>
      <c r="EAU8" s="1377"/>
      <c r="EAV8" s="1377"/>
      <c r="EAW8" s="1377"/>
      <c r="EAX8" s="1377"/>
      <c r="EAY8" s="1377"/>
      <c r="EAZ8" s="1377"/>
      <c r="EBA8" s="1377"/>
      <c r="EBB8" s="1377"/>
      <c r="EBC8" s="1377"/>
      <c r="EBD8" s="1377"/>
      <c r="EBE8" s="1377"/>
      <c r="EBF8" s="1377"/>
      <c r="EBG8" s="1377"/>
      <c r="EBH8" s="1377"/>
      <c r="EBI8" s="1377"/>
      <c r="EBJ8" s="1377"/>
      <c r="EBK8" s="1377"/>
      <c r="EBL8" s="1377"/>
      <c r="EBM8" s="1377"/>
      <c r="EBN8" s="1377"/>
      <c r="EBO8" s="1377"/>
      <c r="EBP8" s="1377"/>
      <c r="EBQ8" s="1377"/>
      <c r="EBR8" s="1377"/>
      <c r="EBS8" s="1377"/>
      <c r="EBT8" s="1377"/>
      <c r="EBU8" s="1377"/>
      <c r="EBV8" s="1377"/>
      <c r="EBW8" s="1377"/>
      <c r="EBX8" s="1377"/>
      <c r="EBY8" s="1377"/>
      <c r="EBZ8" s="1377"/>
      <c r="ECA8" s="1377"/>
      <c r="ECB8" s="1377"/>
      <c r="ECC8" s="1377"/>
      <c r="ECD8" s="1377"/>
      <c r="ECE8" s="1377"/>
      <c r="ECF8" s="1377"/>
      <c r="ECG8" s="1377"/>
      <c r="ECH8" s="1377"/>
      <c r="ECI8" s="1377"/>
      <c r="ECJ8" s="1377"/>
      <c r="ECK8" s="1377"/>
      <c r="ECL8" s="1377"/>
      <c r="ECM8" s="1377"/>
      <c r="ECN8" s="1377"/>
      <c r="ECO8" s="1377"/>
      <c r="ECP8" s="1377"/>
      <c r="ECQ8" s="1377"/>
      <c r="ECR8" s="1377"/>
      <c r="ECS8" s="1377"/>
      <c r="ECT8" s="1377"/>
      <c r="ECU8" s="1377"/>
      <c r="ECV8" s="1377"/>
      <c r="ECW8" s="1377"/>
      <c r="ECX8" s="1377"/>
      <c r="ECY8" s="1377"/>
      <c r="ECZ8" s="1377"/>
      <c r="EDA8" s="1377"/>
      <c r="EDB8" s="1377"/>
      <c r="EDC8" s="1377"/>
      <c r="EDD8" s="1377"/>
      <c r="EDE8" s="1377"/>
      <c r="EDF8" s="1377"/>
      <c r="EDG8" s="1377"/>
      <c r="EDH8" s="1377"/>
      <c r="EDI8" s="1377"/>
      <c r="EDJ8" s="1377"/>
      <c r="EDK8" s="1377"/>
      <c r="EDL8" s="1377"/>
      <c r="EDM8" s="1377"/>
      <c r="EDN8" s="1377"/>
      <c r="EDO8" s="1377"/>
      <c r="EDP8" s="1377"/>
      <c r="EDQ8" s="1377"/>
      <c r="EDR8" s="1377"/>
      <c r="EDS8" s="1377"/>
      <c r="EDT8" s="1377"/>
      <c r="EDU8" s="1377"/>
      <c r="EDV8" s="1377"/>
      <c r="EDW8" s="1377"/>
      <c r="EDX8" s="1377"/>
      <c r="EDY8" s="1377"/>
      <c r="EDZ8" s="1377"/>
      <c r="EEA8" s="1377"/>
      <c r="EEB8" s="1377"/>
      <c r="EEC8" s="1377"/>
      <c r="EED8" s="1377"/>
      <c r="EEE8" s="1377"/>
      <c r="EEF8" s="1377"/>
      <c r="EEG8" s="1377"/>
      <c r="EEH8" s="1377"/>
      <c r="EEI8" s="1377"/>
      <c r="EEJ8" s="1377"/>
      <c r="EEK8" s="1377"/>
      <c r="EEL8" s="1377"/>
      <c r="EEM8" s="1377"/>
      <c r="EEN8" s="1377"/>
      <c r="EEO8" s="1377"/>
      <c r="EEP8" s="1377"/>
      <c r="EEQ8" s="1377"/>
      <c r="EER8" s="1377"/>
      <c r="EES8" s="1377"/>
      <c r="EET8" s="1377"/>
      <c r="EEU8" s="1377"/>
      <c r="EEV8" s="1377"/>
      <c r="EEW8" s="1377"/>
      <c r="EEX8" s="1377"/>
      <c r="EEY8" s="1377"/>
      <c r="EEZ8" s="1377"/>
      <c r="EFA8" s="1377"/>
      <c r="EFB8" s="1377"/>
      <c r="EFC8" s="1377"/>
      <c r="EFD8" s="1377"/>
      <c r="EFE8" s="1377"/>
      <c r="EFF8" s="1377"/>
      <c r="EFG8" s="1377"/>
      <c r="EFH8" s="1377"/>
      <c r="EFI8" s="1377"/>
      <c r="EFJ8" s="1377"/>
      <c r="EFK8" s="1377"/>
      <c r="EFL8" s="1377"/>
      <c r="EFM8" s="1377"/>
      <c r="EFN8" s="1377"/>
      <c r="EFO8" s="1377"/>
      <c r="EFP8" s="1377"/>
      <c r="EFQ8" s="1377"/>
      <c r="EFR8" s="1377"/>
      <c r="EFS8" s="1377"/>
      <c r="EFT8" s="1377"/>
      <c r="EFU8" s="1377"/>
      <c r="EFV8" s="1377"/>
      <c r="EFW8" s="1377"/>
      <c r="EFX8" s="1377"/>
      <c r="EFY8" s="1377"/>
      <c r="EFZ8" s="1377"/>
      <c r="EGA8" s="1377"/>
      <c r="EGB8" s="1377"/>
      <c r="EGC8" s="1377"/>
      <c r="EGD8" s="1377"/>
      <c r="EGE8" s="1377"/>
      <c r="EGF8" s="1377"/>
      <c r="EGG8" s="1377"/>
      <c r="EGH8" s="1377"/>
      <c r="EGI8" s="1377"/>
      <c r="EGJ8" s="1377"/>
      <c r="EGK8" s="1377"/>
      <c r="EGL8" s="1377"/>
      <c r="EGM8" s="1377"/>
      <c r="EGN8" s="1377"/>
      <c r="EGO8" s="1377"/>
      <c r="EGP8" s="1377"/>
      <c r="EGQ8" s="1377"/>
      <c r="EGR8" s="1377"/>
      <c r="EGS8" s="1377"/>
      <c r="EGT8" s="1377"/>
      <c r="EGU8" s="1377"/>
      <c r="EGV8" s="1377"/>
      <c r="EGW8" s="1377"/>
      <c r="EGX8" s="1377"/>
      <c r="EGY8" s="1377"/>
      <c r="EGZ8" s="1377"/>
      <c r="EHA8" s="1377"/>
      <c r="EHB8" s="1377"/>
      <c r="EHC8" s="1377"/>
      <c r="EHD8" s="1377"/>
      <c r="EHE8" s="1377"/>
      <c r="EHF8" s="1377"/>
      <c r="EHG8" s="1377"/>
      <c r="EHH8" s="1377"/>
      <c r="EHI8" s="1377"/>
      <c r="EHJ8" s="1377"/>
      <c r="EHK8" s="1377"/>
      <c r="EHL8" s="1377"/>
      <c r="EHM8" s="1377"/>
      <c r="EHN8" s="1377"/>
      <c r="EHO8" s="1377"/>
      <c r="EHP8" s="1377"/>
      <c r="EHQ8" s="1377"/>
      <c r="EHR8" s="1377"/>
      <c r="EHS8" s="1377"/>
      <c r="EHT8" s="1377"/>
      <c r="EHU8" s="1377"/>
      <c r="EHV8" s="1377"/>
      <c r="EHW8" s="1377"/>
      <c r="EHX8" s="1377"/>
      <c r="EHY8" s="1377"/>
      <c r="EHZ8" s="1377"/>
      <c r="EIA8" s="1377"/>
      <c r="EIB8" s="1377"/>
      <c r="EIC8" s="1377"/>
      <c r="EID8" s="1377"/>
      <c r="EIE8" s="1377"/>
      <c r="EIF8" s="1377"/>
      <c r="EIG8" s="1377"/>
      <c r="EIH8" s="1377"/>
      <c r="EII8" s="1377"/>
      <c r="EIJ8" s="1377"/>
      <c r="EIK8" s="1377"/>
      <c r="EIL8" s="1377"/>
      <c r="EIM8" s="1377"/>
      <c r="EIN8" s="1377"/>
      <c r="EIO8" s="1377"/>
      <c r="EIP8" s="1377"/>
      <c r="EIQ8" s="1377"/>
      <c r="EIR8" s="1377"/>
      <c r="EIS8" s="1377"/>
      <c r="EIT8" s="1377"/>
      <c r="EIU8" s="1377"/>
      <c r="EIV8" s="1377"/>
      <c r="EIW8" s="1377"/>
      <c r="EIX8" s="1377"/>
      <c r="EIY8" s="1377"/>
      <c r="EIZ8" s="1377"/>
      <c r="EJA8" s="1377"/>
      <c r="EJB8" s="1377"/>
      <c r="EJC8" s="1377"/>
      <c r="EJD8" s="1377"/>
      <c r="EJE8" s="1377"/>
      <c r="EJF8" s="1377"/>
      <c r="EJG8" s="1377"/>
      <c r="EJH8" s="1377"/>
      <c r="EJI8" s="1377"/>
      <c r="EJJ8" s="1377"/>
      <c r="EJK8" s="1377"/>
      <c r="EJL8" s="1377"/>
      <c r="EJM8" s="1377"/>
      <c r="EJN8" s="1377"/>
      <c r="EJO8" s="1377"/>
      <c r="EJP8" s="1377"/>
      <c r="EJQ8" s="1377"/>
      <c r="EJR8" s="1377"/>
      <c r="EJS8" s="1377"/>
      <c r="EJT8" s="1377"/>
      <c r="EJU8" s="1377"/>
      <c r="EJV8" s="1377"/>
      <c r="EJW8" s="1377"/>
      <c r="EJX8" s="1377"/>
      <c r="EJY8" s="1377"/>
      <c r="EJZ8" s="1377"/>
      <c r="EKA8" s="1377"/>
      <c r="EKB8" s="1377"/>
      <c r="EKC8" s="1377"/>
      <c r="EKD8" s="1377"/>
      <c r="EKE8" s="1377"/>
      <c r="EKF8" s="1377"/>
      <c r="EKG8" s="1377"/>
      <c r="EKH8" s="1377"/>
      <c r="EKI8" s="1377"/>
      <c r="EKJ8" s="1377"/>
      <c r="EKK8" s="1377"/>
      <c r="EKL8" s="1377"/>
      <c r="EKM8" s="1377"/>
      <c r="EKN8" s="1377"/>
      <c r="EKO8" s="1377"/>
      <c r="EKP8" s="1377"/>
      <c r="EKQ8" s="1377"/>
      <c r="EKR8" s="1377"/>
      <c r="EKS8" s="1377"/>
      <c r="EKT8" s="1377"/>
      <c r="EKU8" s="1377"/>
      <c r="EKV8" s="1377"/>
      <c r="EKW8" s="1377"/>
      <c r="EKX8" s="1377"/>
      <c r="EKY8" s="1377"/>
      <c r="EKZ8" s="1377"/>
      <c r="ELA8" s="1377"/>
      <c r="ELB8" s="1377"/>
      <c r="ELC8" s="1377"/>
      <c r="ELD8" s="1377"/>
      <c r="ELE8" s="1377"/>
      <c r="ELF8" s="1377"/>
      <c r="ELG8" s="1377"/>
      <c r="ELH8" s="1377"/>
      <c r="ELI8" s="1377"/>
      <c r="ELJ8" s="1377"/>
      <c r="ELK8" s="1377"/>
      <c r="ELL8" s="1377"/>
      <c r="ELM8" s="1377"/>
      <c r="ELN8" s="1377"/>
      <c r="ELO8" s="1377"/>
      <c r="ELP8" s="1377"/>
      <c r="ELQ8" s="1377"/>
      <c r="ELR8" s="1377"/>
      <c r="ELS8" s="1377"/>
      <c r="ELT8" s="1377"/>
      <c r="ELU8" s="1377"/>
      <c r="ELV8" s="1377"/>
      <c r="ELW8" s="1377"/>
      <c r="ELX8" s="1377"/>
      <c r="ELY8" s="1377"/>
      <c r="ELZ8" s="1377"/>
      <c r="EMA8" s="1377"/>
      <c r="EMB8" s="1377"/>
      <c r="EMC8" s="1377"/>
      <c r="EMD8" s="1377"/>
      <c r="EME8" s="1377"/>
      <c r="EMF8" s="1377"/>
      <c r="EMG8" s="1377"/>
      <c r="EMH8" s="1377"/>
      <c r="EMI8" s="1377"/>
      <c r="EMJ8" s="1377"/>
      <c r="EMK8" s="1377"/>
      <c r="EML8" s="1377"/>
      <c r="EMM8" s="1377"/>
      <c r="EMN8" s="1377"/>
      <c r="EMO8" s="1377"/>
      <c r="EMP8" s="1377"/>
      <c r="EMQ8" s="1377"/>
      <c r="EMR8" s="1377"/>
      <c r="EMS8" s="1377"/>
      <c r="EMT8" s="1377"/>
      <c r="EMU8" s="1377"/>
      <c r="EMV8" s="1377"/>
      <c r="EMW8" s="1377"/>
      <c r="EMX8" s="1377"/>
      <c r="EMY8" s="1377"/>
      <c r="EMZ8" s="1377"/>
      <c r="ENA8" s="1377"/>
      <c r="ENB8" s="1377"/>
      <c r="ENC8" s="1377"/>
      <c r="END8" s="1377"/>
      <c r="ENE8" s="1377"/>
      <c r="ENF8" s="1377"/>
      <c r="ENG8" s="1377"/>
      <c r="ENH8" s="1377"/>
      <c r="ENI8" s="1377"/>
      <c r="ENJ8" s="1377"/>
      <c r="ENK8" s="1377"/>
      <c r="ENL8" s="1377"/>
      <c r="ENM8" s="1377"/>
      <c r="ENN8" s="1377"/>
      <c r="ENO8" s="1377"/>
      <c r="ENP8" s="1377"/>
      <c r="ENQ8" s="1377"/>
      <c r="ENR8" s="1377"/>
      <c r="ENS8" s="1377"/>
      <c r="ENT8" s="1377"/>
      <c r="ENU8" s="1377"/>
      <c r="ENV8" s="1377"/>
      <c r="ENW8" s="1377"/>
      <c r="ENX8" s="1377"/>
      <c r="ENY8" s="1377"/>
      <c r="ENZ8" s="1377"/>
      <c r="EOA8" s="1377"/>
      <c r="EOB8" s="1377"/>
      <c r="EOC8" s="1377"/>
      <c r="EOD8" s="1377"/>
      <c r="EOE8" s="1377"/>
      <c r="EOF8" s="1377"/>
      <c r="EOG8" s="1377"/>
      <c r="EOH8" s="1377"/>
      <c r="EOI8" s="1377"/>
      <c r="EOJ8" s="1377"/>
      <c r="EOK8" s="1377"/>
      <c r="EOL8" s="1377"/>
      <c r="EOM8" s="1377"/>
      <c r="EON8" s="1377"/>
      <c r="EOO8" s="1377"/>
      <c r="EOP8" s="1377"/>
      <c r="EOQ8" s="1377"/>
      <c r="EOR8" s="1377"/>
      <c r="EOS8" s="1377"/>
      <c r="EOT8" s="1377"/>
      <c r="EOU8" s="1377"/>
      <c r="EOV8" s="1377"/>
      <c r="EOW8" s="1377"/>
      <c r="EOX8" s="1377"/>
      <c r="EOY8" s="1377"/>
      <c r="EOZ8" s="1377"/>
      <c r="EPA8" s="1377"/>
      <c r="EPB8" s="1377"/>
      <c r="EPC8" s="1377"/>
      <c r="EPD8" s="1377"/>
      <c r="EPE8" s="1377"/>
      <c r="EPF8" s="1377"/>
      <c r="EPG8" s="1377"/>
      <c r="EPH8" s="1377"/>
      <c r="EPI8" s="1377"/>
      <c r="EPJ8" s="1377"/>
      <c r="EPK8" s="1377"/>
      <c r="EPL8" s="1377"/>
      <c r="EPM8" s="1377"/>
      <c r="EPN8" s="1377"/>
      <c r="EPO8" s="1377"/>
      <c r="EPP8" s="1377"/>
      <c r="EPQ8" s="1377"/>
      <c r="EPR8" s="1377"/>
      <c r="EPS8" s="1377"/>
      <c r="EPT8" s="1377"/>
      <c r="EPU8" s="1377"/>
      <c r="EPV8" s="1377"/>
      <c r="EPW8" s="1377"/>
      <c r="EPX8" s="1377"/>
      <c r="EPY8" s="1377"/>
      <c r="EPZ8" s="1377"/>
      <c r="EQA8" s="1377"/>
      <c r="EQB8" s="1377"/>
      <c r="EQC8" s="1377"/>
      <c r="EQD8" s="1377"/>
      <c r="EQE8" s="1377"/>
      <c r="EQF8" s="1377"/>
      <c r="EQG8" s="1377"/>
      <c r="EQH8" s="1377"/>
      <c r="EQI8" s="1377"/>
      <c r="EQJ8" s="1377"/>
      <c r="EQK8" s="1377"/>
      <c r="EQL8" s="1377"/>
      <c r="EQM8" s="1377"/>
      <c r="EQN8" s="1377"/>
      <c r="EQO8" s="1377"/>
      <c r="EQP8" s="1377"/>
      <c r="EQQ8" s="1377"/>
      <c r="EQR8" s="1377"/>
      <c r="EQS8" s="1377"/>
      <c r="EQT8" s="1377"/>
      <c r="EQU8" s="1377"/>
      <c r="EQV8" s="1377"/>
      <c r="EQW8" s="1377"/>
      <c r="EQX8" s="1377"/>
      <c r="EQY8" s="1377"/>
      <c r="EQZ8" s="1377"/>
      <c r="ERA8" s="1377"/>
      <c r="ERB8" s="1377"/>
      <c r="ERC8" s="1377"/>
      <c r="ERD8" s="1377"/>
      <c r="ERE8" s="1377"/>
      <c r="ERF8" s="1377"/>
      <c r="ERG8" s="1377"/>
      <c r="ERH8" s="1377"/>
      <c r="ERI8" s="1377"/>
      <c r="ERJ8" s="1377"/>
      <c r="ERK8" s="1377"/>
      <c r="ERL8" s="1377"/>
      <c r="ERM8" s="1377"/>
      <c r="ERN8" s="1377"/>
      <c r="ERO8" s="1377"/>
      <c r="ERP8" s="1377"/>
      <c r="ERQ8" s="1377"/>
      <c r="ERR8" s="1377"/>
      <c r="ERS8" s="1377"/>
      <c r="ERT8" s="1377"/>
      <c r="ERU8" s="1377"/>
      <c r="ERV8" s="1377"/>
      <c r="ERW8" s="1377"/>
      <c r="ERX8" s="1377"/>
      <c r="ERY8" s="1377"/>
      <c r="ERZ8" s="1377"/>
      <c r="ESA8" s="1377"/>
      <c r="ESB8" s="1377"/>
      <c r="ESC8" s="1377"/>
      <c r="ESD8" s="1377"/>
      <c r="ESE8" s="1377"/>
      <c r="ESF8" s="1377"/>
      <c r="ESG8" s="1377"/>
      <c r="ESH8" s="1377"/>
      <c r="ESI8" s="1377"/>
      <c r="ESJ8" s="1377"/>
      <c r="ESK8" s="1377"/>
      <c r="ESL8" s="1377"/>
      <c r="ESM8" s="1377"/>
      <c r="ESN8" s="1377"/>
      <c r="ESO8" s="1377"/>
      <c r="ESP8" s="1377"/>
      <c r="ESQ8" s="1377"/>
      <c r="ESR8" s="1377"/>
      <c r="ESS8" s="1377"/>
      <c r="EST8" s="1377"/>
      <c r="ESU8" s="1377"/>
      <c r="ESV8" s="1377"/>
      <c r="ESW8" s="1377"/>
      <c r="ESX8" s="1377"/>
      <c r="ESY8" s="1377"/>
      <c r="ESZ8" s="1377"/>
      <c r="ETA8" s="1377"/>
      <c r="ETB8" s="1377"/>
      <c r="ETC8" s="1377"/>
      <c r="ETD8" s="1377"/>
      <c r="ETE8" s="1377"/>
      <c r="ETF8" s="1377"/>
      <c r="ETG8" s="1377"/>
      <c r="ETH8" s="1377"/>
      <c r="ETI8" s="1377"/>
      <c r="ETJ8" s="1377"/>
      <c r="ETK8" s="1377"/>
      <c r="ETL8" s="1377"/>
      <c r="ETM8" s="1377"/>
      <c r="ETN8" s="1377"/>
      <c r="ETO8" s="1377"/>
      <c r="ETP8" s="1377"/>
      <c r="ETQ8" s="1377"/>
      <c r="ETR8" s="1377"/>
      <c r="ETS8" s="1377"/>
      <c r="ETT8" s="1377"/>
      <c r="ETU8" s="1377"/>
      <c r="ETV8" s="1377"/>
      <c r="ETW8" s="1377"/>
      <c r="ETX8" s="1377"/>
      <c r="ETY8" s="1377"/>
      <c r="ETZ8" s="1377"/>
      <c r="EUA8" s="1377"/>
      <c r="EUB8" s="1377"/>
      <c r="EUC8" s="1377"/>
      <c r="EUD8" s="1377"/>
      <c r="EUE8" s="1377"/>
      <c r="EUF8" s="1377"/>
      <c r="EUG8" s="1377"/>
      <c r="EUH8" s="1377"/>
      <c r="EUI8" s="1377"/>
      <c r="EUJ8" s="1377"/>
      <c r="EUK8" s="1377"/>
      <c r="EUL8" s="1377"/>
      <c r="EUM8" s="1377"/>
      <c r="EUN8" s="1377"/>
      <c r="EUO8" s="1377"/>
      <c r="EUP8" s="1377"/>
      <c r="EUQ8" s="1377"/>
      <c r="EUR8" s="1377"/>
      <c r="EUS8" s="1377"/>
      <c r="EUT8" s="1377"/>
      <c r="EUU8" s="1377"/>
      <c r="EUV8" s="1377"/>
      <c r="EUW8" s="1377"/>
      <c r="EUX8" s="1377"/>
      <c r="EUY8" s="1377"/>
      <c r="EUZ8" s="1377"/>
      <c r="EVA8" s="1377"/>
      <c r="EVB8" s="1377"/>
      <c r="EVC8" s="1377"/>
      <c r="EVD8" s="1377"/>
      <c r="EVE8" s="1377"/>
      <c r="EVF8" s="1377"/>
      <c r="EVG8" s="1377"/>
      <c r="EVH8" s="1377"/>
      <c r="EVI8" s="1377"/>
      <c r="EVJ8" s="1377"/>
      <c r="EVK8" s="1377"/>
      <c r="EVL8" s="1377"/>
      <c r="EVM8" s="1377"/>
      <c r="EVN8" s="1377"/>
      <c r="EVO8" s="1377"/>
      <c r="EVP8" s="1377"/>
      <c r="EVQ8" s="1377"/>
      <c r="EVR8" s="1377"/>
      <c r="EVS8" s="1377"/>
      <c r="EVT8" s="1377"/>
      <c r="EVU8" s="1377"/>
      <c r="EVV8" s="1377"/>
      <c r="EVW8" s="1377"/>
      <c r="EVX8" s="1377"/>
      <c r="EVY8" s="1377"/>
      <c r="EVZ8" s="1377"/>
      <c r="EWA8" s="1377"/>
      <c r="EWB8" s="1377"/>
      <c r="EWC8" s="1377"/>
      <c r="EWD8" s="1377"/>
      <c r="EWE8" s="1377"/>
      <c r="EWF8" s="1377"/>
      <c r="EWG8" s="1377"/>
      <c r="EWH8" s="1377"/>
      <c r="EWI8" s="1377"/>
      <c r="EWJ8" s="1377"/>
      <c r="EWK8" s="1377"/>
      <c r="EWL8" s="1377"/>
      <c r="EWM8" s="1377"/>
      <c r="EWN8" s="1377"/>
      <c r="EWO8" s="1377"/>
      <c r="EWP8" s="1377"/>
      <c r="EWQ8" s="1377"/>
      <c r="EWR8" s="1377"/>
      <c r="EWS8" s="1377"/>
      <c r="EWT8" s="1377"/>
      <c r="EWU8" s="1377"/>
      <c r="EWV8" s="1377"/>
      <c r="EWW8" s="1377"/>
      <c r="EWX8" s="1377"/>
      <c r="EWY8" s="1377"/>
      <c r="EWZ8" s="1377"/>
      <c r="EXA8" s="1377"/>
      <c r="EXB8" s="1377"/>
      <c r="EXC8" s="1377"/>
      <c r="EXD8" s="1377"/>
      <c r="EXE8" s="1377"/>
      <c r="EXF8" s="1377"/>
      <c r="EXG8" s="1377"/>
      <c r="EXH8" s="1377"/>
      <c r="EXI8" s="1377"/>
      <c r="EXJ8" s="1377"/>
      <c r="EXK8" s="1377"/>
      <c r="EXL8" s="1377"/>
      <c r="EXM8" s="1377"/>
      <c r="EXN8" s="1377"/>
      <c r="EXO8" s="1377"/>
      <c r="EXP8" s="1377"/>
      <c r="EXQ8" s="1377"/>
      <c r="EXR8" s="1377"/>
      <c r="EXS8" s="1377"/>
      <c r="EXT8" s="1377"/>
      <c r="EXU8" s="1377"/>
      <c r="EXV8" s="1377"/>
      <c r="EXW8" s="1377"/>
      <c r="EXX8" s="1377"/>
      <c r="EXY8" s="1377"/>
      <c r="EXZ8" s="1377"/>
      <c r="EYA8" s="1377"/>
      <c r="EYB8" s="1377"/>
      <c r="EYC8" s="1377"/>
      <c r="EYD8" s="1377"/>
      <c r="EYE8" s="1377"/>
      <c r="EYF8" s="1377"/>
      <c r="EYG8" s="1377"/>
      <c r="EYH8" s="1377"/>
      <c r="EYI8" s="1377"/>
      <c r="EYJ8" s="1377"/>
      <c r="EYK8" s="1377"/>
      <c r="EYL8" s="1377"/>
      <c r="EYM8" s="1377"/>
      <c r="EYN8" s="1377"/>
      <c r="EYO8" s="1377"/>
      <c r="EYP8" s="1377"/>
      <c r="EYQ8" s="1377"/>
      <c r="EYR8" s="1377"/>
      <c r="EYS8" s="1377"/>
      <c r="EYT8" s="1377"/>
      <c r="EYU8" s="1377"/>
      <c r="EYV8" s="1377"/>
      <c r="EYW8" s="1377"/>
      <c r="EYX8" s="1377"/>
      <c r="EYY8" s="1377"/>
      <c r="EYZ8" s="1377"/>
      <c r="EZA8" s="1377"/>
      <c r="EZB8" s="1377"/>
      <c r="EZC8" s="1377"/>
      <c r="EZD8" s="1377"/>
      <c r="EZE8" s="1377"/>
      <c r="EZF8" s="1377"/>
      <c r="EZG8" s="1377"/>
      <c r="EZH8" s="1377"/>
      <c r="EZI8" s="1377"/>
      <c r="EZJ8" s="1377"/>
      <c r="EZK8" s="1377"/>
      <c r="EZL8" s="1377"/>
      <c r="EZM8" s="1377"/>
      <c r="EZN8" s="1377"/>
      <c r="EZO8" s="1377"/>
      <c r="EZP8" s="1377"/>
      <c r="EZQ8" s="1377"/>
      <c r="EZR8" s="1377"/>
      <c r="EZS8" s="1377"/>
      <c r="EZT8" s="1377"/>
      <c r="EZU8" s="1377"/>
      <c r="EZV8" s="1377"/>
      <c r="EZW8" s="1377"/>
      <c r="EZX8" s="1377"/>
      <c r="EZY8" s="1377"/>
      <c r="EZZ8" s="1377"/>
      <c r="FAA8" s="1377"/>
      <c r="FAB8" s="1377"/>
      <c r="FAC8" s="1377"/>
      <c r="FAD8" s="1377"/>
      <c r="FAE8" s="1377"/>
      <c r="FAF8" s="1377"/>
      <c r="FAG8" s="1377"/>
      <c r="FAH8" s="1377"/>
      <c r="FAI8" s="1377"/>
      <c r="FAJ8" s="1377"/>
      <c r="FAK8" s="1377"/>
      <c r="FAL8" s="1377"/>
      <c r="FAM8" s="1377"/>
      <c r="FAN8" s="1377"/>
      <c r="FAO8" s="1377"/>
      <c r="FAP8" s="1377"/>
      <c r="FAQ8" s="1377"/>
      <c r="FAR8" s="1377"/>
      <c r="FAS8" s="1377"/>
      <c r="FAT8" s="1377"/>
      <c r="FAU8" s="1377"/>
      <c r="FAV8" s="1377"/>
      <c r="FAW8" s="1377"/>
      <c r="FAX8" s="1377"/>
      <c r="FAY8" s="1377"/>
      <c r="FAZ8" s="1377"/>
      <c r="FBA8" s="1377"/>
      <c r="FBB8" s="1377"/>
      <c r="FBC8" s="1377"/>
      <c r="FBD8" s="1377"/>
      <c r="FBE8" s="1377"/>
      <c r="FBF8" s="1377"/>
      <c r="FBG8" s="1377"/>
      <c r="FBH8" s="1377"/>
      <c r="FBI8" s="1377"/>
      <c r="FBJ8" s="1377"/>
      <c r="FBK8" s="1377"/>
      <c r="FBL8" s="1377"/>
      <c r="FBM8" s="1377"/>
      <c r="FBN8" s="1377"/>
      <c r="FBO8" s="1377"/>
      <c r="FBP8" s="1377"/>
      <c r="FBQ8" s="1377"/>
      <c r="FBR8" s="1377"/>
      <c r="FBS8" s="1377"/>
      <c r="FBT8" s="1377"/>
      <c r="FBU8" s="1377"/>
      <c r="FBV8" s="1377"/>
      <c r="FBW8" s="1377"/>
      <c r="FBX8" s="1377"/>
      <c r="FBY8" s="1377"/>
      <c r="FBZ8" s="1377"/>
      <c r="FCA8" s="1377"/>
      <c r="FCB8" s="1377"/>
      <c r="FCC8" s="1377"/>
      <c r="FCD8" s="1377"/>
      <c r="FCE8" s="1377"/>
      <c r="FCF8" s="1377"/>
      <c r="FCG8" s="1377"/>
      <c r="FCH8" s="1377"/>
      <c r="FCI8" s="1377"/>
      <c r="FCJ8" s="1377"/>
      <c r="FCK8" s="1377"/>
      <c r="FCL8" s="1377"/>
      <c r="FCM8" s="1377"/>
      <c r="FCN8" s="1377"/>
      <c r="FCO8" s="1377"/>
      <c r="FCP8" s="1377"/>
      <c r="FCQ8" s="1377"/>
      <c r="FCR8" s="1377"/>
      <c r="FCS8" s="1377"/>
      <c r="FCT8" s="1377"/>
      <c r="FCU8" s="1377"/>
      <c r="FCV8" s="1377"/>
      <c r="FCW8" s="1377"/>
      <c r="FCX8" s="1377"/>
      <c r="FCY8" s="1377"/>
      <c r="FCZ8" s="1377"/>
      <c r="FDA8" s="1377"/>
      <c r="FDB8" s="1377"/>
      <c r="FDC8" s="1377"/>
      <c r="FDD8" s="1377"/>
      <c r="FDE8" s="1377"/>
      <c r="FDF8" s="1377"/>
      <c r="FDG8" s="1377"/>
      <c r="FDH8" s="1377"/>
      <c r="FDI8" s="1377"/>
      <c r="FDJ8" s="1377"/>
      <c r="FDK8" s="1377"/>
      <c r="FDL8" s="1377"/>
      <c r="FDM8" s="1377"/>
      <c r="FDN8" s="1377"/>
      <c r="FDO8" s="1377"/>
      <c r="FDP8" s="1377"/>
      <c r="FDQ8" s="1377"/>
      <c r="FDR8" s="1377"/>
      <c r="FDS8" s="1377"/>
      <c r="FDT8" s="1377"/>
      <c r="FDU8" s="1377"/>
      <c r="FDV8" s="1377"/>
      <c r="FDW8" s="1377"/>
      <c r="FDX8" s="1377"/>
      <c r="FDY8" s="1377"/>
      <c r="FDZ8" s="1377"/>
      <c r="FEA8" s="1377"/>
      <c r="FEB8" s="1377"/>
      <c r="FEC8" s="1377"/>
      <c r="FED8" s="1377"/>
      <c r="FEE8" s="1377"/>
      <c r="FEF8" s="1377"/>
      <c r="FEG8" s="1377"/>
      <c r="FEH8" s="1377"/>
      <c r="FEI8" s="1377"/>
      <c r="FEJ8" s="1377"/>
      <c r="FEK8" s="1377"/>
      <c r="FEL8" s="1377"/>
      <c r="FEM8" s="1377"/>
      <c r="FEN8" s="1377"/>
      <c r="FEO8" s="1377"/>
      <c r="FEP8" s="1377"/>
      <c r="FEQ8" s="1377"/>
      <c r="FER8" s="1377"/>
      <c r="FES8" s="1377"/>
      <c r="FET8" s="1377"/>
      <c r="FEU8" s="1377"/>
      <c r="FEV8" s="1377"/>
      <c r="FEW8" s="1377"/>
      <c r="FEX8" s="1377"/>
      <c r="FEY8" s="1377"/>
      <c r="FEZ8" s="1377"/>
      <c r="FFA8" s="1377"/>
      <c r="FFB8" s="1377"/>
      <c r="FFC8" s="1377"/>
      <c r="FFD8" s="1377"/>
      <c r="FFE8" s="1377"/>
      <c r="FFF8" s="1377"/>
      <c r="FFG8" s="1377"/>
      <c r="FFH8" s="1377"/>
      <c r="FFI8" s="1377"/>
      <c r="FFJ8" s="1377"/>
      <c r="FFK8" s="1377"/>
      <c r="FFL8" s="1377"/>
      <c r="FFM8" s="1377"/>
      <c r="FFN8" s="1377"/>
      <c r="FFO8" s="1377"/>
      <c r="FFP8" s="1377"/>
      <c r="FFQ8" s="1377"/>
      <c r="FFR8" s="1377"/>
      <c r="FFS8" s="1377"/>
      <c r="FFT8" s="1377"/>
      <c r="FFU8" s="1377"/>
      <c r="FFV8" s="1377"/>
      <c r="FFW8" s="1377"/>
      <c r="FFX8" s="1377"/>
      <c r="FFY8" s="1377"/>
      <c r="FFZ8" s="1377"/>
      <c r="FGA8" s="1377"/>
      <c r="FGB8" s="1377"/>
      <c r="FGC8" s="1377"/>
      <c r="FGD8" s="1377"/>
      <c r="FGE8" s="1377"/>
      <c r="FGF8" s="1377"/>
      <c r="FGG8" s="1377"/>
      <c r="FGH8" s="1377"/>
      <c r="FGI8" s="1377"/>
      <c r="FGJ8" s="1377"/>
      <c r="FGK8" s="1377"/>
      <c r="FGL8" s="1377"/>
      <c r="FGM8" s="1377"/>
      <c r="FGN8" s="1377"/>
      <c r="FGO8" s="1377"/>
      <c r="FGP8" s="1377"/>
      <c r="FGQ8" s="1377"/>
      <c r="FGR8" s="1377"/>
      <c r="FGS8" s="1377"/>
      <c r="FGT8" s="1377"/>
      <c r="FGU8" s="1377"/>
      <c r="FGV8" s="1377"/>
      <c r="FGW8" s="1377"/>
      <c r="FGX8" s="1377"/>
      <c r="FGY8" s="1377"/>
      <c r="FGZ8" s="1377"/>
      <c r="FHA8" s="1377"/>
      <c r="FHB8" s="1377"/>
      <c r="FHC8" s="1377"/>
      <c r="FHD8" s="1377"/>
      <c r="FHE8" s="1377"/>
      <c r="FHF8" s="1377"/>
      <c r="FHG8" s="1377"/>
      <c r="FHH8" s="1377"/>
      <c r="FHI8" s="1377"/>
      <c r="FHJ8" s="1377"/>
      <c r="FHK8" s="1377"/>
      <c r="FHL8" s="1377"/>
      <c r="FHM8" s="1377"/>
      <c r="FHN8" s="1377"/>
      <c r="FHO8" s="1377"/>
      <c r="FHP8" s="1377"/>
      <c r="FHQ8" s="1377"/>
      <c r="FHR8" s="1377"/>
      <c r="FHS8" s="1377"/>
      <c r="FHT8" s="1377"/>
      <c r="FHU8" s="1377"/>
      <c r="FHV8" s="1377"/>
      <c r="FHW8" s="1377"/>
      <c r="FHX8" s="1377"/>
      <c r="FHY8" s="1377"/>
      <c r="FHZ8" s="1377"/>
      <c r="FIA8" s="1377"/>
      <c r="FIB8" s="1377"/>
      <c r="FIC8" s="1377"/>
      <c r="FID8" s="1377"/>
      <c r="FIE8" s="1377"/>
      <c r="FIF8" s="1377"/>
      <c r="FIG8" s="1377"/>
      <c r="FIH8" s="1377"/>
      <c r="FII8" s="1377"/>
      <c r="FIJ8" s="1377"/>
      <c r="FIK8" s="1377"/>
      <c r="FIL8" s="1377"/>
      <c r="FIM8" s="1377"/>
      <c r="FIN8" s="1377"/>
      <c r="FIO8" s="1377"/>
      <c r="FIP8" s="1377"/>
      <c r="FIQ8" s="1377"/>
      <c r="FIR8" s="1377"/>
      <c r="FIS8" s="1377"/>
      <c r="FIT8" s="1377"/>
      <c r="FIU8" s="1377"/>
      <c r="FIV8" s="1377"/>
      <c r="FIW8" s="1377"/>
      <c r="FIX8" s="1377"/>
      <c r="FIY8" s="1377"/>
      <c r="FIZ8" s="1377"/>
      <c r="FJA8" s="1377"/>
      <c r="FJB8" s="1377"/>
      <c r="FJC8" s="1377"/>
      <c r="FJD8" s="1377"/>
      <c r="FJE8" s="1377"/>
      <c r="FJF8" s="1377"/>
      <c r="FJG8" s="1377"/>
      <c r="FJH8" s="1377"/>
      <c r="FJI8" s="1377"/>
      <c r="FJJ8" s="1377"/>
      <c r="FJK8" s="1377"/>
      <c r="FJL8" s="1377"/>
      <c r="FJM8" s="1377"/>
      <c r="FJN8" s="1377"/>
      <c r="FJO8" s="1377"/>
      <c r="FJP8" s="1377"/>
      <c r="FJQ8" s="1377"/>
      <c r="FJR8" s="1377"/>
      <c r="FJS8" s="1377"/>
      <c r="FJT8" s="1377"/>
      <c r="FJU8" s="1377"/>
      <c r="FJV8" s="1377"/>
      <c r="FJW8" s="1377"/>
      <c r="FJX8" s="1377"/>
      <c r="FJY8" s="1377"/>
      <c r="FJZ8" s="1377"/>
      <c r="FKA8" s="1377"/>
      <c r="FKB8" s="1377"/>
      <c r="FKC8" s="1377"/>
      <c r="FKD8" s="1377"/>
      <c r="FKE8" s="1377"/>
      <c r="FKF8" s="1377"/>
      <c r="FKG8" s="1377"/>
      <c r="FKH8" s="1377"/>
      <c r="FKI8" s="1377"/>
      <c r="FKJ8" s="1377"/>
      <c r="FKK8" s="1377"/>
      <c r="FKL8" s="1377"/>
      <c r="FKM8" s="1377"/>
      <c r="FKN8" s="1377"/>
      <c r="FKO8" s="1377"/>
      <c r="FKP8" s="1377"/>
      <c r="FKQ8" s="1377"/>
      <c r="FKR8" s="1377"/>
      <c r="FKS8" s="1377"/>
      <c r="FKT8" s="1377"/>
      <c r="FKU8" s="1377"/>
      <c r="FKV8" s="1377"/>
      <c r="FKW8" s="1377"/>
      <c r="FKX8" s="1377"/>
      <c r="FKY8" s="1377"/>
      <c r="FKZ8" s="1377"/>
      <c r="FLA8" s="1377"/>
      <c r="FLB8" s="1377"/>
      <c r="FLC8" s="1377"/>
      <c r="FLD8" s="1377"/>
      <c r="FLE8" s="1377"/>
      <c r="FLF8" s="1377"/>
      <c r="FLG8" s="1377"/>
      <c r="FLH8" s="1377"/>
      <c r="FLI8" s="1377"/>
      <c r="FLJ8" s="1377"/>
      <c r="FLK8" s="1377"/>
      <c r="FLL8" s="1377"/>
      <c r="FLM8" s="1377"/>
      <c r="FLN8" s="1377"/>
      <c r="FLO8" s="1377"/>
      <c r="FLP8" s="1377"/>
      <c r="FLQ8" s="1377"/>
      <c r="FLR8" s="1377"/>
      <c r="FLS8" s="1377"/>
      <c r="FLT8" s="1377"/>
      <c r="FLU8" s="1377"/>
      <c r="FLV8" s="1377"/>
      <c r="FLW8" s="1377"/>
      <c r="FLX8" s="1377"/>
      <c r="FLY8" s="1377"/>
      <c r="FLZ8" s="1377"/>
      <c r="FMA8" s="1377"/>
      <c r="FMB8" s="1377"/>
      <c r="FMC8" s="1377"/>
      <c r="FMD8" s="1377"/>
      <c r="FME8" s="1377"/>
      <c r="FMF8" s="1377"/>
      <c r="FMG8" s="1377"/>
      <c r="FMH8" s="1377"/>
      <c r="FMI8" s="1377"/>
      <c r="FMJ8" s="1377"/>
      <c r="FMK8" s="1377"/>
      <c r="FML8" s="1377"/>
      <c r="FMM8" s="1377"/>
      <c r="FMN8" s="1377"/>
      <c r="FMO8" s="1377"/>
      <c r="FMP8" s="1377"/>
      <c r="FMQ8" s="1377"/>
      <c r="FMR8" s="1377"/>
      <c r="FMS8" s="1377"/>
      <c r="FMT8" s="1377"/>
      <c r="FMU8" s="1377"/>
      <c r="FMV8" s="1377"/>
      <c r="FMW8" s="1377"/>
      <c r="FMX8" s="1377"/>
      <c r="FMY8" s="1377"/>
      <c r="FMZ8" s="1377"/>
      <c r="FNA8" s="1377"/>
      <c r="FNB8" s="1377"/>
      <c r="FNC8" s="1377"/>
      <c r="FND8" s="1377"/>
      <c r="FNE8" s="1377"/>
      <c r="FNF8" s="1377"/>
      <c r="FNG8" s="1377"/>
      <c r="FNH8" s="1377"/>
      <c r="FNI8" s="1377"/>
      <c r="FNJ8" s="1377"/>
      <c r="FNK8" s="1377"/>
      <c r="FNL8" s="1377"/>
      <c r="FNM8" s="1377"/>
      <c r="FNN8" s="1377"/>
      <c r="FNO8" s="1377"/>
      <c r="FNP8" s="1377"/>
      <c r="FNQ8" s="1377"/>
      <c r="FNR8" s="1377"/>
      <c r="FNS8" s="1377"/>
      <c r="FNT8" s="1377"/>
      <c r="FNU8" s="1377"/>
      <c r="FNV8" s="1377"/>
      <c r="FNW8" s="1377"/>
      <c r="FNX8" s="1377"/>
      <c r="FNY8" s="1377"/>
      <c r="FNZ8" s="1377"/>
      <c r="FOA8" s="1377"/>
      <c r="FOB8" s="1377"/>
      <c r="FOC8" s="1377"/>
      <c r="FOD8" s="1377"/>
      <c r="FOE8" s="1377"/>
      <c r="FOF8" s="1377"/>
      <c r="FOG8" s="1377"/>
      <c r="FOH8" s="1377"/>
      <c r="FOI8" s="1377"/>
      <c r="FOJ8" s="1377"/>
      <c r="FOK8" s="1377"/>
      <c r="FOL8" s="1377"/>
      <c r="FOM8" s="1377"/>
      <c r="FON8" s="1377"/>
      <c r="FOO8" s="1377"/>
      <c r="FOP8" s="1377"/>
      <c r="FOQ8" s="1377"/>
      <c r="FOR8" s="1377"/>
      <c r="FOS8" s="1377"/>
      <c r="FOT8" s="1377"/>
      <c r="FOU8" s="1377"/>
      <c r="FOV8" s="1377"/>
      <c r="FOW8" s="1377"/>
      <c r="FOX8" s="1377"/>
      <c r="FOY8" s="1377"/>
      <c r="FOZ8" s="1377"/>
      <c r="FPA8" s="1377"/>
      <c r="FPB8" s="1377"/>
      <c r="FPC8" s="1377"/>
      <c r="FPD8" s="1377"/>
      <c r="FPE8" s="1377"/>
      <c r="FPF8" s="1377"/>
      <c r="FPG8" s="1377"/>
      <c r="FPH8" s="1377"/>
      <c r="FPI8" s="1377"/>
      <c r="FPJ8" s="1377"/>
      <c r="FPK8" s="1377"/>
      <c r="FPL8" s="1377"/>
      <c r="FPM8" s="1377"/>
      <c r="FPN8" s="1377"/>
      <c r="FPO8" s="1377"/>
      <c r="FPP8" s="1377"/>
      <c r="FPQ8" s="1377"/>
      <c r="FPR8" s="1377"/>
      <c r="FPS8" s="1377"/>
      <c r="FPT8" s="1377"/>
      <c r="FPU8" s="1377"/>
      <c r="FPV8" s="1377"/>
      <c r="FPW8" s="1377"/>
      <c r="FPX8" s="1377"/>
      <c r="FPY8" s="1377"/>
      <c r="FPZ8" s="1377"/>
      <c r="FQA8" s="1377"/>
      <c r="FQB8" s="1377"/>
      <c r="FQC8" s="1377"/>
      <c r="FQD8" s="1377"/>
      <c r="FQE8" s="1377"/>
      <c r="FQF8" s="1377"/>
      <c r="FQG8" s="1377"/>
      <c r="FQH8" s="1377"/>
      <c r="FQI8" s="1377"/>
      <c r="FQJ8" s="1377"/>
      <c r="FQK8" s="1377"/>
      <c r="FQL8" s="1377"/>
      <c r="FQM8" s="1377"/>
      <c r="FQN8" s="1377"/>
      <c r="FQO8" s="1377"/>
      <c r="FQP8" s="1377"/>
      <c r="FQQ8" s="1377"/>
      <c r="FQR8" s="1377"/>
      <c r="FQS8" s="1377"/>
      <c r="FQT8" s="1377"/>
      <c r="FQU8" s="1377"/>
      <c r="FQV8" s="1377"/>
      <c r="FQW8" s="1377"/>
      <c r="FQX8" s="1377"/>
      <c r="FQY8" s="1377"/>
      <c r="FQZ8" s="1377"/>
      <c r="FRA8" s="1377"/>
      <c r="FRB8" s="1377"/>
      <c r="FRC8" s="1377"/>
      <c r="FRD8" s="1377"/>
      <c r="FRE8" s="1377"/>
      <c r="FRF8" s="1377"/>
      <c r="FRG8" s="1377"/>
      <c r="FRH8" s="1377"/>
      <c r="FRI8" s="1377"/>
      <c r="FRJ8" s="1377"/>
      <c r="FRK8" s="1377"/>
      <c r="FRL8" s="1377"/>
      <c r="FRM8" s="1377"/>
      <c r="FRN8" s="1377"/>
      <c r="FRO8" s="1377"/>
      <c r="FRP8" s="1377"/>
      <c r="FRQ8" s="1377"/>
      <c r="FRR8" s="1377"/>
      <c r="FRS8" s="1377"/>
      <c r="FRT8" s="1377"/>
      <c r="FRU8" s="1377"/>
      <c r="FRV8" s="1377"/>
      <c r="FRW8" s="1377"/>
      <c r="FRX8" s="1377"/>
      <c r="FRY8" s="1377"/>
      <c r="FRZ8" s="1377"/>
      <c r="FSA8" s="1377"/>
      <c r="FSB8" s="1377"/>
      <c r="FSC8" s="1377"/>
      <c r="FSD8" s="1377"/>
      <c r="FSE8" s="1377"/>
      <c r="FSF8" s="1377"/>
      <c r="FSG8" s="1377"/>
      <c r="FSH8" s="1377"/>
      <c r="FSI8" s="1377"/>
      <c r="FSJ8" s="1377"/>
      <c r="FSK8" s="1377"/>
      <c r="FSL8" s="1377"/>
      <c r="FSM8" s="1377"/>
      <c r="FSN8" s="1377"/>
      <c r="FSO8" s="1377"/>
      <c r="FSP8" s="1377"/>
      <c r="FSQ8" s="1377"/>
      <c r="FSR8" s="1377"/>
      <c r="FSS8" s="1377"/>
      <c r="FST8" s="1377"/>
      <c r="FSU8" s="1377"/>
      <c r="FSV8" s="1377"/>
      <c r="FSW8" s="1377"/>
      <c r="FSX8" s="1377"/>
      <c r="FSY8" s="1377"/>
      <c r="FSZ8" s="1377"/>
      <c r="FTA8" s="1377"/>
      <c r="FTB8" s="1377"/>
      <c r="FTC8" s="1377"/>
      <c r="FTD8" s="1377"/>
      <c r="FTE8" s="1377"/>
      <c r="FTF8" s="1377"/>
      <c r="FTG8" s="1377"/>
      <c r="FTH8" s="1377"/>
      <c r="FTI8" s="1377"/>
      <c r="FTJ8" s="1377"/>
      <c r="FTK8" s="1377"/>
      <c r="FTL8" s="1377"/>
      <c r="FTM8" s="1377"/>
      <c r="FTN8" s="1377"/>
      <c r="FTO8" s="1377"/>
      <c r="FTP8" s="1377"/>
      <c r="FTQ8" s="1377"/>
      <c r="FTR8" s="1377"/>
      <c r="FTS8" s="1377"/>
      <c r="FTT8" s="1377"/>
      <c r="FTU8" s="1377"/>
      <c r="FTV8" s="1377"/>
      <c r="FTW8" s="1377"/>
      <c r="FTX8" s="1377"/>
      <c r="FTY8" s="1377"/>
      <c r="FTZ8" s="1377"/>
      <c r="FUA8" s="1377"/>
      <c r="FUB8" s="1377"/>
      <c r="FUC8" s="1377"/>
      <c r="FUD8" s="1377"/>
      <c r="FUE8" s="1377"/>
      <c r="FUF8" s="1377"/>
      <c r="FUG8" s="1377"/>
      <c r="FUH8" s="1377"/>
      <c r="FUI8" s="1377"/>
      <c r="FUJ8" s="1377"/>
      <c r="FUK8" s="1377"/>
      <c r="FUL8" s="1377"/>
      <c r="FUM8" s="1377"/>
      <c r="FUN8" s="1377"/>
      <c r="FUO8" s="1377"/>
      <c r="FUP8" s="1377"/>
      <c r="FUQ8" s="1377"/>
      <c r="FUR8" s="1377"/>
      <c r="FUS8" s="1377"/>
      <c r="FUT8" s="1377"/>
      <c r="FUU8" s="1377"/>
      <c r="FUV8" s="1377"/>
      <c r="FUW8" s="1377"/>
      <c r="FUX8" s="1377"/>
      <c r="FUY8" s="1377"/>
      <c r="FUZ8" s="1377"/>
      <c r="FVA8" s="1377"/>
      <c r="FVB8" s="1377"/>
      <c r="FVC8" s="1377"/>
      <c r="FVD8" s="1377"/>
      <c r="FVE8" s="1377"/>
      <c r="FVF8" s="1377"/>
      <c r="FVG8" s="1377"/>
      <c r="FVH8" s="1377"/>
      <c r="FVI8" s="1377"/>
      <c r="FVJ8" s="1377"/>
      <c r="FVK8" s="1377"/>
      <c r="FVL8" s="1377"/>
      <c r="FVM8" s="1377"/>
      <c r="FVN8" s="1377"/>
      <c r="FVO8" s="1377"/>
      <c r="FVP8" s="1377"/>
      <c r="FVQ8" s="1377"/>
      <c r="FVR8" s="1377"/>
      <c r="FVS8" s="1377"/>
      <c r="FVT8" s="1377"/>
      <c r="FVU8" s="1377"/>
      <c r="FVV8" s="1377"/>
      <c r="FVW8" s="1377"/>
      <c r="FVX8" s="1377"/>
      <c r="FVY8" s="1377"/>
      <c r="FVZ8" s="1377"/>
      <c r="FWA8" s="1377"/>
      <c r="FWB8" s="1377"/>
      <c r="FWC8" s="1377"/>
      <c r="FWD8" s="1377"/>
      <c r="FWE8" s="1377"/>
      <c r="FWF8" s="1377"/>
      <c r="FWG8" s="1377"/>
      <c r="FWH8" s="1377"/>
      <c r="FWI8" s="1377"/>
      <c r="FWJ8" s="1377"/>
      <c r="FWK8" s="1377"/>
      <c r="FWL8" s="1377"/>
      <c r="FWM8" s="1377"/>
      <c r="FWN8" s="1377"/>
      <c r="FWO8" s="1377"/>
      <c r="FWP8" s="1377"/>
      <c r="FWQ8" s="1377"/>
      <c r="FWR8" s="1377"/>
      <c r="FWS8" s="1377"/>
      <c r="FWT8" s="1377"/>
      <c r="FWU8" s="1377"/>
      <c r="FWV8" s="1377"/>
      <c r="FWW8" s="1377"/>
      <c r="FWX8" s="1377"/>
      <c r="FWY8" s="1377"/>
      <c r="FWZ8" s="1377"/>
      <c r="FXA8" s="1377"/>
      <c r="FXB8" s="1377"/>
      <c r="FXC8" s="1377"/>
      <c r="FXD8" s="1377"/>
      <c r="FXE8" s="1377"/>
      <c r="FXF8" s="1377"/>
      <c r="FXG8" s="1377"/>
      <c r="FXH8" s="1377"/>
      <c r="FXI8" s="1377"/>
      <c r="FXJ8" s="1377"/>
      <c r="FXK8" s="1377"/>
      <c r="FXL8" s="1377"/>
      <c r="FXM8" s="1377"/>
      <c r="FXN8" s="1377"/>
      <c r="FXO8" s="1377"/>
      <c r="FXP8" s="1377"/>
      <c r="FXQ8" s="1377"/>
      <c r="FXR8" s="1377"/>
      <c r="FXS8" s="1377"/>
      <c r="FXT8" s="1377"/>
      <c r="FXU8" s="1377"/>
      <c r="FXV8" s="1377"/>
      <c r="FXW8" s="1377"/>
      <c r="FXX8" s="1377"/>
      <c r="FXY8" s="1377"/>
      <c r="FXZ8" s="1377"/>
      <c r="FYA8" s="1377"/>
      <c r="FYB8" s="1377"/>
      <c r="FYC8" s="1377"/>
      <c r="FYD8" s="1377"/>
      <c r="FYE8" s="1377"/>
      <c r="FYF8" s="1377"/>
      <c r="FYG8" s="1377"/>
      <c r="FYH8" s="1377"/>
      <c r="FYI8" s="1377"/>
      <c r="FYJ8" s="1377"/>
      <c r="FYK8" s="1377"/>
      <c r="FYL8" s="1377"/>
      <c r="FYM8" s="1377"/>
      <c r="FYN8" s="1377"/>
      <c r="FYO8" s="1377"/>
      <c r="FYP8" s="1377"/>
      <c r="FYQ8" s="1377"/>
      <c r="FYR8" s="1377"/>
      <c r="FYS8" s="1377"/>
      <c r="FYT8" s="1377"/>
      <c r="FYU8" s="1377"/>
      <c r="FYV8" s="1377"/>
      <c r="FYW8" s="1377"/>
      <c r="FYX8" s="1377"/>
      <c r="FYY8" s="1377"/>
      <c r="FYZ8" s="1377"/>
      <c r="FZA8" s="1377"/>
      <c r="FZB8" s="1377"/>
      <c r="FZC8" s="1377"/>
      <c r="FZD8" s="1377"/>
      <c r="FZE8" s="1377"/>
      <c r="FZF8" s="1377"/>
      <c r="FZG8" s="1377"/>
      <c r="FZH8" s="1377"/>
      <c r="FZI8" s="1377"/>
      <c r="FZJ8" s="1377"/>
      <c r="FZK8" s="1377"/>
      <c r="FZL8" s="1377"/>
      <c r="FZM8" s="1377"/>
      <c r="FZN8" s="1377"/>
      <c r="FZO8" s="1377"/>
      <c r="FZP8" s="1377"/>
      <c r="FZQ8" s="1377"/>
      <c r="FZR8" s="1377"/>
      <c r="FZS8" s="1377"/>
      <c r="FZT8" s="1377"/>
      <c r="FZU8" s="1377"/>
      <c r="FZV8" s="1377"/>
      <c r="FZW8" s="1377"/>
      <c r="FZX8" s="1377"/>
      <c r="FZY8" s="1377"/>
      <c r="FZZ8" s="1377"/>
      <c r="GAA8" s="1377"/>
      <c r="GAB8" s="1377"/>
      <c r="GAC8" s="1377"/>
      <c r="GAD8" s="1377"/>
      <c r="GAE8" s="1377"/>
      <c r="GAF8" s="1377"/>
      <c r="GAG8" s="1377"/>
      <c r="GAH8" s="1377"/>
      <c r="GAI8" s="1377"/>
      <c r="GAJ8" s="1377"/>
      <c r="GAK8" s="1377"/>
      <c r="GAL8" s="1377"/>
      <c r="GAM8" s="1377"/>
      <c r="GAN8" s="1377"/>
      <c r="GAO8" s="1377"/>
      <c r="GAP8" s="1377"/>
      <c r="GAQ8" s="1377"/>
      <c r="GAR8" s="1377"/>
      <c r="GAS8" s="1377"/>
      <c r="GAT8" s="1377"/>
      <c r="GAU8" s="1377"/>
      <c r="GAV8" s="1377"/>
      <c r="GAW8" s="1377"/>
      <c r="GAX8" s="1377"/>
      <c r="GAY8" s="1377"/>
      <c r="GAZ8" s="1377"/>
      <c r="GBA8" s="1377"/>
      <c r="GBB8" s="1377"/>
      <c r="GBC8" s="1377"/>
      <c r="GBD8" s="1377"/>
      <c r="GBE8" s="1377"/>
      <c r="GBF8" s="1377"/>
      <c r="GBG8" s="1377"/>
      <c r="GBH8" s="1377"/>
      <c r="GBI8" s="1377"/>
      <c r="GBJ8" s="1377"/>
      <c r="GBK8" s="1377"/>
      <c r="GBL8" s="1377"/>
      <c r="GBM8" s="1377"/>
      <c r="GBN8" s="1377"/>
      <c r="GBO8" s="1377"/>
      <c r="GBP8" s="1377"/>
      <c r="GBQ8" s="1377"/>
      <c r="GBR8" s="1377"/>
      <c r="GBS8" s="1377"/>
      <c r="GBT8" s="1377"/>
      <c r="GBU8" s="1377"/>
      <c r="GBV8" s="1377"/>
      <c r="GBW8" s="1377"/>
      <c r="GBX8" s="1377"/>
      <c r="GBY8" s="1377"/>
      <c r="GBZ8" s="1377"/>
      <c r="GCA8" s="1377"/>
      <c r="GCB8" s="1377"/>
      <c r="GCC8" s="1377"/>
      <c r="GCD8" s="1377"/>
      <c r="GCE8" s="1377"/>
      <c r="GCF8" s="1377"/>
      <c r="GCG8" s="1377"/>
      <c r="GCH8" s="1377"/>
      <c r="GCI8" s="1377"/>
      <c r="GCJ8" s="1377"/>
      <c r="GCK8" s="1377"/>
      <c r="GCL8" s="1377"/>
      <c r="GCM8" s="1377"/>
      <c r="GCN8" s="1377"/>
      <c r="GCO8" s="1377"/>
      <c r="GCP8" s="1377"/>
      <c r="GCQ8" s="1377"/>
      <c r="GCR8" s="1377"/>
      <c r="GCS8" s="1377"/>
      <c r="GCT8" s="1377"/>
      <c r="GCU8" s="1377"/>
      <c r="GCV8" s="1377"/>
      <c r="GCW8" s="1377"/>
      <c r="GCX8" s="1377"/>
      <c r="GCY8" s="1377"/>
      <c r="GCZ8" s="1377"/>
      <c r="GDA8" s="1377"/>
      <c r="GDB8" s="1377"/>
      <c r="GDC8" s="1377"/>
      <c r="GDD8" s="1377"/>
      <c r="GDE8" s="1377"/>
      <c r="GDF8" s="1377"/>
      <c r="GDG8" s="1377"/>
      <c r="GDH8" s="1377"/>
      <c r="GDI8" s="1377"/>
      <c r="GDJ8" s="1377"/>
      <c r="GDK8" s="1377"/>
      <c r="GDL8" s="1377"/>
      <c r="GDM8" s="1377"/>
      <c r="GDN8" s="1377"/>
      <c r="GDO8" s="1377"/>
      <c r="GDP8" s="1377"/>
      <c r="GDQ8" s="1377"/>
      <c r="GDR8" s="1377"/>
      <c r="GDS8" s="1377"/>
      <c r="GDT8" s="1377"/>
      <c r="GDU8" s="1377"/>
      <c r="GDV8" s="1377"/>
      <c r="GDW8" s="1377"/>
      <c r="GDX8" s="1377"/>
      <c r="GDY8" s="1377"/>
      <c r="GDZ8" s="1377"/>
      <c r="GEA8" s="1377"/>
      <c r="GEB8" s="1377"/>
      <c r="GEC8" s="1377"/>
      <c r="GED8" s="1377"/>
      <c r="GEE8" s="1377"/>
      <c r="GEF8" s="1377"/>
      <c r="GEG8" s="1377"/>
      <c r="GEH8" s="1377"/>
      <c r="GEI8" s="1377"/>
      <c r="GEJ8" s="1377"/>
      <c r="GEK8" s="1377"/>
      <c r="GEL8" s="1377"/>
      <c r="GEM8" s="1377"/>
      <c r="GEN8" s="1377"/>
      <c r="GEO8" s="1377"/>
      <c r="GEP8" s="1377"/>
      <c r="GEQ8" s="1377"/>
      <c r="GER8" s="1377"/>
      <c r="GES8" s="1377"/>
      <c r="GET8" s="1377"/>
      <c r="GEU8" s="1377"/>
      <c r="GEV8" s="1377"/>
      <c r="GEW8" s="1377"/>
      <c r="GEX8" s="1377"/>
      <c r="GEY8" s="1377"/>
      <c r="GEZ8" s="1377"/>
      <c r="GFA8" s="1377"/>
      <c r="GFB8" s="1377"/>
      <c r="GFC8" s="1377"/>
      <c r="GFD8" s="1377"/>
      <c r="GFE8" s="1377"/>
      <c r="GFF8" s="1377"/>
      <c r="GFG8" s="1377"/>
      <c r="GFH8" s="1377"/>
      <c r="GFI8" s="1377"/>
      <c r="GFJ8" s="1377"/>
      <c r="GFK8" s="1377"/>
      <c r="GFL8" s="1377"/>
      <c r="GFM8" s="1377"/>
      <c r="GFN8" s="1377"/>
      <c r="GFO8" s="1377"/>
      <c r="GFP8" s="1377"/>
      <c r="GFQ8" s="1377"/>
      <c r="GFR8" s="1377"/>
      <c r="GFS8" s="1377"/>
      <c r="GFT8" s="1377"/>
      <c r="GFU8" s="1377"/>
      <c r="GFV8" s="1377"/>
      <c r="GFW8" s="1377"/>
      <c r="GFX8" s="1377"/>
      <c r="GFY8" s="1377"/>
      <c r="GFZ8" s="1377"/>
      <c r="GGA8" s="1377"/>
      <c r="GGB8" s="1377"/>
      <c r="GGC8" s="1377"/>
      <c r="GGD8" s="1377"/>
      <c r="GGE8" s="1377"/>
      <c r="GGF8" s="1377"/>
      <c r="GGG8" s="1377"/>
      <c r="GGH8" s="1377"/>
      <c r="GGI8" s="1377"/>
      <c r="GGJ8" s="1377"/>
      <c r="GGK8" s="1377"/>
      <c r="GGL8" s="1377"/>
      <c r="GGM8" s="1377"/>
      <c r="GGN8" s="1377"/>
      <c r="GGO8" s="1377"/>
      <c r="GGP8" s="1377"/>
      <c r="GGQ8" s="1377"/>
      <c r="GGR8" s="1377"/>
      <c r="GGS8" s="1377"/>
      <c r="GGT8" s="1377"/>
      <c r="GGU8" s="1377"/>
      <c r="GGV8" s="1377"/>
      <c r="GGW8" s="1377"/>
      <c r="GGX8" s="1377"/>
      <c r="GGY8" s="1377"/>
      <c r="GGZ8" s="1377"/>
      <c r="GHA8" s="1377"/>
      <c r="GHB8" s="1377"/>
      <c r="GHC8" s="1377"/>
      <c r="GHD8" s="1377"/>
      <c r="GHE8" s="1377"/>
      <c r="GHF8" s="1377"/>
      <c r="GHG8" s="1377"/>
      <c r="GHH8" s="1377"/>
      <c r="GHI8" s="1377"/>
      <c r="GHJ8" s="1377"/>
      <c r="GHK8" s="1377"/>
      <c r="GHL8" s="1377"/>
      <c r="GHM8" s="1377"/>
      <c r="GHN8" s="1377"/>
      <c r="GHO8" s="1377"/>
      <c r="GHP8" s="1377"/>
      <c r="GHQ8" s="1377"/>
      <c r="GHR8" s="1377"/>
      <c r="GHS8" s="1377"/>
      <c r="GHT8" s="1377"/>
      <c r="GHU8" s="1377"/>
      <c r="GHV8" s="1377"/>
      <c r="GHW8" s="1377"/>
      <c r="GHX8" s="1377"/>
      <c r="GHY8" s="1377"/>
      <c r="GHZ8" s="1377"/>
      <c r="GIA8" s="1377"/>
      <c r="GIB8" s="1377"/>
      <c r="GIC8" s="1377"/>
      <c r="GID8" s="1377"/>
      <c r="GIE8" s="1377"/>
      <c r="GIF8" s="1377"/>
      <c r="GIG8" s="1377"/>
      <c r="GIH8" s="1377"/>
      <c r="GII8" s="1377"/>
      <c r="GIJ8" s="1377"/>
      <c r="GIK8" s="1377"/>
      <c r="GIL8" s="1377"/>
      <c r="GIM8" s="1377"/>
      <c r="GIN8" s="1377"/>
      <c r="GIO8" s="1377"/>
      <c r="GIP8" s="1377"/>
      <c r="GIQ8" s="1377"/>
      <c r="GIR8" s="1377"/>
      <c r="GIS8" s="1377"/>
      <c r="GIT8" s="1377"/>
      <c r="GIU8" s="1377"/>
      <c r="GIV8" s="1377"/>
      <c r="GIW8" s="1377"/>
      <c r="GIX8" s="1377"/>
      <c r="GIY8" s="1377"/>
      <c r="GIZ8" s="1377"/>
      <c r="GJA8" s="1377"/>
      <c r="GJB8" s="1377"/>
      <c r="GJC8" s="1377"/>
      <c r="GJD8" s="1377"/>
      <c r="GJE8" s="1377"/>
      <c r="GJF8" s="1377"/>
      <c r="GJG8" s="1377"/>
      <c r="GJH8" s="1377"/>
      <c r="GJI8" s="1377"/>
      <c r="GJJ8" s="1377"/>
      <c r="GJK8" s="1377"/>
      <c r="GJL8" s="1377"/>
      <c r="GJM8" s="1377"/>
      <c r="GJN8" s="1377"/>
      <c r="GJO8" s="1377"/>
      <c r="GJP8" s="1377"/>
      <c r="GJQ8" s="1377"/>
      <c r="GJR8" s="1377"/>
      <c r="GJS8" s="1377"/>
      <c r="GJT8" s="1377"/>
      <c r="GJU8" s="1377"/>
      <c r="GJV8" s="1377"/>
      <c r="GJW8" s="1377"/>
      <c r="GJX8" s="1377"/>
      <c r="GJY8" s="1377"/>
      <c r="GJZ8" s="1377"/>
      <c r="GKA8" s="1377"/>
      <c r="GKB8" s="1377"/>
      <c r="GKC8" s="1377"/>
      <c r="GKD8" s="1377"/>
      <c r="GKE8" s="1377"/>
      <c r="GKF8" s="1377"/>
      <c r="GKG8" s="1377"/>
      <c r="GKH8" s="1377"/>
      <c r="GKI8" s="1377"/>
      <c r="GKJ8" s="1377"/>
      <c r="GKK8" s="1377"/>
      <c r="GKL8" s="1377"/>
      <c r="GKM8" s="1377"/>
      <c r="GKN8" s="1377"/>
      <c r="GKO8" s="1377"/>
      <c r="GKP8" s="1377"/>
      <c r="GKQ8" s="1377"/>
      <c r="GKR8" s="1377"/>
      <c r="GKS8" s="1377"/>
      <c r="GKT8" s="1377"/>
      <c r="GKU8" s="1377"/>
      <c r="GKV8" s="1377"/>
      <c r="GKW8" s="1377"/>
      <c r="GKX8" s="1377"/>
      <c r="GKY8" s="1377"/>
      <c r="GKZ8" s="1377"/>
      <c r="GLA8" s="1377"/>
      <c r="GLB8" s="1377"/>
      <c r="GLC8" s="1377"/>
      <c r="GLD8" s="1377"/>
      <c r="GLE8" s="1377"/>
      <c r="GLF8" s="1377"/>
      <c r="GLG8" s="1377"/>
      <c r="GLH8" s="1377"/>
      <c r="GLI8" s="1377"/>
      <c r="GLJ8" s="1377"/>
      <c r="GLK8" s="1377"/>
      <c r="GLL8" s="1377"/>
      <c r="GLM8" s="1377"/>
      <c r="GLN8" s="1377"/>
      <c r="GLO8" s="1377"/>
      <c r="GLP8" s="1377"/>
      <c r="GLQ8" s="1377"/>
      <c r="GLR8" s="1377"/>
      <c r="GLS8" s="1377"/>
      <c r="GLT8" s="1377"/>
      <c r="GLU8" s="1377"/>
      <c r="GLV8" s="1377"/>
      <c r="GLW8" s="1377"/>
      <c r="GLX8" s="1377"/>
      <c r="GLY8" s="1377"/>
      <c r="GLZ8" s="1377"/>
      <c r="GMA8" s="1377"/>
      <c r="GMB8" s="1377"/>
      <c r="GMC8" s="1377"/>
      <c r="GMD8" s="1377"/>
      <c r="GME8" s="1377"/>
      <c r="GMF8" s="1377"/>
      <c r="GMG8" s="1377"/>
      <c r="GMH8" s="1377"/>
      <c r="GMI8" s="1377"/>
      <c r="GMJ8" s="1377"/>
      <c r="GMK8" s="1377"/>
      <c r="GML8" s="1377"/>
      <c r="GMM8" s="1377"/>
      <c r="GMN8" s="1377"/>
      <c r="GMO8" s="1377"/>
      <c r="GMP8" s="1377"/>
      <c r="GMQ8" s="1377"/>
      <c r="GMR8" s="1377"/>
      <c r="GMS8" s="1377"/>
      <c r="GMT8" s="1377"/>
      <c r="GMU8" s="1377"/>
      <c r="GMV8" s="1377"/>
      <c r="GMW8" s="1377"/>
      <c r="GMX8" s="1377"/>
      <c r="GMY8" s="1377"/>
      <c r="GMZ8" s="1377"/>
      <c r="GNA8" s="1377"/>
      <c r="GNB8" s="1377"/>
      <c r="GNC8" s="1377"/>
      <c r="GND8" s="1377"/>
      <c r="GNE8" s="1377"/>
      <c r="GNF8" s="1377"/>
      <c r="GNG8" s="1377"/>
      <c r="GNH8" s="1377"/>
      <c r="GNI8" s="1377"/>
      <c r="GNJ8" s="1377"/>
      <c r="GNK8" s="1377"/>
      <c r="GNL8" s="1377"/>
      <c r="GNM8" s="1377"/>
      <c r="GNN8" s="1377"/>
      <c r="GNO8" s="1377"/>
      <c r="GNP8" s="1377"/>
      <c r="GNQ8" s="1377"/>
      <c r="GNR8" s="1377"/>
      <c r="GNS8" s="1377"/>
      <c r="GNT8" s="1377"/>
      <c r="GNU8" s="1377"/>
      <c r="GNV8" s="1377"/>
      <c r="GNW8" s="1377"/>
      <c r="GNX8" s="1377"/>
      <c r="GNY8" s="1377"/>
      <c r="GNZ8" s="1377"/>
      <c r="GOA8" s="1377"/>
      <c r="GOB8" s="1377"/>
      <c r="GOC8" s="1377"/>
      <c r="GOD8" s="1377"/>
      <c r="GOE8" s="1377"/>
      <c r="GOF8" s="1377"/>
      <c r="GOG8" s="1377"/>
      <c r="GOH8" s="1377"/>
      <c r="GOI8" s="1377"/>
      <c r="GOJ8" s="1377"/>
      <c r="GOK8" s="1377"/>
      <c r="GOL8" s="1377"/>
      <c r="GOM8" s="1377"/>
      <c r="GON8" s="1377"/>
      <c r="GOO8" s="1377"/>
      <c r="GOP8" s="1377"/>
      <c r="GOQ8" s="1377"/>
      <c r="GOR8" s="1377"/>
      <c r="GOS8" s="1377"/>
      <c r="GOT8" s="1377"/>
      <c r="GOU8" s="1377"/>
      <c r="GOV8" s="1377"/>
      <c r="GOW8" s="1377"/>
      <c r="GOX8" s="1377"/>
      <c r="GOY8" s="1377"/>
      <c r="GOZ8" s="1377"/>
      <c r="GPA8" s="1377"/>
      <c r="GPB8" s="1377"/>
      <c r="GPC8" s="1377"/>
      <c r="GPD8" s="1377"/>
      <c r="GPE8" s="1377"/>
      <c r="GPF8" s="1377"/>
      <c r="GPG8" s="1377"/>
      <c r="GPH8" s="1377"/>
      <c r="GPI8" s="1377"/>
      <c r="GPJ8" s="1377"/>
      <c r="GPK8" s="1377"/>
      <c r="GPL8" s="1377"/>
      <c r="GPM8" s="1377"/>
      <c r="GPN8" s="1377"/>
      <c r="GPO8" s="1377"/>
      <c r="GPP8" s="1377"/>
      <c r="GPQ8" s="1377"/>
      <c r="GPR8" s="1377"/>
      <c r="GPS8" s="1377"/>
      <c r="GPT8" s="1377"/>
      <c r="GPU8" s="1377"/>
      <c r="GPV8" s="1377"/>
      <c r="GPW8" s="1377"/>
      <c r="GPX8" s="1377"/>
      <c r="GPY8" s="1377"/>
      <c r="GPZ8" s="1377"/>
      <c r="GQA8" s="1377"/>
      <c r="GQB8" s="1377"/>
      <c r="GQC8" s="1377"/>
      <c r="GQD8" s="1377"/>
      <c r="GQE8" s="1377"/>
      <c r="GQF8" s="1377"/>
      <c r="GQG8" s="1377"/>
      <c r="GQH8" s="1377"/>
      <c r="GQI8" s="1377"/>
      <c r="GQJ8" s="1377"/>
      <c r="GQK8" s="1377"/>
      <c r="GQL8" s="1377"/>
      <c r="GQM8" s="1377"/>
      <c r="GQN8" s="1377"/>
      <c r="GQO8" s="1377"/>
      <c r="GQP8" s="1377"/>
      <c r="GQQ8" s="1377"/>
      <c r="GQR8" s="1377"/>
      <c r="GQS8" s="1377"/>
      <c r="GQT8" s="1377"/>
      <c r="GQU8" s="1377"/>
      <c r="GQV8" s="1377"/>
      <c r="GQW8" s="1377"/>
      <c r="GQX8" s="1377"/>
      <c r="GQY8" s="1377"/>
      <c r="GQZ8" s="1377"/>
      <c r="GRA8" s="1377"/>
      <c r="GRB8" s="1377"/>
      <c r="GRC8" s="1377"/>
      <c r="GRD8" s="1377"/>
      <c r="GRE8" s="1377"/>
      <c r="GRF8" s="1377"/>
      <c r="GRG8" s="1377"/>
      <c r="GRH8" s="1377"/>
      <c r="GRI8" s="1377"/>
      <c r="GRJ8" s="1377"/>
      <c r="GRK8" s="1377"/>
      <c r="GRL8" s="1377"/>
      <c r="GRM8" s="1377"/>
      <c r="GRN8" s="1377"/>
      <c r="GRO8" s="1377"/>
      <c r="GRP8" s="1377"/>
      <c r="GRQ8" s="1377"/>
      <c r="GRR8" s="1377"/>
      <c r="GRS8" s="1377"/>
      <c r="GRT8" s="1377"/>
      <c r="GRU8" s="1377"/>
      <c r="GRV8" s="1377"/>
      <c r="GRW8" s="1377"/>
      <c r="GRX8" s="1377"/>
      <c r="GRY8" s="1377"/>
      <c r="GRZ8" s="1377"/>
      <c r="GSA8" s="1377"/>
      <c r="GSB8" s="1377"/>
      <c r="GSC8" s="1377"/>
      <c r="GSD8" s="1377"/>
      <c r="GSE8" s="1377"/>
      <c r="GSF8" s="1377"/>
      <c r="GSG8" s="1377"/>
      <c r="GSH8" s="1377"/>
      <c r="GSI8" s="1377"/>
      <c r="GSJ8" s="1377"/>
      <c r="GSK8" s="1377"/>
      <c r="GSL8" s="1377"/>
      <c r="GSM8" s="1377"/>
      <c r="GSN8" s="1377"/>
      <c r="GSO8" s="1377"/>
      <c r="GSP8" s="1377"/>
      <c r="GSQ8" s="1377"/>
      <c r="GSR8" s="1377"/>
      <c r="GSS8" s="1377"/>
      <c r="GST8" s="1377"/>
      <c r="GSU8" s="1377"/>
      <c r="GSV8" s="1377"/>
      <c r="GSW8" s="1377"/>
      <c r="GSX8" s="1377"/>
      <c r="GSY8" s="1377"/>
      <c r="GSZ8" s="1377"/>
      <c r="GTA8" s="1377"/>
      <c r="GTB8" s="1377"/>
      <c r="GTC8" s="1377"/>
      <c r="GTD8" s="1377"/>
      <c r="GTE8" s="1377"/>
      <c r="GTF8" s="1377"/>
      <c r="GTG8" s="1377"/>
      <c r="GTH8" s="1377"/>
      <c r="GTI8" s="1377"/>
      <c r="GTJ8" s="1377"/>
      <c r="GTK8" s="1377"/>
      <c r="GTL8" s="1377"/>
      <c r="GTM8" s="1377"/>
      <c r="GTN8" s="1377"/>
      <c r="GTO8" s="1377"/>
      <c r="GTP8" s="1377"/>
      <c r="GTQ8" s="1377"/>
      <c r="GTR8" s="1377"/>
      <c r="GTS8" s="1377"/>
      <c r="GTT8" s="1377"/>
      <c r="GTU8" s="1377"/>
      <c r="GTV8" s="1377"/>
      <c r="GTW8" s="1377"/>
      <c r="GTX8" s="1377"/>
      <c r="GTY8" s="1377"/>
      <c r="GTZ8" s="1377"/>
      <c r="GUA8" s="1377"/>
      <c r="GUB8" s="1377"/>
      <c r="GUC8" s="1377"/>
      <c r="GUD8" s="1377"/>
      <c r="GUE8" s="1377"/>
      <c r="GUF8" s="1377"/>
      <c r="GUG8" s="1377"/>
      <c r="GUH8" s="1377"/>
      <c r="GUI8" s="1377"/>
      <c r="GUJ8" s="1377"/>
      <c r="GUK8" s="1377"/>
      <c r="GUL8" s="1377"/>
      <c r="GUM8" s="1377"/>
      <c r="GUN8" s="1377"/>
      <c r="GUO8" s="1377"/>
      <c r="GUP8" s="1377"/>
      <c r="GUQ8" s="1377"/>
      <c r="GUR8" s="1377"/>
      <c r="GUS8" s="1377"/>
      <c r="GUT8" s="1377"/>
      <c r="GUU8" s="1377"/>
      <c r="GUV8" s="1377"/>
      <c r="GUW8" s="1377"/>
      <c r="GUX8" s="1377"/>
      <c r="GUY8" s="1377"/>
      <c r="GUZ8" s="1377"/>
      <c r="GVA8" s="1377"/>
      <c r="GVB8" s="1377"/>
      <c r="GVC8" s="1377"/>
      <c r="GVD8" s="1377"/>
      <c r="GVE8" s="1377"/>
      <c r="GVF8" s="1377"/>
      <c r="GVG8" s="1377"/>
      <c r="GVH8" s="1377"/>
      <c r="GVI8" s="1377"/>
      <c r="GVJ8" s="1377"/>
      <c r="GVK8" s="1377"/>
      <c r="GVL8" s="1377"/>
      <c r="GVM8" s="1377"/>
      <c r="GVN8" s="1377"/>
      <c r="GVO8" s="1377"/>
      <c r="GVP8" s="1377"/>
      <c r="GVQ8" s="1377"/>
      <c r="GVR8" s="1377"/>
      <c r="GVS8" s="1377"/>
      <c r="GVT8" s="1377"/>
      <c r="GVU8" s="1377"/>
      <c r="GVV8" s="1377"/>
      <c r="GVW8" s="1377"/>
      <c r="GVX8" s="1377"/>
      <c r="GVY8" s="1377"/>
      <c r="GVZ8" s="1377"/>
      <c r="GWA8" s="1377"/>
      <c r="GWB8" s="1377"/>
      <c r="GWC8" s="1377"/>
      <c r="GWD8" s="1377"/>
      <c r="GWE8" s="1377"/>
      <c r="GWF8" s="1377"/>
      <c r="GWG8" s="1377"/>
      <c r="GWH8" s="1377"/>
      <c r="GWI8" s="1377"/>
      <c r="GWJ8" s="1377"/>
      <c r="GWK8" s="1377"/>
      <c r="GWL8" s="1377"/>
      <c r="GWM8" s="1377"/>
      <c r="GWN8" s="1377"/>
      <c r="GWO8" s="1377"/>
      <c r="GWP8" s="1377"/>
      <c r="GWQ8" s="1377"/>
      <c r="GWR8" s="1377"/>
      <c r="GWS8" s="1377"/>
      <c r="GWT8" s="1377"/>
      <c r="GWU8" s="1377"/>
      <c r="GWV8" s="1377"/>
      <c r="GWW8" s="1377"/>
      <c r="GWX8" s="1377"/>
      <c r="GWY8" s="1377"/>
      <c r="GWZ8" s="1377"/>
      <c r="GXA8" s="1377"/>
      <c r="GXB8" s="1377"/>
      <c r="GXC8" s="1377"/>
      <c r="GXD8" s="1377"/>
      <c r="GXE8" s="1377"/>
      <c r="GXF8" s="1377"/>
      <c r="GXG8" s="1377"/>
      <c r="GXH8" s="1377"/>
      <c r="GXI8" s="1377"/>
      <c r="GXJ8" s="1377"/>
      <c r="GXK8" s="1377"/>
      <c r="GXL8" s="1377"/>
      <c r="GXM8" s="1377"/>
      <c r="GXN8" s="1377"/>
      <c r="GXO8" s="1377"/>
      <c r="GXP8" s="1377"/>
      <c r="GXQ8" s="1377"/>
      <c r="GXR8" s="1377"/>
      <c r="GXS8" s="1377"/>
      <c r="GXT8" s="1377"/>
      <c r="GXU8" s="1377"/>
      <c r="GXV8" s="1377"/>
      <c r="GXW8" s="1377"/>
      <c r="GXX8" s="1377"/>
      <c r="GXY8" s="1377"/>
      <c r="GXZ8" s="1377"/>
      <c r="GYA8" s="1377"/>
      <c r="GYB8" s="1377"/>
      <c r="GYC8" s="1377"/>
      <c r="GYD8" s="1377"/>
      <c r="GYE8" s="1377"/>
      <c r="GYF8" s="1377"/>
      <c r="GYG8" s="1377"/>
      <c r="GYH8" s="1377"/>
      <c r="GYI8" s="1377"/>
      <c r="GYJ8" s="1377"/>
      <c r="GYK8" s="1377"/>
      <c r="GYL8" s="1377"/>
      <c r="GYM8" s="1377"/>
      <c r="GYN8" s="1377"/>
      <c r="GYO8" s="1377"/>
      <c r="GYP8" s="1377"/>
      <c r="GYQ8" s="1377"/>
      <c r="GYR8" s="1377"/>
      <c r="GYS8" s="1377"/>
      <c r="GYT8" s="1377"/>
      <c r="GYU8" s="1377"/>
      <c r="GYV8" s="1377"/>
      <c r="GYW8" s="1377"/>
      <c r="GYX8" s="1377"/>
      <c r="GYY8" s="1377"/>
      <c r="GYZ8" s="1377"/>
      <c r="GZA8" s="1377"/>
      <c r="GZB8" s="1377"/>
      <c r="GZC8" s="1377"/>
      <c r="GZD8" s="1377"/>
      <c r="GZE8" s="1377"/>
      <c r="GZF8" s="1377"/>
      <c r="GZG8" s="1377"/>
      <c r="GZH8" s="1377"/>
      <c r="GZI8" s="1377"/>
      <c r="GZJ8" s="1377"/>
      <c r="GZK8" s="1377"/>
      <c r="GZL8" s="1377"/>
      <c r="GZM8" s="1377"/>
      <c r="GZN8" s="1377"/>
      <c r="GZO8" s="1377"/>
      <c r="GZP8" s="1377"/>
      <c r="GZQ8" s="1377"/>
      <c r="GZR8" s="1377"/>
      <c r="GZS8" s="1377"/>
      <c r="GZT8" s="1377"/>
      <c r="GZU8" s="1377"/>
      <c r="GZV8" s="1377"/>
      <c r="GZW8" s="1377"/>
      <c r="GZX8" s="1377"/>
      <c r="GZY8" s="1377"/>
      <c r="GZZ8" s="1377"/>
      <c r="HAA8" s="1377"/>
      <c r="HAB8" s="1377"/>
      <c r="HAC8" s="1377"/>
      <c r="HAD8" s="1377"/>
      <c r="HAE8" s="1377"/>
      <c r="HAF8" s="1377"/>
      <c r="HAG8" s="1377"/>
      <c r="HAH8" s="1377"/>
      <c r="HAI8" s="1377"/>
      <c r="HAJ8" s="1377"/>
      <c r="HAK8" s="1377"/>
      <c r="HAL8" s="1377"/>
      <c r="HAM8" s="1377"/>
      <c r="HAN8" s="1377"/>
      <c r="HAO8" s="1377"/>
      <c r="HAP8" s="1377"/>
      <c r="HAQ8" s="1377"/>
      <c r="HAR8" s="1377"/>
      <c r="HAS8" s="1377"/>
      <c r="HAT8" s="1377"/>
      <c r="HAU8" s="1377"/>
      <c r="HAV8" s="1377"/>
      <c r="HAW8" s="1377"/>
      <c r="HAX8" s="1377"/>
      <c r="HAY8" s="1377"/>
      <c r="HAZ8" s="1377"/>
      <c r="HBA8" s="1377"/>
      <c r="HBB8" s="1377"/>
      <c r="HBC8" s="1377"/>
      <c r="HBD8" s="1377"/>
      <c r="HBE8" s="1377"/>
      <c r="HBF8" s="1377"/>
      <c r="HBG8" s="1377"/>
      <c r="HBH8" s="1377"/>
      <c r="HBI8" s="1377"/>
      <c r="HBJ8" s="1377"/>
      <c r="HBK8" s="1377"/>
      <c r="HBL8" s="1377"/>
      <c r="HBM8" s="1377"/>
      <c r="HBN8" s="1377"/>
      <c r="HBO8" s="1377"/>
      <c r="HBP8" s="1377"/>
      <c r="HBQ8" s="1377"/>
      <c r="HBR8" s="1377"/>
      <c r="HBS8" s="1377"/>
      <c r="HBT8" s="1377"/>
      <c r="HBU8" s="1377"/>
      <c r="HBV8" s="1377"/>
      <c r="HBW8" s="1377"/>
      <c r="HBX8" s="1377"/>
      <c r="HBY8" s="1377"/>
      <c r="HBZ8" s="1377"/>
      <c r="HCA8" s="1377"/>
      <c r="HCB8" s="1377"/>
      <c r="HCC8" s="1377"/>
      <c r="HCD8" s="1377"/>
      <c r="HCE8" s="1377"/>
      <c r="HCF8" s="1377"/>
      <c r="HCG8" s="1377"/>
      <c r="HCH8" s="1377"/>
      <c r="HCI8" s="1377"/>
      <c r="HCJ8" s="1377"/>
      <c r="HCK8" s="1377"/>
      <c r="HCL8" s="1377"/>
      <c r="HCM8" s="1377"/>
      <c r="HCN8" s="1377"/>
      <c r="HCO8" s="1377"/>
      <c r="HCP8" s="1377"/>
      <c r="HCQ8" s="1377"/>
      <c r="HCR8" s="1377"/>
      <c r="HCS8" s="1377"/>
      <c r="HCT8" s="1377"/>
      <c r="HCU8" s="1377"/>
      <c r="HCV8" s="1377"/>
      <c r="HCW8" s="1377"/>
      <c r="HCX8" s="1377"/>
      <c r="HCY8" s="1377"/>
      <c r="HCZ8" s="1377"/>
      <c r="HDA8" s="1377"/>
      <c r="HDB8" s="1377"/>
      <c r="HDC8" s="1377"/>
      <c r="HDD8" s="1377"/>
      <c r="HDE8" s="1377"/>
      <c r="HDF8" s="1377"/>
      <c r="HDG8" s="1377"/>
      <c r="HDH8" s="1377"/>
      <c r="HDI8" s="1377"/>
      <c r="HDJ8" s="1377"/>
      <c r="HDK8" s="1377"/>
      <c r="HDL8" s="1377"/>
      <c r="HDM8" s="1377"/>
      <c r="HDN8" s="1377"/>
      <c r="HDO8" s="1377"/>
      <c r="HDP8" s="1377"/>
      <c r="HDQ8" s="1377"/>
      <c r="HDR8" s="1377"/>
      <c r="HDS8" s="1377"/>
      <c r="HDT8" s="1377"/>
      <c r="HDU8" s="1377"/>
      <c r="HDV8" s="1377"/>
      <c r="HDW8" s="1377"/>
      <c r="HDX8" s="1377"/>
      <c r="HDY8" s="1377"/>
      <c r="HDZ8" s="1377"/>
      <c r="HEA8" s="1377"/>
      <c r="HEB8" s="1377"/>
      <c r="HEC8" s="1377"/>
      <c r="HED8" s="1377"/>
      <c r="HEE8" s="1377"/>
      <c r="HEF8" s="1377"/>
      <c r="HEG8" s="1377"/>
      <c r="HEH8" s="1377"/>
      <c r="HEI8" s="1377"/>
      <c r="HEJ8" s="1377"/>
      <c r="HEK8" s="1377"/>
      <c r="HEL8" s="1377"/>
      <c r="HEM8" s="1377"/>
      <c r="HEN8" s="1377"/>
      <c r="HEO8" s="1377"/>
      <c r="HEP8" s="1377"/>
      <c r="HEQ8" s="1377"/>
      <c r="HER8" s="1377"/>
      <c r="HES8" s="1377"/>
      <c r="HET8" s="1377"/>
      <c r="HEU8" s="1377"/>
      <c r="HEV8" s="1377"/>
      <c r="HEW8" s="1377"/>
      <c r="HEX8" s="1377"/>
      <c r="HEY8" s="1377"/>
      <c r="HEZ8" s="1377"/>
      <c r="HFA8" s="1377"/>
      <c r="HFB8" s="1377"/>
      <c r="HFC8" s="1377"/>
      <c r="HFD8" s="1377"/>
      <c r="HFE8" s="1377"/>
      <c r="HFF8" s="1377"/>
      <c r="HFG8" s="1377"/>
      <c r="HFH8" s="1377"/>
      <c r="HFI8" s="1377"/>
      <c r="HFJ8" s="1377"/>
      <c r="HFK8" s="1377"/>
      <c r="HFL8" s="1377"/>
      <c r="HFM8" s="1377"/>
      <c r="HFN8" s="1377"/>
      <c r="HFO8" s="1377"/>
      <c r="HFP8" s="1377"/>
      <c r="HFQ8" s="1377"/>
      <c r="HFR8" s="1377"/>
      <c r="HFS8" s="1377"/>
      <c r="HFT8" s="1377"/>
      <c r="HFU8" s="1377"/>
      <c r="HFV8" s="1377"/>
      <c r="HFW8" s="1377"/>
      <c r="HFX8" s="1377"/>
      <c r="HFY8" s="1377"/>
      <c r="HFZ8" s="1377"/>
      <c r="HGA8" s="1377"/>
      <c r="HGB8" s="1377"/>
      <c r="HGC8" s="1377"/>
      <c r="HGD8" s="1377"/>
      <c r="HGE8" s="1377"/>
      <c r="HGF8" s="1377"/>
      <c r="HGG8" s="1377"/>
      <c r="HGH8" s="1377"/>
      <c r="HGI8" s="1377"/>
      <c r="HGJ8" s="1377"/>
      <c r="HGK8" s="1377"/>
      <c r="HGL8" s="1377"/>
      <c r="HGM8" s="1377"/>
      <c r="HGN8" s="1377"/>
      <c r="HGO8" s="1377"/>
      <c r="HGP8" s="1377"/>
      <c r="HGQ8" s="1377"/>
      <c r="HGR8" s="1377"/>
      <c r="HGS8" s="1377"/>
      <c r="HGT8" s="1377"/>
      <c r="HGU8" s="1377"/>
      <c r="HGV8" s="1377"/>
      <c r="HGW8" s="1377"/>
      <c r="HGX8" s="1377"/>
      <c r="HGY8" s="1377"/>
      <c r="HGZ8" s="1377"/>
      <c r="HHA8" s="1377"/>
      <c r="HHB8" s="1377"/>
      <c r="HHC8" s="1377"/>
      <c r="HHD8" s="1377"/>
      <c r="HHE8" s="1377"/>
      <c r="HHF8" s="1377"/>
      <c r="HHG8" s="1377"/>
      <c r="HHH8" s="1377"/>
      <c r="HHI8" s="1377"/>
      <c r="HHJ8" s="1377"/>
      <c r="HHK8" s="1377"/>
      <c r="HHL8" s="1377"/>
      <c r="HHM8" s="1377"/>
      <c r="HHN8" s="1377"/>
      <c r="HHO8" s="1377"/>
      <c r="HHP8" s="1377"/>
      <c r="HHQ8" s="1377"/>
      <c r="HHR8" s="1377"/>
      <c r="HHS8" s="1377"/>
      <c r="HHT8" s="1377"/>
      <c r="HHU8" s="1377"/>
      <c r="HHV8" s="1377"/>
      <c r="HHW8" s="1377"/>
      <c r="HHX8" s="1377"/>
      <c r="HHY8" s="1377"/>
      <c r="HHZ8" s="1377"/>
      <c r="HIA8" s="1377"/>
      <c r="HIB8" s="1377"/>
      <c r="HIC8" s="1377"/>
      <c r="HID8" s="1377"/>
      <c r="HIE8" s="1377"/>
      <c r="HIF8" s="1377"/>
      <c r="HIG8" s="1377"/>
      <c r="HIH8" s="1377"/>
      <c r="HII8" s="1377"/>
      <c r="HIJ8" s="1377"/>
      <c r="HIK8" s="1377"/>
      <c r="HIL8" s="1377"/>
      <c r="HIM8" s="1377"/>
      <c r="HIN8" s="1377"/>
      <c r="HIO8" s="1377"/>
      <c r="HIP8" s="1377"/>
      <c r="HIQ8" s="1377"/>
      <c r="HIR8" s="1377"/>
      <c r="HIS8" s="1377"/>
      <c r="HIT8" s="1377"/>
      <c r="HIU8" s="1377"/>
      <c r="HIV8" s="1377"/>
      <c r="HIW8" s="1377"/>
      <c r="HIX8" s="1377"/>
      <c r="HIY8" s="1377"/>
      <c r="HIZ8" s="1377"/>
      <c r="HJA8" s="1377"/>
      <c r="HJB8" s="1377"/>
      <c r="HJC8" s="1377"/>
      <c r="HJD8" s="1377"/>
      <c r="HJE8" s="1377"/>
      <c r="HJF8" s="1377"/>
      <c r="HJG8" s="1377"/>
      <c r="HJH8" s="1377"/>
      <c r="HJI8" s="1377"/>
      <c r="HJJ8" s="1377"/>
      <c r="HJK8" s="1377"/>
      <c r="HJL8" s="1377"/>
      <c r="HJM8" s="1377"/>
      <c r="HJN8" s="1377"/>
      <c r="HJO8" s="1377"/>
      <c r="HJP8" s="1377"/>
      <c r="HJQ8" s="1377"/>
      <c r="HJR8" s="1377"/>
      <c r="HJS8" s="1377"/>
      <c r="HJT8" s="1377"/>
      <c r="HJU8" s="1377"/>
      <c r="HJV8" s="1377"/>
      <c r="HJW8" s="1377"/>
      <c r="HJX8" s="1377"/>
      <c r="HJY8" s="1377"/>
      <c r="HJZ8" s="1377"/>
      <c r="HKA8" s="1377"/>
      <c r="HKB8" s="1377"/>
      <c r="HKC8" s="1377"/>
      <c r="HKD8" s="1377"/>
      <c r="HKE8" s="1377"/>
      <c r="HKF8" s="1377"/>
      <c r="HKG8" s="1377"/>
      <c r="HKH8" s="1377"/>
      <c r="HKI8" s="1377"/>
      <c r="HKJ8" s="1377"/>
      <c r="HKK8" s="1377"/>
      <c r="HKL8" s="1377"/>
      <c r="HKM8" s="1377"/>
      <c r="HKN8" s="1377"/>
      <c r="HKO8" s="1377"/>
      <c r="HKP8" s="1377"/>
      <c r="HKQ8" s="1377"/>
      <c r="HKR8" s="1377"/>
      <c r="HKS8" s="1377"/>
      <c r="HKT8" s="1377"/>
      <c r="HKU8" s="1377"/>
      <c r="HKV8" s="1377"/>
      <c r="HKW8" s="1377"/>
      <c r="HKX8" s="1377"/>
      <c r="HKY8" s="1377"/>
      <c r="HKZ8" s="1377"/>
      <c r="HLA8" s="1377"/>
      <c r="HLB8" s="1377"/>
      <c r="HLC8" s="1377"/>
      <c r="HLD8" s="1377"/>
      <c r="HLE8" s="1377"/>
      <c r="HLF8" s="1377"/>
      <c r="HLG8" s="1377"/>
      <c r="HLH8" s="1377"/>
      <c r="HLI8" s="1377"/>
      <c r="HLJ8" s="1377"/>
      <c r="HLK8" s="1377"/>
      <c r="HLL8" s="1377"/>
      <c r="HLM8" s="1377"/>
      <c r="HLN8" s="1377"/>
      <c r="HLO8" s="1377"/>
      <c r="HLP8" s="1377"/>
      <c r="HLQ8" s="1377"/>
      <c r="HLR8" s="1377"/>
      <c r="HLS8" s="1377"/>
      <c r="HLT8" s="1377"/>
      <c r="HLU8" s="1377"/>
      <c r="HLV8" s="1377"/>
      <c r="HLW8" s="1377"/>
      <c r="HLX8" s="1377"/>
      <c r="HLY8" s="1377"/>
      <c r="HLZ8" s="1377"/>
      <c r="HMA8" s="1377"/>
      <c r="HMB8" s="1377"/>
      <c r="HMC8" s="1377"/>
      <c r="HMD8" s="1377"/>
      <c r="HME8" s="1377"/>
      <c r="HMF8" s="1377"/>
      <c r="HMG8" s="1377"/>
      <c r="HMH8" s="1377"/>
      <c r="HMI8" s="1377"/>
      <c r="HMJ8" s="1377"/>
      <c r="HMK8" s="1377"/>
      <c r="HML8" s="1377"/>
      <c r="HMM8" s="1377"/>
      <c r="HMN8" s="1377"/>
      <c r="HMO8" s="1377"/>
      <c r="HMP8" s="1377"/>
      <c r="HMQ8" s="1377"/>
      <c r="HMR8" s="1377"/>
      <c r="HMS8" s="1377"/>
      <c r="HMT8" s="1377"/>
      <c r="HMU8" s="1377"/>
      <c r="HMV8" s="1377"/>
      <c r="HMW8" s="1377"/>
      <c r="HMX8" s="1377"/>
      <c r="HMY8" s="1377"/>
      <c r="HMZ8" s="1377"/>
      <c r="HNA8" s="1377"/>
      <c r="HNB8" s="1377"/>
      <c r="HNC8" s="1377"/>
      <c r="HND8" s="1377"/>
      <c r="HNE8" s="1377"/>
      <c r="HNF8" s="1377"/>
      <c r="HNG8" s="1377"/>
      <c r="HNH8" s="1377"/>
      <c r="HNI8" s="1377"/>
      <c r="HNJ8" s="1377"/>
      <c r="HNK8" s="1377"/>
      <c r="HNL8" s="1377"/>
      <c r="HNM8" s="1377"/>
      <c r="HNN8" s="1377"/>
      <c r="HNO8" s="1377"/>
      <c r="HNP8" s="1377"/>
      <c r="HNQ8" s="1377"/>
      <c r="HNR8" s="1377"/>
      <c r="HNS8" s="1377"/>
      <c r="HNT8" s="1377"/>
      <c r="HNU8" s="1377"/>
      <c r="HNV8" s="1377"/>
      <c r="HNW8" s="1377"/>
      <c r="HNX8" s="1377"/>
      <c r="HNY8" s="1377"/>
      <c r="HNZ8" s="1377"/>
      <c r="HOA8" s="1377"/>
      <c r="HOB8" s="1377"/>
      <c r="HOC8" s="1377"/>
      <c r="HOD8" s="1377"/>
      <c r="HOE8" s="1377"/>
      <c r="HOF8" s="1377"/>
      <c r="HOG8" s="1377"/>
      <c r="HOH8" s="1377"/>
      <c r="HOI8" s="1377"/>
      <c r="HOJ8" s="1377"/>
      <c r="HOK8" s="1377"/>
      <c r="HOL8" s="1377"/>
      <c r="HOM8" s="1377"/>
      <c r="HON8" s="1377"/>
      <c r="HOO8" s="1377"/>
      <c r="HOP8" s="1377"/>
      <c r="HOQ8" s="1377"/>
      <c r="HOR8" s="1377"/>
      <c r="HOS8" s="1377"/>
      <c r="HOT8" s="1377"/>
      <c r="HOU8" s="1377"/>
      <c r="HOV8" s="1377"/>
      <c r="HOW8" s="1377"/>
      <c r="HOX8" s="1377"/>
      <c r="HOY8" s="1377"/>
      <c r="HOZ8" s="1377"/>
      <c r="HPA8" s="1377"/>
      <c r="HPB8" s="1377"/>
      <c r="HPC8" s="1377"/>
      <c r="HPD8" s="1377"/>
      <c r="HPE8" s="1377"/>
      <c r="HPF8" s="1377"/>
      <c r="HPG8" s="1377"/>
      <c r="HPH8" s="1377"/>
      <c r="HPI8" s="1377"/>
      <c r="HPJ8" s="1377"/>
      <c r="HPK8" s="1377"/>
      <c r="HPL8" s="1377"/>
      <c r="HPM8" s="1377"/>
      <c r="HPN8" s="1377"/>
      <c r="HPO8" s="1377"/>
      <c r="HPP8" s="1377"/>
      <c r="HPQ8" s="1377"/>
      <c r="HPR8" s="1377"/>
      <c r="HPS8" s="1377"/>
      <c r="HPT8" s="1377"/>
      <c r="HPU8" s="1377"/>
      <c r="HPV8" s="1377"/>
      <c r="HPW8" s="1377"/>
      <c r="HPX8" s="1377"/>
      <c r="HPY8" s="1377"/>
      <c r="HPZ8" s="1377"/>
      <c r="HQA8" s="1377"/>
      <c r="HQB8" s="1377"/>
      <c r="HQC8" s="1377"/>
      <c r="HQD8" s="1377"/>
      <c r="HQE8" s="1377"/>
      <c r="HQF8" s="1377"/>
      <c r="HQG8" s="1377"/>
      <c r="HQH8" s="1377"/>
      <c r="HQI8" s="1377"/>
      <c r="HQJ8" s="1377"/>
      <c r="HQK8" s="1377"/>
      <c r="HQL8" s="1377"/>
      <c r="HQM8" s="1377"/>
      <c r="HQN8" s="1377"/>
      <c r="HQO8" s="1377"/>
      <c r="HQP8" s="1377"/>
      <c r="HQQ8" s="1377"/>
      <c r="HQR8" s="1377"/>
      <c r="HQS8" s="1377"/>
      <c r="HQT8" s="1377"/>
      <c r="HQU8" s="1377"/>
      <c r="HQV8" s="1377"/>
      <c r="HQW8" s="1377"/>
      <c r="HQX8" s="1377"/>
      <c r="HQY8" s="1377"/>
      <c r="HQZ8" s="1377"/>
      <c r="HRA8" s="1377"/>
      <c r="HRB8" s="1377"/>
      <c r="HRC8" s="1377"/>
      <c r="HRD8" s="1377"/>
      <c r="HRE8" s="1377"/>
      <c r="HRF8" s="1377"/>
      <c r="HRG8" s="1377"/>
      <c r="HRH8" s="1377"/>
      <c r="HRI8" s="1377"/>
      <c r="HRJ8" s="1377"/>
      <c r="HRK8" s="1377"/>
      <c r="HRL8" s="1377"/>
      <c r="HRM8" s="1377"/>
      <c r="HRN8" s="1377"/>
      <c r="HRO8" s="1377"/>
      <c r="HRP8" s="1377"/>
      <c r="HRQ8" s="1377"/>
      <c r="HRR8" s="1377"/>
      <c r="HRS8" s="1377"/>
      <c r="HRT8" s="1377"/>
      <c r="HRU8" s="1377"/>
      <c r="HRV8" s="1377"/>
      <c r="HRW8" s="1377"/>
      <c r="HRX8" s="1377"/>
      <c r="HRY8" s="1377"/>
      <c r="HRZ8" s="1377"/>
      <c r="HSA8" s="1377"/>
      <c r="HSB8" s="1377"/>
      <c r="HSC8" s="1377"/>
      <c r="HSD8" s="1377"/>
      <c r="HSE8" s="1377"/>
      <c r="HSF8" s="1377"/>
      <c r="HSG8" s="1377"/>
      <c r="HSH8" s="1377"/>
      <c r="HSI8" s="1377"/>
      <c r="HSJ8" s="1377"/>
      <c r="HSK8" s="1377"/>
      <c r="HSL8" s="1377"/>
      <c r="HSM8" s="1377"/>
      <c r="HSN8" s="1377"/>
      <c r="HSO8" s="1377"/>
      <c r="HSP8" s="1377"/>
      <c r="HSQ8" s="1377"/>
      <c r="HSR8" s="1377"/>
      <c r="HSS8" s="1377"/>
      <c r="HST8" s="1377"/>
      <c r="HSU8" s="1377"/>
      <c r="HSV8" s="1377"/>
      <c r="HSW8" s="1377"/>
      <c r="HSX8" s="1377"/>
      <c r="HSY8" s="1377"/>
      <c r="HSZ8" s="1377"/>
      <c r="HTA8" s="1377"/>
      <c r="HTB8" s="1377"/>
      <c r="HTC8" s="1377"/>
      <c r="HTD8" s="1377"/>
      <c r="HTE8" s="1377"/>
      <c r="HTF8" s="1377"/>
      <c r="HTG8" s="1377"/>
      <c r="HTH8" s="1377"/>
      <c r="HTI8" s="1377"/>
      <c r="HTJ8" s="1377"/>
      <c r="HTK8" s="1377"/>
      <c r="HTL8" s="1377"/>
      <c r="HTM8" s="1377"/>
      <c r="HTN8" s="1377"/>
      <c r="HTO8" s="1377"/>
      <c r="HTP8" s="1377"/>
      <c r="HTQ8" s="1377"/>
      <c r="HTR8" s="1377"/>
      <c r="HTS8" s="1377"/>
      <c r="HTT8" s="1377"/>
      <c r="HTU8" s="1377"/>
      <c r="HTV8" s="1377"/>
      <c r="HTW8" s="1377"/>
      <c r="HTX8" s="1377"/>
      <c r="HTY8" s="1377"/>
      <c r="HTZ8" s="1377"/>
      <c r="HUA8" s="1377"/>
      <c r="HUB8" s="1377"/>
      <c r="HUC8" s="1377"/>
      <c r="HUD8" s="1377"/>
      <c r="HUE8" s="1377"/>
      <c r="HUF8" s="1377"/>
      <c r="HUG8" s="1377"/>
      <c r="HUH8" s="1377"/>
      <c r="HUI8" s="1377"/>
      <c r="HUJ8" s="1377"/>
      <c r="HUK8" s="1377"/>
      <c r="HUL8" s="1377"/>
      <c r="HUM8" s="1377"/>
      <c r="HUN8" s="1377"/>
      <c r="HUO8" s="1377"/>
      <c r="HUP8" s="1377"/>
      <c r="HUQ8" s="1377"/>
      <c r="HUR8" s="1377"/>
      <c r="HUS8" s="1377"/>
      <c r="HUT8" s="1377"/>
      <c r="HUU8" s="1377"/>
      <c r="HUV8" s="1377"/>
      <c r="HUW8" s="1377"/>
      <c r="HUX8" s="1377"/>
      <c r="HUY8" s="1377"/>
      <c r="HUZ8" s="1377"/>
      <c r="HVA8" s="1377"/>
      <c r="HVB8" s="1377"/>
      <c r="HVC8" s="1377"/>
      <c r="HVD8" s="1377"/>
      <c r="HVE8" s="1377"/>
      <c r="HVF8" s="1377"/>
      <c r="HVG8" s="1377"/>
      <c r="HVH8" s="1377"/>
      <c r="HVI8" s="1377"/>
      <c r="HVJ8" s="1377"/>
      <c r="HVK8" s="1377"/>
      <c r="HVL8" s="1377"/>
      <c r="HVM8" s="1377"/>
      <c r="HVN8" s="1377"/>
      <c r="HVO8" s="1377"/>
      <c r="HVP8" s="1377"/>
      <c r="HVQ8" s="1377"/>
      <c r="HVR8" s="1377"/>
      <c r="HVS8" s="1377"/>
      <c r="HVT8" s="1377"/>
      <c r="HVU8" s="1377"/>
      <c r="HVV8" s="1377"/>
      <c r="HVW8" s="1377"/>
      <c r="HVX8" s="1377"/>
      <c r="HVY8" s="1377"/>
      <c r="HVZ8" s="1377"/>
      <c r="HWA8" s="1377"/>
      <c r="HWB8" s="1377"/>
      <c r="HWC8" s="1377"/>
      <c r="HWD8" s="1377"/>
      <c r="HWE8" s="1377"/>
      <c r="HWF8" s="1377"/>
      <c r="HWG8" s="1377"/>
      <c r="HWH8" s="1377"/>
      <c r="HWI8" s="1377"/>
      <c r="HWJ8" s="1377"/>
      <c r="HWK8" s="1377"/>
      <c r="HWL8" s="1377"/>
      <c r="HWM8" s="1377"/>
      <c r="HWN8" s="1377"/>
      <c r="HWO8" s="1377"/>
      <c r="HWP8" s="1377"/>
      <c r="HWQ8" s="1377"/>
      <c r="HWR8" s="1377"/>
      <c r="HWS8" s="1377"/>
      <c r="HWT8" s="1377"/>
      <c r="HWU8" s="1377"/>
      <c r="HWV8" s="1377"/>
      <c r="HWW8" s="1377"/>
      <c r="HWX8" s="1377"/>
      <c r="HWY8" s="1377"/>
      <c r="HWZ8" s="1377"/>
      <c r="HXA8" s="1377"/>
      <c r="HXB8" s="1377"/>
      <c r="HXC8" s="1377"/>
      <c r="HXD8" s="1377"/>
      <c r="HXE8" s="1377"/>
      <c r="HXF8" s="1377"/>
      <c r="HXG8" s="1377"/>
      <c r="HXH8" s="1377"/>
      <c r="HXI8" s="1377"/>
      <c r="HXJ8" s="1377"/>
      <c r="HXK8" s="1377"/>
      <c r="HXL8" s="1377"/>
      <c r="HXM8" s="1377"/>
      <c r="HXN8" s="1377"/>
      <c r="HXO8" s="1377"/>
      <c r="HXP8" s="1377"/>
      <c r="HXQ8" s="1377"/>
      <c r="HXR8" s="1377"/>
      <c r="HXS8" s="1377"/>
      <c r="HXT8" s="1377"/>
      <c r="HXU8" s="1377"/>
      <c r="HXV8" s="1377"/>
      <c r="HXW8" s="1377"/>
      <c r="HXX8" s="1377"/>
      <c r="HXY8" s="1377"/>
      <c r="HXZ8" s="1377"/>
      <c r="HYA8" s="1377"/>
      <c r="HYB8" s="1377"/>
      <c r="HYC8" s="1377"/>
      <c r="HYD8" s="1377"/>
      <c r="HYE8" s="1377"/>
      <c r="HYF8" s="1377"/>
      <c r="HYG8" s="1377"/>
      <c r="HYH8" s="1377"/>
      <c r="HYI8" s="1377"/>
      <c r="HYJ8" s="1377"/>
      <c r="HYK8" s="1377"/>
      <c r="HYL8" s="1377"/>
      <c r="HYM8" s="1377"/>
      <c r="HYN8" s="1377"/>
      <c r="HYO8" s="1377"/>
      <c r="HYP8" s="1377"/>
      <c r="HYQ8" s="1377"/>
      <c r="HYR8" s="1377"/>
      <c r="HYS8" s="1377"/>
      <c r="HYT8" s="1377"/>
      <c r="HYU8" s="1377"/>
      <c r="HYV8" s="1377"/>
      <c r="HYW8" s="1377"/>
      <c r="HYX8" s="1377"/>
      <c r="HYY8" s="1377"/>
      <c r="HYZ8" s="1377"/>
      <c r="HZA8" s="1377"/>
      <c r="HZB8" s="1377"/>
      <c r="HZC8" s="1377"/>
      <c r="HZD8" s="1377"/>
      <c r="HZE8" s="1377"/>
      <c r="HZF8" s="1377"/>
      <c r="HZG8" s="1377"/>
      <c r="HZH8" s="1377"/>
      <c r="HZI8" s="1377"/>
      <c r="HZJ8" s="1377"/>
      <c r="HZK8" s="1377"/>
      <c r="HZL8" s="1377"/>
      <c r="HZM8" s="1377"/>
      <c r="HZN8" s="1377"/>
      <c r="HZO8" s="1377"/>
      <c r="HZP8" s="1377"/>
      <c r="HZQ8" s="1377"/>
      <c r="HZR8" s="1377"/>
      <c r="HZS8" s="1377"/>
      <c r="HZT8" s="1377"/>
      <c r="HZU8" s="1377"/>
      <c r="HZV8" s="1377"/>
      <c r="HZW8" s="1377"/>
      <c r="HZX8" s="1377"/>
      <c r="HZY8" s="1377"/>
      <c r="HZZ8" s="1377"/>
      <c r="IAA8" s="1377"/>
      <c r="IAB8" s="1377"/>
      <c r="IAC8" s="1377"/>
      <c r="IAD8" s="1377"/>
      <c r="IAE8" s="1377"/>
      <c r="IAF8" s="1377"/>
      <c r="IAG8" s="1377"/>
      <c r="IAH8" s="1377"/>
      <c r="IAI8" s="1377"/>
      <c r="IAJ8" s="1377"/>
      <c r="IAK8" s="1377"/>
      <c r="IAL8" s="1377"/>
      <c r="IAM8" s="1377"/>
      <c r="IAN8" s="1377"/>
      <c r="IAO8" s="1377"/>
      <c r="IAP8" s="1377"/>
      <c r="IAQ8" s="1377"/>
      <c r="IAR8" s="1377"/>
      <c r="IAS8" s="1377"/>
      <c r="IAT8" s="1377"/>
      <c r="IAU8" s="1377"/>
      <c r="IAV8" s="1377"/>
      <c r="IAW8" s="1377"/>
      <c r="IAX8" s="1377"/>
      <c r="IAY8" s="1377"/>
      <c r="IAZ8" s="1377"/>
      <c r="IBA8" s="1377"/>
      <c r="IBB8" s="1377"/>
      <c r="IBC8" s="1377"/>
      <c r="IBD8" s="1377"/>
      <c r="IBE8" s="1377"/>
      <c r="IBF8" s="1377"/>
      <c r="IBG8" s="1377"/>
      <c r="IBH8" s="1377"/>
      <c r="IBI8" s="1377"/>
      <c r="IBJ8" s="1377"/>
      <c r="IBK8" s="1377"/>
      <c r="IBL8" s="1377"/>
      <c r="IBM8" s="1377"/>
      <c r="IBN8" s="1377"/>
      <c r="IBO8" s="1377"/>
      <c r="IBP8" s="1377"/>
      <c r="IBQ8" s="1377"/>
      <c r="IBR8" s="1377"/>
      <c r="IBS8" s="1377"/>
      <c r="IBT8" s="1377"/>
      <c r="IBU8" s="1377"/>
      <c r="IBV8" s="1377"/>
      <c r="IBW8" s="1377"/>
      <c r="IBX8" s="1377"/>
      <c r="IBY8" s="1377"/>
      <c r="IBZ8" s="1377"/>
      <c r="ICA8" s="1377"/>
      <c r="ICB8" s="1377"/>
      <c r="ICC8" s="1377"/>
      <c r="ICD8" s="1377"/>
      <c r="ICE8" s="1377"/>
      <c r="ICF8" s="1377"/>
      <c r="ICG8" s="1377"/>
      <c r="ICH8" s="1377"/>
      <c r="ICI8" s="1377"/>
      <c r="ICJ8" s="1377"/>
      <c r="ICK8" s="1377"/>
      <c r="ICL8" s="1377"/>
      <c r="ICM8" s="1377"/>
      <c r="ICN8" s="1377"/>
      <c r="ICO8" s="1377"/>
      <c r="ICP8" s="1377"/>
      <c r="ICQ8" s="1377"/>
      <c r="ICR8" s="1377"/>
      <c r="ICS8" s="1377"/>
      <c r="ICT8" s="1377"/>
      <c r="ICU8" s="1377"/>
      <c r="ICV8" s="1377"/>
      <c r="ICW8" s="1377"/>
      <c r="ICX8" s="1377"/>
      <c r="ICY8" s="1377"/>
      <c r="ICZ8" s="1377"/>
      <c r="IDA8" s="1377"/>
      <c r="IDB8" s="1377"/>
      <c r="IDC8" s="1377"/>
      <c r="IDD8" s="1377"/>
      <c r="IDE8" s="1377"/>
      <c r="IDF8" s="1377"/>
      <c r="IDG8" s="1377"/>
      <c r="IDH8" s="1377"/>
      <c r="IDI8" s="1377"/>
      <c r="IDJ8" s="1377"/>
      <c r="IDK8" s="1377"/>
      <c r="IDL8" s="1377"/>
      <c r="IDM8" s="1377"/>
      <c r="IDN8" s="1377"/>
      <c r="IDO8" s="1377"/>
      <c r="IDP8" s="1377"/>
      <c r="IDQ8" s="1377"/>
      <c r="IDR8" s="1377"/>
      <c r="IDS8" s="1377"/>
      <c r="IDT8" s="1377"/>
      <c r="IDU8" s="1377"/>
      <c r="IDV8" s="1377"/>
      <c r="IDW8" s="1377"/>
      <c r="IDX8" s="1377"/>
      <c r="IDY8" s="1377"/>
      <c r="IDZ8" s="1377"/>
      <c r="IEA8" s="1377"/>
      <c r="IEB8" s="1377"/>
      <c r="IEC8" s="1377"/>
      <c r="IED8" s="1377"/>
      <c r="IEE8" s="1377"/>
      <c r="IEF8" s="1377"/>
      <c r="IEG8" s="1377"/>
      <c r="IEH8" s="1377"/>
      <c r="IEI8" s="1377"/>
      <c r="IEJ8" s="1377"/>
      <c r="IEK8" s="1377"/>
      <c r="IEL8" s="1377"/>
      <c r="IEM8" s="1377"/>
      <c r="IEN8" s="1377"/>
      <c r="IEO8" s="1377"/>
      <c r="IEP8" s="1377"/>
      <c r="IEQ8" s="1377"/>
      <c r="IER8" s="1377"/>
      <c r="IES8" s="1377"/>
      <c r="IET8" s="1377"/>
      <c r="IEU8" s="1377"/>
      <c r="IEV8" s="1377"/>
      <c r="IEW8" s="1377"/>
      <c r="IEX8" s="1377"/>
      <c r="IEY8" s="1377"/>
      <c r="IEZ8" s="1377"/>
      <c r="IFA8" s="1377"/>
      <c r="IFB8" s="1377"/>
      <c r="IFC8" s="1377"/>
      <c r="IFD8" s="1377"/>
      <c r="IFE8" s="1377"/>
      <c r="IFF8" s="1377"/>
      <c r="IFG8" s="1377"/>
      <c r="IFH8" s="1377"/>
      <c r="IFI8" s="1377"/>
      <c r="IFJ8" s="1377"/>
      <c r="IFK8" s="1377"/>
      <c r="IFL8" s="1377"/>
      <c r="IFM8" s="1377"/>
      <c r="IFN8" s="1377"/>
      <c r="IFO8" s="1377"/>
      <c r="IFP8" s="1377"/>
      <c r="IFQ8" s="1377"/>
      <c r="IFR8" s="1377"/>
      <c r="IFS8" s="1377"/>
      <c r="IFT8" s="1377"/>
      <c r="IFU8" s="1377"/>
      <c r="IFV8" s="1377"/>
      <c r="IFW8" s="1377"/>
      <c r="IFX8" s="1377"/>
      <c r="IFY8" s="1377"/>
      <c r="IFZ8" s="1377"/>
      <c r="IGA8" s="1377"/>
      <c r="IGB8" s="1377"/>
      <c r="IGC8" s="1377"/>
      <c r="IGD8" s="1377"/>
      <c r="IGE8" s="1377"/>
      <c r="IGF8" s="1377"/>
      <c r="IGG8" s="1377"/>
      <c r="IGH8" s="1377"/>
      <c r="IGI8" s="1377"/>
      <c r="IGJ8" s="1377"/>
      <c r="IGK8" s="1377"/>
      <c r="IGL8" s="1377"/>
      <c r="IGM8" s="1377"/>
      <c r="IGN8" s="1377"/>
      <c r="IGO8" s="1377"/>
      <c r="IGP8" s="1377"/>
      <c r="IGQ8" s="1377"/>
      <c r="IGR8" s="1377"/>
      <c r="IGS8" s="1377"/>
      <c r="IGT8" s="1377"/>
      <c r="IGU8" s="1377"/>
      <c r="IGV8" s="1377"/>
      <c r="IGW8" s="1377"/>
      <c r="IGX8" s="1377"/>
      <c r="IGY8" s="1377"/>
      <c r="IGZ8" s="1377"/>
      <c r="IHA8" s="1377"/>
      <c r="IHB8" s="1377"/>
      <c r="IHC8" s="1377"/>
      <c r="IHD8" s="1377"/>
      <c r="IHE8" s="1377"/>
      <c r="IHF8" s="1377"/>
      <c r="IHG8" s="1377"/>
      <c r="IHH8" s="1377"/>
      <c r="IHI8" s="1377"/>
      <c r="IHJ8" s="1377"/>
      <c r="IHK8" s="1377"/>
      <c r="IHL8" s="1377"/>
      <c r="IHM8" s="1377"/>
      <c r="IHN8" s="1377"/>
      <c r="IHO8" s="1377"/>
      <c r="IHP8" s="1377"/>
      <c r="IHQ8" s="1377"/>
      <c r="IHR8" s="1377"/>
      <c r="IHS8" s="1377"/>
      <c r="IHT8" s="1377"/>
      <c r="IHU8" s="1377"/>
      <c r="IHV8" s="1377"/>
      <c r="IHW8" s="1377"/>
      <c r="IHX8" s="1377"/>
      <c r="IHY8" s="1377"/>
      <c r="IHZ8" s="1377"/>
      <c r="IIA8" s="1377"/>
      <c r="IIB8" s="1377"/>
      <c r="IIC8" s="1377"/>
      <c r="IID8" s="1377"/>
      <c r="IIE8" s="1377"/>
      <c r="IIF8" s="1377"/>
      <c r="IIG8" s="1377"/>
      <c r="IIH8" s="1377"/>
      <c r="III8" s="1377"/>
      <c r="IIJ8" s="1377"/>
      <c r="IIK8" s="1377"/>
      <c r="IIL8" s="1377"/>
      <c r="IIM8" s="1377"/>
      <c r="IIN8" s="1377"/>
      <c r="IIO8" s="1377"/>
      <c r="IIP8" s="1377"/>
      <c r="IIQ8" s="1377"/>
      <c r="IIR8" s="1377"/>
      <c r="IIS8" s="1377"/>
      <c r="IIT8" s="1377"/>
      <c r="IIU8" s="1377"/>
      <c r="IIV8" s="1377"/>
      <c r="IIW8" s="1377"/>
      <c r="IIX8" s="1377"/>
      <c r="IIY8" s="1377"/>
      <c r="IIZ8" s="1377"/>
      <c r="IJA8" s="1377"/>
      <c r="IJB8" s="1377"/>
      <c r="IJC8" s="1377"/>
      <c r="IJD8" s="1377"/>
      <c r="IJE8" s="1377"/>
      <c r="IJF8" s="1377"/>
      <c r="IJG8" s="1377"/>
      <c r="IJH8" s="1377"/>
      <c r="IJI8" s="1377"/>
      <c r="IJJ8" s="1377"/>
      <c r="IJK8" s="1377"/>
      <c r="IJL8" s="1377"/>
      <c r="IJM8" s="1377"/>
      <c r="IJN8" s="1377"/>
      <c r="IJO8" s="1377"/>
      <c r="IJP8" s="1377"/>
      <c r="IJQ8" s="1377"/>
      <c r="IJR8" s="1377"/>
      <c r="IJS8" s="1377"/>
      <c r="IJT8" s="1377"/>
      <c r="IJU8" s="1377"/>
      <c r="IJV8" s="1377"/>
      <c r="IJW8" s="1377"/>
      <c r="IJX8" s="1377"/>
      <c r="IJY8" s="1377"/>
      <c r="IJZ8" s="1377"/>
      <c r="IKA8" s="1377"/>
      <c r="IKB8" s="1377"/>
      <c r="IKC8" s="1377"/>
      <c r="IKD8" s="1377"/>
      <c r="IKE8" s="1377"/>
      <c r="IKF8" s="1377"/>
      <c r="IKG8" s="1377"/>
      <c r="IKH8" s="1377"/>
      <c r="IKI8" s="1377"/>
      <c r="IKJ8" s="1377"/>
      <c r="IKK8" s="1377"/>
      <c r="IKL8" s="1377"/>
      <c r="IKM8" s="1377"/>
      <c r="IKN8" s="1377"/>
      <c r="IKO8" s="1377"/>
      <c r="IKP8" s="1377"/>
      <c r="IKQ8" s="1377"/>
      <c r="IKR8" s="1377"/>
      <c r="IKS8" s="1377"/>
      <c r="IKT8" s="1377"/>
      <c r="IKU8" s="1377"/>
      <c r="IKV8" s="1377"/>
      <c r="IKW8" s="1377"/>
      <c r="IKX8" s="1377"/>
      <c r="IKY8" s="1377"/>
      <c r="IKZ8" s="1377"/>
      <c r="ILA8" s="1377"/>
      <c r="ILB8" s="1377"/>
      <c r="ILC8" s="1377"/>
      <c r="ILD8" s="1377"/>
      <c r="ILE8" s="1377"/>
      <c r="ILF8" s="1377"/>
      <c r="ILG8" s="1377"/>
      <c r="ILH8" s="1377"/>
      <c r="ILI8" s="1377"/>
      <c r="ILJ8" s="1377"/>
      <c r="ILK8" s="1377"/>
      <c r="ILL8" s="1377"/>
      <c r="ILM8" s="1377"/>
      <c r="ILN8" s="1377"/>
      <c r="ILO8" s="1377"/>
      <c r="ILP8" s="1377"/>
      <c r="ILQ8" s="1377"/>
      <c r="ILR8" s="1377"/>
      <c r="ILS8" s="1377"/>
      <c r="ILT8" s="1377"/>
      <c r="ILU8" s="1377"/>
      <c r="ILV8" s="1377"/>
      <c r="ILW8" s="1377"/>
      <c r="ILX8" s="1377"/>
      <c r="ILY8" s="1377"/>
      <c r="ILZ8" s="1377"/>
      <c r="IMA8" s="1377"/>
      <c r="IMB8" s="1377"/>
      <c r="IMC8" s="1377"/>
      <c r="IMD8" s="1377"/>
      <c r="IME8" s="1377"/>
      <c r="IMF8" s="1377"/>
      <c r="IMG8" s="1377"/>
      <c r="IMH8" s="1377"/>
      <c r="IMI8" s="1377"/>
      <c r="IMJ8" s="1377"/>
      <c r="IMK8" s="1377"/>
      <c r="IML8" s="1377"/>
      <c r="IMM8" s="1377"/>
      <c r="IMN8" s="1377"/>
      <c r="IMO8" s="1377"/>
      <c r="IMP8" s="1377"/>
      <c r="IMQ8" s="1377"/>
      <c r="IMR8" s="1377"/>
      <c r="IMS8" s="1377"/>
      <c r="IMT8" s="1377"/>
      <c r="IMU8" s="1377"/>
      <c r="IMV8" s="1377"/>
      <c r="IMW8" s="1377"/>
      <c r="IMX8" s="1377"/>
      <c r="IMY8" s="1377"/>
      <c r="IMZ8" s="1377"/>
      <c r="INA8" s="1377"/>
      <c r="INB8" s="1377"/>
      <c r="INC8" s="1377"/>
      <c r="IND8" s="1377"/>
      <c r="INE8" s="1377"/>
      <c r="INF8" s="1377"/>
      <c r="ING8" s="1377"/>
      <c r="INH8" s="1377"/>
      <c r="INI8" s="1377"/>
      <c r="INJ8" s="1377"/>
      <c r="INK8" s="1377"/>
      <c r="INL8" s="1377"/>
      <c r="INM8" s="1377"/>
      <c r="INN8" s="1377"/>
      <c r="INO8" s="1377"/>
      <c r="INP8" s="1377"/>
      <c r="INQ8" s="1377"/>
      <c r="INR8" s="1377"/>
      <c r="INS8" s="1377"/>
      <c r="INT8" s="1377"/>
      <c r="INU8" s="1377"/>
      <c r="INV8" s="1377"/>
      <c r="INW8" s="1377"/>
      <c r="INX8" s="1377"/>
      <c r="INY8" s="1377"/>
      <c r="INZ8" s="1377"/>
      <c r="IOA8" s="1377"/>
      <c r="IOB8" s="1377"/>
      <c r="IOC8" s="1377"/>
      <c r="IOD8" s="1377"/>
      <c r="IOE8" s="1377"/>
      <c r="IOF8" s="1377"/>
      <c r="IOG8" s="1377"/>
      <c r="IOH8" s="1377"/>
      <c r="IOI8" s="1377"/>
      <c r="IOJ8" s="1377"/>
      <c r="IOK8" s="1377"/>
      <c r="IOL8" s="1377"/>
      <c r="IOM8" s="1377"/>
      <c r="ION8" s="1377"/>
      <c r="IOO8" s="1377"/>
      <c r="IOP8" s="1377"/>
      <c r="IOQ8" s="1377"/>
      <c r="IOR8" s="1377"/>
      <c r="IOS8" s="1377"/>
      <c r="IOT8" s="1377"/>
      <c r="IOU8" s="1377"/>
      <c r="IOV8" s="1377"/>
      <c r="IOW8" s="1377"/>
      <c r="IOX8" s="1377"/>
      <c r="IOY8" s="1377"/>
      <c r="IOZ8" s="1377"/>
      <c r="IPA8" s="1377"/>
      <c r="IPB8" s="1377"/>
      <c r="IPC8" s="1377"/>
      <c r="IPD8" s="1377"/>
      <c r="IPE8" s="1377"/>
      <c r="IPF8" s="1377"/>
      <c r="IPG8" s="1377"/>
      <c r="IPH8" s="1377"/>
      <c r="IPI8" s="1377"/>
      <c r="IPJ8" s="1377"/>
      <c r="IPK8" s="1377"/>
      <c r="IPL8" s="1377"/>
      <c r="IPM8" s="1377"/>
      <c r="IPN8" s="1377"/>
      <c r="IPO8" s="1377"/>
      <c r="IPP8" s="1377"/>
      <c r="IPQ8" s="1377"/>
      <c r="IPR8" s="1377"/>
      <c r="IPS8" s="1377"/>
      <c r="IPT8" s="1377"/>
      <c r="IPU8" s="1377"/>
      <c r="IPV8" s="1377"/>
      <c r="IPW8" s="1377"/>
      <c r="IPX8" s="1377"/>
      <c r="IPY8" s="1377"/>
      <c r="IPZ8" s="1377"/>
      <c r="IQA8" s="1377"/>
      <c r="IQB8" s="1377"/>
      <c r="IQC8" s="1377"/>
      <c r="IQD8" s="1377"/>
      <c r="IQE8" s="1377"/>
      <c r="IQF8" s="1377"/>
      <c r="IQG8" s="1377"/>
      <c r="IQH8" s="1377"/>
      <c r="IQI8" s="1377"/>
      <c r="IQJ8" s="1377"/>
      <c r="IQK8" s="1377"/>
      <c r="IQL8" s="1377"/>
      <c r="IQM8" s="1377"/>
      <c r="IQN8" s="1377"/>
      <c r="IQO8" s="1377"/>
      <c r="IQP8" s="1377"/>
      <c r="IQQ8" s="1377"/>
      <c r="IQR8" s="1377"/>
      <c r="IQS8" s="1377"/>
      <c r="IQT8" s="1377"/>
      <c r="IQU8" s="1377"/>
      <c r="IQV8" s="1377"/>
      <c r="IQW8" s="1377"/>
      <c r="IQX8" s="1377"/>
      <c r="IQY8" s="1377"/>
      <c r="IQZ8" s="1377"/>
      <c r="IRA8" s="1377"/>
      <c r="IRB8" s="1377"/>
      <c r="IRC8" s="1377"/>
      <c r="IRD8" s="1377"/>
      <c r="IRE8" s="1377"/>
      <c r="IRF8" s="1377"/>
      <c r="IRG8" s="1377"/>
      <c r="IRH8" s="1377"/>
      <c r="IRI8" s="1377"/>
      <c r="IRJ8" s="1377"/>
      <c r="IRK8" s="1377"/>
      <c r="IRL8" s="1377"/>
      <c r="IRM8" s="1377"/>
      <c r="IRN8" s="1377"/>
      <c r="IRO8" s="1377"/>
      <c r="IRP8" s="1377"/>
      <c r="IRQ8" s="1377"/>
      <c r="IRR8" s="1377"/>
      <c r="IRS8" s="1377"/>
      <c r="IRT8" s="1377"/>
      <c r="IRU8" s="1377"/>
      <c r="IRV8" s="1377"/>
      <c r="IRW8" s="1377"/>
      <c r="IRX8" s="1377"/>
      <c r="IRY8" s="1377"/>
      <c r="IRZ8" s="1377"/>
      <c r="ISA8" s="1377"/>
      <c r="ISB8" s="1377"/>
      <c r="ISC8" s="1377"/>
      <c r="ISD8" s="1377"/>
      <c r="ISE8" s="1377"/>
      <c r="ISF8" s="1377"/>
      <c r="ISG8" s="1377"/>
      <c r="ISH8" s="1377"/>
      <c r="ISI8" s="1377"/>
      <c r="ISJ8" s="1377"/>
      <c r="ISK8" s="1377"/>
      <c r="ISL8" s="1377"/>
      <c r="ISM8" s="1377"/>
      <c r="ISN8" s="1377"/>
      <c r="ISO8" s="1377"/>
      <c r="ISP8" s="1377"/>
      <c r="ISQ8" s="1377"/>
      <c r="ISR8" s="1377"/>
      <c r="ISS8" s="1377"/>
      <c r="IST8" s="1377"/>
      <c r="ISU8" s="1377"/>
      <c r="ISV8" s="1377"/>
      <c r="ISW8" s="1377"/>
      <c r="ISX8" s="1377"/>
      <c r="ISY8" s="1377"/>
      <c r="ISZ8" s="1377"/>
      <c r="ITA8" s="1377"/>
      <c r="ITB8" s="1377"/>
      <c r="ITC8" s="1377"/>
      <c r="ITD8" s="1377"/>
      <c r="ITE8" s="1377"/>
      <c r="ITF8" s="1377"/>
      <c r="ITG8" s="1377"/>
      <c r="ITH8" s="1377"/>
      <c r="ITI8" s="1377"/>
      <c r="ITJ8" s="1377"/>
      <c r="ITK8" s="1377"/>
      <c r="ITL8" s="1377"/>
      <c r="ITM8" s="1377"/>
      <c r="ITN8" s="1377"/>
      <c r="ITO8" s="1377"/>
      <c r="ITP8" s="1377"/>
      <c r="ITQ8" s="1377"/>
      <c r="ITR8" s="1377"/>
      <c r="ITS8" s="1377"/>
      <c r="ITT8" s="1377"/>
      <c r="ITU8" s="1377"/>
      <c r="ITV8" s="1377"/>
      <c r="ITW8" s="1377"/>
      <c r="ITX8" s="1377"/>
      <c r="ITY8" s="1377"/>
      <c r="ITZ8" s="1377"/>
      <c r="IUA8" s="1377"/>
      <c r="IUB8" s="1377"/>
      <c r="IUC8" s="1377"/>
      <c r="IUD8" s="1377"/>
      <c r="IUE8" s="1377"/>
      <c r="IUF8" s="1377"/>
      <c r="IUG8" s="1377"/>
      <c r="IUH8" s="1377"/>
      <c r="IUI8" s="1377"/>
      <c r="IUJ8" s="1377"/>
      <c r="IUK8" s="1377"/>
      <c r="IUL8" s="1377"/>
      <c r="IUM8" s="1377"/>
      <c r="IUN8" s="1377"/>
      <c r="IUO8" s="1377"/>
      <c r="IUP8" s="1377"/>
      <c r="IUQ8" s="1377"/>
      <c r="IUR8" s="1377"/>
      <c r="IUS8" s="1377"/>
      <c r="IUT8" s="1377"/>
      <c r="IUU8" s="1377"/>
      <c r="IUV8" s="1377"/>
      <c r="IUW8" s="1377"/>
      <c r="IUX8" s="1377"/>
      <c r="IUY8" s="1377"/>
      <c r="IUZ8" s="1377"/>
      <c r="IVA8" s="1377"/>
      <c r="IVB8" s="1377"/>
      <c r="IVC8" s="1377"/>
      <c r="IVD8" s="1377"/>
      <c r="IVE8" s="1377"/>
      <c r="IVF8" s="1377"/>
      <c r="IVG8" s="1377"/>
      <c r="IVH8" s="1377"/>
      <c r="IVI8" s="1377"/>
      <c r="IVJ8" s="1377"/>
      <c r="IVK8" s="1377"/>
      <c r="IVL8" s="1377"/>
      <c r="IVM8" s="1377"/>
      <c r="IVN8" s="1377"/>
      <c r="IVO8" s="1377"/>
      <c r="IVP8" s="1377"/>
      <c r="IVQ8" s="1377"/>
      <c r="IVR8" s="1377"/>
      <c r="IVS8" s="1377"/>
      <c r="IVT8" s="1377"/>
      <c r="IVU8" s="1377"/>
      <c r="IVV8" s="1377"/>
      <c r="IVW8" s="1377"/>
      <c r="IVX8" s="1377"/>
      <c r="IVY8" s="1377"/>
      <c r="IVZ8" s="1377"/>
      <c r="IWA8" s="1377"/>
      <c r="IWB8" s="1377"/>
      <c r="IWC8" s="1377"/>
      <c r="IWD8" s="1377"/>
      <c r="IWE8" s="1377"/>
      <c r="IWF8" s="1377"/>
      <c r="IWG8" s="1377"/>
      <c r="IWH8" s="1377"/>
      <c r="IWI8" s="1377"/>
      <c r="IWJ8" s="1377"/>
      <c r="IWK8" s="1377"/>
      <c r="IWL8" s="1377"/>
      <c r="IWM8" s="1377"/>
      <c r="IWN8" s="1377"/>
      <c r="IWO8" s="1377"/>
      <c r="IWP8" s="1377"/>
      <c r="IWQ8" s="1377"/>
      <c r="IWR8" s="1377"/>
      <c r="IWS8" s="1377"/>
      <c r="IWT8" s="1377"/>
      <c r="IWU8" s="1377"/>
      <c r="IWV8" s="1377"/>
      <c r="IWW8" s="1377"/>
      <c r="IWX8" s="1377"/>
      <c r="IWY8" s="1377"/>
      <c r="IWZ8" s="1377"/>
      <c r="IXA8" s="1377"/>
      <c r="IXB8" s="1377"/>
      <c r="IXC8" s="1377"/>
      <c r="IXD8" s="1377"/>
      <c r="IXE8" s="1377"/>
      <c r="IXF8" s="1377"/>
      <c r="IXG8" s="1377"/>
      <c r="IXH8" s="1377"/>
      <c r="IXI8" s="1377"/>
      <c r="IXJ8" s="1377"/>
      <c r="IXK8" s="1377"/>
      <c r="IXL8" s="1377"/>
      <c r="IXM8" s="1377"/>
      <c r="IXN8" s="1377"/>
      <c r="IXO8" s="1377"/>
      <c r="IXP8" s="1377"/>
      <c r="IXQ8" s="1377"/>
      <c r="IXR8" s="1377"/>
      <c r="IXS8" s="1377"/>
      <c r="IXT8" s="1377"/>
      <c r="IXU8" s="1377"/>
      <c r="IXV8" s="1377"/>
      <c r="IXW8" s="1377"/>
      <c r="IXX8" s="1377"/>
      <c r="IXY8" s="1377"/>
      <c r="IXZ8" s="1377"/>
      <c r="IYA8" s="1377"/>
      <c r="IYB8" s="1377"/>
      <c r="IYC8" s="1377"/>
      <c r="IYD8" s="1377"/>
      <c r="IYE8" s="1377"/>
      <c r="IYF8" s="1377"/>
      <c r="IYG8" s="1377"/>
      <c r="IYH8" s="1377"/>
      <c r="IYI8" s="1377"/>
      <c r="IYJ8" s="1377"/>
      <c r="IYK8" s="1377"/>
      <c r="IYL8" s="1377"/>
      <c r="IYM8" s="1377"/>
      <c r="IYN8" s="1377"/>
      <c r="IYO8" s="1377"/>
      <c r="IYP8" s="1377"/>
      <c r="IYQ8" s="1377"/>
      <c r="IYR8" s="1377"/>
      <c r="IYS8" s="1377"/>
      <c r="IYT8" s="1377"/>
      <c r="IYU8" s="1377"/>
      <c r="IYV8" s="1377"/>
      <c r="IYW8" s="1377"/>
      <c r="IYX8" s="1377"/>
      <c r="IYY8" s="1377"/>
      <c r="IYZ8" s="1377"/>
      <c r="IZA8" s="1377"/>
      <c r="IZB8" s="1377"/>
      <c r="IZC8" s="1377"/>
      <c r="IZD8" s="1377"/>
      <c r="IZE8" s="1377"/>
      <c r="IZF8" s="1377"/>
      <c r="IZG8" s="1377"/>
      <c r="IZH8" s="1377"/>
      <c r="IZI8" s="1377"/>
      <c r="IZJ8" s="1377"/>
      <c r="IZK8" s="1377"/>
      <c r="IZL8" s="1377"/>
      <c r="IZM8" s="1377"/>
      <c r="IZN8" s="1377"/>
      <c r="IZO8" s="1377"/>
      <c r="IZP8" s="1377"/>
      <c r="IZQ8" s="1377"/>
      <c r="IZR8" s="1377"/>
      <c r="IZS8" s="1377"/>
      <c r="IZT8" s="1377"/>
      <c r="IZU8" s="1377"/>
      <c r="IZV8" s="1377"/>
      <c r="IZW8" s="1377"/>
      <c r="IZX8" s="1377"/>
      <c r="IZY8" s="1377"/>
      <c r="IZZ8" s="1377"/>
      <c r="JAA8" s="1377"/>
      <c r="JAB8" s="1377"/>
      <c r="JAC8" s="1377"/>
      <c r="JAD8" s="1377"/>
      <c r="JAE8" s="1377"/>
      <c r="JAF8" s="1377"/>
      <c r="JAG8" s="1377"/>
      <c r="JAH8" s="1377"/>
      <c r="JAI8" s="1377"/>
      <c r="JAJ8" s="1377"/>
      <c r="JAK8" s="1377"/>
      <c r="JAL8" s="1377"/>
      <c r="JAM8" s="1377"/>
      <c r="JAN8" s="1377"/>
      <c r="JAO8" s="1377"/>
      <c r="JAP8" s="1377"/>
      <c r="JAQ8" s="1377"/>
      <c r="JAR8" s="1377"/>
      <c r="JAS8" s="1377"/>
      <c r="JAT8" s="1377"/>
      <c r="JAU8" s="1377"/>
      <c r="JAV8" s="1377"/>
      <c r="JAW8" s="1377"/>
      <c r="JAX8" s="1377"/>
      <c r="JAY8" s="1377"/>
      <c r="JAZ8" s="1377"/>
      <c r="JBA8" s="1377"/>
      <c r="JBB8" s="1377"/>
      <c r="JBC8" s="1377"/>
      <c r="JBD8" s="1377"/>
      <c r="JBE8" s="1377"/>
      <c r="JBF8" s="1377"/>
      <c r="JBG8" s="1377"/>
      <c r="JBH8" s="1377"/>
      <c r="JBI8" s="1377"/>
      <c r="JBJ8" s="1377"/>
      <c r="JBK8" s="1377"/>
      <c r="JBL8" s="1377"/>
      <c r="JBM8" s="1377"/>
      <c r="JBN8" s="1377"/>
      <c r="JBO8" s="1377"/>
      <c r="JBP8" s="1377"/>
      <c r="JBQ8" s="1377"/>
      <c r="JBR8" s="1377"/>
      <c r="JBS8" s="1377"/>
      <c r="JBT8" s="1377"/>
      <c r="JBU8" s="1377"/>
      <c r="JBV8" s="1377"/>
      <c r="JBW8" s="1377"/>
      <c r="JBX8" s="1377"/>
      <c r="JBY8" s="1377"/>
      <c r="JBZ8" s="1377"/>
      <c r="JCA8" s="1377"/>
      <c r="JCB8" s="1377"/>
      <c r="JCC8" s="1377"/>
      <c r="JCD8" s="1377"/>
      <c r="JCE8" s="1377"/>
      <c r="JCF8" s="1377"/>
      <c r="JCG8" s="1377"/>
      <c r="JCH8" s="1377"/>
      <c r="JCI8" s="1377"/>
      <c r="JCJ8" s="1377"/>
      <c r="JCK8" s="1377"/>
      <c r="JCL8" s="1377"/>
      <c r="JCM8" s="1377"/>
      <c r="JCN8" s="1377"/>
      <c r="JCO8" s="1377"/>
      <c r="JCP8" s="1377"/>
      <c r="JCQ8" s="1377"/>
      <c r="JCR8" s="1377"/>
      <c r="JCS8" s="1377"/>
      <c r="JCT8" s="1377"/>
      <c r="JCU8" s="1377"/>
      <c r="JCV8" s="1377"/>
      <c r="JCW8" s="1377"/>
      <c r="JCX8" s="1377"/>
      <c r="JCY8" s="1377"/>
      <c r="JCZ8" s="1377"/>
      <c r="JDA8" s="1377"/>
      <c r="JDB8" s="1377"/>
      <c r="JDC8" s="1377"/>
      <c r="JDD8" s="1377"/>
      <c r="JDE8" s="1377"/>
      <c r="JDF8" s="1377"/>
      <c r="JDG8" s="1377"/>
      <c r="JDH8" s="1377"/>
      <c r="JDI8" s="1377"/>
      <c r="JDJ8" s="1377"/>
      <c r="JDK8" s="1377"/>
      <c r="JDL8" s="1377"/>
      <c r="JDM8" s="1377"/>
      <c r="JDN8" s="1377"/>
      <c r="JDO8" s="1377"/>
      <c r="JDP8" s="1377"/>
      <c r="JDQ8" s="1377"/>
      <c r="JDR8" s="1377"/>
      <c r="JDS8" s="1377"/>
      <c r="JDT8" s="1377"/>
      <c r="JDU8" s="1377"/>
      <c r="JDV8" s="1377"/>
      <c r="JDW8" s="1377"/>
      <c r="JDX8" s="1377"/>
      <c r="JDY8" s="1377"/>
      <c r="JDZ8" s="1377"/>
      <c r="JEA8" s="1377"/>
      <c r="JEB8" s="1377"/>
      <c r="JEC8" s="1377"/>
      <c r="JED8" s="1377"/>
      <c r="JEE8" s="1377"/>
      <c r="JEF8" s="1377"/>
      <c r="JEG8" s="1377"/>
      <c r="JEH8" s="1377"/>
      <c r="JEI8" s="1377"/>
      <c r="JEJ8" s="1377"/>
      <c r="JEK8" s="1377"/>
      <c r="JEL8" s="1377"/>
      <c r="JEM8" s="1377"/>
      <c r="JEN8" s="1377"/>
      <c r="JEO8" s="1377"/>
      <c r="JEP8" s="1377"/>
      <c r="JEQ8" s="1377"/>
      <c r="JER8" s="1377"/>
      <c r="JES8" s="1377"/>
      <c r="JET8" s="1377"/>
      <c r="JEU8" s="1377"/>
      <c r="JEV8" s="1377"/>
      <c r="JEW8" s="1377"/>
      <c r="JEX8" s="1377"/>
      <c r="JEY8" s="1377"/>
      <c r="JEZ8" s="1377"/>
      <c r="JFA8" s="1377"/>
      <c r="JFB8" s="1377"/>
      <c r="JFC8" s="1377"/>
      <c r="JFD8" s="1377"/>
      <c r="JFE8" s="1377"/>
      <c r="JFF8" s="1377"/>
      <c r="JFG8" s="1377"/>
      <c r="JFH8" s="1377"/>
      <c r="JFI8" s="1377"/>
      <c r="JFJ8" s="1377"/>
      <c r="JFK8" s="1377"/>
      <c r="JFL8" s="1377"/>
      <c r="JFM8" s="1377"/>
      <c r="JFN8" s="1377"/>
      <c r="JFO8" s="1377"/>
      <c r="JFP8" s="1377"/>
      <c r="JFQ8" s="1377"/>
      <c r="JFR8" s="1377"/>
      <c r="JFS8" s="1377"/>
      <c r="JFT8" s="1377"/>
      <c r="JFU8" s="1377"/>
      <c r="JFV8" s="1377"/>
      <c r="JFW8" s="1377"/>
      <c r="JFX8" s="1377"/>
      <c r="JFY8" s="1377"/>
      <c r="JFZ8" s="1377"/>
      <c r="JGA8" s="1377"/>
      <c r="JGB8" s="1377"/>
      <c r="JGC8" s="1377"/>
      <c r="JGD8" s="1377"/>
      <c r="JGE8" s="1377"/>
      <c r="JGF8" s="1377"/>
      <c r="JGG8" s="1377"/>
      <c r="JGH8" s="1377"/>
      <c r="JGI8" s="1377"/>
      <c r="JGJ8" s="1377"/>
      <c r="JGK8" s="1377"/>
      <c r="JGL8" s="1377"/>
      <c r="JGM8" s="1377"/>
      <c r="JGN8" s="1377"/>
      <c r="JGO8" s="1377"/>
      <c r="JGP8" s="1377"/>
      <c r="JGQ8" s="1377"/>
      <c r="JGR8" s="1377"/>
      <c r="JGS8" s="1377"/>
      <c r="JGT8" s="1377"/>
      <c r="JGU8" s="1377"/>
      <c r="JGV8" s="1377"/>
      <c r="JGW8" s="1377"/>
      <c r="JGX8" s="1377"/>
      <c r="JGY8" s="1377"/>
      <c r="JGZ8" s="1377"/>
      <c r="JHA8" s="1377"/>
      <c r="JHB8" s="1377"/>
      <c r="JHC8" s="1377"/>
      <c r="JHD8" s="1377"/>
      <c r="JHE8" s="1377"/>
      <c r="JHF8" s="1377"/>
      <c r="JHG8" s="1377"/>
      <c r="JHH8" s="1377"/>
      <c r="JHI8" s="1377"/>
      <c r="JHJ8" s="1377"/>
      <c r="JHK8" s="1377"/>
      <c r="JHL8" s="1377"/>
      <c r="JHM8" s="1377"/>
      <c r="JHN8" s="1377"/>
      <c r="JHO8" s="1377"/>
      <c r="JHP8" s="1377"/>
      <c r="JHQ8" s="1377"/>
      <c r="JHR8" s="1377"/>
      <c r="JHS8" s="1377"/>
      <c r="JHT8" s="1377"/>
      <c r="JHU8" s="1377"/>
      <c r="JHV8" s="1377"/>
      <c r="JHW8" s="1377"/>
      <c r="JHX8" s="1377"/>
      <c r="JHY8" s="1377"/>
      <c r="JHZ8" s="1377"/>
      <c r="JIA8" s="1377"/>
      <c r="JIB8" s="1377"/>
      <c r="JIC8" s="1377"/>
      <c r="JID8" s="1377"/>
      <c r="JIE8" s="1377"/>
      <c r="JIF8" s="1377"/>
      <c r="JIG8" s="1377"/>
      <c r="JIH8" s="1377"/>
      <c r="JII8" s="1377"/>
      <c r="JIJ8" s="1377"/>
      <c r="JIK8" s="1377"/>
      <c r="JIL8" s="1377"/>
      <c r="JIM8" s="1377"/>
      <c r="JIN8" s="1377"/>
      <c r="JIO8" s="1377"/>
      <c r="JIP8" s="1377"/>
      <c r="JIQ8" s="1377"/>
      <c r="JIR8" s="1377"/>
      <c r="JIS8" s="1377"/>
      <c r="JIT8" s="1377"/>
      <c r="JIU8" s="1377"/>
      <c r="JIV8" s="1377"/>
      <c r="JIW8" s="1377"/>
      <c r="JIX8" s="1377"/>
      <c r="JIY8" s="1377"/>
      <c r="JIZ8" s="1377"/>
      <c r="JJA8" s="1377"/>
      <c r="JJB8" s="1377"/>
      <c r="JJC8" s="1377"/>
      <c r="JJD8" s="1377"/>
      <c r="JJE8" s="1377"/>
      <c r="JJF8" s="1377"/>
      <c r="JJG8" s="1377"/>
      <c r="JJH8" s="1377"/>
      <c r="JJI8" s="1377"/>
      <c r="JJJ8" s="1377"/>
      <c r="JJK8" s="1377"/>
      <c r="JJL8" s="1377"/>
      <c r="JJM8" s="1377"/>
      <c r="JJN8" s="1377"/>
      <c r="JJO8" s="1377"/>
      <c r="JJP8" s="1377"/>
      <c r="JJQ8" s="1377"/>
      <c r="JJR8" s="1377"/>
      <c r="JJS8" s="1377"/>
      <c r="JJT8" s="1377"/>
      <c r="JJU8" s="1377"/>
      <c r="JJV8" s="1377"/>
      <c r="JJW8" s="1377"/>
      <c r="JJX8" s="1377"/>
      <c r="JJY8" s="1377"/>
      <c r="JJZ8" s="1377"/>
      <c r="JKA8" s="1377"/>
      <c r="JKB8" s="1377"/>
      <c r="JKC8" s="1377"/>
      <c r="JKD8" s="1377"/>
      <c r="JKE8" s="1377"/>
      <c r="JKF8" s="1377"/>
      <c r="JKG8" s="1377"/>
      <c r="JKH8" s="1377"/>
      <c r="JKI8" s="1377"/>
      <c r="JKJ8" s="1377"/>
      <c r="JKK8" s="1377"/>
      <c r="JKL8" s="1377"/>
      <c r="JKM8" s="1377"/>
      <c r="JKN8" s="1377"/>
      <c r="JKO8" s="1377"/>
      <c r="JKP8" s="1377"/>
      <c r="JKQ8" s="1377"/>
      <c r="JKR8" s="1377"/>
      <c r="JKS8" s="1377"/>
      <c r="JKT8" s="1377"/>
      <c r="JKU8" s="1377"/>
      <c r="JKV8" s="1377"/>
      <c r="JKW8" s="1377"/>
      <c r="JKX8" s="1377"/>
      <c r="JKY8" s="1377"/>
      <c r="JKZ8" s="1377"/>
      <c r="JLA8" s="1377"/>
      <c r="JLB8" s="1377"/>
      <c r="JLC8" s="1377"/>
      <c r="JLD8" s="1377"/>
      <c r="JLE8" s="1377"/>
      <c r="JLF8" s="1377"/>
      <c r="JLG8" s="1377"/>
      <c r="JLH8" s="1377"/>
      <c r="JLI8" s="1377"/>
      <c r="JLJ8" s="1377"/>
      <c r="JLK8" s="1377"/>
      <c r="JLL8" s="1377"/>
      <c r="JLM8" s="1377"/>
      <c r="JLN8" s="1377"/>
      <c r="JLO8" s="1377"/>
      <c r="JLP8" s="1377"/>
      <c r="JLQ8" s="1377"/>
      <c r="JLR8" s="1377"/>
      <c r="JLS8" s="1377"/>
      <c r="JLT8" s="1377"/>
      <c r="JLU8" s="1377"/>
      <c r="JLV8" s="1377"/>
      <c r="JLW8" s="1377"/>
      <c r="JLX8" s="1377"/>
      <c r="JLY8" s="1377"/>
      <c r="JLZ8" s="1377"/>
      <c r="JMA8" s="1377"/>
      <c r="JMB8" s="1377"/>
      <c r="JMC8" s="1377"/>
      <c r="JMD8" s="1377"/>
      <c r="JME8" s="1377"/>
      <c r="JMF8" s="1377"/>
      <c r="JMG8" s="1377"/>
      <c r="JMH8" s="1377"/>
      <c r="JMI8" s="1377"/>
      <c r="JMJ8" s="1377"/>
      <c r="JMK8" s="1377"/>
      <c r="JML8" s="1377"/>
      <c r="JMM8" s="1377"/>
      <c r="JMN8" s="1377"/>
      <c r="JMO8" s="1377"/>
      <c r="JMP8" s="1377"/>
      <c r="JMQ8" s="1377"/>
      <c r="JMR8" s="1377"/>
      <c r="JMS8" s="1377"/>
      <c r="JMT8" s="1377"/>
      <c r="JMU8" s="1377"/>
      <c r="JMV8" s="1377"/>
      <c r="JMW8" s="1377"/>
      <c r="JMX8" s="1377"/>
      <c r="JMY8" s="1377"/>
      <c r="JMZ8" s="1377"/>
      <c r="JNA8" s="1377"/>
      <c r="JNB8" s="1377"/>
      <c r="JNC8" s="1377"/>
      <c r="JND8" s="1377"/>
      <c r="JNE8" s="1377"/>
      <c r="JNF8" s="1377"/>
      <c r="JNG8" s="1377"/>
      <c r="JNH8" s="1377"/>
      <c r="JNI8" s="1377"/>
      <c r="JNJ8" s="1377"/>
      <c r="JNK8" s="1377"/>
      <c r="JNL8" s="1377"/>
      <c r="JNM8" s="1377"/>
      <c r="JNN8" s="1377"/>
      <c r="JNO8" s="1377"/>
      <c r="JNP8" s="1377"/>
      <c r="JNQ8" s="1377"/>
      <c r="JNR8" s="1377"/>
      <c r="JNS8" s="1377"/>
      <c r="JNT8" s="1377"/>
      <c r="JNU8" s="1377"/>
      <c r="JNV8" s="1377"/>
      <c r="JNW8" s="1377"/>
      <c r="JNX8" s="1377"/>
      <c r="JNY8" s="1377"/>
      <c r="JNZ8" s="1377"/>
      <c r="JOA8" s="1377"/>
      <c r="JOB8" s="1377"/>
      <c r="JOC8" s="1377"/>
      <c r="JOD8" s="1377"/>
      <c r="JOE8" s="1377"/>
      <c r="JOF8" s="1377"/>
      <c r="JOG8" s="1377"/>
      <c r="JOH8" s="1377"/>
      <c r="JOI8" s="1377"/>
      <c r="JOJ8" s="1377"/>
      <c r="JOK8" s="1377"/>
      <c r="JOL8" s="1377"/>
      <c r="JOM8" s="1377"/>
      <c r="JON8" s="1377"/>
      <c r="JOO8" s="1377"/>
      <c r="JOP8" s="1377"/>
      <c r="JOQ8" s="1377"/>
      <c r="JOR8" s="1377"/>
      <c r="JOS8" s="1377"/>
      <c r="JOT8" s="1377"/>
      <c r="JOU8" s="1377"/>
      <c r="JOV8" s="1377"/>
      <c r="JOW8" s="1377"/>
      <c r="JOX8" s="1377"/>
      <c r="JOY8" s="1377"/>
      <c r="JOZ8" s="1377"/>
      <c r="JPA8" s="1377"/>
      <c r="JPB8" s="1377"/>
      <c r="JPC8" s="1377"/>
      <c r="JPD8" s="1377"/>
      <c r="JPE8" s="1377"/>
      <c r="JPF8" s="1377"/>
      <c r="JPG8" s="1377"/>
      <c r="JPH8" s="1377"/>
      <c r="JPI8" s="1377"/>
      <c r="JPJ8" s="1377"/>
      <c r="JPK8" s="1377"/>
      <c r="JPL8" s="1377"/>
      <c r="JPM8" s="1377"/>
      <c r="JPN8" s="1377"/>
      <c r="JPO8" s="1377"/>
      <c r="JPP8" s="1377"/>
      <c r="JPQ8" s="1377"/>
      <c r="JPR8" s="1377"/>
      <c r="JPS8" s="1377"/>
      <c r="JPT8" s="1377"/>
      <c r="JPU8" s="1377"/>
      <c r="JPV8" s="1377"/>
      <c r="JPW8" s="1377"/>
      <c r="JPX8" s="1377"/>
      <c r="JPY8" s="1377"/>
      <c r="JPZ8" s="1377"/>
      <c r="JQA8" s="1377"/>
      <c r="JQB8" s="1377"/>
      <c r="JQC8" s="1377"/>
      <c r="JQD8" s="1377"/>
      <c r="JQE8" s="1377"/>
      <c r="JQF8" s="1377"/>
      <c r="JQG8" s="1377"/>
      <c r="JQH8" s="1377"/>
      <c r="JQI8" s="1377"/>
      <c r="JQJ8" s="1377"/>
      <c r="JQK8" s="1377"/>
      <c r="JQL8" s="1377"/>
      <c r="JQM8" s="1377"/>
      <c r="JQN8" s="1377"/>
      <c r="JQO8" s="1377"/>
      <c r="JQP8" s="1377"/>
      <c r="JQQ8" s="1377"/>
      <c r="JQR8" s="1377"/>
      <c r="JQS8" s="1377"/>
      <c r="JQT8" s="1377"/>
      <c r="JQU8" s="1377"/>
      <c r="JQV8" s="1377"/>
      <c r="JQW8" s="1377"/>
      <c r="JQX8" s="1377"/>
      <c r="JQY8" s="1377"/>
      <c r="JQZ8" s="1377"/>
      <c r="JRA8" s="1377"/>
      <c r="JRB8" s="1377"/>
      <c r="JRC8" s="1377"/>
      <c r="JRD8" s="1377"/>
      <c r="JRE8" s="1377"/>
      <c r="JRF8" s="1377"/>
      <c r="JRG8" s="1377"/>
      <c r="JRH8" s="1377"/>
      <c r="JRI8" s="1377"/>
      <c r="JRJ8" s="1377"/>
      <c r="JRK8" s="1377"/>
      <c r="JRL8" s="1377"/>
      <c r="JRM8" s="1377"/>
      <c r="JRN8" s="1377"/>
      <c r="JRO8" s="1377"/>
      <c r="JRP8" s="1377"/>
      <c r="JRQ8" s="1377"/>
      <c r="JRR8" s="1377"/>
      <c r="JRS8" s="1377"/>
      <c r="JRT8" s="1377"/>
      <c r="JRU8" s="1377"/>
      <c r="JRV8" s="1377"/>
      <c r="JRW8" s="1377"/>
      <c r="JRX8" s="1377"/>
      <c r="JRY8" s="1377"/>
      <c r="JRZ8" s="1377"/>
      <c r="JSA8" s="1377"/>
      <c r="JSB8" s="1377"/>
      <c r="JSC8" s="1377"/>
      <c r="JSD8" s="1377"/>
      <c r="JSE8" s="1377"/>
      <c r="JSF8" s="1377"/>
      <c r="JSG8" s="1377"/>
      <c r="JSH8" s="1377"/>
      <c r="JSI8" s="1377"/>
      <c r="JSJ8" s="1377"/>
      <c r="JSK8" s="1377"/>
      <c r="JSL8" s="1377"/>
      <c r="JSM8" s="1377"/>
      <c r="JSN8" s="1377"/>
      <c r="JSO8" s="1377"/>
      <c r="JSP8" s="1377"/>
      <c r="JSQ8" s="1377"/>
      <c r="JSR8" s="1377"/>
      <c r="JSS8" s="1377"/>
      <c r="JST8" s="1377"/>
      <c r="JSU8" s="1377"/>
      <c r="JSV8" s="1377"/>
      <c r="JSW8" s="1377"/>
      <c r="JSX8" s="1377"/>
      <c r="JSY8" s="1377"/>
      <c r="JSZ8" s="1377"/>
      <c r="JTA8" s="1377"/>
      <c r="JTB8" s="1377"/>
      <c r="JTC8" s="1377"/>
      <c r="JTD8" s="1377"/>
      <c r="JTE8" s="1377"/>
      <c r="JTF8" s="1377"/>
      <c r="JTG8" s="1377"/>
      <c r="JTH8" s="1377"/>
      <c r="JTI8" s="1377"/>
      <c r="JTJ8" s="1377"/>
      <c r="JTK8" s="1377"/>
      <c r="JTL8" s="1377"/>
      <c r="JTM8" s="1377"/>
      <c r="JTN8" s="1377"/>
      <c r="JTO8" s="1377"/>
      <c r="JTP8" s="1377"/>
      <c r="JTQ8" s="1377"/>
      <c r="JTR8" s="1377"/>
      <c r="JTS8" s="1377"/>
      <c r="JTT8" s="1377"/>
      <c r="JTU8" s="1377"/>
      <c r="JTV8" s="1377"/>
      <c r="JTW8" s="1377"/>
      <c r="JTX8" s="1377"/>
      <c r="JTY8" s="1377"/>
      <c r="JTZ8" s="1377"/>
      <c r="JUA8" s="1377"/>
      <c r="JUB8" s="1377"/>
      <c r="JUC8" s="1377"/>
      <c r="JUD8" s="1377"/>
      <c r="JUE8" s="1377"/>
      <c r="JUF8" s="1377"/>
      <c r="JUG8" s="1377"/>
      <c r="JUH8" s="1377"/>
      <c r="JUI8" s="1377"/>
      <c r="JUJ8" s="1377"/>
      <c r="JUK8" s="1377"/>
      <c r="JUL8" s="1377"/>
      <c r="JUM8" s="1377"/>
      <c r="JUN8" s="1377"/>
      <c r="JUO8" s="1377"/>
      <c r="JUP8" s="1377"/>
      <c r="JUQ8" s="1377"/>
      <c r="JUR8" s="1377"/>
      <c r="JUS8" s="1377"/>
      <c r="JUT8" s="1377"/>
      <c r="JUU8" s="1377"/>
      <c r="JUV8" s="1377"/>
      <c r="JUW8" s="1377"/>
      <c r="JUX8" s="1377"/>
      <c r="JUY8" s="1377"/>
      <c r="JUZ8" s="1377"/>
      <c r="JVA8" s="1377"/>
      <c r="JVB8" s="1377"/>
      <c r="JVC8" s="1377"/>
      <c r="JVD8" s="1377"/>
      <c r="JVE8" s="1377"/>
      <c r="JVF8" s="1377"/>
      <c r="JVG8" s="1377"/>
      <c r="JVH8" s="1377"/>
      <c r="JVI8" s="1377"/>
      <c r="JVJ8" s="1377"/>
      <c r="JVK8" s="1377"/>
      <c r="JVL8" s="1377"/>
      <c r="JVM8" s="1377"/>
      <c r="JVN8" s="1377"/>
      <c r="JVO8" s="1377"/>
      <c r="JVP8" s="1377"/>
      <c r="JVQ8" s="1377"/>
      <c r="JVR8" s="1377"/>
      <c r="JVS8" s="1377"/>
      <c r="JVT8" s="1377"/>
      <c r="JVU8" s="1377"/>
      <c r="JVV8" s="1377"/>
      <c r="JVW8" s="1377"/>
      <c r="JVX8" s="1377"/>
      <c r="JVY8" s="1377"/>
      <c r="JVZ8" s="1377"/>
      <c r="JWA8" s="1377"/>
      <c r="JWB8" s="1377"/>
      <c r="JWC8" s="1377"/>
      <c r="JWD8" s="1377"/>
      <c r="JWE8" s="1377"/>
      <c r="JWF8" s="1377"/>
      <c r="JWG8" s="1377"/>
      <c r="JWH8" s="1377"/>
      <c r="JWI8" s="1377"/>
      <c r="JWJ8" s="1377"/>
      <c r="JWK8" s="1377"/>
      <c r="JWL8" s="1377"/>
      <c r="JWM8" s="1377"/>
      <c r="JWN8" s="1377"/>
      <c r="JWO8" s="1377"/>
      <c r="JWP8" s="1377"/>
      <c r="JWQ8" s="1377"/>
      <c r="JWR8" s="1377"/>
      <c r="JWS8" s="1377"/>
      <c r="JWT8" s="1377"/>
      <c r="JWU8" s="1377"/>
      <c r="JWV8" s="1377"/>
      <c r="JWW8" s="1377"/>
      <c r="JWX8" s="1377"/>
      <c r="JWY8" s="1377"/>
      <c r="JWZ8" s="1377"/>
      <c r="JXA8" s="1377"/>
      <c r="JXB8" s="1377"/>
      <c r="JXC8" s="1377"/>
      <c r="JXD8" s="1377"/>
      <c r="JXE8" s="1377"/>
      <c r="JXF8" s="1377"/>
      <c r="JXG8" s="1377"/>
      <c r="JXH8" s="1377"/>
      <c r="JXI8" s="1377"/>
      <c r="JXJ8" s="1377"/>
      <c r="JXK8" s="1377"/>
      <c r="JXL8" s="1377"/>
      <c r="JXM8" s="1377"/>
      <c r="JXN8" s="1377"/>
      <c r="JXO8" s="1377"/>
      <c r="JXP8" s="1377"/>
      <c r="JXQ8" s="1377"/>
      <c r="JXR8" s="1377"/>
      <c r="JXS8" s="1377"/>
      <c r="JXT8" s="1377"/>
      <c r="JXU8" s="1377"/>
      <c r="JXV8" s="1377"/>
      <c r="JXW8" s="1377"/>
      <c r="JXX8" s="1377"/>
      <c r="JXY8" s="1377"/>
      <c r="JXZ8" s="1377"/>
      <c r="JYA8" s="1377"/>
      <c r="JYB8" s="1377"/>
      <c r="JYC8" s="1377"/>
      <c r="JYD8" s="1377"/>
      <c r="JYE8" s="1377"/>
      <c r="JYF8" s="1377"/>
      <c r="JYG8" s="1377"/>
      <c r="JYH8" s="1377"/>
      <c r="JYI8" s="1377"/>
      <c r="JYJ8" s="1377"/>
      <c r="JYK8" s="1377"/>
      <c r="JYL8" s="1377"/>
      <c r="JYM8" s="1377"/>
      <c r="JYN8" s="1377"/>
      <c r="JYO8" s="1377"/>
      <c r="JYP8" s="1377"/>
      <c r="JYQ8" s="1377"/>
      <c r="JYR8" s="1377"/>
      <c r="JYS8" s="1377"/>
      <c r="JYT8" s="1377"/>
      <c r="JYU8" s="1377"/>
      <c r="JYV8" s="1377"/>
      <c r="JYW8" s="1377"/>
      <c r="JYX8" s="1377"/>
      <c r="JYY8" s="1377"/>
      <c r="JYZ8" s="1377"/>
      <c r="JZA8" s="1377"/>
      <c r="JZB8" s="1377"/>
      <c r="JZC8" s="1377"/>
      <c r="JZD8" s="1377"/>
      <c r="JZE8" s="1377"/>
      <c r="JZF8" s="1377"/>
      <c r="JZG8" s="1377"/>
      <c r="JZH8" s="1377"/>
      <c r="JZI8" s="1377"/>
      <c r="JZJ8" s="1377"/>
      <c r="JZK8" s="1377"/>
      <c r="JZL8" s="1377"/>
      <c r="JZM8" s="1377"/>
      <c r="JZN8" s="1377"/>
      <c r="JZO8" s="1377"/>
      <c r="JZP8" s="1377"/>
      <c r="JZQ8" s="1377"/>
      <c r="JZR8" s="1377"/>
      <c r="JZS8" s="1377"/>
      <c r="JZT8" s="1377"/>
      <c r="JZU8" s="1377"/>
      <c r="JZV8" s="1377"/>
      <c r="JZW8" s="1377"/>
      <c r="JZX8" s="1377"/>
      <c r="JZY8" s="1377"/>
      <c r="JZZ8" s="1377"/>
      <c r="KAA8" s="1377"/>
      <c r="KAB8" s="1377"/>
      <c r="KAC8" s="1377"/>
      <c r="KAD8" s="1377"/>
      <c r="KAE8" s="1377"/>
      <c r="KAF8" s="1377"/>
      <c r="KAG8" s="1377"/>
      <c r="KAH8" s="1377"/>
      <c r="KAI8" s="1377"/>
      <c r="KAJ8" s="1377"/>
      <c r="KAK8" s="1377"/>
      <c r="KAL8" s="1377"/>
      <c r="KAM8" s="1377"/>
      <c r="KAN8" s="1377"/>
      <c r="KAO8" s="1377"/>
      <c r="KAP8" s="1377"/>
      <c r="KAQ8" s="1377"/>
      <c r="KAR8" s="1377"/>
      <c r="KAS8" s="1377"/>
      <c r="KAT8" s="1377"/>
      <c r="KAU8" s="1377"/>
      <c r="KAV8" s="1377"/>
      <c r="KAW8" s="1377"/>
      <c r="KAX8" s="1377"/>
      <c r="KAY8" s="1377"/>
      <c r="KAZ8" s="1377"/>
      <c r="KBA8" s="1377"/>
      <c r="KBB8" s="1377"/>
      <c r="KBC8" s="1377"/>
      <c r="KBD8" s="1377"/>
      <c r="KBE8" s="1377"/>
      <c r="KBF8" s="1377"/>
      <c r="KBG8" s="1377"/>
      <c r="KBH8" s="1377"/>
      <c r="KBI8" s="1377"/>
      <c r="KBJ8" s="1377"/>
      <c r="KBK8" s="1377"/>
      <c r="KBL8" s="1377"/>
      <c r="KBM8" s="1377"/>
      <c r="KBN8" s="1377"/>
      <c r="KBO8" s="1377"/>
      <c r="KBP8" s="1377"/>
      <c r="KBQ8" s="1377"/>
      <c r="KBR8" s="1377"/>
      <c r="KBS8" s="1377"/>
      <c r="KBT8" s="1377"/>
      <c r="KBU8" s="1377"/>
      <c r="KBV8" s="1377"/>
      <c r="KBW8" s="1377"/>
      <c r="KBX8" s="1377"/>
      <c r="KBY8" s="1377"/>
      <c r="KBZ8" s="1377"/>
      <c r="KCA8" s="1377"/>
      <c r="KCB8" s="1377"/>
      <c r="KCC8" s="1377"/>
      <c r="KCD8" s="1377"/>
      <c r="KCE8" s="1377"/>
      <c r="KCF8" s="1377"/>
      <c r="KCG8" s="1377"/>
      <c r="KCH8" s="1377"/>
      <c r="KCI8" s="1377"/>
      <c r="KCJ8" s="1377"/>
      <c r="KCK8" s="1377"/>
      <c r="KCL8" s="1377"/>
      <c r="KCM8" s="1377"/>
      <c r="KCN8" s="1377"/>
      <c r="KCO8" s="1377"/>
      <c r="KCP8" s="1377"/>
      <c r="KCQ8" s="1377"/>
      <c r="KCR8" s="1377"/>
      <c r="KCS8" s="1377"/>
      <c r="KCT8" s="1377"/>
      <c r="KCU8" s="1377"/>
      <c r="KCV8" s="1377"/>
      <c r="KCW8" s="1377"/>
      <c r="KCX8" s="1377"/>
      <c r="KCY8" s="1377"/>
      <c r="KCZ8" s="1377"/>
      <c r="KDA8" s="1377"/>
      <c r="KDB8" s="1377"/>
      <c r="KDC8" s="1377"/>
      <c r="KDD8" s="1377"/>
      <c r="KDE8" s="1377"/>
      <c r="KDF8" s="1377"/>
      <c r="KDG8" s="1377"/>
      <c r="KDH8" s="1377"/>
      <c r="KDI8" s="1377"/>
      <c r="KDJ8" s="1377"/>
      <c r="KDK8" s="1377"/>
      <c r="KDL8" s="1377"/>
      <c r="KDM8" s="1377"/>
      <c r="KDN8" s="1377"/>
      <c r="KDO8" s="1377"/>
      <c r="KDP8" s="1377"/>
      <c r="KDQ8" s="1377"/>
      <c r="KDR8" s="1377"/>
      <c r="KDS8" s="1377"/>
      <c r="KDT8" s="1377"/>
      <c r="KDU8" s="1377"/>
      <c r="KDV8" s="1377"/>
      <c r="KDW8" s="1377"/>
      <c r="KDX8" s="1377"/>
      <c r="KDY8" s="1377"/>
      <c r="KDZ8" s="1377"/>
      <c r="KEA8" s="1377"/>
      <c r="KEB8" s="1377"/>
      <c r="KEC8" s="1377"/>
      <c r="KED8" s="1377"/>
      <c r="KEE8" s="1377"/>
      <c r="KEF8" s="1377"/>
      <c r="KEG8" s="1377"/>
      <c r="KEH8" s="1377"/>
      <c r="KEI8" s="1377"/>
      <c r="KEJ8" s="1377"/>
      <c r="KEK8" s="1377"/>
      <c r="KEL8" s="1377"/>
      <c r="KEM8" s="1377"/>
      <c r="KEN8" s="1377"/>
      <c r="KEO8" s="1377"/>
      <c r="KEP8" s="1377"/>
      <c r="KEQ8" s="1377"/>
      <c r="KER8" s="1377"/>
      <c r="KES8" s="1377"/>
      <c r="KET8" s="1377"/>
      <c r="KEU8" s="1377"/>
      <c r="KEV8" s="1377"/>
      <c r="KEW8" s="1377"/>
      <c r="KEX8" s="1377"/>
      <c r="KEY8" s="1377"/>
      <c r="KEZ8" s="1377"/>
      <c r="KFA8" s="1377"/>
      <c r="KFB8" s="1377"/>
      <c r="KFC8" s="1377"/>
      <c r="KFD8" s="1377"/>
      <c r="KFE8" s="1377"/>
      <c r="KFF8" s="1377"/>
      <c r="KFG8" s="1377"/>
      <c r="KFH8" s="1377"/>
      <c r="KFI8" s="1377"/>
      <c r="KFJ8" s="1377"/>
      <c r="KFK8" s="1377"/>
      <c r="KFL8" s="1377"/>
      <c r="KFM8" s="1377"/>
      <c r="KFN8" s="1377"/>
      <c r="KFO8" s="1377"/>
      <c r="KFP8" s="1377"/>
      <c r="KFQ8" s="1377"/>
      <c r="KFR8" s="1377"/>
      <c r="KFS8" s="1377"/>
      <c r="KFT8" s="1377"/>
      <c r="KFU8" s="1377"/>
      <c r="KFV8" s="1377"/>
      <c r="KFW8" s="1377"/>
      <c r="KFX8" s="1377"/>
      <c r="KFY8" s="1377"/>
      <c r="KFZ8" s="1377"/>
      <c r="KGA8" s="1377"/>
      <c r="KGB8" s="1377"/>
      <c r="KGC8" s="1377"/>
      <c r="KGD8" s="1377"/>
      <c r="KGE8" s="1377"/>
      <c r="KGF8" s="1377"/>
      <c r="KGG8" s="1377"/>
      <c r="KGH8" s="1377"/>
      <c r="KGI8" s="1377"/>
      <c r="KGJ8" s="1377"/>
      <c r="KGK8" s="1377"/>
      <c r="KGL8" s="1377"/>
      <c r="KGM8" s="1377"/>
      <c r="KGN8" s="1377"/>
      <c r="KGO8" s="1377"/>
      <c r="KGP8" s="1377"/>
      <c r="KGQ8" s="1377"/>
      <c r="KGR8" s="1377"/>
      <c r="KGS8" s="1377"/>
      <c r="KGT8" s="1377"/>
      <c r="KGU8" s="1377"/>
      <c r="KGV8" s="1377"/>
      <c r="KGW8" s="1377"/>
      <c r="KGX8" s="1377"/>
      <c r="KGY8" s="1377"/>
      <c r="KGZ8" s="1377"/>
      <c r="KHA8" s="1377"/>
      <c r="KHB8" s="1377"/>
      <c r="KHC8" s="1377"/>
      <c r="KHD8" s="1377"/>
      <c r="KHE8" s="1377"/>
      <c r="KHF8" s="1377"/>
      <c r="KHG8" s="1377"/>
      <c r="KHH8" s="1377"/>
      <c r="KHI8" s="1377"/>
      <c r="KHJ8" s="1377"/>
      <c r="KHK8" s="1377"/>
      <c r="KHL8" s="1377"/>
      <c r="KHM8" s="1377"/>
      <c r="KHN8" s="1377"/>
      <c r="KHO8" s="1377"/>
      <c r="KHP8" s="1377"/>
      <c r="KHQ8" s="1377"/>
      <c r="KHR8" s="1377"/>
      <c r="KHS8" s="1377"/>
      <c r="KHT8" s="1377"/>
      <c r="KHU8" s="1377"/>
      <c r="KHV8" s="1377"/>
      <c r="KHW8" s="1377"/>
      <c r="KHX8" s="1377"/>
      <c r="KHY8" s="1377"/>
      <c r="KHZ8" s="1377"/>
      <c r="KIA8" s="1377"/>
      <c r="KIB8" s="1377"/>
      <c r="KIC8" s="1377"/>
      <c r="KID8" s="1377"/>
      <c r="KIE8" s="1377"/>
      <c r="KIF8" s="1377"/>
      <c r="KIG8" s="1377"/>
      <c r="KIH8" s="1377"/>
      <c r="KII8" s="1377"/>
      <c r="KIJ8" s="1377"/>
      <c r="KIK8" s="1377"/>
      <c r="KIL8" s="1377"/>
      <c r="KIM8" s="1377"/>
      <c r="KIN8" s="1377"/>
      <c r="KIO8" s="1377"/>
      <c r="KIP8" s="1377"/>
      <c r="KIQ8" s="1377"/>
      <c r="KIR8" s="1377"/>
      <c r="KIS8" s="1377"/>
      <c r="KIT8" s="1377"/>
      <c r="KIU8" s="1377"/>
      <c r="KIV8" s="1377"/>
      <c r="KIW8" s="1377"/>
      <c r="KIX8" s="1377"/>
      <c r="KIY8" s="1377"/>
      <c r="KIZ8" s="1377"/>
      <c r="KJA8" s="1377"/>
      <c r="KJB8" s="1377"/>
      <c r="KJC8" s="1377"/>
      <c r="KJD8" s="1377"/>
      <c r="KJE8" s="1377"/>
      <c r="KJF8" s="1377"/>
      <c r="KJG8" s="1377"/>
      <c r="KJH8" s="1377"/>
      <c r="KJI8" s="1377"/>
      <c r="KJJ8" s="1377"/>
      <c r="KJK8" s="1377"/>
      <c r="KJL8" s="1377"/>
      <c r="KJM8" s="1377"/>
      <c r="KJN8" s="1377"/>
      <c r="KJO8" s="1377"/>
      <c r="KJP8" s="1377"/>
      <c r="KJQ8" s="1377"/>
      <c r="KJR8" s="1377"/>
      <c r="KJS8" s="1377"/>
      <c r="KJT8" s="1377"/>
      <c r="KJU8" s="1377"/>
      <c r="KJV8" s="1377"/>
      <c r="KJW8" s="1377"/>
      <c r="KJX8" s="1377"/>
      <c r="KJY8" s="1377"/>
      <c r="KJZ8" s="1377"/>
      <c r="KKA8" s="1377"/>
      <c r="KKB8" s="1377"/>
      <c r="KKC8" s="1377"/>
      <c r="KKD8" s="1377"/>
      <c r="KKE8" s="1377"/>
      <c r="KKF8" s="1377"/>
      <c r="KKG8" s="1377"/>
      <c r="KKH8" s="1377"/>
      <c r="KKI8" s="1377"/>
      <c r="KKJ8" s="1377"/>
      <c r="KKK8" s="1377"/>
      <c r="KKL8" s="1377"/>
      <c r="KKM8" s="1377"/>
      <c r="KKN8" s="1377"/>
      <c r="KKO8" s="1377"/>
      <c r="KKP8" s="1377"/>
      <c r="KKQ8" s="1377"/>
      <c r="KKR8" s="1377"/>
      <c r="KKS8" s="1377"/>
      <c r="KKT8" s="1377"/>
      <c r="KKU8" s="1377"/>
      <c r="KKV8" s="1377"/>
      <c r="KKW8" s="1377"/>
      <c r="KKX8" s="1377"/>
      <c r="KKY8" s="1377"/>
      <c r="KKZ8" s="1377"/>
      <c r="KLA8" s="1377"/>
      <c r="KLB8" s="1377"/>
      <c r="KLC8" s="1377"/>
      <c r="KLD8" s="1377"/>
      <c r="KLE8" s="1377"/>
      <c r="KLF8" s="1377"/>
      <c r="KLG8" s="1377"/>
      <c r="KLH8" s="1377"/>
      <c r="KLI8" s="1377"/>
      <c r="KLJ8" s="1377"/>
      <c r="KLK8" s="1377"/>
      <c r="KLL8" s="1377"/>
      <c r="KLM8" s="1377"/>
      <c r="KLN8" s="1377"/>
      <c r="KLO8" s="1377"/>
      <c r="KLP8" s="1377"/>
      <c r="KLQ8" s="1377"/>
      <c r="KLR8" s="1377"/>
      <c r="KLS8" s="1377"/>
      <c r="KLT8" s="1377"/>
      <c r="KLU8" s="1377"/>
      <c r="KLV8" s="1377"/>
      <c r="KLW8" s="1377"/>
      <c r="KLX8" s="1377"/>
      <c r="KLY8" s="1377"/>
      <c r="KLZ8" s="1377"/>
      <c r="KMA8" s="1377"/>
      <c r="KMB8" s="1377"/>
      <c r="KMC8" s="1377"/>
      <c r="KMD8" s="1377"/>
      <c r="KME8" s="1377"/>
      <c r="KMF8" s="1377"/>
      <c r="KMG8" s="1377"/>
      <c r="KMH8" s="1377"/>
      <c r="KMI8" s="1377"/>
      <c r="KMJ8" s="1377"/>
      <c r="KMK8" s="1377"/>
      <c r="KML8" s="1377"/>
      <c r="KMM8" s="1377"/>
      <c r="KMN8" s="1377"/>
      <c r="KMO8" s="1377"/>
      <c r="KMP8" s="1377"/>
      <c r="KMQ8" s="1377"/>
      <c r="KMR8" s="1377"/>
      <c r="KMS8" s="1377"/>
      <c r="KMT8" s="1377"/>
      <c r="KMU8" s="1377"/>
      <c r="KMV8" s="1377"/>
      <c r="KMW8" s="1377"/>
      <c r="KMX8" s="1377"/>
      <c r="KMY8" s="1377"/>
      <c r="KMZ8" s="1377"/>
      <c r="KNA8" s="1377"/>
      <c r="KNB8" s="1377"/>
      <c r="KNC8" s="1377"/>
      <c r="KND8" s="1377"/>
      <c r="KNE8" s="1377"/>
      <c r="KNF8" s="1377"/>
      <c r="KNG8" s="1377"/>
      <c r="KNH8" s="1377"/>
      <c r="KNI8" s="1377"/>
      <c r="KNJ8" s="1377"/>
      <c r="KNK8" s="1377"/>
      <c r="KNL8" s="1377"/>
      <c r="KNM8" s="1377"/>
      <c r="KNN8" s="1377"/>
      <c r="KNO8" s="1377"/>
      <c r="KNP8" s="1377"/>
      <c r="KNQ8" s="1377"/>
      <c r="KNR8" s="1377"/>
      <c r="KNS8" s="1377"/>
      <c r="KNT8" s="1377"/>
      <c r="KNU8" s="1377"/>
      <c r="KNV8" s="1377"/>
      <c r="KNW8" s="1377"/>
      <c r="KNX8" s="1377"/>
      <c r="KNY8" s="1377"/>
      <c r="KNZ8" s="1377"/>
      <c r="KOA8" s="1377"/>
      <c r="KOB8" s="1377"/>
      <c r="KOC8" s="1377"/>
      <c r="KOD8" s="1377"/>
      <c r="KOE8" s="1377"/>
      <c r="KOF8" s="1377"/>
      <c r="KOG8" s="1377"/>
      <c r="KOH8" s="1377"/>
      <c r="KOI8" s="1377"/>
      <c r="KOJ8" s="1377"/>
      <c r="KOK8" s="1377"/>
      <c r="KOL8" s="1377"/>
      <c r="KOM8" s="1377"/>
      <c r="KON8" s="1377"/>
      <c r="KOO8" s="1377"/>
      <c r="KOP8" s="1377"/>
      <c r="KOQ8" s="1377"/>
      <c r="KOR8" s="1377"/>
      <c r="KOS8" s="1377"/>
      <c r="KOT8" s="1377"/>
      <c r="KOU8" s="1377"/>
      <c r="KOV8" s="1377"/>
      <c r="KOW8" s="1377"/>
      <c r="KOX8" s="1377"/>
      <c r="KOY8" s="1377"/>
      <c r="KOZ8" s="1377"/>
      <c r="KPA8" s="1377"/>
      <c r="KPB8" s="1377"/>
      <c r="KPC8" s="1377"/>
      <c r="KPD8" s="1377"/>
      <c r="KPE8" s="1377"/>
      <c r="KPF8" s="1377"/>
      <c r="KPG8" s="1377"/>
      <c r="KPH8" s="1377"/>
      <c r="KPI8" s="1377"/>
      <c r="KPJ8" s="1377"/>
      <c r="KPK8" s="1377"/>
      <c r="KPL8" s="1377"/>
      <c r="KPM8" s="1377"/>
      <c r="KPN8" s="1377"/>
      <c r="KPO8" s="1377"/>
      <c r="KPP8" s="1377"/>
      <c r="KPQ8" s="1377"/>
      <c r="KPR8" s="1377"/>
      <c r="KPS8" s="1377"/>
      <c r="KPT8" s="1377"/>
      <c r="KPU8" s="1377"/>
      <c r="KPV8" s="1377"/>
      <c r="KPW8" s="1377"/>
      <c r="KPX8" s="1377"/>
      <c r="KPY8" s="1377"/>
      <c r="KPZ8" s="1377"/>
      <c r="KQA8" s="1377"/>
      <c r="KQB8" s="1377"/>
      <c r="KQC8" s="1377"/>
      <c r="KQD8" s="1377"/>
      <c r="KQE8" s="1377"/>
      <c r="KQF8" s="1377"/>
      <c r="KQG8" s="1377"/>
      <c r="KQH8" s="1377"/>
      <c r="KQI8" s="1377"/>
      <c r="KQJ8" s="1377"/>
      <c r="KQK8" s="1377"/>
      <c r="KQL8" s="1377"/>
      <c r="KQM8" s="1377"/>
      <c r="KQN8" s="1377"/>
      <c r="KQO8" s="1377"/>
      <c r="KQP8" s="1377"/>
      <c r="KQQ8" s="1377"/>
      <c r="KQR8" s="1377"/>
      <c r="KQS8" s="1377"/>
      <c r="KQT8" s="1377"/>
      <c r="KQU8" s="1377"/>
      <c r="KQV8" s="1377"/>
      <c r="KQW8" s="1377"/>
      <c r="KQX8" s="1377"/>
      <c r="KQY8" s="1377"/>
      <c r="KQZ8" s="1377"/>
      <c r="KRA8" s="1377"/>
      <c r="KRB8" s="1377"/>
      <c r="KRC8" s="1377"/>
      <c r="KRD8" s="1377"/>
      <c r="KRE8" s="1377"/>
      <c r="KRF8" s="1377"/>
      <c r="KRG8" s="1377"/>
      <c r="KRH8" s="1377"/>
      <c r="KRI8" s="1377"/>
      <c r="KRJ8" s="1377"/>
      <c r="KRK8" s="1377"/>
      <c r="KRL8" s="1377"/>
      <c r="KRM8" s="1377"/>
      <c r="KRN8" s="1377"/>
      <c r="KRO8" s="1377"/>
      <c r="KRP8" s="1377"/>
      <c r="KRQ8" s="1377"/>
      <c r="KRR8" s="1377"/>
      <c r="KRS8" s="1377"/>
      <c r="KRT8" s="1377"/>
      <c r="KRU8" s="1377"/>
      <c r="KRV8" s="1377"/>
      <c r="KRW8" s="1377"/>
      <c r="KRX8" s="1377"/>
      <c r="KRY8" s="1377"/>
      <c r="KRZ8" s="1377"/>
      <c r="KSA8" s="1377"/>
      <c r="KSB8" s="1377"/>
      <c r="KSC8" s="1377"/>
      <c r="KSD8" s="1377"/>
      <c r="KSE8" s="1377"/>
      <c r="KSF8" s="1377"/>
      <c r="KSG8" s="1377"/>
      <c r="KSH8" s="1377"/>
      <c r="KSI8" s="1377"/>
      <c r="KSJ8" s="1377"/>
      <c r="KSK8" s="1377"/>
      <c r="KSL8" s="1377"/>
      <c r="KSM8" s="1377"/>
      <c r="KSN8" s="1377"/>
      <c r="KSO8" s="1377"/>
      <c r="KSP8" s="1377"/>
      <c r="KSQ8" s="1377"/>
      <c r="KSR8" s="1377"/>
      <c r="KSS8" s="1377"/>
      <c r="KST8" s="1377"/>
      <c r="KSU8" s="1377"/>
      <c r="KSV8" s="1377"/>
      <c r="KSW8" s="1377"/>
      <c r="KSX8" s="1377"/>
      <c r="KSY8" s="1377"/>
      <c r="KSZ8" s="1377"/>
      <c r="KTA8" s="1377"/>
      <c r="KTB8" s="1377"/>
      <c r="KTC8" s="1377"/>
      <c r="KTD8" s="1377"/>
      <c r="KTE8" s="1377"/>
      <c r="KTF8" s="1377"/>
      <c r="KTG8" s="1377"/>
      <c r="KTH8" s="1377"/>
      <c r="KTI8" s="1377"/>
      <c r="KTJ8" s="1377"/>
      <c r="KTK8" s="1377"/>
      <c r="KTL8" s="1377"/>
      <c r="KTM8" s="1377"/>
      <c r="KTN8" s="1377"/>
      <c r="KTO8" s="1377"/>
      <c r="KTP8" s="1377"/>
      <c r="KTQ8" s="1377"/>
      <c r="KTR8" s="1377"/>
      <c r="KTS8" s="1377"/>
      <c r="KTT8" s="1377"/>
      <c r="KTU8" s="1377"/>
      <c r="KTV8" s="1377"/>
      <c r="KTW8" s="1377"/>
      <c r="KTX8" s="1377"/>
      <c r="KTY8" s="1377"/>
      <c r="KTZ8" s="1377"/>
      <c r="KUA8" s="1377"/>
      <c r="KUB8" s="1377"/>
      <c r="KUC8" s="1377"/>
      <c r="KUD8" s="1377"/>
      <c r="KUE8" s="1377"/>
      <c r="KUF8" s="1377"/>
      <c r="KUG8" s="1377"/>
      <c r="KUH8" s="1377"/>
      <c r="KUI8" s="1377"/>
      <c r="KUJ8" s="1377"/>
      <c r="KUK8" s="1377"/>
      <c r="KUL8" s="1377"/>
      <c r="KUM8" s="1377"/>
      <c r="KUN8" s="1377"/>
      <c r="KUO8" s="1377"/>
      <c r="KUP8" s="1377"/>
      <c r="KUQ8" s="1377"/>
      <c r="KUR8" s="1377"/>
      <c r="KUS8" s="1377"/>
      <c r="KUT8" s="1377"/>
      <c r="KUU8" s="1377"/>
      <c r="KUV8" s="1377"/>
      <c r="KUW8" s="1377"/>
      <c r="KUX8" s="1377"/>
      <c r="KUY8" s="1377"/>
      <c r="KUZ8" s="1377"/>
      <c r="KVA8" s="1377"/>
      <c r="KVB8" s="1377"/>
      <c r="KVC8" s="1377"/>
      <c r="KVD8" s="1377"/>
      <c r="KVE8" s="1377"/>
      <c r="KVF8" s="1377"/>
      <c r="KVG8" s="1377"/>
      <c r="KVH8" s="1377"/>
      <c r="KVI8" s="1377"/>
      <c r="KVJ8" s="1377"/>
      <c r="KVK8" s="1377"/>
      <c r="KVL8" s="1377"/>
      <c r="KVM8" s="1377"/>
      <c r="KVN8" s="1377"/>
      <c r="KVO8" s="1377"/>
      <c r="KVP8" s="1377"/>
      <c r="KVQ8" s="1377"/>
      <c r="KVR8" s="1377"/>
      <c r="KVS8" s="1377"/>
      <c r="KVT8" s="1377"/>
      <c r="KVU8" s="1377"/>
      <c r="KVV8" s="1377"/>
      <c r="KVW8" s="1377"/>
      <c r="KVX8" s="1377"/>
      <c r="KVY8" s="1377"/>
      <c r="KVZ8" s="1377"/>
      <c r="KWA8" s="1377"/>
      <c r="KWB8" s="1377"/>
      <c r="KWC8" s="1377"/>
      <c r="KWD8" s="1377"/>
      <c r="KWE8" s="1377"/>
      <c r="KWF8" s="1377"/>
      <c r="KWG8" s="1377"/>
      <c r="KWH8" s="1377"/>
      <c r="KWI8" s="1377"/>
      <c r="KWJ8" s="1377"/>
      <c r="KWK8" s="1377"/>
      <c r="KWL8" s="1377"/>
      <c r="KWM8" s="1377"/>
      <c r="KWN8" s="1377"/>
      <c r="KWO8" s="1377"/>
      <c r="KWP8" s="1377"/>
      <c r="KWQ8" s="1377"/>
      <c r="KWR8" s="1377"/>
      <c r="KWS8" s="1377"/>
      <c r="KWT8" s="1377"/>
      <c r="KWU8" s="1377"/>
      <c r="KWV8" s="1377"/>
      <c r="KWW8" s="1377"/>
      <c r="KWX8" s="1377"/>
      <c r="KWY8" s="1377"/>
      <c r="KWZ8" s="1377"/>
      <c r="KXA8" s="1377"/>
      <c r="KXB8" s="1377"/>
      <c r="KXC8" s="1377"/>
      <c r="KXD8" s="1377"/>
      <c r="KXE8" s="1377"/>
      <c r="KXF8" s="1377"/>
      <c r="KXG8" s="1377"/>
      <c r="KXH8" s="1377"/>
      <c r="KXI8" s="1377"/>
      <c r="KXJ8" s="1377"/>
      <c r="KXK8" s="1377"/>
      <c r="KXL8" s="1377"/>
      <c r="KXM8" s="1377"/>
      <c r="KXN8" s="1377"/>
      <c r="KXO8" s="1377"/>
      <c r="KXP8" s="1377"/>
      <c r="KXQ8" s="1377"/>
      <c r="KXR8" s="1377"/>
      <c r="KXS8" s="1377"/>
      <c r="KXT8" s="1377"/>
      <c r="KXU8" s="1377"/>
      <c r="KXV8" s="1377"/>
      <c r="KXW8" s="1377"/>
      <c r="KXX8" s="1377"/>
      <c r="KXY8" s="1377"/>
      <c r="KXZ8" s="1377"/>
      <c r="KYA8" s="1377"/>
      <c r="KYB8" s="1377"/>
      <c r="KYC8" s="1377"/>
      <c r="KYD8" s="1377"/>
      <c r="KYE8" s="1377"/>
      <c r="KYF8" s="1377"/>
      <c r="KYG8" s="1377"/>
      <c r="KYH8" s="1377"/>
      <c r="KYI8" s="1377"/>
      <c r="KYJ8" s="1377"/>
      <c r="KYK8" s="1377"/>
      <c r="KYL8" s="1377"/>
      <c r="KYM8" s="1377"/>
      <c r="KYN8" s="1377"/>
      <c r="KYO8" s="1377"/>
      <c r="KYP8" s="1377"/>
      <c r="KYQ8" s="1377"/>
      <c r="KYR8" s="1377"/>
      <c r="KYS8" s="1377"/>
      <c r="KYT8" s="1377"/>
      <c r="KYU8" s="1377"/>
      <c r="KYV8" s="1377"/>
      <c r="KYW8" s="1377"/>
      <c r="KYX8" s="1377"/>
      <c r="KYY8" s="1377"/>
      <c r="KYZ8" s="1377"/>
      <c r="KZA8" s="1377"/>
      <c r="KZB8" s="1377"/>
      <c r="KZC8" s="1377"/>
      <c r="KZD8" s="1377"/>
      <c r="KZE8" s="1377"/>
      <c r="KZF8" s="1377"/>
      <c r="KZG8" s="1377"/>
      <c r="KZH8" s="1377"/>
      <c r="KZI8" s="1377"/>
      <c r="KZJ8" s="1377"/>
      <c r="KZK8" s="1377"/>
      <c r="KZL8" s="1377"/>
      <c r="KZM8" s="1377"/>
      <c r="KZN8" s="1377"/>
      <c r="KZO8" s="1377"/>
      <c r="KZP8" s="1377"/>
      <c r="KZQ8" s="1377"/>
      <c r="KZR8" s="1377"/>
      <c r="KZS8" s="1377"/>
      <c r="KZT8" s="1377"/>
      <c r="KZU8" s="1377"/>
      <c r="KZV8" s="1377"/>
      <c r="KZW8" s="1377"/>
      <c r="KZX8" s="1377"/>
      <c r="KZY8" s="1377"/>
      <c r="KZZ8" s="1377"/>
      <c r="LAA8" s="1377"/>
      <c r="LAB8" s="1377"/>
      <c r="LAC8" s="1377"/>
      <c r="LAD8" s="1377"/>
      <c r="LAE8" s="1377"/>
      <c r="LAF8" s="1377"/>
      <c r="LAG8" s="1377"/>
      <c r="LAH8" s="1377"/>
      <c r="LAI8" s="1377"/>
      <c r="LAJ8" s="1377"/>
      <c r="LAK8" s="1377"/>
      <c r="LAL8" s="1377"/>
      <c r="LAM8" s="1377"/>
      <c r="LAN8" s="1377"/>
      <c r="LAO8" s="1377"/>
      <c r="LAP8" s="1377"/>
      <c r="LAQ8" s="1377"/>
      <c r="LAR8" s="1377"/>
      <c r="LAS8" s="1377"/>
      <c r="LAT8" s="1377"/>
      <c r="LAU8" s="1377"/>
      <c r="LAV8" s="1377"/>
      <c r="LAW8" s="1377"/>
      <c r="LAX8" s="1377"/>
      <c r="LAY8" s="1377"/>
      <c r="LAZ8" s="1377"/>
      <c r="LBA8" s="1377"/>
      <c r="LBB8" s="1377"/>
      <c r="LBC8" s="1377"/>
      <c r="LBD8" s="1377"/>
      <c r="LBE8" s="1377"/>
      <c r="LBF8" s="1377"/>
      <c r="LBG8" s="1377"/>
      <c r="LBH8" s="1377"/>
      <c r="LBI8" s="1377"/>
      <c r="LBJ8" s="1377"/>
      <c r="LBK8" s="1377"/>
      <c r="LBL8" s="1377"/>
      <c r="LBM8" s="1377"/>
      <c r="LBN8" s="1377"/>
      <c r="LBO8" s="1377"/>
      <c r="LBP8" s="1377"/>
      <c r="LBQ8" s="1377"/>
      <c r="LBR8" s="1377"/>
      <c r="LBS8" s="1377"/>
      <c r="LBT8" s="1377"/>
      <c r="LBU8" s="1377"/>
      <c r="LBV8" s="1377"/>
      <c r="LBW8" s="1377"/>
      <c r="LBX8" s="1377"/>
      <c r="LBY8" s="1377"/>
      <c r="LBZ8" s="1377"/>
      <c r="LCA8" s="1377"/>
      <c r="LCB8" s="1377"/>
      <c r="LCC8" s="1377"/>
      <c r="LCD8" s="1377"/>
      <c r="LCE8" s="1377"/>
      <c r="LCF8" s="1377"/>
      <c r="LCG8" s="1377"/>
      <c r="LCH8" s="1377"/>
      <c r="LCI8" s="1377"/>
      <c r="LCJ8" s="1377"/>
      <c r="LCK8" s="1377"/>
      <c r="LCL8" s="1377"/>
      <c r="LCM8" s="1377"/>
      <c r="LCN8" s="1377"/>
      <c r="LCO8" s="1377"/>
      <c r="LCP8" s="1377"/>
      <c r="LCQ8" s="1377"/>
      <c r="LCR8" s="1377"/>
      <c r="LCS8" s="1377"/>
      <c r="LCT8" s="1377"/>
      <c r="LCU8" s="1377"/>
      <c r="LCV8" s="1377"/>
      <c r="LCW8" s="1377"/>
      <c r="LCX8" s="1377"/>
      <c r="LCY8" s="1377"/>
      <c r="LCZ8" s="1377"/>
      <c r="LDA8" s="1377"/>
      <c r="LDB8" s="1377"/>
      <c r="LDC8" s="1377"/>
      <c r="LDD8" s="1377"/>
      <c r="LDE8" s="1377"/>
      <c r="LDF8" s="1377"/>
      <c r="LDG8" s="1377"/>
      <c r="LDH8" s="1377"/>
      <c r="LDI8" s="1377"/>
      <c r="LDJ8" s="1377"/>
      <c r="LDK8" s="1377"/>
      <c r="LDL8" s="1377"/>
      <c r="LDM8" s="1377"/>
      <c r="LDN8" s="1377"/>
      <c r="LDO8" s="1377"/>
      <c r="LDP8" s="1377"/>
      <c r="LDQ8" s="1377"/>
      <c r="LDR8" s="1377"/>
      <c r="LDS8" s="1377"/>
      <c r="LDT8" s="1377"/>
      <c r="LDU8" s="1377"/>
      <c r="LDV8" s="1377"/>
      <c r="LDW8" s="1377"/>
      <c r="LDX8" s="1377"/>
      <c r="LDY8" s="1377"/>
      <c r="LDZ8" s="1377"/>
      <c r="LEA8" s="1377"/>
      <c r="LEB8" s="1377"/>
      <c r="LEC8" s="1377"/>
      <c r="LED8" s="1377"/>
      <c r="LEE8" s="1377"/>
      <c r="LEF8" s="1377"/>
      <c r="LEG8" s="1377"/>
      <c r="LEH8" s="1377"/>
      <c r="LEI8" s="1377"/>
      <c r="LEJ8" s="1377"/>
      <c r="LEK8" s="1377"/>
      <c r="LEL8" s="1377"/>
      <c r="LEM8" s="1377"/>
      <c r="LEN8" s="1377"/>
      <c r="LEO8" s="1377"/>
      <c r="LEP8" s="1377"/>
      <c r="LEQ8" s="1377"/>
      <c r="LER8" s="1377"/>
      <c r="LES8" s="1377"/>
      <c r="LET8" s="1377"/>
      <c r="LEU8" s="1377"/>
      <c r="LEV8" s="1377"/>
      <c r="LEW8" s="1377"/>
      <c r="LEX8" s="1377"/>
      <c r="LEY8" s="1377"/>
      <c r="LEZ8" s="1377"/>
      <c r="LFA8" s="1377"/>
      <c r="LFB8" s="1377"/>
      <c r="LFC8" s="1377"/>
      <c r="LFD8" s="1377"/>
      <c r="LFE8" s="1377"/>
      <c r="LFF8" s="1377"/>
      <c r="LFG8" s="1377"/>
      <c r="LFH8" s="1377"/>
      <c r="LFI8" s="1377"/>
      <c r="LFJ8" s="1377"/>
      <c r="LFK8" s="1377"/>
      <c r="LFL8" s="1377"/>
      <c r="LFM8" s="1377"/>
      <c r="LFN8" s="1377"/>
      <c r="LFO8" s="1377"/>
      <c r="LFP8" s="1377"/>
      <c r="LFQ8" s="1377"/>
      <c r="LFR8" s="1377"/>
      <c r="LFS8" s="1377"/>
      <c r="LFT8" s="1377"/>
      <c r="LFU8" s="1377"/>
      <c r="LFV8" s="1377"/>
      <c r="LFW8" s="1377"/>
      <c r="LFX8" s="1377"/>
      <c r="LFY8" s="1377"/>
      <c r="LFZ8" s="1377"/>
      <c r="LGA8" s="1377"/>
      <c r="LGB8" s="1377"/>
      <c r="LGC8" s="1377"/>
      <c r="LGD8" s="1377"/>
      <c r="LGE8" s="1377"/>
      <c r="LGF8" s="1377"/>
      <c r="LGG8" s="1377"/>
      <c r="LGH8" s="1377"/>
      <c r="LGI8" s="1377"/>
      <c r="LGJ8" s="1377"/>
      <c r="LGK8" s="1377"/>
      <c r="LGL8" s="1377"/>
      <c r="LGM8" s="1377"/>
      <c r="LGN8" s="1377"/>
      <c r="LGO8" s="1377"/>
      <c r="LGP8" s="1377"/>
      <c r="LGQ8" s="1377"/>
      <c r="LGR8" s="1377"/>
      <c r="LGS8" s="1377"/>
      <c r="LGT8" s="1377"/>
      <c r="LGU8" s="1377"/>
      <c r="LGV8" s="1377"/>
      <c r="LGW8" s="1377"/>
      <c r="LGX8" s="1377"/>
      <c r="LGY8" s="1377"/>
      <c r="LGZ8" s="1377"/>
      <c r="LHA8" s="1377"/>
      <c r="LHB8" s="1377"/>
      <c r="LHC8" s="1377"/>
      <c r="LHD8" s="1377"/>
      <c r="LHE8" s="1377"/>
      <c r="LHF8" s="1377"/>
      <c r="LHG8" s="1377"/>
      <c r="LHH8" s="1377"/>
      <c r="LHI8" s="1377"/>
      <c r="LHJ8" s="1377"/>
      <c r="LHK8" s="1377"/>
      <c r="LHL8" s="1377"/>
      <c r="LHM8" s="1377"/>
      <c r="LHN8" s="1377"/>
      <c r="LHO8" s="1377"/>
      <c r="LHP8" s="1377"/>
      <c r="LHQ8" s="1377"/>
      <c r="LHR8" s="1377"/>
      <c r="LHS8" s="1377"/>
      <c r="LHT8" s="1377"/>
      <c r="LHU8" s="1377"/>
      <c r="LHV8" s="1377"/>
      <c r="LHW8" s="1377"/>
      <c r="LHX8" s="1377"/>
      <c r="LHY8" s="1377"/>
      <c r="LHZ8" s="1377"/>
      <c r="LIA8" s="1377"/>
      <c r="LIB8" s="1377"/>
      <c r="LIC8" s="1377"/>
      <c r="LID8" s="1377"/>
      <c r="LIE8" s="1377"/>
      <c r="LIF8" s="1377"/>
      <c r="LIG8" s="1377"/>
      <c r="LIH8" s="1377"/>
      <c r="LII8" s="1377"/>
      <c r="LIJ8" s="1377"/>
      <c r="LIK8" s="1377"/>
      <c r="LIL8" s="1377"/>
      <c r="LIM8" s="1377"/>
      <c r="LIN8" s="1377"/>
      <c r="LIO8" s="1377"/>
      <c r="LIP8" s="1377"/>
      <c r="LIQ8" s="1377"/>
      <c r="LIR8" s="1377"/>
      <c r="LIS8" s="1377"/>
      <c r="LIT8" s="1377"/>
      <c r="LIU8" s="1377"/>
      <c r="LIV8" s="1377"/>
      <c r="LIW8" s="1377"/>
      <c r="LIX8" s="1377"/>
      <c r="LIY8" s="1377"/>
      <c r="LIZ8" s="1377"/>
      <c r="LJA8" s="1377"/>
      <c r="LJB8" s="1377"/>
      <c r="LJC8" s="1377"/>
      <c r="LJD8" s="1377"/>
      <c r="LJE8" s="1377"/>
      <c r="LJF8" s="1377"/>
      <c r="LJG8" s="1377"/>
      <c r="LJH8" s="1377"/>
      <c r="LJI8" s="1377"/>
      <c r="LJJ8" s="1377"/>
      <c r="LJK8" s="1377"/>
      <c r="LJL8" s="1377"/>
      <c r="LJM8" s="1377"/>
      <c r="LJN8" s="1377"/>
      <c r="LJO8" s="1377"/>
      <c r="LJP8" s="1377"/>
      <c r="LJQ8" s="1377"/>
      <c r="LJR8" s="1377"/>
      <c r="LJS8" s="1377"/>
      <c r="LJT8" s="1377"/>
      <c r="LJU8" s="1377"/>
      <c r="LJV8" s="1377"/>
      <c r="LJW8" s="1377"/>
      <c r="LJX8" s="1377"/>
      <c r="LJY8" s="1377"/>
      <c r="LJZ8" s="1377"/>
      <c r="LKA8" s="1377"/>
      <c r="LKB8" s="1377"/>
      <c r="LKC8" s="1377"/>
      <c r="LKD8" s="1377"/>
      <c r="LKE8" s="1377"/>
      <c r="LKF8" s="1377"/>
      <c r="LKG8" s="1377"/>
      <c r="LKH8" s="1377"/>
      <c r="LKI8" s="1377"/>
      <c r="LKJ8" s="1377"/>
      <c r="LKK8" s="1377"/>
      <c r="LKL8" s="1377"/>
      <c r="LKM8" s="1377"/>
      <c r="LKN8" s="1377"/>
      <c r="LKO8" s="1377"/>
      <c r="LKP8" s="1377"/>
      <c r="LKQ8" s="1377"/>
      <c r="LKR8" s="1377"/>
      <c r="LKS8" s="1377"/>
      <c r="LKT8" s="1377"/>
      <c r="LKU8" s="1377"/>
      <c r="LKV8" s="1377"/>
      <c r="LKW8" s="1377"/>
      <c r="LKX8" s="1377"/>
      <c r="LKY8" s="1377"/>
      <c r="LKZ8" s="1377"/>
      <c r="LLA8" s="1377"/>
      <c r="LLB8" s="1377"/>
      <c r="LLC8" s="1377"/>
      <c r="LLD8" s="1377"/>
      <c r="LLE8" s="1377"/>
      <c r="LLF8" s="1377"/>
      <c r="LLG8" s="1377"/>
      <c r="LLH8" s="1377"/>
      <c r="LLI8" s="1377"/>
      <c r="LLJ8" s="1377"/>
      <c r="LLK8" s="1377"/>
      <c r="LLL8" s="1377"/>
      <c r="LLM8" s="1377"/>
      <c r="LLN8" s="1377"/>
      <c r="LLO8" s="1377"/>
      <c r="LLP8" s="1377"/>
      <c r="LLQ8" s="1377"/>
      <c r="LLR8" s="1377"/>
      <c r="LLS8" s="1377"/>
      <c r="LLT8" s="1377"/>
      <c r="LLU8" s="1377"/>
      <c r="LLV8" s="1377"/>
      <c r="LLW8" s="1377"/>
      <c r="LLX8" s="1377"/>
      <c r="LLY8" s="1377"/>
      <c r="LLZ8" s="1377"/>
      <c r="LMA8" s="1377"/>
      <c r="LMB8" s="1377"/>
      <c r="LMC8" s="1377"/>
      <c r="LMD8" s="1377"/>
      <c r="LME8" s="1377"/>
      <c r="LMF8" s="1377"/>
      <c r="LMG8" s="1377"/>
      <c r="LMH8" s="1377"/>
      <c r="LMI8" s="1377"/>
      <c r="LMJ8" s="1377"/>
      <c r="LMK8" s="1377"/>
      <c r="LML8" s="1377"/>
      <c r="LMM8" s="1377"/>
      <c r="LMN8" s="1377"/>
      <c r="LMO8" s="1377"/>
      <c r="LMP8" s="1377"/>
      <c r="LMQ8" s="1377"/>
      <c r="LMR8" s="1377"/>
      <c r="LMS8" s="1377"/>
      <c r="LMT8" s="1377"/>
      <c r="LMU8" s="1377"/>
      <c r="LMV8" s="1377"/>
      <c r="LMW8" s="1377"/>
      <c r="LMX8" s="1377"/>
      <c r="LMY8" s="1377"/>
      <c r="LMZ8" s="1377"/>
      <c r="LNA8" s="1377"/>
      <c r="LNB8" s="1377"/>
      <c r="LNC8" s="1377"/>
      <c r="LND8" s="1377"/>
      <c r="LNE8" s="1377"/>
      <c r="LNF8" s="1377"/>
      <c r="LNG8" s="1377"/>
      <c r="LNH8" s="1377"/>
      <c r="LNI8" s="1377"/>
      <c r="LNJ8" s="1377"/>
      <c r="LNK8" s="1377"/>
      <c r="LNL8" s="1377"/>
      <c r="LNM8" s="1377"/>
      <c r="LNN8" s="1377"/>
      <c r="LNO8" s="1377"/>
      <c r="LNP8" s="1377"/>
      <c r="LNQ8" s="1377"/>
      <c r="LNR8" s="1377"/>
      <c r="LNS8" s="1377"/>
      <c r="LNT8" s="1377"/>
      <c r="LNU8" s="1377"/>
      <c r="LNV8" s="1377"/>
      <c r="LNW8" s="1377"/>
      <c r="LNX8" s="1377"/>
      <c r="LNY8" s="1377"/>
      <c r="LNZ8" s="1377"/>
      <c r="LOA8" s="1377"/>
      <c r="LOB8" s="1377"/>
      <c r="LOC8" s="1377"/>
      <c r="LOD8" s="1377"/>
      <c r="LOE8" s="1377"/>
      <c r="LOF8" s="1377"/>
      <c r="LOG8" s="1377"/>
      <c r="LOH8" s="1377"/>
      <c r="LOI8" s="1377"/>
      <c r="LOJ8" s="1377"/>
      <c r="LOK8" s="1377"/>
      <c r="LOL8" s="1377"/>
      <c r="LOM8" s="1377"/>
      <c r="LON8" s="1377"/>
      <c r="LOO8" s="1377"/>
      <c r="LOP8" s="1377"/>
      <c r="LOQ8" s="1377"/>
      <c r="LOR8" s="1377"/>
      <c r="LOS8" s="1377"/>
      <c r="LOT8" s="1377"/>
      <c r="LOU8" s="1377"/>
      <c r="LOV8" s="1377"/>
      <c r="LOW8" s="1377"/>
      <c r="LOX8" s="1377"/>
      <c r="LOY8" s="1377"/>
      <c r="LOZ8" s="1377"/>
      <c r="LPA8" s="1377"/>
      <c r="LPB8" s="1377"/>
      <c r="LPC8" s="1377"/>
      <c r="LPD8" s="1377"/>
      <c r="LPE8" s="1377"/>
      <c r="LPF8" s="1377"/>
      <c r="LPG8" s="1377"/>
      <c r="LPH8" s="1377"/>
      <c r="LPI8" s="1377"/>
      <c r="LPJ8" s="1377"/>
      <c r="LPK8" s="1377"/>
      <c r="LPL8" s="1377"/>
      <c r="LPM8" s="1377"/>
      <c r="LPN8" s="1377"/>
      <c r="LPO8" s="1377"/>
      <c r="LPP8" s="1377"/>
      <c r="LPQ8" s="1377"/>
      <c r="LPR8" s="1377"/>
      <c r="LPS8" s="1377"/>
      <c r="LPT8" s="1377"/>
      <c r="LPU8" s="1377"/>
      <c r="LPV8" s="1377"/>
      <c r="LPW8" s="1377"/>
      <c r="LPX8" s="1377"/>
      <c r="LPY8" s="1377"/>
      <c r="LPZ8" s="1377"/>
      <c r="LQA8" s="1377"/>
      <c r="LQB8" s="1377"/>
      <c r="LQC8" s="1377"/>
      <c r="LQD8" s="1377"/>
      <c r="LQE8" s="1377"/>
      <c r="LQF8" s="1377"/>
      <c r="LQG8" s="1377"/>
      <c r="LQH8" s="1377"/>
      <c r="LQI8" s="1377"/>
      <c r="LQJ8" s="1377"/>
      <c r="LQK8" s="1377"/>
      <c r="LQL8" s="1377"/>
      <c r="LQM8" s="1377"/>
      <c r="LQN8" s="1377"/>
      <c r="LQO8" s="1377"/>
      <c r="LQP8" s="1377"/>
      <c r="LQQ8" s="1377"/>
      <c r="LQR8" s="1377"/>
      <c r="LQS8" s="1377"/>
      <c r="LQT8" s="1377"/>
      <c r="LQU8" s="1377"/>
      <c r="LQV8" s="1377"/>
      <c r="LQW8" s="1377"/>
      <c r="LQX8" s="1377"/>
      <c r="LQY8" s="1377"/>
      <c r="LQZ8" s="1377"/>
      <c r="LRA8" s="1377"/>
      <c r="LRB8" s="1377"/>
      <c r="LRC8" s="1377"/>
      <c r="LRD8" s="1377"/>
      <c r="LRE8" s="1377"/>
      <c r="LRF8" s="1377"/>
      <c r="LRG8" s="1377"/>
      <c r="LRH8" s="1377"/>
      <c r="LRI8" s="1377"/>
      <c r="LRJ8" s="1377"/>
      <c r="LRK8" s="1377"/>
      <c r="LRL8" s="1377"/>
      <c r="LRM8" s="1377"/>
      <c r="LRN8" s="1377"/>
      <c r="LRO8" s="1377"/>
      <c r="LRP8" s="1377"/>
      <c r="LRQ8" s="1377"/>
      <c r="LRR8" s="1377"/>
      <c r="LRS8" s="1377"/>
      <c r="LRT8" s="1377"/>
      <c r="LRU8" s="1377"/>
      <c r="LRV8" s="1377"/>
      <c r="LRW8" s="1377"/>
      <c r="LRX8" s="1377"/>
      <c r="LRY8" s="1377"/>
      <c r="LRZ8" s="1377"/>
      <c r="LSA8" s="1377"/>
      <c r="LSB8" s="1377"/>
      <c r="LSC8" s="1377"/>
      <c r="LSD8" s="1377"/>
      <c r="LSE8" s="1377"/>
      <c r="LSF8" s="1377"/>
      <c r="LSG8" s="1377"/>
      <c r="LSH8" s="1377"/>
      <c r="LSI8" s="1377"/>
      <c r="LSJ8" s="1377"/>
      <c r="LSK8" s="1377"/>
      <c r="LSL8" s="1377"/>
      <c r="LSM8" s="1377"/>
      <c r="LSN8" s="1377"/>
      <c r="LSO8" s="1377"/>
      <c r="LSP8" s="1377"/>
      <c r="LSQ8" s="1377"/>
      <c r="LSR8" s="1377"/>
      <c r="LSS8" s="1377"/>
      <c r="LST8" s="1377"/>
      <c r="LSU8" s="1377"/>
      <c r="LSV8" s="1377"/>
      <c r="LSW8" s="1377"/>
      <c r="LSX8" s="1377"/>
      <c r="LSY8" s="1377"/>
      <c r="LSZ8" s="1377"/>
      <c r="LTA8" s="1377"/>
      <c r="LTB8" s="1377"/>
      <c r="LTC8" s="1377"/>
      <c r="LTD8" s="1377"/>
      <c r="LTE8" s="1377"/>
      <c r="LTF8" s="1377"/>
      <c r="LTG8" s="1377"/>
      <c r="LTH8" s="1377"/>
      <c r="LTI8" s="1377"/>
      <c r="LTJ8" s="1377"/>
      <c r="LTK8" s="1377"/>
      <c r="LTL8" s="1377"/>
      <c r="LTM8" s="1377"/>
      <c r="LTN8" s="1377"/>
      <c r="LTO8" s="1377"/>
      <c r="LTP8" s="1377"/>
      <c r="LTQ8" s="1377"/>
      <c r="LTR8" s="1377"/>
      <c r="LTS8" s="1377"/>
      <c r="LTT8" s="1377"/>
      <c r="LTU8" s="1377"/>
      <c r="LTV8" s="1377"/>
      <c r="LTW8" s="1377"/>
      <c r="LTX8" s="1377"/>
      <c r="LTY8" s="1377"/>
      <c r="LTZ8" s="1377"/>
      <c r="LUA8" s="1377"/>
      <c r="LUB8" s="1377"/>
      <c r="LUC8" s="1377"/>
      <c r="LUD8" s="1377"/>
      <c r="LUE8" s="1377"/>
      <c r="LUF8" s="1377"/>
      <c r="LUG8" s="1377"/>
      <c r="LUH8" s="1377"/>
      <c r="LUI8" s="1377"/>
      <c r="LUJ8" s="1377"/>
      <c r="LUK8" s="1377"/>
      <c r="LUL8" s="1377"/>
      <c r="LUM8" s="1377"/>
      <c r="LUN8" s="1377"/>
      <c r="LUO8" s="1377"/>
      <c r="LUP8" s="1377"/>
      <c r="LUQ8" s="1377"/>
      <c r="LUR8" s="1377"/>
      <c r="LUS8" s="1377"/>
      <c r="LUT8" s="1377"/>
      <c r="LUU8" s="1377"/>
      <c r="LUV8" s="1377"/>
      <c r="LUW8" s="1377"/>
      <c r="LUX8" s="1377"/>
      <c r="LUY8" s="1377"/>
      <c r="LUZ8" s="1377"/>
      <c r="LVA8" s="1377"/>
      <c r="LVB8" s="1377"/>
      <c r="LVC8" s="1377"/>
      <c r="LVD8" s="1377"/>
      <c r="LVE8" s="1377"/>
      <c r="LVF8" s="1377"/>
      <c r="LVG8" s="1377"/>
      <c r="LVH8" s="1377"/>
      <c r="LVI8" s="1377"/>
      <c r="LVJ8" s="1377"/>
      <c r="LVK8" s="1377"/>
      <c r="LVL8" s="1377"/>
      <c r="LVM8" s="1377"/>
      <c r="LVN8" s="1377"/>
      <c r="LVO8" s="1377"/>
      <c r="LVP8" s="1377"/>
      <c r="LVQ8" s="1377"/>
      <c r="LVR8" s="1377"/>
      <c r="LVS8" s="1377"/>
      <c r="LVT8" s="1377"/>
      <c r="LVU8" s="1377"/>
      <c r="LVV8" s="1377"/>
      <c r="LVW8" s="1377"/>
      <c r="LVX8" s="1377"/>
      <c r="LVY8" s="1377"/>
      <c r="LVZ8" s="1377"/>
      <c r="LWA8" s="1377"/>
      <c r="LWB8" s="1377"/>
      <c r="LWC8" s="1377"/>
      <c r="LWD8" s="1377"/>
      <c r="LWE8" s="1377"/>
      <c r="LWF8" s="1377"/>
      <c r="LWG8" s="1377"/>
      <c r="LWH8" s="1377"/>
      <c r="LWI8" s="1377"/>
      <c r="LWJ8" s="1377"/>
      <c r="LWK8" s="1377"/>
      <c r="LWL8" s="1377"/>
      <c r="LWM8" s="1377"/>
      <c r="LWN8" s="1377"/>
      <c r="LWO8" s="1377"/>
      <c r="LWP8" s="1377"/>
      <c r="LWQ8" s="1377"/>
      <c r="LWR8" s="1377"/>
      <c r="LWS8" s="1377"/>
      <c r="LWT8" s="1377"/>
      <c r="LWU8" s="1377"/>
      <c r="LWV8" s="1377"/>
      <c r="LWW8" s="1377"/>
      <c r="LWX8" s="1377"/>
      <c r="LWY8" s="1377"/>
      <c r="LWZ8" s="1377"/>
      <c r="LXA8" s="1377"/>
      <c r="LXB8" s="1377"/>
      <c r="LXC8" s="1377"/>
      <c r="LXD8" s="1377"/>
      <c r="LXE8" s="1377"/>
      <c r="LXF8" s="1377"/>
      <c r="LXG8" s="1377"/>
      <c r="LXH8" s="1377"/>
      <c r="LXI8" s="1377"/>
      <c r="LXJ8" s="1377"/>
      <c r="LXK8" s="1377"/>
      <c r="LXL8" s="1377"/>
      <c r="LXM8" s="1377"/>
      <c r="LXN8" s="1377"/>
      <c r="LXO8" s="1377"/>
      <c r="LXP8" s="1377"/>
      <c r="LXQ8" s="1377"/>
      <c r="LXR8" s="1377"/>
      <c r="LXS8" s="1377"/>
      <c r="LXT8" s="1377"/>
      <c r="LXU8" s="1377"/>
      <c r="LXV8" s="1377"/>
      <c r="LXW8" s="1377"/>
      <c r="LXX8" s="1377"/>
      <c r="LXY8" s="1377"/>
      <c r="LXZ8" s="1377"/>
      <c r="LYA8" s="1377"/>
      <c r="LYB8" s="1377"/>
      <c r="LYC8" s="1377"/>
      <c r="LYD8" s="1377"/>
      <c r="LYE8" s="1377"/>
      <c r="LYF8" s="1377"/>
      <c r="LYG8" s="1377"/>
      <c r="LYH8" s="1377"/>
      <c r="LYI8" s="1377"/>
      <c r="LYJ8" s="1377"/>
      <c r="LYK8" s="1377"/>
      <c r="LYL8" s="1377"/>
      <c r="LYM8" s="1377"/>
      <c r="LYN8" s="1377"/>
      <c r="LYO8" s="1377"/>
      <c r="LYP8" s="1377"/>
      <c r="LYQ8" s="1377"/>
      <c r="LYR8" s="1377"/>
      <c r="LYS8" s="1377"/>
      <c r="LYT8" s="1377"/>
      <c r="LYU8" s="1377"/>
      <c r="LYV8" s="1377"/>
      <c r="LYW8" s="1377"/>
      <c r="LYX8" s="1377"/>
      <c r="LYY8" s="1377"/>
      <c r="LYZ8" s="1377"/>
      <c r="LZA8" s="1377"/>
      <c r="LZB8" s="1377"/>
      <c r="LZC8" s="1377"/>
      <c r="LZD8" s="1377"/>
      <c r="LZE8" s="1377"/>
      <c r="LZF8" s="1377"/>
      <c r="LZG8" s="1377"/>
      <c r="LZH8" s="1377"/>
      <c r="LZI8" s="1377"/>
      <c r="LZJ8" s="1377"/>
      <c r="LZK8" s="1377"/>
      <c r="LZL8" s="1377"/>
      <c r="LZM8" s="1377"/>
      <c r="LZN8" s="1377"/>
      <c r="LZO8" s="1377"/>
      <c r="LZP8" s="1377"/>
      <c r="LZQ8" s="1377"/>
      <c r="LZR8" s="1377"/>
      <c r="LZS8" s="1377"/>
      <c r="LZT8" s="1377"/>
      <c r="LZU8" s="1377"/>
      <c r="LZV8" s="1377"/>
      <c r="LZW8" s="1377"/>
      <c r="LZX8" s="1377"/>
      <c r="LZY8" s="1377"/>
      <c r="LZZ8" s="1377"/>
      <c r="MAA8" s="1377"/>
      <c r="MAB8" s="1377"/>
      <c r="MAC8" s="1377"/>
      <c r="MAD8" s="1377"/>
      <c r="MAE8" s="1377"/>
      <c r="MAF8" s="1377"/>
      <c r="MAG8" s="1377"/>
      <c r="MAH8" s="1377"/>
      <c r="MAI8" s="1377"/>
      <c r="MAJ8" s="1377"/>
      <c r="MAK8" s="1377"/>
      <c r="MAL8" s="1377"/>
      <c r="MAM8" s="1377"/>
      <c r="MAN8" s="1377"/>
      <c r="MAO8" s="1377"/>
      <c r="MAP8" s="1377"/>
      <c r="MAQ8" s="1377"/>
      <c r="MAR8" s="1377"/>
      <c r="MAS8" s="1377"/>
      <c r="MAT8" s="1377"/>
      <c r="MAU8" s="1377"/>
      <c r="MAV8" s="1377"/>
      <c r="MAW8" s="1377"/>
      <c r="MAX8" s="1377"/>
      <c r="MAY8" s="1377"/>
      <c r="MAZ8" s="1377"/>
      <c r="MBA8" s="1377"/>
      <c r="MBB8" s="1377"/>
      <c r="MBC8" s="1377"/>
      <c r="MBD8" s="1377"/>
      <c r="MBE8" s="1377"/>
      <c r="MBF8" s="1377"/>
      <c r="MBG8" s="1377"/>
      <c r="MBH8" s="1377"/>
      <c r="MBI8" s="1377"/>
      <c r="MBJ8" s="1377"/>
      <c r="MBK8" s="1377"/>
      <c r="MBL8" s="1377"/>
      <c r="MBM8" s="1377"/>
      <c r="MBN8" s="1377"/>
      <c r="MBO8" s="1377"/>
      <c r="MBP8" s="1377"/>
      <c r="MBQ8" s="1377"/>
      <c r="MBR8" s="1377"/>
      <c r="MBS8" s="1377"/>
      <c r="MBT8" s="1377"/>
      <c r="MBU8" s="1377"/>
      <c r="MBV8" s="1377"/>
      <c r="MBW8" s="1377"/>
      <c r="MBX8" s="1377"/>
      <c r="MBY8" s="1377"/>
      <c r="MBZ8" s="1377"/>
      <c r="MCA8" s="1377"/>
      <c r="MCB8" s="1377"/>
      <c r="MCC8" s="1377"/>
      <c r="MCD8" s="1377"/>
      <c r="MCE8" s="1377"/>
      <c r="MCF8" s="1377"/>
      <c r="MCG8" s="1377"/>
      <c r="MCH8" s="1377"/>
      <c r="MCI8" s="1377"/>
      <c r="MCJ8" s="1377"/>
      <c r="MCK8" s="1377"/>
      <c r="MCL8" s="1377"/>
      <c r="MCM8" s="1377"/>
      <c r="MCN8" s="1377"/>
      <c r="MCO8" s="1377"/>
      <c r="MCP8" s="1377"/>
      <c r="MCQ8" s="1377"/>
      <c r="MCR8" s="1377"/>
      <c r="MCS8" s="1377"/>
      <c r="MCT8" s="1377"/>
      <c r="MCU8" s="1377"/>
      <c r="MCV8" s="1377"/>
      <c r="MCW8" s="1377"/>
      <c r="MCX8" s="1377"/>
      <c r="MCY8" s="1377"/>
      <c r="MCZ8" s="1377"/>
      <c r="MDA8" s="1377"/>
      <c r="MDB8" s="1377"/>
      <c r="MDC8" s="1377"/>
      <c r="MDD8" s="1377"/>
      <c r="MDE8" s="1377"/>
      <c r="MDF8" s="1377"/>
      <c r="MDG8" s="1377"/>
      <c r="MDH8" s="1377"/>
      <c r="MDI8" s="1377"/>
      <c r="MDJ8" s="1377"/>
      <c r="MDK8" s="1377"/>
      <c r="MDL8" s="1377"/>
      <c r="MDM8" s="1377"/>
      <c r="MDN8" s="1377"/>
      <c r="MDO8" s="1377"/>
      <c r="MDP8" s="1377"/>
      <c r="MDQ8" s="1377"/>
      <c r="MDR8" s="1377"/>
      <c r="MDS8" s="1377"/>
      <c r="MDT8" s="1377"/>
      <c r="MDU8" s="1377"/>
      <c r="MDV8" s="1377"/>
      <c r="MDW8" s="1377"/>
      <c r="MDX8" s="1377"/>
      <c r="MDY8" s="1377"/>
      <c r="MDZ8" s="1377"/>
      <c r="MEA8" s="1377"/>
      <c r="MEB8" s="1377"/>
      <c r="MEC8" s="1377"/>
      <c r="MED8" s="1377"/>
      <c r="MEE8" s="1377"/>
      <c r="MEF8" s="1377"/>
      <c r="MEG8" s="1377"/>
      <c r="MEH8" s="1377"/>
      <c r="MEI8" s="1377"/>
      <c r="MEJ8" s="1377"/>
      <c r="MEK8" s="1377"/>
      <c r="MEL8" s="1377"/>
      <c r="MEM8" s="1377"/>
      <c r="MEN8" s="1377"/>
      <c r="MEO8" s="1377"/>
      <c r="MEP8" s="1377"/>
      <c r="MEQ8" s="1377"/>
      <c r="MER8" s="1377"/>
      <c r="MES8" s="1377"/>
      <c r="MET8" s="1377"/>
      <c r="MEU8" s="1377"/>
      <c r="MEV8" s="1377"/>
      <c r="MEW8" s="1377"/>
      <c r="MEX8" s="1377"/>
      <c r="MEY8" s="1377"/>
      <c r="MEZ8" s="1377"/>
      <c r="MFA8" s="1377"/>
      <c r="MFB8" s="1377"/>
      <c r="MFC8" s="1377"/>
      <c r="MFD8" s="1377"/>
      <c r="MFE8" s="1377"/>
      <c r="MFF8" s="1377"/>
      <c r="MFG8" s="1377"/>
      <c r="MFH8" s="1377"/>
      <c r="MFI8" s="1377"/>
      <c r="MFJ8" s="1377"/>
      <c r="MFK8" s="1377"/>
      <c r="MFL8" s="1377"/>
      <c r="MFM8" s="1377"/>
      <c r="MFN8" s="1377"/>
      <c r="MFO8" s="1377"/>
      <c r="MFP8" s="1377"/>
      <c r="MFQ8" s="1377"/>
      <c r="MFR8" s="1377"/>
      <c r="MFS8" s="1377"/>
      <c r="MFT8" s="1377"/>
      <c r="MFU8" s="1377"/>
      <c r="MFV8" s="1377"/>
      <c r="MFW8" s="1377"/>
      <c r="MFX8" s="1377"/>
      <c r="MFY8" s="1377"/>
      <c r="MFZ8" s="1377"/>
      <c r="MGA8" s="1377"/>
      <c r="MGB8" s="1377"/>
      <c r="MGC8" s="1377"/>
      <c r="MGD8" s="1377"/>
      <c r="MGE8" s="1377"/>
      <c r="MGF8" s="1377"/>
      <c r="MGG8" s="1377"/>
      <c r="MGH8" s="1377"/>
      <c r="MGI8" s="1377"/>
      <c r="MGJ8" s="1377"/>
      <c r="MGK8" s="1377"/>
      <c r="MGL8" s="1377"/>
      <c r="MGM8" s="1377"/>
      <c r="MGN8" s="1377"/>
      <c r="MGO8" s="1377"/>
      <c r="MGP8" s="1377"/>
      <c r="MGQ8" s="1377"/>
      <c r="MGR8" s="1377"/>
      <c r="MGS8" s="1377"/>
      <c r="MGT8" s="1377"/>
      <c r="MGU8" s="1377"/>
      <c r="MGV8" s="1377"/>
      <c r="MGW8" s="1377"/>
      <c r="MGX8" s="1377"/>
      <c r="MGY8" s="1377"/>
      <c r="MGZ8" s="1377"/>
      <c r="MHA8" s="1377"/>
      <c r="MHB8" s="1377"/>
      <c r="MHC8" s="1377"/>
      <c r="MHD8" s="1377"/>
      <c r="MHE8" s="1377"/>
      <c r="MHF8" s="1377"/>
      <c r="MHG8" s="1377"/>
      <c r="MHH8" s="1377"/>
      <c r="MHI8" s="1377"/>
      <c r="MHJ8" s="1377"/>
      <c r="MHK8" s="1377"/>
      <c r="MHL8" s="1377"/>
      <c r="MHM8" s="1377"/>
      <c r="MHN8" s="1377"/>
      <c r="MHO8" s="1377"/>
      <c r="MHP8" s="1377"/>
      <c r="MHQ8" s="1377"/>
      <c r="MHR8" s="1377"/>
      <c r="MHS8" s="1377"/>
      <c r="MHT8" s="1377"/>
      <c r="MHU8" s="1377"/>
      <c r="MHV8" s="1377"/>
      <c r="MHW8" s="1377"/>
      <c r="MHX8" s="1377"/>
      <c r="MHY8" s="1377"/>
      <c r="MHZ8" s="1377"/>
      <c r="MIA8" s="1377"/>
      <c r="MIB8" s="1377"/>
      <c r="MIC8" s="1377"/>
      <c r="MID8" s="1377"/>
      <c r="MIE8" s="1377"/>
      <c r="MIF8" s="1377"/>
      <c r="MIG8" s="1377"/>
      <c r="MIH8" s="1377"/>
      <c r="MII8" s="1377"/>
      <c r="MIJ8" s="1377"/>
      <c r="MIK8" s="1377"/>
      <c r="MIL8" s="1377"/>
      <c r="MIM8" s="1377"/>
      <c r="MIN8" s="1377"/>
      <c r="MIO8" s="1377"/>
      <c r="MIP8" s="1377"/>
      <c r="MIQ8" s="1377"/>
      <c r="MIR8" s="1377"/>
      <c r="MIS8" s="1377"/>
      <c r="MIT8" s="1377"/>
      <c r="MIU8" s="1377"/>
      <c r="MIV8" s="1377"/>
      <c r="MIW8" s="1377"/>
      <c r="MIX8" s="1377"/>
      <c r="MIY8" s="1377"/>
      <c r="MIZ8" s="1377"/>
      <c r="MJA8" s="1377"/>
      <c r="MJB8" s="1377"/>
      <c r="MJC8" s="1377"/>
      <c r="MJD8" s="1377"/>
      <c r="MJE8" s="1377"/>
      <c r="MJF8" s="1377"/>
      <c r="MJG8" s="1377"/>
      <c r="MJH8" s="1377"/>
      <c r="MJI8" s="1377"/>
      <c r="MJJ8" s="1377"/>
      <c r="MJK8" s="1377"/>
      <c r="MJL8" s="1377"/>
      <c r="MJM8" s="1377"/>
      <c r="MJN8" s="1377"/>
      <c r="MJO8" s="1377"/>
      <c r="MJP8" s="1377"/>
      <c r="MJQ8" s="1377"/>
      <c r="MJR8" s="1377"/>
      <c r="MJS8" s="1377"/>
      <c r="MJT8" s="1377"/>
      <c r="MJU8" s="1377"/>
      <c r="MJV8" s="1377"/>
      <c r="MJW8" s="1377"/>
      <c r="MJX8" s="1377"/>
      <c r="MJY8" s="1377"/>
      <c r="MJZ8" s="1377"/>
      <c r="MKA8" s="1377"/>
      <c r="MKB8" s="1377"/>
      <c r="MKC8" s="1377"/>
      <c r="MKD8" s="1377"/>
      <c r="MKE8" s="1377"/>
      <c r="MKF8" s="1377"/>
      <c r="MKG8" s="1377"/>
      <c r="MKH8" s="1377"/>
      <c r="MKI8" s="1377"/>
      <c r="MKJ8" s="1377"/>
      <c r="MKK8" s="1377"/>
      <c r="MKL8" s="1377"/>
      <c r="MKM8" s="1377"/>
      <c r="MKN8" s="1377"/>
      <c r="MKO8" s="1377"/>
      <c r="MKP8" s="1377"/>
      <c r="MKQ8" s="1377"/>
      <c r="MKR8" s="1377"/>
      <c r="MKS8" s="1377"/>
      <c r="MKT8" s="1377"/>
      <c r="MKU8" s="1377"/>
      <c r="MKV8" s="1377"/>
      <c r="MKW8" s="1377"/>
      <c r="MKX8" s="1377"/>
      <c r="MKY8" s="1377"/>
      <c r="MKZ8" s="1377"/>
      <c r="MLA8" s="1377"/>
      <c r="MLB8" s="1377"/>
      <c r="MLC8" s="1377"/>
      <c r="MLD8" s="1377"/>
      <c r="MLE8" s="1377"/>
      <c r="MLF8" s="1377"/>
      <c r="MLG8" s="1377"/>
      <c r="MLH8" s="1377"/>
      <c r="MLI8" s="1377"/>
      <c r="MLJ8" s="1377"/>
      <c r="MLK8" s="1377"/>
      <c r="MLL8" s="1377"/>
      <c r="MLM8" s="1377"/>
      <c r="MLN8" s="1377"/>
      <c r="MLO8" s="1377"/>
      <c r="MLP8" s="1377"/>
      <c r="MLQ8" s="1377"/>
      <c r="MLR8" s="1377"/>
      <c r="MLS8" s="1377"/>
      <c r="MLT8" s="1377"/>
      <c r="MLU8" s="1377"/>
      <c r="MLV8" s="1377"/>
      <c r="MLW8" s="1377"/>
      <c r="MLX8" s="1377"/>
      <c r="MLY8" s="1377"/>
      <c r="MLZ8" s="1377"/>
      <c r="MMA8" s="1377"/>
      <c r="MMB8" s="1377"/>
      <c r="MMC8" s="1377"/>
      <c r="MMD8" s="1377"/>
      <c r="MME8" s="1377"/>
      <c r="MMF8" s="1377"/>
      <c r="MMG8" s="1377"/>
      <c r="MMH8" s="1377"/>
      <c r="MMI8" s="1377"/>
      <c r="MMJ8" s="1377"/>
      <c r="MMK8" s="1377"/>
      <c r="MML8" s="1377"/>
      <c r="MMM8" s="1377"/>
      <c r="MMN8" s="1377"/>
      <c r="MMO8" s="1377"/>
      <c r="MMP8" s="1377"/>
      <c r="MMQ8" s="1377"/>
      <c r="MMR8" s="1377"/>
      <c r="MMS8" s="1377"/>
      <c r="MMT8" s="1377"/>
      <c r="MMU8" s="1377"/>
      <c r="MMV8" s="1377"/>
      <c r="MMW8" s="1377"/>
      <c r="MMX8" s="1377"/>
      <c r="MMY8" s="1377"/>
      <c r="MMZ8" s="1377"/>
      <c r="MNA8" s="1377"/>
      <c r="MNB8" s="1377"/>
      <c r="MNC8" s="1377"/>
      <c r="MND8" s="1377"/>
      <c r="MNE8" s="1377"/>
      <c r="MNF8" s="1377"/>
      <c r="MNG8" s="1377"/>
      <c r="MNH8" s="1377"/>
      <c r="MNI8" s="1377"/>
      <c r="MNJ8" s="1377"/>
      <c r="MNK8" s="1377"/>
      <c r="MNL8" s="1377"/>
      <c r="MNM8" s="1377"/>
      <c r="MNN8" s="1377"/>
      <c r="MNO8" s="1377"/>
      <c r="MNP8" s="1377"/>
      <c r="MNQ8" s="1377"/>
      <c r="MNR8" s="1377"/>
      <c r="MNS8" s="1377"/>
      <c r="MNT8" s="1377"/>
      <c r="MNU8" s="1377"/>
      <c r="MNV8" s="1377"/>
      <c r="MNW8" s="1377"/>
      <c r="MNX8" s="1377"/>
      <c r="MNY8" s="1377"/>
      <c r="MNZ8" s="1377"/>
      <c r="MOA8" s="1377"/>
      <c r="MOB8" s="1377"/>
      <c r="MOC8" s="1377"/>
      <c r="MOD8" s="1377"/>
      <c r="MOE8" s="1377"/>
      <c r="MOF8" s="1377"/>
      <c r="MOG8" s="1377"/>
      <c r="MOH8" s="1377"/>
      <c r="MOI8" s="1377"/>
      <c r="MOJ8" s="1377"/>
      <c r="MOK8" s="1377"/>
      <c r="MOL8" s="1377"/>
      <c r="MOM8" s="1377"/>
      <c r="MON8" s="1377"/>
      <c r="MOO8" s="1377"/>
      <c r="MOP8" s="1377"/>
      <c r="MOQ8" s="1377"/>
      <c r="MOR8" s="1377"/>
      <c r="MOS8" s="1377"/>
      <c r="MOT8" s="1377"/>
      <c r="MOU8" s="1377"/>
      <c r="MOV8" s="1377"/>
      <c r="MOW8" s="1377"/>
      <c r="MOX8" s="1377"/>
      <c r="MOY8" s="1377"/>
      <c r="MOZ8" s="1377"/>
      <c r="MPA8" s="1377"/>
      <c r="MPB8" s="1377"/>
      <c r="MPC8" s="1377"/>
      <c r="MPD8" s="1377"/>
      <c r="MPE8" s="1377"/>
      <c r="MPF8" s="1377"/>
      <c r="MPG8" s="1377"/>
      <c r="MPH8" s="1377"/>
      <c r="MPI8" s="1377"/>
      <c r="MPJ8" s="1377"/>
      <c r="MPK8" s="1377"/>
      <c r="MPL8" s="1377"/>
      <c r="MPM8" s="1377"/>
      <c r="MPN8" s="1377"/>
      <c r="MPO8" s="1377"/>
      <c r="MPP8" s="1377"/>
      <c r="MPQ8" s="1377"/>
      <c r="MPR8" s="1377"/>
      <c r="MPS8" s="1377"/>
      <c r="MPT8" s="1377"/>
      <c r="MPU8" s="1377"/>
      <c r="MPV8" s="1377"/>
      <c r="MPW8" s="1377"/>
      <c r="MPX8" s="1377"/>
      <c r="MPY8" s="1377"/>
      <c r="MPZ8" s="1377"/>
      <c r="MQA8" s="1377"/>
      <c r="MQB8" s="1377"/>
      <c r="MQC8" s="1377"/>
      <c r="MQD8" s="1377"/>
      <c r="MQE8" s="1377"/>
      <c r="MQF8" s="1377"/>
      <c r="MQG8" s="1377"/>
      <c r="MQH8" s="1377"/>
      <c r="MQI8" s="1377"/>
      <c r="MQJ8" s="1377"/>
      <c r="MQK8" s="1377"/>
      <c r="MQL8" s="1377"/>
      <c r="MQM8" s="1377"/>
      <c r="MQN8" s="1377"/>
      <c r="MQO8" s="1377"/>
      <c r="MQP8" s="1377"/>
      <c r="MQQ8" s="1377"/>
      <c r="MQR8" s="1377"/>
      <c r="MQS8" s="1377"/>
      <c r="MQT8" s="1377"/>
      <c r="MQU8" s="1377"/>
      <c r="MQV8" s="1377"/>
      <c r="MQW8" s="1377"/>
      <c r="MQX8" s="1377"/>
      <c r="MQY8" s="1377"/>
      <c r="MQZ8" s="1377"/>
      <c r="MRA8" s="1377"/>
      <c r="MRB8" s="1377"/>
      <c r="MRC8" s="1377"/>
      <c r="MRD8" s="1377"/>
      <c r="MRE8" s="1377"/>
      <c r="MRF8" s="1377"/>
      <c r="MRG8" s="1377"/>
      <c r="MRH8" s="1377"/>
      <c r="MRI8" s="1377"/>
      <c r="MRJ8" s="1377"/>
      <c r="MRK8" s="1377"/>
      <c r="MRL8" s="1377"/>
      <c r="MRM8" s="1377"/>
      <c r="MRN8" s="1377"/>
      <c r="MRO8" s="1377"/>
      <c r="MRP8" s="1377"/>
      <c r="MRQ8" s="1377"/>
      <c r="MRR8" s="1377"/>
      <c r="MRS8" s="1377"/>
      <c r="MRT8" s="1377"/>
      <c r="MRU8" s="1377"/>
      <c r="MRV8" s="1377"/>
      <c r="MRW8" s="1377"/>
      <c r="MRX8" s="1377"/>
      <c r="MRY8" s="1377"/>
      <c r="MRZ8" s="1377"/>
      <c r="MSA8" s="1377"/>
      <c r="MSB8" s="1377"/>
      <c r="MSC8" s="1377"/>
      <c r="MSD8" s="1377"/>
      <c r="MSE8" s="1377"/>
      <c r="MSF8" s="1377"/>
      <c r="MSG8" s="1377"/>
      <c r="MSH8" s="1377"/>
      <c r="MSI8" s="1377"/>
      <c r="MSJ8" s="1377"/>
      <c r="MSK8" s="1377"/>
      <c r="MSL8" s="1377"/>
      <c r="MSM8" s="1377"/>
      <c r="MSN8" s="1377"/>
      <c r="MSO8" s="1377"/>
      <c r="MSP8" s="1377"/>
      <c r="MSQ8" s="1377"/>
      <c r="MSR8" s="1377"/>
      <c r="MSS8" s="1377"/>
      <c r="MST8" s="1377"/>
      <c r="MSU8" s="1377"/>
      <c r="MSV8" s="1377"/>
      <c r="MSW8" s="1377"/>
      <c r="MSX8" s="1377"/>
      <c r="MSY8" s="1377"/>
      <c r="MSZ8" s="1377"/>
      <c r="MTA8" s="1377"/>
      <c r="MTB8" s="1377"/>
      <c r="MTC8" s="1377"/>
      <c r="MTD8" s="1377"/>
      <c r="MTE8" s="1377"/>
      <c r="MTF8" s="1377"/>
      <c r="MTG8" s="1377"/>
      <c r="MTH8" s="1377"/>
      <c r="MTI8" s="1377"/>
      <c r="MTJ8" s="1377"/>
      <c r="MTK8" s="1377"/>
      <c r="MTL8" s="1377"/>
      <c r="MTM8" s="1377"/>
      <c r="MTN8" s="1377"/>
      <c r="MTO8" s="1377"/>
      <c r="MTP8" s="1377"/>
      <c r="MTQ8" s="1377"/>
      <c r="MTR8" s="1377"/>
      <c r="MTS8" s="1377"/>
      <c r="MTT8" s="1377"/>
      <c r="MTU8" s="1377"/>
      <c r="MTV8" s="1377"/>
      <c r="MTW8" s="1377"/>
      <c r="MTX8" s="1377"/>
      <c r="MTY8" s="1377"/>
      <c r="MTZ8" s="1377"/>
      <c r="MUA8" s="1377"/>
      <c r="MUB8" s="1377"/>
      <c r="MUC8" s="1377"/>
      <c r="MUD8" s="1377"/>
      <c r="MUE8" s="1377"/>
      <c r="MUF8" s="1377"/>
      <c r="MUG8" s="1377"/>
      <c r="MUH8" s="1377"/>
      <c r="MUI8" s="1377"/>
      <c r="MUJ8" s="1377"/>
      <c r="MUK8" s="1377"/>
      <c r="MUL8" s="1377"/>
      <c r="MUM8" s="1377"/>
      <c r="MUN8" s="1377"/>
      <c r="MUO8" s="1377"/>
      <c r="MUP8" s="1377"/>
      <c r="MUQ8" s="1377"/>
      <c r="MUR8" s="1377"/>
      <c r="MUS8" s="1377"/>
      <c r="MUT8" s="1377"/>
      <c r="MUU8" s="1377"/>
      <c r="MUV8" s="1377"/>
      <c r="MUW8" s="1377"/>
      <c r="MUX8" s="1377"/>
      <c r="MUY8" s="1377"/>
      <c r="MUZ8" s="1377"/>
      <c r="MVA8" s="1377"/>
      <c r="MVB8" s="1377"/>
      <c r="MVC8" s="1377"/>
      <c r="MVD8" s="1377"/>
      <c r="MVE8" s="1377"/>
      <c r="MVF8" s="1377"/>
      <c r="MVG8" s="1377"/>
      <c r="MVH8" s="1377"/>
      <c r="MVI8" s="1377"/>
      <c r="MVJ8" s="1377"/>
      <c r="MVK8" s="1377"/>
      <c r="MVL8" s="1377"/>
      <c r="MVM8" s="1377"/>
      <c r="MVN8" s="1377"/>
      <c r="MVO8" s="1377"/>
      <c r="MVP8" s="1377"/>
      <c r="MVQ8" s="1377"/>
      <c r="MVR8" s="1377"/>
      <c r="MVS8" s="1377"/>
      <c r="MVT8" s="1377"/>
      <c r="MVU8" s="1377"/>
      <c r="MVV8" s="1377"/>
      <c r="MVW8" s="1377"/>
      <c r="MVX8" s="1377"/>
      <c r="MVY8" s="1377"/>
      <c r="MVZ8" s="1377"/>
      <c r="MWA8" s="1377"/>
      <c r="MWB8" s="1377"/>
      <c r="MWC8" s="1377"/>
      <c r="MWD8" s="1377"/>
      <c r="MWE8" s="1377"/>
      <c r="MWF8" s="1377"/>
      <c r="MWG8" s="1377"/>
      <c r="MWH8" s="1377"/>
      <c r="MWI8" s="1377"/>
      <c r="MWJ8" s="1377"/>
      <c r="MWK8" s="1377"/>
      <c r="MWL8" s="1377"/>
      <c r="MWM8" s="1377"/>
      <c r="MWN8" s="1377"/>
      <c r="MWO8" s="1377"/>
      <c r="MWP8" s="1377"/>
      <c r="MWQ8" s="1377"/>
      <c r="MWR8" s="1377"/>
      <c r="MWS8" s="1377"/>
      <c r="MWT8" s="1377"/>
      <c r="MWU8" s="1377"/>
      <c r="MWV8" s="1377"/>
      <c r="MWW8" s="1377"/>
      <c r="MWX8" s="1377"/>
      <c r="MWY8" s="1377"/>
      <c r="MWZ8" s="1377"/>
      <c r="MXA8" s="1377"/>
      <c r="MXB8" s="1377"/>
      <c r="MXC8" s="1377"/>
      <c r="MXD8" s="1377"/>
      <c r="MXE8" s="1377"/>
      <c r="MXF8" s="1377"/>
      <c r="MXG8" s="1377"/>
      <c r="MXH8" s="1377"/>
      <c r="MXI8" s="1377"/>
      <c r="MXJ8" s="1377"/>
      <c r="MXK8" s="1377"/>
      <c r="MXL8" s="1377"/>
      <c r="MXM8" s="1377"/>
      <c r="MXN8" s="1377"/>
      <c r="MXO8" s="1377"/>
      <c r="MXP8" s="1377"/>
      <c r="MXQ8" s="1377"/>
      <c r="MXR8" s="1377"/>
      <c r="MXS8" s="1377"/>
      <c r="MXT8" s="1377"/>
      <c r="MXU8" s="1377"/>
      <c r="MXV8" s="1377"/>
      <c r="MXW8" s="1377"/>
      <c r="MXX8" s="1377"/>
      <c r="MXY8" s="1377"/>
      <c r="MXZ8" s="1377"/>
      <c r="MYA8" s="1377"/>
      <c r="MYB8" s="1377"/>
      <c r="MYC8" s="1377"/>
      <c r="MYD8" s="1377"/>
      <c r="MYE8" s="1377"/>
      <c r="MYF8" s="1377"/>
      <c r="MYG8" s="1377"/>
      <c r="MYH8" s="1377"/>
      <c r="MYI8" s="1377"/>
      <c r="MYJ8" s="1377"/>
      <c r="MYK8" s="1377"/>
      <c r="MYL8" s="1377"/>
      <c r="MYM8" s="1377"/>
      <c r="MYN8" s="1377"/>
      <c r="MYO8" s="1377"/>
      <c r="MYP8" s="1377"/>
      <c r="MYQ8" s="1377"/>
      <c r="MYR8" s="1377"/>
      <c r="MYS8" s="1377"/>
      <c r="MYT8" s="1377"/>
      <c r="MYU8" s="1377"/>
      <c r="MYV8" s="1377"/>
      <c r="MYW8" s="1377"/>
      <c r="MYX8" s="1377"/>
      <c r="MYY8" s="1377"/>
      <c r="MYZ8" s="1377"/>
      <c r="MZA8" s="1377"/>
      <c r="MZB8" s="1377"/>
      <c r="MZC8" s="1377"/>
      <c r="MZD8" s="1377"/>
      <c r="MZE8" s="1377"/>
      <c r="MZF8" s="1377"/>
      <c r="MZG8" s="1377"/>
      <c r="MZH8" s="1377"/>
      <c r="MZI8" s="1377"/>
      <c r="MZJ8" s="1377"/>
      <c r="MZK8" s="1377"/>
      <c r="MZL8" s="1377"/>
      <c r="MZM8" s="1377"/>
      <c r="MZN8" s="1377"/>
      <c r="MZO8" s="1377"/>
      <c r="MZP8" s="1377"/>
      <c r="MZQ8" s="1377"/>
      <c r="MZR8" s="1377"/>
      <c r="MZS8" s="1377"/>
      <c r="MZT8" s="1377"/>
      <c r="MZU8" s="1377"/>
      <c r="MZV8" s="1377"/>
      <c r="MZW8" s="1377"/>
      <c r="MZX8" s="1377"/>
      <c r="MZY8" s="1377"/>
      <c r="MZZ8" s="1377"/>
      <c r="NAA8" s="1377"/>
      <c r="NAB8" s="1377"/>
      <c r="NAC8" s="1377"/>
      <c r="NAD8" s="1377"/>
      <c r="NAE8" s="1377"/>
      <c r="NAF8" s="1377"/>
      <c r="NAG8" s="1377"/>
      <c r="NAH8" s="1377"/>
      <c r="NAI8" s="1377"/>
      <c r="NAJ8" s="1377"/>
      <c r="NAK8" s="1377"/>
      <c r="NAL8" s="1377"/>
      <c r="NAM8" s="1377"/>
      <c r="NAN8" s="1377"/>
      <c r="NAO8" s="1377"/>
      <c r="NAP8" s="1377"/>
      <c r="NAQ8" s="1377"/>
      <c r="NAR8" s="1377"/>
      <c r="NAS8" s="1377"/>
      <c r="NAT8" s="1377"/>
      <c r="NAU8" s="1377"/>
      <c r="NAV8" s="1377"/>
      <c r="NAW8" s="1377"/>
      <c r="NAX8" s="1377"/>
      <c r="NAY8" s="1377"/>
      <c r="NAZ8" s="1377"/>
      <c r="NBA8" s="1377"/>
      <c r="NBB8" s="1377"/>
      <c r="NBC8" s="1377"/>
      <c r="NBD8" s="1377"/>
      <c r="NBE8" s="1377"/>
      <c r="NBF8" s="1377"/>
      <c r="NBG8" s="1377"/>
      <c r="NBH8" s="1377"/>
      <c r="NBI8" s="1377"/>
      <c r="NBJ8" s="1377"/>
      <c r="NBK8" s="1377"/>
      <c r="NBL8" s="1377"/>
      <c r="NBM8" s="1377"/>
      <c r="NBN8" s="1377"/>
      <c r="NBO8" s="1377"/>
      <c r="NBP8" s="1377"/>
      <c r="NBQ8" s="1377"/>
      <c r="NBR8" s="1377"/>
      <c r="NBS8" s="1377"/>
      <c r="NBT8" s="1377"/>
      <c r="NBU8" s="1377"/>
      <c r="NBV8" s="1377"/>
      <c r="NBW8" s="1377"/>
      <c r="NBX8" s="1377"/>
      <c r="NBY8" s="1377"/>
      <c r="NBZ8" s="1377"/>
      <c r="NCA8" s="1377"/>
      <c r="NCB8" s="1377"/>
      <c r="NCC8" s="1377"/>
      <c r="NCD8" s="1377"/>
      <c r="NCE8" s="1377"/>
      <c r="NCF8" s="1377"/>
      <c r="NCG8" s="1377"/>
      <c r="NCH8" s="1377"/>
      <c r="NCI8" s="1377"/>
      <c r="NCJ8" s="1377"/>
      <c r="NCK8" s="1377"/>
      <c r="NCL8" s="1377"/>
      <c r="NCM8" s="1377"/>
      <c r="NCN8" s="1377"/>
      <c r="NCO8" s="1377"/>
      <c r="NCP8" s="1377"/>
      <c r="NCQ8" s="1377"/>
      <c r="NCR8" s="1377"/>
      <c r="NCS8" s="1377"/>
      <c r="NCT8" s="1377"/>
      <c r="NCU8" s="1377"/>
      <c r="NCV8" s="1377"/>
      <c r="NCW8" s="1377"/>
      <c r="NCX8" s="1377"/>
      <c r="NCY8" s="1377"/>
      <c r="NCZ8" s="1377"/>
      <c r="NDA8" s="1377"/>
      <c r="NDB8" s="1377"/>
      <c r="NDC8" s="1377"/>
      <c r="NDD8" s="1377"/>
      <c r="NDE8" s="1377"/>
      <c r="NDF8" s="1377"/>
      <c r="NDG8" s="1377"/>
      <c r="NDH8" s="1377"/>
      <c r="NDI8" s="1377"/>
      <c r="NDJ8" s="1377"/>
      <c r="NDK8" s="1377"/>
      <c r="NDL8" s="1377"/>
      <c r="NDM8" s="1377"/>
      <c r="NDN8" s="1377"/>
      <c r="NDO8" s="1377"/>
      <c r="NDP8" s="1377"/>
      <c r="NDQ8" s="1377"/>
      <c r="NDR8" s="1377"/>
      <c r="NDS8" s="1377"/>
      <c r="NDT8" s="1377"/>
      <c r="NDU8" s="1377"/>
      <c r="NDV8" s="1377"/>
      <c r="NDW8" s="1377"/>
      <c r="NDX8" s="1377"/>
      <c r="NDY8" s="1377"/>
      <c r="NDZ8" s="1377"/>
      <c r="NEA8" s="1377"/>
      <c r="NEB8" s="1377"/>
      <c r="NEC8" s="1377"/>
      <c r="NED8" s="1377"/>
      <c r="NEE8" s="1377"/>
      <c r="NEF8" s="1377"/>
      <c r="NEG8" s="1377"/>
      <c r="NEH8" s="1377"/>
      <c r="NEI8" s="1377"/>
      <c r="NEJ8" s="1377"/>
      <c r="NEK8" s="1377"/>
      <c r="NEL8" s="1377"/>
      <c r="NEM8" s="1377"/>
      <c r="NEN8" s="1377"/>
      <c r="NEO8" s="1377"/>
      <c r="NEP8" s="1377"/>
      <c r="NEQ8" s="1377"/>
      <c r="NER8" s="1377"/>
      <c r="NES8" s="1377"/>
      <c r="NET8" s="1377"/>
      <c r="NEU8" s="1377"/>
      <c r="NEV8" s="1377"/>
      <c r="NEW8" s="1377"/>
      <c r="NEX8" s="1377"/>
      <c r="NEY8" s="1377"/>
      <c r="NEZ8" s="1377"/>
      <c r="NFA8" s="1377"/>
      <c r="NFB8" s="1377"/>
      <c r="NFC8" s="1377"/>
      <c r="NFD8" s="1377"/>
      <c r="NFE8" s="1377"/>
      <c r="NFF8" s="1377"/>
      <c r="NFG8" s="1377"/>
      <c r="NFH8" s="1377"/>
      <c r="NFI8" s="1377"/>
      <c r="NFJ8" s="1377"/>
      <c r="NFK8" s="1377"/>
      <c r="NFL8" s="1377"/>
      <c r="NFM8" s="1377"/>
      <c r="NFN8" s="1377"/>
      <c r="NFO8" s="1377"/>
      <c r="NFP8" s="1377"/>
      <c r="NFQ8" s="1377"/>
      <c r="NFR8" s="1377"/>
      <c r="NFS8" s="1377"/>
      <c r="NFT8" s="1377"/>
      <c r="NFU8" s="1377"/>
      <c r="NFV8" s="1377"/>
      <c r="NFW8" s="1377"/>
      <c r="NFX8" s="1377"/>
      <c r="NFY8" s="1377"/>
      <c r="NFZ8" s="1377"/>
      <c r="NGA8" s="1377"/>
      <c r="NGB8" s="1377"/>
      <c r="NGC8" s="1377"/>
      <c r="NGD8" s="1377"/>
      <c r="NGE8" s="1377"/>
      <c r="NGF8" s="1377"/>
      <c r="NGG8" s="1377"/>
      <c r="NGH8" s="1377"/>
      <c r="NGI8" s="1377"/>
      <c r="NGJ8" s="1377"/>
      <c r="NGK8" s="1377"/>
      <c r="NGL8" s="1377"/>
      <c r="NGM8" s="1377"/>
      <c r="NGN8" s="1377"/>
      <c r="NGO8" s="1377"/>
      <c r="NGP8" s="1377"/>
      <c r="NGQ8" s="1377"/>
      <c r="NGR8" s="1377"/>
      <c r="NGS8" s="1377"/>
      <c r="NGT8" s="1377"/>
      <c r="NGU8" s="1377"/>
      <c r="NGV8" s="1377"/>
      <c r="NGW8" s="1377"/>
      <c r="NGX8" s="1377"/>
      <c r="NGY8" s="1377"/>
      <c r="NGZ8" s="1377"/>
      <c r="NHA8" s="1377"/>
      <c r="NHB8" s="1377"/>
      <c r="NHC8" s="1377"/>
      <c r="NHD8" s="1377"/>
      <c r="NHE8" s="1377"/>
      <c r="NHF8" s="1377"/>
      <c r="NHG8" s="1377"/>
      <c r="NHH8" s="1377"/>
      <c r="NHI8" s="1377"/>
      <c r="NHJ8" s="1377"/>
      <c r="NHK8" s="1377"/>
      <c r="NHL8" s="1377"/>
      <c r="NHM8" s="1377"/>
      <c r="NHN8" s="1377"/>
      <c r="NHO8" s="1377"/>
      <c r="NHP8" s="1377"/>
      <c r="NHQ8" s="1377"/>
      <c r="NHR8" s="1377"/>
      <c r="NHS8" s="1377"/>
      <c r="NHT8" s="1377"/>
      <c r="NHU8" s="1377"/>
      <c r="NHV8" s="1377"/>
      <c r="NHW8" s="1377"/>
      <c r="NHX8" s="1377"/>
      <c r="NHY8" s="1377"/>
      <c r="NHZ8" s="1377"/>
      <c r="NIA8" s="1377"/>
      <c r="NIB8" s="1377"/>
      <c r="NIC8" s="1377"/>
      <c r="NID8" s="1377"/>
      <c r="NIE8" s="1377"/>
      <c r="NIF8" s="1377"/>
      <c r="NIG8" s="1377"/>
      <c r="NIH8" s="1377"/>
      <c r="NII8" s="1377"/>
      <c r="NIJ8" s="1377"/>
      <c r="NIK8" s="1377"/>
      <c r="NIL8" s="1377"/>
      <c r="NIM8" s="1377"/>
      <c r="NIN8" s="1377"/>
      <c r="NIO8" s="1377"/>
      <c r="NIP8" s="1377"/>
      <c r="NIQ8" s="1377"/>
      <c r="NIR8" s="1377"/>
      <c r="NIS8" s="1377"/>
      <c r="NIT8" s="1377"/>
      <c r="NIU8" s="1377"/>
      <c r="NIV8" s="1377"/>
      <c r="NIW8" s="1377"/>
      <c r="NIX8" s="1377"/>
      <c r="NIY8" s="1377"/>
      <c r="NIZ8" s="1377"/>
      <c r="NJA8" s="1377"/>
      <c r="NJB8" s="1377"/>
      <c r="NJC8" s="1377"/>
      <c r="NJD8" s="1377"/>
      <c r="NJE8" s="1377"/>
      <c r="NJF8" s="1377"/>
      <c r="NJG8" s="1377"/>
      <c r="NJH8" s="1377"/>
      <c r="NJI8" s="1377"/>
      <c r="NJJ8" s="1377"/>
      <c r="NJK8" s="1377"/>
      <c r="NJL8" s="1377"/>
      <c r="NJM8" s="1377"/>
      <c r="NJN8" s="1377"/>
      <c r="NJO8" s="1377"/>
      <c r="NJP8" s="1377"/>
      <c r="NJQ8" s="1377"/>
      <c r="NJR8" s="1377"/>
      <c r="NJS8" s="1377"/>
      <c r="NJT8" s="1377"/>
      <c r="NJU8" s="1377"/>
      <c r="NJV8" s="1377"/>
      <c r="NJW8" s="1377"/>
      <c r="NJX8" s="1377"/>
      <c r="NJY8" s="1377"/>
      <c r="NJZ8" s="1377"/>
      <c r="NKA8" s="1377"/>
      <c r="NKB8" s="1377"/>
      <c r="NKC8" s="1377"/>
      <c r="NKD8" s="1377"/>
      <c r="NKE8" s="1377"/>
      <c r="NKF8" s="1377"/>
      <c r="NKG8" s="1377"/>
      <c r="NKH8" s="1377"/>
      <c r="NKI8" s="1377"/>
      <c r="NKJ8" s="1377"/>
      <c r="NKK8" s="1377"/>
      <c r="NKL8" s="1377"/>
      <c r="NKM8" s="1377"/>
      <c r="NKN8" s="1377"/>
      <c r="NKO8" s="1377"/>
      <c r="NKP8" s="1377"/>
      <c r="NKQ8" s="1377"/>
      <c r="NKR8" s="1377"/>
      <c r="NKS8" s="1377"/>
      <c r="NKT8" s="1377"/>
      <c r="NKU8" s="1377"/>
      <c r="NKV8" s="1377"/>
      <c r="NKW8" s="1377"/>
      <c r="NKX8" s="1377"/>
      <c r="NKY8" s="1377"/>
      <c r="NKZ8" s="1377"/>
      <c r="NLA8" s="1377"/>
      <c r="NLB8" s="1377"/>
      <c r="NLC8" s="1377"/>
      <c r="NLD8" s="1377"/>
      <c r="NLE8" s="1377"/>
      <c r="NLF8" s="1377"/>
      <c r="NLG8" s="1377"/>
      <c r="NLH8" s="1377"/>
      <c r="NLI8" s="1377"/>
      <c r="NLJ8" s="1377"/>
      <c r="NLK8" s="1377"/>
      <c r="NLL8" s="1377"/>
      <c r="NLM8" s="1377"/>
      <c r="NLN8" s="1377"/>
      <c r="NLO8" s="1377"/>
      <c r="NLP8" s="1377"/>
      <c r="NLQ8" s="1377"/>
      <c r="NLR8" s="1377"/>
      <c r="NLS8" s="1377"/>
      <c r="NLT8" s="1377"/>
      <c r="NLU8" s="1377"/>
      <c r="NLV8" s="1377"/>
      <c r="NLW8" s="1377"/>
      <c r="NLX8" s="1377"/>
      <c r="NLY8" s="1377"/>
      <c r="NLZ8" s="1377"/>
      <c r="NMA8" s="1377"/>
      <c r="NMB8" s="1377"/>
      <c r="NMC8" s="1377"/>
      <c r="NMD8" s="1377"/>
      <c r="NME8" s="1377"/>
      <c r="NMF8" s="1377"/>
      <c r="NMG8" s="1377"/>
      <c r="NMH8" s="1377"/>
      <c r="NMI8" s="1377"/>
      <c r="NMJ8" s="1377"/>
      <c r="NMK8" s="1377"/>
      <c r="NML8" s="1377"/>
      <c r="NMM8" s="1377"/>
      <c r="NMN8" s="1377"/>
      <c r="NMO8" s="1377"/>
      <c r="NMP8" s="1377"/>
      <c r="NMQ8" s="1377"/>
      <c r="NMR8" s="1377"/>
      <c r="NMS8" s="1377"/>
      <c r="NMT8" s="1377"/>
      <c r="NMU8" s="1377"/>
      <c r="NMV8" s="1377"/>
      <c r="NMW8" s="1377"/>
      <c r="NMX8" s="1377"/>
      <c r="NMY8" s="1377"/>
      <c r="NMZ8" s="1377"/>
      <c r="NNA8" s="1377"/>
      <c r="NNB8" s="1377"/>
      <c r="NNC8" s="1377"/>
      <c r="NND8" s="1377"/>
      <c r="NNE8" s="1377"/>
      <c r="NNF8" s="1377"/>
      <c r="NNG8" s="1377"/>
      <c r="NNH8" s="1377"/>
      <c r="NNI8" s="1377"/>
      <c r="NNJ8" s="1377"/>
      <c r="NNK8" s="1377"/>
      <c r="NNL8" s="1377"/>
      <c r="NNM8" s="1377"/>
      <c r="NNN8" s="1377"/>
      <c r="NNO8" s="1377"/>
      <c r="NNP8" s="1377"/>
      <c r="NNQ8" s="1377"/>
      <c r="NNR8" s="1377"/>
      <c r="NNS8" s="1377"/>
      <c r="NNT8" s="1377"/>
      <c r="NNU8" s="1377"/>
      <c r="NNV8" s="1377"/>
      <c r="NNW8" s="1377"/>
      <c r="NNX8" s="1377"/>
      <c r="NNY8" s="1377"/>
      <c r="NNZ8" s="1377"/>
      <c r="NOA8" s="1377"/>
      <c r="NOB8" s="1377"/>
      <c r="NOC8" s="1377"/>
      <c r="NOD8" s="1377"/>
      <c r="NOE8" s="1377"/>
      <c r="NOF8" s="1377"/>
      <c r="NOG8" s="1377"/>
      <c r="NOH8" s="1377"/>
      <c r="NOI8" s="1377"/>
      <c r="NOJ8" s="1377"/>
      <c r="NOK8" s="1377"/>
      <c r="NOL8" s="1377"/>
      <c r="NOM8" s="1377"/>
      <c r="NON8" s="1377"/>
      <c r="NOO8" s="1377"/>
      <c r="NOP8" s="1377"/>
      <c r="NOQ8" s="1377"/>
      <c r="NOR8" s="1377"/>
      <c r="NOS8" s="1377"/>
      <c r="NOT8" s="1377"/>
      <c r="NOU8" s="1377"/>
      <c r="NOV8" s="1377"/>
      <c r="NOW8" s="1377"/>
      <c r="NOX8" s="1377"/>
      <c r="NOY8" s="1377"/>
      <c r="NOZ8" s="1377"/>
      <c r="NPA8" s="1377"/>
      <c r="NPB8" s="1377"/>
      <c r="NPC8" s="1377"/>
      <c r="NPD8" s="1377"/>
      <c r="NPE8" s="1377"/>
      <c r="NPF8" s="1377"/>
      <c r="NPG8" s="1377"/>
      <c r="NPH8" s="1377"/>
      <c r="NPI8" s="1377"/>
      <c r="NPJ8" s="1377"/>
      <c r="NPK8" s="1377"/>
      <c r="NPL8" s="1377"/>
      <c r="NPM8" s="1377"/>
      <c r="NPN8" s="1377"/>
      <c r="NPO8" s="1377"/>
      <c r="NPP8" s="1377"/>
      <c r="NPQ8" s="1377"/>
      <c r="NPR8" s="1377"/>
      <c r="NPS8" s="1377"/>
      <c r="NPT8" s="1377"/>
      <c r="NPU8" s="1377"/>
      <c r="NPV8" s="1377"/>
      <c r="NPW8" s="1377"/>
      <c r="NPX8" s="1377"/>
      <c r="NPY8" s="1377"/>
      <c r="NPZ8" s="1377"/>
      <c r="NQA8" s="1377"/>
      <c r="NQB8" s="1377"/>
      <c r="NQC8" s="1377"/>
      <c r="NQD8" s="1377"/>
      <c r="NQE8" s="1377"/>
      <c r="NQF8" s="1377"/>
      <c r="NQG8" s="1377"/>
      <c r="NQH8" s="1377"/>
      <c r="NQI8" s="1377"/>
      <c r="NQJ8" s="1377"/>
      <c r="NQK8" s="1377"/>
      <c r="NQL8" s="1377"/>
      <c r="NQM8" s="1377"/>
      <c r="NQN8" s="1377"/>
      <c r="NQO8" s="1377"/>
      <c r="NQP8" s="1377"/>
      <c r="NQQ8" s="1377"/>
      <c r="NQR8" s="1377"/>
      <c r="NQS8" s="1377"/>
      <c r="NQT8" s="1377"/>
      <c r="NQU8" s="1377"/>
      <c r="NQV8" s="1377"/>
      <c r="NQW8" s="1377"/>
      <c r="NQX8" s="1377"/>
      <c r="NQY8" s="1377"/>
      <c r="NQZ8" s="1377"/>
      <c r="NRA8" s="1377"/>
      <c r="NRB8" s="1377"/>
      <c r="NRC8" s="1377"/>
      <c r="NRD8" s="1377"/>
      <c r="NRE8" s="1377"/>
      <c r="NRF8" s="1377"/>
      <c r="NRG8" s="1377"/>
      <c r="NRH8" s="1377"/>
      <c r="NRI8" s="1377"/>
      <c r="NRJ8" s="1377"/>
      <c r="NRK8" s="1377"/>
      <c r="NRL8" s="1377"/>
      <c r="NRM8" s="1377"/>
      <c r="NRN8" s="1377"/>
      <c r="NRO8" s="1377"/>
      <c r="NRP8" s="1377"/>
      <c r="NRQ8" s="1377"/>
      <c r="NRR8" s="1377"/>
      <c r="NRS8" s="1377"/>
      <c r="NRT8" s="1377"/>
      <c r="NRU8" s="1377"/>
      <c r="NRV8" s="1377"/>
      <c r="NRW8" s="1377"/>
      <c r="NRX8" s="1377"/>
      <c r="NRY8" s="1377"/>
      <c r="NRZ8" s="1377"/>
      <c r="NSA8" s="1377"/>
      <c r="NSB8" s="1377"/>
      <c r="NSC8" s="1377"/>
      <c r="NSD8" s="1377"/>
      <c r="NSE8" s="1377"/>
      <c r="NSF8" s="1377"/>
      <c r="NSG8" s="1377"/>
      <c r="NSH8" s="1377"/>
      <c r="NSI8" s="1377"/>
      <c r="NSJ8" s="1377"/>
      <c r="NSK8" s="1377"/>
      <c r="NSL8" s="1377"/>
      <c r="NSM8" s="1377"/>
      <c r="NSN8" s="1377"/>
      <c r="NSO8" s="1377"/>
      <c r="NSP8" s="1377"/>
      <c r="NSQ8" s="1377"/>
      <c r="NSR8" s="1377"/>
      <c r="NSS8" s="1377"/>
      <c r="NST8" s="1377"/>
      <c r="NSU8" s="1377"/>
      <c r="NSV8" s="1377"/>
      <c r="NSW8" s="1377"/>
      <c r="NSX8" s="1377"/>
      <c r="NSY8" s="1377"/>
      <c r="NSZ8" s="1377"/>
      <c r="NTA8" s="1377"/>
      <c r="NTB8" s="1377"/>
      <c r="NTC8" s="1377"/>
      <c r="NTD8" s="1377"/>
      <c r="NTE8" s="1377"/>
      <c r="NTF8" s="1377"/>
      <c r="NTG8" s="1377"/>
      <c r="NTH8" s="1377"/>
      <c r="NTI8" s="1377"/>
      <c r="NTJ8" s="1377"/>
      <c r="NTK8" s="1377"/>
      <c r="NTL8" s="1377"/>
      <c r="NTM8" s="1377"/>
      <c r="NTN8" s="1377"/>
      <c r="NTO8" s="1377"/>
      <c r="NTP8" s="1377"/>
      <c r="NTQ8" s="1377"/>
      <c r="NTR8" s="1377"/>
      <c r="NTS8" s="1377"/>
      <c r="NTT8" s="1377"/>
      <c r="NTU8" s="1377"/>
      <c r="NTV8" s="1377"/>
      <c r="NTW8" s="1377"/>
      <c r="NTX8" s="1377"/>
      <c r="NTY8" s="1377"/>
      <c r="NTZ8" s="1377"/>
      <c r="NUA8" s="1377"/>
      <c r="NUB8" s="1377"/>
      <c r="NUC8" s="1377"/>
      <c r="NUD8" s="1377"/>
      <c r="NUE8" s="1377"/>
      <c r="NUF8" s="1377"/>
      <c r="NUG8" s="1377"/>
      <c r="NUH8" s="1377"/>
      <c r="NUI8" s="1377"/>
      <c r="NUJ8" s="1377"/>
      <c r="NUK8" s="1377"/>
      <c r="NUL8" s="1377"/>
      <c r="NUM8" s="1377"/>
      <c r="NUN8" s="1377"/>
      <c r="NUO8" s="1377"/>
      <c r="NUP8" s="1377"/>
      <c r="NUQ8" s="1377"/>
      <c r="NUR8" s="1377"/>
      <c r="NUS8" s="1377"/>
      <c r="NUT8" s="1377"/>
      <c r="NUU8" s="1377"/>
      <c r="NUV8" s="1377"/>
      <c r="NUW8" s="1377"/>
      <c r="NUX8" s="1377"/>
      <c r="NUY8" s="1377"/>
      <c r="NUZ8" s="1377"/>
      <c r="NVA8" s="1377"/>
      <c r="NVB8" s="1377"/>
      <c r="NVC8" s="1377"/>
      <c r="NVD8" s="1377"/>
      <c r="NVE8" s="1377"/>
      <c r="NVF8" s="1377"/>
      <c r="NVG8" s="1377"/>
      <c r="NVH8" s="1377"/>
      <c r="NVI8" s="1377"/>
      <c r="NVJ8" s="1377"/>
      <c r="NVK8" s="1377"/>
      <c r="NVL8" s="1377"/>
      <c r="NVM8" s="1377"/>
      <c r="NVN8" s="1377"/>
      <c r="NVO8" s="1377"/>
      <c r="NVP8" s="1377"/>
      <c r="NVQ8" s="1377"/>
      <c r="NVR8" s="1377"/>
      <c r="NVS8" s="1377"/>
      <c r="NVT8" s="1377"/>
      <c r="NVU8" s="1377"/>
      <c r="NVV8" s="1377"/>
      <c r="NVW8" s="1377"/>
      <c r="NVX8" s="1377"/>
      <c r="NVY8" s="1377"/>
      <c r="NVZ8" s="1377"/>
      <c r="NWA8" s="1377"/>
      <c r="NWB8" s="1377"/>
      <c r="NWC8" s="1377"/>
      <c r="NWD8" s="1377"/>
      <c r="NWE8" s="1377"/>
      <c r="NWF8" s="1377"/>
      <c r="NWG8" s="1377"/>
      <c r="NWH8" s="1377"/>
      <c r="NWI8" s="1377"/>
      <c r="NWJ8" s="1377"/>
      <c r="NWK8" s="1377"/>
      <c r="NWL8" s="1377"/>
      <c r="NWM8" s="1377"/>
      <c r="NWN8" s="1377"/>
      <c r="NWO8" s="1377"/>
      <c r="NWP8" s="1377"/>
      <c r="NWQ8" s="1377"/>
      <c r="NWR8" s="1377"/>
      <c r="NWS8" s="1377"/>
      <c r="NWT8" s="1377"/>
      <c r="NWU8" s="1377"/>
      <c r="NWV8" s="1377"/>
      <c r="NWW8" s="1377"/>
      <c r="NWX8" s="1377"/>
      <c r="NWY8" s="1377"/>
      <c r="NWZ8" s="1377"/>
      <c r="NXA8" s="1377"/>
      <c r="NXB8" s="1377"/>
      <c r="NXC8" s="1377"/>
      <c r="NXD8" s="1377"/>
      <c r="NXE8" s="1377"/>
      <c r="NXF8" s="1377"/>
      <c r="NXG8" s="1377"/>
      <c r="NXH8" s="1377"/>
      <c r="NXI8" s="1377"/>
      <c r="NXJ8" s="1377"/>
      <c r="NXK8" s="1377"/>
      <c r="NXL8" s="1377"/>
      <c r="NXM8" s="1377"/>
      <c r="NXN8" s="1377"/>
      <c r="NXO8" s="1377"/>
      <c r="NXP8" s="1377"/>
      <c r="NXQ8" s="1377"/>
      <c r="NXR8" s="1377"/>
      <c r="NXS8" s="1377"/>
      <c r="NXT8" s="1377"/>
      <c r="NXU8" s="1377"/>
      <c r="NXV8" s="1377"/>
      <c r="NXW8" s="1377"/>
      <c r="NXX8" s="1377"/>
      <c r="NXY8" s="1377"/>
      <c r="NXZ8" s="1377"/>
      <c r="NYA8" s="1377"/>
      <c r="NYB8" s="1377"/>
      <c r="NYC8" s="1377"/>
      <c r="NYD8" s="1377"/>
      <c r="NYE8" s="1377"/>
      <c r="NYF8" s="1377"/>
      <c r="NYG8" s="1377"/>
      <c r="NYH8" s="1377"/>
      <c r="NYI8" s="1377"/>
      <c r="NYJ8" s="1377"/>
      <c r="NYK8" s="1377"/>
      <c r="NYL8" s="1377"/>
      <c r="NYM8" s="1377"/>
      <c r="NYN8" s="1377"/>
      <c r="NYO8" s="1377"/>
      <c r="NYP8" s="1377"/>
      <c r="NYQ8" s="1377"/>
      <c r="NYR8" s="1377"/>
      <c r="NYS8" s="1377"/>
      <c r="NYT8" s="1377"/>
      <c r="NYU8" s="1377"/>
      <c r="NYV8" s="1377"/>
      <c r="NYW8" s="1377"/>
      <c r="NYX8" s="1377"/>
      <c r="NYY8" s="1377"/>
      <c r="NYZ8" s="1377"/>
      <c r="NZA8" s="1377"/>
      <c r="NZB8" s="1377"/>
      <c r="NZC8" s="1377"/>
      <c r="NZD8" s="1377"/>
      <c r="NZE8" s="1377"/>
      <c r="NZF8" s="1377"/>
      <c r="NZG8" s="1377"/>
      <c r="NZH8" s="1377"/>
      <c r="NZI8" s="1377"/>
      <c r="NZJ8" s="1377"/>
      <c r="NZK8" s="1377"/>
      <c r="NZL8" s="1377"/>
      <c r="NZM8" s="1377"/>
      <c r="NZN8" s="1377"/>
      <c r="NZO8" s="1377"/>
      <c r="NZP8" s="1377"/>
      <c r="NZQ8" s="1377"/>
      <c r="NZR8" s="1377"/>
      <c r="NZS8" s="1377"/>
      <c r="NZT8" s="1377"/>
      <c r="NZU8" s="1377"/>
      <c r="NZV8" s="1377"/>
      <c r="NZW8" s="1377"/>
      <c r="NZX8" s="1377"/>
      <c r="NZY8" s="1377"/>
      <c r="NZZ8" s="1377"/>
      <c r="OAA8" s="1377"/>
      <c r="OAB8" s="1377"/>
      <c r="OAC8" s="1377"/>
      <c r="OAD8" s="1377"/>
      <c r="OAE8" s="1377"/>
      <c r="OAF8" s="1377"/>
      <c r="OAG8" s="1377"/>
      <c r="OAH8" s="1377"/>
      <c r="OAI8" s="1377"/>
      <c r="OAJ8" s="1377"/>
      <c r="OAK8" s="1377"/>
      <c r="OAL8" s="1377"/>
      <c r="OAM8" s="1377"/>
      <c r="OAN8" s="1377"/>
      <c r="OAO8" s="1377"/>
      <c r="OAP8" s="1377"/>
      <c r="OAQ8" s="1377"/>
      <c r="OAR8" s="1377"/>
      <c r="OAS8" s="1377"/>
      <c r="OAT8" s="1377"/>
      <c r="OAU8" s="1377"/>
      <c r="OAV8" s="1377"/>
      <c r="OAW8" s="1377"/>
      <c r="OAX8" s="1377"/>
      <c r="OAY8" s="1377"/>
      <c r="OAZ8" s="1377"/>
      <c r="OBA8" s="1377"/>
      <c r="OBB8" s="1377"/>
      <c r="OBC8" s="1377"/>
      <c r="OBD8" s="1377"/>
      <c r="OBE8" s="1377"/>
      <c r="OBF8" s="1377"/>
      <c r="OBG8" s="1377"/>
      <c r="OBH8" s="1377"/>
      <c r="OBI8" s="1377"/>
      <c r="OBJ8" s="1377"/>
      <c r="OBK8" s="1377"/>
      <c r="OBL8" s="1377"/>
      <c r="OBM8" s="1377"/>
      <c r="OBN8" s="1377"/>
      <c r="OBO8" s="1377"/>
      <c r="OBP8" s="1377"/>
      <c r="OBQ8" s="1377"/>
      <c r="OBR8" s="1377"/>
      <c r="OBS8" s="1377"/>
      <c r="OBT8" s="1377"/>
      <c r="OBU8" s="1377"/>
      <c r="OBV8" s="1377"/>
      <c r="OBW8" s="1377"/>
      <c r="OBX8" s="1377"/>
      <c r="OBY8" s="1377"/>
      <c r="OBZ8" s="1377"/>
      <c r="OCA8" s="1377"/>
      <c r="OCB8" s="1377"/>
      <c r="OCC8" s="1377"/>
      <c r="OCD8" s="1377"/>
      <c r="OCE8" s="1377"/>
      <c r="OCF8" s="1377"/>
      <c r="OCG8" s="1377"/>
      <c r="OCH8" s="1377"/>
      <c r="OCI8" s="1377"/>
      <c r="OCJ8" s="1377"/>
      <c r="OCK8" s="1377"/>
      <c r="OCL8" s="1377"/>
      <c r="OCM8" s="1377"/>
      <c r="OCN8" s="1377"/>
      <c r="OCO8" s="1377"/>
      <c r="OCP8" s="1377"/>
      <c r="OCQ8" s="1377"/>
      <c r="OCR8" s="1377"/>
      <c r="OCS8" s="1377"/>
      <c r="OCT8" s="1377"/>
      <c r="OCU8" s="1377"/>
      <c r="OCV8" s="1377"/>
      <c r="OCW8" s="1377"/>
      <c r="OCX8" s="1377"/>
      <c r="OCY8" s="1377"/>
      <c r="OCZ8" s="1377"/>
      <c r="ODA8" s="1377"/>
      <c r="ODB8" s="1377"/>
      <c r="ODC8" s="1377"/>
      <c r="ODD8" s="1377"/>
      <c r="ODE8" s="1377"/>
      <c r="ODF8" s="1377"/>
      <c r="ODG8" s="1377"/>
      <c r="ODH8" s="1377"/>
      <c r="ODI8" s="1377"/>
      <c r="ODJ8" s="1377"/>
      <c r="ODK8" s="1377"/>
      <c r="ODL8" s="1377"/>
      <c r="ODM8" s="1377"/>
      <c r="ODN8" s="1377"/>
      <c r="ODO8" s="1377"/>
      <c r="ODP8" s="1377"/>
      <c r="ODQ8" s="1377"/>
      <c r="ODR8" s="1377"/>
      <c r="ODS8" s="1377"/>
      <c r="ODT8" s="1377"/>
      <c r="ODU8" s="1377"/>
      <c r="ODV8" s="1377"/>
      <c r="ODW8" s="1377"/>
      <c r="ODX8" s="1377"/>
      <c r="ODY8" s="1377"/>
      <c r="ODZ8" s="1377"/>
      <c r="OEA8" s="1377"/>
      <c r="OEB8" s="1377"/>
      <c r="OEC8" s="1377"/>
      <c r="OED8" s="1377"/>
      <c r="OEE8" s="1377"/>
      <c r="OEF8" s="1377"/>
      <c r="OEG8" s="1377"/>
      <c r="OEH8" s="1377"/>
      <c r="OEI8" s="1377"/>
      <c r="OEJ8" s="1377"/>
      <c r="OEK8" s="1377"/>
      <c r="OEL8" s="1377"/>
      <c r="OEM8" s="1377"/>
      <c r="OEN8" s="1377"/>
      <c r="OEO8" s="1377"/>
      <c r="OEP8" s="1377"/>
      <c r="OEQ8" s="1377"/>
      <c r="OER8" s="1377"/>
      <c r="OES8" s="1377"/>
      <c r="OET8" s="1377"/>
      <c r="OEU8" s="1377"/>
      <c r="OEV8" s="1377"/>
      <c r="OEW8" s="1377"/>
      <c r="OEX8" s="1377"/>
      <c r="OEY8" s="1377"/>
      <c r="OEZ8" s="1377"/>
      <c r="OFA8" s="1377"/>
      <c r="OFB8" s="1377"/>
      <c r="OFC8" s="1377"/>
      <c r="OFD8" s="1377"/>
      <c r="OFE8" s="1377"/>
      <c r="OFF8" s="1377"/>
      <c r="OFG8" s="1377"/>
      <c r="OFH8" s="1377"/>
      <c r="OFI8" s="1377"/>
      <c r="OFJ8" s="1377"/>
      <c r="OFK8" s="1377"/>
      <c r="OFL8" s="1377"/>
      <c r="OFM8" s="1377"/>
      <c r="OFN8" s="1377"/>
      <c r="OFO8" s="1377"/>
      <c r="OFP8" s="1377"/>
      <c r="OFQ8" s="1377"/>
      <c r="OFR8" s="1377"/>
      <c r="OFS8" s="1377"/>
      <c r="OFT8" s="1377"/>
      <c r="OFU8" s="1377"/>
      <c r="OFV8" s="1377"/>
      <c r="OFW8" s="1377"/>
      <c r="OFX8" s="1377"/>
      <c r="OFY8" s="1377"/>
      <c r="OFZ8" s="1377"/>
      <c r="OGA8" s="1377"/>
      <c r="OGB8" s="1377"/>
      <c r="OGC8" s="1377"/>
      <c r="OGD8" s="1377"/>
      <c r="OGE8" s="1377"/>
      <c r="OGF8" s="1377"/>
      <c r="OGG8" s="1377"/>
      <c r="OGH8" s="1377"/>
      <c r="OGI8" s="1377"/>
      <c r="OGJ8" s="1377"/>
      <c r="OGK8" s="1377"/>
      <c r="OGL8" s="1377"/>
      <c r="OGM8" s="1377"/>
      <c r="OGN8" s="1377"/>
      <c r="OGO8" s="1377"/>
      <c r="OGP8" s="1377"/>
      <c r="OGQ8" s="1377"/>
      <c r="OGR8" s="1377"/>
      <c r="OGS8" s="1377"/>
      <c r="OGT8" s="1377"/>
      <c r="OGU8" s="1377"/>
      <c r="OGV8" s="1377"/>
      <c r="OGW8" s="1377"/>
      <c r="OGX8" s="1377"/>
      <c r="OGY8" s="1377"/>
      <c r="OGZ8" s="1377"/>
      <c r="OHA8" s="1377"/>
      <c r="OHB8" s="1377"/>
      <c r="OHC8" s="1377"/>
      <c r="OHD8" s="1377"/>
      <c r="OHE8" s="1377"/>
      <c r="OHF8" s="1377"/>
      <c r="OHG8" s="1377"/>
      <c r="OHH8" s="1377"/>
      <c r="OHI8" s="1377"/>
      <c r="OHJ8" s="1377"/>
      <c r="OHK8" s="1377"/>
      <c r="OHL8" s="1377"/>
      <c r="OHM8" s="1377"/>
      <c r="OHN8" s="1377"/>
      <c r="OHO8" s="1377"/>
      <c r="OHP8" s="1377"/>
      <c r="OHQ8" s="1377"/>
      <c r="OHR8" s="1377"/>
      <c r="OHS8" s="1377"/>
      <c r="OHT8" s="1377"/>
      <c r="OHU8" s="1377"/>
      <c r="OHV8" s="1377"/>
      <c r="OHW8" s="1377"/>
      <c r="OHX8" s="1377"/>
      <c r="OHY8" s="1377"/>
      <c r="OHZ8" s="1377"/>
      <c r="OIA8" s="1377"/>
      <c r="OIB8" s="1377"/>
      <c r="OIC8" s="1377"/>
      <c r="OID8" s="1377"/>
      <c r="OIE8" s="1377"/>
      <c r="OIF8" s="1377"/>
      <c r="OIG8" s="1377"/>
      <c r="OIH8" s="1377"/>
      <c r="OII8" s="1377"/>
      <c r="OIJ8" s="1377"/>
      <c r="OIK8" s="1377"/>
      <c r="OIL8" s="1377"/>
      <c r="OIM8" s="1377"/>
      <c r="OIN8" s="1377"/>
      <c r="OIO8" s="1377"/>
      <c r="OIP8" s="1377"/>
      <c r="OIQ8" s="1377"/>
      <c r="OIR8" s="1377"/>
      <c r="OIS8" s="1377"/>
      <c r="OIT8" s="1377"/>
      <c r="OIU8" s="1377"/>
      <c r="OIV8" s="1377"/>
      <c r="OIW8" s="1377"/>
      <c r="OIX8" s="1377"/>
      <c r="OIY8" s="1377"/>
      <c r="OIZ8" s="1377"/>
      <c r="OJA8" s="1377"/>
      <c r="OJB8" s="1377"/>
      <c r="OJC8" s="1377"/>
      <c r="OJD8" s="1377"/>
      <c r="OJE8" s="1377"/>
      <c r="OJF8" s="1377"/>
      <c r="OJG8" s="1377"/>
      <c r="OJH8" s="1377"/>
      <c r="OJI8" s="1377"/>
      <c r="OJJ8" s="1377"/>
      <c r="OJK8" s="1377"/>
      <c r="OJL8" s="1377"/>
      <c r="OJM8" s="1377"/>
      <c r="OJN8" s="1377"/>
      <c r="OJO8" s="1377"/>
      <c r="OJP8" s="1377"/>
      <c r="OJQ8" s="1377"/>
      <c r="OJR8" s="1377"/>
      <c r="OJS8" s="1377"/>
      <c r="OJT8" s="1377"/>
      <c r="OJU8" s="1377"/>
      <c r="OJV8" s="1377"/>
      <c r="OJW8" s="1377"/>
      <c r="OJX8" s="1377"/>
      <c r="OJY8" s="1377"/>
      <c r="OJZ8" s="1377"/>
      <c r="OKA8" s="1377"/>
      <c r="OKB8" s="1377"/>
      <c r="OKC8" s="1377"/>
      <c r="OKD8" s="1377"/>
      <c r="OKE8" s="1377"/>
      <c r="OKF8" s="1377"/>
      <c r="OKG8" s="1377"/>
      <c r="OKH8" s="1377"/>
      <c r="OKI8" s="1377"/>
      <c r="OKJ8" s="1377"/>
      <c r="OKK8" s="1377"/>
      <c r="OKL8" s="1377"/>
      <c r="OKM8" s="1377"/>
      <c r="OKN8" s="1377"/>
      <c r="OKO8" s="1377"/>
      <c r="OKP8" s="1377"/>
      <c r="OKQ8" s="1377"/>
      <c r="OKR8" s="1377"/>
      <c r="OKS8" s="1377"/>
      <c r="OKT8" s="1377"/>
      <c r="OKU8" s="1377"/>
      <c r="OKV8" s="1377"/>
      <c r="OKW8" s="1377"/>
      <c r="OKX8" s="1377"/>
      <c r="OKY8" s="1377"/>
      <c r="OKZ8" s="1377"/>
      <c r="OLA8" s="1377"/>
      <c r="OLB8" s="1377"/>
      <c r="OLC8" s="1377"/>
      <c r="OLD8" s="1377"/>
      <c r="OLE8" s="1377"/>
      <c r="OLF8" s="1377"/>
      <c r="OLG8" s="1377"/>
      <c r="OLH8" s="1377"/>
      <c r="OLI8" s="1377"/>
      <c r="OLJ8" s="1377"/>
      <c r="OLK8" s="1377"/>
      <c r="OLL8" s="1377"/>
      <c r="OLM8" s="1377"/>
      <c r="OLN8" s="1377"/>
      <c r="OLO8" s="1377"/>
      <c r="OLP8" s="1377"/>
      <c r="OLQ8" s="1377"/>
      <c r="OLR8" s="1377"/>
      <c r="OLS8" s="1377"/>
      <c r="OLT8" s="1377"/>
      <c r="OLU8" s="1377"/>
      <c r="OLV8" s="1377"/>
      <c r="OLW8" s="1377"/>
      <c r="OLX8" s="1377"/>
      <c r="OLY8" s="1377"/>
      <c r="OLZ8" s="1377"/>
      <c r="OMA8" s="1377"/>
      <c r="OMB8" s="1377"/>
      <c r="OMC8" s="1377"/>
      <c r="OMD8" s="1377"/>
      <c r="OME8" s="1377"/>
      <c r="OMF8" s="1377"/>
      <c r="OMG8" s="1377"/>
      <c r="OMH8" s="1377"/>
      <c r="OMI8" s="1377"/>
      <c r="OMJ8" s="1377"/>
      <c r="OMK8" s="1377"/>
      <c r="OML8" s="1377"/>
      <c r="OMM8" s="1377"/>
      <c r="OMN8" s="1377"/>
      <c r="OMO8" s="1377"/>
      <c r="OMP8" s="1377"/>
      <c r="OMQ8" s="1377"/>
      <c r="OMR8" s="1377"/>
      <c r="OMS8" s="1377"/>
      <c r="OMT8" s="1377"/>
      <c r="OMU8" s="1377"/>
      <c r="OMV8" s="1377"/>
      <c r="OMW8" s="1377"/>
      <c r="OMX8" s="1377"/>
      <c r="OMY8" s="1377"/>
      <c r="OMZ8" s="1377"/>
      <c r="ONA8" s="1377"/>
      <c r="ONB8" s="1377"/>
      <c r="ONC8" s="1377"/>
      <c r="OND8" s="1377"/>
      <c r="ONE8" s="1377"/>
      <c r="ONF8" s="1377"/>
      <c r="ONG8" s="1377"/>
      <c r="ONH8" s="1377"/>
      <c r="ONI8" s="1377"/>
      <c r="ONJ8" s="1377"/>
      <c r="ONK8" s="1377"/>
      <c r="ONL8" s="1377"/>
      <c r="ONM8" s="1377"/>
      <c r="ONN8" s="1377"/>
      <c r="ONO8" s="1377"/>
      <c r="ONP8" s="1377"/>
      <c r="ONQ8" s="1377"/>
      <c r="ONR8" s="1377"/>
      <c r="ONS8" s="1377"/>
      <c r="ONT8" s="1377"/>
      <c r="ONU8" s="1377"/>
      <c r="ONV8" s="1377"/>
      <c r="ONW8" s="1377"/>
      <c r="ONX8" s="1377"/>
      <c r="ONY8" s="1377"/>
      <c r="ONZ8" s="1377"/>
      <c r="OOA8" s="1377"/>
      <c r="OOB8" s="1377"/>
      <c r="OOC8" s="1377"/>
      <c r="OOD8" s="1377"/>
      <c r="OOE8" s="1377"/>
      <c r="OOF8" s="1377"/>
      <c r="OOG8" s="1377"/>
      <c r="OOH8" s="1377"/>
      <c r="OOI8" s="1377"/>
      <c r="OOJ8" s="1377"/>
      <c r="OOK8" s="1377"/>
      <c r="OOL8" s="1377"/>
      <c r="OOM8" s="1377"/>
      <c r="OON8" s="1377"/>
      <c r="OOO8" s="1377"/>
      <c r="OOP8" s="1377"/>
      <c r="OOQ8" s="1377"/>
      <c r="OOR8" s="1377"/>
      <c r="OOS8" s="1377"/>
      <c r="OOT8" s="1377"/>
      <c r="OOU8" s="1377"/>
      <c r="OOV8" s="1377"/>
      <c r="OOW8" s="1377"/>
      <c r="OOX8" s="1377"/>
      <c r="OOY8" s="1377"/>
      <c r="OOZ8" s="1377"/>
      <c r="OPA8" s="1377"/>
      <c r="OPB8" s="1377"/>
      <c r="OPC8" s="1377"/>
      <c r="OPD8" s="1377"/>
      <c r="OPE8" s="1377"/>
      <c r="OPF8" s="1377"/>
      <c r="OPG8" s="1377"/>
      <c r="OPH8" s="1377"/>
      <c r="OPI8" s="1377"/>
      <c r="OPJ8" s="1377"/>
      <c r="OPK8" s="1377"/>
      <c r="OPL8" s="1377"/>
      <c r="OPM8" s="1377"/>
      <c r="OPN8" s="1377"/>
      <c r="OPO8" s="1377"/>
      <c r="OPP8" s="1377"/>
      <c r="OPQ8" s="1377"/>
      <c r="OPR8" s="1377"/>
      <c r="OPS8" s="1377"/>
      <c r="OPT8" s="1377"/>
      <c r="OPU8" s="1377"/>
      <c r="OPV8" s="1377"/>
      <c r="OPW8" s="1377"/>
      <c r="OPX8" s="1377"/>
      <c r="OPY8" s="1377"/>
      <c r="OPZ8" s="1377"/>
      <c r="OQA8" s="1377"/>
      <c r="OQB8" s="1377"/>
      <c r="OQC8" s="1377"/>
      <c r="OQD8" s="1377"/>
      <c r="OQE8" s="1377"/>
      <c r="OQF8" s="1377"/>
      <c r="OQG8" s="1377"/>
      <c r="OQH8" s="1377"/>
      <c r="OQI8" s="1377"/>
      <c r="OQJ8" s="1377"/>
      <c r="OQK8" s="1377"/>
      <c r="OQL8" s="1377"/>
      <c r="OQM8" s="1377"/>
      <c r="OQN8" s="1377"/>
      <c r="OQO8" s="1377"/>
      <c r="OQP8" s="1377"/>
      <c r="OQQ8" s="1377"/>
      <c r="OQR8" s="1377"/>
      <c r="OQS8" s="1377"/>
      <c r="OQT8" s="1377"/>
      <c r="OQU8" s="1377"/>
      <c r="OQV8" s="1377"/>
      <c r="OQW8" s="1377"/>
      <c r="OQX8" s="1377"/>
      <c r="OQY8" s="1377"/>
      <c r="OQZ8" s="1377"/>
      <c r="ORA8" s="1377"/>
      <c r="ORB8" s="1377"/>
      <c r="ORC8" s="1377"/>
      <c r="ORD8" s="1377"/>
      <c r="ORE8" s="1377"/>
      <c r="ORF8" s="1377"/>
      <c r="ORG8" s="1377"/>
      <c r="ORH8" s="1377"/>
      <c r="ORI8" s="1377"/>
      <c r="ORJ8" s="1377"/>
      <c r="ORK8" s="1377"/>
      <c r="ORL8" s="1377"/>
      <c r="ORM8" s="1377"/>
      <c r="ORN8" s="1377"/>
      <c r="ORO8" s="1377"/>
      <c r="ORP8" s="1377"/>
      <c r="ORQ8" s="1377"/>
      <c r="ORR8" s="1377"/>
      <c r="ORS8" s="1377"/>
      <c r="ORT8" s="1377"/>
      <c r="ORU8" s="1377"/>
      <c r="ORV8" s="1377"/>
      <c r="ORW8" s="1377"/>
      <c r="ORX8" s="1377"/>
      <c r="ORY8" s="1377"/>
      <c r="ORZ8" s="1377"/>
      <c r="OSA8" s="1377"/>
      <c r="OSB8" s="1377"/>
      <c r="OSC8" s="1377"/>
      <c r="OSD8" s="1377"/>
      <c r="OSE8" s="1377"/>
      <c r="OSF8" s="1377"/>
      <c r="OSG8" s="1377"/>
      <c r="OSH8" s="1377"/>
      <c r="OSI8" s="1377"/>
      <c r="OSJ8" s="1377"/>
      <c r="OSK8" s="1377"/>
      <c r="OSL8" s="1377"/>
      <c r="OSM8" s="1377"/>
      <c r="OSN8" s="1377"/>
      <c r="OSO8" s="1377"/>
      <c r="OSP8" s="1377"/>
      <c r="OSQ8" s="1377"/>
      <c r="OSR8" s="1377"/>
      <c r="OSS8" s="1377"/>
      <c r="OST8" s="1377"/>
      <c r="OSU8" s="1377"/>
      <c r="OSV8" s="1377"/>
      <c r="OSW8" s="1377"/>
      <c r="OSX8" s="1377"/>
      <c r="OSY8" s="1377"/>
      <c r="OSZ8" s="1377"/>
      <c r="OTA8" s="1377"/>
      <c r="OTB8" s="1377"/>
      <c r="OTC8" s="1377"/>
      <c r="OTD8" s="1377"/>
      <c r="OTE8" s="1377"/>
      <c r="OTF8" s="1377"/>
      <c r="OTG8" s="1377"/>
      <c r="OTH8" s="1377"/>
      <c r="OTI8" s="1377"/>
      <c r="OTJ8" s="1377"/>
      <c r="OTK8" s="1377"/>
      <c r="OTL8" s="1377"/>
      <c r="OTM8" s="1377"/>
      <c r="OTN8" s="1377"/>
      <c r="OTO8" s="1377"/>
      <c r="OTP8" s="1377"/>
      <c r="OTQ8" s="1377"/>
      <c r="OTR8" s="1377"/>
      <c r="OTS8" s="1377"/>
      <c r="OTT8" s="1377"/>
      <c r="OTU8" s="1377"/>
      <c r="OTV8" s="1377"/>
      <c r="OTW8" s="1377"/>
      <c r="OTX8" s="1377"/>
      <c r="OTY8" s="1377"/>
      <c r="OTZ8" s="1377"/>
      <c r="OUA8" s="1377"/>
      <c r="OUB8" s="1377"/>
      <c r="OUC8" s="1377"/>
      <c r="OUD8" s="1377"/>
      <c r="OUE8" s="1377"/>
      <c r="OUF8" s="1377"/>
      <c r="OUG8" s="1377"/>
      <c r="OUH8" s="1377"/>
      <c r="OUI8" s="1377"/>
      <c r="OUJ8" s="1377"/>
      <c r="OUK8" s="1377"/>
      <c r="OUL8" s="1377"/>
      <c r="OUM8" s="1377"/>
      <c r="OUN8" s="1377"/>
      <c r="OUO8" s="1377"/>
      <c r="OUP8" s="1377"/>
      <c r="OUQ8" s="1377"/>
      <c r="OUR8" s="1377"/>
      <c r="OUS8" s="1377"/>
      <c r="OUT8" s="1377"/>
      <c r="OUU8" s="1377"/>
      <c r="OUV8" s="1377"/>
      <c r="OUW8" s="1377"/>
      <c r="OUX8" s="1377"/>
      <c r="OUY8" s="1377"/>
      <c r="OUZ8" s="1377"/>
      <c r="OVA8" s="1377"/>
      <c r="OVB8" s="1377"/>
      <c r="OVC8" s="1377"/>
      <c r="OVD8" s="1377"/>
      <c r="OVE8" s="1377"/>
      <c r="OVF8" s="1377"/>
      <c r="OVG8" s="1377"/>
      <c r="OVH8" s="1377"/>
      <c r="OVI8" s="1377"/>
      <c r="OVJ8" s="1377"/>
      <c r="OVK8" s="1377"/>
      <c r="OVL8" s="1377"/>
      <c r="OVM8" s="1377"/>
      <c r="OVN8" s="1377"/>
      <c r="OVO8" s="1377"/>
      <c r="OVP8" s="1377"/>
      <c r="OVQ8" s="1377"/>
      <c r="OVR8" s="1377"/>
      <c r="OVS8" s="1377"/>
      <c r="OVT8" s="1377"/>
      <c r="OVU8" s="1377"/>
      <c r="OVV8" s="1377"/>
      <c r="OVW8" s="1377"/>
      <c r="OVX8" s="1377"/>
      <c r="OVY8" s="1377"/>
      <c r="OVZ8" s="1377"/>
      <c r="OWA8" s="1377"/>
      <c r="OWB8" s="1377"/>
      <c r="OWC8" s="1377"/>
      <c r="OWD8" s="1377"/>
      <c r="OWE8" s="1377"/>
      <c r="OWF8" s="1377"/>
      <c r="OWG8" s="1377"/>
      <c r="OWH8" s="1377"/>
      <c r="OWI8" s="1377"/>
      <c r="OWJ8" s="1377"/>
      <c r="OWK8" s="1377"/>
      <c r="OWL8" s="1377"/>
      <c r="OWM8" s="1377"/>
      <c r="OWN8" s="1377"/>
      <c r="OWO8" s="1377"/>
      <c r="OWP8" s="1377"/>
      <c r="OWQ8" s="1377"/>
      <c r="OWR8" s="1377"/>
      <c r="OWS8" s="1377"/>
      <c r="OWT8" s="1377"/>
      <c r="OWU8" s="1377"/>
      <c r="OWV8" s="1377"/>
      <c r="OWW8" s="1377"/>
      <c r="OWX8" s="1377"/>
      <c r="OWY8" s="1377"/>
      <c r="OWZ8" s="1377"/>
      <c r="OXA8" s="1377"/>
      <c r="OXB8" s="1377"/>
      <c r="OXC8" s="1377"/>
      <c r="OXD8" s="1377"/>
      <c r="OXE8" s="1377"/>
      <c r="OXF8" s="1377"/>
      <c r="OXG8" s="1377"/>
      <c r="OXH8" s="1377"/>
      <c r="OXI8" s="1377"/>
      <c r="OXJ8" s="1377"/>
      <c r="OXK8" s="1377"/>
      <c r="OXL8" s="1377"/>
      <c r="OXM8" s="1377"/>
      <c r="OXN8" s="1377"/>
      <c r="OXO8" s="1377"/>
      <c r="OXP8" s="1377"/>
      <c r="OXQ8" s="1377"/>
      <c r="OXR8" s="1377"/>
      <c r="OXS8" s="1377"/>
      <c r="OXT8" s="1377"/>
      <c r="OXU8" s="1377"/>
      <c r="OXV8" s="1377"/>
      <c r="OXW8" s="1377"/>
      <c r="OXX8" s="1377"/>
      <c r="OXY8" s="1377"/>
      <c r="OXZ8" s="1377"/>
      <c r="OYA8" s="1377"/>
      <c r="OYB8" s="1377"/>
      <c r="OYC8" s="1377"/>
      <c r="OYD8" s="1377"/>
      <c r="OYE8" s="1377"/>
      <c r="OYF8" s="1377"/>
      <c r="OYG8" s="1377"/>
      <c r="OYH8" s="1377"/>
      <c r="OYI8" s="1377"/>
      <c r="OYJ8" s="1377"/>
      <c r="OYK8" s="1377"/>
      <c r="OYL8" s="1377"/>
      <c r="OYM8" s="1377"/>
      <c r="OYN8" s="1377"/>
      <c r="OYO8" s="1377"/>
      <c r="OYP8" s="1377"/>
      <c r="OYQ8" s="1377"/>
      <c r="OYR8" s="1377"/>
      <c r="OYS8" s="1377"/>
      <c r="OYT8" s="1377"/>
      <c r="OYU8" s="1377"/>
      <c r="OYV8" s="1377"/>
      <c r="OYW8" s="1377"/>
      <c r="OYX8" s="1377"/>
      <c r="OYY8" s="1377"/>
      <c r="OYZ8" s="1377"/>
      <c r="OZA8" s="1377"/>
      <c r="OZB8" s="1377"/>
      <c r="OZC8" s="1377"/>
      <c r="OZD8" s="1377"/>
      <c r="OZE8" s="1377"/>
      <c r="OZF8" s="1377"/>
      <c r="OZG8" s="1377"/>
      <c r="OZH8" s="1377"/>
      <c r="OZI8" s="1377"/>
      <c r="OZJ8" s="1377"/>
      <c r="OZK8" s="1377"/>
      <c r="OZL8" s="1377"/>
      <c r="OZM8" s="1377"/>
      <c r="OZN8" s="1377"/>
      <c r="OZO8" s="1377"/>
      <c r="OZP8" s="1377"/>
      <c r="OZQ8" s="1377"/>
      <c r="OZR8" s="1377"/>
      <c r="OZS8" s="1377"/>
      <c r="OZT8" s="1377"/>
      <c r="OZU8" s="1377"/>
      <c r="OZV8" s="1377"/>
      <c r="OZW8" s="1377"/>
      <c r="OZX8" s="1377"/>
      <c r="OZY8" s="1377"/>
      <c r="OZZ8" s="1377"/>
      <c r="PAA8" s="1377"/>
      <c r="PAB8" s="1377"/>
      <c r="PAC8" s="1377"/>
      <c r="PAD8" s="1377"/>
      <c r="PAE8" s="1377"/>
      <c r="PAF8" s="1377"/>
      <c r="PAG8" s="1377"/>
      <c r="PAH8" s="1377"/>
      <c r="PAI8" s="1377"/>
      <c r="PAJ8" s="1377"/>
      <c r="PAK8" s="1377"/>
      <c r="PAL8" s="1377"/>
      <c r="PAM8" s="1377"/>
      <c r="PAN8" s="1377"/>
      <c r="PAO8" s="1377"/>
      <c r="PAP8" s="1377"/>
      <c r="PAQ8" s="1377"/>
      <c r="PAR8" s="1377"/>
      <c r="PAS8" s="1377"/>
      <c r="PAT8" s="1377"/>
      <c r="PAU8" s="1377"/>
      <c r="PAV8" s="1377"/>
      <c r="PAW8" s="1377"/>
      <c r="PAX8" s="1377"/>
      <c r="PAY8" s="1377"/>
      <c r="PAZ8" s="1377"/>
      <c r="PBA8" s="1377"/>
      <c r="PBB8" s="1377"/>
      <c r="PBC8" s="1377"/>
      <c r="PBD8" s="1377"/>
      <c r="PBE8" s="1377"/>
      <c r="PBF8" s="1377"/>
      <c r="PBG8" s="1377"/>
      <c r="PBH8" s="1377"/>
      <c r="PBI8" s="1377"/>
      <c r="PBJ8" s="1377"/>
      <c r="PBK8" s="1377"/>
      <c r="PBL8" s="1377"/>
      <c r="PBM8" s="1377"/>
      <c r="PBN8" s="1377"/>
      <c r="PBO8" s="1377"/>
      <c r="PBP8" s="1377"/>
      <c r="PBQ8" s="1377"/>
      <c r="PBR8" s="1377"/>
      <c r="PBS8" s="1377"/>
      <c r="PBT8" s="1377"/>
      <c r="PBU8" s="1377"/>
      <c r="PBV8" s="1377"/>
      <c r="PBW8" s="1377"/>
      <c r="PBX8" s="1377"/>
      <c r="PBY8" s="1377"/>
      <c r="PBZ8" s="1377"/>
      <c r="PCA8" s="1377"/>
      <c r="PCB8" s="1377"/>
      <c r="PCC8" s="1377"/>
      <c r="PCD8" s="1377"/>
      <c r="PCE8" s="1377"/>
      <c r="PCF8" s="1377"/>
      <c r="PCG8" s="1377"/>
      <c r="PCH8" s="1377"/>
      <c r="PCI8" s="1377"/>
      <c r="PCJ8" s="1377"/>
      <c r="PCK8" s="1377"/>
      <c r="PCL8" s="1377"/>
      <c r="PCM8" s="1377"/>
      <c r="PCN8" s="1377"/>
      <c r="PCO8" s="1377"/>
      <c r="PCP8" s="1377"/>
      <c r="PCQ8" s="1377"/>
      <c r="PCR8" s="1377"/>
      <c r="PCS8" s="1377"/>
      <c r="PCT8" s="1377"/>
      <c r="PCU8" s="1377"/>
      <c r="PCV8" s="1377"/>
      <c r="PCW8" s="1377"/>
      <c r="PCX8" s="1377"/>
      <c r="PCY8" s="1377"/>
      <c r="PCZ8" s="1377"/>
      <c r="PDA8" s="1377"/>
      <c r="PDB8" s="1377"/>
      <c r="PDC8" s="1377"/>
      <c r="PDD8" s="1377"/>
      <c r="PDE8" s="1377"/>
      <c r="PDF8" s="1377"/>
      <c r="PDG8" s="1377"/>
      <c r="PDH8" s="1377"/>
      <c r="PDI8" s="1377"/>
      <c r="PDJ8" s="1377"/>
      <c r="PDK8" s="1377"/>
      <c r="PDL8" s="1377"/>
      <c r="PDM8" s="1377"/>
      <c r="PDN8" s="1377"/>
      <c r="PDO8" s="1377"/>
      <c r="PDP8" s="1377"/>
      <c r="PDQ8" s="1377"/>
      <c r="PDR8" s="1377"/>
      <c r="PDS8" s="1377"/>
      <c r="PDT8" s="1377"/>
      <c r="PDU8" s="1377"/>
      <c r="PDV8" s="1377"/>
      <c r="PDW8" s="1377"/>
      <c r="PDX8" s="1377"/>
      <c r="PDY8" s="1377"/>
      <c r="PDZ8" s="1377"/>
      <c r="PEA8" s="1377"/>
      <c r="PEB8" s="1377"/>
      <c r="PEC8" s="1377"/>
      <c r="PED8" s="1377"/>
      <c r="PEE8" s="1377"/>
      <c r="PEF8" s="1377"/>
      <c r="PEG8" s="1377"/>
      <c r="PEH8" s="1377"/>
      <c r="PEI8" s="1377"/>
      <c r="PEJ8" s="1377"/>
      <c r="PEK8" s="1377"/>
      <c r="PEL8" s="1377"/>
      <c r="PEM8" s="1377"/>
      <c r="PEN8" s="1377"/>
      <c r="PEO8" s="1377"/>
      <c r="PEP8" s="1377"/>
      <c r="PEQ8" s="1377"/>
      <c r="PER8" s="1377"/>
      <c r="PES8" s="1377"/>
      <c r="PET8" s="1377"/>
      <c r="PEU8" s="1377"/>
      <c r="PEV8" s="1377"/>
      <c r="PEW8" s="1377"/>
      <c r="PEX8" s="1377"/>
      <c r="PEY8" s="1377"/>
      <c r="PEZ8" s="1377"/>
      <c r="PFA8" s="1377"/>
      <c r="PFB8" s="1377"/>
      <c r="PFC8" s="1377"/>
      <c r="PFD8" s="1377"/>
      <c r="PFE8" s="1377"/>
      <c r="PFF8" s="1377"/>
      <c r="PFG8" s="1377"/>
      <c r="PFH8" s="1377"/>
      <c r="PFI8" s="1377"/>
      <c r="PFJ8" s="1377"/>
      <c r="PFK8" s="1377"/>
      <c r="PFL8" s="1377"/>
      <c r="PFM8" s="1377"/>
      <c r="PFN8" s="1377"/>
      <c r="PFO8" s="1377"/>
      <c r="PFP8" s="1377"/>
      <c r="PFQ8" s="1377"/>
      <c r="PFR8" s="1377"/>
      <c r="PFS8" s="1377"/>
      <c r="PFT8" s="1377"/>
      <c r="PFU8" s="1377"/>
      <c r="PFV8" s="1377"/>
      <c r="PFW8" s="1377"/>
      <c r="PFX8" s="1377"/>
      <c r="PFY8" s="1377"/>
      <c r="PFZ8" s="1377"/>
      <c r="PGA8" s="1377"/>
      <c r="PGB8" s="1377"/>
      <c r="PGC8" s="1377"/>
      <c r="PGD8" s="1377"/>
      <c r="PGE8" s="1377"/>
      <c r="PGF8" s="1377"/>
      <c r="PGG8" s="1377"/>
      <c r="PGH8" s="1377"/>
      <c r="PGI8" s="1377"/>
      <c r="PGJ8" s="1377"/>
      <c r="PGK8" s="1377"/>
      <c r="PGL8" s="1377"/>
      <c r="PGM8" s="1377"/>
      <c r="PGN8" s="1377"/>
      <c r="PGO8" s="1377"/>
      <c r="PGP8" s="1377"/>
      <c r="PGQ8" s="1377"/>
      <c r="PGR8" s="1377"/>
      <c r="PGS8" s="1377"/>
      <c r="PGT8" s="1377"/>
      <c r="PGU8" s="1377"/>
      <c r="PGV8" s="1377"/>
      <c r="PGW8" s="1377"/>
      <c r="PGX8" s="1377"/>
      <c r="PGY8" s="1377"/>
      <c r="PGZ8" s="1377"/>
      <c r="PHA8" s="1377"/>
      <c r="PHB8" s="1377"/>
      <c r="PHC8" s="1377"/>
      <c r="PHD8" s="1377"/>
      <c r="PHE8" s="1377"/>
      <c r="PHF8" s="1377"/>
      <c r="PHG8" s="1377"/>
      <c r="PHH8" s="1377"/>
      <c r="PHI8" s="1377"/>
      <c r="PHJ8" s="1377"/>
      <c r="PHK8" s="1377"/>
      <c r="PHL8" s="1377"/>
      <c r="PHM8" s="1377"/>
      <c r="PHN8" s="1377"/>
      <c r="PHO8" s="1377"/>
      <c r="PHP8" s="1377"/>
      <c r="PHQ8" s="1377"/>
      <c r="PHR8" s="1377"/>
      <c r="PHS8" s="1377"/>
      <c r="PHT8" s="1377"/>
      <c r="PHU8" s="1377"/>
      <c r="PHV8" s="1377"/>
      <c r="PHW8" s="1377"/>
      <c r="PHX8" s="1377"/>
      <c r="PHY8" s="1377"/>
      <c r="PHZ8" s="1377"/>
      <c r="PIA8" s="1377"/>
      <c r="PIB8" s="1377"/>
      <c r="PIC8" s="1377"/>
      <c r="PID8" s="1377"/>
      <c r="PIE8" s="1377"/>
      <c r="PIF8" s="1377"/>
      <c r="PIG8" s="1377"/>
      <c r="PIH8" s="1377"/>
      <c r="PII8" s="1377"/>
      <c r="PIJ8" s="1377"/>
      <c r="PIK8" s="1377"/>
      <c r="PIL8" s="1377"/>
      <c r="PIM8" s="1377"/>
      <c r="PIN8" s="1377"/>
      <c r="PIO8" s="1377"/>
      <c r="PIP8" s="1377"/>
      <c r="PIQ8" s="1377"/>
      <c r="PIR8" s="1377"/>
      <c r="PIS8" s="1377"/>
      <c r="PIT8" s="1377"/>
      <c r="PIU8" s="1377"/>
      <c r="PIV8" s="1377"/>
      <c r="PIW8" s="1377"/>
      <c r="PIX8" s="1377"/>
      <c r="PIY8" s="1377"/>
      <c r="PIZ8" s="1377"/>
      <c r="PJA8" s="1377"/>
      <c r="PJB8" s="1377"/>
      <c r="PJC8" s="1377"/>
      <c r="PJD8" s="1377"/>
      <c r="PJE8" s="1377"/>
      <c r="PJF8" s="1377"/>
      <c r="PJG8" s="1377"/>
      <c r="PJH8" s="1377"/>
      <c r="PJI8" s="1377"/>
      <c r="PJJ8" s="1377"/>
      <c r="PJK8" s="1377"/>
      <c r="PJL8" s="1377"/>
      <c r="PJM8" s="1377"/>
      <c r="PJN8" s="1377"/>
      <c r="PJO8" s="1377"/>
      <c r="PJP8" s="1377"/>
      <c r="PJQ8" s="1377"/>
      <c r="PJR8" s="1377"/>
      <c r="PJS8" s="1377"/>
      <c r="PJT8" s="1377"/>
      <c r="PJU8" s="1377"/>
      <c r="PJV8" s="1377"/>
      <c r="PJW8" s="1377"/>
      <c r="PJX8" s="1377"/>
      <c r="PJY8" s="1377"/>
      <c r="PJZ8" s="1377"/>
      <c r="PKA8" s="1377"/>
      <c r="PKB8" s="1377"/>
      <c r="PKC8" s="1377"/>
      <c r="PKD8" s="1377"/>
      <c r="PKE8" s="1377"/>
      <c r="PKF8" s="1377"/>
      <c r="PKG8" s="1377"/>
      <c r="PKH8" s="1377"/>
      <c r="PKI8" s="1377"/>
      <c r="PKJ8" s="1377"/>
      <c r="PKK8" s="1377"/>
      <c r="PKL8" s="1377"/>
      <c r="PKM8" s="1377"/>
      <c r="PKN8" s="1377"/>
      <c r="PKO8" s="1377"/>
      <c r="PKP8" s="1377"/>
      <c r="PKQ8" s="1377"/>
      <c r="PKR8" s="1377"/>
      <c r="PKS8" s="1377"/>
      <c r="PKT8" s="1377"/>
      <c r="PKU8" s="1377"/>
      <c r="PKV8" s="1377"/>
      <c r="PKW8" s="1377"/>
      <c r="PKX8" s="1377"/>
      <c r="PKY8" s="1377"/>
      <c r="PKZ8" s="1377"/>
      <c r="PLA8" s="1377"/>
      <c r="PLB8" s="1377"/>
      <c r="PLC8" s="1377"/>
      <c r="PLD8" s="1377"/>
      <c r="PLE8" s="1377"/>
      <c r="PLF8" s="1377"/>
      <c r="PLG8" s="1377"/>
      <c r="PLH8" s="1377"/>
      <c r="PLI8" s="1377"/>
      <c r="PLJ8" s="1377"/>
      <c r="PLK8" s="1377"/>
      <c r="PLL8" s="1377"/>
      <c r="PLM8" s="1377"/>
      <c r="PLN8" s="1377"/>
      <c r="PLO8" s="1377"/>
      <c r="PLP8" s="1377"/>
      <c r="PLQ8" s="1377"/>
      <c r="PLR8" s="1377"/>
      <c r="PLS8" s="1377"/>
      <c r="PLT8" s="1377"/>
      <c r="PLU8" s="1377"/>
      <c r="PLV8" s="1377"/>
      <c r="PLW8" s="1377"/>
      <c r="PLX8" s="1377"/>
      <c r="PLY8" s="1377"/>
      <c r="PLZ8" s="1377"/>
      <c r="PMA8" s="1377"/>
      <c r="PMB8" s="1377"/>
      <c r="PMC8" s="1377"/>
      <c r="PMD8" s="1377"/>
      <c r="PME8" s="1377"/>
      <c r="PMF8" s="1377"/>
      <c r="PMG8" s="1377"/>
      <c r="PMH8" s="1377"/>
      <c r="PMI8" s="1377"/>
      <c r="PMJ8" s="1377"/>
      <c r="PMK8" s="1377"/>
      <c r="PML8" s="1377"/>
      <c r="PMM8" s="1377"/>
      <c r="PMN8" s="1377"/>
      <c r="PMO8" s="1377"/>
      <c r="PMP8" s="1377"/>
      <c r="PMQ8" s="1377"/>
      <c r="PMR8" s="1377"/>
      <c r="PMS8" s="1377"/>
      <c r="PMT8" s="1377"/>
      <c r="PMU8" s="1377"/>
      <c r="PMV8" s="1377"/>
      <c r="PMW8" s="1377"/>
      <c r="PMX8" s="1377"/>
      <c r="PMY8" s="1377"/>
      <c r="PMZ8" s="1377"/>
      <c r="PNA8" s="1377"/>
      <c r="PNB8" s="1377"/>
      <c r="PNC8" s="1377"/>
      <c r="PND8" s="1377"/>
      <c r="PNE8" s="1377"/>
      <c r="PNF8" s="1377"/>
      <c r="PNG8" s="1377"/>
      <c r="PNH8" s="1377"/>
      <c r="PNI8" s="1377"/>
      <c r="PNJ8" s="1377"/>
      <c r="PNK8" s="1377"/>
      <c r="PNL8" s="1377"/>
      <c r="PNM8" s="1377"/>
      <c r="PNN8" s="1377"/>
      <c r="PNO8" s="1377"/>
      <c r="PNP8" s="1377"/>
      <c r="PNQ8" s="1377"/>
      <c r="PNR8" s="1377"/>
      <c r="PNS8" s="1377"/>
      <c r="PNT8" s="1377"/>
      <c r="PNU8" s="1377"/>
      <c r="PNV8" s="1377"/>
      <c r="PNW8" s="1377"/>
      <c r="PNX8" s="1377"/>
      <c r="PNY8" s="1377"/>
      <c r="PNZ8" s="1377"/>
      <c r="POA8" s="1377"/>
      <c r="POB8" s="1377"/>
      <c r="POC8" s="1377"/>
      <c r="POD8" s="1377"/>
      <c r="POE8" s="1377"/>
      <c r="POF8" s="1377"/>
      <c r="POG8" s="1377"/>
      <c r="POH8" s="1377"/>
      <c r="POI8" s="1377"/>
      <c r="POJ8" s="1377"/>
      <c r="POK8" s="1377"/>
      <c r="POL8" s="1377"/>
      <c r="POM8" s="1377"/>
      <c r="PON8" s="1377"/>
      <c r="POO8" s="1377"/>
      <c r="POP8" s="1377"/>
      <c r="POQ8" s="1377"/>
      <c r="POR8" s="1377"/>
      <c r="POS8" s="1377"/>
      <c r="POT8" s="1377"/>
      <c r="POU8" s="1377"/>
      <c r="POV8" s="1377"/>
      <c r="POW8" s="1377"/>
      <c r="POX8" s="1377"/>
      <c r="POY8" s="1377"/>
      <c r="POZ8" s="1377"/>
      <c r="PPA8" s="1377"/>
      <c r="PPB8" s="1377"/>
      <c r="PPC8" s="1377"/>
      <c r="PPD8" s="1377"/>
      <c r="PPE8" s="1377"/>
      <c r="PPF8" s="1377"/>
      <c r="PPG8" s="1377"/>
      <c r="PPH8" s="1377"/>
      <c r="PPI8" s="1377"/>
      <c r="PPJ8" s="1377"/>
      <c r="PPK8" s="1377"/>
      <c r="PPL8" s="1377"/>
      <c r="PPM8" s="1377"/>
      <c r="PPN8" s="1377"/>
      <c r="PPO8" s="1377"/>
      <c r="PPP8" s="1377"/>
      <c r="PPQ8" s="1377"/>
      <c r="PPR8" s="1377"/>
      <c r="PPS8" s="1377"/>
      <c r="PPT8" s="1377"/>
      <c r="PPU8" s="1377"/>
      <c r="PPV8" s="1377"/>
      <c r="PPW8" s="1377"/>
      <c r="PPX8" s="1377"/>
      <c r="PPY8" s="1377"/>
      <c r="PPZ8" s="1377"/>
      <c r="PQA8" s="1377"/>
      <c r="PQB8" s="1377"/>
      <c r="PQC8" s="1377"/>
      <c r="PQD8" s="1377"/>
      <c r="PQE8" s="1377"/>
      <c r="PQF8" s="1377"/>
      <c r="PQG8" s="1377"/>
      <c r="PQH8" s="1377"/>
      <c r="PQI8" s="1377"/>
      <c r="PQJ8" s="1377"/>
      <c r="PQK8" s="1377"/>
      <c r="PQL8" s="1377"/>
      <c r="PQM8" s="1377"/>
      <c r="PQN8" s="1377"/>
      <c r="PQO8" s="1377"/>
      <c r="PQP8" s="1377"/>
      <c r="PQQ8" s="1377"/>
      <c r="PQR8" s="1377"/>
      <c r="PQS8" s="1377"/>
      <c r="PQT8" s="1377"/>
      <c r="PQU8" s="1377"/>
      <c r="PQV8" s="1377"/>
      <c r="PQW8" s="1377"/>
      <c r="PQX8" s="1377"/>
      <c r="PQY8" s="1377"/>
      <c r="PQZ8" s="1377"/>
      <c r="PRA8" s="1377"/>
      <c r="PRB8" s="1377"/>
      <c r="PRC8" s="1377"/>
      <c r="PRD8" s="1377"/>
      <c r="PRE8" s="1377"/>
      <c r="PRF8" s="1377"/>
      <c r="PRG8" s="1377"/>
      <c r="PRH8" s="1377"/>
      <c r="PRI8" s="1377"/>
      <c r="PRJ8" s="1377"/>
      <c r="PRK8" s="1377"/>
      <c r="PRL8" s="1377"/>
      <c r="PRM8" s="1377"/>
      <c r="PRN8" s="1377"/>
      <c r="PRO8" s="1377"/>
      <c r="PRP8" s="1377"/>
      <c r="PRQ8" s="1377"/>
      <c r="PRR8" s="1377"/>
      <c r="PRS8" s="1377"/>
      <c r="PRT8" s="1377"/>
      <c r="PRU8" s="1377"/>
      <c r="PRV8" s="1377"/>
      <c r="PRW8" s="1377"/>
      <c r="PRX8" s="1377"/>
      <c r="PRY8" s="1377"/>
      <c r="PRZ8" s="1377"/>
      <c r="PSA8" s="1377"/>
      <c r="PSB8" s="1377"/>
      <c r="PSC8" s="1377"/>
      <c r="PSD8" s="1377"/>
      <c r="PSE8" s="1377"/>
      <c r="PSF8" s="1377"/>
      <c r="PSG8" s="1377"/>
      <c r="PSH8" s="1377"/>
      <c r="PSI8" s="1377"/>
      <c r="PSJ8" s="1377"/>
      <c r="PSK8" s="1377"/>
      <c r="PSL8" s="1377"/>
      <c r="PSM8" s="1377"/>
      <c r="PSN8" s="1377"/>
      <c r="PSO8" s="1377"/>
      <c r="PSP8" s="1377"/>
      <c r="PSQ8" s="1377"/>
      <c r="PSR8" s="1377"/>
      <c r="PSS8" s="1377"/>
      <c r="PST8" s="1377"/>
      <c r="PSU8" s="1377"/>
      <c r="PSV8" s="1377"/>
      <c r="PSW8" s="1377"/>
      <c r="PSX8" s="1377"/>
      <c r="PSY8" s="1377"/>
      <c r="PSZ8" s="1377"/>
      <c r="PTA8" s="1377"/>
      <c r="PTB8" s="1377"/>
      <c r="PTC8" s="1377"/>
      <c r="PTD8" s="1377"/>
      <c r="PTE8" s="1377"/>
      <c r="PTF8" s="1377"/>
      <c r="PTG8" s="1377"/>
      <c r="PTH8" s="1377"/>
      <c r="PTI8" s="1377"/>
      <c r="PTJ8" s="1377"/>
      <c r="PTK8" s="1377"/>
      <c r="PTL8" s="1377"/>
      <c r="PTM8" s="1377"/>
      <c r="PTN8" s="1377"/>
      <c r="PTO8" s="1377"/>
      <c r="PTP8" s="1377"/>
      <c r="PTQ8" s="1377"/>
      <c r="PTR8" s="1377"/>
      <c r="PTS8" s="1377"/>
      <c r="PTT8" s="1377"/>
      <c r="PTU8" s="1377"/>
      <c r="PTV8" s="1377"/>
      <c r="PTW8" s="1377"/>
      <c r="PTX8" s="1377"/>
      <c r="PTY8" s="1377"/>
      <c r="PTZ8" s="1377"/>
      <c r="PUA8" s="1377"/>
      <c r="PUB8" s="1377"/>
      <c r="PUC8" s="1377"/>
      <c r="PUD8" s="1377"/>
      <c r="PUE8" s="1377"/>
      <c r="PUF8" s="1377"/>
      <c r="PUG8" s="1377"/>
      <c r="PUH8" s="1377"/>
      <c r="PUI8" s="1377"/>
      <c r="PUJ8" s="1377"/>
      <c r="PUK8" s="1377"/>
      <c r="PUL8" s="1377"/>
      <c r="PUM8" s="1377"/>
      <c r="PUN8" s="1377"/>
      <c r="PUO8" s="1377"/>
      <c r="PUP8" s="1377"/>
      <c r="PUQ8" s="1377"/>
      <c r="PUR8" s="1377"/>
      <c r="PUS8" s="1377"/>
      <c r="PUT8" s="1377"/>
      <c r="PUU8" s="1377"/>
      <c r="PUV8" s="1377"/>
      <c r="PUW8" s="1377"/>
      <c r="PUX8" s="1377"/>
      <c r="PUY8" s="1377"/>
      <c r="PUZ8" s="1377"/>
      <c r="PVA8" s="1377"/>
      <c r="PVB8" s="1377"/>
      <c r="PVC8" s="1377"/>
      <c r="PVD8" s="1377"/>
      <c r="PVE8" s="1377"/>
      <c r="PVF8" s="1377"/>
      <c r="PVG8" s="1377"/>
      <c r="PVH8" s="1377"/>
      <c r="PVI8" s="1377"/>
      <c r="PVJ8" s="1377"/>
      <c r="PVK8" s="1377"/>
      <c r="PVL8" s="1377"/>
      <c r="PVM8" s="1377"/>
      <c r="PVN8" s="1377"/>
      <c r="PVO8" s="1377"/>
      <c r="PVP8" s="1377"/>
      <c r="PVQ8" s="1377"/>
      <c r="PVR8" s="1377"/>
      <c r="PVS8" s="1377"/>
      <c r="PVT8" s="1377"/>
      <c r="PVU8" s="1377"/>
      <c r="PVV8" s="1377"/>
      <c r="PVW8" s="1377"/>
      <c r="PVX8" s="1377"/>
      <c r="PVY8" s="1377"/>
      <c r="PVZ8" s="1377"/>
      <c r="PWA8" s="1377"/>
      <c r="PWB8" s="1377"/>
      <c r="PWC8" s="1377"/>
      <c r="PWD8" s="1377"/>
      <c r="PWE8" s="1377"/>
      <c r="PWF8" s="1377"/>
      <c r="PWG8" s="1377"/>
      <c r="PWH8" s="1377"/>
      <c r="PWI8" s="1377"/>
      <c r="PWJ8" s="1377"/>
      <c r="PWK8" s="1377"/>
      <c r="PWL8" s="1377"/>
      <c r="PWM8" s="1377"/>
      <c r="PWN8" s="1377"/>
      <c r="PWO8" s="1377"/>
      <c r="PWP8" s="1377"/>
      <c r="PWQ8" s="1377"/>
      <c r="PWR8" s="1377"/>
      <c r="PWS8" s="1377"/>
      <c r="PWT8" s="1377"/>
      <c r="PWU8" s="1377"/>
      <c r="PWV8" s="1377"/>
      <c r="PWW8" s="1377"/>
      <c r="PWX8" s="1377"/>
      <c r="PWY8" s="1377"/>
      <c r="PWZ8" s="1377"/>
      <c r="PXA8" s="1377"/>
      <c r="PXB8" s="1377"/>
      <c r="PXC8" s="1377"/>
      <c r="PXD8" s="1377"/>
      <c r="PXE8" s="1377"/>
      <c r="PXF8" s="1377"/>
      <c r="PXG8" s="1377"/>
      <c r="PXH8" s="1377"/>
      <c r="PXI8" s="1377"/>
      <c r="PXJ8" s="1377"/>
      <c r="PXK8" s="1377"/>
      <c r="PXL8" s="1377"/>
      <c r="PXM8" s="1377"/>
      <c r="PXN8" s="1377"/>
      <c r="PXO8" s="1377"/>
      <c r="PXP8" s="1377"/>
      <c r="PXQ8" s="1377"/>
      <c r="PXR8" s="1377"/>
      <c r="PXS8" s="1377"/>
      <c r="PXT8" s="1377"/>
      <c r="PXU8" s="1377"/>
      <c r="PXV8" s="1377"/>
      <c r="PXW8" s="1377"/>
      <c r="PXX8" s="1377"/>
      <c r="PXY8" s="1377"/>
      <c r="PXZ8" s="1377"/>
      <c r="PYA8" s="1377"/>
      <c r="PYB8" s="1377"/>
      <c r="PYC8" s="1377"/>
      <c r="PYD8" s="1377"/>
      <c r="PYE8" s="1377"/>
      <c r="PYF8" s="1377"/>
      <c r="PYG8" s="1377"/>
      <c r="PYH8" s="1377"/>
      <c r="PYI8" s="1377"/>
      <c r="PYJ8" s="1377"/>
      <c r="PYK8" s="1377"/>
      <c r="PYL8" s="1377"/>
      <c r="PYM8" s="1377"/>
      <c r="PYN8" s="1377"/>
      <c r="PYO8" s="1377"/>
      <c r="PYP8" s="1377"/>
      <c r="PYQ8" s="1377"/>
      <c r="PYR8" s="1377"/>
      <c r="PYS8" s="1377"/>
      <c r="PYT8" s="1377"/>
      <c r="PYU8" s="1377"/>
      <c r="PYV8" s="1377"/>
      <c r="PYW8" s="1377"/>
      <c r="PYX8" s="1377"/>
      <c r="PYY8" s="1377"/>
      <c r="PYZ8" s="1377"/>
      <c r="PZA8" s="1377"/>
      <c r="PZB8" s="1377"/>
      <c r="PZC8" s="1377"/>
      <c r="PZD8" s="1377"/>
      <c r="PZE8" s="1377"/>
      <c r="PZF8" s="1377"/>
      <c r="PZG8" s="1377"/>
      <c r="PZH8" s="1377"/>
      <c r="PZI8" s="1377"/>
      <c r="PZJ8" s="1377"/>
      <c r="PZK8" s="1377"/>
      <c r="PZL8" s="1377"/>
      <c r="PZM8" s="1377"/>
      <c r="PZN8" s="1377"/>
      <c r="PZO8" s="1377"/>
      <c r="PZP8" s="1377"/>
      <c r="PZQ8" s="1377"/>
      <c r="PZR8" s="1377"/>
      <c r="PZS8" s="1377"/>
      <c r="PZT8" s="1377"/>
      <c r="PZU8" s="1377"/>
      <c r="PZV8" s="1377"/>
      <c r="PZW8" s="1377"/>
      <c r="PZX8" s="1377"/>
      <c r="PZY8" s="1377"/>
      <c r="PZZ8" s="1377"/>
      <c r="QAA8" s="1377"/>
      <c r="QAB8" s="1377"/>
      <c r="QAC8" s="1377"/>
      <c r="QAD8" s="1377"/>
      <c r="QAE8" s="1377"/>
      <c r="QAF8" s="1377"/>
      <c r="QAG8" s="1377"/>
      <c r="QAH8" s="1377"/>
      <c r="QAI8" s="1377"/>
      <c r="QAJ8" s="1377"/>
      <c r="QAK8" s="1377"/>
      <c r="QAL8" s="1377"/>
      <c r="QAM8" s="1377"/>
      <c r="QAN8" s="1377"/>
      <c r="QAO8" s="1377"/>
      <c r="QAP8" s="1377"/>
      <c r="QAQ8" s="1377"/>
      <c r="QAR8" s="1377"/>
      <c r="QAS8" s="1377"/>
      <c r="QAT8" s="1377"/>
      <c r="QAU8" s="1377"/>
      <c r="QAV8" s="1377"/>
      <c r="QAW8" s="1377"/>
      <c r="QAX8" s="1377"/>
      <c r="QAY8" s="1377"/>
      <c r="QAZ8" s="1377"/>
      <c r="QBA8" s="1377"/>
      <c r="QBB8" s="1377"/>
      <c r="QBC8" s="1377"/>
      <c r="QBD8" s="1377"/>
      <c r="QBE8" s="1377"/>
      <c r="QBF8" s="1377"/>
      <c r="QBG8" s="1377"/>
      <c r="QBH8" s="1377"/>
      <c r="QBI8" s="1377"/>
      <c r="QBJ8" s="1377"/>
      <c r="QBK8" s="1377"/>
      <c r="QBL8" s="1377"/>
      <c r="QBM8" s="1377"/>
      <c r="QBN8" s="1377"/>
      <c r="QBO8" s="1377"/>
      <c r="QBP8" s="1377"/>
      <c r="QBQ8" s="1377"/>
      <c r="QBR8" s="1377"/>
      <c r="QBS8" s="1377"/>
      <c r="QBT8" s="1377"/>
      <c r="QBU8" s="1377"/>
      <c r="QBV8" s="1377"/>
      <c r="QBW8" s="1377"/>
      <c r="QBX8" s="1377"/>
      <c r="QBY8" s="1377"/>
      <c r="QBZ8" s="1377"/>
      <c r="QCA8" s="1377"/>
      <c r="QCB8" s="1377"/>
      <c r="QCC8" s="1377"/>
      <c r="QCD8" s="1377"/>
      <c r="QCE8" s="1377"/>
      <c r="QCF8" s="1377"/>
      <c r="QCG8" s="1377"/>
      <c r="QCH8" s="1377"/>
      <c r="QCI8" s="1377"/>
      <c r="QCJ8" s="1377"/>
      <c r="QCK8" s="1377"/>
      <c r="QCL8" s="1377"/>
      <c r="QCM8" s="1377"/>
      <c r="QCN8" s="1377"/>
      <c r="QCO8" s="1377"/>
      <c r="QCP8" s="1377"/>
      <c r="QCQ8" s="1377"/>
      <c r="QCR8" s="1377"/>
      <c r="QCS8" s="1377"/>
      <c r="QCT8" s="1377"/>
      <c r="QCU8" s="1377"/>
      <c r="QCV8" s="1377"/>
      <c r="QCW8" s="1377"/>
      <c r="QCX8" s="1377"/>
      <c r="QCY8" s="1377"/>
      <c r="QCZ8" s="1377"/>
      <c r="QDA8" s="1377"/>
      <c r="QDB8" s="1377"/>
      <c r="QDC8" s="1377"/>
      <c r="QDD8" s="1377"/>
      <c r="QDE8" s="1377"/>
      <c r="QDF8" s="1377"/>
      <c r="QDG8" s="1377"/>
      <c r="QDH8" s="1377"/>
      <c r="QDI8" s="1377"/>
      <c r="QDJ8" s="1377"/>
      <c r="QDK8" s="1377"/>
      <c r="QDL8" s="1377"/>
      <c r="QDM8" s="1377"/>
      <c r="QDN8" s="1377"/>
      <c r="QDO8" s="1377"/>
      <c r="QDP8" s="1377"/>
      <c r="QDQ8" s="1377"/>
      <c r="QDR8" s="1377"/>
      <c r="QDS8" s="1377"/>
      <c r="QDT8" s="1377"/>
      <c r="QDU8" s="1377"/>
      <c r="QDV8" s="1377"/>
      <c r="QDW8" s="1377"/>
      <c r="QDX8" s="1377"/>
      <c r="QDY8" s="1377"/>
      <c r="QDZ8" s="1377"/>
      <c r="QEA8" s="1377"/>
      <c r="QEB8" s="1377"/>
      <c r="QEC8" s="1377"/>
      <c r="QED8" s="1377"/>
      <c r="QEE8" s="1377"/>
      <c r="QEF8" s="1377"/>
      <c r="QEG8" s="1377"/>
      <c r="QEH8" s="1377"/>
      <c r="QEI8" s="1377"/>
      <c r="QEJ8" s="1377"/>
      <c r="QEK8" s="1377"/>
      <c r="QEL8" s="1377"/>
      <c r="QEM8" s="1377"/>
      <c r="QEN8" s="1377"/>
      <c r="QEO8" s="1377"/>
      <c r="QEP8" s="1377"/>
      <c r="QEQ8" s="1377"/>
      <c r="QER8" s="1377"/>
      <c r="QES8" s="1377"/>
      <c r="QET8" s="1377"/>
      <c r="QEU8" s="1377"/>
      <c r="QEV8" s="1377"/>
      <c r="QEW8" s="1377"/>
      <c r="QEX8" s="1377"/>
      <c r="QEY8" s="1377"/>
      <c r="QEZ8" s="1377"/>
      <c r="QFA8" s="1377"/>
      <c r="QFB8" s="1377"/>
      <c r="QFC8" s="1377"/>
      <c r="QFD8" s="1377"/>
      <c r="QFE8" s="1377"/>
      <c r="QFF8" s="1377"/>
      <c r="QFG8" s="1377"/>
      <c r="QFH8" s="1377"/>
      <c r="QFI8" s="1377"/>
      <c r="QFJ8" s="1377"/>
      <c r="QFK8" s="1377"/>
      <c r="QFL8" s="1377"/>
      <c r="QFM8" s="1377"/>
      <c r="QFN8" s="1377"/>
      <c r="QFO8" s="1377"/>
      <c r="QFP8" s="1377"/>
      <c r="QFQ8" s="1377"/>
      <c r="QFR8" s="1377"/>
      <c r="QFS8" s="1377"/>
      <c r="QFT8" s="1377"/>
      <c r="QFU8" s="1377"/>
      <c r="QFV8" s="1377"/>
      <c r="QFW8" s="1377"/>
      <c r="QFX8" s="1377"/>
      <c r="QFY8" s="1377"/>
      <c r="QFZ8" s="1377"/>
      <c r="QGA8" s="1377"/>
      <c r="QGB8" s="1377"/>
      <c r="QGC8" s="1377"/>
      <c r="QGD8" s="1377"/>
      <c r="QGE8" s="1377"/>
      <c r="QGF8" s="1377"/>
      <c r="QGG8" s="1377"/>
      <c r="QGH8" s="1377"/>
      <c r="QGI8" s="1377"/>
      <c r="QGJ8" s="1377"/>
      <c r="QGK8" s="1377"/>
      <c r="QGL8" s="1377"/>
      <c r="QGM8" s="1377"/>
      <c r="QGN8" s="1377"/>
      <c r="QGO8" s="1377"/>
      <c r="QGP8" s="1377"/>
      <c r="QGQ8" s="1377"/>
      <c r="QGR8" s="1377"/>
      <c r="QGS8" s="1377"/>
      <c r="QGT8" s="1377"/>
      <c r="QGU8" s="1377"/>
      <c r="QGV8" s="1377"/>
      <c r="QGW8" s="1377"/>
      <c r="QGX8" s="1377"/>
      <c r="QGY8" s="1377"/>
      <c r="QGZ8" s="1377"/>
      <c r="QHA8" s="1377"/>
      <c r="QHB8" s="1377"/>
      <c r="QHC8" s="1377"/>
      <c r="QHD8" s="1377"/>
      <c r="QHE8" s="1377"/>
      <c r="QHF8" s="1377"/>
      <c r="QHG8" s="1377"/>
      <c r="QHH8" s="1377"/>
      <c r="QHI8" s="1377"/>
      <c r="QHJ8" s="1377"/>
      <c r="QHK8" s="1377"/>
      <c r="QHL8" s="1377"/>
      <c r="QHM8" s="1377"/>
      <c r="QHN8" s="1377"/>
      <c r="QHO8" s="1377"/>
      <c r="QHP8" s="1377"/>
      <c r="QHQ8" s="1377"/>
      <c r="QHR8" s="1377"/>
      <c r="QHS8" s="1377"/>
      <c r="QHT8" s="1377"/>
      <c r="QHU8" s="1377"/>
      <c r="QHV8" s="1377"/>
      <c r="QHW8" s="1377"/>
      <c r="QHX8" s="1377"/>
      <c r="QHY8" s="1377"/>
      <c r="QHZ8" s="1377"/>
      <c r="QIA8" s="1377"/>
      <c r="QIB8" s="1377"/>
      <c r="QIC8" s="1377"/>
      <c r="QID8" s="1377"/>
      <c r="QIE8" s="1377"/>
      <c r="QIF8" s="1377"/>
      <c r="QIG8" s="1377"/>
      <c r="QIH8" s="1377"/>
      <c r="QII8" s="1377"/>
      <c r="QIJ8" s="1377"/>
      <c r="QIK8" s="1377"/>
      <c r="QIL8" s="1377"/>
      <c r="QIM8" s="1377"/>
      <c r="QIN8" s="1377"/>
      <c r="QIO8" s="1377"/>
      <c r="QIP8" s="1377"/>
      <c r="QIQ8" s="1377"/>
      <c r="QIR8" s="1377"/>
      <c r="QIS8" s="1377"/>
      <c r="QIT8" s="1377"/>
      <c r="QIU8" s="1377"/>
      <c r="QIV8" s="1377"/>
      <c r="QIW8" s="1377"/>
      <c r="QIX8" s="1377"/>
      <c r="QIY8" s="1377"/>
      <c r="QIZ8" s="1377"/>
      <c r="QJA8" s="1377"/>
      <c r="QJB8" s="1377"/>
      <c r="QJC8" s="1377"/>
      <c r="QJD8" s="1377"/>
      <c r="QJE8" s="1377"/>
      <c r="QJF8" s="1377"/>
      <c r="QJG8" s="1377"/>
      <c r="QJH8" s="1377"/>
      <c r="QJI8" s="1377"/>
      <c r="QJJ8" s="1377"/>
      <c r="QJK8" s="1377"/>
      <c r="QJL8" s="1377"/>
      <c r="QJM8" s="1377"/>
      <c r="QJN8" s="1377"/>
      <c r="QJO8" s="1377"/>
      <c r="QJP8" s="1377"/>
      <c r="QJQ8" s="1377"/>
      <c r="QJR8" s="1377"/>
      <c r="QJS8" s="1377"/>
      <c r="QJT8" s="1377"/>
      <c r="QJU8" s="1377"/>
      <c r="QJV8" s="1377"/>
      <c r="QJW8" s="1377"/>
      <c r="QJX8" s="1377"/>
      <c r="QJY8" s="1377"/>
      <c r="QJZ8" s="1377"/>
      <c r="QKA8" s="1377"/>
      <c r="QKB8" s="1377"/>
      <c r="QKC8" s="1377"/>
      <c r="QKD8" s="1377"/>
      <c r="QKE8" s="1377"/>
      <c r="QKF8" s="1377"/>
      <c r="QKG8" s="1377"/>
      <c r="QKH8" s="1377"/>
      <c r="QKI8" s="1377"/>
      <c r="QKJ8" s="1377"/>
      <c r="QKK8" s="1377"/>
      <c r="QKL8" s="1377"/>
      <c r="QKM8" s="1377"/>
      <c r="QKN8" s="1377"/>
      <c r="QKO8" s="1377"/>
      <c r="QKP8" s="1377"/>
      <c r="QKQ8" s="1377"/>
      <c r="QKR8" s="1377"/>
      <c r="QKS8" s="1377"/>
      <c r="QKT8" s="1377"/>
      <c r="QKU8" s="1377"/>
      <c r="QKV8" s="1377"/>
      <c r="QKW8" s="1377"/>
      <c r="QKX8" s="1377"/>
      <c r="QKY8" s="1377"/>
      <c r="QKZ8" s="1377"/>
      <c r="QLA8" s="1377"/>
      <c r="QLB8" s="1377"/>
      <c r="QLC8" s="1377"/>
      <c r="QLD8" s="1377"/>
      <c r="QLE8" s="1377"/>
      <c r="QLF8" s="1377"/>
      <c r="QLG8" s="1377"/>
      <c r="QLH8" s="1377"/>
      <c r="QLI8" s="1377"/>
      <c r="QLJ8" s="1377"/>
      <c r="QLK8" s="1377"/>
      <c r="QLL8" s="1377"/>
      <c r="QLM8" s="1377"/>
      <c r="QLN8" s="1377"/>
      <c r="QLO8" s="1377"/>
      <c r="QLP8" s="1377"/>
      <c r="QLQ8" s="1377"/>
      <c r="QLR8" s="1377"/>
      <c r="QLS8" s="1377"/>
      <c r="QLT8" s="1377"/>
      <c r="QLU8" s="1377"/>
      <c r="QLV8" s="1377"/>
      <c r="QLW8" s="1377"/>
      <c r="QLX8" s="1377"/>
      <c r="QLY8" s="1377"/>
      <c r="QLZ8" s="1377"/>
      <c r="QMA8" s="1377"/>
      <c r="QMB8" s="1377"/>
      <c r="QMC8" s="1377"/>
      <c r="QMD8" s="1377"/>
      <c r="QME8" s="1377"/>
      <c r="QMF8" s="1377"/>
      <c r="QMG8" s="1377"/>
      <c r="QMH8" s="1377"/>
      <c r="QMI8" s="1377"/>
      <c r="QMJ8" s="1377"/>
      <c r="QMK8" s="1377"/>
      <c r="QML8" s="1377"/>
      <c r="QMM8" s="1377"/>
      <c r="QMN8" s="1377"/>
      <c r="QMO8" s="1377"/>
      <c r="QMP8" s="1377"/>
      <c r="QMQ8" s="1377"/>
      <c r="QMR8" s="1377"/>
      <c r="QMS8" s="1377"/>
      <c r="QMT8" s="1377"/>
      <c r="QMU8" s="1377"/>
      <c r="QMV8" s="1377"/>
      <c r="QMW8" s="1377"/>
      <c r="QMX8" s="1377"/>
      <c r="QMY8" s="1377"/>
      <c r="QMZ8" s="1377"/>
      <c r="QNA8" s="1377"/>
      <c r="QNB8" s="1377"/>
      <c r="QNC8" s="1377"/>
      <c r="QND8" s="1377"/>
      <c r="QNE8" s="1377"/>
      <c r="QNF8" s="1377"/>
      <c r="QNG8" s="1377"/>
      <c r="QNH8" s="1377"/>
      <c r="QNI8" s="1377"/>
      <c r="QNJ8" s="1377"/>
      <c r="QNK8" s="1377"/>
      <c r="QNL8" s="1377"/>
      <c r="QNM8" s="1377"/>
      <c r="QNN8" s="1377"/>
      <c r="QNO8" s="1377"/>
      <c r="QNP8" s="1377"/>
      <c r="QNQ8" s="1377"/>
      <c r="QNR8" s="1377"/>
      <c r="QNS8" s="1377"/>
      <c r="QNT8" s="1377"/>
      <c r="QNU8" s="1377"/>
      <c r="QNV8" s="1377"/>
      <c r="QNW8" s="1377"/>
      <c r="QNX8" s="1377"/>
      <c r="QNY8" s="1377"/>
      <c r="QNZ8" s="1377"/>
      <c r="QOA8" s="1377"/>
      <c r="QOB8" s="1377"/>
      <c r="QOC8" s="1377"/>
      <c r="QOD8" s="1377"/>
      <c r="QOE8" s="1377"/>
      <c r="QOF8" s="1377"/>
      <c r="QOG8" s="1377"/>
      <c r="QOH8" s="1377"/>
      <c r="QOI8" s="1377"/>
      <c r="QOJ8" s="1377"/>
      <c r="QOK8" s="1377"/>
      <c r="QOL8" s="1377"/>
      <c r="QOM8" s="1377"/>
      <c r="QON8" s="1377"/>
      <c r="QOO8" s="1377"/>
      <c r="QOP8" s="1377"/>
      <c r="QOQ8" s="1377"/>
      <c r="QOR8" s="1377"/>
      <c r="QOS8" s="1377"/>
      <c r="QOT8" s="1377"/>
      <c r="QOU8" s="1377"/>
      <c r="QOV8" s="1377"/>
      <c r="QOW8" s="1377"/>
      <c r="QOX8" s="1377"/>
      <c r="QOY8" s="1377"/>
      <c r="QOZ8" s="1377"/>
      <c r="QPA8" s="1377"/>
      <c r="QPB8" s="1377"/>
      <c r="QPC8" s="1377"/>
      <c r="QPD8" s="1377"/>
      <c r="QPE8" s="1377"/>
      <c r="QPF8" s="1377"/>
      <c r="QPG8" s="1377"/>
      <c r="QPH8" s="1377"/>
      <c r="QPI8" s="1377"/>
      <c r="QPJ8" s="1377"/>
      <c r="QPK8" s="1377"/>
      <c r="QPL8" s="1377"/>
      <c r="QPM8" s="1377"/>
      <c r="QPN8" s="1377"/>
      <c r="QPO8" s="1377"/>
      <c r="QPP8" s="1377"/>
      <c r="QPQ8" s="1377"/>
      <c r="QPR8" s="1377"/>
      <c r="QPS8" s="1377"/>
      <c r="QPT8" s="1377"/>
      <c r="QPU8" s="1377"/>
      <c r="QPV8" s="1377"/>
      <c r="QPW8" s="1377"/>
      <c r="QPX8" s="1377"/>
      <c r="QPY8" s="1377"/>
      <c r="QPZ8" s="1377"/>
      <c r="QQA8" s="1377"/>
      <c r="QQB8" s="1377"/>
      <c r="QQC8" s="1377"/>
      <c r="QQD8" s="1377"/>
      <c r="QQE8" s="1377"/>
      <c r="QQF8" s="1377"/>
      <c r="QQG8" s="1377"/>
      <c r="QQH8" s="1377"/>
      <c r="QQI8" s="1377"/>
      <c r="QQJ8" s="1377"/>
      <c r="QQK8" s="1377"/>
      <c r="QQL8" s="1377"/>
      <c r="QQM8" s="1377"/>
      <c r="QQN8" s="1377"/>
      <c r="QQO8" s="1377"/>
      <c r="QQP8" s="1377"/>
      <c r="QQQ8" s="1377"/>
      <c r="QQR8" s="1377"/>
      <c r="QQS8" s="1377"/>
      <c r="QQT8" s="1377"/>
      <c r="QQU8" s="1377"/>
      <c r="QQV8" s="1377"/>
      <c r="QQW8" s="1377"/>
      <c r="QQX8" s="1377"/>
      <c r="QQY8" s="1377"/>
      <c r="QQZ8" s="1377"/>
      <c r="QRA8" s="1377"/>
      <c r="QRB8" s="1377"/>
      <c r="QRC8" s="1377"/>
      <c r="QRD8" s="1377"/>
      <c r="QRE8" s="1377"/>
      <c r="QRF8" s="1377"/>
      <c r="QRG8" s="1377"/>
      <c r="QRH8" s="1377"/>
      <c r="QRI8" s="1377"/>
      <c r="QRJ8" s="1377"/>
      <c r="QRK8" s="1377"/>
      <c r="QRL8" s="1377"/>
      <c r="QRM8" s="1377"/>
      <c r="QRN8" s="1377"/>
      <c r="QRO8" s="1377"/>
      <c r="QRP8" s="1377"/>
      <c r="QRQ8" s="1377"/>
      <c r="QRR8" s="1377"/>
      <c r="QRS8" s="1377"/>
      <c r="QRT8" s="1377"/>
      <c r="QRU8" s="1377"/>
      <c r="QRV8" s="1377"/>
      <c r="QRW8" s="1377"/>
      <c r="QRX8" s="1377"/>
      <c r="QRY8" s="1377"/>
      <c r="QRZ8" s="1377"/>
      <c r="QSA8" s="1377"/>
      <c r="QSB8" s="1377"/>
      <c r="QSC8" s="1377"/>
      <c r="QSD8" s="1377"/>
      <c r="QSE8" s="1377"/>
      <c r="QSF8" s="1377"/>
      <c r="QSG8" s="1377"/>
      <c r="QSH8" s="1377"/>
      <c r="QSI8" s="1377"/>
      <c r="QSJ8" s="1377"/>
      <c r="QSK8" s="1377"/>
      <c r="QSL8" s="1377"/>
      <c r="QSM8" s="1377"/>
      <c r="QSN8" s="1377"/>
      <c r="QSO8" s="1377"/>
      <c r="QSP8" s="1377"/>
      <c r="QSQ8" s="1377"/>
      <c r="QSR8" s="1377"/>
      <c r="QSS8" s="1377"/>
      <c r="QST8" s="1377"/>
      <c r="QSU8" s="1377"/>
      <c r="QSV8" s="1377"/>
      <c r="QSW8" s="1377"/>
      <c r="QSX8" s="1377"/>
      <c r="QSY8" s="1377"/>
      <c r="QSZ8" s="1377"/>
      <c r="QTA8" s="1377"/>
      <c r="QTB8" s="1377"/>
      <c r="QTC8" s="1377"/>
      <c r="QTD8" s="1377"/>
      <c r="QTE8" s="1377"/>
      <c r="QTF8" s="1377"/>
      <c r="QTG8" s="1377"/>
      <c r="QTH8" s="1377"/>
      <c r="QTI8" s="1377"/>
      <c r="QTJ8" s="1377"/>
      <c r="QTK8" s="1377"/>
      <c r="QTL8" s="1377"/>
      <c r="QTM8" s="1377"/>
      <c r="QTN8" s="1377"/>
      <c r="QTO8" s="1377"/>
      <c r="QTP8" s="1377"/>
      <c r="QTQ8" s="1377"/>
      <c r="QTR8" s="1377"/>
      <c r="QTS8" s="1377"/>
      <c r="QTT8" s="1377"/>
      <c r="QTU8" s="1377"/>
      <c r="QTV8" s="1377"/>
      <c r="QTW8" s="1377"/>
      <c r="QTX8" s="1377"/>
      <c r="QTY8" s="1377"/>
      <c r="QTZ8" s="1377"/>
      <c r="QUA8" s="1377"/>
      <c r="QUB8" s="1377"/>
      <c r="QUC8" s="1377"/>
      <c r="QUD8" s="1377"/>
      <c r="QUE8" s="1377"/>
      <c r="QUF8" s="1377"/>
      <c r="QUG8" s="1377"/>
      <c r="QUH8" s="1377"/>
      <c r="QUI8" s="1377"/>
      <c r="QUJ8" s="1377"/>
      <c r="QUK8" s="1377"/>
      <c r="QUL8" s="1377"/>
      <c r="QUM8" s="1377"/>
      <c r="QUN8" s="1377"/>
      <c r="QUO8" s="1377"/>
      <c r="QUP8" s="1377"/>
      <c r="QUQ8" s="1377"/>
      <c r="QUR8" s="1377"/>
      <c r="QUS8" s="1377"/>
      <c r="QUT8" s="1377"/>
      <c r="QUU8" s="1377"/>
      <c r="QUV8" s="1377"/>
      <c r="QUW8" s="1377"/>
      <c r="QUX8" s="1377"/>
      <c r="QUY8" s="1377"/>
      <c r="QUZ8" s="1377"/>
      <c r="QVA8" s="1377"/>
      <c r="QVB8" s="1377"/>
      <c r="QVC8" s="1377"/>
      <c r="QVD8" s="1377"/>
      <c r="QVE8" s="1377"/>
      <c r="QVF8" s="1377"/>
      <c r="QVG8" s="1377"/>
      <c r="QVH8" s="1377"/>
      <c r="QVI8" s="1377"/>
      <c r="QVJ8" s="1377"/>
      <c r="QVK8" s="1377"/>
      <c r="QVL8" s="1377"/>
      <c r="QVM8" s="1377"/>
      <c r="QVN8" s="1377"/>
      <c r="QVO8" s="1377"/>
      <c r="QVP8" s="1377"/>
      <c r="QVQ8" s="1377"/>
      <c r="QVR8" s="1377"/>
      <c r="QVS8" s="1377"/>
      <c r="QVT8" s="1377"/>
      <c r="QVU8" s="1377"/>
      <c r="QVV8" s="1377"/>
      <c r="QVW8" s="1377"/>
      <c r="QVX8" s="1377"/>
      <c r="QVY8" s="1377"/>
      <c r="QVZ8" s="1377"/>
      <c r="QWA8" s="1377"/>
      <c r="QWB8" s="1377"/>
      <c r="QWC8" s="1377"/>
      <c r="QWD8" s="1377"/>
      <c r="QWE8" s="1377"/>
      <c r="QWF8" s="1377"/>
      <c r="QWG8" s="1377"/>
      <c r="QWH8" s="1377"/>
      <c r="QWI8" s="1377"/>
      <c r="QWJ8" s="1377"/>
      <c r="QWK8" s="1377"/>
      <c r="QWL8" s="1377"/>
      <c r="QWM8" s="1377"/>
      <c r="QWN8" s="1377"/>
      <c r="QWO8" s="1377"/>
      <c r="QWP8" s="1377"/>
      <c r="QWQ8" s="1377"/>
      <c r="QWR8" s="1377"/>
      <c r="QWS8" s="1377"/>
      <c r="QWT8" s="1377"/>
      <c r="QWU8" s="1377"/>
      <c r="QWV8" s="1377"/>
      <c r="QWW8" s="1377"/>
      <c r="QWX8" s="1377"/>
      <c r="QWY8" s="1377"/>
      <c r="QWZ8" s="1377"/>
      <c r="QXA8" s="1377"/>
      <c r="QXB8" s="1377"/>
      <c r="QXC8" s="1377"/>
      <c r="QXD8" s="1377"/>
      <c r="QXE8" s="1377"/>
      <c r="QXF8" s="1377"/>
      <c r="QXG8" s="1377"/>
      <c r="QXH8" s="1377"/>
      <c r="QXI8" s="1377"/>
      <c r="QXJ8" s="1377"/>
      <c r="QXK8" s="1377"/>
      <c r="QXL8" s="1377"/>
      <c r="QXM8" s="1377"/>
      <c r="QXN8" s="1377"/>
      <c r="QXO8" s="1377"/>
      <c r="QXP8" s="1377"/>
      <c r="QXQ8" s="1377"/>
      <c r="QXR8" s="1377"/>
      <c r="QXS8" s="1377"/>
      <c r="QXT8" s="1377"/>
      <c r="QXU8" s="1377"/>
      <c r="QXV8" s="1377"/>
      <c r="QXW8" s="1377"/>
      <c r="QXX8" s="1377"/>
      <c r="QXY8" s="1377"/>
      <c r="QXZ8" s="1377"/>
      <c r="QYA8" s="1377"/>
      <c r="QYB8" s="1377"/>
      <c r="QYC8" s="1377"/>
      <c r="QYD8" s="1377"/>
      <c r="QYE8" s="1377"/>
      <c r="QYF8" s="1377"/>
      <c r="QYG8" s="1377"/>
      <c r="QYH8" s="1377"/>
      <c r="QYI8" s="1377"/>
      <c r="QYJ8" s="1377"/>
      <c r="QYK8" s="1377"/>
      <c r="QYL8" s="1377"/>
      <c r="QYM8" s="1377"/>
      <c r="QYN8" s="1377"/>
      <c r="QYO8" s="1377"/>
      <c r="QYP8" s="1377"/>
      <c r="QYQ8" s="1377"/>
      <c r="QYR8" s="1377"/>
      <c r="QYS8" s="1377"/>
      <c r="QYT8" s="1377"/>
      <c r="QYU8" s="1377"/>
      <c r="QYV8" s="1377"/>
      <c r="QYW8" s="1377"/>
      <c r="QYX8" s="1377"/>
      <c r="QYY8" s="1377"/>
      <c r="QYZ8" s="1377"/>
      <c r="QZA8" s="1377"/>
      <c r="QZB8" s="1377"/>
      <c r="QZC8" s="1377"/>
      <c r="QZD8" s="1377"/>
      <c r="QZE8" s="1377"/>
      <c r="QZF8" s="1377"/>
      <c r="QZG8" s="1377"/>
      <c r="QZH8" s="1377"/>
      <c r="QZI8" s="1377"/>
      <c r="QZJ8" s="1377"/>
      <c r="QZK8" s="1377"/>
      <c r="QZL8" s="1377"/>
      <c r="QZM8" s="1377"/>
      <c r="QZN8" s="1377"/>
      <c r="QZO8" s="1377"/>
      <c r="QZP8" s="1377"/>
      <c r="QZQ8" s="1377"/>
      <c r="QZR8" s="1377"/>
      <c r="QZS8" s="1377"/>
      <c r="QZT8" s="1377"/>
      <c r="QZU8" s="1377"/>
      <c r="QZV8" s="1377"/>
      <c r="QZW8" s="1377"/>
      <c r="QZX8" s="1377"/>
      <c r="QZY8" s="1377"/>
      <c r="QZZ8" s="1377"/>
      <c r="RAA8" s="1377"/>
      <c r="RAB8" s="1377"/>
      <c r="RAC8" s="1377"/>
      <c r="RAD8" s="1377"/>
      <c r="RAE8" s="1377"/>
      <c r="RAF8" s="1377"/>
      <c r="RAG8" s="1377"/>
      <c r="RAH8" s="1377"/>
      <c r="RAI8" s="1377"/>
      <c r="RAJ8" s="1377"/>
      <c r="RAK8" s="1377"/>
      <c r="RAL8" s="1377"/>
      <c r="RAM8" s="1377"/>
      <c r="RAN8" s="1377"/>
      <c r="RAO8" s="1377"/>
      <c r="RAP8" s="1377"/>
      <c r="RAQ8" s="1377"/>
      <c r="RAR8" s="1377"/>
      <c r="RAS8" s="1377"/>
      <c r="RAT8" s="1377"/>
      <c r="RAU8" s="1377"/>
      <c r="RAV8" s="1377"/>
      <c r="RAW8" s="1377"/>
      <c r="RAX8" s="1377"/>
      <c r="RAY8" s="1377"/>
      <c r="RAZ8" s="1377"/>
      <c r="RBA8" s="1377"/>
      <c r="RBB8" s="1377"/>
      <c r="RBC8" s="1377"/>
      <c r="RBD8" s="1377"/>
      <c r="RBE8" s="1377"/>
      <c r="RBF8" s="1377"/>
      <c r="RBG8" s="1377"/>
      <c r="RBH8" s="1377"/>
      <c r="RBI8" s="1377"/>
      <c r="RBJ8" s="1377"/>
      <c r="RBK8" s="1377"/>
      <c r="RBL8" s="1377"/>
      <c r="RBM8" s="1377"/>
      <c r="RBN8" s="1377"/>
      <c r="RBO8" s="1377"/>
      <c r="RBP8" s="1377"/>
      <c r="RBQ8" s="1377"/>
      <c r="RBR8" s="1377"/>
      <c r="RBS8" s="1377"/>
      <c r="RBT8" s="1377"/>
      <c r="RBU8" s="1377"/>
      <c r="RBV8" s="1377"/>
      <c r="RBW8" s="1377"/>
      <c r="RBX8" s="1377"/>
      <c r="RBY8" s="1377"/>
      <c r="RBZ8" s="1377"/>
      <c r="RCA8" s="1377"/>
      <c r="RCB8" s="1377"/>
      <c r="RCC8" s="1377"/>
      <c r="RCD8" s="1377"/>
      <c r="RCE8" s="1377"/>
      <c r="RCF8" s="1377"/>
      <c r="RCG8" s="1377"/>
      <c r="RCH8" s="1377"/>
      <c r="RCI8" s="1377"/>
      <c r="RCJ8" s="1377"/>
      <c r="RCK8" s="1377"/>
      <c r="RCL8" s="1377"/>
      <c r="RCM8" s="1377"/>
      <c r="RCN8" s="1377"/>
      <c r="RCO8" s="1377"/>
      <c r="RCP8" s="1377"/>
      <c r="RCQ8" s="1377"/>
      <c r="RCR8" s="1377"/>
      <c r="RCS8" s="1377"/>
      <c r="RCT8" s="1377"/>
      <c r="RCU8" s="1377"/>
      <c r="RCV8" s="1377"/>
      <c r="RCW8" s="1377"/>
      <c r="RCX8" s="1377"/>
      <c r="RCY8" s="1377"/>
      <c r="RCZ8" s="1377"/>
      <c r="RDA8" s="1377"/>
      <c r="RDB8" s="1377"/>
      <c r="RDC8" s="1377"/>
      <c r="RDD8" s="1377"/>
      <c r="RDE8" s="1377"/>
      <c r="RDF8" s="1377"/>
      <c r="RDG8" s="1377"/>
      <c r="RDH8" s="1377"/>
      <c r="RDI8" s="1377"/>
      <c r="RDJ8" s="1377"/>
      <c r="RDK8" s="1377"/>
      <c r="RDL8" s="1377"/>
      <c r="RDM8" s="1377"/>
      <c r="RDN8" s="1377"/>
      <c r="RDO8" s="1377"/>
      <c r="RDP8" s="1377"/>
      <c r="RDQ8" s="1377"/>
      <c r="RDR8" s="1377"/>
      <c r="RDS8" s="1377"/>
      <c r="RDT8" s="1377"/>
      <c r="RDU8" s="1377"/>
      <c r="RDV8" s="1377"/>
      <c r="RDW8" s="1377"/>
      <c r="RDX8" s="1377"/>
      <c r="RDY8" s="1377"/>
      <c r="RDZ8" s="1377"/>
      <c r="REA8" s="1377"/>
      <c r="REB8" s="1377"/>
      <c r="REC8" s="1377"/>
      <c r="RED8" s="1377"/>
      <c r="REE8" s="1377"/>
      <c r="REF8" s="1377"/>
      <c r="REG8" s="1377"/>
      <c r="REH8" s="1377"/>
      <c r="REI8" s="1377"/>
      <c r="REJ8" s="1377"/>
      <c r="REK8" s="1377"/>
      <c r="REL8" s="1377"/>
      <c r="REM8" s="1377"/>
      <c r="REN8" s="1377"/>
      <c r="REO8" s="1377"/>
      <c r="REP8" s="1377"/>
      <c r="REQ8" s="1377"/>
      <c r="RER8" s="1377"/>
      <c r="RES8" s="1377"/>
      <c r="RET8" s="1377"/>
      <c r="REU8" s="1377"/>
      <c r="REV8" s="1377"/>
      <c r="REW8" s="1377"/>
      <c r="REX8" s="1377"/>
      <c r="REY8" s="1377"/>
      <c r="REZ8" s="1377"/>
      <c r="RFA8" s="1377"/>
      <c r="RFB8" s="1377"/>
      <c r="RFC8" s="1377"/>
      <c r="RFD8" s="1377"/>
      <c r="RFE8" s="1377"/>
      <c r="RFF8" s="1377"/>
      <c r="RFG8" s="1377"/>
      <c r="RFH8" s="1377"/>
      <c r="RFI8" s="1377"/>
      <c r="RFJ8" s="1377"/>
      <c r="RFK8" s="1377"/>
      <c r="RFL8" s="1377"/>
      <c r="RFM8" s="1377"/>
      <c r="RFN8" s="1377"/>
      <c r="RFO8" s="1377"/>
      <c r="RFP8" s="1377"/>
      <c r="RFQ8" s="1377"/>
      <c r="RFR8" s="1377"/>
      <c r="RFS8" s="1377"/>
      <c r="RFT8" s="1377"/>
      <c r="RFU8" s="1377"/>
      <c r="RFV8" s="1377"/>
      <c r="RFW8" s="1377"/>
      <c r="RFX8" s="1377"/>
      <c r="RFY8" s="1377"/>
      <c r="RFZ8" s="1377"/>
      <c r="RGA8" s="1377"/>
      <c r="RGB8" s="1377"/>
      <c r="RGC8" s="1377"/>
      <c r="RGD8" s="1377"/>
      <c r="RGE8" s="1377"/>
      <c r="RGF8" s="1377"/>
      <c r="RGG8" s="1377"/>
      <c r="RGH8" s="1377"/>
      <c r="RGI8" s="1377"/>
      <c r="RGJ8" s="1377"/>
      <c r="RGK8" s="1377"/>
      <c r="RGL8" s="1377"/>
      <c r="RGM8" s="1377"/>
      <c r="RGN8" s="1377"/>
      <c r="RGO8" s="1377"/>
      <c r="RGP8" s="1377"/>
      <c r="RGQ8" s="1377"/>
      <c r="RGR8" s="1377"/>
      <c r="RGS8" s="1377"/>
      <c r="RGT8" s="1377"/>
      <c r="RGU8" s="1377"/>
      <c r="RGV8" s="1377"/>
      <c r="RGW8" s="1377"/>
      <c r="RGX8" s="1377"/>
      <c r="RGY8" s="1377"/>
      <c r="RGZ8" s="1377"/>
      <c r="RHA8" s="1377"/>
      <c r="RHB8" s="1377"/>
      <c r="RHC8" s="1377"/>
      <c r="RHD8" s="1377"/>
      <c r="RHE8" s="1377"/>
      <c r="RHF8" s="1377"/>
      <c r="RHG8" s="1377"/>
      <c r="RHH8" s="1377"/>
      <c r="RHI8" s="1377"/>
      <c r="RHJ8" s="1377"/>
      <c r="RHK8" s="1377"/>
      <c r="RHL8" s="1377"/>
      <c r="RHM8" s="1377"/>
      <c r="RHN8" s="1377"/>
      <c r="RHO8" s="1377"/>
      <c r="RHP8" s="1377"/>
      <c r="RHQ8" s="1377"/>
      <c r="RHR8" s="1377"/>
      <c r="RHS8" s="1377"/>
      <c r="RHT8" s="1377"/>
      <c r="RHU8" s="1377"/>
      <c r="RHV8" s="1377"/>
      <c r="RHW8" s="1377"/>
      <c r="RHX8" s="1377"/>
      <c r="RHY8" s="1377"/>
      <c r="RHZ8" s="1377"/>
      <c r="RIA8" s="1377"/>
      <c r="RIB8" s="1377"/>
      <c r="RIC8" s="1377"/>
      <c r="RID8" s="1377"/>
      <c r="RIE8" s="1377"/>
      <c r="RIF8" s="1377"/>
      <c r="RIG8" s="1377"/>
      <c r="RIH8" s="1377"/>
      <c r="RII8" s="1377"/>
      <c r="RIJ8" s="1377"/>
      <c r="RIK8" s="1377"/>
      <c r="RIL8" s="1377"/>
      <c r="RIM8" s="1377"/>
      <c r="RIN8" s="1377"/>
      <c r="RIO8" s="1377"/>
      <c r="RIP8" s="1377"/>
      <c r="RIQ8" s="1377"/>
      <c r="RIR8" s="1377"/>
      <c r="RIS8" s="1377"/>
      <c r="RIT8" s="1377"/>
      <c r="RIU8" s="1377"/>
      <c r="RIV8" s="1377"/>
      <c r="RIW8" s="1377"/>
      <c r="RIX8" s="1377"/>
      <c r="RIY8" s="1377"/>
      <c r="RIZ8" s="1377"/>
      <c r="RJA8" s="1377"/>
      <c r="RJB8" s="1377"/>
      <c r="RJC8" s="1377"/>
      <c r="RJD8" s="1377"/>
      <c r="RJE8" s="1377"/>
      <c r="RJF8" s="1377"/>
      <c r="RJG8" s="1377"/>
      <c r="RJH8" s="1377"/>
      <c r="RJI8" s="1377"/>
      <c r="RJJ8" s="1377"/>
      <c r="RJK8" s="1377"/>
      <c r="RJL8" s="1377"/>
      <c r="RJM8" s="1377"/>
      <c r="RJN8" s="1377"/>
      <c r="RJO8" s="1377"/>
      <c r="RJP8" s="1377"/>
      <c r="RJQ8" s="1377"/>
      <c r="RJR8" s="1377"/>
      <c r="RJS8" s="1377"/>
      <c r="RJT8" s="1377"/>
      <c r="RJU8" s="1377"/>
      <c r="RJV8" s="1377"/>
      <c r="RJW8" s="1377"/>
      <c r="RJX8" s="1377"/>
      <c r="RJY8" s="1377"/>
      <c r="RJZ8" s="1377"/>
      <c r="RKA8" s="1377"/>
      <c r="RKB8" s="1377"/>
      <c r="RKC8" s="1377"/>
      <c r="RKD8" s="1377"/>
      <c r="RKE8" s="1377"/>
      <c r="RKF8" s="1377"/>
      <c r="RKG8" s="1377"/>
      <c r="RKH8" s="1377"/>
      <c r="RKI8" s="1377"/>
      <c r="RKJ8" s="1377"/>
      <c r="RKK8" s="1377"/>
      <c r="RKL8" s="1377"/>
      <c r="RKM8" s="1377"/>
      <c r="RKN8" s="1377"/>
      <c r="RKO8" s="1377"/>
      <c r="RKP8" s="1377"/>
      <c r="RKQ8" s="1377"/>
      <c r="RKR8" s="1377"/>
      <c r="RKS8" s="1377"/>
      <c r="RKT8" s="1377"/>
      <c r="RKU8" s="1377"/>
      <c r="RKV8" s="1377"/>
      <c r="RKW8" s="1377"/>
      <c r="RKX8" s="1377"/>
      <c r="RKY8" s="1377"/>
      <c r="RKZ8" s="1377"/>
      <c r="RLA8" s="1377"/>
      <c r="RLB8" s="1377"/>
      <c r="RLC8" s="1377"/>
      <c r="RLD8" s="1377"/>
      <c r="RLE8" s="1377"/>
      <c r="RLF8" s="1377"/>
      <c r="RLG8" s="1377"/>
      <c r="RLH8" s="1377"/>
      <c r="RLI8" s="1377"/>
      <c r="RLJ8" s="1377"/>
      <c r="RLK8" s="1377"/>
      <c r="RLL8" s="1377"/>
      <c r="RLM8" s="1377"/>
      <c r="RLN8" s="1377"/>
      <c r="RLO8" s="1377"/>
      <c r="RLP8" s="1377"/>
      <c r="RLQ8" s="1377"/>
      <c r="RLR8" s="1377"/>
      <c r="RLS8" s="1377"/>
      <c r="RLT8" s="1377"/>
      <c r="RLU8" s="1377"/>
      <c r="RLV8" s="1377"/>
      <c r="RLW8" s="1377"/>
      <c r="RLX8" s="1377"/>
      <c r="RLY8" s="1377"/>
      <c r="RLZ8" s="1377"/>
      <c r="RMA8" s="1377"/>
      <c r="RMB8" s="1377"/>
      <c r="RMC8" s="1377"/>
      <c r="RMD8" s="1377"/>
      <c r="RME8" s="1377"/>
      <c r="RMF8" s="1377"/>
      <c r="RMG8" s="1377"/>
      <c r="RMH8" s="1377"/>
      <c r="RMI8" s="1377"/>
      <c r="RMJ8" s="1377"/>
      <c r="RMK8" s="1377"/>
      <c r="RML8" s="1377"/>
      <c r="RMM8" s="1377"/>
      <c r="RMN8" s="1377"/>
      <c r="RMO8" s="1377"/>
      <c r="RMP8" s="1377"/>
      <c r="RMQ8" s="1377"/>
      <c r="RMR8" s="1377"/>
      <c r="RMS8" s="1377"/>
      <c r="RMT8" s="1377"/>
      <c r="RMU8" s="1377"/>
      <c r="RMV8" s="1377"/>
      <c r="RMW8" s="1377"/>
      <c r="RMX8" s="1377"/>
      <c r="RMY8" s="1377"/>
      <c r="RMZ8" s="1377"/>
      <c r="RNA8" s="1377"/>
      <c r="RNB8" s="1377"/>
      <c r="RNC8" s="1377"/>
      <c r="RND8" s="1377"/>
      <c r="RNE8" s="1377"/>
      <c r="RNF8" s="1377"/>
      <c r="RNG8" s="1377"/>
      <c r="RNH8" s="1377"/>
      <c r="RNI8" s="1377"/>
      <c r="RNJ8" s="1377"/>
      <c r="RNK8" s="1377"/>
      <c r="RNL8" s="1377"/>
      <c r="RNM8" s="1377"/>
      <c r="RNN8" s="1377"/>
      <c r="RNO8" s="1377"/>
      <c r="RNP8" s="1377"/>
      <c r="RNQ8" s="1377"/>
      <c r="RNR8" s="1377"/>
      <c r="RNS8" s="1377"/>
      <c r="RNT8" s="1377"/>
      <c r="RNU8" s="1377"/>
      <c r="RNV8" s="1377"/>
      <c r="RNW8" s="1377"/>
      <c r="RNX8" s="1377"/>
      <c r="RNY8" s="1377"/>
      <c r="RNZ8" s="1377"/>
      <c r="ROA8" s="1377"/>
      <c r="ROB8" s="1377"/>
      <c r="ROC8" s="1377"/>
      <c r="ROD8" s="1377"/>
      <c r="ROE8" s="1377"/>
      <c r="ROF8" s="1377"/>
      <c r="ROG8" s="1377"/>
      <c r="ROH8" s="1377"/>
      <c r="ROI8" s="1377"/>
      <c r="ROJ8" s="1377"/>
      <c r="ROK8" s="1377"/>
      <c r="ROL8" s="1377"/>
      <c r="ROM8" s="1377"/>
      <c r="RON8" s="1377"/>
      <c r="ROO8" s="1377"/>
      <c r="ROP8" s="1377"/>
      <c r="ROQ8" s="1377"/>
      <c r="ROR8" s="1377"/>
      <c r="ROS8" s="1377"/>
      <c r="ROT8" s="1377"/>
      <c r="ROU8" s="1377"/>
      <c r="ROV8" s="1377"/>
      <c r="ROW8" s="1377"/>
      <c r="ROX8" s="1377"/>
      <c r="ROY8" s="1377"/>
      <c r="ROZ8" s="1377"/>
      <c r="RPA8" s="1377"/>
      <c r="RPB8" s="1377"/>
      <c r="RPC8" s="1377"/>
      <c r="RPD8" s="1377"/>
      <c r="RPE8" s="1377"/>
      <c r="RPF8" s="1377"/>
      <c r="RPG8" s="1377"/>
      <c r="RPH8" s="1377"/>
      <c r="RPI8" s="1377"/>
      <c r="RPJ8" s="1377"/>
      <c r="RPK8" s="1377"/>
      <c r="RPL8" s="1377"/>
      <c r="RPM8" s="1377"/>
      <c r="RPN8" s="1377"/>
      <c r="RPO8" s="1377"/>
      <c r="RPP8" s="1377"/>
      <c r="RPQ8" s="1377"/>
      <c r="RPR8" s="1377"/>
      <c r="RPS8" s="1377"/>
      <c r="RPT8" s="1377"/>
      <c r="RPU8" s="1377"/>
      <c r="RPV8" s="1377"/>
      <c r="RPW8" s="1377"/>
      <c r="RPX8" s="1377"/>
      <c r="RPY8" s="1377"/>
      <c r="RPZ8" s="1377"/>
      <c r="RQA8" s="1377"/>
      <c r="RQB8" s="1377"/>
      <c r="RQC8" s="1377"/>
      <c r="RQD8" s="1377"/>
      <c r="RQE8" s="1377"/>
      <c r="RQF8" s="1377"/>
      <c r="RQG8" s="1377"/>
      <c r="RQH8" s="1377"/>
      <c r="RQI8" s="1377"/>
      <c r="RQJ8" s="1377"/>
      <c r="RQK8" s="1377"/>
      <c r="RQL8" s="1377"/>
      <c r="RQM8" s="1377"/>
      <c r="RQN8" s="1377"/>
      <c r="RQO8" s="1377"/>
      <c r="RQP8" s="1377"/>
      <c r="RQQ8" s="1377"/>
      <c r="RQR8" s="1377"/>
      <c r="RQS8" s="1377"/>
      <c r="RQT8" s="1377"/>
      <c r="RQU8" s="1377"/>
      <c r="RQV8" s="1377"/>
      <c r="RQW8" s="1377"/>
      <c r="RQX8" s="1377"/>
      <c r="RQY8" s="1377"/>
      <c r="RQZ8" s="1377"/>
      <c r="RRA8" s="1377"/>
      <c r="RRB8" s="1377"/>
      <c r="RRC8" s="1377"/>
      <c r="RRD8" s="1377"/>
      <c r="RRE8" s="1377"/>
      <c r="RRF8" s="1377"/>
      <c r="RRG8" s="1377"/>
      <c r="RRH8" s="1377"/>
      <c r="RRI8" s="1377"/>
      <c r="RRJ8" s="1377"/>
      <c r="RRK8" s="1377"/>
      <c r="RRL8" s="1377"/>
      <c r="RRM8" s="1377"/>
      <c r="RRN8" s="1377"/>
      <c r="RRO8" s="1377"/>
      <c r="RRP8" s="1377"/>
      <c r="RRQ8" s="1377"/>
      <c r="RRR8" s="1377"/>
      <c r="RRS8" s="1377"/>
      <c r="RRT8" s="1377"/>
      <c r="RRU8" s="1377"/>
      <c r="RRV8" s="1377"/>
      <c r="RRW8" s="1377"/>
      <c r="RRX8" s="1377"/>
      <c r="RRY8" s="1377"/>
      <c r="RRZ8" s="1377"/>
      <c r="RSA8" s="1377"/>
      <c r="RSB8" s="1377"/>
      <c r="RSC8" s="1377"/>
      <c r="RSD8" s="1377"/>
      <c r="RSE8" s="1377"/>
      <c r="RSF8" s="1377"/>
      <c r="RSG8" s="1377"/>
      <c r="RSH8" s="1377"/>
      <c r="RSI8" s="1377"/>
      <c r="RSJ8" s="1377"/>
      <c r="RSK8" s="1377"/>
      <c r="RSL8" s="1377"/>
      <c r="RSM8" s="1377"/>
      <c r="RSN8" s="1377"/>
      <c r="RSO8" s="1377"/>
      <c r="RSP8" s="1377"/>
      <c r="RSQ8" s="1377"/>
      <c r="RSR8" s="1377"/>
      <c r="RSS8" s="1377"/>
      <c r="RST8" s="1377"/>
      <c r="RSU8" s="1377"/>
      <c r="RSV8" s="1377"/>
      <c r="RSW8" s="1377"/>
      <c r="RSX8" s="1377"/>
      <c r="RSY8" s="1377"/>
      <c r="RSZ8" s="1377"/>
      <c r="RTA8" s="1377"/>
      <c r="RTB8" s="1377"/>
      <c r="RTC8" s="1377"/>
      <c r="RTD8" s="1377"/>
      <c r="RTE8" s="1377"/>
      <c r="RTF8" s="1377"/>
      <c r="RTG8" s="1377"/>
      <c r="RTH8" s="1377"/>
      <c r="RTI8" s="1377"/>
      <c r="RTJ8" s="1377"/>
      <c r="RTK8" s="1377"/>
      <c r="RTL8" s="1377"/>
      <c r="RTM8" s="1377"/>
      <c r="RTN8" s="1377"/>
      <c r="RTO8" s="1377"/>
      <c r="RTP8" s="1377"/>
      <c r="RTQ8" s="1377"/>
      <c r="RTR8" s="1377"/>
      <c r="RTS8" s="1377"/>
      <c r="RTT8" s="1377"/>
      <c r="RTU8" s="1377"/>
      <c r="RTV8" s="1377"/>
      <c r="RTW8" s="1377"/>
      <c r="RTX8" s="1377"/>
      <c r="RTY8" s="1377"/>
      <c r="RTZ8" s="1377"/>
      <c r="RUA8" s="1377"/>
      <c r="RUB8" s="1377"/>
      <c r="RUC8" s="1377"/>
      <c r="RUD8" s="1377"/>
      <c r="RUE8" s="1377"/>
      <c r="RUF8" s="1377"/>
      <c r="RUG8" s="1377"/>
      <c r="RUH8" s="1377"/>
      <c r="RUI8" s="1377"/>
      <c r="RUJ8" s="1377"/>
      <c r="RUK8" s="1377"/>
      <c r="RUL8" s="1377"/>
      <c r="RUM8" s="1377"/>
      <c r="RUN8" s="1377"/>
      <c r="RUO8" s="1377"/>
      <c r="RUP8" s="1377"/>
      <c r="RUQ8" s="1377"/>
      <c r="RUR8" s="1377"/>
      <c r="RUS8" s="1377"/>
      <c r="RUT8" s="1377"/>
      <c r="RUU8" s="1377"/>
      <c r="RUV8" s="1377"/>
      <c r="RUW8" s="1377"/>
      <c r="RUX8" s="1377"/>
      <c r="RUY8" s="1377"/>
      <c r="RUZ8" s="1377"/>
      <c r="RVA8" s="1377"/>
      <c r="RVB8" s="1377"/>
      <c r="RVC8" s="1377"/>
      <c r="RVD8" s="1377"/>
      <c r="RVE8" s="1377"/>
      <c r="RVF8" s="1377"/>
      <c r="RVG8" s="1377"/>
      <c r="RVH8" s="1377"/>
      <c r="RVI8" s="1377"/>
      <c r="RVJ8" s="1377"/>
      <c r="RVK8" s="1377"/>
      <c r="RVL8" s="1377"/>
      <c r="RVM8" s="1377"/>
      <c r="RVN8" s="1377"/>
      <c r="RVO8" s="1377"/>
      <c r="RVP8" s="1377"/>
      <c r="RVQ8" s="1377"/>
      <c r="RVR8" s="1377"/>
      <c r="RVS8" s="1377"/>
      <c r="RVT8" s="1377"/>
      <c r="RVU8" s="1377"/>
      <c r="RVV8" s="1377"/>
      <c r="RVW8" s="1377"/>
      <c r="RVX8" s="1377"/>
      <c r="RVY8" s="1377"/>
      <c r="RVZ8" s="1377"/>
      <c r="RWA8" s="1377"/>
      <c r="RWB8" s="1377"/>
      <c r="RWC8" s="1377"/>
      <c r="RWD8" s="1377"/>
      <c r="RWE8" s="1377"/>
      <c r="RWF8" s="1377"/>
      <c r="RWG8" s="1377"/>
      <c r="RWH8" s="1377"/>
      <c r="RWI8" s="1377"/>
      <c r="RWJ8" s="1377"/>
      <c r="RWK8" s="1377"/>
      <c r="RWL8" s="1377"/>
      <c r="RWM8" s="1377"/>
      <c r="RWN8" s="1377"/>
      <c r="RWO8" s="1377"/>
      <c r="RWP8" s="1377"/>
      <c r="RWQ8" s="1377"/>
      <c r="RWR8" s="1377"/>
      <c r="RWS8" s="1377"/>
      <c r="RWT8" s="1377"/>
      <c r="RWU8" s="1377"/>
      <c r="RWV8" s="1377"/>
      <c r="RWW8" s="1377"/>
      <c r="RWX8" s="1377"/>
      <c r="RWY8" s="1377"/>
      <c r="RWZ8" s="1377"/>
      <c r="RXA8" s="1377"/>
      <c r="RXB8" s="1377"/>
      <c r="RXC8" s="1377"/>
      <c r="RXD8" s="1377"/>
      <c r="RXE8" s="1377"/>
      <c r="RXF8" s="1377"/>
      <c r="RXG8" s="1377"/>
      <c r="RXH8" s="1377"/>
      <c r="RXI8" s="1377"/>
      <c r="RXJ8" s="1377"/>
      <c r="RXK8" s="1377"/>
      <c r="RXL8" s="1377"/>
      <c r="RXM8" s="1377"/>
      <c r="RXN8" s="1377"/>
      <c r="RXO8" s="1377"/>
      <c r="RXP8" s="1377"/>
      <c r="RXQ8" s="1377"/>
      <c r="RXR8" s="1377"/>
      <c r="RXS8" s="1377"/>
      <c r="RXT8" s="1377"/>
      <c r="RXU8" s="1377"/>
      <c r="RXV8" s="1377"/>
      <c r="RXW8" s="1377"/>
      <c r="RXX8" s="1377"/>
      <c r="RXY8" s="1377"/>
      <c r="RXZ8" s="1377"/>
      <c r="RYA8" s="1377"/>
      <c r="RYB8" s="1377"/>
      <c r="RYC8" s="1377"/>
      <c r="RYD8" s="1377"/>
      <c r="RYE8" s="1377"/>
      <c r="RYF8" s="1377"/>
      <c r="RYG8" s="1377"/>
      <c r="RYH8" s="1377"/>
      <c r="RYI8" s="1377"/>
      <c r="RYJ8" s="1377"/>
      <c r="RYK8" s="1377"/>
      <c r="RYL8" s="1377"/>
      <c r="RYM8" s="1377"/>
      <c r="RYN8" s="1377"/>
      <c r="RYO8" s="1377"/>
      <c r="RYP8" s="1377"/>
      <c r="RYQ8" s="1377"/>
      <c r="RYR8" s="1377"/>
      <c r="RYS8" s="1377"/>
      <c r="RYT8" s="1377"/>
      <c r="RYU8" s="1377"/>
      <c r="RYV8" s="1377"/>
      <c r="RYW8" s="1377"/>
      <c r="RYX8" s="1377"/>
      <c r="RYY8" s="1377"/>
      <c r="RYZ8" s="1377"/>
      <c r="RZA8" s="1377"/>
      <c r="RZB8" s="1377"/>
      <c r="RZC8" s="1377"/>
      <c r="RZD8" s="1377"/>
      <c r="RZE8" s="1377"/>
      <c r="RZF8" s="1377"/>
      <c r="RZG8" s="1377"/>
      <c r="RZH8" s="1377"/>
      <c r="RZI8" s="1377"/>
      <c r="RZJ8" s="1377"/>
      <c r="RZK8" s="1377"/>
      <c r="RZL8" s="1377"/>
      <c r="RZM8" s="1377"/>
      <c r="RZN8" s="1377"/>
      <c r="RZO8" s="1377"/>
      <c r="RZP8" s="1377"/>
      <c r="RZQ8" s="1377"/>
      <c r="RZR8" s="1377"/>
      <c r="RZS8" s="1377"/>
      <c r="RZT8" s="1377"/>
      <c r="RZU8" s="1377"/>
      <c r="RZV8" s="1377"/>
      <c r="RZW8" s="1377"/>
      <c r="RZX8" s="1377"/>
      <c r="RZY8" s="1377"/>
      <c r="RZZ8" s="1377"/>
      <c r="SAA8" s="1377"/>
      <c r="SAB8" s="1377"/>
      <c r="SAC8" s="1377"/>
      <c r="SAD8" s="1377"/>
      <c r="SAE8" s="1377"/>
      <c r="SAF8" s="1377"/>
      <c r="SAG8" s="1377"/>
      <c r="SAH8" s="1377"/>
      <c r="SAI8" s="1377"/>
      <c r="SAJ8" s="1377"/>
      <c r="SAK8" s="1377"/>
      <c r="SAL8" s="1377"/>
      <c r="SAM8" s="1377"/>
      <c r="SAN8" s="1377"/>
      <c r="SAO8" s="1377"/>
      <c r="SAP8" s="1377"/>
      <c r="SAQ8" s="1377"/>
      <c r="SAR8" s="1377"/>
      <c r="SAS8" s="1377"/>
      <c r="SAT8" s="1377"/>
      <c r="SAU8" s="1377"/>
      <c r="SAV8" s="1377"/>
      <c r="SAW8" s="1377"/>
      <c r="SAX8" s="1377"/>
      <c r="SAY8" s="1377"/>
      <c r="SAZ8" s="1377"/>
      <c r="SBA8" s="1377"/>
      <c r="SBB8" s="1377"/>
      <c r="SBC8" s="1377"/>
      <c r="SBD8" s="1377"/>
      <c r="SBE8" s="1377"/>
      <c r="SBF8" s="1377"/>
      <c r="SBG8" s="1377"/>
      <c r="SBH8" s="1377"/>
      <c r="SBI8" s="1377"/>
      <c r="SBJ8" s="1377"/>
      <c r="SBK8" s="1377"/>
      <c r="SBL8" s="1377"/>
      <c r="SBM8" s="1377"/>
      <c r="SBN8" s="1377"/>
      <c r="SBO8" s="1377"/>
      <c r="SBP8" s="1377"/>
      <c r="SBQ8" s="1377"/>
      <c r="SBR8" s="1377"/>
      <c r="SBS8" s="1377"/>
      <c r="SBT8" s="1377"/>
      <c r="SBU8" s="1377"/>
      <c r="SBV8" s="1377"/>
      <c r="SBW8" s="1377"/>
      <c r="SBX8" s="1377"/>
      <c r="SBY8" s="1377"/>
      <c r="SBZ8" s="1377"/>
      <c r="SCA8" s="1377"/>
      <c r="SCB8" s="1377"/>
      <c r="SCC8" s="1377"/>
      <c r="SCD8" s="1377"/>
      <c r="SCE8" s="1377"/>
      <c r="SCF8" s="1377"/>
      <c r="SCG8" s="1377"/>
      <c r="SCH8" s="1377"/>
      <c r="SCI8" s="1377"/>
      <c r="SCJ8" s="1377"/>
      <c r="SCK8" s="1377"/>
      <c r="SCL8" s="1377"/>
      <c r="SCM8" s="1377"/>
      <c r="SCN8" s="1377"/>
      <c r="SCO8" s="1377"/>
      <c r="SCP8" s="1377"/>
      <c r="SCQ8" s="1377"/>
      <c r="SCR8" s="1377"/>
      <c r="SCS8" s="1377"/>
      <c r="SCT8" s="1377"/>
      <c r="SCU8" s="1377"/>
      <c r="SCV8" s="1377"/>
      <c r="SCW8" s="1377"/>
      <c r="SCX8" s="1377"/>
      <c r="SCY8" s="1377"/>
      <c r="SCZ8" s="1377"/>
      <c r="SDA8" s="1377"/>
      <c r="SDB8" s="1377"/>
      <c r="SDC8" s="1377"/>
      <c r="SDD8" s="1377"/>
      <c r="SDE8" s="1377"/>
      <c r="SDF8" s="1377"/>
      <c r="SDG8" s="1377"/>
      <c r="SDH8" s="1377"/>
      <c r="SDI8" s="1377"/>
      <c r="SDJ8" s="1377"/>
      <c r="SDK8" s="1377"/>
      <c r="SDL8" s="1377"/>
      <c r="SDM8" s="1377"/>
      <c r="SDN8" s="1377"/>
      <c r="SDO8" s="1377"/>
      <c r="SDP8" s="1377"/>
      <c r="SDQ8" s="1377"/>
      <c r="SDR8" s="1377"/>
      <c r="SDS8" s="1377"/>
      <c r="SDT8" s="1377"/>
      <c r="SDU8" s="1377"/>
      <c r="SDV8" s="1377"/>
      <c r="SDW8" s="1377"/>
      <c r="SDX8" s="1377"/>
      <c r="SDY8" s="1377"/>
      <c r="SDZ8" s="1377"/>
      <c r="SEA8" s="1377"/>
      <c r="SEB8" s="1377"/>
      <c r="SEC8" s="1377"/>
      <c r="SED8" s="1377"/>
      <c r="SEE8" s="1377"/>
      <c r="SEF8" s="1377"/>
      <c r="SEG8" s="1377"/>
      <c r="SEH8" s="1377"/>
      <c r="SEI8" s="1377"/>
      <c r="SEJ8" s="1377"/>
      <c r="SEK8" s="1377"/>
      <c r="SEL8" s="1377"/>
      <c r="SEM8" s="1377"/>
      <c r="SEN8" s="1377"/>
      <c r="SEO8" s="1377"/>
      <c r="SEP8" s="1377"/>
      <c r="SEQ8" s="1377"/>
      <c r="SER8" s="1377"/>
      <c r="SES8" s="1377"/>
      <c r="SET8" s="1377"/>
      <c r="SEU8" s="1377"/>
      <c r="SEV8" s="1377"/>
      <c r="SEW8" s="1377"/>
      <c r="SEX8" s="1377"/>
      <c r="SEY8" s="1377"/>
      <c r="SEZ8" s="1377"/>
      <c r="SFA8" s="1377"/>
      <c r="SFB8" s="1377"/>
      <c r="SFC8" s="1377"/>
      <c r="SFD8" s="1377"/>
      <c r="SFE8" s="1377"/>
      <c r="SFF8" s="1377"/>
      <c r="SFG8" s="1377"/>
      <c r="SFH8" s="1377"/>
      <c r="SFI8" s="1377"/>
      <c r="SFJ8" s="1377"/>
      <c r="SFK8" s="1377"/>
      <c r="SFL8" s="1377"/>
      <c r="SFM8" s="1377"/>
      <c r="SFN8" s="1377"/>
      <c r="SFO8" s="1377"/>
      <c r="SFP8" s="1377"/>
      <c r="SFQ8" s="1377"/>
      <c r="SFR8" s="1377"/>
      <c r="SFS8" s="1377"/>
      <c r="SFT8" s="1377"/>
      <c r="SFU8" s="1377"/>
      <c r="SFV8" s="1377"/>
      <c r="SFW8" s="1377"/>
      <c r="SFX8" s="1377"/>
      <c r="SFY8" s="1377"/>
      <c r="SFZ8" s="1377"/>
      <c r="SGA8" s="1377"/>
      <c r="SGB8" s="1377"/>
      <c r="SGC8" s="1377"/>
      <c r="SGD8" s="1377"/>
      <c r="SGE8" s="1377"/>
      <c r="SGF8" s="1377"/>
      <c r="SGG8" s="1377"/>
      <c r="SGH8" s="1377"/>
      <c r="SGI8" s="1377"/>
      <c r="SGJ8" s="1377"/>
      <c r="SGK8" s="1377"/>
      <c r="SGL8" s="1377"/>
      <c r="SGM8" s="1377"/>
      <c r="SGN8" s="1377"/>
      <c r="SGO8" s="1377"/>
      <c r="SGP8" s="1377"/>
      <c r="SGQ8" s="1377"/>
      <c r="SGR8" s="1377"/>
      <c r="SGS8" s="1377"/>
      <c r="SGT8" s="1377"/>
      <c r="SGU8" s="1377"/>
      <c r="SGV8" s="1377"/>
      <c r="SGW8" s="1377"/>
      <c r="SGX8" s="1377"/>
      <c r="SGY8" s="1377"/>
      <c r="SGZ8" s="1377"/>
      <c r="SHA8" s="1377"/>
      <c r="SHB8" s="1377"/>
      <c r="SHC8" s="1377"/>
      <c r="SHD8" s="1377"/>
      <c r="SHE8" s="1377"/>
      <c r="SHF8" s="1377"/>
      <c r="SHG8" s="1377"/>
      <c r="SHH8" s="1377"/>
      <c r="SHI8" s="1377"/>
      <c r="SHJ8" s="1377"/>
      <c r="SHK8" s="1377"/>
      <c r="SHL8" s="1377"/>
      <c r="SHM8" s="1377"/>
      <c r="SHN8" s="1377"/>
      <c r="SHO8" s="1377"/>
      <c r="SHP8" s="1377"/>
      <c r="SHQ8" s="1377"/>
      <c r="SHR8" s="1377"/>
      <c r="SHS8" s="1377"/>
      <c r="SHT8" s="1377"/>
      <c r="SHU8" s="1377"/>
      <c r="SHV8" s="1377"/>
      <c r="SHW8" s="1377"/>
      <c r="SHX8" s="1377"/>
      <c r="SHY8" s="1377"/>
      <c r="SHZ8" s="1377"/>
      <c r="SIA8" s="1377"/>
      <c r="SIB8" s="1377"/>
      <c r="SIC8" s="1377"/>
      <c r="SID8" s="1377"/>
      <c r="SIE8" s="1377"/>
      <c r="SIF8" s="1377"/>
      <c r="SIG8" s="1377"/>
      <c r="SIH8" s="1377"/>
      <c r="SII8" s="1377"/>
      <c r="SIJ8" s="1377"/>
      <c r="SIK8" s="1377"/>
      <c r="SIL8" s="1377"/>
      <c r="SIM8" s="1377"/>
      <c r="SIN8" s="1377"/>
      <c r="SIO8" s="1377"/>
      <c r="SIP8" s="1377"/>
      <c r="SIQ8" s="1377"/>
      <c r="SIR8" s="1377"/>
      <c r="SIS8" s="1377"/>
      <c r="SIT8" s="1377"/>
      <c r="SIU8" s="1377"/>
      <c r="SIV8" s="1377"/>
      <c r="SIW8" s="1377"/>
      <c r="SIX8" s="1377"/>
      <c r="SIY8" s="1377"/>
      <c r="SIZ8" s="1377"/>
      <c r="SJA8" s="1377"/>
      <c r="SJB8" s="1377"/>
      <c r="SJC8" s="1377"/>
      <c r="SJD8" s="1377"/>
      <c r="SJE8" s="1377"/>
      <c r="SJF8" s="1377"/>
      <c r="SJG8" s="1377"/>
      <c r="SJH8" s="1377"/>
      <c r="SJI8" s="1377"/>
      <c r="SJJ8" s="1377"/>
      <c r="SJK8" s="1377"/>
      <c r="SJL8" s="1377"/>
      <c r="SJM8" s="1377"/>
      <c r="SJN8" s="1377"/>
      <c r="SJO8" s="1377"/>
      <c r="SJP8" s="1377"/>
      <c r="SJQ8" s="1377"/>
      <c r="SJR8" s="1377"/>
      <c r="SJS8" s="1377"/>
      <c r="SJT8" s="1377"/>
      <c r="SJU8" s="1377"/>
      <c r="SJV8" s="1377"/>
      <c r="SJW8" s="1377"/>
      <c r="SJX8" s="1377"/>
      <c r="SJY8" s="1377"/>
      <c r="SJZ8" s="1377"/>
      <c r="SKA8" s="1377"/>
      <c r="SKB8" s="1377"/>
      <c r="SKC8" s="1377"/>
      <c r="SKD8" s="1377"/>
      <c r="SKE8" s="1377"/>
      <c r="SKF8" s="1377"/>
      <c r="SKG8" s="1377"/>
      <c r="SKH8" s="1377"/>
      <c r="SKI8" s="1377"/>
      <c r="SKJ8" s="1377"/>
      <c r="SKK8" s="1377"/>
      <c r="SKL8" s="1377"/>
      <c r="SKM8" s="1377"/>
      <c r="SKN8" s="1377"/>
      <c r="SKO8" s="1377"/>
      <c r="SKP8" s="1377"/>
      <c r="SKQ8" s="1377"/>
      <c r="SKR8" s="1377"/>
      <c r="SKS8" s="1377"/>
      <c r="SKT8" s="1377"/>
      <c r="SKU8" s="1377"/>
      <c r="SKV8" s="1377"/>
      <c r="SKW8" s="1377"/>
      <c r="SKX8" s="1377"/>
      <c r="SKY8" s="1377"/>
      <c r="SKZ8" s="1377"/>
      <c r="SLA8" s="1377"/>
      <c r="SLB8" s="1377"/>
      <c r="SLC8" s="1377"/>
      <c r="SLD8" s="1377"/>
      <c r="SLE8" s="1377"/>
      <c r="SLF8" s="1377"/>
      <c r="SLG8" s="1377"/>
      <c r="SLH8" s="1377"/>
      <c r="SLI8" s="1377"/>
      <c r="SLJ8" s="1377"/>
      <c r="SLK8" s="1377"/>
      <c r="SLL8" s="1377"/>
      <c r="SLM8" s="1377"/>
      <c r="SLN8" s="1377"/>
      <c r="SLO8" s="1377"/>
      <c r="SLP8" s="1377"/>
      <c r="SLQ8" s="1377"/>
      <c r="SLR8" s="1377"/>
      <c r="SLS8" s="1377"/>
      <c r="SLT8" s="1377"/>
      <c r="SLU8" s="1377"/>
      <c r="SLV8" s="1377"/>
      <c r="SLW8" s="1377"/>
      <c r="SLX8" s="1377"/>
      <c r="SLY8" s="1377"/>
      <c r="SLZ8" s="1377"/>
      <c r="SMA8" s="1377"/>
      <c r="SMB8" s="1377"/>
      <c r="SMC8" s="1377"/>
      <c r="SMD8" s="1377"/>
      <c r="SME8" s="1377"/>
      <c r="SMF8" s="1377"/>
      <c r="SMG8" s="1377"/>
      <c r="SMH8" s="1377"/>
      <c r="SMI8" s="1377"/>
      <c r="SMJ8" s="1377"/>
      <c r="SMK8" s="1377"/>
      <c r="SML8" s="1377"/>
      <c r="SMM8" s="1377"/>
      <c r="SMN8" s="1377"/>
      <c r="SMO8" s="1377"/>
      <c r="SMP8" s="1377"/>
      <c r="SMQ8" s="1377"/>
      <c r="SMR8" s="1377"/>
      <c r="SMS8" s="1377"/>
      <c r="SMT8" s="1377"/>
      <c r="SMU8" s="1377"/>
      <c r="SMV8" s="1377"/>
      <c r="SMW8" s="1377"/>
      <c r="SMX8" s="1377"/>
      <c r="SMY8" s="1377"/>
      <c r="SMZ8" s="1377"/>
      <c r="SNA8" s="1377"/>
      <c r="SNB8" s="1377"/>
      <c r="SNC8" s="1377"/>
      <c r="SND8" s="1377"/>
      <c r="SNE8" s="1377"/>
      <c r="SNF8" s="1377"/>
      <c r="SNG8" s="1377"/>
      <c r="SNH8" s="1377"/>
      <c r="SNI8" s="1377"/>
      <c r="SNJ8" s="1377"/>
      <c r="SNK8" s="1377"/>
      <c r="SNL8" s="1377"/>
      <c r="SNM8" s="1377"/>
      <c r="SNN8" s="1377"/>
      <c r="SNO8" s="1377"/>
      <c r="SNP8" s="1377"/>
      <c r="SNQ8" s="1377"/>
      <c r="SNR8" s="1377"/>
      <c r="SNS8" s="1377"/>
      <c r="SNT8" s="1377"/>
      <c r="SNU8" s="1377"/>
      <c r="SNV8" s="1377"/>
      <c r="SNW8" s="1377"/>
      <c r="SNX8" s="1377"/>
      <c r="SNY8" s="1377"/>
      <c r="SNZ8" s="1377"/>
      <c r="SOA8" s="1377"/>
      <c r="SOB8" s="1377"/>
      <c r="SOC8" s="1377"/>
      <c r="SOD8" s="1377"/>
      <c r="SOE8" s="1377"/>
      <c r="SOF8" s="1377"/>
      <c r="SOG8" s="1377"/>
      <c r="SOH8" s="1377"/>
      <c r="SOI8" s="1377"/>
      <c r="SOJ8" s="1377"/>
      <c r="SOK8" s="1377"/>
      <c r="SOL8" s="1377"/>
      <c r="SOM8" s="1377"/>
      <c r="SON8" s="1377"/>
      <c r="SOO8" s="1377"/>
      <c r="SOP8" s="1377"/>
      <c r="SOQ8" s="1377"/>
      <c r="SOR8" s="1377"/>
      <c r="SOS8" s="1377"/>
      <c r="SOT8" s="1377"/>
      <c r="SOU8" s="1377"/>
      <c r="SOV8" s="1377"/>
      <c r="SOW8" s="1377"/>
      <c r="SOX8" s="1377"/>
      <c r="SOY8" s="1377"/>
      <c r="SOZ8" s="1377"/>
      <c r="SPA8" s="1377"/>
      <c r="SPB8" s="1377"/>
      <c r="SPC8" s="1377"/>
      <c r="SPD8" s="1377"/>
      <c r="SPE8" s="1377"/>
      <c r="SPF8" s="1377"/>
      <c r="SPG8" s="1377"/>
      <c r="SPH8" s="1377"/>
      <c r="SPI8" s="1377"/>
      <c r="SPJ8" s="1377"/>
      <c r="SPK8" s="1377"/>
      <c r="SPL8" s="1377"/>
      <c r="SPM8" s="1377"/>
      <c r="SPN8" s="1377"/>
      <c r="SPO8" s="1377"/>
      <c r="SPP8" s="1377"/>
      <c r="SPQ8" s="1377"/>
      <c r="SPR8" s="1377"/>
      <c r="SPS8" s="1377"/>
      <c r="SPT8" s="1377"/>
      <c r="SPU8" s="1377"/>
      <c r="SPV8" s="1377"/>
      <c r="SPW8" s="1377"/>
      <c r="SPX8" s="1377"/>
      <c r="SPY8" s="1377"/>
      <c r="SPZ8" s="1377"/>
      <c r="SQA8" s="1377"/>
      <c r="SQB8" s="1377"/>
      <c r="SQC8" s="1377"/>
      <c r="SQD8" s="1377"/>
      <c r="SQE8" s="1377"/>
      <c r="SQF8" s="1377"/>
      <c r="SQG8" s="1377"/>
      <c r="SQH8" s="1377"/>
      <c r="SQI8" s="1377"/>
      <c r="SQJ8" s="1377"/>
      <c r="SQK8" s="1377"/>
      <c r="SQL8" s="1377"/>
      <c r="SQM8" s="1377"/>
      <c r="SQN8" s="1377"/>
      <c r="SQO8" s="1377"/>
      <c r="SQP8" s="1377"/>
      <c r="SQQ8" s="1377"/>
      <c r="SQR8" s="1377"/>
      <c r="SQS8" s="1377"/>
      <c r="SQT8" s="1377"/>
      <c r="SQU8" s="1377"/>
      <c r="SQV8" s="1377"/>
      <c r="SQW8" s="1377"/>
      <c r="SQX8" s="1377"/>
      <c r="SQY8" s="1377"/>
      <c r="SQZ8" s="1377"/>
      <c r="SRA8" s="1377"/>
      <c r="SRB8" s="1377"/>
      <c r="SRC8" s="1377"/>
      <c r="SRD8" s="1377"/>
      <c r="SRE8" s="1377"/>
      <c r="SRF8" s="1377"/>
      <c r="SRG8" s="1377"/>
      <c r="SRH8" s="1377"/>
      <c r="SRI8" s="1377"/>
      <c r="SRJ8" s="1377"/>
      <c r="SRK8" s="1377"/>
      <c r="SRL8" s="1377"/>
      <c r="SRM8" s="1377"/>
      <c r="SRN8" s="1377"/>
      <c r="SRO8" s="1377"/>
      <c r="SRP8" s="1377"/>
      <c r="SRQ8" s="1377"/>
      <c r="SRR8" s="1377"/>
      <c r="SRS8" s="1377"/>
      <c r="SRT8" s="1377"/>
      <c r="SRU8" s="1377"/>
      <c r="SRV8" s="1377"/>
      <c r="SRW8" s="1377"/>
      <c r="SRX8" s="1377"/>
      <c r="SRY8" s="1377"/>
      <c r="SRZ8" s="1377"/>
      <c r="SSA8" s="1377"/>
      <c r="SSB8" s="1377"/>
      <c r="SSC8" s="1377"/>
      <c r="SSD8" s="1377"/>
      <c r="SSE8" s="1377"/>
      <c r="SSF8" s="1377"/>
      <c r="SSG8" s="1377"/>
      <c r="SSH8" s="1377"/>
      <c r="SSI8" s="1377"/>
      <c r="SSJ8" s="1377"/>
      <c r="SSK8" s="1377"/>
      <c r="SSL8" s="1377"/>
      <c r="SSM8" s="1377"/>
      <c r="SSN8" s="1377"/>
      <c r="SSO8" s="1377"/>
      <c r="SSP8" s="1377"/>
      <c r="SSQ8" s="1377"/>
      <c r="SSR8" s="1377"/>
      <c r="SSS8" s="1377"/>
      <c r="SST8" s="1377"/>
      <c r="SSU8" s="1377"/>
      <c r="SSV8" s="1377"/>
      <c r="SSW8" s="1377"/>
      <c r="SSX8" s="1377"/>
      <c r="SSY8" s="1377"/>
      <c r="SSZ8" s="1377"/>
      <c r="STA8" s="1377"/>
      <c r="STB8" s="1377"/>
      <c r="STC8" s="1377"/>
      <c r="STD8" s="1377"/>
      <c r="STE8" s="1377"/>
      <c r="STF8" s="1377"/>
      <c r="STG8" s="1377"/>
      <c r="STH8" s="1377"/>
      <c r="STI8" s="1377"/>
      <c r="STJ8" s="1377"/>
      <c r="STK8" s="1377"/>
      <c r="STL8" s="1377"/>
      <c r="STM8" s="1377"/>
      <c r="STN8" s="1377"/>
      <c r="STO8" s="1377"/>
      <c r="STP8" s="1377"/>
      <c r="STQ8" s="1377"/>
      <c r="STR8" s="1377"/>
      <c r="STS8" s="1377"/>
      <c r="STT8" s="1377"/>
      <c r="STU8" s="1377"/>
      <c r="STV8" s="1377"/>
      <c r="STW8" s="1377"/>
      <c r="STX8" s="1377"/>
      <c r="STY8" s="1377"/>
      <c r="STZ8" s="1377"/>
      <c r="SUA8" s="1377"/>
      <c r="SUB8" s="1377"/>
      <c r="SUC8" s="1377"/>
      <c r="SUD8" s="1377"/>
      <c r="SUE8" s="1377"/>
      <c r="SUF8" s="1377"/>
      <c r="SUG8" s="1377"/>
      <c r="SUH8" s="1377"/>
      <c r="SUI8" s="1377"/>
      <c r="SUJ8" s="1377"/>
      <c r="SUK8" s="1377"/>
      <c r="SUL8" s="1377"/>
      <c r="SUM8" s="1377"/>
      <c r="SUN8" s="1377"/>
      <c r="SUO8" s="1377"/>
      <c r="SUP8" s="1377"/>
      <c r="SUQ8" s="1377"/>
      <c r="SUR8" s="1377"/>
      <c r="SUS8" s="1377"/>
      <c r="SUT8" s="1377"/>
      <c r="SUU8" s="1377"/>
      <c r="SUV8" s="1377"/>
      <c r="SUW8" s="1377"/>
      <c r="SUX8" s="1377"/>
      <c r="SUY8" s="1377"/>
      <c r="SUZ8" s="1377"/>
      <c r="SVA8" s="1377"/>
      <c r="SVB8" s="1377"/>
      <c r="SVC8" s="1377"/>
      <c r="SVD8" s="1377"/>
      <c r="SVE8" s="1377"/>
      <c r="SVF8" s="1377"/>
      <c r="SVG8" s="1377"/>
      <c r="SVH8" s="1377"/>
      <c r="SVI8" s="1377"/>
      <c r="SVJ8" s="1377"/>
      <c r="SVK8" s="1377"/>
      <c r="SVL8" s="1377"/>
      <c r="SVM8" s="1377"/>
      <c r="SVN8" s="1377"/>
      <c r="SVO8" s="1377"/>
      <c r="SVP8" s="1377"/>
      <c r="SVQ8" s="1377"/>
      <c r="SVR8" s="1377"/>
      <c r="SVS8" s="1377"/>
      <c r="SVT8" s="1377"/>
      <c r="SVU8" s="1377"/>
      <c r="SVV8" s="1377"/>
      <c r="SVW8" s="1377"/>
      <c r="SVX8" s="1377"/>
      <c r="SVY8" s="1377"/>
      <c r="SVZ8" s="1377"/>
      <c r="SWA8" s="1377"/>
      <c r="SWB8" s="1377"/>
      <c r="SWC8" s="1377"/>
      <c r="SWD8" s="1377"/>
      <c r="SWE8" s="1377"/>
      <c r="SWF8" s="1377"/>
      <c r="SWG8" s="1377"/>
      <c r="SWH8" s="1377"/>
      <c r="SWI8" s="1377"/>
      <c r="SWJ8" s="1377"/>
      <c r="SWK8" s="1377"/>
      <c r="SWL8" s="1377"/>
      <c r="SWM8" s="1377"/>
      <c r="SWN8" s="1377"/>
      <c r="SWO8" s="1377"/>
      <c r="SWP8" s="1377"/>
      <c r="SWQ8" s="1377"/>
      <c r="SWR8" s="1377"/>
      <c r="SWS8" s="1377"/>
      <c r="SWT8" s="1377"/>
      <c r="SWU8" s="1377"/>
      <c r="SWV8" s="1377"/>
      <c r="SWW8" s="1377"/>
      <c r="SWX8" s="1377"/>
      <c r="SWY8" s="1377"/>
      <c r="SWZ8" s="1377"/>
      <c r="SXA8" s="1377"/>
      <c r="SXB8" s="1377"/>
      <c r="SXC8" s="1377"/>
      <c r="SXD8" s="1377"/>
      <c r="SXE8" s="1377"/>
      <c r="SXF8" s="1377"/>
      <c r="SXG8" s="1377"/>
      <c r="SXH8" s="1377"/>
      <c r="SXI8" s="1377"/>
      <c r="SXJ8" s="1377"/>
      <c r="SXK8" s="1377"/>
      <c r="SXL8" s="1377"/>
      <c r="SXM8" s="1377"/>
      <c r="SXN8" s="1377"/>
      <c r="SXO8" s="1377"/>
      <c r="SXP8" s="1377"/>
      <c r="SXQ8" s="1377"/>
      <c r="SXR8" s="1377"/>
      <c r="SXS8" s="1377"/>
      <c r="SXT8" s="1377"/>
      <c r="SXU8" s="1377"/>
      <c r="SXV8" s="1377"/>
      <c r="SXW8" s="1377"/>
      <c r="SXX8" s="1377"/>
      <c r="SXY8" s="1377"/>
      <c r="SXZ8" s="1377"/>
      <c r="SYA8" s="1377"/>
      <c r="SYB8" s="1377"/>
      <c r="SYC8" s="1377"/>
      <c r="SYD8" s="1377"/>
      <c r="SYE8" s="1377"/>
      <c r="SYF8" s="1377"/>
      <c r="SYG8" s="1377"/>
      <c r="SYH8" s="1377"/>
      <c r="SYI8" s="1377"/>
      <c r="SYJ8" s="1377"/>
      <c r="SYK8" s="1377"/>
      <c r="SYL8" s="1377"/>
      <c r="SYM8" s="1377"/>
      <c r="SYN8" s="1377"/>
      <c r="SYO8" s="1377"/>
      <c r="SYP8" s="1377"/>
      <c r="SYQ8" s="1377"/>
      <c r="SYR8" s="1377"/>
      <c r="SYS8" s="1377"/>
      <c r="SYT8" s="1377"/>
      <c r="SYU8" s="1377"/>
      <c r="SYV8" s="1377"/>
      <c r="SYW8" s="1377"/>
      <c r="SYX8" s="1377"/>
      <c r="SYY8" s="1377"/>
      <c r="SYZ8" s="1377"/>
      <c r="SZA8" s="1377"/>
      <c r="SZB8" s="1377"/>
      <c r="SZC8" s="1377"/>
      <c r="SZD8" s="1377"/>
      <c r="SZE8" s="1377"/>
      <c r="SZF8" s="1377"/>
      <c r="SZG8" s="1377"/>
      <c r="SZH8" s="1377"/>
      <c r="SZI8" s="1377"/>
      <c r="SZJ8" s="1377"/>
      <c r="SZK8" s="1377"/>
      <c r="SZL8" s="1377"/>
      <c r="SZM8" s="1377"/>
      <c r="SZN8" s="1377"/>
      <c r="SZO8" s="1377"/>
      <c r="SZP8" s="1377"/>
      <c r="SZQ8" s="1377"/>
      <c r="SZR8" s="1377"/>
      <c r="SZS8" s="1377"/>
      <c r="SZT8" s="1377"/>
      <c r="SZU8" s="1377"/>
      <c r="SZV8" s="1377"/>
      <c r="SZW8" s="1377"/>
      <c r="SZX8" s="1377"/>
      <c r="SZY8" s="1377"/>
      <c r="SZZ8" s="1377"/>
      <c r="TAA8" s="1377"/>
      <c r="TAB8" s="1377"/>
      <c r="TAC8" s="1377"/>
      <c r="TAD8" s="1377"/>
      <c r="TAE8" s="1377"/>
      <c r="TAF8" s="1377"/>
      <c r="TAG8" s="1377"/>
      <c r="TAH8" s="1377"/>
      <c r="TAI8" s="1377"/>
      <c r="TAJ8" s="1377"/>
      <c r="TAK8" s="1377"/>
      <c r="TAL8" s="1377"/>
      <c r="TAM8" s="1377"/>
      <c r="TAN8" s="1377"/>
      <c r="TAO8" s="1377"/>
      <c r="TAP8" s="1377"/>
      <c r="TAQ8" s="1377"/>
      <c r="TAR8" s="1377"/>
      <c r="TAS8" s="1377"/>
      <c r="TAT8" s="1377"/>
      <c r="TAU8" s="1377"/>
      <c r="TAV8" s="1377"/>
      <c r="TAW8" s="1377"/>
      <c r="TAX8" s="1377"/>
      <c r="TAY8" s="1377"/>
      <c r="TAZ8" s="1377"/>
      <c r="TBA8" s="1377"/>
      <c r="TBB8" s="1377"/>
      <c r="TBC8" s="1377"/>
      <c r="TBD8" s="1377"/>
      <c r="TBE8" s="1377"/>
      <c r="TBF8" s="1377"/>
      <c r="TBG8" s="1377"/>
      <c r="TBH8" s="1377"/>
      <c r="TBI8" s="1377"/>
      <c r="TBJ8" s="1377"/>
      <c r="TBK8" s="1377"/>
      <c r="TBL8" s="1377"/>
      <c r="TBM8" s="1377"/>
      <c r="TBN8" s="1377"/>
      <c r="TBO8" s="1377"/>
      <c r="TBP8" s="1377"/>
      <c r="TBQ8" s="1377"/>
      <c r="TBR8" s="1377"/>
      <c r="TBS8" s="1377"/>
      <c r="TBT8" s="1377"/>
      <c r="TBU8" s="1377"/>
      <c r="TBV8" s="1377"/>
      <c r="TBW8" s="1377"/>
      <c r="TBX8" s="1377"/>
      <c r="TBY8" s="1377"/>
      <c r="TBZ8" s="1377"/>
      <c r="TCA8" s="1377"/>
      <c r="TCB8" s="1377"/>
      <c r="TCC8" s="1377"/>
      <c r="TCD8" s="1377"/>
      <c r="TCE8" s="1377"/>
      <c r="TCF8" s="1377"/>
      <c r="TCG8" s="1377"/>
      <c r="TCH8" s="1377"/>
      <c r="TCI8" s="1377"/>
      <c r="TCJ8" s="1377"/>
      <c r="TCK8" s="1377"/>
      <c r="TCL8" s="1377"/>
      <c r="TCM8" s="1377"/>
      <c r="TCN8" s="1377"/>
      <c r="TCO8" s="1377"/>
      <c r="TCP8" s="1377"/>
      <c r="TCQ8" s="1377"/>
      <c r="TCR8" s="1377"/>
      <c r="TCS8" s="1377"/>
      <c r="TCT8" s="1377"/>
      <c r="TCU8" s="1377"/>
      <c r="TCV8" s="1377"/>
      <c r="TCW8" s="1377"/>
      <c r="TCX8" s="1377"/>
      <c r="TCY8" s="1377"/>
      <c r="TCZ8" s="1377"/>
      <c r="TDA8" s="1377"/>
      <c r="TDB8" s="1377"/>
      <c r="TDC8" s="1377"/>
      <c r="TDD8" s="1377"/>
      <c r="TDE8" s="1377"/>
      <c r="TDF8" s="1377"/>
      <c r="TDG8" s="1377"/>
      <c r="TDH8" s="1377"/>
      <c r="TDI8" s="1377"/>
      <c r="TDJ8" s="1377"/>
      <c r="TDK8" s="1377"/>
      <c r="TDL8" s="1377"/>
      <c r="TDM8" s="1377"/>
      <c r="TDN8" s="1377"/>
      <c r="TDO8" s="1377"/>
      <c r="TDP8" s="1377"/>
      <c r="TDQ8" s="1377"/>
      <c r="TDR8" s="1377"/>
      <c r="TDS8" s="1377"/>
      <c r="TDT8" s="1377"/>
      <c r="TDU8" s="1377"/>
      <c r="TDV8" s="1377"/>
      <c r="TDW8" s="1377"/>
      <c r="TDX8" s="1377"/>
      <c r="TDY8" s="1377"/>
      <c r="TDZ8" s="1377"/>
      <c r="TEA8" s="1377"/>
      <c r="TEB8" s="1377"/>
      <c r="TEC8" s="1377"/>
      <c r="TED8" s="1377"/>
      <c r="TEE8" s="1377"/>
      <c r="TEF8" s="1377"/>
      <c r="TEG8" s="1377"/>
      <c r="TEH8" s="1377"/>
      <c r="TEI8" s="1377"/>
      <c r="TEJ8" s="1377"/>
      <c r="TEK8" s="1377"/>
      <c r="TEL8" s="1377"/>
      <c r="TEM8" s="1377"/>
      <c r="TEN8" s="1377"/>
      <c r="TEO8" s="1377"/>
      <c r="TEP8" s="1377"/>
      <c r="TEQ8" s="1377"/>
      <c r="TER8" s="1377"/>
      <c r="TES8" s="1377"/>
      <c r="TET8" s="1377"/>
      <c r="TEU8" s="1377"/>
      <c r="TEV8" s="1377"/>
      <c r="TEW8" s="1377"/>
      <c r="TEX8" s="1377"/>
      <c r="TEY8" s="1377"/>
      <c r="TEZ8" s="1377"/>
      <c r="TFA8" s="1377"/>
      <c r="TFB8" s="1377"/>
      <c r="TFC8" s="1377"/>
      <c r="TFD8" s="1377"/>
      <c r="TFE8" s="1377"/>
      <c r="TFF8" s="1377"/>
      <c r="TFG8" s="1377"/>
      <c r="TFH8" s="1377"/>
      <c r="TFI8" s="1377"/>
      <c r="TFJ8" s="1377"/>
      <c r="TFK8" s="1377"/>
      <c r="TFL8" s="1377"/>
      <c r="TFM8" s="1377"/>
      <c r="TFN8" s="1377"/>
      <c r="TFO8" s="1377"/>
      <c r="TFP8" s="1377"/>
      <c r="TFQ8" s="1377"/>
      <c r="TFR8" s="1377"/>
      <c r="TFS8" s="1377"/>
      <c r="TFT8" s="1377"/>
      <c r="TFU8" s="1377"/>
      <c r="TFV8" s="1377"/>
      <c r="TFW8" s="1377"/>
      <c r="TFX8" s="1377"/>
      <c r="TFY8" s="1377"/>
      <c r="TFZ8" s="1377"/>
      <c r="TGA8" s="1377"/>
      <c r="TGB8" s="1377"/>
      <c r="TGC8" s="1377"/>
      <c r="TGD8" s="1377"/>
      <c r="TGE8" s="1377"/>
      <c r="TGF8" s="1377"/>
      <c r="TGG8" s="1377"/>
      <c r="TGH8" s="1377"/>
      <c r="TGI8" s="1377"/>
      <c r="TGJ8" s="1377"/>
      <c r="TGK8" s="1377"/>
      <c r="TGL8" s="1377"/>
      <c r="TGM8" s="1377"/>
      <c r="TGN8" s="1377"/>
      <c r="TGO8" s="1377"/>
      <c r="TGP8" s="1377"/>
      <c r="TGQ8" s="1377"/>
      <c r="TGR8" s="1377"/>
      <c r="TGS8" s="1377"/>
      <c r="TGT8" s="1377"/>
      <c r="TGU8" s="1377"/>
      <c r="TGV8" s="1377"/>
      <c r="TGW8" s="1377"/>
      <c r="TGX8" s="1377"/>
      <c r="TGY8" s="1377"/>
      <c r="TGZ8" s="1377"/>
      <c r="THA8" s="1377"/>
      <c r="THB8" s="1377"/>
      <c r="THC8" s="1377"/>
      <c r="THD8" s="1377"/>
      <c r="THE8" s="1377"/>
      <c r="THF8" s="1377"/>
      <c r="THG8" s="1377"/>
      <c r="THH8" s="1377"/>
      <c r="THI8" s="1377"/>
      <c r="THJ8" s="1377"/>
      <c r="THK8" s="1377"/>
      <c r="THL8" s="1377"/>
      <c r="THM8" s="1377"/>
      <c r="THN8" s="1377"/>
      <c r="THO8" s="1377"/>
      <c r="THP8" s="1377"/>
      <c r="THQ8" s="1377"/>
      <c r="THR8" s="1377"/>
      <c r="THS8" s="1377"/>
      <c r="THT8" s="1377"/>
      <c r="THU8" s="1377"/>
      <c r="THV8" s="1377"/>
      <c r="THW8" s="1377"/>
      <c r="THX8" s="1377"/>
      <c r="THY8" s="1377"/>
      <c r="THZ8" s="1377"/>
      <c r="TIA8" s="1377"/>
      <c r="TIB8" s="1377"/>
      <c r="TIC8" s="1377"/>
      <c r="TID8" s="1377"/>
      <c r="TIE8" s="1377"/>
      <c r="TIF8" s="1377"/>
      <c r="TIG8" s="1377"/>
      <c r="TIH8" s="1377"/>
      <c r="TII8" s="1377"/>
      <c r="TIJ8" s="1377"/>
      <c r="TIK8" s="1377"/>
      <c r="TIL8" s="1377"/>
      <c r="TIM8" s="1377"/>
      <c r="TIN8" s="1377"/>
      <c r="TIO8" s="1377"/>
      <c r="TIP8" s="1377"/>
      <c r="TIQ8" s="1377"/>
      <c r="TIR8" s="1377"/>
      <c r="TIS8" s="1377"/>
      <c r="TIT8" s="1377"/>
      <c r="TIU8" s="1377"/>
      <c r="TIV8" s="1377"/>
      <c r="TIW8" s="1377"/>
      <c r="TIX8" s="1377"/>
      <c r="TIY8" s="1377"/>
      <c r="TIZ8" s="1377"/>
      <c r="TJA8" s="1377"/>
      <c r="TJB8" s="1377"/>
      <c r="TJC8" s="1377"/>
      <c r="TJD8" s="1377"/>
      <c r="TJE8" s="1377"/>
      <c r="TJF8" s="1377"/>
      <c r="TJG8" s="1377"/>
      <c r="TJH8" s="1377"/>
      <c r="TJI8" s="1377"/>
      <c r="TJJ8" s="1377"/>
      <c r="TJK8" s="1377"/>
      <c r="TJL8" s="1377"/>
      <c r="TJM8" s="1377"/>
      <c r="TJN8" s="1377"/>
      <c r="TJO8" s="1377"/>
      <c r="TJP8" s="1377"/>
      <c r="TJQ8" s="1377"/>
      <c r="TJR8" s="1377"/>
      <c r="TJS8" s="1377"/>
      <c r="TJT8" s="1377"/>
      <c r="TJU8" s="1377"/>
      <c r="TJV8" s="1377"/>
      <c r="TJW8" s="1377"/>
      <c r="TJX8" s="1377"/>
      <c r="TJY8" s="1377"/>
      <c r="TJZ8" s="1377"/>
      <c r="TKA8" s="1377"/>
      <c r="TKB8" s="1377"/>
      <c r="TKC8" s="1377"/>
      <c r="TKD8" s="1377"/>
      <c r="TKE8" s="1377"/>
      <c r="TKF8" s="1377"/>
      <c r="TKG8" s="1377"/>
      <c r="TKH8" s="1377"/>
      <c r="TKI8" s="1377"/>
      <c r="TKJ8" s="1377"/>
      <c r="TKK8" s="1377"/>
      <c r="TKL8" s="1377"/>
      <c r="TKM8" s="1377"/>
      <c r="TKN8" s="1377"/>
      <c r="TKO8" s="1377"/>
      <c r="TKP8" s="1377"/>
      <c r="TKQ8" s="1377"/>
      <c r="TKR8" s="1377"/>
      <c r="TKS8" s="1377"/>
      <c r="TKT8" s="1377"/>
      <c r="TKU8" s="1377"/>
      <c r="TKV8" s="1377"/>
      <c r="TKW8" s="1377"/>
      <c r="TKX8" s="1377"/>
      <c r="TKY8" s="1377"/>
      <c r="TKZ8" s="1377"/>
      <c r="TLA8" s="1377"/>
      <c r="TLB8" s="1377"/>
      <c r="TLC8" s="1377"/>
      <c r="TLD8" s="1377"/>
      <c r="TLE8" s="1377"/>
      <c r="TLF8" s="1377"/>
      <c r="TLG8" s="1377"/>
      <c r="TLH8" s="1377"/>
      <c r="TLI8" s="1377"/>
      <c r="TLJ8" s="1377"/>
      <c r="TLK8" s="1377"/>
      <c r="TLL8" s="1377"/>
      <c r="TLM8" s="1377"/>
      <c r="TLN8" s="1377"/>
      <c r="TLO8" s="1377"/>
      <c r="TLP8" s="1377"/>
      <c r="TLQ8" s="1377"/>
      <c r="TLR8" s="1377"/>
      <c r="TLS8" s="1377"/>
      <c r="TLT8" s="1377"/>
      <c r="TLU8" s="1377"/>
      <c r="TLV8" s="1377"/>
      <c r="TLW8" s="1377"/>
      <c r="TLX8" s="1377"/>
      <c r="TLY8" s="1377"/>
      <c r="TLZ8" s="1377"/>
      <c r="TMA8" s="1377"/>
      <c r="TMB8" s="1377"/>
      <c r="TMC8" s="1377"/>
      <c r="TMD8" s="1377"/>
      <c r="TME8" s="1377"/>
      <c r="TMF8" s="1377"/>
      <c r="TMG8" s="1377"/>
      <c r="TMH8" s="1377"/>
      <c r="TMI8" s="1377"/>
      <c r="TMJ8" s="1377"/>
      <c r="TMK8" s="1377"/>
      <c r="TML8" s="1377"/>
      <c r="TMM8" s="1377"/>
      <c r="TMN8" s="1377"/>
      <c r="TMO8" s="1377"/>
      <c r="TMP8" s="1377"/>
      <c r="TMQ8" s="1377"/>
      <c r="TMR8" s="1377"/>
      <c r="TMS8" s="1377"/>
      <c r="TMT8" s="1377"/>
      <c r="TMU8" s="1377"/>
      <c r="TMV8" s="1377"/>
      <c r="TMW8" s="1377"/>
      <c r="TMX8" s="1377"/>
      <c r="TMY8" s="1377"/>
      <c r="TMZ8" s="1377"/>
      <c r="TNA8" s="1377"/>
      <c r="TNB8" s="1377"/>
      <c r="TNC8" s="1377"/>
      <c r="TND8" s="1377"/>
      <c r="TNE8" s="1377"/>
      <c r="TNF8" s="1377"/>
      <c r="TNG8" s="1377"/>
      <c r="TNH8" s="1377"/>
      <c r="TNI8" s="1377"/>
      <c r="TNJ8" s="1377"/>
      <c r="TNK8" s="1377"/>
      <c r="TNL8" s="1377"/>
      <c r="TNM8" s="1377"/>
      <c r="TNN8" s="1377"/>
      <c r="TNO8" s="1377"/>
      <c r="TNP8" s="1377"/>
      <c r="TNQ8" s="1377"/>
      <c r="TNR8" s="1377"/>
      <c r="TNS8" s="1377"/>
      <c r="TNT8" s="1377"/>
      <c r="TNU8" s="1377"/>
      <c r="TNV8" s="1377"/>
      <c r="TNW8" s="1377"/>
      <c r="TNX8" s="1377"/>
      <c r="TNY8" s="1377"/>
      <c r="TNZ8" s="1377"/>
      <c r="TOA8" s="1377"/>
      <c r="TOB8" s="1377"/>
      <c r="TOC8" s="1377"/>
      <c r="TOD8" s="1377"/>
      <c r="TOE8" s="1377"/>
      <c r="TOF8" s="1377"/>
      <c r="TOG8" s="1377"/>
      <c r="TOH8" s="1377"/>
      <c r="TOI8" s="1377"/>
      <c r="TOJ8" s="1377"/>
      <c r="TOK8" s="1377"/>
      <c r="TOL8" s="1377"/>
      <c r="TOM8" s="1377"/>
      <c r="TON8" s="1377"/>
      <c r="TOO8" s="1377"/>
      <c r="TOP8" s="1377"/>
      <c r="TOQ8" s="1377"/>
      <c r="TOR8" s="1377"/>
      <c r="TOS8" s="1377"/>
      <c r="TOT8" s="1377"/>
      <c r="TOU8" s="1377"/>
      <c r="TOV8" s="1377"/>
      <c r="TOW8" s="1377"/>
      <c r="TOX8" s="1377"/>
      <c r="TOY8" s="1377"/>
      <c r="TOZ8" s="1377"/>
      <c r="TPA8" s="1377"/>
      <c r="TPB8" s="1377"/>
      <c r="TPC8" s="1377"/>
      <c r="TPD8" s="1377"/>
      <c r="TPE8" s="1377"/>
      <c r="TPF8" s="1377"/>
      <c r="TPG8" s="1377"/>
      <c r="TPH8" s="1377"/>
      <c r="TPI8" s="1377"/>
      <c r="TPJ8" s="1377"/>
      <c r="TPK8" s="1377"/>
      <c r="TPL8" s="1377"/>
      <c r="TPM8" s="1377"/>
      <c r="TPN8" s="1377"/>
      <c r="TPO8" s="1377"/>
      <c r="TPP8" s="1377"/>
      <c r="TPQ8" s="1377"/>
      <c r="TPR8" s="1377"/>
      <c r="TPS8" s="1377"/>
      <c r="TPT8" s="1377"/>
      <c r="TPU8" s="1377"/>
      <c r="TPV8" s="1377"/>
      <c r="TPW8" s="1377"/>
      <c r="TPX8" s="1377"/>
      <c r="TPY8" s="1377"/>
      <c r="TPZ8" s="1377"/>
      <c r="TQA8" s="1377"/>
      <c r="TQB8" s="1377"/>
      <c r="TQC8" s="1377"/>
      <c r="TQD8" s="1377"/>
      <c r="TQE8" s="1377"/>
      <c r="TQF8" s="1377"/>
      <c r="TQG8" s="1377"/>
      <c r="TQH8" s="1377"/>
      <c r="TQI8" s="1377"/>
      <c r="TQJ8" s="1377"/>
      <c r="TQK8" s="1377"/>
      <c r="TQL8" s="1377"/>
      <c r="TQM8" s="1377"/>
      <c r="TQN8" s="1377"/>
      <c r="TQO8" s="1377"/>
      <c r="TQP8" s="1377"/>
      <c r="TQQ8" s="1377"/>
      <c r="TQR8" s="1377"/>
      <c r="TQS8" s="1377"/>
      <c r="TQT8" s="1377"/>
      <c r="TQU8" s="1377"/>
      <c r="TQV8" s="1377"/>
      <c r="TQW8" s="1377"/>
      <c r="TQX8" s="1377"/>
      <c r="TQY8" s="1377"/>
      <c r="TQZ8" s="1377"/>
      <c r="TRA8" s="1377"/>
      <c r="TRB8" s="1377"/>
      <c r="TRC8" s="1377"/>
      <c r="TRD8" s="1377"/>
      <c r="TRE8" s="1377"/>
      <c r="TRF8" s="1377"/>
      <c r="TRG8" s="1377"/>
      <c r="TRH8" s="1377"/>
      <c r="TRI8" s="1377"/>
      <c r="TRJ8" s="1377"/>
      <c r="TRK8" s="1377"/>
      <c r="TRL8" s="1377"/>
      <c r="TRM8" s="1377"/>
      <c r="TRN8" s="1377"/>
      <c r="TRO8" s="1377"/>
      <c r="TRP8" s="1377"/>
      <c r="TRQ8" s="1377"/>
      <c r="TRR8" s="1377"/>
      <c r="TRS8" s="1377"/>
      <c r="TRT8" s="1377"/>
      <c r="TRU8" s="1377"/>
      <c r="TRV8" s="1377"/>
      <c r="TRW8" s="1377"/>
      <c r="TRX8" s="1377"/>
      <c r="TRY8" s="1377"/>
      <c r="TRZ8" s="1377"/>
      <c r="TSA8" s="1377"/>
      <c r="TSB8" s="1377"/>
      <c r="TSC8" s="1377"/>
      <c r="TSD8" s="1377"/>
      <c r="TSE8" s="1377"/>
      <c r="TSF8" s="1377"/>
      <c r="TSG8" s="1377"/>
      <c r="TSH8" s="1377"/>
      <c r="TSI8" s="1377"/>
      <c r="TSJ8" s="1377"/>
      <c r="TSK8" s="1377"/>
      <c r="TSL8" s="1377"/>
      <c r="TSM8" s="1377"/>
      <c r="TSN8" s="1377"/>
      <c r="TSO8" s="1377"/>
      <c r="TSP8" s="1377"/>
      <c r="TSQ8" s="1377"/>
      <c r="TSR8" s="1377"/>
      <c r="TSS8" s="1377"/>
      <c r="TST8" s="1377"/>
      <c r="TSU8" s="1377"/>
      <c r="TSV8" s="1377"/>
      <c r="TSW8" s="1377"/>
      <c r="TSX8" s="1377"/>
      <c r="TSY8" s="1377"/>
      <c r="TSZ8" s="1377"/>
      <c r="TTA8" s="1377"/>
      <c r="TTB8" s="1377"/>
      <c r="TTC8" s="1377"/>
      <c r="TTD8" s="1377"/>
      <c r="TTE8" s="1377"/>
      <c r="TTF8" s="1377"/>
      <c r="TTG8" s="1377"/>
      <c r="TTH8" s="1377"/>
      <c r="TTI8" s="1377"/>
      <c r="TTJ8" s="1377"/>
      <c r="TTK8" s="1377"/>
      <c r="TTL8" s="1377"/>
      <c r="TTM8" s="1377"/>
      <c r="TTN8" s="1377"/>
      <c r="TTO8" s="1377"/>
      <c r="TTP8" s="1377"/>
      <c r="TTQ8" s="1377"/>
      <c r="TTR8" s="1377"/>
      <c r="TTS8" s="1377"/>
      <c r="TTT8" s="1377"/>
      <c r="TTU8" s="1377"/>
      <c r="TTV8" s="1377"/>
      <c r="TTW8" s="1377"/>
      <c r="TTX8" s="1377"/>
      <c r="TTY8" s="1377"/>
      <c r="TTZ8" s="1377"/>
      <c r="TUA8" s="1377"/>
      <c r="TUB8" s="1377"/>
      <c r="TUC8" s="1377"/>
      <c r="TUD8" s="1377"/>
      <c r="TUE8" s="1377"/>
      <c r="TUF8" s="1377"/>
      <c r="TUG8" s="1377"/>
      <c r="TUH8" s="1377"/>
      <c r="TUI8" s="1377"/>
      <c r="TUJ8" s="1377"/>
      <c r="TUK8" s="1377"/>
      <c r="TUL8" s="1377"/>
      <c r="TUM8" s="1377"/>
      <c r="TUN8" s="1377"/>
      <c r="TUO8" s="1377"/>
      <c r="TUP8" s="1377"/>
      <c r="TUQ8" s="1377"/>
      <c r="TUR8" s="1377"/>
      <c r="TUS8" s="1377"/>
      <c r="TUT8" s="1377"/>
      <c r="TUU8" s="1377"/>
      <c r="TUV8" s="1377"/>
      <c r="TUW8" s="1377"/>
      <c r="TUX8" s="1377"/>
      <c r="TUY8" s="1377"/>
      <c r="TUZ8" s="1377"/>
      <c r="TVA8" s="1377"/>
      <c r="TVB8" s="1377"/>
      <c r="TVC8" s="1377"/>
      <c r="TVD8" s="1377"/>
      <c r="TVE8" s="1377"/>
      <c r="TVF8" s="1377"/>
      <c r="TVG8" s="1377"/>
      <c r="TVH8" s="1377"/>
      <c r="TVI8" s="1377"/>
      <c r="TVJ8" s="1377"/>
      <c r="TVK8" s="1377"/>
      <c r="TVL8" s="1377"/>
      <c r="TVM8" s="1377"/>
      <c r="TVN8" s="1377"/>
      <c r="TVO8" s="1377"/>
      <c r="TVP8" s="1377"/>
      <c r="TVQ8" s="1377"/>
      <c r="TVR8" s="1377"/>
      <c r="TVS8" s="1377"/>
      <c r="TVT8" s="1377"/>
      <c r="TVU8" s="1377"/>
      <c r="TVV8" s="1377"/>
      <c r="TVW8" s="1377"/>
      <c r="TVX8" s="1377"/>
      <c r="TVY8" s="1377"/>
      <c r="TVZ8" s="1377"/>
      <c r="TWA8" s="1377"/>
      <c r="TWB8" s="1377"/>
      <c r="TWC8" s="1377"/>
      <c r="TWD8" s="1377"/>
      <c r="TWE8" s="1377"/>
      <c r="TWF8" s="1377"/>
      <c r="TWG8" s="1377"/>
      <c r="TWH8" s="1377"/>
      <c r="TWI8" s="1377"/>
      <c r="TWJ8" s="1377"/>
      <c r="TWK8" s="1377"/>
      <c r="TWL8" s="1377"/>
      <c r="TWM8" s="1377"/>
      <c r="TWN8" s="1377"/>
      <c r="TWO8" s="1377"/>
      <c r="TWP8" s="1377"/>
      <c r="TWQ8" s="1377"/>
      <c r="TWR8" s="1377"/>
      <c r="TWS8" s="1377"/>
      <c r="TWT8" s="1377"/>
      <c r="TWU8" s="1377"/>
      <c r="TWV8" s="1377"/>
      <c r="TWW8" s="1377"/>
      <c r="TWX8" s="1377"/>
      <c r="TWY8" s="1377"/>
      <c r="TWZ8" s="1377"/>
      <c r="TXA8" s="1377"/>
      <c r="TXB8" s="1377"/>
      <c r="TXC8" s="1377"/>
      <c r="TXD8" s="1377"/>
      <c r="TXE8" s="1377"/>
      <c r="TXF8" s="1377"/>
      <c r="TXG8" s="1377"/>
      <c r="TXH8" s="1377"/>
      <c r="TXI8" s="1377"/>
      <c r="TXJ8" s="1377"/>
      <c r="TXK8" s="1377"/>
      <c r="TXL8" s="1377"/>
      <c r="TXM8" s="1377"/>
      <c r="TXN8" s="1377"/>
      <c r="TXO8" s="1377"/>
      <c r="TXP8" s="1377"/>
      <c r="TXQ8" s="1377"/>
      <c r="TXR8" s="1377"/>
      <c r="TXS8" s="1377"/>
      <c r="TXT8" s="1377"/>
      <c r="TXU8" s="1377"/>
      <c r="TXV8" s="1377"/>
      <c r="TXW8" s="1377"/>
      <c r="TXX8" s="1377"/>
      <c r="TXY8" s="1377"/>
      <c r="TXZ8" s="1377"/>
      <c r="TYA8" s="1377"/>
      <c r="TYB8" s="1377"/>
      <c r="TYC8" s="1377"/>
      <c r="TYD8" s="1377"/>
      <c r="TYE8" s="1377"/>
      <c r="TYF8" s="1377"/>
      <c r="TYG8" s="1377"/>
      <c r="TYH8" s="1377"/>
      <c r="TYI8" s="1377"/>
      <c r="TYJ8" s="1377"/>
      <c r="TYK8" s="1377"/>
      <c r="TYL8" s="1377"/>
      <c r="TYM8" s="1377"/>
      <c r="TYN8" s="1377"/>
      <c r="TYO8" s="1377"/>
      <c r="TYP8" s="1377"/>
      <c r="TYQ8" s="1377"/>
      <c r="TYR8" s="1377"/>
      <c r="TYS8" s="1377"/>
      <c r="TYT8" s="1377"/>
      <c r="TYU8" s="1377"/>
      <c r="TYV8" s="1377"/>
      <c r="TYW8" s="1377"/>
      <c r="TYX8" s="1377"/>
      <c r="TYY8" s="1377"/>
      <c r="TYZ8" s="1377"/>
      <c r="TZA8" s="1377"/>
      <c r="TZB8" s="1377"/>
      <c r="TZC8" s="1377"/>
      <c r="TZD8" s="1377"/>
      <c r="TZE8" s="1377"/>
      <c r="TZF8" s="1377"/>
      <c r="TZG8" s="1377"/>
      <c r="TZH8" s="1377"/>
      <c r="TZI8" s="1377"/>
      <c r="TZJ8" s="1377"/>
      <c r="TZK8" s="1377"/>
      <c r="TZL8" s="1377"/>
      <c r="TZM8" s="1377"/>
      <c r="TZN8" s="1377"/>
      <c r="TZO8" s="1377"/>
      <c r="TZP8" s="1377"/>
      <c r="TZQ8" s="1377"/>
      <c r="TZR8" s="1377"/>
      <c r="TZS8" s="1377"/>
      <c r="TZT8" s="1377"/>
      <c r="TZU8" s="1377"/>
      <c r="TZV8" s="1377"/>
      <c r="TZW8" s="1377"/>
      <c r="TZX8" s="1377"/>
      <c r="TZY8" s="1377"/>
      <c r="TZZ8" s="1377"/>
      <c r="UAA8" s="1377"/>
      <c r="UAB8" s="1377"/>
      <c r="UAC8" s="1377"/>
      <c r="UAD8" s="1377"/>
      <c r="UAE8" s="1377"/>
      <c r="UAF8" s="1377"/>
      <c r="UAG8" s="1377"/>
      <c r="UAH8" s="1377"/>
      <c r="UAI8" s="1377"/>
      <c r="UAJ8" s="1377"/>
      <c r="UAK8" s="1377"/>
      <c r="UAL8" s="1377"/>
      <c r="UAM8" s="1377"/>
      <c r="UAN8" s="1377"/>
      <c r="UAO8" s="1377"/>
      <c r="UAP8" s="1377"/>
      <c r="UAQ8" s="1377"/>
      <c r="UAR8" s="1377"/>
      <c r="UAS8" s="1377"/>
      <c r="UAT8" s="1377"/>
      <c r="UAU8" s="1377"/>
      <c r="UAV8" s="1377"/>
      <c r="UAW8" s="1377"/>
      <c r="UAX8" s="1377"/>
      <c r="UAY8" s="1377"/>
      <c r="UAZ8" s="1377"/>
      <c r="UBA8" s="1377"/>
      <c r="UBB8" s="1377"/>
      <c r="UBC8" s="1377"/>
      <c r="UBD8" s="1377"/>
      <c r="UBE8" s="1377"/>
      <c r="UBF8" s="1377"/>
      <c r="UBG8" s="1377"/>
      <c r="UBH8" s="1377"/>
      <c r="UBI8" s="1377"/>
      <c r="UBJ8" s="1377"/>
      <c r="UBK8" s="1377"/>
      <c r="UBL8" s="1377"/>
      <c r="UBM8" s="1377"/>
      <c r="UBN8" s="1377"/>
      <c r="UBO8" s="1377"/>
      <c r="UBP8" s="1377"/>
      <c r="UBQ8" s="1377"/>
      <c r="UBR8" s="1377"/>
      <c r="UBS8" s="1377"/>
      <c r="UBT8" s="1377"/>
      <c r="UBU8" s="1377"/>
      <c r="UBV8" s="1377"/>
      <c r="UBW8" s="1377"/>
      <c r="UBX8" s="1377"/>
      <c r="UBY8" s="1377"/>
      <c r="UBZ8" s="1377"/>
      <c r="UCA8" s="1377"/>
      <c r="UCB8" s="1377"/>
      <c r="UCC8" s="1377"/>
      <c r="UCD8" s="1377"/>
      <c r="UCE8" s="1377"/>
      <c r="UCF8" s="1377"/>
      <c r="UCG8" s="1377"/>
      <c r="UCH8" s="1377"/>
      <c r="UCI8" s="1377"/>
      <c r="UCJ8" s="1377"/>
      <c r="UCK8" s="1377"/>
      <c r="UCL8" s="1377"/>
      <c r="UCM8" s="1377"/>
      <c r="UCN8" s="1377"/>
      <c r="UCO8" s="1377"/>
      <c r="UCP8" s="1377"/>
      <c r="UCQ8" s="1377"/>
      <c r="UCR8" s="1377"/>
      <c r="UCS8" s="1377"/>
      <c r="UCT8" s="1377"/>
      <c r="UCU8" s="1377"/>
      <c r="UCV8" s="1377"/>
      <c r="UCW8" s="1377"/>
      <c r="UCX8" s="1377"/>
      <c r="UCY8" s="1377"/>
      <c r="UCZ8" s="1377"/>
      <c r="UDA8" s="1377"/>
      <c r="UDB8" s="1377"/>
      <c r="UDC8" s="1377"/>
      <c r="UDD8" s="1377"/>
      <c r="UDE8" s="1377"/>
      <c r="UDF8" s="1377"/>
      <c r="UDG8" s="1377"/>
      <c r="UDH8" s="1377"/>
      <c r="UDI8" s="1377"/>
      <c r="UDJ8" s="1377"/>
      <c r="UDK8" s="1377"/>
      <c r="UDL8" s="1377"/>
      <c r="UDM8" s="1377"/>
      <c r="UDN8" s="1377"/>
      <c r="UDO8" s="1377"/>
      <c r="UDP8" s="1377"/>
      <c r="UDQ8" s="1377"/>
      <c r="UDR8" s="1377"/>
      <c r="UDS8" s="1377"/>
      <c r="UDT8" s="1377"/>
      <c r="UDU8" s="1377"/>
      <c r="UDV8" s="1377"/>
      <c r="UDW8" s="1377"/>
      <c r="UDX8" s="1377"/>
      <c r="UDY8" s="1377"/>
      <c r="UDZ8" s="1377"/>
      <c r="UEA8" s="1377"/>
      <c r="UEB8" s="1377"/>
      <c r="UEC8" s="1377"/>
      <c r="UED8" s="1377"/>
      <c r="UEE8" s="1377"/>
      <c r="UEF8" s="1377"/>
      <c r="UEG8" s="1377"/>
      <c r="UEH8" s="1377"/>
      <c r="UEI8" s="1377"/>
      <c r="UEJ8" s="1377"/>
      <c r="UEK8" s="1377"/>
      <c r="UEL8" s="1377"/>
      <c r="UEM8" s="1377"/>
      <c r="UEN8" s="1377"/>
      <c r="UEO8" s="1377"/>
      <c r="UEP8" s="1377"/>
      <c r="UEQ8" s="1377"/>
      <c r="UER8" s="1377"/>
      <c r="UES8" s="1377"/>
      <c r="UET8" s="1377"/>
      <c r="UEU8" s="1377"/>
      <c r="UEV8" s="1377"/>
      <c r="UEW8" s="1377"/>
      <c r="UEX8" s="1377"/>
      <c r="UEY8" s="1377"/>
      <c r="UEZ8" s="1377"/>
      <c r="UFA8" s="1377"/>
      <c r="UFB8" s="1377"/>
      <c r="UFC8" s="1377"/>
      <c r="UFD8" s="1377"/>
      <c r="UFE8" s="1377"/>
      <c r="UFF8" s="1377"/>
      <c r="UFG8" s="1377"/>
      <c r="UFH8" s="1377"/>
      <c r="UFI8" s="1377"/>
      <c r="UFJ8" s="1377"/>
      <c r="UFK8" s="1377"/>
      <c r="UFL8" s="1377"/>
      <c r="UFM8" s="1377"/>
      <c r="UFN8" s="1377"/>
      <c r="UFO8" s="1377"/>
      <c r="UFP8" s="1377"/>
      <c r="UFQ8" s="1377"/>
      <c r="UFR8" s="1377"/>
      <c r="UFS8" s="1377"/>
      <c r="UFT8" s="1377"/>
      <c r="UFU8" s="1377"/>
      <c r="UFV8" s="1377"/>
      <c r="UFW8" s="1377"/>
      <c r="UFX8" s="1377"/>
      <c r="UFY8" s="1377"/>
      <c r="UFZ8" s="1377"/>
      <c r="UGA8" s="1377"/>
      <c r="UGB8" s="1377"/>
      <c r="UGC8" s="1377"/>
      <c r="UGD8" s="1377"/>
      <c r="UGE8" s="1377"/>
      <c r="UGF8" s="1377"/>
      <c r="UGG8" s="1377"/>
      <c r="UGH8" s="1377"/>
      <c r="UGI8" s="1377"/>
      <c r="UGJ8" s="1377"/>
      <c r="UGK8" s="1377"/>
      <c r="UGL8" s="1377"/>
      <c r="UGM8" s="1377"/>
      <c r="UGN8" s="1377"/>
      <c r="UGO8" s="1377"/>
      <c r="UGP8" s="1377"/>
      <c r="UGQ8" s="1377"/>
      <c r="UGR8" s="1377"/>
      <c r="UGS8" s="1377"/>
      <c r="UGT8" s="1377"/>
      <c r="UGU8" s="1377"/>
      <c r="UGV8" s="1377"/>
      <c r="UGW8" s="1377"/>
      <c r="UGX8" s="1377"/>
      <c r="UGY8" s="1377"/>
      <c r="UGZ8" s="1377"/>
      <c r="UHA8" s="1377"/>
      <c r="UHB8" s="1377"/>
      <c r="UHC8" s="1377"/>
      <c r="UHD8" s="1377"/>
      <c r="UHE8" s="1377"/>
      <c r="UHF8" s="1377"/>
      <c r="UHG8" s="1377"/>
      <c r="UHH8" s="1377"/>
      <c r="UHI8" s="1377"/>
      <c r="UHJ8" s="1377"/>
      <c r="UHK8" s="1377"/>
      <c r="UHL8" s="1377"/>
      <c r="UHM8" s="1377"/>
      <c r="UHN8" s="1377"/>
      <c r="UHO8" s="1377"/>
      <c r="UHP8" s="1377"/>
      <c r="UHQ8" s="1377"/>
      <c r="UHR8" s="1377"/>
      <c r="UHS8" s="1377"/>
      <c r="UHT8" s="1377"/>
      <c r="UHU8" s="1377"/>
      <c r="UHV8" s="1377"/>
      <c r="UHW8" s="1377"/>
      <c r="UHX8" s="1377"/>
      <c r="UHY8" s="1377"/>
      <c r="UHZ8" s="1377"/>
      <c r="UIA8" s="1377"/>
      <c r="UIB8" s="1377"/>
      <c r="UIC8" s="1377"/>
      <c r="UID8" s="1377"/>
      <c r="UIE8" s="1377"/>
      <c r="UIF8" s="1377"/>
      <c r="UIG8" s="1377"/>
      <c r="UIH8" s="1377"/>
      <c r="UII8" s="1377"/>
      <c r="UIJ8" s="1377"/>
      <c r="UIK8" s="1377"/>
      <c r="UIL8" s="1377"/>
      <c r="UIM8" s="1377"/>
      <c r="UIN8" s="1377"/>
      <c r="UIO8" s="1377"/>
      <c r="UIP8" s="1377"/>
      <c r="UIQ8" s="1377"/>
      <c r="UIR8" s="1377"/>
      <c r="UIS8" s="1377"/>
      <c r="UIT8" s="1377"/>
      <c r="UIU8" s="1377"/>
      <c r="UIV8" s="1377"/>
      <c r="UIW8" s="1377"/>
      <c r="UIX8" s="1377"/>
      <c r="UIY8" s="1377"/>
      <c r="UIZ8" s="1377"/>
      <c r="UJA8" s="1377"/>
      <c r="UJB8" s="1377"/>
      <c r="UJC8" s="1377"/>
      <c r="UJD8" s="1377"/>
      <c r="UJE8" s="1377"/>
      <c r="UJF8" s="1377"/>
      <c r="UJG8" s="1377"/>
      <c r="UJH8" s="1377"/>
      <c r="UJI8" s="1377"/>
      <c r="UJJ8" s="1377"/>
      <c r="UJK8" s="1377"/>
      <c r="UJL8" s="1377"/>
      <c r="UJM8" s="1377"/>
      <c r="UJN8" s="1377"/>
      <c r="UJO8" s="1377"/>
      <c r="UJP8" s="1377"/>
      <c r="UJQ8" s="1377"/>
      <c r="UJR8" s="1377"/>
      <c r="UJS8" s="1377"/>
      <c r="UJT8" s="1377"/>
      <c r="UJU8" s="1377"/>
      <c r="UJV8" s="1377"/>
      <c r="UJW8" s="1377"/>
      <c r="UJX8" s="1377"/>
      <c r="UJY8" s="1377"/>
      <c r="UJZ8" s="1377"/>
      <c r="UKA8" s="1377"/>
      <c r="UKB8" s="1377"/>
      <c r="UKC8" s="1377"/>
      <c r="UKD8" s="1377"/>
      <c r="UKE8" s="1377"/>
      <c r="UKF8" s="1377"/>
      <c r="UKG8" s="1377"/>
      <c r="UKH8" s="1377"/>
      <c r="UKI8" s="1377"/>
      <c r="UKJ8" s="1377"/>
      <c r="UKK8" s="1377"/>
      <c r="UKL8" s="1377"/>
      <c r="UKM8" s="1377"/>
      <c r="UKN8" s="1377"/>
      <c r="UKO8" s="1377"/>
      <c r="UKP8" s="1377"/>
      <c r="UKQ8" s="1377"/>
      <c r="UKR8" s="1377"/>
      <c r="UKS8" s="1377"/>
      <c r="UKT8" s="1377"/>
      <c r="UKU8" s="1377"/>
      <c r="UKV8" s="1377"/>
      <c r="UKW8" s="1377"/>
      <c r="UKX8" s="1377"/>
      <c r="UKY8" s="1377"/>
      <c r="UKZ8" s="1377"/>
      <c r="ULA8" s="1377"/>
      <c r="ULB8" s="1377"/>
      <c r="ULC8" s="1377"/>
      <c r="ULD8" s="1377"/>
      <c r="ULE8" s="1377"/>
      <c r="ULF8" s="1377"/>
      <c r="ULG8" s="1377"/>
      <c r="ULH8" s="1377"/>
      <c r="ULI8" s="1377"/>
      <c r="ULJ8" s="1377"/>
      <c r="ULK8" s="1377"/>
      <c r="ULL8" s="1377"/>
      <c r="ULM8" s="1377"/>
      <c r="ULN8" s="1377"/>
      <c r="ULO8" s="1377"/>
      <c r="ULP8" s="1377"/>
      <c r="ULQ8" s="1377"/>
      <c r="ULR8" s="1377"/>
      <c r="ULS8" s="1377"/>
      <c r="ULT8" s="1377"/>
      <c r="ULU8" s="1377"/>
      <c r="ULV8" s="1377"/>
      <c r="ULW8" s="1377"/>
      <c r="ULX8" s="1377"/>
      <c r="ULY8" s="1377"/>
      <c r="ULZ8" s="1377"/>
      <c r="UMA8" s="1377"/>
      <c r="UMB8" s="1377"/>
      <c r="UMC8" s="1377"/>
      <c r="UMD8" s="1377"/>
      <c r="UME8" s="1377"/>
      <c r="UMF8" s="1377"/>
      <c r="UMG8" s="1377"/>
      <c r="UMH8" s="1377"/>
      <c r="UMI8" s="1377"/>
      <c r="UMJ8" s="1377"/>
      <c r="UMK8" s="1377"/>
      <c r="UML8" s="1377"/>
      <c r="UMM8" s="1377"/>
      <c r="UMN8" s="1377"/>
      <c r="UMO8" s="1377"/>
      <c r="UMP8" s="1377"/>
      <c r="UMQ8" s="1377"/>
      <c r="UMR8" s="1377"/>
      <c r="UMS8" s="1377"/>
      <c r="UMT8" s="1377"/>
      <c r="UMU8" s="1377"/>
      <c r="UMV8" s="1377"/>
      <c r="UMW8" s="1377"/>
      <c r="UMX8" s="1377"/>
      <c r="UMY8" s="1377"/>
      <c r="UMZ8" s="1377"/>
      <c r="UNA8" s="1377"/>
      <c r="UNB8" s="1377"/>
      <c r="UNC8" s="1377"/>
      <c r="UND8" s="1377"/>
      <c r="UNE8" s="1377"/>
      <c r="UNF8" s="1377"/>
      <c r="UNG8" s="1377"/>
      <c r="UNH8" s="1377"/>
      <c r="UNI8" s="1377"/>
      <c r="UNJ8" s="1377"/>
      <c r="UNK8" s="1377"/>
      <c r="UNL8" s="1377"/>
      <c r="UNM8" s="1377"/>
      <c r="UNN8" s="1377"/>
      <c r="UNO8" s="1377"/>
      <c r="UNP8" s="1377"/>
      <c r="UNQ8" s="1377"/>
      <c r="UNR8" s="1377"/>
      <c r="UNS8" s="1377"/>
      <c r="UNT8" s="1377"/>
      <c r="UNU8" s="1377"/>
      <c r="UNV8" s="1377"/>
      <c r="UNW8" s="1377"/>
      <c r="UNX8" s="1377"/>
      <c r="UNY8" s="1377"/>
      <c r="UNZ8" s="1377"/>
      <c r="UOA8" s="1377"/>
      <c r="UOB8" s="1377"/>
      <c r="UOC8" s="1377"/>
      <c r="UOD8" s="1377"/>
      <c r="UOE8" s="1377"/>
      <c r="UOF8" s="1377"/>
      <c r="UOG8" s="1377"/>
      <c r="UOH8" s="1377"/>
      <c r="UOI8" s="1377"/>
      <c r="UOJ8" s="1377"/>
      <c r="UOK8" s="1377"/>
      <c r="UOL8" s="1377"/>
      <c r="UOM8" s="1377"/>
      <c r="UON8" s="1377"/>
      <c r="UOO8" s="1377"/>
      <c r="UOP8" s="1377"/>
      <c r="UOQ8" s="1377"/>
      <c r="UOR8" s="1377"/>
      <c r="UOS8" s="1377"/>
      <c r="UOT8" s="1377"/>
      <c r="UOU8" s="1377"/>
      <c r="UOV8" s="1377"/>
      <c r="UOW8" s="1377"/>
      <c r="UOX8" s="1377"/>
      <c r="UOY8" s="1377"/>
      <c r="UOZ8" s="1377"/>
      <c r="UPA8" s="1377"/>
      <c r="UPB8" s="1377"/>
      <c r="UPC8" s="1377"/>
      <c r="UPD8" s="1377"/>
      <c r="UPE8" s="1377"/>
      <c r="UPF8" s="1377"/>
      <c r="UPG8" s="1377"/>
      <c r="UPH8" s="1377"/>
      <c r="UPI8" s="1377"/>
      <c r="UPJ8" s="1377"/>
      <c r="UPK8" s="1377"/>
      <c r="UPL8" s="1377"/>
      <c r="UPM8" s="1377"/>
      <c r="UPN8" s="1377"/>
      <c r="UPO8" s="1377"/>
      <c r="UPP8" s="1377"/>
      <c r="UPQ8" s="1377"/>
      <c r="UPR8" s="1377"/>
      <c r="UPS8" s="1377"/>
      <c r="UPT8" s="1377"/>
      <c r="UPU8" s="1377"/>
      <c r="UPV8" s="1377"/>
      <c r="UPW8" s="1377"/>
      <c r="UPX8" s="1377"/>
      <c r="UPY8" s="1377"/>
      <c r="UPZ8" s="1377"/>
      <c r="UQA8" s="1377"/>
      <c r="UQB8" s="1377"/>
      <c r="UQC8" s="1377"/>
      <c r="UQD8" s="1377"/>
      <c r="UQE8" s="1377"/>
      <c r="UQF8" s="1377"/>
      <c r="UQG8" s="1377"/>
      <c r="UQH8" s="1377"/>
      <c r="UQI8" s="1377"/>
      <c r="UQJ8" s="1377"/>
      <c r="UQK8" s="1377"/>
      <c r="UQL8" s="1377"/>
      <c r="UQM8" s="1377"/>
      <c r="UQN8" s="1377"/>
      <c r="UQO8" s="1377"/>
      <c r="UQP8" s="1377"/>
      <c r="UQQ8" s="1377"/>
      <c r="UQR8" s="1377"/>
      <c r="UQS8" s="1377"/>
      <c r="UQT8" s="1377"/>
      <c r="UQU8" s="1377"/>
      <c r="UQV8" s="1377"/>
      <c r="UQW8" s="1377"/>
      <c r="UQX8" s="1377"/>
      <c r="UQY8" s="1377"/>
      <c r="UQZ8" s="1377"/>
      <c r="URA8" s="1377"/>
      <c r="URB8" s="1377"/>
      <c r="URC8" s="1377"/>
      <c r="URD8" s="1377"/>
      <c r="URE8" s="1377"/>
      <c r="URF8" s="1377"/>
      <c r="URG8" s="1377"/>
      <c r="URH8" s="1377"/>
      <c r="URI8" s="1377"/>
      <c r="URJ8" s="1377"/>
      <c r="URK8" s="1377"/>
      <c r="URL8" s="1377"/>
      <c r="URM8" s="1377"/>
      <c r="URN8" s="1377"/>
      <c r="URO8" s="1377"/>
      <c r="URP8" s="1377"/>
      <c r="URQ8" s="1377"/>
      <c r="URR8" s="1377"/>
      <c r="URS8" s="1377"/>
      <c r="URT8" s="1377"/>
      <c r="URU8" s="1377"/>
      <c r="URV8" s="1377"/>
      <c r="URW8" s="1377"/>
      <c r="URX8" s="1377"/>
      <c r="URY8" s="1377"/>
      <c r="URZ8" s="1377"/>
      <c r="USA8" s="1377"/>
      <c r="USB8" s="1377"/>
      <c r="USC8" s="1377"/>
      <c r="USD8" s="1377"/>
      <c r="USE8" s="1377"/>
      <c r="USF8" s="1377"/>
      <c r="USG8" s="1377"/>
      <c r="USH8" s="1377"/>
      <c r="USI8" s="1377"/>
      <c r="USJ8" s="1377"/>
      <c r="USK8" s="1377"/>
      <c r="USL8" s="1377"/>
      <c r="USM8" s="1377"/>
      <c r="USN8" s="1377"/>
      <c r="USO8" s="1377"/>
      <c r="USP8" s="1377"/>
      <c r="USQ8" s="1377"/>
      <c r="USR8" s="1377"/>
      <c r="USS8" s="1377"/>
      <c r="UST8" s="1377"/>
      <c r="USU8" s="1377"/>
      <c r="USV8" s="1377"/>
      <c r="USW8" s="1377"/>
      <c r="USX8" s="1377"/>
      <c r="USY8" s="1377"/>
      <c r="USZ8" s="1377"/>
      <c r="UTA8" s="1377"/>
      <c r="UTB8" s="1377"/>
      <c r="UTC8" s="1377"/>
      <c r="UTD8" s="1377"/>
      <c r="UTE8" s="1377"/>
      <c r="UTF8" s="1377"/>
      <c r="UTG8" s="1377"/>
      <c r="UTH8" s="1377"/>
      <c r="UTI8" s="1377"/>
      <c r="UTJ8" s="1377"/>
      <c r="UTK8" s="1377"/>
      <c r="UTL8" s="1377"/>
      <c r="UTM8" s="1377"/>
      <c r="UTN8" s="1377"/>
      <c r="UTO8" s="1377"/>
      <c r="UTP8" s="1377"/>
      <c r="UTQ8" s="1377"/>
      <c r="UTR8" s="1377"/>
      <c r="UTS8" s="1377"/>
      <c r="UTT8" s="1377"/>
      <c r="UTU8" s="1377"/>
      <c r="UTV8" s="1377"/>
      <c r="UTW8" s="1377"/>
      <c r="UTX8" s="1377"/>
      <c r="UTY8" s="1377"/>
      <c r="UTZ8" s="1377"/>
      <c r="UUA8" s="1377"/>
      <c r="UUB8" s="1377"/>
      <c r="UUC8" s="1377"/>
      <c r="UUD8" s="1377"/>
      <c r="UUE8" s="1377"/>
      <c r="UUF8" s="1377"/>
      <c r="UUG8" s="1377"/>
      <c r="UUH8" s="1377"/>
      <c r="UUI8" s="1377"/>
      <c r="UUJ8" s="1377"/>
      <c r="UUK8" s="1377"/>
      <c r="UUL8" s="1377"/>
      <c r="UUM8" s="1377"/>
      <c r="UUN8" s="1377"/>
      <c r="UUO8" s="1377"/>
      <c r="UUP8" s="1377"/>
      <c r="UUQ8" s="1377"/>
      <c r="UUR8" s="1377"/>
      <c r="UUS8" s="1377"/>
      <c r="UUT8" s="1377"/>
      <c r="UUU8" s="1377"/>
      <c r="UUV8" s="1377"/>
      <c r="UUW8" s="1377"/>
      <c r="UUX8" s="1377"/>
      <c r="UUY8" s="1377"/>
      <c r="UUZ8" s="1377"/>
      <c r="UVA8" s="1377"/>
      <c r="UVB8" s="1377"/>
      <c r="UVC8" s="1377"/>
      <c r="UVD8" s="1377"/>
      <c r="UVE8" s="1377"/>
      <c r="UVF8" s="1377"/>
      <c r="UVG8" s="1377"/>
      <c r="UVH8" s="1377"/>
      <c r="UVI8" s="1377"/>
      <c r="UVJ8" s="1377"/>
      <c r="UVK8" s="1377"/>
      <c r="UVL8" s="1377"/>
      <c r="UVM8" s="1377"/>
      <c r="UVN8" s="1377"/>
      <c r="UVO8" s="1377"/>
      <c r="UVP8" s="1377"/>
      <c r="UVQ8" s="1377"/>
      <c r="UVR8" s="1377"/>
      <c r="UVS8" s="1377"/>
      <c r="UVT8" s="1377"/>
      <c r="UVU8" s="1377"/>
      <c r="UVV8" s="1377"/>
      <c r="UVW8" s="1377"/>
      <c r="UVX8" s="1377"/>
      <c r="UVY8" s="1377"/>
      <c r="UVZ8" s="1377"/>
      <c r="UWA8" s="1377"/>
      <c r="UWB8" s="1377"/>
      <c r="UWC8" s="1377"/>
      <c r="UWD8" s="1377"/>
      <c r="UWE8" s="1377"/>
      <c r="UWF8" s="1377"/>
      <c r="UWG8" s="1377"/>
      <c r="UWH8" s="1377"/>
      <c r="UWI8" s="1377"/>
      <c r="UWJ8" s="1377"/>
      <c r="UWK8" s="1377"/>
      <c r="UWL8" s="1377"/>
      <c r="UWM8" s="1377"/>
      <c r="UWN8" s="1377"/>
      <c r="UWO8" s="1377"/>
      <c r="UWP8" s="1377"/>
      <c r="UWQ8" s="1377"/>
      <c r="UWR8" s="1377"/>
      <c r="UWS8" s="1377"/>
      <c r="UWT8" s="1377"/>
      <c r="UWU8" s="1377"/>
      <c r="UWV8" s="1377"/>
      <c r="UWW8" s="1377"/>
      <c r="UWX8" s="1377"/>
      <c r="UWY8" s="1377"/>
      <c r="UWZ8" s="1377"/>
      <c r="UXA8" s="1377"/>
      <c r="UXB8" s="1377"/>
      <c r="UXC8" s="1377"/>
      <c r="UXD8" s="1377"/>
      <c r="UXE8" s="1377"/>
      <c r="UXF8" s="1377"/>
      <c r="UXG8" s="1377"/>
      <c r="UXH8" s="1377"/>
      <c r="UXI8" s="1377"/>
      <c r="UXJ8" s="1377"/>
      <c r="UXK8" s="1377"/>
      <c r="UXL8" s="1377"/>
      <c r="UXM8" s="1377"/>
      <c r="UXN8" s="1377"/>
      <c r="UXO8" s="1377"/>
      <c r="UXP8" s="1377"/>
      <c r="UXQ8" s="1377"/>
      <c r="UXR8" s="1377"/>
      <c r="UXS8" s="1377"/>
      <c r="UXT8" s="1377"/>
      <c r="UXU8" s="1377"/>
      <c r="UXV8" s="1377"/>
      <c r="UXW8" s="1377"/>
      <c r="UXX8" s="1377"/>
      <c r="UXY8" s="1377"/>
      <c r="UXZ8" s="1377"/>
      <c r="UYA8" s="1377"/>
      <c r="UYB8" s="1377"/>
      <c r="UYC8" s="1377"/>
      <c r="UYD8" s="1377"/>
      <c r="UYE8" s="1377"/>
      <c r="UYF8" s="1377"/>
      <c r="UYG8" s="1377"/>
      <c r="UYH8" s="1377"/>
      <c r="UYI8" s="1377"/>
      <c r="UYJ8" s="1377"/>
      <c r="UYK8" s="1377"/>
      <c r="UYL8" s="1377"/>
      <c r="UYM8" s="1377"/>
      <c r="UYN8" s="1377"/>
      <c r="UYO8" s="1377"/>
      <c r="UYP8" s="1377"/>
      <c r="UYQ8" s="1377"/>
      <c r="UYR8" s="1377"/>
      <c r="UYS8" s="1377"/>
      <c r="UYT8" s="1377"/>
      <c r="UYU8" s="1377"/>
      <c r="UYV8" s="1377"/>
      <c r="UYW8" s="1377"/>
      <c r="UYX8" s="1377"/>
      <c r="UYY8" s="1377"/>
      <c r="UYZ8" s="1377"/>
      <c r="UZA8" s="1377"/>
      <c r="UZB8" s="1377"/>
      <c r="UZC8" s="1377"/>
      <c r="UZD8" s="1377"/>
      <c r="UZE8" s="1377"/>
      <c r="UZF8" s="1377"/>
      <c r="UZG8" s="1377"/>
      <c r="UZH8" s="1377"/>
      <c r="UZI8" s="1377"/>
      <c r="UZJ8" s="1377"/>
      <c r="UZK8" s="1377"/>
      <c r="UZL8" s="1377"/>
      <c r="UZM8" s="1377"/>
      <c r="UZN8" s="1377"/>
      <c r="UZO8" s="1377"/>
      <c r="UZP8" s="1377"/>
      <c r="UZQ8" s="1377"/>
      <c r="UZR8" s="1377"/>
      <c r="UZS8" s="1377"/>
      <c r="UZT8" s="1377"/>
      <c r="UZU8" s="1377"/>
      <c r="UZV8" s="1377"/>
      <c r="UZW8" s="1377"/>
      <c r="UZX8" s="1377"/>
      <c r="UZY8" s="1377"/>
      <c r="UZZ8" s="1377"/>
      <c r="VAA8" s="1377"/>
      <c r="VAB8" s="1377"/>
      <c r="VAC8" s="1377"/>
      <c r="VAD8" s="1377"/>
      <c r="VAE8" s="1377"/>
      <c r="VAF8" s="1377"/>
      <c r="VAG8" s="1377"/>
      <c r="VAH8" s="1377"/>
      <c r="VAI8" s="1377"/>
      <c r="VAJ8" s="1377"/>
      <c r="VAK8" s="1377"/>
      <c r="VAL8" s="1377"/>
      <c r="VAM8" s="1377"/>
      <c r="VAN8" s="1377"/>
      <c r="VAO8" s="1377"/>
      <c r="VAP8" s="1377"/>
      <c r="VAQ8" s="1377"/>
      <c r="VAR8" s="1377"/>
      <c r="VAS8" s="1377"/>
      <c r="VAT8" s="1377"/>
      <c r="VAU8" s="1377"/>
      <c r="VAV8" s="1377"/>
      <c r="VAW8" s="1377"/>
      <c r="VAX8" s="1377"/>
      <c r="VAY8" s="1377"/>
      <c r="VAZ8" s="1377"/>
      <c r="VBA8" s="1377"/>
      <c r="VBB8" s="1377"/>
      <c r="VBC8" s="1377"/>
      <c r="VBD8" s="1377"/>
      <c r="VBE8" s="1377"/>
      <c r="VBF8" s="1377"/>
      <c r="VBG8" s="1377"/>
      <c r="VBH8" s="1377"/>
      <c r="VBI8" s="1377"/>
      <c r="VBJ8" s="1377"/>
      <c r="VBK8" s="1377"/>
      <c r="VBL8" s="1377"/>
      <c r="VBM8" s="1377"/>
      <c r="VBN8" s="1377"/>
      <c r="VBO8" s="1377"/>
      <c r="VBP8" s="1377"/>
      <c r="VBQ8" s="1377"/>
      <c r="VBR8" s="1377"/>
      <c r="VBS8" s="1377"/>
      <c r="VBT8" s="1377"/>
      <c r="VBU8" s="1377"/>
      <c r="VBV8" s="1377"/>
      <c r="VBW8" s="1377"/>
      <c r="VBX8" s="1377"/>
      <c r="VBY8" s="1377"/>
      <c r="VBZ8" s="1377"/>
      <c r="VCA8" s="1377"/>
      <c r="VCB8" s="1377"/>
      <c r="VCC8" s="1377"/>
      <c r="VCD8" s="1377"/>
      <c r="VCE8" s="1377"/>
      <c r="VCF8" s="1377"/>
      <c r="VCG8" s="1377"/>
      <c r="VCH8" s="1377"/>
      <c r="VCI8" s="1377"/>
      <c r="VCJ8" s="1377"/>
      <c r="VCK8" s="1377"/>
      <c r="VCL8" s="1377"/>
      <c r="VCM8" s="1377"/>
      <c r="VCN8" s="1377"/>
      <c r="VCO8" s="1377"/>
      <c r="VCP8" s="1377"/>
      <c r="VCQ8" s="1377"/>
      <c r="VCR8" s="1377"/>
      <c r="VCS8" s="1377"/>
      <c r="VCT8" s="1377"/>
      <c r="VCU8" s="1377"/>
      <c r="VCV8" s="1377"/>
      <c r="VCW8" s="1377"/>
      <c r="VCX8" s="1377"/>
      <c r="VCY8" s="1377"/>
      <c r="VCZ8" s="1377"/>
      <c r="VDA8" s="1377"/>
      <c r="VDB8" s="1377"/>
      <c r="VDC8" s="1377"/>
      <c r="VDD8" s="1377"/>
      <c r="VDE8" s="1377"/>
      <c r="VDF8" s="1377"/>
      <c r="VDG8" s="1377"/>
      <c r="VDH8" s="1377"/>
      <c r="VDI8" s="1377"/>
      <c r="VDJ8" s="1377"/>
      <c r="VDK8" s="1377"/>
      <c r="VDL8" s="1377"/>
      <c r="VDM8" s="1377"/>
      <c r="VDN8" s="1377"/>
      <c r="VDO8" s="1377"/>
      <c r="VDP8" s="1377"/>
      <c r="VDQ8" s="1377"/>
      <c r="VDR8" s="1377"/>
      <c r="VDS8" s="1377"/>
      <c r="VDT8" s="1377"/>
      <c r="VDU8" s="1377"/>
      <c r="VDV8" s="1377"/>
      <c r="VDW8" s="1377"/>
      <c r="VDX8" s="1377"/>
      <c r="VDY8" s="1377"/>
      <c r="VDZ8" s="1377"/>
      <c r="VEA8" s="1377"/>
      <c r="VEB8" s="1377"/>
      <c r="VEC8" s="1377"/>
      <c r="VED8" s="1377"/>
      <c r="VEE8" s="1377"/>
      <c r="VEF8" s="1377"/>
      <c r="VEG8" s="1377"/>
      <c r="VEH8" s="1377"/>
      <c r="VEI8" s="1377"/>
      <c r="VEJ8" s="1377"/>
      <c r="VEK8" s="1377"/>
      <c r="VEL8" s="1377"/>
      <c r="VEM8" s="1377"/>
      <c r="VEN8" s="1377"/>
      <c r="VEO8" s="1377"/>
      <c r="VEP8" s="1377"/>
      <c r="VEQ8" s="1377"/>
      <c r="VER8" s="1377"/>
      <c r="VES8" s="1377"/>
      <c r="VET8" s="1377"/>
      <c r="VEU8" s="1377"/>
      <c r="VEV8" s="1377"/>
      <c r="VEW8" s="1377"/>
      <c r="VEX8" s="1377"/>
      <c r="VEY8" s="1377"/>
      <c r="VEZ8" s="1377"/>
      <c r="VFA8" s="1377"/>
      <c r="VFB8" s="1377"/>
      <c r="VFC8" s="1377"/>
      <c r="VFD8" s="1377"/>
      <c r="VFE8" s="1377"/>
      <c r="VFF8" s="1377"/>
      <c r="VFG8" s="1377"/>
      <c r="VFH8" s="1377"/>
      <c r="VFI8" s="1377"/>
      <c r="VFJ8" s="1377"/>
      <c r="VFK8" s="1377"/>
      <c r="VFL8" s="1377"/>
      <c r="VFM8" s="1377"/>
      <c r="VFN8" s="1377"/>
      <c r="VFO8" s="1377"/>
      <c r="VFP8" s="1377"/>
      <c r="VFQ8" s="1377"/>
      <c r="VFR8" s="1377"/>
      <c r="VFS8" s="1377"/>
      <c r="VFT8" s="1377"/>
      <c r="VFU8" s="1377"/>
      <c r="VFV8" s="1377"/>
      <c r="VFW8" s="1377"/>
      <c r="VFX8" s="1377"/>
      <c r="VFY8" s="1377"/>
      <c r="VFZ8" s="1377"/>
      <c r="VGA8" s="1377"/>
      <c r="VGB8" s="1377"/>
      <c r="VGC8" s="1377"/>
      <c r="VGD8" s="1377"/>
      <c r="VGE8" s="1377"/>
      <c r="VGF8" s="1377"/>
      <c r="VGG8" s="1377"/>
      <c r="VGH8" s="1377"/>
      <c r="VGI8" s="1377"/>
      <c r="VGJ8" s="1377"/>
      <c r="VGK8" s="1377"/>
      <c r="VGL8" s="1377"/>
      <c r="VGM8" s="1377"/>
      <c r="VGN8" s="1377"/>
      <c r="VGO8" s="1377"/>
      <c r="VGP8" s="1377"/>
      <c r="VGQ8" s="1377"/>
      <c r="VGR8" s="1377"/>
      <c r="VGS8" s="1377"/>
      <c r="VGT8" s="1377"/>
      <c r="VGU8" s="1377"/>
      <c r="VGV8" s="1377"/>
      <c r="VGW8" s="1377"/>
      <c r="VGX8" s="1377"/>
      <c r="VGY8" s="1377"/>
      <c r="VGZ8" s="1377"/>
      <c r="VHA8" s="1377"/>
      <c r="VHB8" s="1377"/>
      <c r="VHC8" s="1377"/>
      <c r="VHD8" s="1377"/>
      <c r="VHE8" s="1377"/>
      <c r="VHF8" s="1377"/>
      <c r="VHG8" s="1377"/>
      <c r="VHH8" s="1377"/>
      <c r="VHI8" s="1377"/>
      <c r="VHJ8" s="1377"/>
      <c r="VHK8" s="1377"/>
      <c r="VHL8" s="1377"/>
      <c r="VHM8" s="1377"/>
      <c r="VHN8" s="1377"/>
      <c r="VHO8" s="1377"/>
      <c r="VHP8" s="1377"/>
      <c r="VHQ8" s="1377"/>
      <c r="VHR8" s="1377"/>
      <c r="VHS8" s="1377"/>
      <c r="VHT8" s="1377"/>
      <c r="VHU8" s="1377"/>
      <c r="VHV8" s="1377"/>
      <c r="VHW8" s="1377"/>
      <c r="VHX8" s="1377"/>
      <c r="VHY8" s="1377"/>
      <c r="VHZ8" s="1377"/>
      <c r="VIA8" s="1377"/>
      <c r="VIB8" s="1377"/>
      <c r="VIC8" s="1377"/>
      <c r="VID8" s="1377"/>
      <c r="VIE8" s="1377"/>
      <c r="VIF8" s="1377"/>
      <c r="VIG8" s="1377"/>
      <c r="VIH8" s="1377"/>
      <c r="VII8" s="1377"/>
      <c r="VIJ8" s="1377"/>
      <c r="VIK8" s="1377"/>
      <c r="VIL8" s="1377"/>
      <c r="VIM8" s="1377"/>
      <c r="VIN8" s="1377"/>
      <c r="VIO8" s="1377"/>
      <c r="VIP8" s="1377"/>
      <c r="VIQ8" s="1377"/>
      <c r="VIR8" s="1377"/>
      <c r="VIS8" s="1377"/>
      <c r="VIT8" s="1377"/>
      <c r="VIU8" s="1377"/>
      <c r="VIV8" s="1377"/>
      <c r="VIW8" s="1377"/>
      <c r="VIX8" s="1377"/>
      <c r="VIY8" s="1377"/>
      <c r="VIZ8" s="1377"/>
      <c r="VJA8" s="1377"/>
      <c r="VJB8" s="1377"/>
      <c r="VJC8" s="1377"/>
      <c r="VJD8" s="1377"/>
      <c r="VJE8" s="1377"/>
      <c r="VJF8" s="1377"/>
      <c r="VJG8" s="1377"/>
      <c r="VJH8" s="1377"/>
      <c r="VJI8" s="1377"/>
      <c r="VJJ8" s="1377"/>
      <c r="VJK8" s="1377"/>
      <c r="VJL8" s="1377"/>
      <c r="VJM8" s="1377"/>
      <c r="VJN8" s="1377"/>
      <c r="VJO8" s="1377"/>
      <c r="VJP8" s="1377"/>
      <c r="VJQ8" s="1377"/>
      <c r="VJR8" s="1377"/>
      <c r="VJS8" s="1377"/>
      <c r="VJT8" s="1377"/>
      <c r="VJU8" s="1377"/>
      <c r="VJV8" s="1377"/>
      <c r="VJW8" s="1377"/>
      <c r="VJX8" s="1377"/>
      <c r="VJY8" s="1377"/>
      <c r="VJZ8" s="1377"/>
      <c r="VKA8" s="1377"/>
      <c r="VKB8" s="1377"/>
      <c r="VKC8" s="1377"/>
      <c r="VKD8" s="1377"/>
      <c r="VKE8" s="1377"/>
      <c r="VKF8" s="1377"/>
      <c r="VKG8" s="1377"/>
      <c r="VKH8" s="1377"/>
      <c r="VKI8" s="1377"/>
      <c r="VKJ8" s="1377"/>
      <c r="VKK8" s="1377"/>
      <c r="VKL8" s="1377"/>
      <c r="VKM8" s="1377"/>
      <c r="VKN8" s="1377"/>
      <c r="VKO8" s="1377"/>
      <c r="VKP8" s="1377"/>
      <c r="VKQ8" s="1377"/>
      <c r="VKR8" s="1377"/>
      <c r="VKS8" s="1377"/>
      <c r="VKT8" s="1377"/>
      <c r="VKU8" s="1377"/>
      <c r="VKV8" s="1377"/>
      <c r="VKW8" s="1377"/>
      <c r="VKX8" s="1377"/>
      <c r="VKY8" s="1377"/>
      <c r="VKZ8" s="1377"/>
      <c r="VLA8" s="1377"/>
      <c r="VLB8" s="1377"/>
      <c r="VLC8" s="1377"/>
      <c r="VLD8" s="1377"/>
      <c r="VLE8" s="1377"/>
      <c r="VLF8" s="1377"/>
      <c r="VLG8" s="1377"/>
      <c r="VLH8" s="1377"/>
      <c r="VLI8" s="1377"/>
      <c r="VLJ8" s="1377"/>
      <c r="VLK8" s="1377"/>
      <c r="VLL8" s="1377"/>
      <c r="VLM8" s="1377"/>
      <c r="VLN8" s="1377"/>
      <c r="VLO8" s="1377"/>
      <c r="VLP8" s="1377"/>
      <c r="VLQ8" s="1377"/>
      <c r="VLR8" s="1377"/>
      <c r="VLS8" s="1377"/>
      <c r="VLT8" s="1377"/>
      <c r="VLU8" s="1377"/>
      <c r="VLV8" s="1377"/>
      <c r="VLW8" s="1377"/>
      <c r="VLX8" s="1377"/>
      <c r="VLY8" s="1377"/>
      <c r="VLZ8" s="1377"/>
      <c r="VMA8" s="1377"/>
      <c r="VMB8" s="1377"/>
      <c r="VMC8" s="1377"/>
      <c r="VMD8" s="1377"/>
      <c r="VME8" s="1377"/>
      <c r="VMF8" s="1377"/>
      <c r="VMG8" s="1377"/>
      <c r="VMH8" s="1377"/>
      <c r="VMI8" s="1377"/>
      <c r="VMJ8" s="1377"/>
      <c r="VMK8" s="1377"/>
      <c r="VML8" s="1377"/>
      <c r="VMM8" s="1377"/>
      <c r="VMN8" s="1377"/>
      <c r="VMO8" s="1377"/>
      <c r="VMP8" s="1377"/>
      <c r="VMQ8" s="1377"/>
      <c r="VMR8" s="1377"/>
      <c r="VMS8" s="1377"/>
      <c r="VMT8" s="1377"/>
      <c r="VMU8" s="1377"/>
      <c r="VMV8" s="1377"/>
      <c r="VMW8" s="1377"/>
      <c r="VMX8" s="1377"/>
      <c r="VMY8" s="1377"/>
      <c r="VMZ8" s="1377"/>
      <c r="VNA8" s="1377"/>
      <c r="VNB8" s="1377"/>
      <c r="VNC8" s="1377"/>
      <c r="VND8" s="1377"/>
      <c r="VNE8" s="1377"/>
      <c r="VNF8" s="1377"/>
      <c r="VNG8" s="1377"/>
      <c r="VNH8" s="1377"/>
      <c r="VNI8" s="1377"/>
      <c r="VNJ8" s="1377"/>
      <c r="VNK8" s="1377"/>
      <c r="VNL8" s="1377"/>
      <c r="VNM8" s="1377"/>
      <c r="VNN8" s="1377"/>
      <c r="VNO8" s="1377"/>
      <c r="VNP8" s="1377"/>
      <c r="VNQ8" s="1377"/>
      <c r="VNR8" s="1377"/>
      <c r="VNS8" s="1377"/>
      <c r="VNT8" s="1377"/>
      <c r="VNU8" s="1377"/>
      <c r="VNV8" s="1377"/>
      <c r="VNW8" s="1377"/>
      <c r="VNX8" s="1377"/>
      <c r="VNY8" s="1377"/>
      <c r="VNZ8" s="1377"/>
      <c r="VOA8" s="1377"/>
      <c r="VOB8" s="1377"/>
      <c r="VOC8" s="1377"/>
      <c r="VOD8" s="1377"/>
      <c r="VOE8" s="1377"/>
      <c r="VOF8" s="1377"/>
      <c r="VOG8" s="1377"/>
      <c r="VOH8" s="1377"/>
      <c r="VOI8" s="1377"/>
      <c r="VOJ8" s="1377"/>
      <c r="VOK8" s="1377"/>
      <c r="VOL8" s="1377"/>
      <c r="VOM8" s="1377"/>
      <c r="VON8" s="1377"/>
      <c r="VOO8" s="1377"/>
      <c r="VOP8" s="1377"/>
      <c r="VOQ8" s="1377"/>
      <c r="VOR8" s="1377"/>
      <c r="VOS8" s="1377"/>
      <c r="VOT8" s="1377"/>
      <c r="VOU8" s="1377"/>
      <c r="VOV8" s="1377"/>
      <c r="VOW8" s="1377"/>
      <c r="VOX8" s="1377"/>
      <c r="VOY8" s="1377"/>
      <c r="VOZ8" s="1377"/>
      <c r="VPA8" s="1377"/>
      <c r="VPB8" s="1377"/>
      <c r="VPC8" s="1377"/>
      <c r="VPD8" s="1377"/>
      <c r="VPE8" s="1377"/>
      <c r="VPF8" s="1377"/>
      <c r="VPG8" s="1377"/>
      <c r="VPH8" s="1377"/>
      <c r="VPI8" s="1377"/>
      <c r="VPJ8" s="1377"/>
      <c r="VPK8" s="1377"/>
      <c r="VPL8" s="1377"/>
      <c r="VPM8" s="1377"/>
      <c r="VPN8" s="1377"/>
      <c r="VPO8" s="1377"/>
      <c r="VPP8" s="1377"/>
      <c r="VPQ8" s="1377"/>
      <c r="VPR8" s="1377"/>
      <c r="VPS8" s="1377"/>
      <c r="VPT8" s="1377"/>
      <c r="VPU8" s="1377"/>
      <c r="VPV8" s="1377"/>
      <c r="VPW8" s="1377"/>
      <c r="VPX8" s="1377"/>
      <c r="VPY8" s="1377"/>
      <c r="VPZ8" s="1377"/>
      <c r="VQA8" s="1377"/>
      <c r="VQB8" s="1377"/>
      <c r="VQC8" s="1377"/>
      <c r="VQD8" s="1377"/>
      <c r="VQE8" s="1377"/>
      <c r="VQF8" s="1377"/>
      <c r="VQG8" s="1377"/>
      <c r="VQH8" s="1377"/>
      <c r="VQI8" s="1377"/>
      <c r="VQJ8" s="1377"/>
      <c r="VQK8" s="1377"/>
      <c r="VQL8" s="1377"/>
      <c r="VQM8" s="1377"/>
      <c r="VQN8" s="1377"/>
      <c r="VQO8" s="1377"/>
      <c r="VQP8" s="1377"/>
      <c r="VQQ8" s="1377"/>
      <c r="VQR8" s="1377"/>
      <c r="VQS8" s="1377"/>
      <c r="VQT8" s="1377"/>
      <c r="VQU8" s="1377"/>
      <c r="VQV8" s="1377"/>
      <c r="VQW8" s="1377"/>
      <c r="VQX8" s="1377"/>
      <c r="VQY8" s="1377"/>
      <c r="VQZ8" s="1377"/>
      <c r="VRA8" s="1377"/>
      <c r="VRB8" s="1377"/>
      <c r="VRC8" s="1377"/>
      <c r="VRD8" s="1377"/>
      <c r="VRE8" s="1377"/>
      <c r="VRF8" s="1377"/>
      <c r="VRG8" s="1377"/>
      <c r="VRH8" s="1377"/>
      <c r="VRI8" s="1377"/>
      <c r="VRJ8" s="1377"/>
      <c r="VRK8" s="1377"/>
      <c r="VRL8" s="1377"/>
      <c r="VRM8" s="1377"/>
      <c r="VRN8" s="1377"/>
      <c r="VRO8" s="1377"/>
      <c r="VRP8" s="1377"/>
      <c r="VRQ8" s="1377"/>
      <c r="VRR8" s="1377"/>
      <c r="VRS8" s="1377"/>
      <c r="VRT8" s="1377"/>
      <c r="VRU8" s="1377"/>
      <c r="VRV8" s="1377"/>
      <c r="VRW8" s="1377"/>
      <c r="VRX8" s="1377"/>
      <c r="VRY8" s="1377"/>
      <c r="VRZ8" s="1377"/>
      <c r="VSA8" s="1377"/>
      <c r="VSB8" s="1377"/>
      <c r="VSC8" s="1377"/>
      <c r="VSD8" s="1377"/>
      <c r="VSE8" s="1377"/>
      <c r="VSF8" s="1377"/>
      <c r="VSG8" s="1377"/>
      <c r="VSH8" s="1377"/>
      <c r="VSI8" s="1377"/>
      <c r="VSJ8" s="1377"/>
      <c r="VSK8" s="1377"/>
      <c r="VSL8" s="1377"/>
      <c r="VSM8" s="1377"/>
      <c r="VSN8" s="1377"/>
      <c r="VSO8" s="1377"/>
      <c r="VSP8" s="1377"/>
      <c r="VSQ8" s="1377"/>
      <c r="VSR8" s="1377"/>
      <c r="VSS8" s="1377"/>
      <c r="VST8" s="1377"/>
      <c r="VSU8" s="1377"/>
      <c r="VSV8" s="1377"/>
      <c r="VSW8" s="1377"/>
      <c r="VSX8" s="1377"/>
      <c r="VSY8" s="1377"/>
      <c r="VSZ8" s="1377"/>
      <c r="VTA8" s="1377"/>
      <c r="VTB8" s="1377"/>
      <c r="VTC8" s="1377"/>
      <c r="VTD8" s="1377"/>
      <c r="VTE8" s="1377"/>
      <c r="VTF8" s="1377"/>
      <c r="VTG8" s="1377"/>
      <c r="VTH8" s="1377"/>
      <c r="VTI8" s="1377"/>
      <c r="VTJ8" s="1377"/>
      <c r="VTK8" s="1377"/>
      <c r="VTL8" s="1377"/>
      <c r="VTM8" s="1377"/>
      <c r="VTN8" s="1377"/>
      <c r="VTO8" s="1377"/>
      <c r="VTP8" s="1377"/>
      <c r="VTQ8" s="1377"/>
      <c r="VTR8" s="1377"/>
      <c r="VTS8" s="1377"/>
      <c r="VTT8" s="1377"/>
      <c r="VTU8" s="1377"/>
      <c r="VTV8" s="1377"/>
      <c r="VTW8" s="1377"/>
      <c r="VTX8" s="1377"/>
      <c r="VTY8" s="1377"/>
      <c r="VTZ8" s="1377"/>
      <c r="VUA8" s="1377"/>
      <c r="VUB8" s="1377"/>
      <c r="VUC8" s="1377"/>
      <c r="VUD8" s="1377"/>
      <c r="VUE8" s="1377"/>
      <c r="VUF8" s="1377"/>
      <c r="VUG8" s="1377"/>
      <c r="VUH8" s="1377"/>
      <c r="VUI8" s="1377"/>
      <c r="VUJ8" s="1377"/>
      <c r="VUK8" s="1377"/>
      <c r="VUL8" s="1377"/>
      <c r="VUM8" s="1377"/>
      <c r="VUN8" s="1377"/>
      <c r="VUO8" s="1377"/>
      <c r="VUP8" s="1377"/>
      <c r="VUQ8" s="1377"/>
      <c r="VUR8" s="1377"/>
      <c r="VUS8" s="1377"/>
      <c r="VUT8" s="1377"/>
      <c r="VUU8" s="1377"/>
      <c r="VUV8" s="1377"/>
      <c r="VUW8" s="1377"/>
      <c r="VUX8" s="1377"/>
      <c r="VUY8" s="1377"/>
      <c r="VUZ8" s="1377"/>
      <c r="VVA8" s="1377"/>
      <c r="VVB8" s="1377"/>
      <c r="VVC8" s="1377"/>
      <c r="VVD8" s="1377"/>
      <c r="VVE8" s="1377"/>
      <c r="VVF8" s="1377"/>
      <c r="VVG8" s="1377"/>
      <c r="VVH8" s="1377"/>
      <c r="VVI8" s="1377"/>
      <c r="VVJ8" s="1377"/>
      <c r="VVK8" s="1377"/>
      <c r="VVL8" s="1377"/>
      <c r="VVM8" s="1377"/>
      <c r="VVN8" s="1377"/>
      <c r="VVO8" s="1377"/>
      <c r="VVP8" s="1377"/>
      <c r="VVQ8" s="1377"/>
      <c r="VVR8" s="1377"/>
      <c r="VVS8" s="1377"/>
      <c r="VVT8" s="1377"/>
      <c r="VVU8" s="1377"/>
      <c r="VVV8" s="1377"/>
      <c r="VVW8" s="1377"/>
      <c r="VVX8" s="1377"/>
      <c r="VVY8" s="1377"/>
      <c r="VVZ8" s="1377"/>
      <c r="VWA8" s="1377"/>
      <c r="VWB8" s="1377"/>
      <c r="VWC8" s="1377"/>
      <c r="VWD8" s="1377"/>
      <c r="VWE8" s="1377"/>
      <c r="VWF8" s="1377"/>
      <c r="VWG8" s="1377"/>
      <c r="VWH8" s="1377"/>
      <c r="VWI8" s="1377"/>
      <c r="VWJ8" s="1377"/>
      <c r="VWK8" s="1377"/>
      <c r="VWL8" s="1377"/>
      <c r="VWM8" s="1377"/>
      <c r="VWN8" s="1377"/>
      <c r="VWO8" s="1377"/>
      <c r="VWP8" s="1377"/>
      <c r="VWQ8" s="1377"/>
      <c r="VWR8" s="1377"/>
      <c r="VWS8" s="1377"/>
      <c r="VWT8" s="1377"/>
      <c r="VWU8" s="1377"/>
      <c r="VWV8" s="1377"/>
      <c r="VWW8" s="1377"/>
      <c r="VWX8" s="1377"/>
      <c r="VWY8" s="1377"/>
      <c r="VWZ8" s="1377"/>
      <c r="VXA8" s="1377"/>
      <c r="VXB8" s="1377"/>
      <c r="VXC8" s="1377"/>
      <c r="VXD8" s="1377"/>
      <c r="VXE8" s="1377"/>
      <c r="VXF8" s="1377"/>
      <c r="VXG8" s="1377"/>
      <c r="VXH8" s="1377"/>
      <c r="VXI8" s="1377"/>
      <c r="VXJ8" s="1377"/>
      <c r="VXK8" s="1377"/>
      <c r="VXL8" s="1377"/>
      <c r="VXM8" s="1377"/>
      <c r="VXN8" s="1377"/>
      <c r="VXO8" s="1377"/>
      <c r="VXP8" s="1377"/>
      <c r="VXQ8" s="1377"/>
      <c r="VXR8" s="1377"/>
      <c r="VXS8" s="1377"/>
      <c r="VXT8" s="1377"/>
      <c r="VXU8" s="1377"/>
      <c r="VXV8" s="1377"/>
      <c r="VXW8" s="1377"/>
      <c r="VXX8" s="1377"/>
      <c r="VXY8" s="1377"/>
      <c r="VXZ8" s="1377"/>
      <c r="VYA8" s="1377"/>
      <c r="VYB8" s="1377"/>
      <c r="VYC8" s="1377"/>
      <c r="VYD8" s="1377"/>
      <c r="VYE8" s="1377"/>
      <c r="VYF8" s="1377"/>
      <c r="VYG8" s="1377"/>
      <c r="VYH8" s="1377"/>
      <c r="VYI8" s="1377"/>
      <c r="VYJ8" s="1377"/>
      <c r="VYK8" s="1377"/>
      <c r="VYL8" s="1377"/>
      <c r="VYM8" s="1377"/>
      <c r="VYN8" s="1377"/>
      <c r="VYO8" s="1377"/>
      <c r="VYP8" s="1377"/>
      <c r="VYQ8" s="1377"/>
      <c r="VYR8" s="1377"/>
      <c r="VYS8" s="1377"/>
      <c r="VYT8" s="1377"/>
      <c r="VYU8" s="1377"/>
      <c r="VYV8" s="1377"/>
      <c r="VYW8" s="1377"/>
      <c r="VYX8" s="1377"/>
      <c r="VYY8" s="1377"/>
      <c r="VYZ8" s="1377"/>
      <c r="VZA8" s="1377"/>
      <c r="VZB8" s="1377"/>
      <c r="VZC8" s="1377"/>
      <c r="VZD8" s="1377"/>
      <c r="VZE8" s="1377"/>
      <c r="VZF8" s="1377"/>
      <c r="VZG8" s="1377"/>
      <c r="VZH8" s="1377"/>
      <c r="VZI8" s="1377"/>
      <c r="VZJ8" s="1377"/>
      <c r="VZK8" s="1377"/>
      <c r="VZL8" s="1377"/>
      <c r="VZM8" s="1377"/>
      <c r="VZN8" s="1377"/>
      <c r="VZO8" s="1377"/>
      <c r="VZP8" s="1377"/>
      <c r="VZQ8" s="1377"/>
      <c r="VZR8" s="1377"/>
      <c r="VZS8" s="1377"/>
      <c r="VZT8" s="1377"/>
      <c r="VZU8" s="1377"/>
      <c r="VZV8" s="1377"/>
      <c r="VZW8" s="1377"/>
      <c r="VZX8" s="1377"/>
      <c r="VZY8" s="1377"/>
      <c r="VZZ8" s="1377"/>
      <c r="WAA8" s="1377"/>
      <c r="WAB8" s="1377"/>
      <c r="WAC8" s="1377"/>
      <c r="WAD8" s="1377"/>
      <c r="WAE8" s="1377"/>
      <c r="WAF8" s="1377"/>
      <c r="WAG8" s="1377"/>
      <c r="WAH8" s="1377"/>
      <c r="WAI8" s="1377"/>
      <c r="WAJ8" s="1377"/>
      <c r="WAK8" s="1377"/>
      <c r="WAL8" s="1377"/>
      <c r="WAM8" s="1377"/>
      <c r="WAN8" s="1377"/>
      <c r="WAO8" s="1377"/>
      <c r="WAP8" s="1377"/>
      <c r="WAQ8" s="1377"/>
      <c r="WAR8" s="1377"/>
      <c r="WAS8" s="1377"/>
      <c r="WAT8" s="1377"/>
      <c r="WAU8" s="1377"/>
      <c r="WAV8" s="1377"/>
      <c r="WAW8" s="1377"/>
      <c r="WAX8" s="1377"/>
      <c r="WAY8" s="1377"/>
      <c r="WAZ8" s="1377"/>
      <c r="WBA8" s="1377"/>
      <c r="WBB8" s="1377"/>
      <c r="WBC8" s="1377"/>
      <c r="WBD8" s="1377"/>
      <c r="WBE8" s="1377"/>
      <c r="WBF8" s="1377"/>
      <c r="WBG8" s="1377"/>
      <c r="WBH8" s="1377"/>
      <c r="WBI8" s="1377"/>
      <c r="WBJ8" s="1377"/>
      <c r="WBK8" s="1377"/>
      <c r="WBL8" s="1377"/>
      <c r="WBM8" s="1377"/>
      <c r="WBN8" s="1377"/>
      <c r="WBO8" s="1377"/>
      <c r="WBP8" s="1377"/>
      <c r="WBQ8" s="1377"/>
      <c r="WBR8" s="1377"/>
      <c r="WBS8" s="1377"/>
      <c r="WBT8" s="1377"/>
      <c r="WBU8" s="1377"/>
      <c r="WBV8" s="1377"/>
      <c r="WBW8" s="1377"/>
      <c r="WBX8" s="1377"/>
      <c r="WBY8" s="1377"/>
      <c r="WBZ8" s="1377"/>
      <c r="WCA8" s="1377"/>
      <c r="WCB8" s="1377"/>
      <c r="WCC8" s="1377"/>
      <c r="WCD8" s="1377"/>
      <c r="WCE8" s="1377"/>
      <c r="WCF8" s="1377"/>
      <c r="WCG8" s="1377"/>
      <c r="WCH8" s="1377"/>
      <c r="WCI8" s="1377"/>
      <c r="WCJ8" s="1377"/>
      <c r="WCK8" s="1377"/>
      <c r="WCL8" s="1377"/>
      <c r="WCM8" s="1377"/>
      <c r="WCN8" s="1377"/>
      <c r="WCO8" s="1377"/>
      <c r="WCP8" s="1377"/>
      <c r="WCQ8" s="1377"/>
      <c r="WCR8" s="1377"/>
      <c r="WCS8" s="1377"/>
      <c r="WCT8" s="1377"/>
      <c r="WCU8" s="1377"/>
      <c r="WCV8" s="1377"/>
      <c r="WCW8" s="1377"/>
      <c r="WCX8" s="1377"/>
      <c r="WCY8" s="1377"/>
      <c r="WCZ8" s="1377"/>
      <c r="WDA8" s="1377"/>
      <c r="WDB8" s="1377"/>
      <c r="WDC8" s="1377"/>
      <c r="WDD8" s="1377"/>
      <c r="WDE8" s="1377"/>
      <c r="WDF8" s="1377"/>
      <c r="WDG8" s="1377"/>
      <c r="WDH8" s="1377"/>
      <c r="WDI8" s="1377"/>
      <c r="WDJ8" s="1377"/>
      <c r="WDK8" s="1377"/>
      <c r="WDL8" s="1377"/>
      <c r="WDM8" s="1377"/>
      <c r="WDN8" s="1377"/>
      <c r="WDO8" s="1377"/>
      <c r="WDP8" s="1377"/>
      <c r="WDQ8" s="1377"/>
      <c r="WDR8" s="1377"/>
      <c r="WDS8" s="1377"/>
      <c r="WDT8" s="1377"/>
      <c r="WDU8" s="1377"/>
      <c r="WDV8" s="1377"/>
      <c r="WDW8" s="1377"/>
      <c r="WDX8" s="1377"/>
      <c r="WDY8" s="1377"/>
      <c r="WDZ8" s="1377"/>
      <c r="WEA8" s="1377"/>
      <c r="WEB8" s="1377"/>
      <c r="WEC8" s="1377"/>
      <c r="WED8" s="1377"/>
      <c r="WEE8" s="1377"/>
      <c r="WEF8" s="1377"/>
      <c r="WEG8" s="1377"/>
      <c r="WEH8" s="1377"/>
      <c r="WEI8" s="1377"/>
      <c r="WEJ8" s="1377"/>
      <c r="WEK8" s="1377"/>
      <c r="WEL8" s="1377"/>
      <c r="WEM8" s="1377"/>
      <c r="WEN8" s="1377"/>
      <c r="WEO8" s="1377"/>
      <c r="WEP8" s="1377"/>
      <c r="WEQ8" s="1377"/>
      <c r="WER8" s="1377"/>
      <c r="WES8" s="1377"/>
      <c r="WET8" s="1377"/>
      <c r="WEU8" s="1377"/>
      <c r="WEV8" s="1377"/>
      <c r="WEW8" s="1377"/>
      <c r="WEX8" s="1377"/>
      <c r="WEY8" s="1377"/>
      <c r="WEZ8" s="1377"/>
      <c r="WFA8" s="1377"/>
      <c r="WFB8" s="1377"/>
      <c r="WFC8" s="1377"/>
      <c r="WFD8" s="1377"/>
      <c r="WFE8" s="1377"/>
      <c r="WFF8" s="1377"/>
      <c r="WFG8" s="1377"/>
      <c r="WFH8" s="1377"/>
      <c r="WFI8" s="1377"/>
      <c r="WFJ8" s="1377"/>
      <c r="WFK8" s="1377"/>
      <c r="WFL8" s="1377"/>
      <c r="WFM8" s="1377"/>
      <c r="WFN8" s="1377"/>
      <c r="WFO8" s="1377"/>
      <c r="WFP8" s="1377"/>
      <c r="WFQ8" s="1377"/>
      <c r="WFR8" s="1377"/>
      <c r="WFS8" s="1377"/>
      <c r="WFT8" s="1377"/>
      <c r="WFU8" s="1377"/>
      <c r="WFV8" s="1377"/>
      <c r="WFW8" s="1377"/>
      <c r="WFX8" s="1377"/>
      <c r="WFY8" s="1377"/>
      <c r="WFZ8" s="1377"/>
      <c r="WGA8" s="1377"/>
      <c r="WGB8" s="1377"/>
      <c r="WGC8" s="1377"/>
      <c r="WGD8" s="1377"/>
      <c r="WGE8" s="1377"/>
      <c r="WGF8" s="1377"/>
      <c r="WGG8" s="1377"/>
      <c r="WGH8" s="1377"/>
      <c r="WGI8" s="1377"/>
      <c r="WGJ8" s="1377"/>
      <c r="WGK8" s="1377"/>
      <c r="WGL8" s="1377"/>
      <c r="WGM8" s="1377"/>
      <c r="WGN8" s="1377"/>
      <c r="WGO8" s="1377"/>
      <c r="WGP8" s="1377"/>
      <c r="WGQ8" s="1377"/>
      <c r="WGR8" s="1377"/>
      <c r="WGS8" s="1377"/>
      <c r="WGT8" s="1377"/>
      <c r="WGU8" s="1377"/>
      <c r="WGV8" s="1377"/>
      <c r="WGW8" s="1377"/>
      <c r="WGX8" s="1377"/>
      <c r="WGY8" s="1377"/>
      <c r="WGZ8" s="1377"/>
      <c r="WHA8" s="1377"/>
      <c r="WHB8" s="1377"/>
      <c r="WHC8" s="1377"/>
      <c r="WHD8" s="1377"/>
      <c r="WHE8" s="1377"/>
      <c r="WHF8" s="1377"/>
      <c r="WHG8" s="1377"/>
      <c r="WHH8" s="1377"/>
      <c r="WHI8" s="1377"/>
      <c r="WHJ8" s="1377"/>
      <c r="WHK8" s="1377"/>
      <c r="WHL8" s="1377"/>
      <c r="WHM8" s="1377"/>
      <c r="WHN8" s="1377"/>
      <c r="WHO8" s="1377"/>
      <c r="WHP8" s="1377"/>
      <c r="WHQ8" s="1377"/>
      <c r="WHR8" s="1377"/>
      <c r="WHS8" s="1377"/>
      <c r="WHT8" s="1377"/>
      <c r="WHU8" s="1377"/>
      <c r="WHV8" s="1377"/>
      <c r="WHW8" s="1377"/>
      <c r="WHX8" s="1377"/>
      <c r="WHY8" s="1377"/>
      <c r="WHZ8" s="1377"/>
      <c r="WIA8" s="1377"/>
      <c r="WIB8" s="1377"/>
      <c r="WIC8" s="1377"/>
      <c r="WID8" s="1377"/>
      <c r="WIE8" s="1377"/>
      <c r="WIF8" s="1377"/>
      <c r="WIG8" s="1377"/>
      <c r="WIH8" s="1377"/>
      <c r="WII8" s="1377"/>
      <c r="WIJ8" s="1377"/>
      <c r="WIK8" s="1377"/>
      <c r="WIL8" s="1377"/>
      <c r="WIM8" s="1377"/>
      <c r="WIN8" s="1377"/>
      <c r="WIO8" s="1377"/>
      <c r="WIP8" s="1377"/>
      <c r="WIQ8" s="1377"/>
      <c r="WIR8" s="1377"/>
      <c r="WIS8" s="1377"/>
      <c r="WIT8" s="1377"/>
      <c r="WIU8" s="1377"/>
      <c r="WIV8" s="1377"/>
      <c r="WIW8" s="1377"/>
      <c r="WIX8" s="1377"/>
      <c r="WIY8" s="1377"/>
      <c r="WIZ8" s="1377"/>
      <c r="WJA8" s="1377"/>
      <c r="WJB8" s="1377"/>
      <c r="WJC8" s="1377"/>
      <c r="WJD8" s="1377"/>
      <c r="WJE8" s="1377"/>
      <c r="WJF8" s="1377"/>
      <c r="WJG8" s="1377"/>
      <c r="WJH8" s="1377"/>
      <c r="WJI8" s="1377"/>
      <c r="WJJ8" s="1377"/>
      <c r="WJK8" s="1377"/>
      <c r="WJL8" s="1377"/>
      <c r="WJM8" s="1377"/>
      <c r="WJN8" s="1377"/>
      <c r="WJO8" s="1377"/>
      <c r="WJP8" s="1377"/>
      <c r="WJQ8" s="1377"/>
      <c r="WJR8" s="1377"/>
      <c r="WJS8" s="1377"/>
      <c r="WJT8" s="1377"/>
      <c r="WJU8" s="1377"/>
      <c r="WJV8" s="1377"/>
      <c r="WJW8" s="1377"/>
      <c r="WJX8" s="1377"/>
      <c r="WJY8" s="1377"/>
      <c r="WJZ8" s="1377"/>
      <c r="WKA8" s="1377"/>
      <c r="WKB8" s="1377"/>
      <c r="WKC8" s="1377"/>
      <c r="WKD8" s="1377"/>
      <c r="WKE8" s="1377"/>
      <c r="WKF8" s="1377"/>
      <c r="WKG8" s="1377"/>
      <c r="WKH8" s="1377"/>
      <c r="WKI8" s="1377"/>
      <c r="WKJ8" s="1377"/>
      <c r="WKK8" s="1377"/>
      <c r="WKL8" s="1377"/>
      <c r="WKM8" s="1377"/>
      <c r="WKN8" s="1377"/>
      <c r="WKO8" s="1377"/>
      <c r="WKP8" s="1377"/>
      <c r="WKQ8" s="1377"/>
      <c r="WKR8" s="1377"/>
      <c r="WKS8" s="1377"/>
      <c r="WKT8" s="1377"/>
      <c r="WKU8" s="1377"/>
      <c r="WKV8" s="1377"/>
      <c r="WKW8" s="1377"/>
      <c r="WKX8" s="1377"/>
      <c r="WKY8" s="1377"/>
      <c r="WKZ8" s="1377"/>
      <c r="WLA8" s="1377"/>
      <c r="WLB8" s="1377"/>
      <c r="WLC8" s="1377"/>
      <c r="WLD8" s="1377"/>
      <c r="WLE8" s="1377"/>
      <c r="WLF8" s="1377"/>
      <c r="WLG8" s="1377"/>
      <c r="WLH8" s="1377"/>
      <c r="WLI8" s="1377"/>
      <c r="WLJ8" s="1377"/>
      <c r="WLK8" s="1377"/>
      <c r="WLL8" s="1377"/>
      <c r="WLM8" s="1377"/>
      <c r="WLN8" s="1377"/>
      <c r="WLO8" s="1377"/>
      <c r="WLP8" s="1377"/>
      <c r="WLQ8" s="1377"/>
      <c r="WLR8" s="1377"/>
      <c r="WLS8" s="1377"/>
      <c r="WLT8" s="1377"/>
      <c r="WLU8" s="1377"/>
      <c r="WLV8" s="1377"/>
      <c r="WLW8" s="1377"/>
      <c r="WLX8" s="1377"/>
      <c r="WLY8" s="1377"/>
      <c r="WLZ8" s="1377"/>
      <c r="WMA8" s="1377"/>
      <c r="WMB8" s="1377"/>
      <c r="WMC8" s="1377"/>
      <c r="WMD8" s="1377"/>
      <c r="WME8" s="1377"/>
      <c r="WMF8" s="1377"/>
      <c r="WMG8" s="1377"/>
      <c r="WMH8" s="1377"/>
      <c r="WMI8" s="1377"/>
      <c r="WMJ8" s="1377"/>
      <c r="WMK8" s="1377"/>
      <c r="WML8" s="1377"/>
      <c r="WMM8" s="1377"/>
      <c r="WMN8" s="1377"/>
      <c r="WMO8" s="1377"/>
      <c r="WMP8" s="1377"/>
      <c r="WMQ8" s="1377"/>
      <c r="WMR8" s="1377"/>
      <c r="WMS8" s="1377"/>
      <c r="WMT8" s="1377"/>
      <c r="WMU8" s="1377"/>
      <c r="WMV8" s="1377"/>
      <c r="WMW8" s="1377"/>
      <c r="WMX8" s="1377"/>
      <c r="WMY8" s="1377"/>
      <c r="WMZ8" s="1377"/>
      <c r="WNA8" s="1377"/>
      <c r="WNB8" s="1377"/>
      <c r="WNC8" s="1377"/>
      <c r="WND8" s="1377"/>
      <c r="WNE8" s="1377"/>
      <c r="WNF8" s="1377"/>
      <c r="WNG8" s="1377"/>
      <c r="WNH8" s="1377"/>
      <c r="WNI8" s="1377"/>
      <c r="WNJ8" s="1377"/>
      <c r="WNK8" s="1377"/>
      <c r="WNL8" s="1377"/>
      <c r="WNM8" s="1377"/>
      <c r="WNN8" s="1377"/>
      <c r="WNO8" s="1377"/>
      <c r="WNP8" s="1377"/>
      <c r="WNQ8" s="1377"/>
      <c r="WNR8" s="1377"/>
      <c r="WNS8" s="1377"/>
      <c r="WNT8" s="1377"/>
      <c r="WNU8" s="1377"/>
      <c r="WNV8" s="1377"/>
      <c r="WNW8" s="1377"/>
      <c r="WNX8" s="1377"/>
      <c r="WNY8" s="1377"/>
      <c r="WNZ8" s="1377"/>
      <c r="WOA8" s="1377"/>
      <c r="WOB8" s="1377"/>
      <c r="WOC8" s="1377"/>
      <c r="WOD8" s="1377"/>
      <c r="WOE8" s="1377"/>
      <c r="WOF8" s="1377"/>
      <c r="WOG8" s="1377"/>
      <c r="WOH8" s="1377"/>
      <c r="WOI8" s="1377"/>
      <c r="WOJ8" s="1377"/>
      <c r="WOK8" s="1377"/>
      <c r="WOL8" s="1377"/>
      <c r="WOM8" s="1377"/>
      <c r="WON8" s="1377"/>
      <c r="WOO8" s="1377"/>
      <c r="WOP8" s="1377"/>
      <c r="WOQ8" s="1377"/>
      <c r="WOR8" s="1377"/>
      <c r="WOS8" s="1377"/>
      <c r="WOT8" s="1377"/>
      <c r="WOU8" s="1377"/>
      <c r="WOV8" s="1377"/>
      <c r="WOW8" s="1377"/>
      <c r="WOX8" s="1377"/>
      <c r="WOY8" s="1377"/>
      <c r="WOZ8" s="1377"/>
      <c r="WPA8" s="1377"/>
      <c r="WPB8" s="1377"/>
      <c r="WPC8" s="1377"/>
      <c r="WPD8" s="1377"/>
      <c r="WPE8" s="1377"/>
      <c r="WPF8" s="1377"/>
      <c r="WPG8" s="1377"/>
      <c r="WPH8" s="1377"/>
      <c r="WPI8" s="1377"/>
      <c r="WPJ8" s="1377"/>
      <c r="WPK8" s="1377"/>
      <c r="WPL8" s="1377"/>
      <c r="WPM8" s="1377"/>
      <c r="WPN8" s="1377"/>
      <c r="WPO8" s="1377"/>
      <c r="WPP8" s="1377"/>
      <c r="WPQ8" s="1377"/>
      <c r="WPR8" s="1377"/>
      <c r="WPS8" s="1377"/>
      <c r="WPT8" s="1377"/>
      <c r="WPU8" s="1377"/>
      <c r="WPV8" s="1377"/>
      <c r="WPW8" s="1377"/>
      <c r="WPX8" s="1377"/>
      <c r="WPY8" s="1377"/>
      <c r="WPZ8" s="1377"/>
      <c r="WQA8" s="1377"/>
      <c r="WQB8" s="1377"/>
      <c r="WQC8" s="1377"/>
      <c r="WQD8" s="1377"/>
      <c r="WQE8" s="1377"/>
      <c r="WQF8" s="1377"/>
      <c r="WQG8" s="1377"/>
      <c r="WQH8" s="1377"/>
      <c r="WQI8" s="1377"/>
      <c r="WQJ8" s="1377"/>
      <c r="WQK8" s="1377"/>
      <c r="WQL8" s="1377"/>
      <c r="WQM8" s="1377"/>
      <c r="WQN8" s="1377"/>
      <c r="WQO8" s="1377"/>
      <c r="WQP8" s="1377"/>
      <c r="WQQ8" s="1377"/>
      <c r="WQR8" s="1377"/>
      <c r="WQS8" s="1377"/>
      <c r="WQT8" s="1377"/>
      <c r="WQU8" s="1377"/>
      <c r="WQV8" s="1377"/>
      <c r="WQW8" s="1377"/>
      <c r="WQX8" s="1377"/>
      <c r="WQY8" s="1377"/>
      <c r="WQZ8" s="1377"/>
      <c r="WRA8" s="1377"/>
      <c r="WRB8" s="1377"/>
      <c r="WRC8" s="1377"/>
      <c r="WRD8" s="1377"/>
      <c r="WRE8" s="1377"/>
      <c r="WRF8" s="1377"/>
      <c r="WRG8" s="1377"/>
      <c r="WRH8" s="1377"/>
      <c r="WRI8" s="1377"/>
      <c r="WRJ8" s="1377"/>
      <c r="WRK8" s="1377"/>
      <c r="WRL8" s="1377"/>
      <c r="WRM8" s="1377"/>
      <c r="WRN8" s="1377"/>
      <c r="WRO8" s="1377"/>
      <c r="WRP8" s="1377"/>
      <c r="WRQ8" s="1377"/>
      <c r="WRR8" s="1377"/>
      <c r="WRS8" s="1377"/>
      <c r="WRT8" s="1377"/>
      <c r="WRU8" s="1377"/>
      <c r="WRV8" s="1377"/>
      <c r="WRW8" s="1377"/>
      <c r="WRX8" s="1377"/>
      <c r="WRY8" s="1377"/>
      <c r="WRZ8" s="1377"/>
      <c r="WSA8" s="1377"/>
      <c r="WSB8" s="1377"/>
      <c r="WSC8" s="1377"/>
      <c r="WSD8" s="1377"/>
      <c r="WSE8" s="1377"/>
      <c r="WSF8" s="1377"/>
      <c r="WSG8" s="1377"/>
      <c r="WSH8" s="1377"/>
      <c r="WSI8" s="1377"/>
      <c r="WSJ8" s="1377"/>
      <c r="WSK8" s="1377"/>
      <c r="WSL8" s="1377"/>
      <c r="WSM8" s="1377"/>
      <c r="WSN8" s="1377"/>
      <c r="WSO8" s="1377"/>
      <c r="WSP8" s="1377"/>
      <c r="WSQ8" s="1377"/>
      <c r="WSR8" s="1377"/>
      <c r="WSS8" s="1377"/>
      <c r="WST8" s="1377"/>
      <c r="WSU8" s="1377"/>
      <c r="WSV8" s="1377"/>
      <c r="WSW8" s="1377"/>
      <c r="WSX8" s="1377"/>
      <c r="WSY8" s="1377"/>
      <c r="WSZ8" s="1377"/>
      <c r="WTA8" s="1377"/>
      <c r="WTB8" s="1377"/>
      <c r="WTC8" s="1377"/>
      <c r="WTD8" s="1377"/>
      <c r="WTE8" s="1377"/>
      <c r="WTF8" s="1377"/>
      <c r="WTG8" s="1377"/>
      <c r="WTH8" s="1377"/>
      <c r="WTI8" s="1377"/>
      <c r="WTJ8" s="1377"/>
      <c r="WTK8" s="1377"/>
      <c r="WTL8" s="1377"/>
      <c r="WTM8" s="1377"/>
      <c r="WTN8" s="1377"/>
      <c r="WTO8" s="1377"/>
      <c r="WTP8" s="1377"/>
      <c r="WTQ8" s="1377"/>
      <c r="WTR8" s="1377"/>
      <c r="WTS8" s="1377"/>
      <c r="WTT8" s="1377"/>
      <c r="WTU8" s="1377"/>
      <c r="WTV8" s="1377"/>
      <c r="WTW8" s="1377"/>
      <c r="WTX8" s="1377"/>
      <c r="WTY8" s="1377"/>
      <c r="WTZ8" s="1377"/>
      <c r="WUA8" s="1377"/>
      <c r="WUB8" s="1377"/>
      <c r="WUC8" s="1377"/>
      <c r="WUD8" s="1377"/>
      <c r="WUE8" s="1377"/>
      <c r="WUF8" s="1377"/>
      <c r="WUG8" s="1377"/>
      <c r="WUH8" s="1377"/>
      <c r="WUI8" s="1377"/>
      <c r="WUJ8" s="1377"/>
      <c r="WUK8" s="1377"/>
      <c r="WUL8" s="1377"/>
      <c r="WUM8" s="1377"/>
      <c r="WUN8" s="1377"/>
      <c r="WUO8" s="1377"/>
      <c r="WUP8" s="1377"/>
      <c r="WUQ8" s="1377"/>
      <c r="WUR8" s="1377"/>
      <c r="WUS8" s="1377"/>
      <c r="WUT8" s="1377"/>
      <c r="WUU8" s="1377"/>
      <c r="WUV8" s="1377"/>
      <c r="WUW8" s="1377"/>
      <c r="WUX8" s="1377"/>
      <c r="WUY8" s="1377"/>
      <c r="WUZ8" s="1377"/>
      <c r="WVA8" s="1377"/>
      <c r="WVB8" s="1377"/>
      <c r="WVC8" s="1377"/>
      <c r="WVD8" s="1377"/>
      <c r="WVE8" s="1377"/>
      <c r="WVF8" s="1377"/>
      <c r="WVG8" s="1377"/>
      <c r="WVH8" s="1377"/>
      <c r="WVI8" s="1377"/>
      <c r="WVJ8" s="1377"/>
      <c r="WVK8" s="1377"/>
      <c r="WVL8" s="1377"/>
      <c r="WVM8" s="1377"/>
      <c r="WVN8" s="1377"/>
      <c r="WVO8" s="1377"/>
      <c r="WVP8" s="1377"/>
      <c r="WVQ8" s="1377"/>
      <c r="WVR8" s="1377"/>
      <c r="WVS8" s="1377"/>
      <c r="WVT8" s="1377"/>
      <c r="WVU8" s="1377"/>
      <c r="WVV8" s="1377"/>
      <c r="WVW8" s="1377"/>
      <c r="WVX8" s="1377"/>
      <c r="WVY8" s="1377"/>
      <c r="WVZ8" s="1377"/>
      <c r="WWA8" s="1377"/>
      <c r="WWB8" s="1377"/>
      <c r="WWC8" s="1377"/>
      <c r="WWD8" s="1377"/>
      <c r="WWE8" s="1377"/>
      <c r="WWF8" s="1377"/>
      <c r="WWG8" s="1377"/>
      <c r="WWH8" s="1377"/>
      <c r="WWI8" s="1377"/>
      <c r="WWJ8" s="1377"/>
      <c r="WWK8" s="1377"/>
      <c r="WWL8" s="1377"/>
      <c r="WWM8" s="1377"/>
      <c r="WWN8" s="1377"/>
      <c r="WWO8" s="1377"/>
      <c r="WWP8" s="1377"/>
      <c r="WWQ8" s="1377"/>
      <c r="WWR8" s="1377"/>
      <c r="WWS8" s="1377"/>
      <c r="WWT8" s="1377"/>
      <c r="WWU8" s="1377"/>
      <c r="WWV8" s="1377"/>
      <c r="WWW8" s="1377"/>
      <c r="WWX8" s="1377"/>
      <c r="WWY8" s="1377"/>
      <c r="WWZ8" s="1377"/>
      <c r="WXA8" s="1377"/>
      <c r="WXB8" s="1377"/>
      <c r="WXC8" s="1377"/>
      <c r="WXD8" s="1377"/>
      <c r="WXE8" s="1377"/>
      <c r="WXF8" s="1377"/>
      <c r="WXG8" s="1377"/>
      <c r="WXH8" s="1377"/>
      <c r="WXI8" s="1377"/>
      <c r="WXJ8" s="1377"/>
      <c r="WXK8" s="1377"/>
      <c r="WXL8" s="1377"/>
      <c r="WXM8" s="1377"/>
      <c r="WXN8" s="1377"/>
      <c r="WXO8" s="1377"/>
      <c r="WXP8" s="1377"/>
      <c r="WXQ8" s="1377"/>
      <c r="WXR8" s="1377"/>
      <c r="WXS8" s="1377"/>
      <c r="WXT8" s="1377"/>
      <c r="WXU8" s="1377"/>
      <c r="WXV8" s="1377"/>
      <c r="WXW8" s="1377"/>
      <c r="WXX8" s="1377"/>
      <c r="WXY8" s="1377"/>
      <c r="WXZ8" s="1377"/>
      <c r="WYA8" s="1377"/>
      <c r="WYB8" s="1377"/>
      <c r="WYC8" s="1377"/>
      <c r="WYD8" s="1377"/>
      <c r="WYE8" s="1377"/>
      <c r="WYF8" s="1377"/>
      <c r="WYG8" s="1377"/>
      <c r="WYH8" s="1377"/>
      <c r="WYI8" s="1377"/>
      <c r="WYJ8" s="1377"/>
      <c r="WYK8" s="1377"/>
      <c r="WYL8" s="1377"/>
      <c r="WYM8" s="1377"/>
      <c r="WYN8" s="1377"/>
      <c r="WYO8" s="1377"/>
      <c r="WYP8" s="1377"/>
      <c r="WYQ8" s="1377"/>
      <c r="WYR8" s="1377"/>
      <c r="WYS8" s="1377"/>
      <c r="WYT8" s="1377"/>
      <c r="WYU8" s="1377"/>
      <c r="WYV8" s="1377"/>
      <c r="WYW8" s="1377"/>
      <c r="WYX8" s="1377"/>
      <c r="WYY8" s="1377"/>
      <c r="WYZ8" s="1377"/>
      <c r="WZA8" s="1377"/>
      <c r="WZB8" s="1377"/>
      <c r="WZC8" s="1377"/>
      <c r="WZD8" s="1377"/>
      <c r="WZE8" s="1377"/>
      <c r="WZF8" s="1377"/>
      <c r="WZG8" s="1377"/>
      <c r="WZH8" s="1377"/>
      <c r="WZI8" s="1377"/>
      <c r="WZJ8" s="1377"/>
      <c r="WZK8" s="1377"/>
      <c r="WZL8" s="1377"/>
      <c r="WZM8" s="1377"/>
      <c r="WZN8" s="1377"/>
      <c r="WZO8" s="1377"/>
      <c r="WZP8" s="1377"/>
      <c r="WZQ8" s="1377"/>
      <c r="WZR8" s="1377"/>
      <c r="WZS8" s="1377"/>
      <c r="WZT8" s="1377"/>
      <c r="WZU8" s="1377"/>
      <c r="WZV8" s="1377"/>
      <c r="WZW8" s="1377"/>
      <c r="WZX8" s="1377"/>
      <c r="WZY8" s="1377"/>
      <c r="WZZ8" s="1377"/>
      <c r="XAA8" s="1377"/>
      <c r="XAB8" s="1377"/>
      <c r="XAC8" s="1377"/>
      <c r="XAD8" s="1377"/>
      <c r="XAE8" s="1377"/>
      <c r="XAF8" s="1377"/>
      <c r="XAG8" s="1377"/>
      <c r="XAH8" s="1377"/>
      <c r="XAI8" s="1377"/>
      <c r="XAJ8" s="1377"/>
      <c r="XAK8" s="1377"/>
      <c r="XAL8" s="1377"/>
      <c r="XAM8" s="1377"/>
      <c r="XAN8" s="1377"/>
      <c r="XAO8" s="1377"/>
      <c r="XAP8" s="1377"/>
      <c r="XAQ8" s="1377"/>
      <c r="XAR8" s="1377"/>
      <c r="XAS8" s="1377"/>
      <c r="XAT8" s="1377"/>
      <c r="XAU8" s="1377"/>
      <c r="XAV8" s="1377"/>
      <c r="XAW8" s="1377"/>
      <c r="XAX8" s="1377"/>
      <c r="XAY8" s="1377"/>
      <c r="XAZ8" s="1377"/>
      <c r="XBA8" s="1377"/>
      <c r="XBB8" s="1377"/>
      <c r="XBC8" s="1377"/>
      <c r="XBD8" s="1377"/>
      <c r="XBE8" s="1377"/>
      <c r="XBF8" s="1377"/>
      <c r="XBG8" s="1377"/>
      <c r="XBH8" s="1377"/>
      <c r="XBI8" s="1377"/>
      <c r="XBJ8" s="1377"/>
      <c r="XBK8" s="1377"/>
      <c r="XBL8" s="1377"/>
      <c r="XBM8" s="1377"/>
      <c r="XBN8" s="1377"/>
      <c r="XBO8" s="1377"/>
      <c r="XBP8" s="1377"/>
      <c r="XBQ8" s="1377"/>
      <c r="XBR8" s="1377"/>
      <c r="XBS8" s="1377"/>
      <c r="XBT8" s="1377"/>
      <c r="XBU8" s="1377"/>
      <c r="XBV8" s="1377"/>
      <c r="XBW8" s="1377"/>
      <c r="XBX8" s="1377"/>
      <c r="XBY8" s="1377"/>
      <c r="XBZ8" s="1377"/>
      <c r="XCA8" s="1377"/>
      <c r="XCB8" s="1377"/>
      <c r="XCC8" s="1377"/>
      <c r="XCD8" s="1377"/>
      <c r="XCE8" s="1377"/>
      <c r="XCF8" s="1377"/>
      <c r="XCG8" s="1377"/>
      <c r="XCH8" s="1377"/>
      <c r="XCI8" s="1377"/>
      <c r="XCJ8" s="1377"/>
      <c r="XCK8" s="1377"/>
      <c r="XCL8" s="1377"/>
      <c r="XCM8" s="1377"/>
      <c r="XCN8" s="1377"/>
      <c r="XCO8" s="1377"/>
      <c r="XCP8" s="1377"/>
      <c r="XCQ8" s="1377"/>
      <c r="XCR8" s="1377"/>
      <c r="XCS8" s="1377"/>
      <c r="XCT8" s="1377"/>
      <c r="XCU8" s="1377"/>
      <c r="XCV8" s="1377"/>
      <c r="XCW8" s="1377"/>
      <c r="XCX8" s="1377"/>
      <c r="XCY8" s="1377"/>
      <c r="XCZ8" s="1377"/>
      <c r="XDA8" s="1377"/>
      <c r="XDB8" s="1377"/>
      <c r="XDC8" s="1377"/>
      <c r="XDD8" s="1377"/>
      <c r="XDE8" s="1377"/>
      <c r="XDF8" s="1377"/>
      <c r="XDG8" s="1377"/>
      <c r="XDH8" s="1377"/>
      <c r="XDI8" s="1377"/>
      <c r="XDJ8" s="1377"/>
      <c r="XDK8" s="1377"/>
      <c r="XDL8" s="1377"/>
      <c r="XDM8" s="1377"/>
      <c r="XDN8" s="1377"/>
      <c r="XDO8" s="1377"/>
      <c r="XDP8" s="1377"/>
      <c r="XDQ8" s="1377"/>
      <c r="XDR8" s="1377"/>
      <c r="XDS8" s="1377"/>
      <c r="XDT8" s="1377"/>
      <c r="XDU8" s="1377"/>
      <c r="XDV8" s="1377"/>
      <c r="XDW8" s="1377"/>
      <c r="XDX8" s="1377"/>
      <c r="XDY8" s="1377"/>
      <c r="XDZ8" s="1377"/>
      <c r="XEA8" s="1377"/>
      <c r="XEB8" s="1377"/>
      <c r="XEC8" s="1377"/>
      <c r="XED8" s="1377"/>
      <c r="XEE8" s="1377"/>
      <c r="XEF8" s="1377"/>
      <c r="XEG8" s="1377"/>
      <c r="XEH8" s="1377"/>
      <c r="XEI8" s="1377"/>
      <c r="XEJ8" s="1377"/>
      <c r="XEK8" s="1377"/>
      <c r="XEL8" s="1377"/>
      <c r="XEM8" s="1377"/>
      <c r="XEN8" s="1377"/>
      <c r="XEO8" s="1377"/>
      <c r="XEP8" s="1377"/>
      <c r="XEQ8" s="1377"/>
      <c r="XER8" s="1377"/>
      <c r="XES8" s="1377"/>
      <c r="XET8" s="1377"/>
      <c r="XEU8" s="1377"/>
      <c r="XEV8" s="1377"/>
      <c r="XEW8" s="1377"/>
      <c r="XEX8" s="1377"/>
      <c r="XEY8" s="1377"/>
      <c r="XEZ8" s="1377"/>
      <c r="XFA8" s="1377"/>
      <c r="XFB8" s="1377"/>
      <c r="XFC8" s="1377"/>
    </row>
    <row r="9" spans="1:16383" s="1428" customFormat="1">
      <c r="A9" s="1377"/>
      <c r="B9" s="1381"/>
      <c r="C9" s="1381" t="s">
        <v>125</v>
      </c>
      <c r="D9" s="1381">
        <v>20</v>
      </c>
      <c r="E9" s="1381" t="s">
        <v>1583</v>
      </c>
      <c r="F9" s="1381" t="s">
        <v>25</v>
      </c>
      <c r="G9" s="1381">
        <v>4702112434</v>
      </c>
      <c r="H9" s="1381" t="s">
        <v>566</v>
      </c>
      <c r="I9" s="1384">
        <v>710757702002</v>
      </c>
      <c r="J9" s="1381">
        <v>679</v>
      </c>
      <c r="K9" s="1386"/>
      <c r="L9" s="1382"/>
      <c r="M9" s="1381"/>
      <c r="N9" s="1381"/>
      <c r="O9" s="1381"/>
      <c r="P9" s="1381">
        <v>684</v>
      </c>
      <c r="Q9" s="1381">
        <v>18</v>
      </c>
      <c r="R9" s="1469" t="s">
        <v>26</v>
      </c>
      <c r="S9" s="1381"/>
      <c r="T9" s="1411" t="s">
        <v>342</v>
      </c>
      <c r="U9" s="1411" t="s">
        <v>342</v>
      </c>
      <c r="V9" s="1411" t="s">
        <v>342</v>
      </c>
      <c r="W9" s="1468" t="s">
        <v>342</v>
      </c>
      <c r="X9" s="1943"/>
      <c r="Y9" s="1944"/>
      <c r="Z9" s="1461">
        <f t="shared" si="0"/>
        <v>1.0073637702503682</v>
      </c>
      <c r="AA9" s="1377"/>
      <c r="AB9" s="1377"/>
      <c r="AC9" s="1377"/>
      <c r="AD9" s="1377"/>
      <c r="AE9" s="1377"/>
      <c r="AF9" s="1377"/>
      <c r="AG9" s="1377"/>
      <c r="AH9" s="1377"/>
      <c r="AI9" s="1377"/>
      <c r="AJ9" s="1377"/>
      <c r="AK9" s="1377"/>
      <c r="AL9" s="1377"/>
      <c r="AM9" s="1377"/>
      <c r="AN9" s="1377"/>
      <c r="AO9" s="1377"/>
      <c r="AP9" s="1377"/>
      <c r="AQ9" s="1377"/>
      <c r="AR9" s="1377"/>
      <c r="AS9" s="1377"/>
      <c r="AT9" s="1377"/>
      <c r="AU9" s="1377"/>
      <c r="AV9" s="1377"/>
      <c r="AW9" s="1377"/>
      <c r="AX9" s="1377"/>
      <c r="AY9" s="1377"/>
      <c r="AZ9" s="1377"/>
      <c r="BA9" s="1377"/>
      <c r="BB9" s="1377"/>
      <c r="BC9" s="1377"/>
      <c r="BD9" s="1377"/>
      <c r="BE9" s="1377"/>
      <c r="BF9" s="1377"/>
      <c r="BG9" s="1377"/>
      <c r="BH9" s="1377"/>
      <c r="BI9" s="1377"/>
      <c r="BJ9" s="1377"/>
      <c r="BK9" s="1377"/>
      <c r="BL9" s="1377"/>
      <c r="BM9" s="1377"/>
      <c r="BN9" s="1377"/>
      <c r="BO9" s="1377"/>
      <c r="BP9" s="1377"/>
      <c r="BQ9" s="1377"/>
      <c r="BR9" s="1377"/>
      <c r="BS9" s="1377"/>
      <c r="BT9" s="1377"/>
      <c r="BU9" s="1377"/>
      <c r="BV9" s="1377"/>
      <c r="BW9" s="1377"/>
      <c r="BX9" s="1377"/>
      <c r="BY9" s="1377"/>
      <c r="BZ9" s="1377"/>
      <c r="CA9" s="1377"/>
      <c r="CB9" s="1377"/>
      <c r="CC9" s="1377"/>
      <c r="CD9" s="1377"/>
      <c r="CE9" s="1377"/>
      <c r="CF9" s="1377"/>
      <c r="CG9" s="1377"/>
      <c r="CH9" s="1377"/>
      <c r="CI9" s="1377"/>
      <c r="CJ9" s="1377"/>
      <c r="CK9" s="1377"/>
      <c r="CL9" s="1377"/>
      <c r="CM9" s="1377"/>
      <c r="CN9" s="1377"/>
      <c r="CO9" s="1377"/>
      <c r="CP9" s="1377"/>
      <c r="CQ9" s="1377"/>
      <c r="CR9" s="1377"/>
      <c r="CS9" s="1377"/>
      <c r="CT9" s="1377"/>
      <c r="CU9" s="1377"/>
      <c r="CV9" s="1377"/>
      <c r="CW9" s="1377"/>
      <c r="CX9" s="1377"/>
      <c r="CY9" s="1377"/>
      <c r="CZ9" s="1377"/>
      <c r="DA9" s="1377"/>
      <c r="DB9" s="1377"/>
      <c r="DC9" s="1377"/>
      <c r="DD9" s="1377"/>
      <c r="DE9" s="1377"/>
      <c r="DF9" s="1377"/>
      <c r="DG9" s="1377"/>
      <c r="DH9" s="1377"/>
      <c r="DI9" s="1377"/>
      <c r="DJ9" s="1377"/>
      <c r="DK9" s="1377"/>
      <c r="DL9" s="1377"/>
      <c r="DM9" s="1377"/>
      <c r="DN9" s="1377"/>
      <c r="DO9" s="1377"/>
      <c r="DP9" s="1377"/>
      <c r="DQ9" s="1377"/>
      <c r="DR9" s="1377"/>
      <c r="DS9" s="1377"/>
      <c r="DT9" s="1377"/>
      <c r="DU9" s="1377"/>
      <c r="DV9" s="1377"/>
      <c r="DW9" s="1377"/>
      <c r="DX9" s="1377"/>
      <c r="DY9" s="1377"/>
      <c r="DZ9" s="1377"/>
      <c r="EA9" s="1377"/>
      <c r="EB9" s="1377"/>
      <c r="EC9" s="1377"/>
      <c r="ED9" s="1377"/>
      <c r="EE9" s="1377"/>
      <c r="EF9" s="1377"/>
      <c r="EG9" s="1377"/>
      <c r="EH9" s="1377"/>
      <c r="EI9" s="1377"/>
      <c r="EJ9" s="1377"/>
      <c r="EK9" s="1377"/>
      <c r="EL9" s="1377"/>
      <c r="EM9" s="1377"/>
      <c r="EN9" s="1377"/>
      <c r="EO9" s="1377"/>
      <c r="EP9" s="1377"/>
      <c r="EQ9" s="1377"/>
      <c r="ER9" s="1377"/>
      <c r="ES9" s="1377"/>
      <c r="ET9" s="1377"/>
      <c r="EU9" s="1377"/>
      <c r="EV9" s="1377"/>
      <c r="EW9" s="1377"/>
      <c r="EX9" s="1377"/>
      <c r="EY9" s="1377"/>
      <c r="EZ9" s="1377"/>
      <c r="FA9" s="1377"/>
      <c r="FB9" s="1377"/>
      <c r="FC9" s="1377"/>
      <c r="FD9" s="1377"/>
      <c r="FE9" s="1377"/>
      <c r="FF9" s="1377"/>
      <c r="FG9" s="1377"/>
      <c r="FH9" s="1377"/>
      <c r="FI9" s="1377"/>
      <c r="FJ9" s="1377"/>
      <c r="FK9" s="1377"/>
      <c r="FL9" s="1377"/>
      <c r="FM9" s="1377"/>
      <c r="FN9" s="1377"/>
      <c r="FO9" s="1377"/>
      <c r="FP9" s="1377"/>
      <c r="FQ9" s="1377"/>
      <c r="FR9" s="1377"/>
      <c r="FS9" s="1377"/>
      <c r="FT9" s="1377"/>
      <c r="FU9" s="1377"/>
      <c r="FV9" s="1377"/>
      <c r="FW9" s="1377"/>
      <c r="FX9" s="1377"/>
      <c r="FY9" s="1377"/>
      <c r="FZ9" s="1377"/>
      <c r="GA9" s="1377"/>
      <c r="GB9" s="1377"/>
      <c r="GC9" s="1377"/>
      <c r="GD9" s="1377"/>
      <c r="GE9" s="1377"/>
      <c r="GF9" s="1377"/>
      <c r="GG9" s="1377"/>
      <c r="GH9" s="1377"/>
      <c r="GI9" s="1377"/>
      <c r="GJ9" s="1377"/>
      <c r="GK9" s="1377"/>
      <c r="GL9" s="1377"/>
      <c r="GM9" s="1377"/>
      <c r="GN9" s="1377"/>
      <c r="GO9" s="1377"/>
      <c r="GP9" s="1377"/>
      <c r="GQ9" s="1377"/>
      <c r="GR9" s="1377"/>
      <c r="GS9" s="1377"/>
      <c r="GT9" s="1377"/>
      <c r="GU9" s="1377"/>
      <c r="GV9" s="1377"/>
      <c r="GW9" s="1377"/>
      <c r="GX9" s="1377"/>
      <c r="GY9" s="1377"/>
      <c r="GZ9" s="1377"/>
      <c r="HA9" s="1377"/>
      <c r="HB9" s="1377"/>
      <c r="HC9" s="1377"/>
      <c r="HD9" s="1377"/>
      <c r="HE9" s="1377"/>
      <c r="HF9" s="1377"/>
      <c r="HG9" s="1377"/>
      <c r="HH9" s="1377"/>
      <c r="HI9" s="1377"/>
      <c r="HJ9" s="1377"/>
      <c r="HK9" s="1377"/>
      <c r="HL9" s="1377"/>
      <c r="HM9" s="1377"/>
      <c r="HN9" s="1377"/>
      <c r="HO9" s="1377"/>
      <c r="HP9" s="1377"/>
      <c r="HQ9" s="1377"/>
      <c r="HR9" s="1377"/>
      <c r="HS9" s="1377"/>
      <c r="HT9" s="1377"/>
      <c r="HU9" s="1377"/>
      <c r="HV9" s="1377"/>
      <c r="HW9" s="1377"/>
      <c r="HX9" s="1377"/>
      <c r="HY9" s="1377"/>
      <c r="HZ9" s="1377"/>
      <c r="IA9" s="1377"/>
      <c r="IB9" s="1377"/>
      <c r="IC9" s="1377"/>
      <c r="ID9" s="1377"/>
      <c r="IE9" s="1377"/>
      <c r="IF9" s="1377"/>
      <c r="IG9" s="1377"/>
      <c r="IH9" s="1377"/>
      <c r="II9" s="1377"/>
      <c r="IJ9" s="1377"/>
      <c r="IK9" s="1377"/>
      <c r="IL9" s="1377"/>
      <c r="IM9" s="1377"/>
      <c r="IN9" s="1377"/>
      <c r="IO9" s="1377"/>
      <c r="IP9" s="1377"/>
      <c r="IQ9" s="1377"/>
      <c r="IR9" s="1377"/>
      <c r="IS9" s="1377"/>
      <c r="IT9" s="1377"/>
      <c r="IU9" s="1377"/>
      <c r="IV9" s="1377"/>
      <c r="IW9" s="1377"/>
      <c r="IX9" s="1377"/>
      <c r="IY9" s="1377"/>
      <c r="IZ9" s="1377"/>
      <c r="JA9" s="1377"/>
      <c r="JB9" s="1377"/>
      <c r="JC9" s="1377"/>
      <c r="JD9" s="1377"/>
      <c r="JE9" s="1377"/>
      <c r="JF9" s="1377"/>
      <c r="JG9" s="1377"/>
      <c r="JH9" s="1377"/>
      <c r="JI9" s="1377"/>
      <c r="JJ9" s="1377"/>
      <c r="JK9" s="1377"/>
      <c r="JL9" s="1377"/>
      <c r="JM9" s="1377"/>
      <c r="JN9" s="1377"/>
      <c r="JO9" s="1377"/>
      <c r="JP9" s="1377"/>
      <c r="JQ9" s="1377"/>
      <c r="JR9" s="1377"/>
      <c r="JS9" s="1377"/>
      <c r="JT9" s="1377"/>
      <c r="JU9" s="1377"/>
      <c r="JV9" s="1377"/>
      <c r="JW9" s="1377"/>
      <c r="JX9" s="1377"/>
      <c r="JY9" s="1377"/>
      <c r="JZ9" s="1377"/>
      <c r="KA9" s="1377"/>
      <c r="KB9" s="1377"/>
      <c r="KC9" s="1377"/>
      <c r="KD9" s="1377"/>
      <c r="KE9" s="1377"/>
      <c r="KF9" s="1377"/>
      <c r="KG9" s="1377"/>
      <c r="KH9" s="1377"/>
      <c r="KI9" s="1377"/>
      <c r="KJ9" s="1377"/>
      <c r="KK9" s="1377"/>
      <c r="KL9" s="1377"/>
      <c r="KM9" s="1377"/>
      <c r="KN9" s="1377"/>
      <c r="KO9" s="1377"/>
      <c r="KP9" s="1377"/>
      <c r="KQ9" s="1377"/>
      <c r="KR9" s="1377"/>
      <c r="KS9" s="1377"/>
      <c r="KT9" s="1377"/>
      <c r="KU9" s="1377"/>
      <c r="KV9" s="1377"/>
      <c r="KW9" s="1377"/>
      <c r="KX9" s="1377"/>
      <c r="KY9" s="1377"/>
      <c r="KZ9" s="1377"/>
      <c r="LA9" s="1377"/>
      <c r="LB9" s="1377"/>
      <c r="LC9" s="1377"/>
      <c r="LD9" s="1377"/>
      <c r="LE9" s="1377"/>
      <c r="LF9" s="1377"/>
      <c r="LG9" s="1377"/>
      <c r="LH9" s="1377"/>
      <c r="LI9" s="1377"/>
      <c r="LJ9" s="1377"/>
      <c r="LK9" s="1377"/>
      <c r="LL9" s="1377"/>
      <c r="LM9" s="1377"/>
      <c r="LN9" s="1377"/>
      <c r="LO9" s="1377"/>
      <c r="LP9" s="1377"/>
      <c r="LQ9" s="1377"/>
      <c r="LR9" s="1377"/>
      <c r="LS9" s="1377"/>
      <c r="LT9" s="1377"/>
      <c r="LU9" s="1377"/>
      <c r="LV9" s="1377"/>
      <c r="LW9" s="1377"/>
      <c r="LX9" s="1377"/>
      <c r="LY9" s="1377"/>
      <c r="LZ9" s="1377"/>
      <c r="MA9" s="1377"/>
      <c r="MB9" s="1377"/>
      <c r="MC9" s="1377"/>
      <c r="MD9" s="1377"/>
      <c r="ME9" s="1377"/>
      <c r="MF9" s="1377"/>
      <c r="MG9" s="1377"/>
      <c r="MH9" s="1377"/>
      <c r="MI9" s="1377"/>
      <c r="MJ9" s="1377"/>
      <c r="MK9" s="1377"/>
      <c r="ML9" s="1377"/>
      <c r="MM9" s="1377"/>
      <c r="MN9" s="1377"/>
      <c r="MO9" s="1377"/>
      <c r="MP9" s="1377"/>
      <c r="MQ9" s="1377"/>
      <c r="MR9" s="1377"/>
      <c r="MS9" s="1377"/>
      <c r="MT9" s="1377"/>
      <c r="MU9" s="1377"/>
      <c r="MV9" s="1377"/>
      <c r="MW9" s="1377"/>
      <c r="MX9" s="1377"/>
      <c r="MY9" s="1377"/>
      <c r="MZ9" s="1377"/>
      <c r="NA9" s="1377"/>
      <c r="NB9" s="1377"/>
      <c r="NC9" s="1377"/>
      <c r="ND9" s="1377"/>
      <c r="NE9" s="1377"/>
      <c r="NF9" s="1377"/>
      <c r="NG9" s="1377"/>
      <c r="NH9" s="1377"/>
      <c r="NI9" s="1377"/>
      <c r="NJ9" s="1377"/>
      <c r="NK9" s="1377"/>
      <c r="NL9" s="1377"/>
      <c r="NM9" s="1377"/>
      <c r="NN9" s="1377"/>
      <c r="NO9" s="1377"/>
      <c r="NP9" s="1377"/>
      <c r="NQ9" s="1377"/>
      <c r="NR9" s="1377"/>
      <c r="NS9" s="1377"/>
      <c r="NT9" s="1377"/>
      <c r="NU9" s="1377"/>
      <c r="NV9" s="1377"/>
      <c r="NW9" s="1377"/>
      <c r="NX9" s="1377"/>
      <c r="NY9" s="1377"/>
      <c r="NZ9" s="1377"/>
      <c r="OA9" s="1377"/>
      <c r="OB9" s="1377"/>
      <c r="OC9" s="1377"/>
      <c r="OD9" s="1377"/>
      <c r="OE9" s="1377"/>
      <c r="OF9" s="1377"/>
      <c r="OG9" s="1377"/>
      <c r="OH9" s="1377"/>
      <c r="OI9" s="1377"/>
      <c r="OJ9" s="1377"/>
      <c r="OK9" s="1377"/>
      <c r="OL9" s="1377"/>
      <c r="OM9" s="1377"/>
      <c r="ON9" s="1377"/>
      <c r="OO9" s="1377"/>
      <c r="OP9" s="1377"/>
      <c r="OQ9" s="1377"/>
      <c r="OR9" s="1377"/>
      <c r="OS9" s="1377"/>
      <c r="OT9" s="1377"/>
      <c r="OU9" s="1377"/>
      <c r="OV9" s="1377"/>
      <c r="OW9" s="1377"/>
      <c r="OX9" s="1377"/>
      <c r="OY9" s="1377"/>
      <c r="OZ9" s="1377"/>
      <c r="PA9" s="1377"/>
      <c r="PB9" s="1377"/>
      <c r="PC9" s="1377"/>
      <c r="PD9" s="1377"/>
      <c r="PE9" s="1377"/>
      <c r="PF9" s="1377"/>
      <c r="PG9" s="1377"/>
      <c r="PH9" s="1377"/>
      <c r="PI9" s="1377"/>
      <c r="PJ9" s="1377"/>
      <c r="PK9" s="1377"/>
      <c r="PL9" s="1377"/>
      <c r="PM9" s="1377"/>
      <c r="PN9" s="1377"/>
      <c r="PO9" s="1377"/>
      <c r="PP9" s="1377"/>
      <c r="PQ9" s="1377"/>
      <c r="PR9" s="1377"/>
      <c r="PS9" s="1377"/>
      <c r="PT9" s="1377"/>
      <c r="PU9" s="1377"/>
      <c r="PV9" s="1377"/>
      <c r="PW9" s="1377"/>
      <c r="PX9" s="1377"/>
      <c r="PY9" s="1377"/>
      <c r="PZ9" s="1377"/>
      <c r="QA9" s="1377"/>
      <c r="QB9" s="1377"/>
      <c r="QC9" s="1377"/>
      <c r="QD9" s="1377"/>
      <c r="QE9" s="1377"/>
      <c r="QF9" s="1377"/>
      <c r="QG9" s="1377"/>
      <c r="QH9" s="1377"/>
      <c r="QI9" s="1377"/>
      <c r="QJ9" s="1377"/>
      <c r="QK9" s="1377"/>
      <c r="QL9" s="1377"/>
      <c r="QM9" s="1377"/>
      <c r="QN9" s="1377"/>
      <c r="QO9" s="1377"/>
      <c r="QP9" s="1377"/>
      <c r="QQ9" s="1377"/>
      <c r="QR9" s="1377"/>
      <c r="QS9" s="1377"/>
      <c r="QT9" s="1377"/>
      <c r="QU9" s="1377"/>
      <c r="QV9" s="1377"/>
      <c r="QW9" s="1377"/>
      <c r="QX9" s="1377"/>
      <c r="QY9" s="1377"/>
      <c r="QZ9" s="1377"/>
      <c r="RA9" s="1377"/>
      <c r="RB9" s="1377"/>
      <c r="RC9" s="1377"/>
      <c r="RD9" s="1377"/>
      <c r="RE9" s="1377"/>
      <c r="RF9" s="1377"/>
      <c r="RG9" s="1377"/>
      <c r="RH9" s="1377"/>
      <c r="RI9" s="1377"/>
      <c r="RJ9" s="1377"/>
      <c r="RK9" s="1377"/>
      <c r="RL9" s="1377"/>
      <c r="RM9" s="1377"/>
      <c r="RN9" s="1377"/>
      <c r="RO9" s="1377"/>
      <c r="RP9" s="1377"/>
      <c r="RQ9" s="1377"/>
      <c r="RR9" s="1377"/>
      <c r="RS9" s="1377"/>
      <c r="RT9" s="1377"/>
      <c r="RU9" s="1377"/>
      <c r="RV9" s="1377"/>
      <c r="RW9" s="1377"/>
      <c r="RX9" s="1377"/>
      <c r="RY9" s="1377"/>
      <c r="RZ9" s="1377"/>
      <c r="SA9" s="1377"/>
      <c r="SB9" s="1377"/>
      <c r="SC9" s="1377"/>
      <c r="SD9" s="1377"/>
      <c r="SE9" s="1377"/>
      <c r="SF9" s="1377"/>
      <c r="SG9" s="1377"/>
      <c r="SH9" s="1377"/>
      <c r="SI9" s="1377"/>
      <c r="SJ9" s="1377"/>
      <c r="SK9" s="1377"/>
      <c r="SL9" s="1377"/>
      <c r="SM9" s="1377"/>
      <c r="SN9" s="1377"/>
      <c r="SO9" s="1377"/>
      <c r="SP9" s="1377"/>
      <c r="SQ9" s="1377"/>
      <c r="SR9" s="1377"/>
      <c r="SS9" s="1377"/>
      <c r="ST9" s="1377"/>
      <c r="SU9" s="1377"/>
      <c r="SV9" s="1377"/>
      <c r="SW9" s="1377"/>
      <c r="SX9" s="1377"/>
      <c r="SY9" s="1377"/>
      <c r="SZ9" s="1377"/>
      <c r="TA9" s="1377"/>
      <c r="TB9" s="1377"/>
      <c r="TC9" s="1377"/>
      <c r="TD9" s="1377"/>
      <c r="TE9" s="1377"/>
      <c r="TF9" s="1377"/>
      <c r="TG9" s="1377"/>
      <c r="TH9" s="1377"/>
      <c r="TI9" s="1377"/>
      <c r="TJ9" s="1377"/>
      <c r="TK9" s="1377"/>
      <c r="TL9" s="1377"/>
      <c r="TM9" s="1377"/>
      <c r="TN9" s="1377"/>
      <c r="TO9" s="1377"/>
      <c r="TP9" s="1377"/>
      <c r="TQ9" s="1377"/>
      <c r="TR9" s="1377"/>
      <c r="TS9" s="1377"/>
      <c r="TT9" s="1377"/>
      <c r="TU9" s="1377"/>
      <c r="TV9" s="1377"/>
      <c r="TW9" s="1377"/>
      <c r="TX9" s="1377"/>
      <c r="TY9" s="1377"/>
      <c r="TZ9" s="1377"/>
      <c r="UA9" s="1377"/>
      <c r="UB9" s="1377"/>
      <c r="UC9" s="1377"/>
      <c r="UD9" s="1377"/>
      <c r="UE9" s="1377"/>
      <c r="UF9" s="1377"/>
      <c r="UG9" s="1377"/>
      <c r="UH9" s="1377"/>
      <c r="UI9" s="1377"/>
      <c r="UJ9" s="1377"/>
      <c r="UK9" s="1377"/>
      <c r="UL9" s="1377"/>
      <c r="UM9" s="1377"/>
      <c r="UN9" s="1377"/>
      <c r="UO9" s="1377"/>
      <c r="UP9" s="1377"/>
      <c r="UQ9" s="1377"/>
      <c r="UR9" s="1377"/>
      <c r="US9" s="1377"/>
      <c r="UT9" s="1377"/>
      <c r="UU9" s="1377"/>
      <c r="UV9" s="1377"/>
      <c r="UW9" s="1377"/>
      <c r="UX9" s="1377"/>
      <c r="UY9" s="1377"/>
      <c r="UZ9" s="1377"/>
      <c r="VA9" s="1377"/>
      <c r="VB9" s="1377"/>
      <c r="VC9" s="1377"/>
      <c r="VD9" s="1377"/>
      <c r="VE9" s="1377"/>
      <c r="VF9" s="1377"/>
      <c r="VG9" s="1377"/>
      <c r="VH9" s="1377"/>
      <c r="VI9" s="1377"/>
      <c r="VJ9" s="1377"/>
      <c r="VK9" s="1377"/>
      <c r="VL9" s="1377"/>
      <c r="VM9" s="1377"/>
      <c r="VN9" s="1377"/>
      <c r="VO9" s="1377"/>
      <c r="VP9" s="1377"/>
      <c r="VQ9" s="1377"/>
      <c r="VR9" s="1377"/>
      <c r="VS9" s="1377"/>
      <c r="VT9" s="1377"/>
      <c r="VU9" s="1377"/>
      <c r="VV9" s="1377"/>
      <c r="VW9" s="1377"/>
      <c r="VX9" s="1377"/>
      <c r="VY9" s="1377"/>
      <c r="VZ9" s="1377"/>
      <c r="WA9" s="1377"/>
      <c r="WB9" s="1377"/>
      <c r="WC9" s="1377"/>
      <c r="WD9" s="1377"/>
      <c r="WE9" s="1377"/>
      <c r="WF9" s="1377"/>
      <c r="WG9" s="1377"/>
      <c r="WH9" s="1377"/>
      <c r="WI9" s="1377"/>
      <c r="WJ9" s="1377"/>
      <c r="WK9" s="1377"/>
      <c r="WL9" s="1377"/>
      <c r="WM9" s="1377"/>
      <c r="WN9" s="1377"/>
      <c r="WO9" s="1377"/>
      <c r="WP9" s="1377"/>
      <c r="WQ9" s="1377"/>
      <c r="WR9" s="1377"/>
      <c r="WS9" s="1377"/>
      <c r="WT9" s="1377"/>
      <c r="WU9" s="1377"/>
      <c r="WV9" s="1377"/>
      <c r="WW9" s="1377"/>
      <c r="WX9" s="1377"/>
      <c r="WY9" s="1377"/>
      <c r="WZ9" s="1377"/>
      <c r="XA9" s="1377"/>
      <c r="XB9" s="1377"/>
      <c r="XC9" s="1377"/>
      <c r="XD9" s="1377"/>
      <c r="XE9" s="1377"/>
      <c r="XF9" s="1377"/>
      <c r="XG9" s="1377"/>
      <c r="XH9" s="1377"/>
      <c r="XI9" s="1377"/>
      <c r="XJ9" s="1377"/>
      <c r="XK9" s="1377"/>
      <c r="XL9" s="1377"/>
      <c r="XM9" s="1377"/>
      <c r="XN9" s="1377"/>
      <c r="XO9" s="1377"/>
      <c r="XP9" s="1377"/>
      <c r="XQ9" s="1377"/>
      <c r="XR9" s="1377"/>
      <c r="XS9" s="1377"/>
      <c r="XT9" s="1377"/>
      <c r="XU9" s="1377"/>
      <c r="XV9" s="1377"/>
      <c r="XW9" s="1377"/>
      <c r="XX9" s="1377"/>
      <c r="XY9" s="1377"/>
      <c r="XZ9" s="1377"/>
      <c r="YA9" s="1377"/>
      <c r="YB9" s="1377"/>
      <c r="YC9" s="1377"/>
      <c r="YD9" s="1377"/>
      <c r="YE9" s="1377"/>
      <c r="YF9" s="1377"/>
      <c r="YG9" s="1377"/>
      <c r="YH9" s="1377"/>
      <c r="YI9" s="1377"/>
      <c r="YJ9" s="1377"/>
      <c r="YK9" s="1377"/>
      <c r="YL9" s="1377"/>
      <c r="YM9" s="1377"/>
      <c r="YN9" s="1377"/>
      <c r="YO9" s="1377"/>
      <c r="YP9" s="1377"/>
      <c r="YQ9" s="1377"/>
      <c r="YR9" s="1377"/>
      <c r="YS9" s="1377"/>
      <c r="YT9" s="1377"/>
      <c r="YU9" s="1377"/>
      <c r="YV9" s="1377"/>
      <c r="YW9" s="1377"/>
      <c r="YX9" s="1377"/>
      <c r="YY9" s="1377"/>
      <c r="YZ9" s="1377"/>
      <c r="ZA9" s="1377"/>
      <c r="ZB9" s="1377"/>
      <c r="ZC9" s="1377"/>
      <c r="ZD9" s="1377"/>
      <c r="ZE9" s="1377"/>
      <c r="ZF9" s="1377"/>
      <c r="ZG9" s="1377"/>
      <c r="ZH9" s="1377"/>
      <c r="ZI9" s="1377"/>
      <c r="ZJ9" s="1377"/>
      <c r="ZK9" s="1377"/>
      <c r="ZL9" s="1377"/>
      <c r="ZM9" s="1377"/>
      <c r="ZN9" s="1377"/>
      <c r="ZO9" s="1377"/>
      <c r="ZP9" s="1377"/>
      <c r="ZQ9" s="1377"/>
      <c r="ZR9" s="1377"/>
      <c r="ZS9" s="1377"/>
      <c r="ZT9" s="1377"/>
      <c r="ZU9" s="1377"/>
      <c r="ZV9" s="1377"/>
      <c r="ZW9" s="1377"/>
      <c r="ZX9" s="1377"/>
      <c r="ZY9" s="1377"/>
      <c r="ZZ9" s="1377"/>
      <c r="AAA9" s="1377"/>
      <c r="AAB9" s="1377"/>
      <c r="AAC9" s="1377"/>
      <c r="AAD9" s="1377"/>
      <c r="AAE9" s="1377"/>
      <c r="AAF9" s="1377"/>
      <c r="AAG9" s="1377"/>
      <c r="AAH9" s="1377"/>
      <c r="AAI9" s="1377"/>
      <c r="AAJ9" s="1377"/>
      <c r="AAK9" s="1377"/>
      <c r="AAL9" s="1377"/>
      <c r="AAM9" s="1377"/>
      <c r="AAN9" s="1377"/>
      <c r="AAO9" s="1377"/>
      <c r="AAP9" s="1377"/>
      <c r="AAQ9" s="1377"/>
      <c r="AAR9" s="1377"/>
      <c r="AAS9" s="1377"/>
      <c r="AAT9" s="1377"/>
      <c r="AAU9" s="1377"/>
      <c r="AAV9" s="1377"/>
      <c r="AAW9" s="1377"/>
      <c r="AAX9" s="1377"/>
      <c r="AAY9" s="1377"/>
      <c r="AAZ9" s="1377"/>
      <c r="ABA9" s="1377"/>
      <c r="ABB9" s="1377"/>
      <c r="ABC9" s="1377"/>
      <c r="ABD9" s="1377"/>
      <c r="ABE9" s="1377"/>
      <c r="ABF9" s="1377"/>
      <c r="ABG9" s="1377"/>
      <c r="ABH9" s="1377"/>
      <c r="ABI9" s="1377"/>
      <c r="ABJ9" s="1377"/>
      <c r="ABK9" s="1377"/>
      <c r="ABL9" s="1377"/>
      <c r="ABM9" s="1377"/>
      <c r="ABN9" s="1377"/>
      <c r="ABO9" s="1377"/>
      <c r="ABP9" s="1377"/>
      <c r="ABQ9" s="1377"/>
      <c r="ABR9" s="1377"/>
      <c r="ABS9" s="1377"/>
      <c r="ABT9" s="1377"/>
      <c r="ABU9" s="1377"/>
      <c r="ABV9" s="1377"/>
      <c r="ABW9" s="1377"/>
      <c r="ABX9" s="1377"/>
      <c r="ABY9" s="1377"/>
      <c r="ABZ9" s="1377"/>
      <c r="ACA9" s="1377"/>
      <c r="ACB9" s="1377"/>
      <c r="ACC9" s="1377"/>
      <c r="ACD9" s="1377"/>
      <c r="ACE9" s="1377"/>
      <c r="ACF9" s="1377"/>
      <c r="ACG9" s="1377"/>
      <c r="ACH9" s="1377"/>
      <c r="ACI9" s="1377"/>
      <c r="ACJ9" s="1377"/>
      <c r="ACK9" s="1377"/>
      <c r="ACL9" s="1377"/>
      <c r="ACM9" s="1377"/>
      <c r="ACN9" s="1377"/>
      <c r="ACO9" s="1377"/>
      <c r="ACP9" s="1377"/>
      <c r="ACQ9" s="1377"/>
      <c r="ACR9" s="1377"/>
      <c r="ACS9" s="1377"/>
      <c r="ACT9" s="1377"/>
      <c r="ACU9" s="1377"/>
      <c r="ACV9" s="1377"/>
      <c r="ACW9" s="1377"/>
      <c r="ACX9" s="1377"/>
      <c r="ACY9" s="1377"/>
      <c r="ACZ9" s="1377"/>
      <c r="ADA9" s="1377"/>
      <c r="ADB9" s="1377"/>
      <c r="ADC9" s="1377"/>
      <c r="ADD9" s="1377"/>
      <c r="ADE9" s="1377"/>
      <c r="ADF9" s="1377"/>
      <c r="ADG9" s="1377"/>
      <c r="ADH9" s="1377"/>
      <c r="ADI9" s="1377"/>
      <c r="ADJ9" s="1377"/>
      <c r="ADK9" s="1377"/>
      <c r="ADL9" s="1377"/>
      <c r="ADM9" s="1377"/>
      <c r="ADN9" s="1377"/>
      <c r="ADO9" s="1377"/>
      <c r="ADP9" s="1377"/>
      <c r="ADQ9" s="1377"/>
      <c r="ADR9" s="1377"/>
      <c r="ADS9" s="1377"/>
      <c r="ADT9" s="1377"/>
      <c r="ADU9" s="1377"/>
      <c r="ADV9" s="1377"/>
      <c r="ADW9" s="1377"/>
      <c r="ADX9" s="1377"/>
      <c r="ADY9" s="1377"/>
      <c r="ADZ9" s="1377"/>
      <c r="AEA9" s="1377"/>
      <c r="AEB9" s="1377"/>
      <c r="AEC9" s="1377"/>
      <c r="AED9" s="1377"/>
      <c r="AEE9" s="1377"/>
      <c r="AEF9" s="1377"/>
      <c r="AEG9" s="1377"/>
      <c r="AEH9" s="1377"/>
      <c r="AEI9" s="1377"/>
      <c r="AEJ9" s="1377"/>
      <c r="AEK9" s="1377"/>
      <c r="AEL9" s="1377"/>
      <c r="AEM9" s="1377"/>
      <c r="AEN9" s="1377"/>
      <c r="AEO9" s="1377"/>
      <c r="AEP9" s="1377"/>
      <c r="AEQ9" s="1377"/>
      <c r="AER9" s="1377"/>
      <c r="AES9" s="1377"/>
      <c r="AET9" s="1377"/>
      <c r="AEU9" s="1377"/>
      <c r="AEV9" s="1377"/>
      <c r="AEW9" s="1377"/>
      <c r="AEX9" s="1377"/>
      <c r="AEY9" s="1377"/>
      <c r="AEZ9" s="1377"/>
      <c r="AFA9" s="1377"/>
      <c r="AFB9" s="1377"/>
      <c r="AFC9" s="1377"/>
      <c r="AFD9" s="1377"/>
      <c r="AFE9" s="1377"/>
      <c r="AFF9" s="1377"/>
      <c r="AFG9" s="1377"/>
      <c r="AFH9" s="1377"/>
      <c r="AFI9" s="1377"/>
      <c r="AFJ9" s="1377"/>
      <c r="AFK9" s="1377"/>
      <c r="AFL9" s="1377"/>
      <c r="AFM9" s="1377"/>
      <c r="AFN9" s="1377"/>
      <c r="AFO9" s="1377"/>
      <c r="AFP9" s="1377"/>
      <c r="AFQ9" s="1377"/>
      <c r="AFR9" s="1377"/>
      <c r="AFS9" s="1377"/>
      <c r="AFT9" s="1377"/>
      <c r="AFU9" s="1377"/>
      <c r="AFV9" s="1377"/>
      <c r="AFW9" s="1377"/>
      <c r="AFX9" s="1377"/>
      <c r="AFY9" s="1377"/>
      <c r="AFZ9" s="1377"/>
      <c r="AGA9" s="1377"/>
      <c r="AGB9" s="1377"/>
      <c r="AGC9" s="1377"/>
      <c r="AGD9" s="1377"/>
      <c r="AGE9" s="1377"/>
      <c r="AGF9" s="1377"/>
      <c r="AGG9" s="1377"/>
      <c r="AGH9" s="1377"/>
      <c r="AGI9" s="1377"/>
      <c r="AGJ9" s="1377"/>
      <c r="AGK9" s="1377"/>
      <c r="AGL9" s="1377"/>
      <c r="AGM9" s="1377"/>
      <c r="AGN9" s="1377"/>
      <c r="AGO9" s="1377"/>
      <c r="AGP9" s="1377"/>
      <c r="AGQ9" s="1377"/>
      <c r="AGR9" s="1377"/>
      <c r="AGS9" s="1377"/>
      <c r="AGT9" s="1377"/>
      <c r="AGU9" s="1377"/>
      <c r="AGV9" s="1377"/>
      <c r="AGW9" s="1377"/>
      <c r="AGX9" s="1377"/>
      <c r="AGY9" s="1377"/>
      <c r="AGZ9" s="1377"/>
      <c r="AHA9" s="1377"/>
      <c r="AHB9" s="1377"/>
      <c r="AHC9" s="1377"/>
      <c r="AHD9" s="1377"/>
      <c r="AHE9" s="1377"/>
      <c r="AHF9" s="1377"/>
      <c r="AHG9" s="1377"/>
      <c r="AHH9" s="1377"/>
      <c r="AHI9" s="1377"/>
      <c r="AHJ9" s="1377"/>
      <c r="AHK9" s="1377"/>
      <c r="AHL9" s="1377"/>
      <c r="AHM9" s="1377"/>
      <c r="AHN9" s="1377"/>
      <c r="AHO9" s="1377"/>
      <c r="AHP9" s="1377"/>
      <c r="AHQ9" s="1377"/>
      <c r="AHR9" s="1377"/>
      <c r="AHS9" s="1377"/>
      <c r="AHT9" s="1377"/>
      <c r="AHU9" s="1377"/>
      <c r="AHV9" s="1377"/>
      <c r="AHW9" s="1377"/>
      <c r="AHX9" s="1377"/>
      <c r="AHY9" s="1377"/>
      <c r="AHZ9" s="1377"/>
      <c r="AIA9" s="1377"/>
      <c r="AIB9" s="1377"/>
      <c r="AIC9" s="1377"/>
      <c r="AID9" s="1377"/>
      <c r="AIE9" s="1377"/>
      <c r="AIF9" s="1377"/>
      <c r="AIG9" s="1377"/>
      <c r="AIH9" s="1377"/>
      <c r="AII9" s="1377"/>
      <c r="AIJ9" s="1377"/>
      <c r="AIK9" s="1377"/>
      <c r="AIL9" s="1377"/>
      <c r="AIM9" s="1377"/>
      <c r="AIN9" s="1377"/>
      <c r="AIO9" s="1377"/>
      <c r="AIP9" s="1377"/>
      <c r="AIQ9" s="1377"/>
      <c r="AIR9" s="1377"/>
      <c r="AIS9" s="1377"/>
      <c r="AIT9" s="1377"/>
      <c r="AIU9" s="1377"/>
      <c r="AIV9" s="1377"/>
      <c r="AIW9" s="1377"/>
      <c r="AIX9" s="1377"/>
      <c r="AIY9" s="1377"/>
      <c r="AIZ9" s="1377"/>
      <c r="AJA9" s="1377"/>
      <c r="AJB9" s="1377"/>
      <c r="AJC9" s="1377"/>
      <c r="AJD9" s="1377"/>
      <c r="AJE9" s="1377"/>
      <c r="AJF9" s="1377"/>
      <c r="AJG9" s="1377"/>
      <c r="AJH9" s="1377"/>
      <c r="AJI9" s="1377"/>
      <c r="AJJ9" s="1377"/>
      <c r="AJK9" s="1377"/>
      <c r="AJL9" s="1377"/>
      <c r="AJM9" s="1377"/>
      <c r="AJN9" s="1377"/>
      <c r="AJO9" s="1377"/>
      <c r="AJP9" s="1377"/>
      <c r="AJQ9" s="1377"/>
      <c r="AJR9" s="1377"/>
      <c r="AJS9" s="1377"/>
      <c r="AJT9" s="1377"/>
      <c r="AJU9" s="1377"/>
      <c r="AJV9" s="1377"/>
      <c r="AJW9" s="1377"/>
      <c r="AJX9" s="1377"/>
      <c r="AJY9" s="1377"/>
      <c r="AJZ9" s="1377"/>
      <c r="AKA9" s="1377"/>
      <c r="AKB9" s="1377"/>
      <c r="AKC9" s="1377"/>
      <c r="AKD9" s="1377"/>
      <c r="AKE9" s="1377"/>
      <c r="AKF9" s="1377"/>
      <c r="AKG9" s="1377"/>
      <c r="AKH9" s="1377"/>
      <c r="AKI9" s="1377"/>
      <c r="AKJ9" s="1377"/>
      <c r="AKK9" s="1377"/>
      <c r="AKL9" s="1377"/>
      <c r="AKM9" s="1377"/>
      <c r="AKN9" s="1377"/>
      <c r="AKO9" s="1377"/>
      <c r="AKP9" s="1377"/>
      <c r="AKQ9" s="1377"/>
      <c r="AKR9" s="1377"/>
      <c r="AKS9" s="1377"/>
      <c r="AKT9" s="1377"/>
      <c r="AKU9" s="1377"/>
      <c r="AKV9" s="1377"/>
      <c r="AKW9" s="1377"/>
      <c r="AKX9" s="1377"/>
      <c r="AKY9" s="1377"/>
      <c r="AKZ9" s="1377"/>
      <c r="ALA9" s="1377"/>
      <c r="ALB9" s="1377"/>
      <c r="ALC9" s="1377"/>
      <c r="ALD9" s="1377"/>
      <c r="ALE9" s="1377"/>
      <c r="ALF9" s="1377"/>
      <c r="ALG9" s="1377"/>
      <c r="ALH9" s="1377"/>
      <c r="ALI9" s="1377"/>
      <c r="ALJ9" s="1377"/>
      <c r="ALK9" s="1377"/>
      <c r="ALL9" s="1377"/>
      <c r="ALM9" s="1377"/>
      <c r="ALN9" s="1377"/>
      <c r="ALO9" s="1377"/>
      <c r="ALP9" s="1377"/>
      <c r="ALQ9" s="1377"/>
      <c r="ALR9" s="1377"/>
      <c r="ALS9" s="1377"/>
      <c r="ALT9" s="1377"/>
      <c r="ALU9" s="1377"/>
      <c r="ALV9" s="1377"/>
      <c r="ALW9" s="1377"/>
      <c r="ALX9" s="1377"/>
      <c r="ALY9" s="1377"/>
      <c r="ALZ9" s="1377"/>
      <c r="AMA9" s="1377"/>
      <c r="AMB9" s="1377"/>
      <c r="AMC9" s="1377"/>
      <c r="AMD9" s="1377"/>
      <c r="AME9" s="1377"/>
      <c r="AMF9" s="1377"/>
      <c r="AMG9" s="1377"/>
      <c r="AMH9" s="1377"/>
      <c r="AMI9" s="1377"/>
      <c r="AMJ9" s="1377"/>
      <c r="AMK9" s="1377"/>
      <c r="AML9" s="1377"/>
      <c r="AMM9" s="1377"/>
      <c r="AMN9" s="1377"/>
      <c r="AMO9" s="1377"/>
      <c r="AMP9" s="1377"/>
      <c r="AMQ9" s="1377"/>
      <c r="AMR9" s="1377"/>
      <c r="AMS9" s="1377"/>
      <c r="AMT9" s="1377"/>
      <c r="AMU9" s="1377"/>
      <c r="AMV9" s="1377"/>
      <c r="AMW9" s="1377"/>
      <c r="AMX9" s="1377"/>
      <c r="AMY9" s="1377"/>
      <c r="AMZ9" s="1377"/>
      <c r="ANA9" s="1377"/>
      <c r="ANB9" s="1377"/>
      <c r="ANC9" s="1377"/>
      <c r="AND9" s="1377"/>
      <c r="ANE9" s="1377"/>
      <c r="ANF9" s="1377"/>
      <c r="ANG9" s="1377"/>
      <c r="ANH9" s="1377"/>
      <c r="ANI9" s="1377"/>
      <c r="ANJ9" s="1377"/>
      <c r="ANK9" s="1377"/>
      <c r="ANL9" s="1377"/>
      <c r="ANM9" s="1377"/>
      <c r="ANN9" s="1377"/>
      <c r="ANO9" s="1377"/>
      <c r="ANP9" s="1377"/>
      <c r="ANQ9" s="1377"/>
      <c r="ANR9" s="1377"/>
      <c r="ANS9" s="1377"/>
      <c r="ANT9" s="1377"/>
      <c r="ANU9" s="1377"/>
      <c r="ANV9" s="1377"/>
      <c r="ANW9" s="1377"/>
      <c r="ANX9" s="1377"/>
      <c r="ANY9" s="1377"/>
      <c r="ANZ9" s="1377"/>
      <c r="AOA9" s="1377"/>
      <c r="AOB9" s="1377"/>
      <c r="AOC9" s="1377"/>
      <c r="AOD9" s="1377"/>
      <c r="AOE9" s="1377"/>
      <c r="AOF9" s="1377"/>
      <c r="AOG9" s="1377"/>
      <c r="AOH9" s="1377"/>
      <c r="AOI9" s="1377"/>
      <c r="AOJ9" s="1377"/>
      <c r="AOK9" s="1377"/>
      <c r="AOL9" s="1377"/>
      <c r="AOM9" s="1377"/>
      <c r="AON9" s="1377"/>
      <c r="AOO9" s="1377"/>
      <c r="AOP9" s="1377"/>
      <c r="AOQ9" s="1377"/>
      <c r="AOR9" s="1377"/>
      <c r="AOS9" s="1377"/>
      <c r="AOT9" s="1377"/>
      <c r="AOU9" s="1377"/>
      <c r="AOV9" s="1377"/>
      <c r="AOW9" s="1377"/>
      <c r="AOX9" s="1377"/>
      <c r="AOY9" s="1377"/>
      <c r="AOZ9" s="1377"/>
      <c r="APA9" s="1377"/>
      <c r="APB9" s="1377"/>
      <c r="APC9" s="1377"/>
      <c r="APD9" s="1377"/>
      <c r="APE9" s="1377"/>
      <c r="APF9" s="1377"/>
      <c r="APG9" s="1377"/>
      <c r="APH9" s="1377"/>
      <c r="API9" s="1377"/>
      <c r="APJ9" s="1377"/>
      <c r="APK9" s="1377"/>
      <c r="APL9" s="1377"/>
      <c r="APM9" s="1377"/>
      <c r="APN9" s="1377"/>
      <c r="APO9" s="1377"/>
      <c r="APP9" s="1377"/>
      <c r="APQ9" s="1377"/>
      <c r="APR9" s="1377"/>
      <c r="APS9" s="1377"/>
      <c r="APT9" s="1377"/>
      <c r="APU9" s="1377"/>
      <c r="APV9" s="1377"/>
      <c r="APW9" s="1377"/>
      <c r="APX9" s="1377"/>
      <c r="APY9" s="1377"/>
      <c r="APZ9" s="1377"/>
      <c r="AQA9" s="1377"/>
      <c r="AQB9" s="1377"/>
      <c r="AQC9" s="1377"/>
      <c r="AQD9" s="1377"/>
      <c r="AQE9" s="1377"/>
      <c r="AQF9" s="1377"/>
      <c r="AQG9" s="1377"/>
      <c r="AQH9" s="1377"/>
      <c r="AQI9" s="1377"/>
      <c r="AQJ9" s="1377"/>
      <c r="AQK9" s="1377"/>
      <c r="AQL9" s="1377"/>
      <c r="AQM9" s="1377"/>
      <c r="AQN9" s="1377"/>
      <c r="AQO9" s="1377"/>
      <c r="AQP9" s="1377"/>
      <c r="AQQ9" s="1377"/>
      <c r="AQR9" s="1377"/>
      <c r="AQS9" s="1377"/>
      <c r="AQT9" s="1377"/>
      <c r="AQU9" s="1377"/>
      <c r="AQV9" s="1377"/>
      <c r="AQW9" s="1377"/>
      <c r="AQX9" s="1377"/>
      <c r="AQY9" s="1377"/>
      <c r="AQZ9" s="1377"/>
      <c r="ARA9" s="1377"/>
      <c r="ARB9" s="1377"/>
      <c r="ARC9" s="1377"/>
      <c r="ARD9" s="1377"/>
      <c r="ARE9" s="1377"/>
      <c r="ARF9" s="1377"/>
      <c r="ARG9" s="1377"/>
      <c r="ARH9" s="1377"/>
      <c r="ARI9" s="1377"/>
      <c r="ARJ9" s="1377"/>
      <c r="ARK9" s="1377"/>
      <c r="ARL9" s="1377"/>
      <c r="ARM9" s="1377"/>
      <c r="ARN9" s="1377"/>
      <c r="ARO9" s="1377"/>
      <c r="ARP9" s="1377"/>
      <c r="ARQ9" s="1377"/>
      <c r="ARR9" s="1377"/>
      <c r="ARS9" s="1377"/>
      <c r="ART9" s="1377"/>
      <c r="ARU9" s="1377"/>
      <c r="ARV9" s="1377"/>
      <c r="ARW9" s="1377"/>
      <c r="ARX9" s="1377"/>
      <c r="ARY9" s="1377"/>
      <c r="ARZ9" s="1377"/>
      <c r="ASA9" s="1377"/>
      <c r="ASB9" s="1377"/>
      <c r="ASC9" s="1377"/>
      <c r="ASD9" s="1377"/>
      <c r="ASE9" s="1377"/>
      <c r="ASF9" s="1377"/>
      <c r="ASG9" s="1377"/>
      <c r="ASH9" s="1377"/>
      <c r="ASI9" s="1377"/>
      <c r="ASJ9" s="1377"/>
      <c r="ASK9" s="1377"/>
      <c r="ASL9" s="1377"/>
      <c r="ASM9" s="1377"/>
      <c r="ASN9" s="1377"/>
      <c r="ASO9" s="1377"/>
      <c r="ASP9" s="1377"/>
      <c r="ASQ9" s="1377"/>
      <c r="ASR9" s="1377"/>
      <c r="ASS9" s="1377"/>
      <c r="AST9" s="1377"/>
      <c r="ASU9" s="1377"/>
      <c r="ASV9" s="1377"/>
      <c r="ASW9" s="1377"/>
      <c r="ASX9" s="1377"/>
      <c r="ASY9" s="1377"/>
      <c r="ASZ9" s="1377"/>
      <c r="ATA9" s="1377"/>
      <c r="ATB9" s="1377"/>
      <c r="ATC9" s="1377"/>
      <c r="ATD9" s="1377"/>
      <c r="ATE9" s="1377"/>
      <c r="ATF9" s="1377"/>
      <c r="ATG9" s="1377"/>
      <c r="ATH9" s="1377"/>
      <c r="ATI9" s="1377"/>
      <c r="ATJ9" s="1377"/>
      <c r="ATK9" s="1377"/>
      <c r="ATL9" s="1377"/>
      <c r="ATM9" s="1377"/>
      <c r="ATN9" s="1377"/>
      <c r="ATO9" s="1377"/>
      <c r="ATP9" s="1377"/>
      <c r="ATQ9" s="1377"/>
      <c r="ATR9" s="1377"/>
      <c r="ATS9" s="1377"/>
      <c r="ATT9" s="1377"/>
      <c r="ATU9" s="1377"/>
      <c r="ATV9" s="1377"/>
      <c r="ATW9" s="1377"/>
      <c r="ATX9" s="1377"/>
      <c r="ATY9" s="1377"/>
      <c r="ATZ9" s="1377"/>
      <c r="AUA9" s="1377"/>
      <c r="AUB9" s="1377"/>
      <c r="AUC9" s="1377"/>
      <c r="AUD9" s="1377"/>
      <c r="AUE9" s="1377"/>
      <c r="AUF9" s="1377"/>
      <c r="AUG9" s="1377"/>
      <c r="AUH9" s="1377"/>
      <c r="AUI9" s="1377"/>
      <c r="AUJ9" s="1377"/>
      <c r="AUK9" s="1377"/>
      <c r="AUL9" s="1377"/>
      <c r="AUM9" s="1377"/>
      <c r="AUN9" s="1377"/>
      <c r="AUO9" s="1377"/>
      <c r="AUP9" s="1377"/>
      <c r="AUQ9" s="1377"/>
      <c r="AUR9" s="1377"/>
      <c r="AUS9" s="1377"/>
      <c r="AUT9" s="1377"/>
      <c r="AUU9" s="1377"/>
      <c r="AUV9" s="1377"/>
      <c r="AUW9" s="1377"/>
      <c r="AUX9" s="1377"/>
      <c r="AUY9" s="1377"/>
      <c r="AUZ9" s="1377"/>
      <c r="AVA9" s="1377"/>
      <c r="AVB9" s="1377"/>
      <c r="AVC9" s="1377"/>
      <c r="AVD9" s="1377"/>
      <c r="AVE9" s="1377"/>
      <c r="AVF9" s="1377"/>
      <c r="AVG9" s="1377"/>
      <c r="AVH9" s="1377"/>
      <c r="AVI9" s="1377"/>
      <c r="AVJ9" s="1377"/>
      <c r="AVK9" s="1377"/>
      <c r="AVL9" s="1377"/>
      <c r="AVM9" s="1377"/>
      <c r="AVN9" s="1377"/>
      <c r="AVO9" s="1377"/>
      <c r="AVP9" s="1377"/>
      <c r="AVQ9" s="1377"/>
      <c r="AVR9" s="1377"/>
      <c r="AVS9" s="1377"/>
      <c r="AVT9" s="1377"/>
      <c r="AVU9" s="1377"/>
      <c r="AVV9" s="1377"/>
      <c r="AVW9" s="1377"/>
      <c r="AVX9" s="1377"/>
      <c r="AVY9" s="1377"/>
      <c r="AVZ9" s="1377"/>
      <c r="AWA9" s="1377"/>
      <c r="AWB9" s="1377"/>
      <c r="AWC9" s="1377"/>
      <c r="AWD9" s="1377"/>
      <c r="AWE9" s="1377"/>
      <c r="AWF9" s="1377"/>
      <c r="AWG9" s="1377"/>
      <c r="AWH9" s="1377"/>
      <c r="AWI9" s="1377"/>
      <c r="AWJ9" s="1377"/>
      <c r="AWK9" s="1377"/>
      <c r="AWL9" s="1377"/>
      <c r="AWM9" s="1377"/>
      <c r="AWN9" s="1377"/>
      <c r="AWO9" s="1377"/>
      <c r="AWP9" s="1377"/>
      <c r="AWQ9" s="1377"/>
      <c r="AWR9" s="1377"/>
      <c r="AWS9" s="1377"/>
      <c r="AWT9" s="1377"/>
      <c r="AWU9" s="1377"/>
      <c r="AWV9" s="1377"/>
      <c r="AWW9" s="1377"/>
      <c r="AWX9" s="1377"/>
      <c r="AWY9" s="1377"/>
      <c r="AWZ9" s="1377"/>
      <c r="AXA9" s="1377"/>
      <c r="AXB9" s="1377"/>
      <c r="AXC9" s="1377"/>
      <c r="AXD9" s="1377"/>
      <c r="AXE9" s="1377"/>
      <c r="AXF9" s="1377"/>
      <c r="AXG9" s="1377"/>
      <c r="AXH9" s="1377"/>
      <c r="AXI9" s="1377"/>
      <c r="AXJ9" s="1377"/>
      <c r="AXK9" s="1377"/>
      <c r="AXL9" s="1377"/>
      <c r="AXM9" s="1377"/>
      <c r="AXN9" s="1377"/>
      <c r="AXO9" s="1377"/>
      <c r="AXP9" s="1377"/>
      <c r="AXQ9" s="1377"/>
      <c r="AXR9" s="1377"/>
      <c r="AXS9" s="1377"/>
      <c r="AXT9" s="1377"/>
      <c r="AXU9" s="1377"/>
      <c r="AXV9" s="1377"/>
      <c r="AXW9" s="1377"/>
      <c r="AXX9" s="1377"/>
      <c r="AXY9" s="1377"/>
      <c r="AXZ9" s="1377"/>
      <c r="AYA9" s="1377"/>
      <c r="AYB9" s="1377"/>
      <c r="AYC9" s="1377"/>
      <c r="AYD9" s="1377"/>
      <c r="AYE9" s="1377"/>
      <c r="AYF9" s="1377"/>
      <c r="AYG9" s="1377"/>
      <c r="AYH9" s="1377"/>
      <c r="AYI9" s="1377"/>
      <c r="AYJ9" s="1377"/>
      <c r="AYK9" s="1377"/>
      <c r="AYL9" s="1377"/>
      <c r="AYM9" s="1377"/>
      <c r="AYN9" s="1377"/>
      <c r="AYO9" s="1377"/>
      <c r="AYP9" s="1377"/>
      <c r="AYQ9" s="1377"/>
      <c r="AYR9" s="1377"/>
      <c r="AYS9" s="1377"/>
      <c r="AYT9" s="1377"/>
      <c r="AYU9" s="1377"/>
      <c r="AYV9" s="1377"/>
      <c r="AYW9" s="1377"/>
      <c r="AYX9" s="1377"/>
      <c r="AYY9" s="1377"/>
      <c r="AYZ9" s="1377"/>
      <c r="AZA9" s="1377"/>
      <c r="AZB9" s="1377"/>
      <c r="AZC9" s="1377"/>
      <c r="AZD9" s="1377"/>
      <c r="AZE9" s="1377"/>
      <c r="AZF9" s="1377"/>
      <c r="AZG9" s="1377"/>
      <c r="AZH9" s="1377"/>
      <c r="AZI9" s="1377"/>
      <c r="AZJ9" s="1377"/>
      <c r="AZK9" s="1377"/>
      <c r="AZL9" s="1377"/>
      <c r="AZM9" s="1377"/>
      <c r="AZN9" s="1377"/>
      <c r="AZO9" s="1377"/>
      <c r="AZP9" s="1377"/>
      <c r="AZQ9" s="1377"/>
      <c r="AZR9" s="1377"/>
      <c r="AZS9" s="1377"/>
      <c r="AZT9" s="1377"/>
      <c r="AZU9" s="1377"/>
      <c r="AZV9" s="1377"/>
      <c r="AZW9" s="1377"/>
      <c r="AZX9" s="1377"/>
      <c r="AZY9" s="1377"/>
      <c r="AZZ9" s="1377"/>
      <c r="BAA9" s="1377"/>
      <c r="BAB9" s="1377"/>
      <c r="BAC9" s="1377"/>
      <c r="BAD9" s="1377"/>
      <c r="BAE9" s="1377"/>
      <c r="BAF9" s="1377"/>
      <c r="BAG9" s="1377"/>
      <c r="BAH9" s="1377"/>
      <c r="BAI9" s="1377"/>
      <c r="BAJ9" s="1377"/>
      <c r="BAK9" s="1377"/>
      <c r="BAL9" s="1377"/>
      <c r="BAM9" s="1377"/>
      <c r="BAN9" s="1377"/>
      <c r="BAO9" s="1377"/>
      <c r="BAP9" s="1377"/>
      <c r="BAQ9" s="1377"/>
      <c r="BAR9" s="1377"/>
      <c r="BAS9" s="1377"/>
      <c r="BAT9" s="1377"/>
      <c r="BAU9" s="1377"/>
      <c r="BAV9" s="1377"/>
      <c r="BAW9" s="1377"/>
      <c r="BAX9" s="1377"/>
      <c r="BAY9" s="1377"/>
      <c r="BAZ9" s="1377"/>
      <c r="BBA9" s="1377"/>
      <c r="BBB9" s="1377"/>
      <c r="BBC9" s="1377"/>
      <c r="BBD9" s="1377"/>
      <c r="BBE9" s="1377"/>
      <c r="BBF9" s="1377"/>
      <c r="BBG9" s="1377"/>
      <c r="BBH9" s="1377"/>
      <c r="BBI9" s="1377"/>
      <c r="BBJ9" s="1377"/>
      <c r="BBK9" s="1377"/>
      <c r="BBL9" s="1377"/>
      <c r="BBM9" s="1377"/>
      <c r="BBN9" s="1377"/>
      <c r="BBO9" s="1377"/>
      <c r="BBP9" s="1377"/>
      <c r="BBQ9" s="1377"/>
      <c r="BBR9" s="1377"/>
      <c r="BBS9" s="1377"/>
      <c r="BBT9" s="1377"/>
      <c r="BBU9" s="1377"/>
      <c r="BBV9" s="1377"/>
      <c r="BBW9" s="1377"/>
      <c r="BBX9" s="1377"/>
      <c r="BBY9" s="1377"/>
      <c r="BBZ9" s="1377"/>
      <c r="BCA9" s="1377"/>
      <c r="BCB9" s="1377"/>
      <c r="BCC9" s="1377"/>
      <c r="BCD9" s="1377"/>
      <c r="BCE9" s="1377"/>
      <c r="BCF9" s="1377"/>
      <c r="BCG9" s="1377"/>
      <c r="BCH9" s="1377"/>
      <c r="BCI9" s="1377"/>
      <c r="BCJ9" s="1377"/>
      <c r="BCK9" s="1377"/>
      <c r="BCL9" s="1377"/>
      <c r="BCM9" s="1377"/>
      <c r="BCN9" s="1377"/>
      <c r="BCO9" s="1377"/>
      <c r="BCP9" s="1377"/>
      <c r="BCQ9" s="1377"/>
      <c r="BCR9" s="1377"/>
      <c r="BCS9" s="1377"/>
      <c r="BCT9" s="1377"/>
      <c r="BCU9" s="1377"/>
      <c r="BCV9" s="1377"/>
      <c r="BCW9" s="1377"/>
      <c r="BCX9" s="1377"/>
      <c r="BCY9" s="1377"/>
      <c r="BCZ9" s="1377"/>
      <c r="BDA9" s="1377"/>
      <c r="BDB9" s="1377"/>
      <c r="BDC9" s="1377"/>
      <c r="BDD9" s="1377"/>
      <c r="BDE9" s="1377"/>
      <c r="BDF9" s="1377"/>
      <c r="BDG9" s="1377"/>
      <c r="BDH9" s="1377"/>
      <c r="BDI9" s="1377"/>
      <c r="BDJ9" s="1377"/>
      <c r="BDK9" s="1377"/>
      <c r="BDL9" s="1377"/>
      <c r="BDM9" s="1377"/>
      <c r="BDN9" s="1377"/>
      <c r="BDO9" s="1377"/>
      <c r="BDP9" s="1377"/>
      <c r="BDQ9" s="1377"/>
      <c r="BDR9" s="1377"/>
      <c r="BDS9" s="1377"/>
      <c r="BDT9" s="1377"/>
      <c r="BDU9" s="1377"/>
      <c r="BDV9" s="1377"/>
      <c r="BDW9" s="1377"/>
      <c r="BDX9" s="1377"/>
      <c r="BDY9" s="1377"/>
      <c r="BDZ9" s="1377"/>
      <c r="BEA9" s="1377"/>
      <c r="BEB9" s="1377"/>
      <c r="BEC9" s="1377"/>
      <c r="BED9" s="1377"/>
      <c r="BEE9" s="1377"/>
      <c r="BEF9" s="1377"/>
      <c r="BEG9" s="1377"/>
      <c r="BEH9" s="1377"/>
      <c r="BEI9" s="1377"/>
      <c r="BEJ9" s="1377"/>
      <c r="BEK9" s="1377"/>
      <c r="BEL9" s="1377"/>
      <c r="BEM9" s="1377"/>
      <c r="BEN9" s="1377"/>
      <c r="BEO9" s="1377"/>
      <c r="BEP9" s="1377"/>
      <c r="BEQ9" s="1377"/>
      <c r="BER9" s="1377"/>
      <c r="BES9" s="1377"/>
      <c r="BET9" s="1377"/>
      <c r="BEU9" s="1377"/>
      <c r="BEV9" s="1377"/>
      <c r="BEW9" s="1377"/>
      <c r="BEX9" s="1377"/>
      <c r="BEY9" s="1377"/>
      <c r="BEZ9" s="1377"/>
      <c r="BFA9" s="1377"/>
      <c r="BFB9" s="1377"/>
      <c r="BFC9" s="1377"/>
      <c r="BFD9" s="1377"/>
      <c r="BFE9" s="1377"/>
      <c r="BFF9" s="1377"/>
      <c r="BFG9" s="1377"/>
      <c r="BFH9" s="1377"/>
      <c r="BFI9" s="1377"/>
      <c r="BFJ9" s="1377"/>
      <c r="BFK9" s="1377"/>
      <c r="BFL9" s="1377"/>
      <c r="BFM9" s="1377"/>
      <c r="BFN9" s="1377"/>
      <c r="BFO9" s="1377"/>
      <c r="BFP9" s="1377"/>
      <c r="BFQ9" s="1377"/>
      <c r="BFR9" s="1377"/>
      <c r="BFS9" s="1377"/>
      <c r="BFT9" s="1377"/>
      <c r="BFU9" s="1377"/>
      <c r="BFV9" s="1377"/>
      <c r="BFW9" s="1377"/>
      <c r="BFX9" s="1377"/>
      <c r="BFY9" s="1377"/>
      <c r="BFZ9" s="1377"/>
      <c r="BGA9" s="1377"/>
      <c r="BGB9" s="1377"/>
      <c r="BGC9" s="1377"/>
      <c r="BGD9" s="1377"/>
      <c r="BGE9" s="1377"/>
      <c r="BGF9" s="1377"/>
      <c r="BGG9" s="1377"/>
      <c r="BGH9" s="1377"/>
      <c r="BGI9" s="1377"/>
      <c r="BGJ9" s="1377"/>
      <c r="BGK9" s="1377"/>
      <c r="BGL9" s="1377"/>
      <c r="BGM9" s="1377"/>
      <c r="BGN9" s="1377"/>
      <c r="BGO9" s="1377"/>
      <c r="BGP9" s="1377"/>
      <c r="BGQ9" s="1377"/>
      <c r="BGR9" s="1377"/>
      <c r="BGS9" s="1377"/>
      <c r="BGT9" s="1377"/>
      <c r="BGU9" s="1377"/>
      <c r="BGV9" s="1377"/>
      <c r="BGW9" s="1377"/>
      <c r="BGX9" s="1377"/>
      <c r="BGY9" s="1377"/>
      <c r="BGZ9" s="1377"/>
      <c r="BHA9" s="1377"/>
      <c r="BHB9" s="1377"/>
      <c r="BHC9" s="1377"/>
      <c r="BHD9" s="1377"/>
      <c r="BHE9" s="1377"/>
      <c r="BHF9" s="1377"/>
      <c r="BHG9" s="1377"/>
      <c r="BHH9" s="1377"/>
      <c r="BHI9" s="1377"/>
      <c r="BHJ9" s="1377"/>
      <c r="BHK9" s="1377"/>
      <c r="BHL9" s="1377"/>
      <c r="BHM9" s="1377"/>
      <c r="BHN9" s="1377"/>
      <c r="BHO9" s="1377"/>
      <c r="BHP9" s="1377"/>
      <c r="BHQ9" s="1377"/>
      <c r="BHR9" s="1377"/>
      <c r="BHS9" s="1377"/>
      <c r="BHT9" s="1377"/>
      <c r="BHU9" s="1377"/>
      <c r="BHV9" s="1377"/>
      <c r="BHW9" s="1377"/>
      <c r="BHX9" s="1377"/>
      <c r="BHY9" s="1377"/>
      <c r="BHZ9" s="1377"/>
      <c r="BIA9" s="1377"/>
      <c r="BIB9" s="1377"/>
      <c r="BIC9" s="1377"/>
      <c r="BID9" s="1377"/>
      <c r="BIE9" s="1377"/>
      <c r="BIF9" s="1377"/>
      <c r="BIG9" s="1377"/>
      <c r="BIH9" s="1377"/>
      <c r="BII9" s="1377"/>
      <c r="BIJ9" s="1377"/>
      <c r="BIK9" s="1377"/>
      <c r="BIL9" s="1377"/>
      <c r="BIM9" s="1377"/>
      <c r="BIN9" s="1377"/>
      <c r="BIO9" s="1377"/>
      <c r="BIP9" s="1377"/>
      <c r="BIQ9" s="1377"/>
      <c r="BIR9" s="1377"/>
      <c r="BIS9" s="1377"/>
      <c r="BIT9" s="1377"/>
      <c r="BIU9" s="1377"/>
      <c r="BIV9" s="1377"/>
      <c r="BIW9" s="1377"/>
      <c r="BIX9" s="1377"/>
      <c r="BIY9" s="1377"/>
      <c r="BIZ9" s="1377"/>
      <c r="BJA9" s="1377"/>
      <c r="BJB9" s="1377"/>
      <c r="BJC9" s="1377"/>
      <c r="BJD9" s="1377"/>
      <c r="BJE9" s="1377"/>
      <c r="BJF9" s="1377"/>
      <c r="BJG9" s="1377"/>
      <c r="BJH9" s="1377"/>
      <c r="BJI9" s="1377"/>
      <c r="BJJ9" s="1377"/>
      <c r="BJK9" s="1377"/>
      <c r="BJL9" s="1377"/>
      <c r="BJM9" s="1377"/>
      <c r="BJN9" s="1377"/>
      <c r="BJO9" s="1377"/>
      <c r="BJP9" s="1377"/>
      <c r="BJQ9" s="1377"/>
      <c r="BJR9" s="1377"/>
      <c r="BJS9" s="1377"/>
      <c r="BJT9" s="1377"/>
      <c r="BJU9" s="1377"/>
      <c r="BJV9" s="1377"/>
      <c r="BJW9" s="1377"/>
      <c r="BJX9" s="1377"/>
      <c r="BJY9" s="1377"/>
      <c r="BJZ9" s="1377"/>
      <c r="BKA9" s="1377"/>
      <c r="BKB9" s="1377"/>
      <c r="BKC9" s="1377"/>
      <c r="BKD9" s="1377"/>
      <c r="BKE9" s="1377"/>
      <c r="BKF9" s="1377"/>
      <c r="BKG9" s="1377"/>
      <c r="BKH9" s="1377"/>
      <c r="BKI9" s="1377"/>
      <c r="BKJ9" s="1377"/>
      <c r="BKK9" s="1377"/>
      <c r="BKL9" s="1377"/>
      <c r="BKM9" s="1377"/>
      <c r="BKN9" s="1377"/>
      <c r="BKO9" s="1377"/>
      <c r="BKP9" s="1377"/>
      <c r="BKQ9" s="1377"/>
      <c r="BKR9" s="1377"/>
      <c r="BKS9" s="1377"/>
      <c r="BKT9" s="1377"/>
      <c r="BKU9" s="1377"/>
      <c r="BKV9" s="1377"/>
      <c r="BKW9" s="1377"/>
      <c r="BKX9" s="1377"/>
      <c r="BKY9" s="1377"/>
      <c r="BKZ9" s="1377"/>
      <c r="BLA9" s="1377"/>
      <c r="BLB9" s="1377"/>
      <c r="BLC9" s="1377"/>
      <c r="BLD9" s="1377"/>
      <c r="BLE9" s="1377"/>
      <c r="BLF9" s="1377"/>
      <c r="BLG9" s="1377"/>
      <c r="BLH9" s="1377"/>
      <c r="BLI9" s="1377"/>
      <c r="BLJ9" s="1377"/>
      <c r="BLK9" s="1377"/>
      <c r="BLL9" s="1377"/>
      <c r="BLM9" s="1377"/>
      <c r="BLN9" s="1377"/>
      <c r="BLO9" s="1377"/>
      <c r="BLP9" s="1377"/>
      <c r="BLQ9" s="1377"/>
      <c r="BLR9" s="1377"/>
      <c r="BLS9" s="1377"/>
      <c r="BLT9" s="1377"/>
      <c r="BLU9" s="1377"/>
      <c r="BLV9" s="1377"/>
      <c r="BLW9" s="1377"/>
      <c r="BLX9" s="1377"/>
      <c r="BLY9" s="1377"/>
      <c r="BLZ9" s="1377"/>
      <c r="BMA9" s="1377"/>
      <c r="BMB9" s="1377"/>
      <c r="BMC9" s="1377"/>
      <c r="BMD9" s="1377"/>
      <c r="BME9" s="1377"/>
      <c r="BMF9" s="1377"/>
      <c r="BMG9" s="1377"/>
      <c r="BMH9" s="1377"/>
      <c r="BMI9" s="1377"/>
      <c r="BMJ9" s="1377"/>
      <c r="BMK9" s="1377"/>
      <c r="BML9" s="1377"/>
      <c r="BMM9" s="1377"/>
      <c r="BMN9" s="1377"/>
      <c r="BMO9" s="1377"/>
      <c r="BMP9" s="1377"/>
      <c r="BMQ9" s="1377"/>
      <c r="BMR9" s="1377"/>
      <c r="BMS9" s="1377"/>
      <c r="BMT9" s="1377"/>
      <c r="BMU9" s="1377"/>
      <c r="BMV9" s="1377"/>
      <c r="BMW9" s="1377"/>
      <c r="BMX9" s="1377"/>
      <c r="BMY9" s="1377"/>
      <c r="BMZ9" s="1377"/>
      <c r="BNA9" s="1377"/>
      <c r="BNB9" s="1377"/>
      <c r="BNC9" s="1377"/>
      <c r="BND9" s="1377"/>
      <c r="BNE9" s="1377"/>
      <c r="BNF9" s="1377"/>
      <c r="BNG9" s="1377"/>
      <c r="BNH9" s="1377"/>
      <c r="BNI9" s="1377"/>
      <c r="BNJ9" s="1377"/>
      <c r="BNK9" s="1377"/>
      <c r="BNL9" s="1377"/>
      <c r="BNM9" s="1377"/>
      <c r="BNN9" s="1377"/>
      <c r="BNO9" s="1377"/>
      <c r="BNP9" s="1377"/>
      <c r="BNQ9" s="1377"/>
      <c r="BNR9" s="1377"/>
      <c r="BNS9" s="1377"/>
      <c r="BNT9" s="1377"/>
      <c r="BNU9" s="1377"/>
      <c r="BNV9" s="1377"/>
      <c r="BNW9" s="1377"/>
      <c r="BNX9" s="1377"/>
      <c r="BNY9" s="1377"/>
      <c r="BNZ9" s="1377"/>
      <c r="BOA9" s="1377"/>
      <c r="BOB9" s="1377"/>
      <c r="BOC9" s="1377"/>
      <c r="BOD9" s="1377"/>
      <c r="BOE9" s="1377"/>
      <c r="BOF9" s="1377"/>
      <c r="BOG9" s="1377"/>
      <c r="BOH9" s="1377"/>
      <c r="BOI9" s="1377"/>
      <c r="BOJ9" s="1377"/>
      <c r="BOK9" s="1377"/>
      <c r="BOL9" s="1377"/>
      <c r="BOM9" s="1377"/>
      <c r="BON9" s="1377"/>
      <c r="BOO9" s="1377"/>
      <c r="BOP9" s="1377"/>
      <c r="BOQ9" s="1377"/>
      <c r="BOR9" s="1377"/>
      <c r="BOS9" s="1377"/>
      <c r="BOT9" s="1377"/>
      <c r="BOU9" s="1377"/>
      <c r="BOV9" s="1377"/>
      <c r="BOW9" s="1377"/>
      <c r="BOX9" s="1377"/>
      <c r="BOY9" s="1377"/>
      <c r="BOZ9" s="1377"/>
      <c r="BPA9" s="1377"/>
      <c r="BPB9" s="1377"/>
      <c r="BPC9" s="1377"/>
      <c r="BPD9" s="1377"/>
      <c r="BPE9" s="1377"/>
      <c r="BPF9" s="1377"/>
      <c r="BPG9" s="1377"/>
      <c r="BPH9" s="1377"/>
      <c r="BPI9" s="1377"/>
      <c r="BPJ9" s="1377"/>
      <c r="BPK9" s="1377"/>
      <c r="BPL9" s="1377"/>
      <c r="BPM9" s="1377"/>
      <c r="BPN9" s="1377"/>
      <c r="BPO9" s="1377"/>
      <c r="BPP9" s="1377"/>
      <c r="BPQ9" s="1377"/>
      <c r="BPR9" s="1377"/>
      <c r="BPS9" s="1377"/>
      <c r="BPT9" s="1377"/>
      <c r="BPU9" s="1377"/>
      <c r="BPV9" s="1377"/>
      <c r="BPW9" s="1377"/>
      <c r="BPX9" s="1377"/>
      <c r="BPY9" s="1377"/>
      <c r="BPZ9" s="1377"/>
      <c r="BQA9" s="1377"/>
      <c r="BQB9" s="1377"/>
      <c r="BQC9" s="1377"/>
      <c r="BQD9" s="1377"/>
      <c r="BQE9" s="1377"/>
      <c r="BQF9" s="1377"/>
      <c r="BQG9" s="1377"/>
      <c r="BQH9" s="1377"/>
      <c r="BQI9" s="1377"/>
      <c r="BQJ9" s="1377"/>
      <c r="BQK9" s="1377"/>
      <c r="BQL9" s="1377"/>
      <c r="BQM9" s="1377"/>
      <c r="BQN9" s="1377"/>
      <c r="BQO9" s="1377"/>
      <c r="BQP9" s="1377"/>
      <c r="BQQ9" s="1377"/>
      <c r="BQR9" s="1377"/>
      <c r="BQS9" s="1377"/>
      <c r="BQT9" s="1377"/>
      <c r="BQU9" s="1377"/>
      <c r="BQV9" s="1377"/>
      <c r="BQW9" s="1377"/>
      <c r="BQX9" s="1377"/>
      <c r="BQY9" s="1377"/>
      <c r="BQZ9" s="1377"/>
      <c r="BRA9" s="1377"/>
      <c r="BRB9" s="1377"/>
      <c r="BRC9" s="1377"/>
      <c r="BRD9" s="1377"/>
      <c r="BRE9" s="1377"/>
      <c r="BRF9" s="1377"/>
      <c r="BRG9" s="1377"/>
      <c r="BRH9" s="1377"/>
      <c r="BRI9" s="1377"/>
      <c r="BRJ9" s="1377"/>
      <c r="BRK9" s="1377"/>
      <c r="BRL9" s="1377"/>
      <c r="BRM9" s="1377"/>
      <c r="BRN9" s="1377"/>
      <c r="BRO9" s="1377"/>
      <c r="BRP9" s="1377"/>
      <c r="BRQ9" s="1377"/>
      <c r="BRR9" s="1377"/>
      <c r="BRS9" s="1377"/>
      <c r="BRT9" s="1377"/>
      <c r="BRU9" s="1377"/>
      <c r="BRV9" s="1377"/>
      <c r="BRW9" s="1377"/>
      <c r="BRX9" s="1377"/>
      <c r="BRY9" s="1377"/>
      <c r="BRZ9" s="1377"/>
      <c r="BSA9" s="1377"/>
      <c r="BSB9" s="1377"/>
      <c r="BSC9" s="1377"/>
      <c r="BSD9" s="1377"/>
      <c r="BSE9" s="1377"/>
      <c r="BSF9" s="1377"/>
      <c r="BSG9" s="1377"/>
      <c r="BSH9" s="1377"/>
      <c r="BSI9" s="1377"/>
      <c r="BSJ9" s="1377"/>
      <c r="BSK9" s="1377"/>
      <c r="BSL9" s="1377"/>
      <c r="BSM9" s="1377"/>
      <c r="BSN9" s="1377"/>
      <c r="BSO9" s="1377"/>
      <c r="BSP9" s="1377"/>
      <c r="BSQ9" s="1377"/>
      <c r="BSR9" s="1377"/>
      <c r="BSS9" s="1377"/>
      <c r="BST9" s="1377"/>
      <c r="BSU9" s="1377"/>
      <c r="BSV9" s="1377"/>
      <c r="BSW9" s="1377"/>
      <c r="BSX9" s="1377"/>
      <c r="BSY9" s="1377"/>
      <c r="BSZ9" s="1377"/>
      <c r="BTA9" s="1377"/>
      <c r="BTB9" s="1377"/>
      <c r="BTC9" s="1377"/>
      <c r="BTD9" s="1377"/>
      <c r="BTE9" s="1377"/>
      <c r="BTF9" s="1377"/>
      <c r="BTG9" s="1377"/>
      <c r="BTH9" s="1377"/>
      <c r="BTI9" s="1377"/>
      <c r="BTJ9" s="1377"/>
      <c r="BTK9" s="1377"/>
      <c r="BTL9" s="1377"/>
      <c r="BTM9" s="1377"/>
      <c r="BTN9" s="1377"/>
      <c r="BTO9" s="1377"/>
      <c r="BTP9" s="1377"/>
      <c r="BTQ9" s="1377"/>
      <c r="BTR9" s="1377"/>
      <c r="BTS9" s="1377"/>
      <c r="BTT9" s="1377"/>
      <c r="BTU9" s="1377"/>
      <c r="BTV9" s="1377"/>
      <c r="BTW9" s="1377"/>
      <c r="BTX9" s="1377"/>
      <c r="BTY9" s="1377"/>
      <c r="BTZ9" s="1377"/>
      <c r="BUA9" s="1377"/>
      <c r="BUB9" s="1377"/>
      <c r="BUC9" s="1377"/>
      <c r="BUD9" s="1377"/>
      <c r="BUE9" s="1377"/>
      <c r="BUF9" s="1377"/>
      <c r="BUG9" s="1377"/>
      <c r="BUH9" s="1377"/>
      <c r="BUI9" s="1377"/>
      <c r="BUJ9" s="1377"/>
      <c r="BUK9" s="1377"/>
      <c r="BUL9" s="1377"/>
      <c r="BUM9" s="1377"/>
      <c r="BUN9" s="1377"/>
      <c r="BUO9" s="1377"/>
      <c r="BUP9" s="1377"/>
      <c r="BUQ9" s="1377"/>
      <c r="BUR9" s="1377"/>
      <c r="BUS9" s="1377"/>
      <c r="BUT9" s="1377"/>
      <c r="BUU9" s="1377"/>
      <c r="BUV9" s="1377"/>
      <c r="BUW9" s="1377"/>
      <c r="BUX9" s="1377"/>
      <c r="BUY9" s="1377"/>
      <c r="BUZ9" s="1377"/>
      <c r="BVA9" s="1377"/>
      <c r="BVB9" s="1377"/>
      <c r="BVC9" s="1377"/>
      <c r="BVD9" s="1377"/>
      <c r="BVE9" s="1377"/>
      <c r="BVF9" s="1377"/>
      <c r="BVG9" s="1377"/>
      <c r="BVH9" s="1377"/>
      <c r="BVI9" s="1377"/>
      <c r="BVJ9" s="1377"/>
      <c r="BVK9" s="1377"/>
      <c r="BVL9" s="1377"/>
      <c r="BVM9" s="1377"/>
      <c r="BVN9" s="1377"/>
      <c r="BVO9" s="1377"/>
      <c r="BVP9" s="1377"/>
      <c r="BVQ9" s="1377"/>
      <c r="BVR9" s="1377"/>
      <c r="BVS9" s="1377"/>
      <c r="BVT9" s="1377"/>
      <c r="BVU9" s="1377"/>
      <c r="BVV9" s="1377"/>
      <c r="BVW9" s="1377"/>
      <c r="BVX9" s="1377"/>
      <c r="BVY9" s="1377"/>
      <c r="BVZ9" s="1377"/>
      <c r="BWA9" s="1377"/>
      <c r="BWB9" s="1377"/>
      <c r="BWC9" s="1377"/>
      <c r="BWD9" s="1377"/>
      <c r="BWE9" s="1377"/>
      <c r="BWF9" s="1377"/>
      <c r="BWG9" s="1377"/>
      <c r="BWH9" s="1377"/>
      <c r="BWI9" s="1377"/>
      <c r="BWJ9" s="1377"/>
      <c r="BWK9" s="1377"/>
      <c r="BWL9" s="1377"/>
      <c r="BWM9" s="1377"/>
      <c r="BWN9" s="1377"/>
      <c r="BWO9" s="1377"/>
      <c r="BWP9" s="1377"/>
      <c r="BWQ9" s="1377"/>
      <c r="BWR9" s="1377"/>
      <c r="BWS9" s="1377"/>
      <c r="BWT9" s="1377"/>
      <c r="BWU9" s="1377"/>
      <c r="BWV9" s="1377"/>
      <c r="BWW9" s="1377"/>
      <c r="BWX9" s="1377"/>
      <c r="BWY9" s="1377"/>
      <c r="BWZ9" s="1377"/>
      <c r="BXA9" s="1377"/>
      <c r="BXB9" s="1377"/>
      <c r="BXC9" s="1377"/>
      <c r="BXD9" s="1377"/>
      <c r="BXE9" s="1377"/>
      <c r="BXF9" s="1377"/>
      <c r="BXG9" s="1377"/>
      <c r="BXH9" s="1377"/>
      <c r="BXI9" s="1377"/>
      <c r="BXJ9" s="1377"/>
      <c r="BXK9" s="1377"/>
      <c r="BXL9" s="1377"/>
      <c r="BXM9" s="1377"/>
      <c r="BXN9" s="1377"/>
      <c r="BXO9" s="1377"/>
      <c r="BXP9" s="1377"/>
      <c r="BXQ9" s="1377"/>
      <c r="BXR9" s="1377"/>
      <c r="BXS9" s="1377"/>
      <c r="BXT9" s="1377"/>
      <c r="BXU9" s="1377"/>
      <c r="BXV9" s="1377"/>
      <c r="BXW9" s="1377"/>
      <c r="BXX9" s="1377"/>
      <c r="BXY9" s="1377"/>
      <c r="BXZ9" s="1377"/>
      <c r="BYA9" s="1377"/>
      <c r="BYB9" s="1377"/>
      <c r="BYC9" s="1377"/>
      <c r="BYD9" s="1377"/>
      <c r="BYE9" s="1377"/>
      <c r="BYF9" s="1377"/>
      <c r="BYG9" s="1377"/>
      <c r="BYH9" s="1377"/>
      <c r="BYI9" s="1377"/>
      <c r="BYJ9" s="1377"/>
      <c r="BYK9" s="1377"/>
      <c r="BYL9" s="1377"/>
      <c r="BYM9" s="1377"/>
      <c r="BYN9" s="1377"/>
      <c r="BYO9" s="1377"/>
      <c r="BYP9" s="1377"/>
      <c r="BYQ9" s="1377"/>
      <c r="BYR9" s="1377"/>
      <c r="BYS9" s="1377"/>
      <c r="BYT9" s="1377"/>
      <c r="BYU9" s="1377"/>
      <c r="BYV9" s="1377"/>
      <c r="BYW9" s="1377"/>
      <c r="BYX9" s="1377"/>
      <c r="BYY9" s="1377"/>
      <c r="BYZ9" s="1377"/>
      <c r="BZA9" s="1377"/>
      <c r="BZB9" s="1377"/>
      <c r="BZC9" s="1377"/>
      <c r="BZD9" s="1377"/>
      <c r="BZE9" s="1377"/>
      <c r="BZF9" s="1377"/>
      <c r="BZG9" s="1377"/>
      <c r="BZH9" s="1377"/>
      <c r="BZI9" s="1377"/>
      <c r="BZJ9" s="1377"/>
      <c r="BZK9" s="1377"/>
      <c r="BZL9" s="1377"/>
      <c r="BZM9" s="1377"/>
      <c r="BZN9" s="1377"/>
      <c r="BZO9" s="1377"/>
      <c r="BZP9" s="1377"/>
      <c r="BZQ9" s="1377"/>
      <c r="BZR9" s="1377"/>
      <c r="BZS9" s="1377"/>
      <c r="BZT9" s="1377"/>
      <c r="BZU9" s="1377"/>
      <c r="BZV9" s="1377"/>
      <c r="BZW9" s="1377"/>
      <c r="BZX9" s="1377"/>
      <c r="BZY9" s="1377"/>
      <c r="BZZ9" s="1377"/>
      <c r="CAA9" s="1377"/>
      <c r="CAB9" s="1377"/>
      <c r="CAC9" s="1377"/>
      <c r="CAD9" s="1377"/>
      <c r="CAE9" s="1377"/>
      <c r="CAF9" s="1377"/>
      <c r="CAG9" s="1377"/>
      <c r="CAH9" s="1377"/>
      <c r="CAI9" s="1377"/>
      <c r="CAJ9" s="1377"/>
      <c r="CAK9" s="1377"/>
      <c r="CAL9" s="1377"/>
      <c r="CAM9" s="1377"/>
      <c r="CAN9" s="1377"/>
      <c r="CAO9" s="1377"/>
      <c r="CAP9" s="1377"/>
      <c r="CAQ9" s="1377"/>
      <c r="CAR9" s="1377"/>
      <c r="CAS9" s="1377"/>
      <c r="CAT9" s="1377"/>
      <c r="CAU9" s="1377"/>
      <c r="CAV9" s="1377"/>
      <c r="CAW9" s="1377"/>
      <c r="CAX9" s="1377"/>
      <c r="CAY9" s="1377"/>
      <c r="CAZ9" s="1377"/>
      <c r="CBA9" s="1377"/>
      <c r="CBB9" s="1377"/>
      <c r="CBC9" s="1377"/>
      <c r="CBD9" s="1377"/>
      <c r="CBE9" s="1377"/>
      <c r="CBF9" s="1377"/>
      <c r="CBG9" s="1377"/>
      <c r="CBH9" s="1377"/>
      <c r="CBI9" s="1377"/>
      <c r="CBJ9" s="1377"/>
      <c r="CBK9" s="1377"/>
      <c r="CBL9" s="1377"/>
      <c r="CBM9" s="1377"/>
      <c r="CBN9" s="1377"/>
      <c r="CBO9" s="1377"/>
      <c r="CBP9" s="1377"/>
      <c r="CBQ9" s="1377"/>
      <c r="CBR9" s="1377"/>
      <c r="CBS9" s="1377"/>
      <c r="CBT9" s="1377"/>
      <c r="CBU9" s="1377"/>
      <c r="CBV9" s="1377"/>
      <c r="CBW9" s="1377"/>
      <c r="CBX9" s="1377"/>
      <c r="CBY9" s="1377"/>
      <c r="CBZ9" s="1377"/>
      <c r="CCA9" s="1377"/>
      <c r="CCB9" s="1377"/>
      <c r="CCC9" s="1377"/>
      <c r="CCD9" s="1377"/>
      <c r="CCE9" s="1377"/>
      <c r="CCF9" s="1377"/>
      <c r="CCG9" s="1377"/>
      <c r="CCH9" s="1377"/>
      <c r="CCI9" s="1377"/>
      <c r="CCJ9" s="1377"/>
      <c r="CCK9" s="1377"/>
      <c r="CCL9" s="1377"/>
      <c r="CCM9" s="1377"/>
      <c r="CCN9" s="1377"/>
      <c r="CCO9" s="1377"/>
      <c r="CCP9" s="1377"/>
      <c r="CCQ9" s="1377"/>
      <c r="CCR9" s="1377"/>
      <c r="CCS9" s="1377"/>
      <c r="CCT9" s="1377"/>
      <c r="CCU9" s="1377"/>
      <c r="CCV9" s="1377"/>
      <c r="CCW9" s="1377"/>
      <c r="CCX9" s="1377"/>
      <c r="CCY9" s="1377"/>
      <c r="CCZ9" s="1377"/>
      <c r="CDA9" s="1377"/>
      <c r="CDB9" s="1377"/>
      <c r="CDC9" s="1377"/>
      <c r="CDD9" s="1377"/>
      <c r="CDE9" s="1377"/>
      <c r="CDF9" s="1377"/>
      <c r="CDG9" s="1377"/>
      <c r="CDH9" s="1377"/>
      <c r="CDI9" s="1377"/>
      <c r="CDJ9" s="1377"/>
      <c r="CDK9" s="1377"/>
      <c r="CDL9" s="1377"/>
      <c r="CDM9" s="1377"/>
      <c r="CDN9" s="1377"/>
      <c r="CDO9" s="1377"/>
      <c r="CDP9" s="1377"/>
      <c r="CDQ9" s="1377"/>
      <c r="CDR9" s="1377"/>
      <c r="CDS9" s="1377"/>
      <c r="CDT9" s="1377"/>
      <c r="CDU9" s="1377"/>
      <c r="CDV9" s="1377"/>
      <c r="CDW9" s="1377"/>
      <c r="CDX9" s="1377"/>
      <c r="CDY9" s="1377"/>
      <c r="CDZ9" s="1377"/>
      <c r="CEA9" s="1377"/>
      <c r="CEB9" s="1377"/>
      <c r="CEC9" s="1377"/>
      <c r="CED9" s="1377"/>
      <c r="CEE9" s="1377"/>
      <c r="CEF9" s="1377"/>
      <c r="CEG9" s="1377"/>
      <c r="CEH9" s="1377"/>
      <c r="CEI9" s="1377"/>
      <c r="CEJ9" s="1377"/>
      <c r="CEK9" s="1377"/>
      <c r="CEL9" s="1377"/>
      <c r="CEM9" s="1377"/>
      <c r="CEN9" s="1377"/>
      <c r="CEO9" s="1377"/>
      <c r="CEP9" s="1377"/>
      <c r="CEQ9" s="1377"/>
      <c r="CER9" s="1377"/>
      <c r="CES9" s="1377"/>
      <c r="CET9" s="1377"/>
      <c r="CEU9" s="1377"/>
      <c r="CEV9" s="1377"/>
      <c r="CEW9" s="1377"/>
      <c r="CEX9" s="1377"/>
      <c r="CEY9" s="1377"/>
      <c r="CEZ9" s="1377"/>
      <c r="CFA9" s="1377"/>
      <c r="CFB9" s="1377"/>
      <c r="CFC9" s="1377"/>
      <c r="CFD9" s="1377"/>
      <c r="CFE9" s="1377"/>
      <c r="CFF9" s="1377"/>
      <c r="CFG9" s="1377"/>
      <c r="CFH9" s="1377"/>
      <c r="CFI9" s="1377"/>
      <c r="CFJ9" s="1377"/>
      <c r="CFK9" s="1377"/>
      <c r="CFL9" s="1377"/>
      <c r="CFM9" s="1377"/>
      <c r="CFN9" s="1377"/>
      <c r="CFO9" s="1377"/>
      <c r="CFP9" s="1377"/>
      <c r="CFQ9" s="1377"/>
      <c r="CFR9" s="1377"/>
      <c r="CFS9" s="1377"/>
      <c r="CFT9" s="1377"/>
      <c r="CFU9" s="1377"/>
      <c r="CFV9" s="1377"/>
      <c r="CFW9" s="1377"/>
      <c r="CFX9" s="1377"/>
      <c r="CFY9" s="1377"/>
      <c r="CFZ9" s="1377"/>
      <c r="CGA9" s="1377"/>
      <c r="CGB9" s="1377"/>
      <c r="CGC9" s="1377"/>
      <c r="CGD9" s="1377"/>
      <c r="CGE9" s="1377"/>
      <c r="CGF9" s="1377"/>
      <c r="CGG9" s="1377"/>
      <c r="CGH9" s="1377"/>
      <c r="CGI9" s="1377"/>
      <c r="CGJ9" s="1377"/>
      <c r="CGK9" s="1377"/>
      <c r="CGL9" s="1377"/>
      <c r="CGM9" s="1377"/>
      <c r="CGN9" s="1377"/>
      <c r="CGO9" s="1377"/>
      <c r="CGP9" s="1377"/>
      <c r="CGQ9" s="1377"/>
      <c r="CGR9" s="1377"/>
      <c r="CGS9" s="1377"/>
      <c r="CGT9" s="1377"/>
      <c r="CGU9" s="1377"/>
      <c r="CGV9" s="1377"/>
      <c r="CGW9" s="1377"/>
      <c r="CGX9" s="1377"/>
      <c r="CGY9" s="1377"/>
      <c r="CGZ9" s="1377"/>
      <c r="CHA9" s="1377"/>
      <c r="CHB9" s="1377"/>
      <c r="CHC9" s="1377"/>
      <c r="CHD9" s="1377"/>
      <c r="CHE9" s="1377"/>
      <c r="CHF9" s="1377"/>
      <c r="CHG9" s="1377"/>
      <c r="CHH9" s="1377"/>
      <c r="CHI9" s="1377"/>
      <c r="CHJ9" s="1377"/>
      <c r="CHK9" s="1377"/>
      <c r="CHL9" s="1377"/>
      <c r="CHM9" s="1377"/>
      <c r="CHN9" s="1377"/>
      <c r="CHO9" s="1377"/>
      <c r="CHP9" s="1377"/>
      <c r="CHQ9" s="1377"/>
      <c r="CHR9" s="1377"/>
      <c r="CHS9" s="1377"/>
      <c r="CHT9" s="1377"/>
      <c r="CHU9" s="1377"/>
      <c r="CHV9" s="1377"/>
      <c r="CHW9" s="1377"/>
      <c r="CHX9" s="1377"/>
      <c r="CHY9" s="1377"/>
      <c r="CHZ9" s="1377"/>
      <c r="CIA9" s="1377"/>
      <c r="CIB9" s="1377"/>
      <c r="CIC9" s="1377"/>
      <c r="CID9" s="1377"/>
      <c r="CIE9" s="1377"/>
      <c r="CIF9" s="1377"/>
      <c r="CIG9" s="1377"/>
      <c r="CIH9" s="1377"/>
      <c r="CII9" s="1377"/>
      <c r="CIJ9" s="1377"/>
      <c r="CIK9" s="1377"/>
      <c r="CIL9" s="1377"/>
      <c r="CIM9" s="1377"/>
      <c r="CIN9" s="1377"/>
      <c r="CIO9" s="1377"/>
      <c r="CIP9" s="1377"/>
      <c r="CIQ9" s="1377"/>
      <c r="CIR9" s="1377"/>
      <c r="CIS9" s="1377"/>
      <c r="CIT9" s="1377"/>
      <c r="CIU9" s="1377"/>
      <c r="CIV9" s="1377"/>
      <c r="CIW9" s="1377"/>
      <c r="CIX9" s="1377"/>
      <c r="CIY9" s="1377"/>
      <c r="CIZ9" s="1377"/>
      <c r="CJA9" s="1377"/>
      <c r="CJB9" s="1377"/>
      <c r="CJC9" s="1377"/>
      <c r="CJD9" s="1377"/>
      <c r="CJE9" s="1377"/>
      <c r="CJF9" s="1377"/>
      <c r="CJG9" s="1377"/>
      <c r="CJH9" s="1377"/>
      <c r="CJI9" s="1377"/>
      <c r="CJJ9" s="1377"/>
      <c r="CJK9" s="1377"/>
      <c r="CJL9" s="1377"/>
      <c r="CJM9" s="1377"/>
      <c r="CJN9" s="1377"/>
      <c r="CJO9" s="1377"/>
      <c r="CJP9" s="1377"/>
      <c r="CJQ9" s="1377"/>
      <c r="CJR9" s="1377"/>
      <c r="CJS9" s="1377"/>
      <c r="CJT9" s="1377"/>
      <c r="CJU9" s="1377"/>
      <c r="CJV9" s="1377"/>
      <c r="CJW9" s="1377"/>
      <c r="CJX9" s="1377"/>
      <c r="CJY9" s="1377"/>
      <c r="CJZ9" s="1377"/>
      <c r="CKA9" s="1377"/>
      <c r="CKB9" s="1377"/>
      <c r="CKC9" s="1377"/>
      <c r="CKD9" s="1377"/>
      <c r="CKE9" s="1377"/>
      <c r="CKF9" s="1377"/>
      <c r="CKG9" s="1377"/>
      <c r="CKH9" s="1377"/>
      <c r="CKI9" s="1377"/>
      <c r="CKJ9" s="1377"/>
      <c r="CKK9" s="1377"/>
      <c r="CKL9" s="1377"/>
      <c r="CKM9" s="1377"/>
      <c r="CKN9" s="1377"/>
      <c r="CKO9" s="1377"/>
      <c r="CKP9" s="1377"/>
      <c r="CKQ9" s="1377"/>
      <c r="CKR9" s="1377"/>
      <c r="CKS9" s="1377"/>
      <c r="CKT9" s="1377"/>
      <c r="CKU9" s="1377"/>
      <c r="CKV9" s="1377"/>
      <c r="CKW9" s="1377"/>
      <c r="CKX9" s="1377"/>
      <c r="CKY9" s="1377"/>
      <c r="CKZ9" s="1377"/>
      <c r="CLA9" s="1377"/>
      <c r="CLB9" s="1377"/>
      <c r="CLC9" s="1377"/>
      <c r="CLD9" s="1377"/>
      <c r="CLE9" s="1377"/>
      <c r="CLF9" s="1377"/>
      <c r="CLG9" s="1377"/>
      <c r="CLH9" s="1377"/>
      <c r="CLI9" s="1377"/>
      <c r="CLJ9" s="1377"/>
      <c r="CLK9" s="1377"/>
      <c r="CLL9" s="1377"/>
      <c r="CLM9" s="1377"/>
      <c r="CLN9" s="1377"/>
      <c r="CLO9" s="1377"/>
      <c r="CLP9" s="1377"/>
      <c r="CLQ9" s="1377"/>
      <c r="CLR9" s="1377"/>
      <c r="CLS9" s="1377"/>
      <c r="CLT9" s="1377"/>
      <c r="CLU9" s="1377"/>
      <c r="CLV9" s="1377"/>
      <c r="CLW9" s="1377"/>
      <c r="CLX9" s="1377"/>
      <c r="CLY9" s="1377"/>
      <c r="CLZ9" s="1377"/>
      <c r="CMA9" s="1377"/>
      <c r="CMB9" s="1377"/>
      <c r="CMC9" s="1377"/>
      <c r="CMD9" s="1377"/>
      <c r="CME9" s="1377"/>
      <c r="CMF9" s="1377"/>
      <c r="CMG9" s="1377"/>
      <c r="CMH9" s="1377"/>
      <c r="CMI9" s="1377"/>
      <c r="CMJ9" s="1377"/>
      <c r="CMK9" s="1377"/>
      <c r="CML9" s="1377"/>
      <c r="CMM9" s="1377"/>
      <c r="CMN9" s="1377"/>
      <c r="CMO9" s="1377"/>
      <c r="CMP9" s="1377"/>
      <c r="CMQ9" s="1377"/>
      <c r="CMR9" s="1377"/>
      <c r="CMS9" s="1377"/>
      <c r="CMT9" s="1377"/>
      <c r="CMU9" s="1377"/>
      <c r="CMV9" s="1377"/>
      <c r="CMW9" s="1377"/>
      <c r="CMX9" s="1377"/>
      <c r="CMY9" s="1377"/>
      <c r="CMZ9" s="1377"/>
      <c r="CNA9" s="1377"/>
      <c r="CNB9" s="1377"/>
      <c r="CNC9" s="1377"/>
      <c r="CND9" s="1377"/>
      <c r="CNE9" s="1377"/>
      <c r="CNF9" s="1377"/>
      <c r="CNG9" s="1377"/>
      <c r="CNH9" s="1377"/>
      <c r="CNI9" s="1377"/>
      <c r="CNJ9" s="1377"/>
      <c r="CNK9" s="1377"/>
      <c r="CNL9" s="1377"/>
      <c r="CNM9" s="1377"/>
      <c r="CNN9" s="1377"/>
      <c r="CNO9" s="1377"/>
      <c r="CNP9" s="1377"/>
      <c r="CNQ9" s="1377"/>
      <c r="CNR9" s="1377"/>
      <c r="CNS9" s="1377"/>
      <c r="CNT9" s="1377"/>
      <c r="CNU9" s="1377"/>
      <c r="CNV9" s="1377"/>
      <c r="CNW9" s="1377"/>
      <c r="CNX9" s="1377"/>
      <c r="CNY9" s="1377"/>
      <c r="CNZ9" s="1377"/>
      <c r="COA9" s="1377"/>
      <c r="COB9" s="1377"/>
      <c r="COC9" s="1377"/>
      <c r="COD9" s="1377"/>
      <c r="COE9" s="1377"/>
      <c r="COF9" s="1377"/>
      <c r="COG9" s="1377"/>
      <c r="COH9" s="1377"/>
      <c r="COI9" s="1377"/>
      <c r="COJ9" s="1377"/>
      <c r="COK9" s="1377"/>
      <c r="COL9" s="1377"/>
      <c r="COM9" s="1377"/>
      <c r="CON9" s="1377"/>
      <c r="COO9" s="1377"/>
      <c r="COP9" s="1377"/>
      <c r="COQ9" s="1377"/>
      <c r="COR9" s="1377"/>
      <c r="COS9" s="1377"/>
      <c r="COT9" s="1377"/>
      <c r="COU9" s="1377"/>
      <c r="COV9" s="1377"/>
      <c r="COW9" s="1377"/>
      <c r="COX9" s="1377"/>
      <c r="COY9" s="1377"/>
      <c r="COZ9" s="1377"/>
      <c r="CPA9" s="1377"/>
      <c r="CPB9" s="1377"/>
      <c r="CPC9" s="1377"/>
      <c r="CPD9" s="1377"/>
      <c r="CPE9" s="1377"/>
      <c r="CPF9" s="1377"/>
      <c r="CPG9" s="1377"/>
      <c r="CPH9" s="1377"/>
      <c r="CPI9" s="1377"/>
      <c r="CPJ9" s="1377"/>
      <c r="CPK9" s="1377"/>
      <c r="CPL9" s="1377"/>
      <c r="CPM9" s="1377"/>
      <c r="CPN9" s="1377"/>
      <c r="CPO9" s="1377"/>
      <c r="CPP9" s="1377"/>
      <c r="CPQ9" s="1377"/>
      <c r="CPR9" s="1377"/>
      <c r="CPS9" s="1377"/>
      <c r="CPT9" s="1377"/>
      <c r="CPU9" s="1377"/>
      <c r="CPV9" s="1377"/>
      <c r="CPW9" s="1377"/>
      <c r="CPX9" s="1377"/>
      <c r="CPY9" s="1377"/>
      <c r="CPZ9" s="1377"/>
      <c r="CQA9" s="1377"/>
      <c r="CQB9" s="1377"/>
      <c r="CQC9" s="1377"/>
      <c r="CQD9" s="1377"/>
      <c r="CQE9" s="1377"/>
      <c r="CQF9" s="1377"/>
      <c r="CQG9" s="1377"/>
      <c r="CQH9" s="1377"/>
      <c r="CQI9" s="1377"/>
      <c r="CQJ9" s="1377"/>
      <c r="CQK9" s="1377"/>
      <c r="CQL9" s="1377"/>
      <c r="CQM9" s="1377"/>
      <c r="CQN9" s="1377"/>
      <c r="CQO9" s="1377"/>
      <c r="CQP9" s="1377"/>
      <c r="CQQ9" s="1377"/>
      <c r="CQR9" s="1377"/>
      <c r="CQS9" s="1377"/>
      <c r="CQT9" s="1377"/>
      <c r="CQU9" s="1377"/>
      <c r="CQV9" s="1377"/>
      <c r="CQW9" s="1377"/>
      <c r="CQX9" s="1377"/>
      <c r="CQY9" s="1377"/>
      <c r="CQZ9" s="1377"/>
      <c r="CRA9" s="1377"/>
      <c r="CRB9" s="1377"/>
      <c r="CRC9" s="1377"/>
      <c r="CRD9" s="1377"/>
      <c r="CRE9" s="1377"/>
      <c r="CRF9" s="1377"/>
      <c r="CRG9" s="1377"/>
      <c r="CRH9" s="1377"/>
      <c r="CRI9" s="1377"/>
      <c r="CRJ9" s="1377"/>
      <c r="CRK9" s="1377"/>
      <c r="CRL9" s="1377"/>
      <c r="CRM9" s="1377"/>
      <c r="CRN9" s="1377"/>
      <c r="CRO9" s="1377"/>
      <c r="CRP9" s="1377"/>
      <c r="CRQ9" s="1377"/>
      <c r="CRR9" s="1377"/>
      <c r="CRS9" s="1377"/>
      <c r="CRT9" s="1377"/>
      <c r="CRU9" s="1377"/>
      <c r="CRV9" s="1377"/>
      <c r="CRW9" s="1377"/>
      <c r="CRX9" s="1377"/>
      <c r="CRY9" s="1377"/>
      <c r="CRZ9" s="1377"/>
      <c r="CSA9" s="1377"/>
      <c r="CSB9" s="1377"/>
      <c r="CSC9" s="1377"/>
      <c r="CSD9" s="1377"/>
      <c r="CSE9" s="1377"/>
      <c r="CSF9" s="1377"/>
      <c r="CSG9" s="1377"/>
      <c r="CSH9" s="1377"/>
      <c r="CSI9" s="1377"/>
      <c r="CSJ9" s="1377"/>
      <c r="CSK9" s="1377"/>
      <c r="CSL9" s="1377"/>
      <c r="CSM9" s="1377"/>
      <c r="CSN9" s="1377"/>
      <c r="CSO9" s="1377"/>
      <c r="CSP9" s="1377"/>
      <c r="CSQ9" s="1377"/>
      <c r="CSR9" s="1377"/>
      <c r="CSS9" s="1377"/>
      <c r="CST9" s="1377"/>
      <c r="CSU9" s="1377"/>
      <c r="CSV9" s="1377"/>
      <c r="CSW9" s="1377"/>
      <c r="CSX9" s="1377"/>
      <c r="CSY9" s="1377"/>
      <c r="CSZ9" s="1377"/>
      <c r="CTA9" s="1377"/>
      <c r="CTB9" s="1377"/>
      <c r="CTC9" s="1377"/>
      <c r="CTD9" s="1377"/>
      <c r="CTE9" s="1377"/>
      <c r="CTF9" s="1377"/>
      <c r="CTG9" s="1377"/>
      <c r="CTH9" s="1377"/>
      <c r="CTI9" s="1377"/>
      <c r="CTJ9" s="1377"/>
      <c r="CTK9" s="1377"/>
      <c r="CTL9" s="1377"/>
      <c r="CTM9" s="1377"/>
      <c r="CTN9" s="1377"/>
      <c r="CTO9" s="1377"/>
      <c r="CTP9" s="1377"/>
      <c r="CTQ9" s="1377"/>
      <c r="CTR9" s="1377"/>
      <c r="CTS9" s="1377"/>
      <c r="CTT9" s="1377"/>
      <c r="CTU9" s="1377"/>
      <c r="CTV9" s="1377"/>
      <c r="CTW9" s="1377"/>
      <c r="CTX9" s="1377"/>
      <c r="CTY9" s="1377"/>
      <c r="CTZ9" s="1377"/>
      <c r="CUA9" s="1377"/>
      <c r="CUB9" s="1377"/>
      <c r="CUC9" s="1377"/>
      <c r="CUD9" s="1377"/>
      <c r="CUE9" s="1377"/>
      <c r="CUF9" s="1377"/>
      <c r="CUG9" s="1377"/>
      <c r="CUH9" s="1377"/>
      <c r="CUI9" s="1377"/>
      <c r="CUJ9" s="1377"/>
      <c r="CUK9" s="1377"/>
      <c r="CUL9" s="1377"/>
      <c r="CUM9" s="1377"/>
      <c r="CUN9" s="1377"/>
      <c r="CUO9" s="1377"/>
      <c r="CUP9" s="1377"/>
      <c r="CUQ9" s="1377"/>
      <c r="CUR9" s="1377"/>
      <c r="CUS9" s="1377"/>
      <c r="CUT9" s="1377"/>
      <c r="CUU9" s="1377"/>
      <c r="CUV9" s="1377"/>
      <c r="CUW9" s="1377"/>
      <c r="CUX9" s="1377"/>
      <c r="CUY9" s="1377"/>
      <c r="CUZ9" s="1377"/>
      <c r="CVA9" s="1377"/>
      <c r="CVB9" s="1377"/>
      <c r="CVC9" s="1377"/>
      <c r="CVD9" s="1377"/>
      <c r="CVE9" s="1377"/>
      <c r="CVF9" s="1377"/>
      <c r="CVG9" s="1377"/>
      <c r="CVH9" s="1377"/>
      <c r="CVI9" s="1377"/>
      <c r="CVJ9" s="1377"/>
      <c r="CVK9" s="1377"/>
      <c r="CVL9" s="1377"/>
      <c r="CVM9" s="1377"/>
      <c r="CVN9" s="1377"/>
      <c r="CVO9" s="1377"/>
      <c r="CVP9" s="1377"/>
      <c r="CVQ9" s="1377"/>
      <c r="CVR9" s="1377"/>
      <c r="CVS9" s="1377"/>
      <c r="CVT9" s="1377"/>
      <c r="CVU9" s="1377"/>
      <c r="CVV9" s="1377"/>
      <c r="CVW9" s="1377"/>
      <c r="CVX9" s="1377"/>
      <c r="CVY9" s="1377"/>
      <c r="CVZ9" s="1377"/>
      <c r="CWA9" s="1377"/>
      <c r="CWB9" s="1377"/>
      <c r="CWC9" s="1377"/>
      <c r="CWD9" s="1377"/>
      <c r="CWE9" s="1377"/>
      <c r="CWF9" s="1377"/>
      <c r="CWG9" s="1377"/>
      <c r="CWH9" s="1377"/>
      <c r="CWI9" s="1377"/>
      <c r="CWJ9" s="1377"/>
      <c r="CWK9" s="1377"/>
      <c r="CWL9" s="1377"/>
      <c r="CWM9" s="1377"/>
      <c r="CWN9" s="1377"/>
      <c r="CWO9" s="1377"/>
      <c r="CWP9" s="1377"/>
      <c r="CWQ9" s="1377"/>
      <c r="CWR9" s="1377"/>
      <c r="CWS9" s="1377"/>
      <c r="CWT9" s="1377"/>
      <c r="CWU9" s="1377"/>
      <c r="CWV9" s="1377"/>
      <c r="CWW9" s="1377"/>
      <c r="CWX9" s="1377"/>
      <c r="CWY9" s="1377"/>
      <c r="CWZ9" s="1377"/>
      <c r="CXA9" s="1377"/>
      <c r="CXB9" s="1377"/>
      <c r="CXC9" s="1377"/>
      <c r="CXD9" s="1377"/>
      <c r="CXE9" s="1377"/>
      <c r="CXF9" s="1377"/>
      <c r="CXG9" s="1377"/>
      <c r="CXH9" s="1377"/>
      <c r="CXI9" s="1377"/>
      <c r="CXJ9" s="1377"/>
      <c r="CXK9" s="1377"/>
      <c r="CXL9" s="1377"/>
      <c r="CXM9" s="1377"/>
      <c r="CXN9" s="1377"/>
      <c r="CXO9" s="1377"/>
      <c r="CXP9" s="1377"/>
      <c r="CXQ9" s="1377"/>
      <c r="CXR9" s="1377"/>
      <c r="CXS9" s="1377"/>
      <c r="CXT9" s="1377"/>
      <c r="CXU9" s="1377"/>
      <c r="CXV9" s="1377"/>
      <c r="CXW9" s="1377"/>
      <c r="CXX9" s="1377"/>
      <c r="CXY9" s="1377"/>
      <c r="CXZ9" s="1377"/>
      <c r="CYA9" s="1377"/>
      <c r="CYB9" s="1377"/>
      <c r="CYC9" s="1377"/>
      <c r="CYD9" s="1377"/>
      <c r="CYE9" s="1377"/>
      <c r="CYF9" s="1377"/>
      <c r="CYG9" s="1377"/>
      <c r="CYH9" s="1377"/>
      <c r="CYI9" s="1377"/>
      <c r="CYJ9" s="1377"/>
      <c r="CYK9" s="1377"/>
      <c r="CYL9" s="1377"/>
      <c r="CYM9" s="1377"/>
      <c r="CYN9" s="1377"/>
      <c r="CYO9" s="1377"/>
      <c r="CYP9" s="1377"/>
      <c r="CYQ9" s="1377"/>
      <c r="CYR9" s="1377"/>
      <c r="CYS9" s="1377"/>
      <c r="CYT9" s="1377"/>
      <c r="CYU9" s="1377"/>
      <c r="CYV9" s="1377"/>
      <c r="CYW9" s="1377"/>
      <c r="CYX9" s="1377"/>
      <c r="CYY9" s="1377"/>
      <c r="CYZ9" s="1377"/>
      <c r="CZA9" s="1377"/>
      <c r="CZB9" s="1377"/>
      <c r="CZC9" s="1377"/>
      <c r="CZD9" s="1377"/>
      <c r="CZE9" s="1377"/>
      <c r="CZF9" s="1377"/>
      <c r="CZG9" s="1377"/>
      <c r="CZH9" s="1377"/>
      <c r="CZI9" s="1377"/>
      <c r="CZJ9" s="1377"/>
      <c r="CZK9" s="1377"/>
      <c r="CZL9" s="1377"/>
      <c r="CZM9" s="1377"/>
      <c r="CZN9" s="1377"/>
      <c r="CZO9" s="1377"/>
      <c r="CZP9" s="1377"/>
      <c r="CZQ9" s="1377"/>
      <c r="CZR9" s="1377"/>
      <c r="CZS9" s="1377"/>
      <c r="CZT9" s="1377"/>
      <c r="CZU9" s="1377"/>
      <c r="CZV9" s="1377"/>
      <c r="CZW9" s="1377"/>
      <c r="CZX9" s="1377"/>
      <c r="CZY9" s="1377"/>
      <c r="CZZ9" s="1377"/>
      <c r="DAA9" s="1377"/>
      <c r="DAB9" s="1377"/>
      <c r="DAC9" s="1377"/>
      <c r="DAD9" s="1377"/>
      <c r="DAE9" s="1377"/>
      <c r="DAF9" s="1377"/>
      <c r="DAG9" s="1377"/>
      <c r="DAH9" s="1377"/>
      <c r="DAI9" s="1377"/>
      <c r="DAJ9" s="1377"/>
      <c r="DAK9" s="1377"/>
      <c r="DAL9" s="1377"/>
      <c r="DAM9" s="1377"/>
      <c r="DAN9" s="1377"/>
      <c r="DAO9" s="1377"/>
      <c r="DAP9" s="1377"/>
      <c r="DAQ9" s="1377"/>
      <c r="DAR9" s="1377"/>
      <c r="DAS9" s="1377"/>
      <c r="DAT9" s="1377"/>
      <c r="DAU9" s="1377"/>
      <c r="DAV9" s="1377"/>
      <c r="DAW9" s="1377"/>
      <c r="DAX9" s="1377"/>
      <c r="DAY9" s="1377"/>
      <c r="DAZ9" s="1377"/>
      <c r="DBA9" s="1377"/>
      <c r="DBB9" s="1377"/>
      <c r="DBC9" s="1377"/>
      <c r="DBD9" s="1377"/>
      <c r="DBE9" s="1377"/>
      <c r="DBF9" s="1377"/>
      <c r="DBG9" s="1377"/>
      <c r="DBH9" s="1377"/>
      <c r="DBI9" s="1377"/>
      <c r="DBJ9" s="1377"/>
      <c r="DBK9" s="1377"/>
      <c r="DBL9" s="1377"/>
      <c r="DBM9" s="1377"/>
      <c r="DBN9" s="1377"/>
      <c r="DBO9" s="1377"/>
      <c r="DBP9" s="1377"/>
      <c r="DBQ9" s="1377"/>
      <c r="DBR9" s="1377"/>
      <c r="DBS9" s="1377"/>
      <c r="DBT9" s="1377"/>
      <c r="DBU9" s="1377"/>
      <c r="DBV9" s="1377"/>
      <c r="DBW9" s="1377"/>
      <c r="DBX9" s="1377"/>
      <c r="DBY9" s="1377"/>
      <c r="DBZ9" s="1377"/>
      <c r="DCA9" s="1377"/>
      <c r="DCB9" s="1377"/>
      <c r="DCC9" s="1377"/>
      <c r="DCD9" s="1377"/>
      <c r="DCE9" s="1377"/>
      <c r="DCF9" s="1377"/>
      <c r="DCG9" s="1377"/>
      <c r="DCH9" s="1377"/>
      <c r="DCI9" s="1377"/>
      <c r="DCJ9" s="1377"/>
      <c r="DCK9" s="1377"/>
      <c r="DCL9" s="1377"/>
      <c r="DCM9" s="1377"/>
      <c r="DCN9" s="1377"/>
      <c r="DCO9" s="1377"/>
      <c r="DCP9" s="1377"/>
      <c r="DCQ9" s="1377"/>
      <c r="DCR9" s="1377"/>
      <c r="DCS9" s="1377"/>
      <c r="DCT9" s="1377"/>
      <c r="DCU9" s="1377"/>
      <c r="DCV9" s="1377"/>
      <c r="DCW9" s="1377"/>
      <c r="DCX9" s="1377"/>
      <c r="DCY9" s="1377"/>
      <c r="DCZ9" s="1377"/>
      <c r="DDA9" s="1377"/>
      <c r="DDB9" s="1377"/>
      <c r="DDC9" s="1377"/>
      <c r="DDD9" s="1377"/>
      <c r="DDE9" s="1377"/>
      <c r="DDF9" s="1377"/>
      <c r="DDG9" s="1377"/>
      <c r="DDH9" s="1377"/>
      <c r="DDI9" s="1377"/>
      <c r="DDJ9" s="1377"/>
      <c r="DDK9" s="1377"/>
      <c r="DDL9" s="1377"/>
      <c r="DDM9" s="1377"/>
      <c r="DDN9" s="1377"/>
      <c r="DDO9" s="1377"/>
      <c r="DDP9" s="1377"/>
      <c r="DDQ9" s="1377"/>
      <c r="DDR9" s="1377"/>
      <c r="DDS9" s="1377"/>
      <c r="DDT9" s="1377"/>
      <c r="DDU9" s="1377"/>
      <c r="DDV9" s="1377"/>
      <c r="DDW9" s="1377"/>
      <c r="DDX9" s="1377"/>
      <c r="DDY9" s="1377"/>
      <c r="DDZ9" s="1377"/>
      <c r="DEA9" s="1377"/>
      <c r="DEB9" s="1377"/>
      <c r="DEC9" s="1377"/>
      <c r="DED9" s="1377"/>
      <c r="DEE9" s="1377"/>
      <c r="DEF9" s="1377"/>
      <c r="DEG9" s="1377"/>
      <c r="DEH9" s="1377"/>
      <c r="DEI9" s="1377"/>
      <c r="DEJ9" s="1377"/>
      <c r="DEK9" s="1377"/>
      <c r="DEL9" s="1377"/>
      <c r="DEM9" s="1377"/>
      <c r="DEN9" s="1377"/>
      <c r="DEO9" s="1377"/>
      <c r="DEP9" s="1377"/>
      <c r="DEQ9" s="1377"/>
      <c r="DER9" s="1377"/>
      <c r="DES9" s="1377"/>
      <c r="DET9" s="1377"/>
      <c r="DEU9" s="1377"/>
      <c r="DEV9" s="1377"/>
      <c r="DEW9" s="1377"/>
      <c r="DEX9" s="1377"/>
      <c r="DEY9" s="1377"/>
      <c r="DEZ9" s="1377"/>
      <c r="DFA9" s="1377"/>
      <c r="DFB9" s="1377"/>
      <c r="DFC9" s="1377"/>
      <c r="DFD9" s="1377"/>
      <c r="DFE9" s="1377"/>
      <c r="DFF9" s="1377"/>
      <c r="DFG9" s="1377"/>
      <c r="DFH9" s="1377"/>
      <c r="DFI9" s="1377"/>
      <c r="DFJ9" s="1377"/>
      <c r="DFK9" s="1377"/>
      <c r="DFL9" s="1377"/>
      <c r="DFM9" s="1377"/>
      <c r="DFN9" s="1377"/>
      <c r="DFO9" s="1377"/>
      <c r="DFP9" s="1377"/>
      <c r="DFQ9" s="1377"/>
      <c r="DFR9" s="1377"/>
      <c r="DFS9" s="1377"/>
      <c r="DFT9" s="1377"/>
      <c r="DFU9" s="1377"/>
      <c r="DFV9" s="1377"/>
      <c r="DFW9" s="1377"/>
      <c r="DFX9" s="1377"/>
      <c r="DFY9" s="1377"/>
      <c r="DFZ9" s="1377"/>
      <c r="DGA9" s="1377"/>
      <c r="DGB9" s="1377"/>
      <c r="DGC9" s="1377"/>
      <c r="DGD9" s="1377"/>
      <c r="DGE9" s="1377"/>
      <c r="DGF9" s="1377"/>
      <c r="DGG9" s="1377"/>
      <c r="DGH9" s="1377"/>
      <c r="DGI9" s="1377"/>
      <c r="DGJ9" s="1377"/>
      <c r="DGK9" s="1377"/>
      <c r="DGL9" s="1377"/>
      <c r="DGM9" s="1377"/>
      <c r="DGN9" s="1377"/>
      <c r="DGO9" s="1377"/>
      <c r="DGP9" s="1377"/>
      <c r="DGQ9" s="1377"/>
      <c r="DGR9" s="1377"/>
      <c r="DGS9" s="1377"/>
      <c r="DGT9" s="1377"/>
      <c r="DGU9" s="1377"/>
      <c r="DGV9" s="1377"/>
      <c r="DGW9" s="1377"/>
      <c r="DGX9" s="1377"/>
      <c r="DGY9" s="1377"/>
      <c r="DGZ9" s="1377"/>
      <c r="DHA9" s="1377"/>
      <c r="DHB9" s="1377"/>
      <c r="DHC9" s="1377"/>
      <c r="DHD9" s="1377"/>
      <c r="DHE9" s="1377"/>
      <c r="DHF9" s="1377"/>
      <c r="DHG9" s="1377"/>
      <c r="DHH9" s="1377"/>
      <c r="DHI9" s="1377"/>
      <c r="DHJ9" s="1377"/>
      <c r="DHK9" s="1377"/>
      <c r="DHL9" s="1377"/>
      <c r="DHM9" s="1377"/>
      <c r="DHN9" s="1377"/>
      <c r="DHO9" s="1377"/>
      <c r="DHP9" s="1377"/>
      <c r="DHQ9" s="1377"/>
      <c r="DHR9" s="1377"/>
      <c r="DHS9" s="1377"/>
      <c r="DHT9" s="1377"/>
      <c r="DHU9" s="1377"/>
      <c r="DHV9" s="1377"/>
      <c r="DHW9" s="1377"/>
      <c r="DHX9" s="1377"/>
      <c r="DHY9" s="1377"/>
      <c r="DHZ9" s="1377"/>
      <c r="DIA9" s="1377"/>
      <c r="DIB9" s="1377"/>
      <c r="DIC9" s="1377"/>
      <c r="DID9" s="1377"/>
      <c r="DIE9" s="1377"/>
      <c r="DIF9" s="1377"/>
      <c r="DIG9" s="1377"/>
      <c r="DIH9" s="1377"/>
      <c r="DII9" s="1377"/>
      <c r="DIJ9" s="1377"/>
      <c r="DIK9" s="1377"/>
      <c r="DIL9" s="1377"/>
      <c r="DIM9" s="1377"/>
      <c r="DIN9" s="1377"/>
      <c r="DIO9" s="1377"/>
      <c r="DIP9" s="1377"/>
      <c r="DIQ9" s="1377"/>
      <c r="DIR9" s="1377"/>
      <c r="DIS9" s="1377"/>
      <c r="DIT9" s="1377"/>
      <c r="DIU9" s="1377"/>
      <c r="DIV9" s="1377"/>
      <c r="DIW9" s="1377"/>
      <c r="DIX9" s="1377"/>
      <c r="DIY9" s="1377"/>
      <c r="DIZ9" s="1377"/>
      <c r="DJA9" s="1377"/>
      <c r="DJB9" s="1377"/>
      <c r="DJC9" s="1377"/>
      <c r="DJD9" s="1377"/>
      <c r="DJE9" s="1377"/>
      <c r="DJF9" s="1377"/>
      <c r="DJG9" s="1377"/>
      <c r="DJH9" s="1377"/>
      <c r="DJI9" s="1377"/>
      <c r="DJJ9" s="1377"/>
      <c r="DJK9" s="1377"/>
      <c r="DJL9" s="1377"/>
      <c r="DJM9" s="1377"/>
      <c r="DJN9" s="1377"/>
      <c r="DJO9" s="1377"/>
      <c r="DJP9" s="1377"/>
      <c r="DJQ9" s="1377"/>
      <c r="DJR9" s="1377"/>
      <c r="DJS9" s="1377"/>
      <c r="DJT9" s="1377"/>
      <c r="DJU9" s="1377"/>
      <c r="DJV9" s="1377"/>
      <c r="DJW9" s="1377"/>
      <c r="DJX9" s="1377"/>
      <c r="DJY9" s="1377"/>
      <c r="DJZ9" s="1377"/>
      <c r="DKA9" s="1377"/>
      <c r="DKB9" s="1377"/>
      <c r="DKC9" s="1377"/>
      <c r="DKD9" s="1377"/>
      <c r="DKE9" s="1377"/>
      <c r="DKF9" s="1377"/>
      <c r="DKG9" s="1377"/>
      <c r="DKH9" s="1377"/>
      <c r="DKI9" s="1377"/>
      <c r="DKJ9" s="1377"/>
      <c r="DKK9" s="1377"/>
      <c r="DKL9" s="1377"/>
      <c r="DKM9" s="1377"/>
      <c r="DKN9" s="1377"/>
      <c r="DKO9" s="1377"/>
      <c r="DKP9" s="1377"/>
      <c r="DKQ9" s="1377"/>
      <c r="DKR9" s="1377"/>
      <c r="DKS9" s="1377"/>
      <c r="DKT9" s="1377"/>
      <c r="DKU9" s="1377"/>
      <c r="DKV9" s="1377"/>
      <c r="DKW9" s="1377"/>
      <c r="DKX9" s="1377"/>
      <c r="DKY9" s="1377"/>
      <c r="DKZ9" s="1377"/>
      <c r="DLA9" s="1377"/>
      <c r="DLB9" s="1377"/>
      <c r="DLC9" s="1377"/>
      <c r="DLD9" s="1377"/>
      <c r="DLE9" s="1377"/>
      <c r="DLF9" s="1377"/>
      <c r="DLG9" s="1377"/>
      <c r="DLH9" s="1377"/>
      <c r="DLI9" s="1377"/>
      <c r="DLJ9" s="1377"/>
      <c r="DLK9" s="1377"/>
      <c r="DLL9" s="1377"/>
      <c r="DLM9" s="1377"/>
      <c r="DLN9" s="1377"/>
      <c r="DLO9" s="1377"/>
      <c r="DLP9" s="1377"/>
      <c r="DLQ9" s="1377"/>
      <c r="DLR9" s="1377"/>
      <c r="DLS9" s="1377"/>
      <c r="DLT9" s="1377"/>
      <c r="DLU9" s="1377"/>
      <c r="DLV9" s="1377"/>
      <c r="DLW9" s="1377"/>
      <c r="DLX9" s="1377"/>
      <c r="DLY9" s="1377"/>
      <c r="DLZ9" s="1377"/>
      <c r="DMA9" s="1377"/>
      <c r="DMB9" s="1377"/>
      <c r="DMC9" s="1377"/>
      <c r="DMD9" s="1377"/>
      <c r="DME9" s="1377"/>
      <c r="DMF9" s="1377"/>
      <c r="DMG9" s="1377"/>
      <c r="DMH9" s="1377"/>
      <c r="DMI9" s="1377"/>
      <c r="DMJ9" s="1377"/>
      <c r="DMK9" s="1377"/>
      <c r="DML9" s="1377"/>
      <c r="DMM9" s="1377"/>
      <c r="DMN9" s="1377"/>
      <c r="DMO9" s="1377"/>
      <c r="DMP9" s="1377"/>
      <c r="DMQ9" s="1377"/>
      <c r="DMR9" s="1377"/>
      <c r="DMS9" s="1377"/>
      <c r="DMT9" s="1377"/>
      <c r="DMU9" s="1377"/>
      <c r="DMV9" s="1377"/>
      <c r="DMW9" s="1377"/>
      <c r="DMX9" s="1377"/>
      <c r="DMY9" s="1377"/>
      <c r="DMZ9" s="1377"/>
      <c r="DNA9" s="1377"/>
      <c r="DNB9" s="1377"/>
      <c r="DNC9" s="1377"/>
      <c r="DND9" s="1377"/>
      <c r="DNE9" s="1377"/>
      <c r="DNF9" s="1377"/>
      <c r="DNG9" s="1377"/>
      <c r="DNH9" s="1377"/>
      <c r="DNI9" s="1377"/>
      <c r="DNJ9" s="1377"/>
      <c r="DNK9" s="1377"/>
      <c r="DNL9" s="1377"/>
      <c r="DNM9" s="1377"/>
      <c r="DNN9" s="1377"/>
      <c r="DNO9" s="1377"/>
      <c r="DNP9" s="1377"/>
      <c r="DNQ9" s="1377"/>
      <c r="DNR9" s="1377"/>
      <c r="DNS9" s="1377"/>
      <c r="DNT9" s="1377"/>
      <c r="DNU9" s="1377"/>
      <c r="DNV9" s="1377"/>
      <c r="DNW9" s="1377"/>
      <c r="DNX9" s="1377"/>
      <c r="DNY9" s="1377"/>
      <c r="DNZ9" s="1377"/>
      <c r="DOA9" s="1377"/>
      <c r="DOB9" s="1377"/>
      <c r="DOC9" s="1377"/>
      <c r="DOD9" s="1377"/>
      <c r="DOE9" s="1377"/>
      <c r="DOF9" s="1377"/>
      <c r="DOG9" s="1377"/>
      <c r="DOH9" s="1377"/>
      <c r="DOI9" s="1377"/>
      <c r="DOJ9" s="1377"/>
      <c r="DOK9" s="1377"/>
      <c r="DOL9" s="1377"/>
      <c r="DOM9" s="1377"/>
      <c r="DON9" s="1377"/>
      <c r="DOO9" s="1377"/>
      <c r="DOP9" s="1377"/>
      <c r="DOQ9" s="1377"/>
      <c r="DOR9" s="1377"/>
      <c r="DOS9" s="1377"/>
      <c r="DOT9" s="1377"/>
      <c r="DOU9" s="1377"/>
      <c r="DOV9" s="1377"/>
      <c r="DOW9" s="1377"/>
      <c r="DOX9" s="1377"/>
      <c r="DOY9" s="1377"/>
      <c r="DOZ9" s="1377"/>
      <c r="DPA9" s="1377"/>
      <c r="DPB9" s="1377"/>
      <c r="DPC9" s="1377"/>
      <c r="DPD9" s="1377"/>
      <c r="DPE9" s="1377"/>
      <c r="DPF9" s="1377"/>
      <c r="DPG9" s="1377"/>
      <c r="DPH9" s="1377"/>
      <c r="DPI9" s="1377"/>
      <c r="DPJ9" s="1377"/>
      <c r="DPK9" s="1377"/>
      <c r="DPL9" s="1377"/>
      <c r="DPM9" s="1377"/>
      <c r="DPN9" s="1377"/>
      <c r="DPO9" s="1377"/>
      <c r="DPP9" s="1377"/>
      <c r="DPQ9" s="1377"/>
      <c r="DPR9" s="1377"/>
      <c r="DPS9" s="1377"/>
      <c r="DPT9" s="1377"/>
      <c r="DPU9" s="1377"/>
      <c r="DPV9" s="1377"/>
      <c r="DPW9" s="1377"/>
      <c r="DPX9" s="1377"/>
      <c r="DPY9" s="1377"/>
      <c r="DPZ9" s="1377"/>
      <c r="DQA9" s="1377"/>
      <c r="DQB9" s="1377"/>
      <c r="DQC9" s="1377"/>
      <c r="DQD9" s="1377"/>
      <c r="DQE9" s="1377"/>
      <c r="DQF9" s="1377"/>
      <c r="DQG9" s="1377"/>
      <c r="DQH9" s="1377"/>
      <c r="DQI9" s="1377"/>
      <c r="DQJ9" s="1377"/>
      <c r="DQK9" s="1377"/>
      <c r="DQL9" s="1377"/>
      <c r="DQM9" s="1377"/>
      <c r="DQN9" s="1377"/>
      <c r="DQO9" s="1377"/>
      <c r="DQP9" s="1377"/>
      <c r="DQQ9" s="1377"/>
      <c r="DQR9" s="1377"/>
      <c r="DQS9" s="1377"/>
      <c r="DQT9" s="1377"/>
      <c r="DQU9" s="1377"/>
      <c r="DQV9" s="1377"/>
      <c r="DQW9" s="1377"/>
      <c r="DQX9" s="1377"/>
      <c r="DQY9" s="1377"/>
      <c r="DQZ9" s="1377"/>
      <c r="DRA9" s="1377"/>
      <c r="DRB9" s="1377"/>
      <c r="DRC9" s="1377"/>
      <c r="DRD9" s="1377"/>
      <c r="DRE9" s="1377"/>
      <c r="DRF9" s="1377"/>
      <c r="DRG9" s="1377"/>
      <c r="DRH9" s="1377"/>
      <c r="DRI9" s="1377"/>
      <c r="DRJ9" s="1377"/>
      <c r="DRK9" s="1377"/>
      <c r="DRL9" s="1377"/>
      <c r="DRM9" s="1377"/>
      <c r="DRN9" s="1377"/>
      <c r="DRO9" s="1377"/>
      <c r="DRP9" s="1377"/>
      <c r="DRQ9" s="1377"/>
      <c r="DRR9" s="1377"/>
      <c r="DRS9" s="1377"/>
      <c r="DRT9" s="1377"/>
      <c r="DRU9" s="1377"/>
      <c r="DRV9" s="1377"/>
      <c r="DRW9" s="1377"/>
      <c r="DRX9" s="1377"/>
      <c r="DRY9" s="1377"/>
      <c r="DRZ9" s="1377"/>
      <c r="DSA9" s="1377"/>
      <c r="DSB9" s="1377"/>
      <c r="DSC9" s="1377"/>
      <c r="DSD9" s="1377"/>
      <c r="DSE9" s="1377"/>
      <c r="DSF9" s="1377"/>
      <c r="DSG9" s="1377"/>
      <c r="DSH9" s="1377"/>
      <c r="DSI9" s="1377"/>
      <c r="DSJ9" s="1377"/>
      <c r="DSK9" s="1377"/>
      <c r="DSL9" s="1377"/>
      <c r="DSM9" s="1377"/>
      <c r="DSN9" s="1377"/>
      <c r="DSO9" s="1377"/>
      <c r="DSP9" s="1377"/>
      <c r="DSQ9" s="1377"/>
      <c r="DSR9" s="1377"/>
      <c r="DSS9" s="1377"/>
      <c r="DST9" s="1377"/>
      <c r="DSU9" s="1377"/>
      <c r="DSV9" s="1377"/>
      <c r="DSW9" s="1377"/>
      <c r="DSX9" s="1377"/>
      <c r="DSY9" s="1377"/>
      <c r="DSZ9" s="1377"/>
      <c r="DTA9" s="1377"/>
      <c r="DTB9" s="1377"/>
      <c r="DTC9" s="1377"/>
      <c r="DTD9" s="1377"/>
      <c r="DTE9" s="1377"/>
      <c r="DTF9" s="1377"/>
      <c r="DTG9" s="1377"/>
      <c r="DTH9" s="1377"/>
      <c r="DTI9" s="1377"/>
      <c r="DTJ9" s="1377"/>
      <c r="DTK9" s="1377"/>
      <c r="DTL9" s="1377"/>
      <c r="DTM9" s="1377"/>
      <c r="DTN9" s="1377"/>
      <c r="DTO9" s="1377"/>
      <c r="DTP9" s="1377"/>
      <c r="DTQ9" s="1377"/>
      <c r="DTR9" s="1377"/>
      <c r="DTS9" s="1377"/>
      <c r="DTT9" s="1377"/>
      <c r="DTU9" s="1377"/>
      <c r="DTV9" s="1377"/>
      <c r="DTW9" s="1377"/>
      <c r="DTX9" s="1377"/>
      <c r="DTY9" s="1377"/>
      <c r="DTZ9" s="1377"/>
      <c r="DUA9" s="1377"/>
      <c r="DUB9" s="1377"/>
      <c r="DUC9" s="1377"/>
      <c r="DUD9" s="1377"/>
      <c r="DUE9" s="1377"/>
      <c r="DUF9" s="1377"/>
      <c r="DUG9" s="1377"/>
      <c r="DUH9" s="1377"/>
      <c r="DUI9" s="1377"/>
      <c r="DUJ9" s="1377"/>
      <c r="DUK9" s="1377"/>
      <c r="DUL9" s="1377"/>
      <c r="DUM9" s="1377"/>
      <c r="DUN9" s="1377"/>
      <c r="DUO9" s="1377"/>
      <c r="DUP9" s="1377"/>
      <c r="DUQ9" s="1377"/>
      <c r="DUR9" s="1377"/>
      <c r="DUS9" s="1377"/>
      <c r="DUT9" s="1377"/>
      <c r="DUU9" s="1377"/>
      <c r="DUV9" s="1377"/>
      <c r="DUW9" s="1377"/>
      <c r="DUX9" s="1377"/>
      <c r="DUY9" s="1377"/>
      <c r="DUZ9" s="1377"/>
      <c r="DVA9" s="1377"/>
      <c r="DVB9" s="1377"/>
      <c r="DVC9" s="1377"/>
      <c r="DVD9" s="1377"/>
      <c r="DVE9" s="1377"/>
      <c r="DVF9" s="1377"/>
      <c r="DVG9" s="1377"/>
      <c r="DVH9" s="1377"/>
      <c r="DVI9" s="1377"/>
      <c r="DVJ9" s="1377"/>
      <c r="DVK9" s="1377"/>
      <c r="DVL9" s="1377"/>
      <c r="DVM9" s="1377"/>
      <c r="DVN9" s="1377"/>
      <c r="DVO9" s="1377"/>
      <c r="DVP9" s="1377"/>
      <c r="DVQ9" s="1377"/>
      <c r="DVR9" s="1377"/>
      <c r="DVS9" s="1377"/>
      <c r="DVT9" s="1377"/>
      <c r="DVU9" s="1377"/>
      <c r="DVV9" s="1377"/>
      <c r="DVW9" s="1377"/>
      <c r="DVX9" s="1377"/>
      <c r="DVY9" s="1377"/>
      <c r="DVZ9" s="1377"/>
      <c r="DWA9" s="1377"/>
      <c r="DWB9" s="1377"/>
      <c r="DWC9" s="1377"/>
      <c r="DWD9" s="1377"/>
      <c r="DWE9" s="1377"/>
      <c r="DWF9" s="1377"/>
      <c r="DWG9" s="1377"/>
      <c r="DWH9" s="1377"/>
      <c r="DWI9" s="1377"/>
      <c r="DWJ9" s="1377"/>
      <c r="DWK9" s="1377"/>
      <c r="DWL9" s="1377"/>
      <c r="DWM9" s="1377"/>
      <c r="DWN9" s="1377"/>
      <c r="DWO9" s="1377"/>
      <c r="DWP9" s="1377"/>
      <c r="DWQ9" s="1377"/>
      <c r="DWR9" s="1377"/>
      <c r="DWS9" s="1377"/>
      <c r="DWT9" s="1377"/>
      <c r="DWU9" s="1377"/>
      <c r="DWV9" s="1377"/>
      <c r="DWW9" s="1377"/>
      <c r="DWX9" s="1377"/>
      <c r="DWY9" s="1377"/>
      <c r="DWZ9" s="1377"/>
      <c r="DXA9" s="1377"/>
      <c r="DXB9" s="1377"/>
      <c r="DXC9" s="1377"/>
      <c r="DXD9" s="1377"/>
      <c r="DXE9" s="1377"/>
      <c r="DXF9" s="1377"/>
      <c r="DXG9" s="1377"/>
      <c r="DXH9" s="1377"/>
      <c r="DXI9" s="1377"/>
      <c r="DXJ9" s="1377"/>
      <c r="DXK9" s="1377"/>
      <c r="DXL9" s="1377"/>
      <c r="DXM9" s="1377"/>
      <c r="DXN9" s="1377"/>
      <c r="DXO9" s="1377"/>
      <c r="DXP9" s="1377"/>
      <c r="DXQ9" s="1377"/>
      <c r="DXR9" s="1377"/>
      <c r="DXS9" s="1377"/>
      <c r="DXT9" s="1377"/>
      <c r="DXU9" s="1377"/>
      <c r="DXV9" s="1377"/>
      <c r="DXW9" s="1377"/>
      <c r="DXX9" s="1377"/>
      <c r="DXY9" s="1377"/>
      <c r="DXZ9" s="1377"/>
      <c r="DYA9" s="1377"/>
      <c r="DYB9" s="1377"/>
      <c r="DYC9" s="1377"/>
      <c r="DYD9" s="1377"/>
      <c r="DYE9" s="1377"/>
      <c r="DYF9" s="1377"/>
      <c r="DYG9" s="1377"/>
      <c r="DYH9" s="1377"/>
      <c r="DYI9" s="1377"/>
      <c r="DYJ9" s="1377"/>
      <c r="DYK9" s="1377"/>
      <c r="DYL9" s="1377"/>
      <c r="DYM9" s="1377"/>
      <c r="DYN9" s="1377"/>
      <c r="DYO9" s="1377"/>
      <c r="DYP9" s="1377"/>
      <c r="DYQ9" s="1377"/>
      <c r="DYR9" s="1377"/>
      <c r="DYS9" s="1377"/>
      <c r="DYT9" s="1377"/>
      <c r="DYU9" s="1377"/>
      <c r="DYV9" s="1377"/>
      <c r="DYW9" s="1377"/>
      <c r="DYX9" s="1377"/>
      <c r="DYY9" s="1377"/>
      <c r="DYZ9" s="1377"/>
      <c r="DZA9" s="1377"/>
      <c r="DZB9" s="1377"/>
      <c r="DZC9" s="1377"/>
      <c r="DZD9" s="1377"/>
      <c r="DZE9" s="1377"/>
      <c r="DZF9" s="1377"/>
      <c r="DZG9" s="1377"/>
      <c r="DZH9" s="1377"/>
      <c r="DZI9" s="1377"/>
      <c r="DZJ9" s="1377"/>
      <c r="DZK9" s="1377"/>
      <c r="DZL9" s="1377"/>
      <c r="DZM9" s="1377"/>
      <c r="DZN9" s="1377"/>
      <c r="DZO9" s="1377"/>
      <c r="DZP9" s="1377"/>
      <c r="DZQ9" s="1377"/>
      <c r="DZR9" s="1377"/>
      <c r="DZS9" s="1377"/>
      <c r="DZT9" s="1377"/>
      <c r="DZU9" s="1377"/>
      <c r="DZV9" s="1377"/>
      <c r="DZW9" s="1377"/>
      <c r="DZX9" s="1377"/>
      <c r="DZY9" s="1377"/>
      <c r="DZZ9" s="1377"/>
      <c r="EAA9" s="1377"/>
      <c r="EAB9" s="1377"/>
      <c r="EAC9" s="1377"/>
      <c r="EAD9" s="1377"/>
      <c r="EAE9" s="1377"/>
      <c r="EAF9" s="1377"/>
      <c r="EAG9" s="1377"/>
      <c r="EAH9" s="1377"/>
      <c r="EAI9" s="1377"/>
      <c r="EAJ9" s="1377"/>
      <c r="EAK9" s="1377"/>
      <c r="EAL9" s="1377"/>
      <c r="EAM9" s="1377"/>
      <c r="EAN9" s="1377"/>
      <c r="EAO9" s="1377"/>
      <c r="EAP9" s="1377"/>
      <c r="EAQ9" s="1377"/>
      <c r="EAR9" s="1377"/>
      <c r="EAS9" s="1377"/>
      <c r="EAT9" s="1377"/>
      <c r="EAU9" s="1377"/>
      <c r="EAV9" s="1377"/>
      <c r="EAW9" s="1377"/>
      <c r="EAX9" s="1377"/>
      <c r="EAY9" s="1377"/>
      <c r="EAZ9" s="1377"/>
      <c r="EBA9" s="1377"/>
      <c r="EBB9" s="1377"/>
      <c r="EBC9" s="1377"/>
      <c r="EBD9" s="1377"/>
      <c r="EBE9" s="1377"/>
      <c r="EBF9" s="1377"/>
      <c r="EBG9" s="1377"/>
      <c r="EBH9" s="1377"/>
      <c r="EBI9" s="1377"/>
      <c r="EBJ9" s="1377"/>
      <c r="EBK9" s="1377"/>
      <c r="EBL9" s="1377"/>
      <c r="EBM9" s="1377"/>
      <c r="EBN9" s="1377"/>
      <c r="EBO9" s="1377"/>
      <c r="EBP9" s="1377"/>
      <c r="EBQ9" s="1377"/>
      <c r="EBR9" s="1377"/>
      <c r="EBS9" s="1377"/>
      <c r="EBT9" s="1377"/>
      <c r="EBU9" s="1377"/>
      <c r="EBV9" s="1377"/>
      <c r="EBW9" s="1377"/>
      <c r="EBX9" s="1377"/>
      <c r="EBY9" s="1377"/>
      <c r="EBZ9" s="1377"/>
      <c r="ECA9" s="1377"/>
      <c r="ECB9" s="1377"/>
      <c r="ECC9" s="1377"/>
      <c r="ECD9" s="1377"/>
      <c r="ECE9" s="1377"/>
      <c r="ECF9" s="1377"/>
      <c r="ECG9" s="1377"/>
      <c r="ECH9" s="1377"/>
      <c r="ECI9" s="1377"/>
      <c r="ECJ9" s="1377"/>
      <c r="ECK9" s="1377"/>
      <c r="ECL9" s="1377"/>
      <c r="ECM9" s="1377"/>
      <c r="ECN9" s="1377"/>
      <c r="ECO9" s="1377"/>
      <c r="ECP9" s="1377"/>
      <c r="ECQ9" s="1377"/>
      <c r="ECR9" s="1377"/>
      <c r="ECS9" s="1377"/>
      <c r="ECT9" s="1377"/>
      <c r="ECU9" s="1377"/>
      <c r="ECV9" s="1377"/>
      <c r="ECW9" s="1377"/>
      <c r="ECX9" s="1377"/>
      <c r="ECY9" s="1377"/>
      <c r="ECZ9" s="1377"/>
      <c r="EDA9" s="1377"/>
      <c r="EDB9" s="1377"/>
      <c r="EDC9" s="1377"/>
      <c r="EDD9" s="1377"/>
      <c r="EDE9" s="1377"/>
      <c r="EDF9" s="1377"/>
      <c r="EDG9" s="1377"/>
      <c r="EDH9" s="1377"/>
      <c r="EDI9" s="1377"/>
      <c r="EDJ9" s="1377"/>
      <c r="EDK9" s="1377"/>
      <c r="EDL9" s="1377"/>
      <c r="EDM9" s="1377"/>
      <c r="EDN9" s="1377"/>
      <c r="EDO9" s="1377"/>
      <c r="EDP9" s="1377"/>
      <c r="EDQ9" s="1377"/>
      <c r="EDR9" s="1377"/>
      <c r="EDS9" s="1377"/>
      <c r="EDT9" s="1377"/>
      <c r="EDU9" s="1377"/>
      <c r="EDV9" s="1377"/>
      <c r="EDW9" s="1377"/>
      <c r="EDX9" s="1377"/>
      <c r="EDY9" s="1377"/>
      <c r="EDZ9" s="1377"/>
      <c r="EEA9" s="1377"/>
      <c r="EEB9" s="1377"/>
      <c r="EEC9" s="1377"/>
      <c r="EED9" s="1377"/>
      <c r="EEE9" s="1377"/>
      <c r="EEF9" s="1377"/>
      <c r="EEG9" s="1377"/>
      <c r="EEH9" s="1377"/>
      <c r="EEI9" s="1377"/>
      <c r="EEJ9" s="1377"/>
      <c r="EEK9" s="1377"/>
      <c r="EEL9" s="1377"/>
      <c r="EEM9" s="1377"/>
      <c r="EEN9" s="1377"/>
      <c r="EEO9" s="1377"/>
      <c r="EEP9" s="1377"/>
      <c r="EEQ9" s="1377"/>
      <c r="EER9" s="1377"/>
      <c r="EES9" s="1377"/>
      <c r="EET9" s="1377"/>
      <c r="EEU9" s="1377"/>
      <c r="EEV9" s="1377"/>
      <c r="EEW9" s="1377"/>
      <c r="EEX9" s="1377"/>
      <c r="EEY9" s="1377"/>
      <c r="EEZ9" s="1377"/>
      <c r="EFA9" s="1377"/>
      <c r="EFB9" s="1377"/>
      <c r="EFC9" s="1377"/>
      <c r="EFD9" s="1377"/>
      <c r="EFE9" s="1377"/>
      <c r="EFF9" s="1377"/>
      <c r="EFG9" s="1377"/>
      <c r="EFH9" s="1377"/>
      <c r="EFI9" s="1377"/>
      <c r="EFJ9" s="1377"/>
      <c r="EFK9" s="1377"/>
      <c r="EFL9" s="1377"/>
      <c r="EFM9" s="1377"/>
      <c r="EFN9" s="1377"/>
      <c r="EFO9" s="1377"/>
      <c r="EFP9" s="1377"/>
      <c r="EFQ9" s="1377"/>
      <c r="EFR9" s="1377"/>
      <c r="EFS9" s="1377"/>
      <c r="EFT9" s="1377"/>
      <c r="EFU9" s="1377"/>
      <c r="EFV9" s="1377"/>
      <c r="EFW9" s="1377"/>
      <c r="EFX9" s="1377"/>
      <c r="EFY9" s="1377"/>
      <c r="EFZ9" s="1377"/>
      <c r="EGA9" s="1377"/>
      <c r="EGB9" s="1377"/>
      <c r="EGC9" s="1377"/>
      <c r="EGD9" s="1377"/>
      <c r="EGE9" s="1377"/>
      <c r="EGF9" s="1377"/>
      <c r="EGG9" s="1377"/>
      <c r="EGH9" s="1377"/>
      <c r="EGI9" s="1377"/>
      <c r="EGJ9" s="1377"/>
      <c r="EGK9" s="1377"/>
      <c r="EGL9" s="1377"/>
      <c r="EGM9" s="1377"/>
      <c r="EGN9" s="1377"/>
      <c r="EGO9" s="1377"/>
      <c r="EGP9" s="1377"/>
      <c r="EGQ9" s="1377"/>
      <c r="EGR9" s="1377"/>
      <c r="EGS9" s="1377"/>
      <c r="EGT9" s="1377"/>
      <c r="EGU9" s="1377"/>
      <c r="EGV9" s="1377"/>
      <c r="EGW9" s="1377"/>
      <c r="EGX9" s="1377"/>
      <c r="EGY9" s="1377"/>
      <c r="EGZ9" s="1377"/>
      <c r="EHA9" s="1377"/>
      <c r="EHB9" s="1377"/>
      <c r="EHC9" s="1377"/>
      <c r="EHD9" s="1377"/>
      <c r="EHE9" s="1377"/>
      <c r="EHF9" s="1377"/>
      <c r="EHG9" s="1377"/>
      <c r="EHH9" s="1377"/>
      <c r="EHI9" s="1377"/>
      <c r="EHJ9" s="1377"/>
      <c r="EHK9" s="1377"/>
      <c r="EHL9" s="1377"/>
      <c r="EHM9" s="1377"/>
      <c r="EHN9" s="1377"/>
      <c r="EHO9" s="1377"/>
      <c r="EHP9" s="1377"/>
      <c r="EHQ9" s="1377"/>
      <c r="EHR9" s="1377"/>
      <c r="EHS9" s="1377"/>
      <c r="EHT9" s="1377"/>
      <c r="EHU9" s="1377"/>
      <c r="EHV9" s="1377"/>
      <c r="EHW9" s="1377"/>
      <c r="EHX9" s="1377"/>
      <c r="EHY9" s="1377"/>
      <c r="EHZ9" s="1377"/>
      <c r="EIA9" s="1377"/>
      <c r="EIB9" s="1377"/>
      <c r="EIC9" s="1377"/>
      <c r="EID9" s="1377"/>
      <c r="EIE9" s="1377"/>
      <c r="EIF9" s="1377"/>
      <c r="EIG9" s="1377"/>
      <c r="EIH9" s="1377"/>
      <c r="EII9" s="1377"/>
      <c r="EIJ9" s="1377"/>
      <c r="EIK9" s="1377"/>
      <c r="EIL9" s="1377"/>
      <c r="EIM9" s="1377"/>
      <c r="EIN9" s="1377"/>
      <c r="EIO9" s="1377"/>
      <c r="EIP9" s="1377"/>
      <c r="EIQ9" s="1377"/>
      <c r="EIR9" s="1377"/>
      <c r="EIS9" s="1377"/>
      <c r="EIT9" s="1377"/>
      <c r="EIU9" s="1377"/>
      <c r="EIV9" s="1377"/>
      <c r="EIW9" s="1377"/>
      <c r="EIX9" s="1377"/>
      <c r="EIY9" s="1377"/>
      <c r="EIZ9" s="1377"/>
      <c r="EJA9" s="1377"/>
      <c r="EJB9" s="1377"/>
      <c r="EJC9" s="1377"/>
      <c r="EJD9" s="1377"/>
      <c r="EJE9" s="1377"/>
      <c r="EJF9" s="1377"/>
      <c r="EJG9" s="1377"/>
      <c r="EJH9" s="1377"/>
      <c r="EJI9" s="1377"/>
      <c r="EJJ9" s="1377"/>
      <c r="EJK9" s="1377"/>
      <c r="EJL9" s="1377"/>
      <c r="EJM9" s="1377"/>
      <c r="EJN9" s="1377"/>
      <c r="EJO9" s="1377"/>
      <c r="EJP9" s="1377"/>
      <c r="EJQ9" s="1377"/>
      <c r="EJR9" s="1377"/>
      <c r="EJS9" s="1377"/>
      <c r="EJT9" s="1377"/>
      <c r="EJU9" s="1377"/>
      <c r="EJV9" s="1377"/>
      <c r="EJW9" s="1377"/>
      <c r="EJX9" s="1377"/>
      <c r="EJY9" s="1377"/>
      <c r="EJZ9" s="1377"/>
      <c r="EKA9" s="1377"/>
      <c r="EKB9" s="1377"/>
      <c r="EKC9" s="1377"/>
      <c r="EKD9" s="1377"/>
      <c r="EKE9" s="1377"/>
      <c r="EKF9" s="1377"/>
      <c r="EKG9" s="1377"/>
      <c r="EKH9" s="1377"/>
      <c r="EKI9" s="1377"/>
      <c r="EKJ9" s="1377"/>
      <c r="EKK9" s="1377"/>
      <c r="EKL9" s="1377"/>
      <c r="EKM9" s="1377"/>
      <c r="EKN9" s="1377"/>
      <c r="EKO9" s="1377"/>
      <c r="EKP9" s="1377"/>
      <c r="EKQ9" s="1377"/>
      <c r="EKR9" s="1377"/>
      <c r="EKS9" s="1377"/>
      <c r="EKT9" s="1377"/>
      <c r="EKU9" s="1377"/>
      <c r="EKV9" s="1377"/>
      <c r="EKW9" s="1377"/>
      <c r="EKX9" s="1377"/>
      <c r="EKY9" s="1377"/>
      <c r="EKZ9" s="1377"/>
      <c r="ELA9" s="1377"/>
      <c r="ELB9" s="1377"/>
      <c r="ELC9" s="1377"/>
      <c r="ELD9" s="1377"/>
      <c r="ELE9" s="1377"/>
      <c r="ELF9" s="1377"/>
      <c r="ELG9" s="1377"/>
      <c r="ELH9" s="1377"/>
      <c r="ELI9" s="1377"/>
      <c r="ELJ9" s="1377"/>
      <c r="ELK9" s="1377"/>
      <c r="ELL9" s="1377"/>
      <c r="ELM9" s="1377"/>
      <c r="ELN9" s="1377"/>
      <c r="ELO9" s="1377"/>
      <c r="ELP9" s="1377"/>
      <c r="ELQ9" s="1377"/>
      <c r="ELR9" s="1377"/>
      <c r="ELS9" s="1377"/>
      <c r="ELT9" s="1377"/>
      <c r="ELU9" s="1377"/>
      <c r="ELV9" s="1377"/>
      <c r="ELW9" s="1377"/>
      <c r="ELX9" s="1377"/>
      <c r="ELY9" s="1377"/>
      <c r="ELZ9" s="1377"/>
      <c r="EMA9" s="1377"/>
      <c r="EMB9" s="1377"/>
      <c r="EMC9" s="1377"/>
      <c r="EMD9" s="1377"/>
      <c r="EME9" s="1377"/>
      <c r="EMF9" s="1377"/>
      <c r="EMG9" s="1377"/>
      <c r="EMH9" s="1377"/>
      <c r="EMI9" s="1377"/>
      <c r="EMJ9" s="1377"/>
      <c r="EMK9" s="1377"/>
      <c r="EML9" s="1377"/>
      <c r="EMM9" s="1377"/>
      <c r="EMN9" s="1377"/>
      <c r="EMO9" s="1377"/>
      <c r="EMP9" s="1377"/>
      <c r="EMQ9" s="1377"/>
      <c r="EMR9" s="1377"/>
      <c r="EMS9" s="1377"/>
      <c r="EMT9" s="1377"/>
      <c r="EMU9" s="1377"/>
      <c r="EMV9" s="1377"/>
      <c r="EMW9" s="1377"/>
      <c r="EMX9" s="1377"/>
      <c r="EMY9" s="1377"/>
      <c r="EMZ9" s="1377"/>
      <c r="ENA9" s="1377"/>
      <c r="ENB9" s="1377"/>
      <c r="ENC9" s="1377"/>
      <c r="END9" s="1377"/>
      <c r="ENE9" s="1377"/>
      <c r="ENF9" s="1377"/>
      <c r="ENG9" s="1377"/>
      <c r="ENH9" s="1377"/>
      <c r="ENI9" s="1377"/>
      <c r="ENJ9" s="1377"/>
      <c r="ENK9" s="1377"/>
      <c r="ENL9" s="1377"/>
      <c r="ENM9" s="1377"/>
      <c r="ENN9" s="1377"/>
      <c r="ENO9" s="1377"/>
      <c r="ENP9" s="1377"/>
      <c r="ENQ9" s="1377"/>
      <c r="ENR9" s="1377"/>
      <c r="ENS9" s="1377"/>
      <c r="ENT9" s="1377"/>
      <c r="ENU9" s="1377"/>
      <c r="ENV9" s="1377"/>
      <c r="ENW9" s="1377"/>
      <c r="ENX9" s="1377"/>
      <c r="ENY9" s="1377"/>
      <c r="ENZ9" s="1377"/>
      <c r="EOA9" s="1377"/>
      <c r="EOB9" s="1377"/>
      <c r="EOC9" s="1377"/>
      <c r="EOD9" s="1377"/>
      <c r="EOE9" s="1377"/>
      <c r="EOF9" s="1377"/>
      <c r="EOG9" s="1377"/>
      <c r="EOH9" s="1377"/>
      <c r="EOI9" s="1377"/>
      <c r="EOJ9" s="1377"/>
      <c r="EOK9" s="1377"/>
      <c r="EOL9" s="1377"/>
      <c r="EOM9" s="1377"/>
      <c r="EON9" s="1377"/>
      <c r="EOO9" s="1377"/>
      <c r="EOP9" s="1377"/>
      <c r="EOQ9" s="1377"/>
      <c r="EOR9" s="1377"/>
      <c r="EOS9" s="1377"/>
      <c r="EOT9" s="1377"/>
      <c r="EOU9" s="1377"/>
      <c r="EOV9" s="1377"/>
      <c r="EOW9" s="1377"/>
      <c r="EOX9" s="1377"/>
      <c r="EOY9" s="1377"/>
      <c r="EOZ9" s="1377"/>
      <c r="EPA9" s="1377"/>
      <c r="EPB9" s="1377"/>
      <c r="EPC9" s="1377"/>
      <c r="EPD9" s="1377"/>
      <c r="EPE9" s="1377"/>
      <c r="EPF9" s="1377"/>
      <c r="EPG9" s="1377"/>
      <c r="EPH9" s="1377"/>
      <c r="EPI9" s="1377"/>
      <c r="EPJ9" s="1377"/>
      <c r="EPK9" s="1377"/>
      <c r="EPL9" s="1377"/>
      <c r="EPM9" s="1377"/>
      <c r="EPN9" s="1377"/>
      <c r="EPO9" s="1377"/>
      <c r="EPP9" s="1377"/>
      <c r="EPQ9" s="1377"/>
      <c r="EPR9" s="1377"/>
      <c r="EPS9" s="1377"/>
      <c r="EPT9" s="1377"/>
      <c r="EPU9" s="1377"/>
      <c r="EPV9" s="1377"/>
      <c r="EPW9" s="1377"/>
      <c r="EPX9" s="1377"/>
      <c r="EPY9" s="1377"/>
      <c r="EPZ9" s="1377"/>
      <c r="EQA9" s="1377"/>
      <c r="EQB9" s="1377"/>
      <c r="EQC9" s="1377"/>
      <c r="EQD9" s="1377"/>
      <c r="EQE9" s="1377"/>
      <c r="EQF9" s="1377"/>
      <c r="EQG9" s="1377"/>
      <c r="EQH9" s="1377"/>
      <c r="EQI9" s="1377"/>
      <c r="EQJ9" s="1377"/>
      <c r="EQK9" s="1377"/>
      <c r="EQL9" s="1377"/>
      <c r="EQM9" s="1377"/>
      <c r="EQN9" s="1377"/>
      <c r="EQO9" s="1377"/>
      <c r="EQP9" s="1377"/>
      <c r="EQQ9" s="1377"/>
      <c r="EQR9" s="1377"/>
      <c r="EQS9" s="1377"/>
      <c r="EQT9" s="1377"/>
      <c r="EQU9" s="1377"/>
      <c r="EQV9" s="1377"/>
      <c r="EQW9" s="1377"/>
      <c r="EQX9" s="1377"/>
      <c r="EQY9" s="1377"/>
      <c r="EQZ9" s="1377"/>
      <c r="ERA9" s="1377"/>
      <c r="ERB9" s="1377"/>
      <c r="ERC9" s="1377"/>
      <c r="ERD9" s="1377"/>
      <c r="ERE9" s="1377"/>
      <c r="ERF9" s="1377"/>
      <c r="ERG9" s="1377"/>
      <c r="ERH9" s="1377"/>
      <c r="ERI9" s="1377"/>
      <c r="ERJ9" s="1377"/>
      <c r="ERK9" s="1377"/>
      <c r="ERL9" s="1377"/>
      <c r="ERM9" s="1377"/>
      <c r="ERN9" s="1377"/>
      <c r="ERO9" s="1377"/>
      <c r="ERP9" s="1377"/>
      <c r="ERQ9" s="1377"/>
      <c r="ERR9" s="1377"/>
      <c r="ERS9" s="1377"/>
      <c r="ERT9" s="1377"/>
      <c r="ERU9" s="1377"/>
      <c r="ERV9" s="1377"/>
      <c r="ERW9" s="1377"/>
      <c r="ERX9" s="1377"/>
      <c r="ERY9" s="1377"/>
      <c r="ERZ9" s="1377"/>
      <c r="ESA9" s="1377"/>
      <c r="ESB9" s="1377"/>
      <c r="ESC9" s="1377"/>
      <c r="ESD9" s="1377"/>
      <c r="ESE9" s="1377"/>
      <c r="ESF9" s="1377"/>
      <c r="ESG9" s="1377"/>
      <c r="ESH9" s="1377"/>
      <c r="ESI9" s="1377"/>
      <c r="ESJ9" s="1377"/>
      <c r="ESK9" s="1377"/>
      <c r="ESL9" s="1377"/>
      <c r="ESM9" s="1377"/>
      <c r="ESN9" s="1377"/>
      <c r="ESO9" s="1377"/>
      <c r="ESP9" s="1377"/>
      <c r="ESQ9" s="1377"/>
      <c r="ESR9" s="1377"/>
      <c r="ESS9" s="1377"/>
      <c r="EST9" s="1377"/>
      <c r="ESU9" s="1377"/>
      <c r="ESV9" s="1377"/>
      <c r="ESW9" s="1377"/>
      <c r="ESX9" s="1377"/>
      <c r="ESY9" s="1377"/>
      <c r="ESZ9" s="1377"/>
      <c r="ETA9" s="1377"/>
      <c r="ETB9" s="1377"/>
      <c r="ETC9" s="1377"/>
      <c r="ETD9" s="1377"/>
      <c r="ETE9" s="1377"/>
      <c r="ETF9" s="1377"/>
      <c r="ETG9" s="1377"/>
      <c r="ETH9" s="1377"/>
      <c r="ETI9" s="1377"/>
      <c r="ETJ9" s="1377"/>
      <c r="ETK9" s="1377"/>
      <c r="ETL9" s="1377"/>
      <c r="ETM9" s="1377"/>
      <c r="ETN9" s="1377"/>
      <c r="ETO9" s="1377"/>
      <c r="ETP9" s="1377"/>
      <c r="ETQ9" s="1377"/>
      <c r="ETR9" s="1377"/>
      <c r="ETS9" s="1377"/>
      <c r="ETT9" s="1377"/>
      <c r="ETU9" s="1377"/>
      <c r="ETV9" s="1377"/>
      <c r="ETW9" s="1377"/>
      <c r="ETX9" s="1377"/>
      <c r="ETY9" s="1377"/>
      <c r="ETZ9" s="1377"/>
      <c r="EUA9" s="1377"/>
      <c r="EUB9" s="1377"/>
      <c r="EUC9" s="1377"/>
      <c r="EUD9" s="1377"/>
      <c r="EUE9" s="1377"/>
      <c r="EUF9" s="1377"/>
      <c r="EUG9" s="1377"/>
      <c r="EUH9" s="1377"/>
      <c r="EUI9" s="1377"/>
      <c r="EUJ9" s="1377"/>
      <c r="EUK9" s="1377"/>
      <c r="EUL9" s="1377"/>
      <c r="EUM9" s="1377"/>
      <c r="EUN9" s="1377"/>
      <c r="EUO9" s="1377"/>
      <c r="EUP9" s="1377"/>
      <c r="EUQ9" s="1377"/>
      <c r="EUR9" s="1377"/>
      <c r="EUS9" s="1377"/>
      <c r="EUT9" s="1377"/>
      <c r="EUU9" s="1377"/>
      <c r="EUV9" s="1377"/>
      <c r="EUW9" s="1377"/>
      <c r="EUX9" s="1377"/>
      <c r="EUY9" s="1377"/>
      <c r="EUZ9" s="1377"/>
      <c r="EVA9" s="1377"/>
      <c r="EVB9" s="1377"/>
      <c r="EVC9" s="1377"/>
      <c r="EVD9" s="1377"/>
      <c r="EVE9" s="1377"/>
      <c r="EVF9" s="1377"/>
      <c r="EVG9" s="1377"/>
      <c r="EVH9" s="1377"/>
      <c r="EVI9" s="1377"/>
      <c r="EVJ9" s="1377"/>
      <c r="EVK9" s="1377"/>
      <c r="EVL9" s="1377"/>
      <c r="EVM9" s="1377"/>
      <c r="EVN9" s="1377"/>
      <c r="EVO9" s="1377"/>
      <c r="EVP9" s="1377"/>
      <c r="EVQ9" s="1377"/>
      <c r="EVR9" s="1377"/>
      <c r="EVS9" s="1377"/>
      <c r="EVT9" s="1377"/>
      <c r="EVU9" s="1377"/>
      <c r="EVV9" s="1377"/>
      <c r="EVW9" s="1377"/>
      <c r="EVX9" s="1377"/>
      <c r="EVY9" s="1377"/>
      <c r="EVZ9" s="1377"/>
      <c r="EWA9" s="1377"/>
      <c r="EWB9" s="1377"/>
      <c r="EWC9" s="1377"/>
      <c r="EWD9" s="1377"/>
      <c r="EWE9" s="1377"/>
      <c r="EWF9" s="1377"/>
      <c r="EWG9" s="1377"/>
      <c r="EWH9" s="1377"/>
      <c r="EWI9" s="1377"/>
      <c r="EWJ9" s="1377"/>
      <c r="EWK9" s="1377"/>
      <c r="EWL9" s="1377"/>
      <c r="EWM9" s="1377"/>
      <c r="EWN9" s="1377"/>
      <c r="EWO9" s="1377"/>
      <c r="EWP9" s="1377"/>
      <c r="EWQ9" s="1377"/>
      <c r="EWR9" s="1377"/>
      <c r="EWS9" s="1377"/>
      <c r="EWT9" s="1377"/>
      <c r="EWU9" s="1377"/>
      <c r="EWV9" s="1377"/>
      <c r="EWW9" s="1377"/>
      <c r="EWX9" s="1377"/>
      <c r="EWY9" s="1377"/>
      <c r="EWZ9" s="1377"/>
      <c r="EXA9" s="1377"/>
      <c r="EXB9" s="1377"/>
      <c r="EXC9" s="1377"/>
      <c r="EXD9" s="1377"/>
      <c r="EXE9" s="1377"/>
      <c r="EXF9" s="1377"/>
      <c r="EXG9" s="1377"/>
      <c r="EXH9" s="1377"/>
      <c r="EXI9" s="1377"/>
      <c r="EXJ9" s="1377"/>
      <c r="EXK9" s="1377"/>
      <c r="EXL9" s="1377"/>
      <c r="EXM9" s="1377"/>
      <c r="EXN9" s="1377"/>
      <c r="EXO9" s="1377"/>
      <c r="EXP9" s="1377"/>
      <c r="EXQ9" s="1377"/>
      <c r="EXR9" s="1377"/>
      <c r="EXS9" s="1377"/>
      <c r="EXT9" s="1377"/>
      <c r="EXU9" s="1377"/>
      <c r="EXV9" s="1377"/>
      <c r="EXW9" s="1377"/>
      <c r="EXX9" s="1377"/>
      <c r="EXY9" s="1377"/>
      <c r="EXZ9" s="1377"/>
      <c r="EYA9" s="1377"/>
      <c r="EYB9" s="1377"/>
      <c r="EYC9" s="1377"/>
      <c r="EYD9" s="1377"/>
      <c r="EYE9" s="1377"/>
      <c r="EYF9" s="1377"/>
      <c r="EYG9" s="1377"/>
      <c r="EYH9" s="1377"/>
      <c r="EYI9" s="1377"/>
      <c r="EYJ9" s="1377"/>
      <c r="EYK9" s="1377"/>
      <c r="EYL9" s="1377"/>
      <c r="EYM9" s="1377"/>
      <c r="EYN9" s="1377"/>
      <c r="EYO9" s="1377"/>
      <c r="EYP9" s="1377"/>
      <c r="EYQ9" s="1377"/>
      <c r="EYR9" s="1377"/>
      <c r="EYS9" s="1377"/>
      <c r="EYT9" s="1377"/>
      <c r="EYU9" s="1377"/>
      <c r="EYV9" s="1377"/>
      <c r="EYW9" s="1377"/>
      <c r="EYX9" s="1377"/>
      <c r="EYY9" s="1377"/>
      <c r="EYZ9" s="1377"/>
      <c r="EZA9" s="1377"/>
      <c r="EZB9" s="1377"/>
      <c r="EZC9" s="1377"/>
      <c r="EZD9" s="1377"/>
      <c r="EZE9" s="1377"/>
      <c r="EZF9" s="1377"/>
      <c r="EZG9" s="1377"/>
      <c r="EZH9" s="1377"/>
      <c r="EZI9" s="1377"/>
      <c r="EZJ9" s="1377"/>
      <c r="EZK9" s="1377"/>
      <c r="EZL9" s="1377"/>
      <c r="EZM9" s="1377"/>
      <c r="EZN9" s="1377"/>
      <c r="EZO9" s="1377"/>
      <c r="EZP9" s="1377"/>
      <c r="EZQ9" s="1377"/>
      <c r="EZR9" s="1377"/>
      <c r="EZS9" s="1377"/>
      <c r="EZT9" s="1377"/>
      <c r="EZU9" s="1377"/>
      <c r="EZV9" s="1377"/>
      <c r="EZW9" s="1377"/>
      <c r="EZX9" s="1377"/>
      <c r="EZY9" s="1377"/>
      <c r="EZZ9" s="1377"/>
      <c r="FAA9" s="1377"/>
      <c r="FAB9" s="1377"/>
      <c r="FAC9" s="1377"/>
      <c r="FAD9" s="1377"/>
      <c r="FAE9" s="1377"/>
      <c r="FAF9" s="1377"/>
      <c r="FAG9" s="1377"/>
      <c r="FAH9" s="1377"/>
      <c r="FAI9" s="1377"/>
      <c r="FAJ9" s="1377"/>
      <c r="FAK9" s="1377"/>
      <c r="FAL9" s="1377"/>
      <c r="FAM9" s="1377"/>
      <c r="FAN9" s="1377"/>
      <c r="FAO9" s="1377"/>
      <c r="FAP9" s="1377"/>
      <c r="FAQ9" s="1377"/>
      <c r="FAR9" s="1377"/>
      <c r="FAS9" s="1377"/>
      <c r="FAT9" s="1377"/>
      <c r="FAU9" s="1377"/>
      <c r="FAV9" s="1377"/>
      <c r="FAW9" s="1377"/>
      <c r="FAX9" s="1377"/>
      <c r="FAY9" s="1377"/>
      <c r="FAZ9" s="1377"/>
      <c r="FBA9" s="1377"/>
      <c r="FBB9" s="1377"/>
      <c r="FBC9" s="1377"/>
      <c r="FBD9" s="1377"/>
      <c r="FBE9" s="1377"/>
      <c r="FBF9" s="1377"/>
      <c r="FBG9" s="1377"/>
      <c r="FBH9" s="1377"/>
      <c r="FBI9" s="1377"/>
      <c r="FBJ9" s="1377"/>
      <c r="FBK9" s="1377"/>
      <c r="FBL9" s="1377"/>
      <c r="FBM9" s="1377"/>
      <c r="FBN9" s="1377"/>
      <c r="FBO9" s="1377"/>
      <c r="FBP9" s="1377"/>
      <c r="FBQ9" s="1377"/>
      <c r="FBR9" s="1377"/>
      <c r="FBS9" s="1377"/>
      <c r="FBT9" s="1377"/>
      <c r="FBU9" s="1377"/>
      <c r="FBV9" s="1377"/>
      <c r="FBW9" s="1377"/>
      <c r="FBX9" s="1377"/>
      <c r="FBY9" s="1377"/>
      <c r="FBZ9" s="1377"/>
      <c r="FCA9" s="1377"/>
      <c r="FCB9" s="1377"/>
      <c r="FCC9" s="1377"/>
      <c r="FCD9" s="1377"/>
      <c r="FCE9" s="1377"/>
      <c r="FCF9" s="1377"/>
      <c r="FCG9" s="1377"/>
      <c r="FCH9" s="1377"/>
      <c r="FCI9" s="1377"/>
      <c r="FCJ9" s="1377"/>
      <c r="FCK9" s="1377"/>
      <c r="FCL9" s="1377"/>
      <c r="FCM9" s="1377"/>
      <c r="FCN9" s="1377"/>
      <c r="FCO9" s="1377"/>
      <c r="FCP9" s="1377"/>
      <c r="FCQ9" s="1377"/>
      <c r="FCR9" s="1377"/>
      <c r="FCS9" s="1377"/>
      <c r="FCT9" s="1377"/>
      <c r="FCU9" s="1377"/>
      <c r="FCV9" s="1377"/>
      <c r="FCW9" s="1377"/>
      <c r="FCX9" s="1377"/>
      <c r="FCY9" s="1377"/>
      <c r="FCZ9" s="1377"/>
      <c r="FDA9" s="1377"/>
      <c r="FDB9" s="1377"/>
      <c r="FDC9" s="1377"/>
      <c r="FDD9" s="1377"/>
      <c r="FDE9" s="1377"/>
      <c r="FDF9" s="1377"/>
      <c r="FDG9" s="1377"/>
      <c r="FDH9" s="1377"/>
      <c r="FDI9" s="1377"/>
      <c r="FDJ9" s="1377"/>
      <c r="FDK9" s="1377"/>
      <c r="FDL9" s="1377"/>
      <c r="FDM9" s="1377"/>
      <c r="FDN9" s="1377"/>
      <c r="FDO9" s="1377"/>
      <c r="FDP9" s="1377"/>
      <c r="FDQ9" s="1377"/>
      <c r="FDR9" s="1377"/>
      <c r="FDS9" s="1377"/>
      <c r="FDT9" s="1377"/>
      <c r="FDU9" s="1377"/>
      <c r="FDV9" s="1377"/>
      <c r="FDW9" s="1377"/>
      <c r="FDX9" s="1377"/>
      <c r="FDY9" s="1377"/>
      <c r="FDZ9" s="1377"/>
      <c r="FEA9" s="1377"/>
      <c r="FEB9" s="1377"/>
      <c r="FEC9" s="1377"/>
      <c r="FED9" s="1377"/>
      <c r="FEE9" s="1377"/>
      <c r="FEF9" s="1377"/>
      <c r="FEG9" s="1377"/>
      <c r="FEH9" s="1377"/>
      <c r="FEI9" s="1377"/>
      <c r="FEJ9" s="1377"/>
      <c r="FEK9" s="1377"/>
      <c r="FEL9" s="1377"/>
      <c r="FEM9" s="1377"/>
      <c r="FEN9" s="1377"/>
      <c r="FEO9" s="1377"/>
      <c r="FEP9" s="1377"/>
      <c r="FEQ9" s="1377"/>
      <c r="FER9" s="1377"/>
      <c r="FES9" s="1377"/>
      <c r="FET9" s="1377"/>
      <c r="FEU9" s="1377"/>
      <c r="FEV9" s="1377"/>
      <c r="FEW9" s="1377"/>
      <c r="FEX9" s="1377"/>
      <c r="FEY9" s="1377"/>
      <c r="FEZ9" s="1377"/>
      <c r="FFA9" s="1377"/>
      <c r="FFB9" s="1377"/>
      <c r="FFC9" s="1377"/>
      <c r="FFD9" s="1377"/>
      <c r="FFE9" s="1377"/>
      <c r="FFF9" s="1377"/>
      <c r="FFG9" s="1377"/>
      <c r="FFH9" s="1377"/>
      <c r="FFI9" s="1377"/>
      <c r="FFJ9" s="1377"/>
      <c r="FFK9" s="1377"/>
      <c r="FFL9" s="1377"/>
      <c r="FFM9" s="1377"/>
      <c r="FFN9" s="1377"/>
      <c r="FFO9" s="1377"/>
      <c r="FFP9" s="1377"/>
      <c r="FFQ9" s="1377"/>
      <c r="FFR9" s="1377"/>
      <c r="FFS9" s="1377"/>
      <c r="FFT9" s="1377"/>
      <c r="FFU9" s="1377"/>
      <c r="FFV9" s="1377"/>
      <c r="FFW9" s="1377"/>
      <c r="FFX9" s="1377"/>
      <c r="FFY9" s="1377"/>
      <c r="FFZ9" s="1377"/>
      <c r="FGA9" s="1377"/>
      <c r="FGB9" s="1377"/>
      <c r="FGC9" s="1377"/>
      <c r="FGD9" s="1377"/>
      <c r="FGE9" s="1377"/>
      <c r="FGF9" s="1377"/>
      <c r="FGG9" s="1377"/>
      <c r="FGH9" s="1377"/>
      <c r="FGI9" s="1377"/>
      <c r="FGJ9" s="1377"/>
      <c r="FGK9" s="1377"/>
      <c r="FGL9" s="1377"/>
      <c r="FGM9" s="1377"/>
      <c r="FGN9" s="1377"/>
      <c r="FGO9" s="1377"/>
      <c r="FGP9" s="1377"/>
      <c r="FGQ9" s="1377"/>
      <c r="FGR9" s="1377"/>
      <c r="FGS9" s="1377"/>
      <c r="FGT9" s="1377"/>
      <c r="FGU9" s="1377"/>
      <c r="FGV9" s="1377"/>
      <c r="FGW9" s="1377"/>
      <c r="FGX9" s="1377"/>
      <c r="FGY9" s="1377"/>
      <c r="FGZ9" s="1377"/>
      <c r="FHA9" s="1377"/>
      <c r="FHB9" s="1377"/>
      <c r="FHC9" s="1377"/>
      <c r="FHD9" s="1377"/>
      <c r="FHE9" s="1377"/>
      <c r="FHF9" s="1377"/>
      <c r="FHG9" s="1377"/>
      <c r="FHH9" s="1377"/>
      <c r="FHI9" s="1377"/>
      <c r="FHJ9" s="1377"/>
      <c r="FHK9" s="1377"/>
      <c r="FHL9" s="1377"/>
      <c r="FHM9" s="1377"/>
      <c r="FHN9" s="1377"/>
      <c r="FHO9" s="1377"/>
      <c r="FHP9" s="1377"/>
      <c r="FHQ9" s="1377"/>
      <c r="FHR9" s="1377"/>
      <c r="FHS9" s="1377"/>
      <c r="FHT9" s="1377"/>
      <c r="FHU9" s="1377"/>
      <c r="FHV9" s="1377"/>
      <c r="FHW9" s="1377"/>
      <c r="FHX9" s="1377"/>
      <c r="FHY9" s="1377"/>
      <c r="FHZ9" s="1377"/>
      <c r="FIA9" s="1377"/>
      <c r="FIB9" s="1377"/>
      <c r="FIC9" s="1377"/>
      <c r="FID9" s="1377"/>
      <c r="FIE9" s="1377"/>
      <c r="FIF9" s="1377"/>
      <c r="FIG9" s="1377"/>
      <c r="FIH9" s="1377"/>
      <c r="FII9" s="1377"/>
      <c r="FIJ9" s="1377"/>
      <c r="FIK9" s="1377"/>
      <c r="FIL9" s="1377"/>
      <c r="FIM9" s="1377"/>
      <c r="FIN9" s="1377"/>
      <c r="FIO9" s="1377"/>
      <c r="FIP9" s="1377"/>
      <c r="FIQ9" s="1377"/>
      <c r="FIR9" s="1377"/>
      <c r="FIS9" s="1377"/>
      <c r="FIT9" s="1377"/>
      <c r="FIU9" s="1377"/>
      <c r="FIV9" s="1377"/>
      <c r="FIW9" s="1377"/>
      <c r="FIX9" s="1377"/>
      <c r="FIY9" s="1377"/>
      <c r="FIZ9" s="1377"/>
      <c r="FJA9" s="1377"/>
      <c r="FJB9" s="1377"/>
      <c r="FJC9" s="1377"/>
      <c r="FJD9" s="1377"/>
      <c r="FJE9" s="1377"/>
      <c r="FJF9" s="1377"/>
      <c r="FJG9" s="1377"/>
      <c r="FJH9" s="1377"/>
      <c r="FJI9" s="1377"/>
      <c r="FJJ9" s="1377"/>
      <c r="FJK9" s="1377"/>
      <c r="FJL9" s="1377"/>
      <c r="FJM9" s="1377"/>
      <c r="FJN9" s="1377"/>
      <c r="FJO9" s="1377"/>
      <c r="FJP9" s="1377"/>
      <c r="FJQ9" s="1377"/>
      <c r="FJR9" s="1377"/>
      <c r="FJS9" s="1377"/>
      <c r="FJT9" s="1377"/>
      <c r="FJU9" s="1377"/>
      <c r="FJV9" s="1377"/>
      <c r="FJW9" s="1377"/>
      <c r="FJX9" s="1377"/>
      <c r="FJY9" s="1377"/>
      <c r="FJZ9" s="1377"/>
      <c r="FKA9" s="1377"/>
      <c r="FKB9" s="1377"/>
      <c r="FKC9" s="1377"/>
      <c r="FKD9" s="1377"/>
      <c r="FKE9" s="1377"/>
      <c r="FKF9" s="1377"/>
      <c r="FKG9" s="1377"/>
      <c r="FKH9" s="1377"/>
      <c r="FKI9" s="1377"/>
      <c r="FKJ9" s="1377"/>
      <c r="FKK9" s="1377"/>
      <c r="FKL9" s="1377"/>
      <c r="FKM9" s="1377"/>
      <c r="FKN9" s="1377"/>
      <c r="FKO9" s="1377"/>
      <c r="FKP9" s="1377"/>
      <c r="FKQ9" s="1377"/>
      <c r="FKR9" s="1377"/>
      <c r="FKS9" s="1377"/>
      <c r="FKT9" s="1377"/>
      <c r="FKU9" s="1377"/>
      <c r="FKV9" s="1377"/>
      <c r="FKW9" s="1377"/>
      <c r="FKX9" s="1377"/>
      <c r="FKY9" s="1377"/>
      <c r="FKZ9" s="1377"/>
      <c r="FLA9" s="1377"/>
      <c r="FLB9" s="1377"/>
      <c r="FLC9" s="1377"/>
      <c r="FLD9" s="1377"/>
      <c r="FLE9" s="1377"/>
      <c r="FLF9" s="1377"/>
      <c r="FLG9" s="1377"/>
      <c r="FLH9" s="1377"/>
      <c r="FLI9" s="1377"/>
      <c r="FLJ9" s="1377"/>
      <c r="FLK9" s="1377"/>
      <c r="FLL9" s="1377"/>
      <c r="FLM9" s="1377"/>
      <c r="FLN9" s="1377"/>
      <c r="FLO9" s="1377"/>
      <c r="FLP9" s="1377"/>
      <c r="FLQ9" s="1377"/>
      <c r="FLR9" s="1377"/>
      <c r="FLS9" s="1377"/>
      <c r="FLT9" s="1377"/>
      <c r="FLU9" s="1377"/>
      <c r="FLV9" s="1377"/>
      <c r="FLW9" s="1377"/>
      <c r="FLX9" s="1377"/>
      <c r="FLY9" s="1377"/>
      <c r="FLZ9" s="1377"/>
      <c r="FMA9" s="1377"/>
      <c r="FMB9" s="1377"/>
      <c r="FMC9" s="1377"/>
      <c r="FMD9" s="1377"/>
      <c r="FME9" s="1377"/>
      <c r="FMF9" s="1377"/>
      <c r="FMG9" s="1377"/>
      <c r="FMH9" s="1377"/>
      <c r="FMI9" s="1377"/>
      <c r="FMJ9" s="1377"/>
      <c r="FMK9" s="1377"/>
      <c r="FML9" s="1377"/>
      <c r="FMM9" s="1377"/>
      <c r="FMN9" s="1377"/>
      <c r="FMO9" s="1377"/>
      <c r="FMP9" s="1377"/>
      <c r="FMQ9" s="1377"/>
      <c r="FMR9" s="1377"/>
      <c r="FMS9" s="1377"/>
      <c r="FMT9" s="1377"/>
      <c r="FMU9" s="1377"/>
      <c r="FMV9" s="1377"/>
      <c r="FMW9" s="1377"/>
      <c r="FMX9" s="1377"/>
      <c r="FMY9" s="1377"/>
      <c r="FMZ9" s="1377"/>
      <c r="FNA9" s="1377"/>
      <c r="FNB9" s="1377"/>
      <c r="FNC9" s="1377"/>
      <c r="FND9" s="1377"/>
      <c r="FNE9" s="1377"/>
      <c r="FNF9" s="1377"/>
      <c r="FNG9" s="1377"/>
      <c r="FNH9" s="1377"/>
      <c r="FNI9" s="1377"/>
      <c r="FNJ9" s="1377"/>
      <c r="FNK9" s="1377"/>
      <c r="FNL9" s="1377"/>
      <c r="FNM9" s="1377"/>
      <c r="FNN9" s="1377"/>
      <c r="FNO9" s="1377"/>
      <c r="FNP9" s="1377"/>
      <c r="FNQ9" s="1377"/>
      <c r="FNR9" s="1377"/>
      <c r="FNS9" s="1377"/>
      <c r="FNT9" s="1377"/>
      <c r="FNU9" s="1377"/>
      <c r="FNV9" s="1377"/>
      <c r="FNW9" s="1377"/>
      <c r="FNX9" s="1377"/>
      <c r="FNY9" s="1377"/>
      <c r="FNZ9" s="1377"/>
      <c r="FOA9" s="1377"/>
      <c r="FOB9" s="1377"/>
      <c r="FOC9" s="1377"/>
      <c r="FOD9" s="1377"/>
      <c r="FOE9" s="1377"/>
      <c r="FOF9" s="1377"/>
      <c r="FOG9" s="1377"/>
      <c r="FOH9" s="1377"/>
      <c r="FOI9" s="1377"/>
      <c r="FOJ9" s="1377"/>
      <c r="FOK9" s="1377"/>
      <c r="FOL9" s="1377"/>
      <c r="FOM9" s="1377"/>
      <c r="FON9" s="1377"/>
      <c r="FOO9" s="1377"/>
      <c r="FOP9" s="1377"/>
      <c r="FOQ9" s="1377"/>
      <c r="FOR9" s="1377"/>
      <c r="FOS9" s="1377"/>
      <c r="FOT9" s="1377"/>
      <c r="FOU9" s="1377"/>
      <c r="FOV9" s="1377"/>
      <c r="FOW9" s="1377"/>
      <c r="FOX9" s="1377"/>
      <c r="FOY9" s="1377"/>
      <c r="FOZ9" s="1377"/>
      <c r="FPA9" s="1377"/>
      <c r="FPB9" s="1377"/>
      <c r="FPC9" s="1377"/>
      <c r="FPD9" s="1377"/>
      <c r="FPE9" s="1377"/>
      <c r="FPF9" s="1377"/>
      <c r="FPG9" s="1377"/>
      <c r="FPH9" s="1377"/>
      <c r="FPI9" s="1377"/>
      <c r="FPJ9" s="1377"/>
      <c r="FPK9" s="1377"/>
      <c r="FPL9" s="1377"/>
      <c r="FPM9" s="1377"/>
      <c r="FPN9" s="1377"/>
      <c r="FPO9" s="1377"/>
      <c r="FPP9" s="1377"/>
      <c r="FPQ9" s="1377"/>
      <c r="FPR9" s="1377"/>
      <c r="FPS9" s="1377"/>
      <c r="FPT9" s="1377"/>
      <c r="FPU9" s="1377"/>
      <c r="FPV9" s="1377"/>
      <c r="FPW9" s="1377"/>
      <c r="FPX9" s="1377"/>
      <c r="FPY9" s="1377"/>
      <c r="FPZ9" s="1377"/>
      <c r="FQA9" s="1377"/>
      <c r="FQB9" s="1377"/>
      <c r="FQC9" s="1377"/>
      <c r="FQD9" s="1377"/>
      <c r="FQE9" s="1377"/>
      <c r="FQF9" s="1377"/>
      <c r="FQG9" s="1377"/>
      <c r="FQH9" s="1377"/>
      <c r="FQI9" s="1377"/>
      <c r="FQJ9" s="1377"/>
      <c r="FQK9" s="1377"/>
      <c r="FQL9" s="1377"/>
      <c r="FQM9" s="1377"/>
      <c r="FQN9" s="1377"/>
      <c r="FQO9" s="1377"/>
      <c r="FQP9" s="1377"/>
      <c r="FQQ9" s="1377"/>
      <c r="FQR9" s="1377"/>
      <c r="FQS9" s="1377"/>
      <c r="FQT9" s="1377"/>
      <c r="FQU9" s="1377"/>
      <c r="FQV9" s="1377"/>
      <c r="FQW9" s="1377"/>
      <c r="FQX9" s="1377"/>
      <c r="FQY9" s="1377"/>
      <c r="FQZ9" s="1377"/>
      <c r="FRA9" s="1377"/>
      <c r="FRB9" s="1377"/>
      <c r="FRC9" s="1377"/>
      <c r="FRD9" s="1377"/>
      <c r="FRE9" s="1377"/>
      <c r="FRF9" s="1377"/>
      <c r="FRG9" s="1377"/>
      <c r="FRH9" s="1377"/>
      <c r="FRI9" s="1377"/>
      <c r="FRJ9" s="1377"/>
      <c r="FRK9" s="1377"/>
      <c r="FRL9" s="1377"/>
      <c r="FRM9" s="1377"/>
      <c r="FRN9" s="1377"/>
      <c r="FRO9" s="1377"/>
      <c r="FRP9" s="1377"/>
      <c r="FRQ9" s="1377"/>
      <c r="FRR9" s="1377"/>
      <c r="FRS9" s="1377"/>
      <c r="FRT9" s="1377"/>
      <c r="FRU9" s="1377"/>
      <c r="FRV9" s="1377"/>
      <c r="FRW9" s="1377"/>
      <c r="FRX9" s="1377"/>
      <c r="FRY9" s="1377"/>
      <c r="FRZ9" s="1377"/>
      <c r="FSA9" s="1377"/>
      <c r="FSB9" s="1377"/>
      <c r="FSC9" s="1377"/>
      <c r="FSD9" s="1377"/>
      <c r="FSE9" s="1377"/>
      <c r="FSF9" s="1377"/>
      <c r="FSG9" s="1377"/>
      <c r="FSH9" s="1377"/>
      <c r="FSI9" s="1377"/>
      <c r="FSJ9" s="1377"/>
      <c r="FSK9" s="1377"/>
      <c r="FSL9" s="1377"/>
      <c r="FSM9" s="1377"/>
      <c r="FSN9" s="1377"/>
      <c r="FSO9" s="1377"/>
      <c r="FSP9" s="1377"/>
      <c r="FSQ9" s="1377"/>
      <c r="FSR9" s="1377"/>
      <c r="FSS9" s="1377"/>
      <c r="FST9" s="1377"/>
      <c r="FSU9" s="1377"/>
      <c r="FSV9" s="1377"/>
      <c r="FSW9" s="1377"/>
      <c r="FSX9" s="1377"/>
      <c r="FSY9" s="1377"/>
      <c r="FSZ9" s="1377"/>
      <c r="FTA9" s="1377"/>
      <c r="FTB9" s="1377"/>
      <c r="FTC9" s="1377"/>
      <c r="FTD9" s="1377"/>
      <c r="FTE9" s="1377"/>
      <c r="FTF9" s="1377"/>
      <c r="FTG9" s="1377"/>
      <c r="FTH9" s="1377"/>
      <c r="FTI9" s="1377"/>
      <c r="FTJ9" s="1377"/>
      <c r="FTK9" s="1377"/>
      <c r="FTL9" s="1377"/>
      <c r="FTM9" s="1377"/>
      <c r="FTN9" s="1377"/>
      <c r="FTO9" s="1377"/>
      <c r="FTP9" s="1377"/>
      <c r="FTQ9" s="1377"/>
      <c r="FTR9" s="1377"/>
      <c r="FTS9" s="1377"/>
      <c r="FTT9" s="1377"/>
      <c r="FTU9" s="1377"/>
      <c r="FTV9" s="1377"/>
      <c r="FTW9" s="1377"/>
      <c r="FTX9" s="1377"/>
      <c r="FTY9" s="1377"/>
      <c r="FTZ9" s="1377"/>
      <c r="FUA9" s="1377"/>
      <c r="FUB9" s="1377"/>
      <c r="FUC9" s="1377"/>
      <c r="FUD9" s="1377"/>
      <c r="FUE9" s="1377"/>
      <c r="FUF9" s="1377"/>
      <c r="FUG9" s="1377"/>
      <c r="FUH9" s="1377"/>
      <c r="FUI9" s="1377"/>
      <c r="FUJ9" s="1377"/>
      <c r="FUK9" s="1377"/>
      <c r="FUL9" s="1377"/>
      <c r="FUM9" s="1377"/>
      <c r="FUN9" s="1377"/>
      <c r="FUO9" s="1377"/>
      <c r="FUP9" s="1377"/>
      <c r="FUQ9" s="1377"/>
      <c r="FUR9" s="1377"/>
      <c r="FUS9" s="1377"/>
      <c r="FUT9" s="1377"/>
      <c r="FUU9" s="1377"/>
      <c r="FUV9" s="1377"/>
      <c r="FUW9" s="1377"/>
      <c r="FUX9" s="1377"/>
      <c r="FUY9" s="1377"/>
      <c r="FUZ9" s="1377"/>
      <c r="FVA9" s="1377"/>
      <c r="FVB9" s="1377"/>
      <c r="FVC9" s="1377"/>
      <c r="FVD9" s="1377"/>
      <c r="FVE9" s="1377"/>
      <c r="FVF9" s="1377"/>
      <c r="FVG9" s="1377"/>
      <c r="FVH9" s="1377"/>
      <c r="FVI9" s="1377"/>
      <c r="FVJ9" s="1377"/>
      <c r="FVK9" s="1377"/>
      <c r="FVL9" s="1377"/>
      <c r="FVM9" s="1377"/>
      <c r="FVN9" s="1377"/>
      <c r="FVO9" s="1377"/>
      <c r="FVP9" s="1377"/>
      <c r="FVQ9" s="1377"/>
      <c r="FVR9" s="1377"/>
      <c r="FVS9" s="1377"/>
      <c r="FVT9" s="1377"/>
      <c r="FVU9" s="1377"/>
      <c r="FVV9" s="1377"/>
      <c r="FVW9" s="1377"/>
      <c r="FVX9" s="1377"/>
      <c r="FVY9" s="1377"/>
      <c r="FVZ9" s="1377"/>
      <c r="FWA9" s="1377"/>
      <c r="FWB9" s="1377"/>
      <c r="FWC9" s="1377"/>
      <c r="FWD9" s="1377"/>
      <c r="FWE9" s="1377"/>
      <c r="FWF9" s="1377"/>
      <c r="FWG9" s="1377"/>
      <c r="FWH9" s="1377"/>
      <c r="FWI9" s="1377"/>
      <c r="FWJ9" s="1377"/>
      <c r="FWK9" s="1377"/>
      <c r="FWL9" s="1377"/>
      <c r="FWM9" s="1377"/>
      <c r="FWN9" s="1377"/>
      <c r="FWO9" s="1377"/>
      <c r="FWP9" s="1377"/>
      <c r="FWQ9" s="1377"/>
      <c r="FWR9" s="1377"/>
      <c r="FWS9" s="1377"/>
      <c r="FWT9" s="1377"/>
      <c r="FWU9" s="1377"/>
      <c r="FWV9" s="1377"/>
      <c r="FWW9" s="1377"/>
      <c r="FWX9" s="1377"/>
      <c r="FWY9" s="1377"/>
      <c r="FWZ9" s="1377"/>
      <c r="FXA9" s="1377"/>
      <c r="FXB9" s="1377"/>
      <c r="FXC9" s="1377"/>
      <c r="FXD9" s="1377"/>
      <c r="FXE9" s="1377"/>
      <c r="FXF9" s="1377"/>
      <c r="FXG9" s="1377"/>
      <c r="FXH9" s="1377"/>
      <c r="FXI9" s="1377"/>
      <c r="FXJ9" s="1377"/>
      <c r="FXK9" s="1377"/>
      <c r="FXL9" s="1377"/>
      <c r="FXM9" s="1377"/>
      <c r="FXN9" s="1377"/>
      <c r="FXO9" s="1377"/>
      <c r="FXP9" s="1377"/>
      <c r="FXQ9" s="1377"/>
      <c r="FXR9" s="1377"/>
      <c r="FXS9" s="1377"/>
      <c r="FXT9" s="1377"/>
      <c r="FXU9" s="1377"/>
      <c r="FXV9" s="1377"/>
      <c r="FXW9" s="1377"/>
      <c r="FXX9" s="1377"/>
      <c r="FXY9" s="1377"/>
      <c r="FXZ9" s="1377"/>
      <c r="FYA9" s="1377"/>
      <c r="FYB9" s="1377"/>
      <c r="FYC9" s="1377"/>
      <c r="FYD9" s="1377"/>
      <c r="FYE9" s="1377"/>
      <c r="FYF9" s="1377"/>
      <c r="FYG9" s="1377"/>
      <c r="FYH9" s="1377"/>
      <c r="FYI9" s="1377"/>
      <c r="FYJ9" s="1377"/>
      <c r="FYK9" s="1377"/>
      <c r="FYL9" s="1377"/>
      <c r="FYM9" s="1377"/>
      <c r="FYN9" s="1377"/>
      <c r="FYO9" s="1377"/>
      <c r="FYP9" s="1377"/>
      <c r="FYQ9" s="1377"/>
      <c r="FYR9" s="1377"/>
      <c r="FYS9" s="1377"/>
      <c r="FYT9" s="1377"/>
      <c r="FYU9" s="1377"/>
      <c r="FYV9" s="1377"/>
      <c r="FYW9" s="1377"/>
      <c r="FYX9" s="1377"/>
      <c r="FYY9" s="1377"/>
      <c r="FYZ9" s="1377"/>
      <c r="FZA9" s="1377"/>
      <c r="FZB9" s="1377"/>
      <c r="FZC9" s="1377"/>
      <c r="FZD9" s="1377"/>
      <c r="FZE9" s="1377"/>
      <c r="FZF9" s="1377"/>
      <c r="FZG9" s="1377"/>
      <c r="FZH9" s="1377"/>
      <c r="FZI9" s="1377"/>
      <c r="FZJ9" s="1377"/>
      <c r="FZK9" s="1377"/>
      <c r="FZL9" s="1377"/>
      <c r="FZM9" s="1377"/>
      <c r="FZN9" s="1377"/>
      <c r="FZO9" s="1377"/>
      <c r="FZP9" s="1377"/>
      <c r="FZQ9" s="1377"/>
      <c r="FZR9" s="1377"/>
      <c r="FZS9" s="1377"/>
      <c r="FZT9" s="1377"/>
      <c r="FZU9" s="1377"/>
      <c r="FZV9" s="1377"/>
      <c r="FZW9" s="1377"/>
      <c r="FZX9" s="1377"/>
      <c r="FZY9" s="1377"/>
      <c r="FZZ9" s="1377"/>
      <c r="GAA9" s="1377"/>
      <c r="GAB9" s="1377"/>
      <c r="GAC9" s="1377"/>
      <c r="GAD9" s="1377"/>
      <c r="GAE9" s="1377"/>
      <c r="GAF9" s="1377"/>
      <c r="GAG9" s="1377"/>
      <c r="GAH9" s="1377"/>
      <c r="GAI9" s="1377"/>
      <c r="GAJ9" s="1377"/>
      <c r="GAK9" s="1377"/>
      <c r="GAL9" s="1377"/>
      <c r="GAM9" s="1377"/>
      <c r="GAN9" s="1377"/>
      <c r="GAO9" s="1377"/>
      <c r="GAP9" s="1377"/>
      <c r="GAQ9" s="1377"/>
      <c r="GAR9" s="1377"/>
      <c r="GAS9" s="1377"/>
      <c r="GAT9" s="1377"/>
      <c r="GAU9" s="1377"/>
      <c r="GAV9" s="1377"/>
      <c r="GAW9" s="1377"/>
      <c r="GAX9" s="1377"/>
      <c r="GAY9" s="1377"/>
      <c r="GAZ9" s="1377"/>
      <c r="GBA9" s="1377"/>
      <c r="GBB9" s="1377"/>
      <c r="GBC9" s="1377"/>
      <c r="GBD9" s="1377"/>
      <c r="GBE9" s="1377"/>
      <c r="GBF9" s="1377"/>
      <c r="GBG9" s="1377"/>
      <c r="GBH9" s="1377"/>
      <c r="GBI9" s="1377"/>
      <c r="GBJ9" s="1377"/>
      <c r="GBK9" s="1377"/>
      <c r="GBL9" s="1377"/>
      <c r="GBM9" s="1377"/>
      <c r="GBN9" s="1377"/>
      <c r="GBO9" s="1377"/>
      <c r="GBP9" s="1377"/>
      <c r="GBQ9" s="1377"/>
      <c r="GBR9" s="1377"/>
      <c r="GBS9" s="1377"/>
      <c r="GBT9" s="1377"/>
      <c r="GBU9" s="1377"/>
      <c r="GBV9" s="1377"/>
      <c r="GBW9" s="1377"/>
      <c r="GBX9" s="1377"/>
      <c r="GBY9" s="1377"/>
      <c r="GBZ9" s="1377"/>
      <c r="GCA9" s="1377"/>
      <c r="GCB9" s="1377"/>
      <c r="GCC9" s="1377"/>
      <c r="GCD9" s="1377"/>
      <c r="GCE9" s="1377"/>
      <c r="GCF9" s="1377"/>
      <c r="GCG9" s="1377"/>
      <c r="GCH9" s="1377"/>
      <c r="GCI9" s="1377"/>
      <c r="GCJ9" s="1377"/>
      <c r="GCK9" s="1377"/>
      <c r="GCL9" s="1377"/>
      <c r="GCM9" s="1377"/>
      <c r="GCN9" s="1377"/>
      <c r="GCO9" s="1377"/>
      <c r="GCP9" s="1377"/>
      <c r="GCQ9" s="1377"/>
      <c r="GCR9" s="1377"/>
      <c r="GCS9" s="1377"/>
      <c r="GCT9" s="1377"/>
      <c r="GCU9" s="1377"/>
      <c r="GCV9" s="1377"/>
      <c r="GCW9" s="1377"/>
      <c r="GCX9" s="1377"/>
      <c r="GCY9" s="1377"/>
      <c r="GCZ9" s="1377"/>
      <c r="GDA9" s="1377"/>
      <c r="GDB9" s="1377"/>
      <c r="GDC9" s="1377"/>
      <c r="GDD9" s="1377"/>
      <c r="GDE9" s="1377"/>
      <c r="GDF9" s="1377"/>
      <c r="GDG9" s="1377"/>
      <c r="GDH9" s="1377"/>
      <c r="GDI9" s="1377"/>
      <c r="GDJ9" s="1377"/>
      <c r="GDK9" s="1377"/>
      <c r="GDL9" s="1377"/>
      <c r="GDM9" s="1377"/>
      <c r="GDN9" s="1377"/>
      <c r="GDO9" s="1377"/>
      <c r="GDP9" s="1377"/>
      <c r="GDQ9" s="1377"/>
      <c r="GDR9" s="1377"/>
      <c r="GDS9" s="1377"/>
      <c r="GDT9" s="1377"/>
      <c r="GDU9" s="1377"/>
      <c r="GDV9" s="1377"/>
      <c r="GDW9" s="1377"/>
      <c r="GDX9" s="1377"/>
      <c r="GDY9" s="1377"/>
      <c r="GDZ9" s="1377"/>
      <c r="GEA9" s="1377"/>
      <c r="GEB9" s="1377"/>
      <c r="GEC9" s="1377"/>
      <c r="GED9" s="1377"/>
      <c r="GEE9" s="1377"/>
      <c r="GEF9" s="1377"/>
      <c r="GEG9" s="1377"/>
      <c r="GEH9" s="1377"/>
      <c r="GEI9" s="1377"/>
      <c r="GEJ9" s="1377"/>
      <c r="GEK9" s="1377"/>
      <c r="GEL9" s="1377"/>
      <c r="GEM9" s="1377"/>
      <c r="GEN9" s="1377"/>
      <c r="GEO9" s="1377"/>
      <c r="GEP9" s="1377"/>
      <c r="GEQ9" s="1377"/>
      <c r="GER9" s="1377"/>
      <c r="GES9" s="1377"/>
      <c r="GET9" s="1377"/>
      <c r="GEU9" s="1377"/>
      <c r="GEV9" s="1377"/>
      <c r="GEW9" s="1377"/>
      <c r="GEX9" s="1377"/>
      <c r="GEY9" s="1377"/>
      <c r="GEZ9" s="1377"/>
      <c r="GFA9" s="1377"/>
      <c r="GFB9" s="1377"/>
      <c r="GFC9" s="1377"/>
      <c r="GFD9" s="1377"/>
      <c r="GFE9" s="1377"/>
      <c r="GFF9" s="1377"/>
      <c r="GFG9" s="1377"/>
      <c r="GFH9" s="1377"/>
      <c r="GFI9" s="1377"/>
      <c r="GFJ9" s="1377"/>
      <c r="GFK9" s="1377"/>
      <c r="GFL9" s="1377"/>
      <c r="GFM9" s="1377"/>
      <c r="GFN9" s="1377"/>
      <c r="GFO9" s="1377"/>
      <c r="GFP9" s="1377"/>
      <c r="GFQ9" s="1377"/>
      <c r="GFR9" s="1377"/>
      <c r="GFS9" s="1377"/>
      <c r="GFT9" s="1377"/>
      <c r="GFU9" s="1377"/>
      <c r="GFV9" s="1377"/>
      <c r="GFW9" s="1377"/>
      <c r="GFX9" s="1377"/>
      <c r="GFY9" s="1377"/>
      <c r="GFZ9" s="1377"/>
      <c r="GGA9" s="1377"/>
      <c r="GGB9" s="1377"/>
      <c r="GGC9" s="1377"/>
      <c r="GGD9" s="1377"/>
      <c r="GGE9" s="1377"/>
      <c r="GGF9" s="1377"/>
      <c r="GGG9" s="1377"/>
      <c r="GGH9" s="1377"/>
      <c r="GGI9" s="1377"/>
      <c r="GGJ9" s="1377"/>
      <c r="GGK9" s="1377"/>
      <c r="GGL9" s="1377"/>
      <c r="GGM9" s="1377"/>
      <c r="GGN9" s="1377"/>
      <c r="GGO9" s="1377"/>
      <c r="GGP9" s="1377"/>
      <c r="GGQ9" s="1377"/>
      <c r="GGR9" s="1377"/>
      <c r="GGS9" s="1377"/>
      <c r="GGT9" s="1377"/>
      <c r="GGU9" s="1377"/>
      <c r="GGV9" s="1377"/>
      <c r="GGW9" s="1377"/>
      <c r="GGX9" s="1377"/>
      <c r="GGY9" s="1377"/>
      <c r="GGZ9" s="1377"/>
      <c r="GHA9" s="1377"/>
      <c r="GHB9" s="1377"/>
      <c r="GHC9" s="1377"/>
      <c r="GHD9" s="1377"/>
      <c r="GHE9" s="1377"/>
      <c r="GHF9" s="1377"/>
      <c r="GHG9" s="1377"/>
      <c r="GHH9" s="1377"/>
      <c r="GHI9" s="1377"/>
      <c r="GHJ9" s="1377"/>
      <c r="GHK9" s="1377"/>
      <c r="GHL9" s="1377"/>
      <c r="GHM9" s="1377"/>
      <c r="GHN9" s="1377"/>
      <c r="GHO9" s="1377"/>
      <c r="GHP9" s="1377"/>
      <c r="GHQ9" s="1377"/>
      <c r="GHR9" s="1377"/>
      <c r="GHS9" s="1377"/>
      <c r="GHT9" s="1377"/>
      <c r="GHU9" s="1377"/>
      <c r="GHV9" s="1377"/>
      <c r="GHW9" s="1377"/>
      <c r="GHX9" s="1377"/>
      <c r="GHY9" s="1377"/>
      <c r="GHZ9" s="1377"/>
      <c r="GIA9" s="1377"/>
      <c r="GIB9" s="1377"/>
      <c r="GIC9" s="1377"/>
      <c r="GID9" s="1377"/>
      <c r="GIE9" s="1377"/>
      <c r="GIF9" s="1377"/>
      <c r="GIG9" s="1377"/>
      <c r="GIH9" s="1377"/>
      <c r="GII9" s="1377"/>
      <c r="GIJ9" s="1377"/>
      <c r="GIK9" s="1377"/>
      <c r="GIL9" s="1377"/>
      <c r="GIM9" s="1377"/>
      <c r="GIN9" s="1377"/>
      <c r="GIO9" s="1377"/>
      <c r="GIP9" s="1377"/>
      <c r="GIQ9" s="1377"/>
      <c r="GIR9" s="1377"/>
      <c r="GIS9" s="1377"/>
      <c r="GIT9" s="1377"/>
      <c r="GIU9" s="1377"/>
      <c r="GIV9" s="1377"/>
      <c r="GIW9" s="1377"/>
      <c r="GIX9" s="1377"/>
      <c r="GIY9" s="1377"/>
      <c r="GIZ9" s="1377"/>
      <c r="GJA9" s="1377"/>
      <c r="GJB9" s="1377"/>
      <c r="GJC9" s="1377"/>
      <c r="GJD9" s="1377"/>
      <c r="GJE9" s="1377"/>
      <c r="GJF9" s="1377"/>
      <c r="GJG9" s="1377"/>
      <c r="GJH9" s="1377"/>
      <c r="GJI9" s="1377"/>
      <c r="GJJ9" s="1377"/>
      <c r="GJK9" s="1377"/>
      <c r="GJL9" s="1377"/>
      <c r="GJM9" s="1377"/>
      <c r="GJN9" s="1377"/>
      <c r="GJO9" s="1377"/>
      <c r="GJP9" s="1377"/>
      <c r="GJQ9" s="1377"/>
      <c r="GJR9" s="1377"/>
      <c r="GJS9" s="1377"/>
      <c r="GJT9" s="1377"/>
      <c r="GJU9" s="1377"/>
      <c r="GJV9" s="1377"/>
      <c r="GJW9" s="1377"/>
      <c r="GJX9" s="1377"/>
      <c r="GJY9" s="1377"/>
      <c r="GJZ9" s="1377"/>
      <c r="GKA9" s="1377"/>
      <c r="GKB9" s="1377"/>
      <c r="GKC9" s="1377"/>
      <c r="GKD9" s="1377"/>
      <c r="GKE9" s="1377"/>
      <c r="GKF9" s="1377"/>
      <c r="GKG9" s="1377"/>
      <c r="GKH9" s="1377"/>
      <c r="GKI9" s="1377"/>
      <c r="GKJ9" s="1377"/>
      <c r="GKK9" s="1377"/>
      <c r="GKL9" s="1377"/>
      <c r="GKM9" s="1377"/>
      <c r="GKN9" s="1377"/>
      <c r="GKO9" s="1377"/>
      <c r="GKP9" s="1377"/>
      <c r="GKQ9" s="1377"/>
      <c r="GKR9" s="1377"/>
      <c r="GKS9" s="1377"/>
      <c r="GKT9" s="1377"/>
      <c r="GKU9" s="1377"/>
      <c r="GKV9" s="1377"/>
      <c r="GKW9" s="1377"/>
      <c r="GKX9" s="1377"/>
      <c r="GKY9" s="1377"/>
      <c r="GKZ9" s="1377"/>
      <c r="GLA9" s="1377"/>
      <c r="GLB9" s="1377"/>
      <c r="GLC9" s="1377"/>
      <c r="GLD9" s="1377"/>
      <c r="GLE9" s="1377"/>
      <c r="GLF9" s="1377"/>
      <c r="GLG9" s="1377"/>
      <c r="GLH9" s="1377"/>
      <c r="GLI9" s="1377"/>
      <c r="GLJ9" s="1377"/>
      <c r="GLK9" s="1377"/>
      <c r="GLL9" s="1377"/>
      <c r="GLM9" s="1377"/>
      <c r="GLN9" s="1377"/>
      <c r="GLO9" s="1377"/>
      <c r="GLP9" s="1377"/>
      <c r="GLQ9" s="1377"/>
      <c r="GLR9" s="1377"/>
      <c r="GLS9" s="1377"/>
      <c r="GLT9" s="1377"/>
      <c r="GLU9" s="1377"/>
      <c r="GLV9" s="1377"/>
      <c r="GLW9" s="1377"/>
      <c r="GLX9" s="1377"/>
      <c r="GLY9" s="1377"/>
      <c r="GLZ9" s="1377"/>
      <c r="GMA9" s="1377"/>
      <c r="GMB9" s="1377"/>
      <c r="GMC9" s="1377"/>
      <c r="GMD9" s="1377"/>
      <c r="GME9" s="1377"/>
      <c r="GMF9" s="1377"/>
      <c r="GMG9" s="1377"/>
      <c r="GMH9" s="1377"/>
      <c r="GMI9" s="1377"/>
      <c r="GMJ9" s="1377"/>
      <c r="GMK9" s="1377"/>
      <c r="GML9" s="1377"/>
      <c r="GMM9" s="1377"/>
      <c r="GMN9" s="1377"/>
      <c r="GMO9" s="1377"/>
      <c r="GMP9" s="1377"/>
      <c r="GMQ9" s="1377"/>
      <c r="GMR9" s="1377"/>
      <c r="GMS9" s="1377"/>
      <c r="GMT9" s="1377"/>
      <c r="GMU9" s="1377"/>
      <c r="GMV9" s="1377"/>
      <c r="GMW9" s="1377"/>
      <c r="GMX9" s="1377"/>
      <c r="GMY9" s="1377"/>
      <c r="GMZ9" s="1377"/>
      <c r="GNA9" s="1377"/>
      <c r="GNB9" s="1377"/>
      <c r="GNC9" s="1377"/>
      <c r="GND9" s="1377"/>
      <c r="GNE9" s="1377"/>
      <c r="GNF9" s="1377"/>
      <c r="GNG9" s="1377"/>
      <c r="GNH9" s="1377"/>
      <c r="GNI9" s="1377"/>
      <c r="GNJ9" s="1377"/>
      <c r="GNK9" s="1377"/>
      <c r="GNL9" s="1377"/>
      <c r="GNM9" s="1377"/>
      <c r="GNN9" s="1377"/>
      <c r="GNO9" s="1377"/>
      <c r="GNP9" s="1377"/>
      <c r="GNQ9" s="1377"/>
      <c r="GNR9" s="1377"/>
      <c r="GNS9" s="1377"/>
      <c r="GNT9" s="1377"/>
      <c r="GNU9" s="1377"/>
      <c r="GNV9" s="1377"/>
      <c r="GNW9" s="1377"/>
      <c r="GNX9" s="1377"/>
      <c r="GNY9" s="1377"/>
      <c r="GNZ9" s="1377"/>
      <c r="GOA9" s="1377"/>
      <c r="GOB9" s="1377"/>
      <c r="GOC9" s="1377"/>
      <c r="GOD9" s="1377"/>
      <c r="GOE9" s="1377"/>
      <c r="GOF9" s="1377"/>
      <c r="GOG9" s="1377"/>
      <c r="GOH9" s="1377"/>
      <c r="GOI9" s="1377"/>
      <c r="GOJ9" s="1377"/>
      <c r="GOK9" s="1377"/>
      <c r="GOL9" s="1377"/>
      <c r="GOM9" s="1377"/>
      <c r="GON9" s="1377"/>
      <c r="GOO9" s="1377"/>
      <c r="GOP9" s="1377"/>
      <c r="GOQ9" s="1377"/>
      <c r="GOR9" s="1377"/>
      <c r="GOS9" s="1377"/>
      <c r="GOT9" s="1377"/>
      <c r="GOU9" s="1377"/>
      <c r="GOV9" s="1377"/>
      <c r="GOW9" s="1377"/>
      <c r="GOX9" s="1377"/>
      <c r="GOY9" s="1377"/>
      <c r="GOZ9" s="1377"/>
      <c r="GPA9" s="1377"/>
      <c r="GPB9" s="1377"/>
      <c r="GPC9" s="1377"/>
      <c r="GPD9" s="1377"/>
      <c r="GPE9" s="1377"/>
      <c r="GPF9" s="1377"/>
      <c r="GPG9" s="1377"/>
      <c r="GPH9" s="1377"/>
      <c r="GPI9" s="1377"/>
      <c r="GPJ9" s="1377"/>
      <c r="GPK9" s="1377"/>
      <c r="GPL9" s="1377"/>
      <c r="GPM9" s="1377"/>
      <c r="GPN9" s="1377"/>
      <c r="GPO9" s="1377"/>
      <c r="GPP9" s="1377"/>
      <c r="GPQ9" s="1377"/>
      <c r="GPR9" s="1377"/>
      <c r="GPS9" s="1377"/>
      <c r="GPT9" s="1377"/>
      <c r="GPU9" s="1377"/>
      <c r="GPV9" s="1377"/>
      <c r="GPW9" s="1377"/>
      <c r="GPX9" s="1377"/>
      <c r="GPY9" s="1377"/>
      <c r="GPZ9" s="1377"/>
      <c r="GQA9" s="1377"/>
      <c r="GQB9" s="1377"/>
      <c r="GQC9" s="1377"/>
      <c r="GQD9" s="1377"/>
      <c r="GQE9" s="1377"/>
      <c r="GQF9" s="1377"/>
      <c r="GQG9" s="1377"/>
      <c r="GQH9" s="1377"/>
      <c r="GQI9" s="1377"/>
      <c r="GQJ9" s="1377"/>
      <c r="GQK9" s="1377"/>
      <c r="GQL9" s="1377"/>
      <c r="GQM9" s="1377"/>
      <c r="GQN9" s="1377"/>
      <c r="GQO9" s="1377"/>
      <c r="GQP9" s="1377"/>
      <c r="GQQ9" s="1377"/>
      <c r="GQR9" s="1377"/>
      <c r="GQS9" s="1377"/>
      <c r="GQT9" s="1377"/>
      <c r="GQU9" s="1377"/>
      <c r="GQV9" s="1377"/>
      <c r="GQW9" s="1377"/>
      <c r="GQX9" s="1377"/>
      <c r="GQY9" s="1377"/>
      <c r="GQZ9" s="1377"/>
      <c r="GRA9" s="1377"/>
      <c r="GRB9" s="1377"/>
      <c r="GRC9" s="1377"/>
      <c r="GRD9" s="1377"/>
      <c r="GRE9" s="1377"/>
      <c r="GRF9" s="1377"/>
      <c r="GRG9" s="1377"/>
      <c r="GRH9" s="1377"/>
      <c r="GRI9" s="1377"/>
      <c r="GRJ9" s="1377"/>
      <c r="GRK9" s="1377"/>
      <c r="GRL9" s="1377"/>
      <c r="GRM9" s="1377"/>
      <c r="GRN9" s="1377"/>
      <c r="GRO9" s="1377"/>
      <c r="GRP9" s="1377"/>
      <c r="GRQ9" s="1377"/>
      <c r="GRR9" s="1377"/>
      <c r="GRS9" s="1377"/>
      <c r="GRT9" s="1377"/>
      <c r="GRU9" s="1377"/>
      <c r="GRV9" s="1377"/>
      <c r="GRW9" s="1377"/>
      <c r="GRX9" s="1377"/>
      <c r="GRY9" s="1377"/>
      <c r="GRZ9" s="1377"/>
      <c r="GSA9" s="1377"/>
      <c r="GSB9" s="1377"/>
      <c r="GSC9" s="1377"/>
      <c r="GSD9" s="1377"/>
      <c r="GSE9" s="1377"/>
      <c r="GSF9" s="1377"/>
      <c r="GSG9" s="1377"/>
      <c r="GSH9" s="1377"/>
      <c r="GSI9" s="1377"/>
      <c r="GSJ9" s="1377"/>
      <c r="GSK9" s="1377"/>
      <c r="GSL9" s="1377"/>
      <c r="GSM9" s="1377"/>
      <c r="GSN9" s="1377"/>
      <c r="GSO9" s="1377"/>
      <c r="GSP9" s="1377"/>
      <c r="GSQ9" s="1377"/>
      <c r="GSR9" s="1377"/>
      <c r="GSS9" s="1377"/>
      <c r="GST9" s="1377"/>
      <c r="GSU9" s="1377"/>
      <c r="GSV9" s="1377"/>
      <c r="GSW9" s="1377"/>
      <c r="GSX9" s="1377"/>
      <c r="GSY9" s="1377"/>
      <c r="GSZ9" s="1377"/>
      <c r="GTA9" s="1377"/>
      <c r="GTB9" s="1377"/>
      <c r="GTC9" s="1377"/>
      <c r="GTD9" s="1377"/>
      <c r="GTE9" s="1377"/>
      <c r="GTF9" s="1377"/>
      <c r="GTG9" s="1377"/>
      <c r="GTH9" s="1377"/>
      <c r="GTI9" s="1377"/>
      <c r="GTJ9" s="1377"/>
      <c r="GTK9" s="1377"/>
      <c r="GTL9" s="1377"/>
      <c r="GTM9" s="1377"/>
      <c r="GTN9" s="1377"/>
      <c r="GTO9" s="1377"/>
      <c r="GTP9" s="1377"/>
      <c r="GTQ9" s="1377"/>
      <c r="GTR9" s="1377"/>
      <c r="GTS9" s="1377"/>
      <c r="GTT9" s="1377"/>
      <c r="GTU9" s="1377"/>
      <c r="GTV9" s="1377"/>
      <c r="GTW9" s="1377"/>
      <c r="GTX9" s="1377"/>
      <c r="GTY9" s="1377"/>
      <c r="GTZ9" s="1377"/>
      <c r="GUA9" s="1377"/>
      <c r="GUB9" s="1377"/>
      <c r="GUC9" s="1377"/>
      <c r="GUD9" s="1377"/>
      <c r="GUE9" s="1377"/>
      <c r="GUF9" s="1377"/>
      <c r="GUG9" s="1377"/>
      <c r="GUH9" s="1377"/>
      <c r="GUI9" s="1377"/>
      <c r="GUJ9" s="1377"/>
      <c r="GUK9" s="1377"/>
      <c r="GUL9" s="1377"/>
      <c r="GUM9" s="1377"/>
      <c r="GUN9" s="1377"/>
      <c r="GUO9" s="1377"/>
      <c r="GUP9" s="1377"/>
      <c r="GUQ9" s="1377"/>
      <c r="GUR9" s="1377"/>
      <c r="GUS9" s="1377"/>
      <c r="GUT9" s="1377"/>
      <c r="GUU9" s="1377"/>
      <c r="GUV9" s="1377"/>
      <c r="GUW9" s="1377"/>
      <c r="GUX9" s="1377"/>
      <c r="GUY9" s="1377"/>
      <c r="GUZ9" s="1377"/>
      <c r="GVA9" s="1377"/>
      <c r="GVB9" s="1377"/>
      <c r="GVC9" s="1377"/>
      <c r="GVD9" s="1377"/>
      <c r="GVE9" s="1377"/>
      <c r="GVF9" s="1377"/>
      <c r="GVG9" s="1377"/>
      <c r="GVH9" s="1377"/>
      <c r="GVI9" s="1377"/>
      <c r="GVJ9" s="1377"/>
      <c r="GVK9" s="1377"/>
      <c r="GVL9" s="1377"/>
      <c r="GVM9" s="1377"/>
      <c r="GVN9" s="1377"/>
      <c r="GVO9" s="1377"/>
      <c r="GVP9" s="1377"/>
      <c r="GVQ9" s="1377"/>
      <c r="GVR9" s="1377"/>
      <c r="GVS9" s="1377"/>
      <c r="GVT9" s="1377"/>
      <c r="GVU9" s="1377"/>
      <c r="GVV9" s="1377"/>
      <c r="GVW9" s="1377"/>
      <c r="GVX9" s="1377"/>
      <c r="GVY9" s="1377"/>
      <c r="GVZ9" s="1377"/>
      <c r="GWA9" s="1377"/>
      <c r="GWB9" s="1377"/>
      <c r="GWC9" s="1377"/>
      <c r="GWD9" s="1377"/>
      <c r="GWE9" s="1377"/>
      <c r="GWF9" s="1377"/>
      <c r="GWG9" s="1377"/>
      <c r="GWH9" s="1377"/>
      <c r="GWI9" s="1377"/>
      <c r="GWJ9" s="1377"/>
      <c r="GWK9" s="1377"/>
      <c r="GWL9" s="1377"/>
      <c r="GWM9" s="1377"/>
      <c r="GWN9" s="1377"/>
      <c r="GWO9" s="1377"/>
      <c r="GWP9" s="1377"/>
      <c r="GWQ9" s="1377"/>
      <c r="GWR9" s="1377"/>
      <c r="GWS9" s="1377"/>
      <c r="GWT9" s="1377"/>
      <c r="GWU9" s="1377"/>
      <c r="GWV9" s="1377"/>
      <c r="GWW9" s="1377"/>
      <c r="GWX9" s="1377"/>
      <c r="GWY9" s="1377"/>
      <c r="GWZ9" s="1377"/>
      <c r="GXA9" s="1377"/>
      <c r="GXB9" s="1377"/>
      <c r="GXC9" s="1377"/>
      <c r="GXD9" s="1377"/>
      <c r="GXE9" s="1377"/>
      <c r="GXF9" s="1377"/>
      <c r="GXG9" s="1377"/>
      <c r="GXH9" s="1377"/>
      <c r="GXI9" s="1377"/>
      <c r="GXJ9" s="1377"/>
      <c r="GXK9" s="1377"/>
      <c r="GXL9" s="1377"/>
      <c r="GXM9" s="1377"/>
      <c r="GXN9" s="1377"/>
      <c r="GXO9" s="1377"/>
      <c r="GXP9" s="1377"/>
      <c r="GXQ9" s="1377"/>
      <c r="GXR9" s="1377"/>
      <c r="GXS9" s="1377"/>
      <c r="GXT9" s="1377"/>
      <c r="GXU9" s="1377"/>
      <c r="GXV9" s="1377"/>
      <c r="GXW9" s="1377"/>
      <c r="GXX9" s="1377"/>
      <c r="GXY9" s="1377"/>
      <c r="GXZ9" s="1377"/>
      <c r="GYA9" s="1377"/>
      <c r="GYB9" s="1377"/>
      <c r="GYC9" s="1377"/>
      <c r="GYD9" s="1377"/>
      <c r="GYE9" s="1377"/>
      <c r="GYF9" s="1377"/>
      <c r="GYG9" s="1377"/>
      <c r="GYH9" s="1377"/>
      <c r="GYI9" s="1377"/>
      <c r="GYJ9" s="1377"/>
      <c r="GYK9" s="1377"/>
      <c r="GYL9" s="1377"/>
      <c r="GYM9" s="1377"/>
      <c r="GYN9" s="1377"/>
      <c r="GYO9" s="1377"/>
      <c r="GYP9" s="1377"/>
      <c r="GYQ9" s="1377"/>
      <c r="GYR9" s="1377"/>
      <c r="GYS9" s="1377"/>
      <c r="GYT9" s="1377"/>
      <c r="GYU9" s="1377"/>
      <c r="GYV9" s="1377"/>
      <c r="GYW9" s="1377"/>
      <c r="GYX9" s="1377"/>
      <c r="GYY9" s="1377"/>
      <c r="GYZ9" s="1377"/>
      <c r="GZA9" s="1377"/>
      <c r="GZB9" s="1377"/>
      <c r="GZC9" s="1377"/>
      <c r="GZD9" s="1377"/>
      <c r="GZE9" s="1377"/>
      <c r="GZF9" s="1377"/>
      <c r="GZG9" s="1377"/>
      <c r="GZH9" s="1377"/>
      <c r="GZI9" s="1377"/>
      <c r="GZJ9" s="1377"/>
      <c r="GZK9" s="1377"/>
      <c r="GZL9" s="1377"/>
      <c r="GZM9" s="1377"/>
      <c r="GZN9" s="1377"/>
      <c r="GZO9" s="1377"/>
      <c r="GZP9" s="1377"/>
      <c r="GZQ9" s="1377"/>
      <c r="GZR9" s="1377"/>
      <c r="GZS9" s="1377"/>
      <c r="GZT9" s="1377"/>
      <c r="GZU9" s="1377"/>
      <c r="GZV9" s="1377"/>
      <c r="GZW9" s="1377"/>
      <c r="GZX9" s="1377"/>
      <c r="GZY9" s="1377"/>
      <c r="GZZ9" s="1377"/>
      <c r="HAA9" s="1377"/>
      <c r="HAB9" s="1377"/>
      <c r="HAC9" s="1377"/>
      <c r="HAD9" s="1377"/>
      <c r="HAE9" s="1377"/>
      <c r="HAF9" s="1377"/>
      <c r="HAG9" s="1377"/>
      <c r="HAH9" s="1377"/>
      <c r="HAI9" s="1377"/>
      <c r="HAJ9" s="1377"/>
      <c r="HAK9" s="1377"/>
      <c r="HAL9" s="1377"/>
      <c r="HAM9" s="1377"/>
      <c r="HAN9" s="1377"/>
      <c r="HAO9" s="1377"/>
      <c r="HAP9" s="1377"/>
      <c r="HAQ9" s="1377"/>
      <c r="HAR9" s="1377"/>
      <c r="HAS9" s="1377"/>
      <c r="HAT9" s="1377"/>
      <c r="HAU9" s="1377"/>
      <c r="HAV9" s="1377"/>
      <c r="HAW9" s="1377"/>
      <c r="HAX9" s="1377"/>
      <c r="HAY9" s="1377"/>
      <c r="HAZ9" s="1377"/>
      <c r="HBA9" s="1377"/>
      <c r="HBB9" s="1377"/>
      <c r="HBC9" s="1377"/>
      <c r="HBD9" s="1377"/>
      <c r="HBE9" s="1377"/>
      <c r="HBF9" s="1377"/>
      <c r="HBG9" s="1377"/>
      <c r="HBH9" s="1377"/>
      <c r="HBI9" s="1377"/>
      <c r="HBJ9" s="1377"/>
      <c r="HBK9" s="1377"/>
      <c r="HBL9" s="1377"/>
      <c r="HBM9" s="1377"/>
      <c r="HBN9" s="1377"/>
      <c r="HBO9" s="1377"/>
      <c r="HBP9" s="1377"/>
      <c r="HBQ9" s="1377"/>
      <c r="HBR9" s="1377"/>
      <c r="HBS9" s="1377"/>
      <c r="HBT9" s="1377"/>
      <c r="HBU9" s="1377"/>
      <c r="HBV9" s="1377"/>
      <c r="HBW9" s="1377"/>
      <c r="HBX9" s="1377"/>
      <c r="HBY9" s="1377"/>
      <c r="HBZ9" s="1377"/>
      <c r="HCA9" s="1377"/>
      <c r="HCB9" s="1377"/>
      <c r="HCC9" s="1377"/>
      <c r="HCD9" s="1377"/>
      <c r="HCE9" s="1377"/>
      <c r="HCF9" s="1377"/>
      <c r="HCG9" s="1377"/>
      <c r="HCH9" s="1377"/>
      <c r="HCI9" s="1377"/>
      <c r="HCJ9" s="1377"/>
      <c r="HCK9" s="1377"/>
      <c r="HCL9" s="1377"/>
      <c r="HCM9" s="1377"/>
      <c r="HCN9" s="1377"/>
      <c r="HCO9" s="1377"/>
      <c r="HCP9" s="1377"/>
      <c r="HCQ9" s="1377"/>
      <c r="HCR9" s="1377"/>
      <c r="HCS9" s="1377"/>
      <c r="HCT9" s="1377"/>
      <c r="HCU9" s="1377"/>
      <c r="HCV9" s="1377"/>
      <c r="HCW9" s="1377"/>
      <c r="HCX9" s="1377"/>
      <c r="HCY9" s="1377"/>
      <c r="HCZ9" s="1377"/>
      <c r="HDA9" s="1377"/>
      <c r="HDB9" s="1377"/>
      <c r="HDC9" s="1377"/>
      <c r="HDD9" s="1377"/>
      <c r="HDE9" s="1377"/>
      <c r="HDF9" s="1377"/>
      <c r="HDG9" s="1377"/>
      <c r="HDH9" s="1377"/>
      <c r="HDI9" s="1377"/>
      <c r="HDJ9" s="1377"/>
      <c r="HDK9" s="1377"/>
      <c r="HDL9" s="1377"/>
      <c r="HDM9" s="1377"/>
      <c r="HDN9" s="1377"/>
      <c r="HDO9" s="1377"/>
      <c r="HDP9" s="1377"/>
      <c r="HDQ9" s="1377"/>
      <c r="HDR9" s="1377"/>
      <c r="HDS9" s="1377"/>
      <c r="HDT9" s="1377"/>
      <c r="HDU9" s="1377"/>
      <c r="HDV9" s="1377"/>
      <c r="HDW9" s="1377"/>
      <c r="HDX9" s="1377"/>
      <c r="HDY9" s="1377"/>
      <c r="HDZ9" s="1377"/>
      <c r="HEA9" s="1377"/>
      <c r="HEB9" s="1377"/>
      <c r="HEC9" s="1377"/>
      <c r="HED9" s="1377"/>
      <c r="HEE9" s="1377"/>
      <c r="HEF9" s="1377"/>
      <c r="HEG9" s="1377"/>
      <c r="HEH9" s="1377"/>
      <c r="HEI9" s="1377"/>
      <c r="HEJ9" s="1377"/>
      <c r="HEK9" s="1377"/>
      <c r="HEL9" s="1377"/>
      <c r="HEM9" s="1377"/>
      <c r="HEN9" s="1377"/>
      <c r="HEO9" s="1377"/>
      <c r="HEP9" s="1377"/>
      <c r="HEQ9" s="1377"/>
      <c r="HER9" s="1377"/>
      <c r="HES9" s="1377"/>
      <c r="HET9" s="1377"/>
      <c r="HEU9" s="1377"/>
      <c r="HEV9" s="1377"/>
      <c r="HEW9" s="1377"/>
      <c r="HEX9" s="1377"/>
      <c r="HEY9" s="1377"/>
      <c r="HEZ9" s="1377"/>
      <c r="HFA9" s="1377"/>
      <c r="HFB9" s="1377"/>
      <c r="HFC9" s="1377"/>
      <c r="HFD9" s="1377"/>
      <c r="HFE9" s="1377"/>
      <c r="HFF9" s="1377"/>
      <c r="HFG9" s="1377"/>
      <c r="HFH9" s="1377"/>
      <c r="HFI9" s="1377"/>
      <c r="HFJ9" s="1377"/>
      <c r="HFK9" s="1377"/>
      <c r="HFL9" s="1377"/>
      <c r="HFM9" s="1377"/>
      <c r="HFN9" s="1377"/>
      <c r="HFO9" s="1377"/>
      <c r="HFP9" s="1377"/>
      <c r="HFQ9" s="1377"/>
      <c r="HFR9" s="1377"/>
      <c r="HFS9" s="1377"/>
      <c r="HFT9" s="1377"/>
      <c r="HFU9" s="1377"/>
      <c r="HFV9" s="1377"/>
      <c r="HFW9" s="1377"/>
      <c r="HFX9" s="1377"/>
      <c r="HFY9" s="1377"/>
      <c r="HFZ9" s="1377"/>
      <c r="HGA9" s="1377"/>
      <c r="HGB9" s="1377"/>
      <c r="HGC9" s="1377"/>
      <c r="HGD9" s="1377"/>
      <c r="HGE9" s="1377"/>
      <c r="HGF9" s="1377"/>
      <c r="HGG9" s="1377"/>
      <c r="HGH9" s="1377"/>
      <c r="HGI9" s="1377"/>
      <c r="HGJ9" s="1377"/>
      <c r="HGK9" s="1377"/>
      <c r="HGL9" s="1377"/>
      <c r="HGM9" s="1377"/>
      <c r="HGN9" s="1377"/>
      <c r="HGO9" s="1377"/>
      <c r="HGP9" s="1377"/>
      <c r="HGQ9" s="1377"/>
      <c r="HGR9" s="1377"/>
      <c r="HGS9" s="1377"/>
      <c r="HGT9" s="1377"/>
      <c r="HGU9" s="1377"/>
      <c r="HGV9" s="1377"/>
      <c r="HGW9" s="1377"/>
      <c r="HGX9" s="1377"/>
      <c r="HGY9" s="1377"/>
      <c r="HGZ9" s="1377"/>
      <c r="HHA9" s="1377"/>
      <c r="HHB9" s="1377"/>
      <c r="HHC9" s="1377"/>
      <c r="HHD9" s="1377"/>
      <c r="HHE9" s="1377"/>
      <c r="HHF9" s="1377"/>
      <c r="HHG9" s="1377"/>
      <c r="HHH9" s="1377"/>
      <c r="HHI9" s="1377"/>
      <c r="HHJ9" s="1377"/>
      <c r="HHK9" s="1377"/>
      <c r="HHL9" s="1377"/>
      <c r="HHM9" s="1377"/>
      <c r="HHN9" s="1377"/>
      <c r="HHO9" s="1377"/>
      <c r="HHP9" s="1377"/>
      <c r="HHQ9" s="1377"/>
      <c r="HHR9" s="1377"/>
      <c r="HHS9" s="1377"/>
      <c r="HHT9" s="1377"/>
      <c r="HHU9" s="1377"/>
      <c r="HHV9" s="1377"/>
      <c r="HHW9" s="1377"/>
      <c r="HHX9" s="1377"/>
      <c r="HHY9" s="1377"/>
      <c r="HHZ9" s="1377"/>
      <c r="HIA9" s="1377"/>
      <c r="HIB9" s="1377"/>
      <c r="HIC9" s="1377"/>
      <c r="HID9" s="1377"/>
      <c r="HIE9" s="1377"/>
      <c r="HIF9" s="1377"/>
      <c r="HIG9" s="1377"/>
      <c r="HIH9" s="1377"/>
      <c r="HII9" s="1377"/>
      <c r="HIJ9" s="1377"/>
      <c r="HIK9" s="1377"/>
      <c r="HIL9" s="1377"/>
      <c r="HIM9" s="1377"/>
      <c r="HIN9" s="1377"/>
      <c r="HIO9" s="1377"/>
      <c r="HIP9" s="1377"/>
      <c r="HIQ9" s="1377"/>
      <c r="HIR9" s="1377"/>
      <c r="HIS9" s="1377"/>
      <c r="HIT9" s="1377"/>
      <c r="HIU9" s="1377"/>
      <c r="HIV9" s="1377"/>
      <c r="HIW9" s="1377"/>
      <c r="HIX9" s="1377"/>
      <c r="HIY9" s="1377"/>
      <c r="HIZ9" s="1377"/>
      <c r="HJA9" s="1377"/>
      <c r="HJB9" s="1377"/>
      <c r="HJC9" s="1377"/>
      <c r="HJD9" s="1377"/>
      <c r="HJE9" s="1377"/>
      <c r="HJF9" s="1377"/>
      <c r="HJG9" s="1377"/>
      <c r="HJH9" s="1377"/>
      <c r="HJI9" s="1377"/>
      <c r="HJJ9" s="1377"/>
      <c r="HJK9" s="1377"/>
      <c r="HJL9" s="1377"/>
      <c r="HJM9" s="1377"/>
      <c r="HJN9" s="1377"/>
      <c r="HJO9" s="1377"/>
      <c r="HJP9" s="1377"/>
      <c r="HJQ9" s="1377"/>
      <c r="HJR9" s="1377"/>
      <c r="HJS9" s="1377"/>
      <c r="HJT9" s="1377"/>
      <c r="HJU9" s="1377"/>
      <c r="HJV9" s="1377"/>
      <c r="HJW9" s="1377"/>
      <c r="HJX9" s="1377"/>
      <c r="HJY9" s="1377"/>
      <c r="HJZ9" s="1377"/>
      <c r="HKA9" s="1377"/>
      <c r="HKB9" s="1377"/>
      <c r="HKC9" s="1377"/>
      <c r="HKD9" s="1377"/>
      <c r="HKE9" s="1377"/>
      <c r="HKF9" s="1377"/>
      <c r="HKG9" s="1377"/>
      <c r="HKH9" s="1377"/>
      <c r="HKI9" s="1377"/>
      <c r="HKJ9" s="1377"/>
      <c r="HKK9" s="1377"/>
      <c r="HKL9" s="1377"/>
      <c r="HKM9" s="1377"/>
      <c r="HKN9" s="1377"/>
      <c r="HKO9" s="1377"/>
      <c r="HKP9" s="1377"/>
      <c r="HKQ9" s="1377"/>
      <c r="HKR9" s="1377"/>
      <c r="HKS9" s="1377"/>
      <c r="HKT9" s="1377"/>
      <c r="HKU9" s="1377"/>
      <c r="HKV9" s="1377"/>
      <c r="HKW9" s="1377"/>
      <c r="HKX9" s="1377"/>
      <c r="HKY9" s="1377"/>
      <c r="HKZ9" s="1377"/>
      <c r="HLA9" s="1377"/>
      <c r="HLB9" s="1377"/>
      <c r="HLC9" s="1377"/>
      <c r="HLD9" s="1377"/>
      <c r="HLE9" s="1377"/>
      <c r="HLF9" s="1377"/>
      <c r="HLG9" s="1377"/>
      <c r="HLH9" s="1377"/>
      <c r="HLI9" s="1377"/>
      <c r="HLJ9" s="1377"/>
      <c r="HLK9" s="1377"/>
      <c r="HLL9" s="1377"/>
      <c r="HLM9" s="1377"/>
      <c r="HLN9" s="1377"/>
      <c r="HLO9" s="1377"/>
      <c r="HLP9" s="1377"/>
      <c r="HLQ9" s="1377"/>
      <c r="HLR9" s="1377"/>
      <c r="HLS9" s="1377"/>
      <c r="HLT9" s="1377"/>
      <c r="HLU9" s="1377"/>
      <c r="HLV9" s="1377"/>
      <c r="HLW9" s="1377"/>
      <c r="HLX9" s="1377"/>
      <c r="HLY9" s="1377"/>
      <c r="HLZ9" s="1377"/>
      <c r="HMA9" s="1377"/>
      <c r="HMB9" s="1377"/>
      <c r="HMC9" s="1377"/>
      <c r="HMD9" s="1377"/>
      <c r="HME9" s="1377"/>
      <c r="HMF9" s="1377"/>
      <c r="HMG9" s="1377"/>
      <c r="HMH9" s="1377"/>
      <c r="HMI9" s="1377"/>
      <c r="HMJ9" s="1377"/>
      <c r="HMK9" s="1377"/>
      <c r="HML9" s="1377"/>
      <c r="HMM9" s="1377"/>
      <c r="HMN9" s="1377"/>
      <c r="HMO9" s="1377"/>
      <c r="HMP9" s="1377"/>
      <c r="HMQ9" s="1377"/>
      <c r="HMR9" s="1377"/>
      <c r="HMS9" s="1377"/>
      <c r="HMT9" s="1377"/>
      <c r="HMU9" s="1377"/>
      <c r="HMV9" s="1377"/>
      <c r="HMW9" s="1377"/>
      <c r="HMX9" s="1377"/>
      <c r="HMY9" s="1377"/>
      <c r="HMZ9" s="1377"/>
      <c r="HNA9" s="1377"/>
      <c r="HNB9" s="1377"/>
      <c r="HNC9" s="1377"/>
      <c r="HND9" s="1377"/>
      <c r="HNE9" s="1377"/>
      <c r="HNF9" s="1377"/>
      <c r="HNG9" s="1377"/>
      <c r="HNH9" s="1377"/>
      <c r="HNI9" s="1377"/>
      <c r="HNJ9" s="1377"/>
      <c r="HNK9" s="1377"/>
      <c r="HNL9" s="1377"/>
      <c r="HNM9" s="1377"/>
      <c r="HNN9" s="1377"/>
      <c r="HNO9" s="1377"/>
      <c r="HNP9" s="1377"/>
      <c r="HNQ9" s="1377"/>
      <c r="HNR9" s="1377"/>
      <c r="HNS9" s="1377"/>
      <c r="HNT9" s="1377"/>
      <c r="HNU9" s="1377"/>
      <c r="HNV9" s="1377"/>
      <c r="HNW9" s="1377"/>
      <c r="HNX9" s="1377"/>
      <c r="HNY9" s="1377"/>
      <c r="HNZ9" s="1377"/>
      <c r="HOA9" s="1377"/>
      <c r="HOB9" s="1377"/>
      <c r="HOC9" s="1377"/>
      <c r="HOD9" s="1377"/>
      <c r="HOE9" s="1377"/>
      <c r="HOF9" s="1377"/>
      <c r="HOG9" s="1377"/>
      <c r="HOH9" s="1377"/>
      <c r="HOI9" s="1377"/>
      <c r="HOJ9" s="1377"/>
      <c r="HOK9" s="1377"/>
      <c r="HOL9" s="1377"/>
      <c r="HOM9" s="1377"/>
      <c r="HON9" s="1377"/>
      <c r="HOO9" s="1377"/>
      <c r="HOP9" s="1377"/>
      <c r="HOQ9" s="1377"/>
      <c r="HOR9" s="1377"/>
      <c r="HOS9" s="1377"/>
      <c r="HOT9" s="1377"/>
      <c r="HOU9" s="1377"/>
      <c r="HOV9" s="1377"/>
      <c r="HOW9" s="1377"/>
      <c r="HOX9" s="1377"/>
      <c r="HOY9" s="1377"/>
      <c r="HOZ9" s="1377"/>
      <c r="HPA9" s="1377"/>
      <c r="HPB9" s="1377"/>
      <c r="HPC9" s="1377"/>
      <c r="HPD9" s="1377"/>
      <c r="HPE9" s="1377"/>
      <c r="HPF9" s="1377"/>
      <c r="HPG9" s="1377"/>
      <c r="HPH9" s="1377"/>
      <c r="HPI9" s="1377"/>
      <c r="HPJ9" s="1377"/>
      <c r="HPK9" s="1377"/>
      <c r="HPL9" s="1377"/>
      <c r="HPM9" s="1377"/>
      <c r="HPN9" s="1377"/>
      <c r="HPO9" s="1377"/>
      <c r="HPP9" s="1377"/>
      <c r="HPQ9" s="1377"/>
      <c r="HPR9" s="1377"/>
      <c r="HPS9" s="1377"/>
      <c r="HPT9" s="1377"/>
      <c r="HPU9" s="1377"/>
      <c r="HPV9" s="1377"/>
      <c r="HPW9" s="1377"/>
      <c r="HPX9" s="1377"/>
      <c r="HPY9" s="1377"/>
      <c r="HPZ9" s="1377"/>
      <c r="HQA9" s="1377"/>
      <c r="HQB9" s="1377"/>
      <c r="HQC9" s="1377"/>
      <c r="HQD9" s="1377"/>
      <c r="HQE9" s="1377"/>
      <c r="HQF9" s="1377"/>
      <c r="HQG9" s="1377"/>
      <c r="HQH9" s="1377"/>
      <c r="HQI9" s="1377"/>
      <c r="HQJ9" s="1377"/>
      <c r="HQK9" s="1377"/>
      <c r="HQL9" s="1377"/>
      <c r="HQM9" s="1377"/>
      <c r="HQN9" s="1377"/>
      <c r="HQO9" s="1377"/>
      <c r="HQP9" s="1377"/>
      <c r="HQQ9" s="1377"/>
      <c r="HQR9" s="1377"/>
      <c r="HQS9" s="1377"/>
      <c r="HQT9" s="1377"/>
      <c r="HQU9" s="1377"/>
      <c r="HQV9" s="1377"/>
      <c r="HQW9" s="1377"/>
      <c r="HQX9" s="1377"/>
      <c r="HQY9" s="1377"/>
      <c r="HQZ9" s="1377"/>
      <c r="HRA9" s="1377"/>
      <c r="HRB9" s="1377"/>
      <c r="HRC9" s="1377"/>
      <c r="HRD9" s="1377"/>
      <c r="HRE9" s="1377"/>
      <c r="HRF9" s="1377"/>
      <c r="HRG9" s="1377"/>
      <c r="HRH9" s="1377"/>
      <c r="HRI9" s="1377"/>
      <c r="HRJ9" s="1377"/>
      <c r="HRK9" s="1377"/>
      <c r="HRL9" s="1377"/>
      <c r="HRM9" s="1377"/>
      <c r="HRN9" s="1377"/>
      <c r="HRO9" s="1377"/>
      <c r="HRP9" s="1377"/>
      <c r="HRQ9" s="1377"/>
      <c r="HRR9" s="1377"/>
      <c r="HRS9" s="1377"/>
      <c r="HRT9" s="1377"/>
      <c r="HRU9" s="1377"/>
      <c r="HRV9" s="1377"/>
      <c r="HRW9" s="1377"/>
      <c r="HRX9" s="1377"/>
      <c r="HRY9" s="1377"/>
      <c r="HRZ9" s="1377"/>
      <c r="HSA9" s="1377"/>
      <c r="HSB9" s="1377"/>
      <c r="HSC9" s="1377"/>
      <c r="HSD9" s="1377"/>
      <c r="HSE9" s="1377"/>
      <c r="HSF9" s="1377"/>
      <c r="HSG9" s="1377"/>
      <c r="HSH9" s="1377"/>
      <c r="HSI9" s="1377"/>
      <c r="HSJ9" s="1377"/>
      <c r="HSK9" s="1377"/>
      <c r="HSL9" s="1377"/>
      <c r="HSM9" s="1377"/>
      <c r="HSN9" s="1377"/>
      <c r="HSO9" s="1377"/>
      <c r="HSP9" s="1377"/>
      <c r="HSQ9" s="1377"/>
      <c r="HSR9" s="1377"/>
      <c r="HSS9" s="1377"/>
      <c r="HST9" s="1377"/>
      <c r="HSU9" s="1377"/>
      <c r="HSV9" s="1377"/>
      <c r="HSW9" s="1377"/>
      <c r="HSX9" s="1377"/>
      <c r="HSY9" s="1377"/>
      <c r="HSZ9" s="1377"/>
      <c r="HTA9" s="1377"/>
      <c r="HTB9" s="1377"/>
      <c r="HTC9" s="1377"/>
      <c r="HTD9" s="1377"/>
      <c r="HTE9" s="1377"/>
      <c r="HTF9" s="1377"/>
      <c r="HTG9" s="1377"/>
      <c r="HTH9" s="1377"/>
      <c r="HTI9" s="1377"/>
      <c r="HTJ9" s="1377"/>
      <c r="HTK9" s="1377"/>
      <c r="HTL9" s="1377"/>
      <c r="HTM9" s="1377"/>
      <c r="HTN9" s="1377"/>
      <c r="HTO9" s="1377"/>
      <c r="HTP9" s="1377"/>
      <c r="HTQ9" s="1377"/>
      <c r="HTR9" s="1377"/>
      <c r="HTS9" s="1377"/>
      <c r="HTT9" s="1377"/>
      <c r="HTU9" s="1377"/>
      <c r="HTV9" s="1377"/>
      <c r="HTW9" s="1377"/>
      <c r="HTX9" s="1377"/>
      <c r="HTY9" s="1377"/>
      <c r="HTZ9" s="1377"/>
      <c r="HUA9" s="1377"/>
      <c r="HUB9" s="1377"/>
      <c r="HUC9" s="1377"/>
      <c r="HUD9" s="1377"/>
      <c r="HUE9" s="1377"/>
      <c r="HUF9" s="1377"/>
      <c r="HUG9" s="1377"/>
      <c r="HUH9" s="1377"/>
      <c r="HUI9" s="1377"/>
      <c r="HUJ9" s="1377"/>
      <c r="HUK9" s="1377"/>
      <c r="HUL9" s="1377"/>
      <c r="HUM9" s="1377"/>
      <c r="HUN9" s="1377"/>
      <c r="HUO9" s="1377"/>
      <c r="HUP9" s="1377"/>
      <c r="HUQ9" s="1377"/>
      <c r="HUR9" s="1377"/>
      <c r="HUS9" s="1377"/>
      <c r="HUT9" s="1377"/>
      <c r="HUU9" s="1377"/>
      <c r="HUV9" s="1377"/>
      <c r="HUW9" s="1377"/>
      <c r="HUX9" s="1377"/>
      <c r="HUY9" s="1377"/>
      <c r="HUZ9" s="1377"/>
      <c r="HVA9" s="1377"/>
      <c r="HVB9" s="1377"/>
      <c r="HVC9" s="1377"/>
      <c r="HVD9" s="1377"/>
      <c r="HVE9" s="1377"/>
      <c r="HVF9" s="1377"/>
      <c r="HVG9" s="1377"/>
      <c r="HVH9" s="1377"/>
      <c r="HVI9" s="1377"/>
      <c r="HVJ9" s="1377"/>
      <c r="HVK9" s="1377"/>
      <c r="HVL9" s="1377"/>
      <c r="HVM9" s="1377"/>
      <c r="HVN9" s="1377"/>
      <c r="HVO9" s="1377"/>
      <c r="HVP9" s="1377"/>
      <c r="HVQ9" s="1377"/>
      <c r="HVR9" s="1377"/>
      <c r="HVS9" s="1377"/>
      <c r="HVT9" s="1377"/>
      <c r="HVU9" s="1377"/>
      <c r="HVV9" s="1377"/>
      <c r="HVW9" s="1377"/>
      <c r="HVX9" s="1377"/>
      <c r="HVY9" s="1377"/>
      <c r="HVZ9" s="1377"/>
      <c r="HWA9" s="1377"/>
      <c r="HWB9" s="1377"/>
      <c r="HWC9" s="1377"/>
      <c r="HWD9" s="1377"/>
      <c r="HWE9" s="1377"/>
      <c r="HWF9" s="1377"/>
      <c r="HWG9" s="1377"/>
      <c r="HWH9" s="1377"/>
      <c r="HWI9" s="1377"/>
      <c r="HWJ9" s="1377"/>
      <c r="HWK9" s="1377"/>
      <c r="HWL9" s="1377"/>
      <c r="HWM9" s="1377"/>
      <c r="HWN9" s="1377"/>
      <c r="HWO9" s="1377"/>
      <c r="HWP9" s="1377"/>
      <c r="HWQ9" s="1377"/>
      <c r="HWR9" s="1377"/>
      <c r="HWS9" s="1377"/>
      <c r="HWT9" s="1377"/>
      <c r="HWU9" s="1377"/>
      <c r="HWV9" s="1377"/>
      <c r="HWW9" s="1377"/>
      <c r="HWX9" s="1377"/>
      <c r="HWY9" s="1377"/>
      <c r="HWZ9" s="1377"/>
      <c r="HXA9" s="1377"/>
      <c r="HXB9" s="1377"/>
      <c r="HXC9" s="1377"/>
      <c r="HXD9" s="1377"/>
      <c r="HXE9" s="1377"/>
      <c r="HXF9" s="1377"/>
      <c r="HXG9" s="1377"/>
      <c r="HXH9" s="1377"/>
      <c r="HXI9" s="1377"/>
      <c r="HXJ9" s="1377"/>
      <c r="HXK9" s="1377"/>
      <c r="HXL9" s="1377"/>
      <c r="HXM9" s="1377"/>
      <c r="HXN9" s="1377"/>
      <c r="HXO9" s="1377"/>
      <c r="HXP9" s="1377"/>
      <c r="HXQ9" s="1377"/>
      <c r="HXR9" s="1377"/>
      <c r="HXS9" s="1377"/>
      <c r="HXT9" s="1377"/>
      <c r="HXU9" s="1377"/>
      <c r="HXV9" s="1377"/>
      <c r="HXW9" s="1377"/>
      <c r="HXX9" s="1377"/>
      <c r="HXY9" s="1377"/>
      <c r="HXZ9" s="1377"/>
      <c r="HYA9" s="1377"/>
      <c r="HYB9" s="1377"/>
      <c r="HYC9" s="1377"/>
      <c r="HYD9" s="1377"/>
      <c r="HYE9" s="1377"/>
      <c r="HYF9" s="1377"/>
      <c r="HYG9" s="1377"/>
      <c r="HYH9" s="1377"/>
      <c r="HYI9" s="1377"/>
      <c r="HYJ9" s="1377"/>
      <c r="HYK9" s="1377"/>
      <c r="HYL9" s="1377"/>
      <c r="HYM9" s="1377"/>
      <c r="HYN9" s="1377"/>
      <c r="HYO9" s="1377"/>
      <c r="HYP9" s="1377"/>
      <c r="HYQ9" s="1377"/>
      <c r="HYR9" s="1377"/>
      <c r="HYS9" s="1377"/>
      <c r="HYT9" s="1377"/>
      <c r="HYU9" s="1377"/>
      <c r="HYV9" s="1377"/>
      <c r="HYW9" s="1377"/>
      <c r="HYX9" s="1377"/>
      <c r="HYY9" s="1377"/>
      <c r="HYZ9" s="1377"/>
      <c r="HZA9" s="1377"/>
      <c r="HZB9" s="1377"/>
      <c r="HZC9" s="1377"/>
      <c r="HZD9" s="1377"/>
      <c r="HZE9" s="1377"/>
      <c r="HZF9" s="1377"/>
      <c r="HZG9" s="1377"/>
      <c r="HZH9" s="1377"/>
      <c r="HZI9" s="1377"/>
      <c r="HZJ9" s="1377"/>
      <c r="HZK9" s="1377"/>
      <c r="HZL9" s="1377"/>
      <c r="HZM9" s="1377"/>
      <c r="HZN9" s="1377"/>
      <c r="HZO9" s="1377"/>
      <c r="HZP9" s="1377"/>
      <c r="HZQ9" s="1377"/>
      <c r="HZR9" s="1377"/>
      <c r="HZS9" s="1377"/>
      <c r="HZT9" s="1377"/>
      <c r="HZU9" s="1377"/>
      <c r="HZV9" s="1377"/>
      <c r="HZW9" s="1377"/>
      <c r="HZX9" s="1377"/>
      <c r="HZY9" s="1377"/>
      <c r="HZZ9" s="1377"/>
      <c r="IAA9" s="1377"/>
      <c r="IAB9" s="1377"/>
      <c r="IAC9" s="1377"/>
      <c r="IAD9" s="1377"/>
      <c r="IAE9" s="1377"/>
      <c r="IAF9" s="1377"/>
      <c r="IAG9" s="1377"/>
      <c r="IAH9" s="1377"/>
      <c r="IAI9" s="1377"/>
      <c r="IAJ9" s="1377"/>
      <c r="IAK9" s="1377"/>
      <c r="IAL9" s="1377"/>
      <c r="IAM9" s="1377"/>
      <c r="IAN9" s="1377"/>
      <c r="IAO9" s="1377"/>
      <c r="IAP9" s="1377"/>
      <c r="IAQ9" s="1377"/>
      <c r="IAR9" s="1377"/>
      <c r="IAS9" s="1377"/>
      <c r="IAT9" s="1377"/>
      <c r="IAU9" s="1377"/>
      <c r="IAV9" s="1377"/>
      <c r="IAW9" s="1377"/>
      <c r="IAX9" s="1377"/>
      <c r="IAY9" s="1377"/>
      <c r="IAZ9" s="1377"/>
      <c r="IBA9" s="1377"/>
      <c r="IBB9" s="1377"/>
      <c r="IBC9" s="1377"/>
      <c r="IBD9" s="1377"/>
      <c r="IBE9" s="1377"/>
      <c r="IBF9" s="1377"/>
      <c r="IBG9" s="1377"/>
      <c r="IBH9" s="1377"/>
      <c r="IBI9" s="1377"/>
      <c r="IBJ9" s="1377"/>
      <c r="IBK9" s="1377"/>
      <c r="IBL9" s="1377"/>
      <c r="IBM9" s="1377"/>
      <c r="IBN9" s="1377"/>
      <c r="IBO9" s="1377"/>
      <c r="IBP9" s="1377"/>
      <c r="IBQ9" s="1377"/>
      <c r="IBR9" s="1377"/>
      <c r="IBS9" s="1377"/>
      <c r="IBT9" s="1377"/>
      <c r="IBU9" s="1377"/>
      <c r="IBV9" s="1377"/>
      <c r="IBW9" s="1377"/>
      <c r="IBX9" s="1377"/>
      <c r="IBY9" s="1377"/>
      <c r="IBZ9" s="1377"/>
      <c r="ICA9" s="1377"/>
      <c r="ICB9" s="1377"/>
      <c r="ICC9" s="1377"/>
      <c r="ICD9" s="1377"/>
      <c r="ICE9" s="1377"/>
      <c r="ICF9" s="1377"/>
      <c r="ICG9" s="1377"/>
      <c r="ICH9" s="1377"/>
      <c r="ICI9" s="1377"/>
      <c r="ICJ9" s="1377"/>
      <c r="ICK9" s="1377"/>
      <c r="ICL9" s="1377"/>
      <c r="ICM9" s="1377"/>
      <c r="ICN9" s="1377"/>
      <c r="ICO9" s="1377"/>
      <c r="ICP9" s="1377"/>
      <c r="ICQ9" s="1377"/>
      <c r="ICR9" s="1377"/>
      <c r="ICS9" s="1377"/>
      <c r="ICT9" s="1377"/>
      <c r="ICU9" s="1377"/>
      <c r="ICV9" s="1377"/>
      <c r="ICW9" s="1377"/>
      <c r="ICX9" s="1377"/>
      <c r="ICY9" s="1377"/>
      <c r="ICZ9" s="1377"/>
      <c r="IDA9" s="1377"/>
      <c r="IDB9" s="1377"/>
      <c r="IDC9" s="1377"/>
      <c r="IDD9" s="1377"/>
      <c r="IDE9" s="1377"/>
      <c r="IDF9" s="1377"/>
      <c r="IDG9" s="1377"/>
      <c r="IDH9" s="1377"/>
      <c r="IDI9" s="1377"/>
      <c r="IDJ9" s="1377"/>
      <c r="IDK9" s="1377"/>
      <c r="IDL9" s="1377"/>
      <c r="IDM9" s="1377"/>
      <c r="IDN9" s="1377"/>
      <c r="IDO9" s="1377"/>
      <c r="IDP9" s="1377"/>
      <c r="IDQ9" s="1377"/>
      <c r="IDR9" s="1377"/>
      <c r="IDS9" s="1377"/>
      <c r="IDT9" s="1377"/>
      <c r="IDU9" s="1377"/>
      <c r="IDV9" s="1377"/>
      <c r="IDW9" s="1377"/>
      <c r="IDX9" s="1377"/>
      <c r="IDY9" s="1377"/>
      <c r="IDZ9" s="1377"/>
      <c r="IEA9" s="1377"/>
      <c r="IEB9" s="1377"/>
      <c r="IEC9" s="1377"/>
      <c r="IED9" s="1377"/>
      <c r="IEE9" s="1377"/>
      <c r="IEF9" s="1377"/>
      <c r="IEG9" s="1377"/>
      <c r="IEH9" s="1377"/>
      <c r="IEI9" s="1377"/>
      <c r="IEJ9" s="1377"/>
      <c r="IEK9" s="1377"/>
      <c r="IEL9" s="1377"/>
      <c r="IEM9" s="1377"/>
      <c r="IEN9" s="1377"/>
      <c r="IEO9" s="1377"/>
      <c r="IEP9" s="1377"/>
      <c r="IEQ9" s="1377"/>
      <c r="IER9" s="1377"/>
      <c r="IES9" s="1377"/>
      <c r="IET9" s="1377"/>
      <c r="IEU9" s="1377"/>
      <c r="IEV9" s="1377"/>
      <c r="IEW9" s="1377"/>
      <c r="IEX9" s="1377"/>
      <c r="IEY9" s="1377"/>
      <c r="IEZ9" s="1377"/>
      <c r="IFA9" s="1377"/>
      <c r="IFB9" s="1377"/>
      <c r="IFC9" s="1377"/>
      <c r="IFD9" s="1377"/>
      <c r="IFE9" s="1377"/>
      <c r="IFF9" s="1377"/>
      <c r="IFG9" s="1377"/>
      <c r="IFH9" s="1377"/>
      <c r="IFI9" s="1377"/>
      <c r="IFJ9" s="1377"/>
      <c r="IFK9" s="1377"/>
      <c r="IFL9" s="1377"/>
      <c r="IFM9" s="1377"/>
      <c r="IFN9" s="1377"/>
      <c r="IFO9" s="1377"/>
      <c r="IFP9" s="1377"/>
      <c r="IFQ9" s="1377"/>
      <c r="IFR9" s="1377"/>
      <c r="IFS9" s="1377"/>
      <c r="IFT9" s="1377"/>
      <c r="IFU9" s="1377"/>
      <c r="IFV9" s="1377"/>
      <c r="IFW9" s="1377"/>
      <c r="IFX9" s="1377"/>
      <c r="IFY9" s="1377"/>
      <c r="IFZ9" s="1377"/>
      <c r="IGA9" s="1377"/>
      <c r="IGB9" s="1377"/>
      <c r="IGC9" s="1377"/>
      <c r="IGD9" s="1377"/>
      <c r="IGE9" s="1377"/>
      <c r="IGF9" s="1377"/>
      <c r="IGG9" s="1377"/>
      <c r="IGH9" s="1377"/>
      <c r="IGI9" s="1377"/>
      <c r="IGJ9" s="1377"/>
      <c r="IGK9" s="1377"/>
      <c r="IGL9" s="1377"/>
      <c r="IGM9" s="1377"/>
      <c r="IGN9" s="1377"/>
      <c r="IGO9" s="1377"/>
      <c r="IGP9" s="1377"/>
      <c r="IGQ9" s="1377"/>
      <c r="IGR9" s="1377"/>
      <c r="IGS9" s="1377"/>
      <c r="IGT9" s="1377"/>
      <c r="IGU9" s="1377"/>
      <c r="IGV9" s="1377"/>
      <c r="IGW9" s="1377"/>
      <c r="IGX9" s="1377"/>
      <c r="IGY9" s="1377"/>
      <c r="IGZ9" s="1377"/>
      <c r="IHA9" s="1377"/>
      <c r="IHB9" s="1377"/>
      <c r="IHC9" s="1377"/>
      <c r="IHD9" s="1377"/>
      <c r="IHE9" s="1377"/>
      <c r="IHF9" s="1377"/>
      <c r="IHG9" s="1377"/>
      <c r="IHH9" s="1377"/>
      <c r="IHI9" s="1377"/>
      <c r="IHJ9" s="1377"/>
      <c r="IHK9" s="1377"/>
      <c r="IHL9" s="1377"/>
      <c r="IHM9" s="1377"/>
      <c r="IHN9" s="1377"/>
      <c r="IHO9" s="1377"/>
      <c r="IHP9" s="1377"/>
      <c r="IHQ9" s="1377"/>
      <c r="IHR9" s="1377"/>
      <c r="IHS9" s="1377"/>
      <c r="IHT9" s="1377"/>
      <c r="IHU9" s="1377"/>
      <c r="IHV9" s="1377"/>
      <c r="IHW9" s="1377"/>
      <c r="IHX9" s="1377"/>
      <c r="IHY9" s="1377"/>
      <c r="IHZ9" s="1377"/>
      <c r="IIA9" s="1377"/>
      <c r="IIB9" s="1377"/>
      <c r="IIC9" s="1377"/>
      <c r="IID9" s="1377"/>
      <c r="IIE9" s="1377"/>
      <c r="IIF9" s="1377"/>
      <c r="IIG9" s="1377"/>
      <c r="IIH9" s="1377"/>
      <c r="III9" s="1377"/>
      <c r="IIJ9" s="1377"/>
      <c r="IIK9" s="1377"/>
      <c r="IIL9" s="1377"/>
      <c r="IIM9" s="1377"/>
      <c r="IIN9" s="1377"/>
      <c r="IIO9" s="1377"/>
      <c r="IIP9" s="1377"/>
      <c r="IIQ9" s="1377"/>
      <c r="IIR9" s="1377"/>
      <c r="IIS9" s="1377"/>
      <c r="IIT9" s="1377"/>
      <c r="IIU9" s="1377"/>
      <c r="IIV9" s="1377"/>
      <c r="IIW9" s="1377"/>
      <c r="IIX9" s="1377"/>
      <c r="IIY9" s="1377"/>
      <c r="IIZ9" s="1377"/>
      <c r="IJA9" s="1377"/>
      <c r="IJB9" s="1377"/>
      <c r="IJC9" s="1377"/>
      <c r="IJD9" s="1377"/>
      <c r="IJE9" s="1377"/>
      <c r="IJF9" s="1377"/>
      <c r="IJG9" s="1377"/>
      <c r="IJH9" s="1377"/>
      <c r="IJI9" s="1377"/>
      <c r="IJJ9" s="1377"/>
      <c r="IJK9" s="1377"/>
      <c r="IJL9" s="1377"/>
      <c r="IJM9" s="1377"/>
      <c r="IJN9" s="1377"/>
      <c r="IJO9" s="1377"/>
      <c r="IJP9" s="1377"/>
      <c r="IJQ9" s="1377"/>
      <c r="IJR9" s="1377"/>
      <c r="IJS9" s="1377"/>
      <c r="IJT9" s="1377"/>
      <c r="IJU9" s="1377"/>
      <c r="IJV9" s="1377"/>
      <c r="IJW9" s="1377"/>
      <c r="IJX9" s="1377"/>
      <c r="IJY9" s="1377"/>
      <c r="IJZ9" s="1377"/>
      <c r="IKA9" s="1377"/>
      <c r="IKB9" s="1377"/>
      <c r="IKC9" s="1377"/>
      <c r="IKD9" s="1377"/>
      <c r="IKE9" s="1377"/>
      <c r="IKF9" s="1377"/>
      <c r="IKG9" s="1377"/>
      <c r="IKH9" s="1377"/>
      <c r="IKI9" s="1377"/>
      <c r="IKJ9" s="1377"/>
      <c r="IKK9" s="1377"/>
      <c r="IKL9" s="1377"/>
      <c r="IKM9" s="1377"/>
      <c r="IKN9" s="1377"/>
      <c r="IKO9" s="1377"/>
      <c r="IKP9" s="1377"/>
      <c r="IKQ9" s="1377"/>
      <c r="IKR9" s="1377"/>
      <c r="IKS9" s="1377"/>
      <c r="IKT9" s="1377"/>
      <c r="IKU9" s="1377"/>
      <c r="IKV9" s="1377"/>
      <c r="IKW9" s="1377"/>
      <c r="IKX9" s="1377"/>
      <c r="IKY9" s="1377"/>
      <c r="IKZ9" s="1377"/>
      <c r="ILA9" s="1377"/>
      <c r="ILB9" s="1377"/>
      <c r="ILC9" s="1377"/>
      <c r="ILD9" s="1377"/>
      <c r="ILE9" s="1377"/>
      <c r="ILF9" s="1377"/>
      <c r="ILG9" s="1377"/>
      <c r="ILH9" s="1377"/>
      <c r="ILI9" s="1377"/>
      <c r="ILJ9" s="1377"/>
      <c r="ILK9" s="1377"/>
      <c r="ILL9" s="1377"/>
      <c r="ILM9" s="1377"/>
      <c r="ILN9" s="1377"/>
      <c r="ILO9" s="1377"/>
      <c r="ILP9" s="1377"/>
      <c r="ILQ9" s="1377"/>
      <c r="ILR9" s="1377"/>
      <c r="ILS9" s="1377"/>
      <c r="ILT9" s="1377"/>
      <c r="ILU9" s="1377"/>
      <c r="ILV9" s="1377"/>
      <c r="ILW9" s="1377"/>
      <c r="ILX9" s="1377"/>
      <c r="ILY9" s="1377"/>
      <c r="ILZ9" s="1377"/>
      <c r="IMA9" s="1377"/>
      <c r="IMB9" s="1377"/>
      <c r="IMC9" s="1377"/>
      <c r="IMD9" s="1377"/>
      <c r="IME9" s="1377"/>
      <c r="IMF9" s="1377"/>
      <c r="IMG9" s="1377"/>
      <c r="IMH9" s="1377"/>
      <c r="IMI9" s="1377"/>
      <c r="IMJ9" s="1377"/>
      <c r="IMK9" s="1377"/>
      <c r="IML9" s="1377"/>
      <c r="IMM9" s="1377"/>
      <c r="IMN9" s="1377"/>
      <c r="IMO9" s="1377"/>
      <c r="IMP9" s="1377"/>
      <c r="IMQ9" s="1377"/>
      <c r="IMR9" s="1377"/>
      <c r="IMS9" s="1377"/>
      <c r="IMT9" s="1377"/>
      <c r="IMU9" s="1377"/>
      <c r="IMV9" s="1377"/>
      <c r="IMW9" s="1377"/>
      <c r="IMX9" s="1377"/>
      <c r="IMY9" s="1377"/>
      <c r="IMZ9" s="1377"/>
      <c r="INA9" s="1377"/>
      <c r="INB9" s="1377"/>
      <c r="INC9" s="1377"/>
      <c r="IND9" s="1377"/>
      <c r="INE9" s="1377"/>
      <c r="INF9" s="1377"/>
      <c r="ING9" s="1377"/>
      <c r="INH9" s="1377"/>
      <c r="INI9" s="1377"/>
      <c r="INJ9" s="1377"/>
      <c r="INK9" s="1377"/>
      <c r="INL9" s="1377"/>
      <c r="INM9" s="1377"/>
      <c r="INN9" s="1377"/>
      <c r="INO9" s="1377"/>
      <c r="INP9" s="1377"/>
      <c r="INQ9" s="1377"/>
      <c r="INR9" s="1377"/>
      <c r="INS9" s="1377"/>
      <c r="INT9" s="1377"/>
      <c r="INU9" s="1377"/>
      <c r="INV9" s="1377"/>
      <c r="INW9" s="1377"/>
      <c r="INX9" s="1377"/>
      <c r="INY9" s="1377"/>
      <c r="INZ9" s="1377"/>
      <c r="IOA9" s="1377"/>
      <c r="IOB9" s="1377"/>
      <c r="IOC9" s="1377"/>
      <c r="IOD9" s="1377"/>
      <c r="IOE9" s="1377"/>
      <c r="IOF9" s="1377"/>
      <c r="IOG9" s="1377"/>
      <c r="IOH9" s="1377"/>
      <c r="IOI9" s="1377"/>
      <c r="IOJ9" s="1377"/>
      <c r="IOK9" s="1377"/>
      <c r="IOL9" s="1377"/>
      <c r="IOM9" s="1377"/>
      <c r="ION9" s="1377"/>
      <c r="IOO9" s="1377"/>
      <c r="IOP9" s="1377"/>
      <c r="IOQ9" s="1377"/>
      <c r="IOR9" s="1377"/>
      <c r="IOS9" s="1377"/>
      <c r="IOT9" s="1377"/>
      <c r="IOU9" s="1377"/>
      <c r="IOV9" s="1377"/>
      <c r="IOW9" s="1377"/>
      <c r="IOX9" s="1377"/>
      <c r="IOY9" s="1377"/>
      <c r="IOZ9" s="1377"/>
      <c r="IPA9" s="1377"/>
      <c r="IPB9" s="1377"/>
      <c r="IPC9" s="1377"/>
      <c r="IPD9" s="1377"/>
      <c r="IPE9" s="1377"/>
      <c r="IPF9" s="1377"/>
      <c r="IPG9" s="1377"/>
      <c r="IPH9" s="1377"/>
      <c r="IPI9" s="1377"/>
      <c r="IPJ9" s="1377"/>
      <c r="IPK9" s="1377"/>
      <c r="IPL9" s="1377"/>
      <c r="IPM9" s="1377"/>
      <c r="IPN9" s="1377"/>
      <c r="IPO9" s="1377"/>
      <c r="IPP9" s="1377"/>
      <c r="IPQ9" s="1377"/>
      <c r="IPR9" s="1377"/>
      <c r="IPS9" s="1377"/>
      <c r="IPT9" s="1377"/>
      <c r="IPU9" s="1377"/>
      <c r="IPV9" s="1377"/>
      <c r="IPW9" s="1377"/>
      <c r="IPX9" s="1377"/>
      <c r="IPY9" s="1377"/>
      <c r="IPZ9" s="1377"/>
      <c r="IQA9" s="1377"/>
      <c r="IQB9" s="1377"/>
      <c r="IQC9" s="1377"/>
      <c r="IQD9" s="1377"/>
      <c r="IQE9" s="1377"/>
      <c r="IQF9" s="1377"/>
      <c r="IQG9" s="1377"/>
      <c r="IQH9" s="1377"/>
      <c r="IQI9" s="1377"/>
      <c r="IQJ9" s="1377"/>
      <c r="IQK9" s="1377"/>
      <c r="IQL9" s="1377"/>
      <c r="IQM9" s="1377"/>
      <c r="IQN9" s="1377"/>
      <c r="IQO9" s="1377"/>
      <c r="IQP9" s="1377"/>
      <c r="IQQ9" s="1377"/>
      <c r="IQR9" s="1377"/>
      <c r="IQS9" s="1377"/>
      <c r="IQT9" s="1377"/>
      <c r="IQU9" s="1377"/>
      <c r="IQV9" s="1377"/>
      <c r="IQW9" s="1377"/>
      <c r="IQX9" s="1377"/>
      <c r="IQY9" s="1377"/>
      <c r="IQZ9" s="1377"/>
      <c r="IRA9" s="1377"/>
      <c r="IRB9" s="1377"/>
      <c r="IRC9" s="1377"/>
      <c r="IRD9" s="1377"/>
      <c r="IRE9" s="1377"/>
      <c r="IRF9" s="1377"/>
      <c r="IRG9" s="1377"/>
      <c r="IRH9" s="1377"/>
      <c r="IRI9" s="1377"/>
      <c r="IRJ9" s="1377"/>
      <c r="IRK9" s="1377"/>
      <c r="IRL9" s="1377"/>
      <c r="IRM9" s="1377"/>
      <c r="IRN9" s="1377"/>
      <c r="IRO9" s="1377"/>
      <c r="IRP9" s="1377"/>
      <c r="IRQ9" s="1377"/>
      <c r="IRR9" s="1377"/>
      <c r="IRS9" s="1377"/>
      <c r="IRT9" s="1377"/>
      <c r="IRU9" s="1377"/>
      <c r="IRV9" s="1377"/>
      <c r="IRW9" s="1377"/>
      <c r="IRX9" s="1377"/>
      <c r="IRY9" s="1377"/>
      <c r="IRZ9" s="1377"/>
      <c r="ISA9" s="1377"/>
      <c r="ISB9" s="1377"/>
      <c r="ISC9" s="1377"/>
      <c r="ISD9" s="1377"/>
      <c r="ISE9" s="1377"/>
      <c r="ISF9" s="1377"/>
      <c r="ISG9" s="1377"/>
      <c r="ISH9" s="1377"/>
      <c r="ISI9" s="1377"/>
      <c r="ISJ9" s="1377"/>
      <c r="ISK9" s="1377"/>
      <c r="ISL9" s="1377"/>
      <c r="ISM9" s="1377"/>
      <c r="ISN9" s="1377"/>
      <c r="ISO9" s="1377"/>
      <c r="ISP9" s="1377"/>
      <c r="ISQ9" s="1377"/>
      <c r="ISR9" s="1377"/>
      <c r="ISS9" s="1377"/>
      <c r="IST9" s="1377"/>
      <c r="ISU9" s="1377"/>
      <c r="ISV9" s="1377"/>
      <c r="ISW9" s="1377"/>
      <c r="ISX9" s="1377"/>
      <c r="ISY9" s="1377"/>
      <c r="ISZ9" s="1377"/>
      <c r="ITA9" s="1377"/>
      <c r="ITB9" s="1377"/>
      <c r="ITC9" s="1377"/>
      <c r="ITD9" s="1377"/>
      <c r="ITE9" s="1377"/>
      <c r="ITF9" s="1377"/>
      <c r="ITG9" s="1377"/>
      <c r="ITH9" s="1377"/>
      <c r="ITI9" s="1377"/>
      <c r="ITJ9" s="1377"/>
      <c r="ITK9" s="1377"/>
      <c r="ITL9" s="1377"/>
      <c r="ITM9" s="1377"/>
      <c r="ITN9" s="1377"/>
      <c r="ITO9" s="1377"/>
      <c r="ITP9" s="1377"/>
      <c r="ITQ9" s="1377"/>
      <c r="ITR9" s="1377"/>
      <c r="ITS9" s="1377"/>
      <c r="ITT9" s="1377"/>
      <c r="ITU9" s="1377"/>
      <c r="ITV9" s="1377"/>
      <c r="ITW9" s="1377"/>
      <c r="ITX9" s="1377"/>
      <c r="ITY9" s="1377"/>
      <c r="ITZ9" s="1377"/>
      <c r="IUA9" s="1377"/>
      <c r="IUB9" s="1377"/>
      <c r="IUC9" s="1377"/>
      <c r="IUD9" s="1377"/>
      <c r="IUE9" s="1377"/>
      <c r="IUF9" s="1377"/>
      <c r="IUG9" s="1377"/>
      <c r="IUH9" s="1377"/>
      <c r="IUI9" s="1377"/>
      <c r="IUJ9" s="1377"/>
      <c r="IUK9" s="1377"/>
      <c r="IUL9" s="1377"/>
      <c r="IUM9" s="1377"/>
      <c r="IUN9" s="1377"/>
      <c r="IUO9" s="1377"/>
      <c r="IUP9" s="1377"/>
      <c r="IUQ9" s="1377"/>
      <c r="IUR9" s="1377"/>
      <c r="IUS9" s="1377"/>
      <c r="IUT9" s="1377"/>
      <c r="IUU9" s="1377"/>
      <c r="IUV9" s="1377"/>
      <c r="IUW9" s="1377"/>
      <c r="IUX9" s="1377"/>
      <c r="IUY9" s="1377"/>
      <c r="IUZ9" s="1377"/>
      <c r="IVA9" s="1377"/>
      <c r="IVB9" s="1377"/>
      <c r="IVC9" s="1377"/>
      <c r="IVD9" s="1377"/>
      <c r="IVE9" s="1377"/>
      <c r="IVF9" s="1377"/>
      <c r="IVG9" s="1377"/>
      <c r="IVH9" s="1377"/>
      <c r="IVI9" s="1377"/>
      <c r="IVJ9" s="1377"/>
      <c r="IVK9" s="1377"/>
      <c r="IVL9" s="1377"/>
      <c r="IVM9" s="1377"/>
      <c r="IVN9" s="1377"/>
      <c r="IVO9" s="1377"/>
      <c r="IVP9" s="1377"/>
      <c r="IVQ9" s="1377"/>
      <c r="IVR9" s="1377"/>
      <c r="IVS9" s="1377"/>
      <c r="IVT9" s="1377"/>
      <c r="IVU9" s="1377"/>
      <c r="IVV9" s="1377"/>
      <c r="IVW9" s="1377"/>
      <c r="IVX9" s="1377"/>
      <c r="IVY9" s="1377"/>
      <c r="IVZ9" s="1377"/>
      <c r="IWA9" s="1377"/>
      <c r="IWB9" s="1377"/>
      <c r="IWC9" s="1377"/>
      <c r="IWD9" s="1377"/>
      <c r="IWE9" s="1377"/>
      <c r="IWF9" s="1377"/>
      <c r="IWG9" s="1377"/>
      <c r="IWH9" s="1377"/>
      <c r="IWI9" s="1377"/>
      <c r="IWJ9" s="1377"/>
      <c r="IWK9" s="1377"/>
      <c r="IWL9" s="1377"/>
      <c r="IWM9" s="1377"/>
      <c r="IWN9" s="1377"/>
      <c r="IWO9" s="1377"/>
      <c r="IWP9" s="1377"/>
      <c r="IWQ9" s="1377"/>
      <c r="IWR9" s="1377"/>
      <c r="IWS9" s="1377"/>
      <c r="IWT9" s="1377"/>
      <c r="IWU9" s="1377"/>
      <c r="IWV9" s="1377"/>
      <c r="IWW9" s="1377"/>
      <c r="IWX9" s="1377"/>
      <c r="IWY9" s="1377"/>
      <c r="IWZ9" s="1377"/>
      <c r="IXA9" s="1377"/>
      <c r="IXB9" s="1377"/>
      <c r="IXC9" s="1377"/>
      <c r="IXD9" s="1377"/>
      <c r="IXE9" s="1377"/>
      <c r="IXF9" s="1377"/>
      <c r="IXG9" s="1377"/>
      <c r="IXH9" s="1377"/>
      <c r="IXI9" s="1377"/>
      <c r="IXJ9" s="1377"/>
      <c r="IXK9" s="1377"/>
      <c r="IXL9" s="1377"/>
      <c r="IXM9" s="1377"/>
      <c r="IXN9" s="1377"/>
      <c r="IXO9" s="1377"/>
      <c r="IXP9" s="1377"/>
      <c r="IXQ9" s="1377"/>
      <c r="IXR9" s="1377"/>
      <c r="IXS9" s="1377"/>
      <c r="IXT9" s="1377"/>
      <c r="IXU9" s="1377"/>
      <c r="IXV9" s="1377"/>
      <c r="IXW9" s="1377"/>
      <c r="IXX9" s="1377"/>
      <c r="IXY9" s="1377"/>
      <c r="IXZ9" s="1377"/>
      <c r="IYA9" s="1377"/>
      <c r="IYB9" s="1377"/>
      <c r="IYC9" s="1377"/>
      <c r="IYD9" s="1377"/>
      <c r="IYE9" s="1377"/>
      <c r="IYF9" s="1377"/>
      <c r="IYG9" s="1377"/>
      <c r="IYH9" s="1377"/>
      <c r="IYI9" s="1377"/>
      <c r="IYJ9" s="1377"/>
      <c r="IYK9" s="1377"/>
      <c r="IYL9" s="1377"/>
      <c r="IYM9" s="1377"/>
      <c r="IYN9" s="1377"/>
      <c r="IYO9" s="1377"/>
      <c r="IYP9" s="1377"/>
      <c r="IYQ9" s="1377"/>
      <c r="IYR9" s="1377"/>
      <c r="IYS9" s="1377"/>
      <c r="IYT9" s="1377"/>
      <c r="IYU9" s="1377"/>
      <c r="IYV9" s="1377"/>
      <c r="IYW9" s="1377"/>
      <c r="IYX9" s="1377"/>
      <c r="IYY9" s="1377"/>
      <c r="IYZ9" s="1377"/>
      <c r="IZA9" s="1377"/>
      <c r="IZB9" s="1377"/>
      <c r="IZC9" s="1377"/>
      <c r="IZD9" s="1377"/>
      <c r="IZE9" s="1377"/>
      <c r="IZF9" s="1377"/>
      <c r="IZG9" s="1377"/>
      <c r="IZH9" s="1377"/>
      <c r="IZI9" s="1377"/>
      <c r="IZJ9" s="1377"/>
      <c r="IZK9" s="1377"/>
      <c r="IZL9" s="1377"/>
      <c r="IZM9" s="1377"/>
      <c r="IZN9" s="1377"/>
      <c r="IZO9" s="1377"/>
      <c r="IZP9" s="1377"/>
      <c r="IZQ9" s="1377"/>
      <c r="IZR9" s="1377"/>
      <c r="IZS9" s="1377"/>
      <c r="IZT9" s="1377"/>
      <c r="IZU9" s="1377"/>
      <c r="IZV9" s="1377"/>
      <c r="IZW9" s="1377"/>
      <c r="IZX9" s="1377"/>
      <c r="IZY9" s="1377"/>
      <c r="IZZ9" s="1377"/>
      <c r="JAA9" s="1377"/>
      <c r="JAB9" s="1377"/>
      <c r="JAC9" s="1377"/>
      <c r="JAD9" s="1377"/>
      <c r="JAE9" s="1377"/>
      <c r="JAF9" s="1377"/>
      <c r="JAG9" s="1377"/>
      <c r="JAH9" s="1377"/>
      <c r="JAI9" s="1377"/>
      <c r="JAJ9" s="1377"/>
      <c r="JAK9" s="1377"/>
      <c r="JAL9" s="1377"/>
      <c r="JAM9" s="1377"/>
      <c r="JAN9" s="1377"/>
      <c r="JAO9" s="1377"/>
      <c r="JAP9" s="1377"/>
      <c r="JAQ9" s="1377"/>
      <c r="JAR9" s="1377"/>
      <c r="JAS9" s="1377"/>
      <c r="JAT9" s="1377"/>
      <c r="JAU9" s="1377"/>
      <c r="JAV9" s="1377"/>
      <c r="JAW9" s="1377"/>
      <c r="JAX9" s="1377"/>
      <c r="JAY9" s="1377"/>
      <c r="JAZ9" s="1377"/>
      <c r="JBA9" s="1377"/>
      <c r="JBB9" s="1377"/>
      <c r="JBC9" s="1377"/>
      <c r="JBD9" s="1377"/>
      <c r="JBE9" s="1377"/>
      <c r="JBF9" s="1377"/>
      <c r="JBG9" s="1377"/>
      <c r="JBH9" s="1377"/>
      <c r="JBI9" s="1377"/>
      <c r="JBJ9" s="1377"/>
      <c r="JBK9" s="1377"/>
      <c r="JBL9" s="1377"/>
      <c r="JBM9" s="1377"/>
      <c r="JBN9" s="1377"/>
      <c r="JBO9" s="1377"/>
      <c r="JBP9" s="1377"/>
      <c r="JBQ9" s="1377"/>
      <c r="JBR9" s="1377"/>
      <c r="JBS9" s="1377"/>
      <c r="JBT9" s="1377"/>
      <c r="JBU9" s="1377"/>
      <c r="JBV9" s="1377"/>
      <c r="JBW9" s="1377"/>
      <c r="JBX9" s="1377"/>
      <c r="JBY9" s="1377"/>
      <c r="JBZ9" s="1377"/>
      <c r="JCA9" s="1377"/>
      <c r="JCB9" s="1377"/>
      <c r="JCC9" s="1377"/>
      <c r="JCD9" s="1377"/>
      <c r="JCE9" s="1377"/>
      <c r="JCF9" s="1377"/>
      <c r="JCG9" s="1377"/>
      <c r="JCH9" s="1377"/>
      <c r="JCI9" s="1377"/>
      <c r="JCJ9" s="1377"/>
      <c r="JCK9" s="1377"/>
      <c r="JCL9" s="1377"/>
      <c r="JCM9" s="1377"/>
      <c r="JCN9" s="1377"/>
      <c r="JCO9" s="1377"/>
      <c r="JCP9" s="1377"/>
      <c r="JCQ9" s="1377"/>
      <c r="JCR9" s="1377"/>
      <c r="JCS9" s="1377"/>
      <c r="JCT9" s="1377"/>
      <c r="JCU9" s="1377"/>
      <c r="JCV9" s="1377"/>
      <c r="JCW9" s="1377"/>
      <c r="JCX9" s="1377"/>
      <c r="JCY9" s="1377"/>
      <c r="JCZ9" s="1377"/>
      <c r="JDA9" s="1377"/>
      <c r="JDB9" s="1377"/>
      <c r="JDC9" s="1377"/>
      <c r="JDD9" s="1377"/>
      <c r="JDE9" s="1377"/>
      <c r="JDF9" s="1377"/>
      <c r="JDG9" s="1377"/>
      <c r="JDH9" s="1377"/>
      <c r="JDI9" s="1377"/>
      <c r="JDJ9" s="1377"/>
      <c r="JDK9" s="1377"/>
      <c r="JDL9" s="1377"/>
      <c r="JDM9" s="1377"/>
      <c r="JDN9" s="1377"/>
      <c r="JDO9" s="1377"/>
      <c r="JDP9" s="1377"/>
      <c r="JDQ9" s="1377"/>
      <c r="JDR9" s="1377"/>
      <c r="JDS9" s="1377"/>
      <c r="JDT9" s="1377"/>
      <c r="JDU9" s="1377"/>
      <c r="JDV9" s="1377"/>
      <c r="JDW9" s="1377"/>
      <c r="JDX9" s="1377"/>
      <c r="JDY9" s="1377"/>
      <c r="JDZ9" s="1377"/>
      <c r="JEA9" s="1377"/>
      <c r="JEB9" s="1377"/>
      <c r="JEC9" s="1377"/>
      <c r="JED9" s="1377"/>
      <c r="JEE9" s="1377"/>
      <c r="JEF9" s="1377"/>
      <c r="JEG9" s="1377"/>
      <c r="JEH9" s="1377"/>
      <c r="JEI9" s="1377"/>
      <c r="JEJ9" s="1377"/>
      <c r="JEK9" s="1377"/>
      <c r="JEL9" s="1377"/>
      <c r="JEM9" s="1377"/>
      <c r="JEN9" s="1377"/>
      <c r="JEO9" s="1377"/>
      <c r="JEP9" s="1377"/>
      <c r="JEQ9" s="1377"/>
      <c r="JER9" s="1377"/>
      <c r="JES9" s="1377"/>
      <c r="JET9" s="1377"/>
      <c r="JEU9" s="1377"/>
      <c r="JEV9" s="1377"/>
      <c r="JEW9" s="1377"/>
      <c r="JEX9" s="1377"/>
      <c r="JEY9" s="1377"/>
      <c r="JEZ9" s="1377"/>
      <c r="JFA9" s="1377"/>
      <c r="JFB9" s="1377"/>
      <c r="JFC9" s="1377"/>
      <c r="JFD9" s="1377"/>
      <c r="JFE9" s="1377"/>
      <c r="JFF9" s="1377"/>
      <c r="JFG9" s="1377"/>
      <c r="JFH9" s="1377"/>
      <c r="JFI9" s="1377"/>
      <c r="JFJ9" s="1377"/>
      <c r="JFK9" s="1377"/>
      <c r="JFL9" s="1377"/>
      <c r="JFM9" s="1377"/>
      <c r="JFN9" s="1377"/>
      <c r="JFO9" s="1377"/>
      <c r="JFP9" s="1377"/>
      <c r="JFQ9" s="1377"/>
      <c r="JFR9" s="1377"/>
      <c r="JFS9" s="1377"/>
      <c r="JFT9" s="1377"/>
      <c r="JFU9" s="1377"/>
      <c r="JFV9" s="1377"/>
      <c r="JFW9" s="1377"/>
      <c r="JFX9" s="1377"/>
      <c r="JFY9" s="1377"/>
      <c r="JFZ9" s="1377"/>
      <c r="JGA9" s="1377"/>
      <c r="JGB9" s="1377"/>
      <c r="JGC9" s="1377"/>
      <c r="JGD9" s="1377"/>
      <c r="JGE9" s="1377"/>
      <c r="JGF9" s="1377"/>
      <c r="JGG9" s="1377"/>
      <c r="JGH9" s="1377"/>
      <c r="JGI9" s="1377"/>
      <c r="JGJ9" s="1377"/>
      <c r="JGK9" s="1377"/>
      <c r="JGL9" s="1377"/>
      <c r="JGM9" s="1377"/>
      <c r="JGN9" s="1377"/>
      <c r="JGO9" s="1377"/>
      <c r="JGP9" s="1377"/>
      <c r="JGQ9" s="1377"/>
      <c r="JGR9" s="1377"/>
      <c r="JGS9" s="1377"/>
      <c r="JGT9" s="1377"/>
      <c r="JGU9" s="1377"/>
      <c r="JGV9" s="1377"/>
      <c r="JGW9" s="1377"/>
      <c r="JGX9" s="1377"/>
      <c r="JGY9" s="1377"/>
      <c r="JGZ9" s="1377"/>
      <c r="JHA9" s="1377"/>
      <c r="JHB9" s="1377"/>
      <c r="JHC9" s="1377"/>
      <c r="JHD9" s="1377"/>
      <c r="JHE9" s="1377"/>
      <c r="JHF9" s="1377"/>
      <c r="JHG9" s="1377"/>
      <c r="JHH9" s="1377"/>
      <c r="JHI9" s="1377"/>
      <c r="JHJ9" s="1377"/>
      <c r="JHK9" s="1377"/>
      <c r="JHL9" s="1377"/>
      <c r="JHM9" s="1377"/>
      <c r="JHN9" s="1377"/>
      <c r="JHO9" s="1377"/>
      <c r="JHP9" s="1377"/>
      <c r="JHQ9" s="1377"/>
      <c r="JHR9" s="1377"/>
      <c r="JHS9" s="1377"/>
      <c r="JHT9" s="1377"/>
      <c r="JHU9" s="1377"/>
      <c r="JHV9" s="1377"/>
      <c r="JHW9" s="1377"/>
      <c r="JHX9" s="1377"/>
      <c r="JHY9" s="1377"/>
      <c r="JHZ9" s="1377"/>
      <c r="JIA9" s="1377"/>
      <c r="JIB9" s="1377"/>
      <c r="JIC9" s="1377"/>
      <c r="JID9" s="1377"/>
      <c r="JIE9" s="1377"/>
      <c r="JIF9" s="1377"/>
      <c r="JIG9" s="1377"/>
      <c r="JIH9" s="1377"/>
      <c r="JII9" s="1377"/>
      <c r="JIJ9" s="1377"/>
      <c r="JIK9" s="1377"/>
      <c r="JIL9" s="1377"/>
      <c r="JIM9" s="1377"/>
      <c r="JIN9" s="1377"/>
      <c r="JIO9" s="1377"/>
      <c r="JIP9" s="1377"/>
      <c r="JIQ9" s="1377"/>
      <c r="JIR9" s="1377"/>
      <c r="JIS9" s="1377"/>
      <c r="JIT9" s="1377"/>
      <c r="JIU9" s="1377"/>
      <c r="JIV9" s="1377"/>
      <c r="JIW9" s="1377"/>
      <c r="JIX9" s="1377"/>
      <c r="JIY9" s="1377"/>
      <c r="JIZ9" s="1377"/>
      <c r="JJA9" s="1377"/>
      <c r="JJB9" s="1377"/>
      <c r="JJC9" s="1377"/>
      <c r="JJD9" s="1377"/>
      <c r="JJE9" s="1377"/>
      <c r="JJF9" s="1377"/>
      <c r="JJG9" s="1377"/>
      <c r="JJH9" s="1377"/>
      <c r="JJI9" s="1377"/>
      <c r="JJJ9" s="1377"/>
      <c r="JJK9" s="1377"/>
      <c r="JJL9" s="1377"/>
      <c r="JJM9" s="1377"/>
      <c r="JJN9" s="1377"/>
      <c r="JJO9" s="1377"/>
      <c r="JJP9" s="1377"/>
      <c r="JJQ9" s="1377"/>
      <c r="JJR9" s="1377"/>
      <c r="JJS9" s="1377"/>
      <c r="JJT9" s="1377"/>
      <c r="JJU9" s="1377"/>
      <c r="JJV9" s="1377"/>
      <c r="JJW9" s="1377"/>
      <c r="JJX9" s="1377"/>
      <c r="JJY9" s="1377"/>
      <c r="JJZ9" s="1377"/>
      <c r="JKA9" s="1377"/>
      <c r="JKB9" s="1377"/>
      <c r="JKC9" s="1377"/>
      <c r="JKD9" s="1377"/>
      <c r="JKE9" s="1377"/>
      <c r="JKF9" s="1377"/>
      <c r="JKG9" s="1377"/>
      <c r="JKH9" s="1377"/>
      <c r="JKI9" s="1377"/>
      <c r="JKJ9" s="1377"/>
      <c r="JKK9" s="1377"/>
      <c r="JKL9" s="1377"/>
      <c r="JKM9" s="1377"/>
      <c r="JKN9" s="1377"/>
      <c r="JKO9" s="1377"/>
      <c r="JKP9" s="1377"/>
      <c r="JKQ9" s="1377"/>
      <c r="JKR9" s="1377"/>
      <c r="JKS9" s="1377"/>
      <c r="JKT9" s="1377"/>
      <c r="JKU9" s="1377"/>
      <c r="JKV9" s="1377"/>
      <c r="JKW9" s="1377"/>
      <c r="JKX9" s="1377"/>
      <c r="JKY9" s="1377"/>
      <c r="JKZ9" s="1377"/>
      <c r="JLA9" s="1377"/>
      <c r="JLB9" s="1377"/>
      <c r="JLC9" s="1377"/>
      <c r="JLD9" s="1377"/>
      <c r="JLE9" s="1377"/>
      <c r="JLF9" s="1377"/>
      <c r="JLG9" s="1377"/>
      <c r="JLH9" s="1377"/>
      <c r="JLI9" s="1377"/>
      <c r="JLJ9" s="1377"/>
      <c r="JLK9" s="1377"/>
      <c r="JLL9" s="1377"/>
      <c r="JLM9" s="1377"/>
      <c r="JLN9" s="1377"/>
      <c r="JLO9" s="1377"/>
      <c r="JLP9" s="1377"/>
      <c r="JLQ9" s="1377"/>
      <c r="JLR9" s="1377"/>
      <c r="JLS9" s="1377"/>
      <c r="JLT9" s="1377"/>
      <c r="JLU9" s="1377"/>
      <c r="JLV9" s="1377"/>
      <c r="JLW9" s="1377"/>
      <c r="JLX9" s="1377"/>
      <c r="JLY9" s="1377"/>
      <c r="JLZ9" s="1377"/>
      <c r="JMA9" s="1377"/>
      <c r="JMB9" s="1377"/>
      <c r="JMC9" s="1377"/>
      <c r="JMD9" s="1377"/>
      <c r="JME9" s="1377"/>
      <c r="JMF9" s="1377"/>
      <c r="JMG9" s="1377"/>
      <c r="JMH9" s="1377"/>
      <c r="JMI9" s="1377"/>
      <c r="JMJ9" s="1377"/>
      <c r="JMK9" s="1377"/>
      <c r="JML9" s="1377"/>
      <c r="JMM9" s="1377"/>
      <c r="JMN9" s="1377"/>
      <c r="JMO9" s="1377"/>
      <c r="JMP9" s="1377"/>
      <c r="JMQ9" s="1377"/>
      <c r="JMR9" s="1377"/>
      <c r="JMS9" s="1377"/>
      <c r="JMT9" s="1377"/>
      <c r="JMU9" s="1377"/>
      <c r="JMV9" s="1377"/>
      <c r="JMW9" s="1377"/>
      <c r="JMX9" s="1377"/>
      <c r="JMY9" s="1377"/>
      <c r="JMZ9" s="1377"/>
      <c r="JNA9" s="1377"/>
      <c r="JNB9" s="1377"/>
      <c r="JNC9" s="1377"/>
      <c r="JND9" s="1377"/>
      <c r="JNE9" s="1377"/>
      <c r="JNF9" s="1377"/>
      <c r="JNG9" s="1377"/>
      <c r="JNH9" s="1377"/>
      <c r="JNI9" s="1377"/>
      <c r="JNJ9" s="1377"/>
      <c r="JNK9" s="1377"/>
      <c r="JNL9" s="1377"/>
      <c r="JNM9" s="1377"/>
      <c r="JNN9" s="1377"/>
      <c r="JNO9" s="1377"/>
      <c r="JNP9" s="1377"/>
      <c r="JNQ9" s="1377"/>
      <c r="JNR9" s="1377"/>
      <c r="JNS9" s="1377"/>
      <c r="JNT9" s="1377"/>
      <c r="JNU9" s="1377"/>
      <c r="JNV9" s="1377"/>
      <c r="JNW9" s="1377"/>
      <c r="JNX9" s="1377"/>
      <c r="JNY9" s="1377"/>
      <c r="JNZ9" s="1377"/>
      <c r="JOA9" s="1377"/>
      <c r="JOB9" s="1377"/>
      <c r="JOC9" s="1377"/>
      <c r="JOD9" s="1377"/>
      <c r="JOE9" s="1377"/>
      <c r="JOF9" s="1377"/>
      <c r="JOG9" s="1377"/>
      <c r="JOH9" s="1377"/>
      <c r="JOI9" s="1377"/>
      <c r="JOJ9" s="1377"/>
      <c r="JOK9" s="1377"/>
      <c r="JOL9" s="1377"/>
      <c r="JOM9" s="1377"/>
      <c r="JON9" s="1377"/>
      <c r="JOO9" s="1377"/>
      <c r="JOP9" s="1377"/>
      <c r="JOQ9" s="1377"/>
      <c r="JOR9" s="1377"/>
      <c r="JOS9" s="1377"/>
      <c r="JOT9" s="1377"/>
      <c r="JOU9" s="1377"/>
      <c r="JOV9" s="1377"/>
      <c r="JOW9" s="1377"/>
      <c r="JOX9" s="1377"/>
      <c r="JOY9" s="1377"/>
      <c r="JOZ9" s="1377"/>
      <c r="JPA9" s="1377"/>
      <c r="JPB9" s="1377"/>
      <c r="JPC9" s="1377"/>
      <c r="JPD9" s="1377"/>
      <c r="JPE9" s="1377"/>
      <c r="JPF9" s="1377"/>
      <c r="JPG9" s="1377"/>
      <c r="JPH9" s="1377"/>
      <c r="JPI9" s="1377"/>
      <c r="JPJ9" s="1377"/>
      <c r="JPK9" s="1377"/>
      <c r="JPL9" s="1377"/>
      <c r="JPM9" s="1377"/>
      <c r="JPN9" s="1377"/>
      <c r="JPO9" s="1377"/>
      <c r="JPP9" s="1377"/>
      <c r="JPQ9" s="1377"/>
      <c r="JPR9" s="1377"/>
      <c r="JPS9" s="1377"/>
      <c r="JPT9" s="1377"/>
      <c r="JPU9" s="1377"/>
      <c r="JPV9" s="1377"/>
      <c r="JPW9" s="1377"/>
      <c r="JPX9" s="1377"/>
      <c r="JPY9" s="1377"/>
      <c r="JPZ9" s="1377"/>
      <c r="JQA9" s="1377"/>
      <c r="JQB9" s="1377"/>
      <c r="JQC9" s="1377"/>
      <c r="JQD9" s="1377"/>
      <c r="JQE9" s="1377"/>
      <c r="JQF9" s="1377"/>
      <c r="JQG9" s="1377"/>
      <c r="JQH9" s="1377"/>
      <c r="JQI9" s="1377"/>
      <c r="JQJ9" s="1377"/>
      <c r="JQK9" s="1377"/>
      <c r="JQL9" s="1377"/>
      <c r="JQM9" s="1377"/>
      <c r="JQN9" s="1377"/>
      <c r="JQO9" s="1377"/>
      <c r="JQP9" s="1377"/>
      <c r="JQQ9" s="1377"/>
      <c r="JQR9" s="1377"/>
      <c r="JQS9" s="1377"/>
      <c r="JQT9" s="1377"/>
      <c r="JQU9" s="1377"/>
      <c r="JQV9" s="1377"/>
      <c r="JQW9" s="1377"/>
      <c r="JQX9" s="1377"/>
      <c r="JQY9" s="1377"/>
      <c r="JQZ9" s="1377"/>
      <c r="JRA9" s="1377"/>
      <c r="JRB9" s="1377"/>
      <c r="JRC9" s="1377"/>
      <c r="JRD9" s="1377"/>
      <c r="JRE9" s="1377"/>
      <c r="JRF9" s="1377"/>
      <c r="JRG9" s="1377"/>
      <c r="JRH9" s="1377"/>
      <c r="JRI9" s="1377"/>
      <c r="JRJ9" s="1377"/>
      <c r="JRK9" s="1377"/>
      <c r="JRL9" s="1377"/>
      <c r="JRM9" s="1377"/>
      <c r="JRN9" s="1377"/>
      <c r="JRO9" s="1377"/>
      <c r="JRP9" s="1377"/>
      <c r="JRQ9" s="1377"/>
      <c r="JRR9" s="1377"/>
      <c r="JRS9" s="1377"/>
      <c r="JRT9" s="1377"/>
      <c r="JRU9" s="1377"/>
      <c r="JRV9" s="1377"/>
      <c r="JRW9" s="1377"/>
      <c r="JRX9" s="1377"/>
      <c r="JRY9" s="1377"/>
      <c r="JRZ9" s="1377"/>
      <c r="JSA9" s="1377"/>
      <c r="JSB9" s="1377"/>
      <c r="JSC9" s="1377"/>
      <c r="JSD9" s="1377"/>
      <c r="JSE9" s="1377"/>
      <c r="JSF9" s="1377"/>
      <c r="JSG9" s="1377"/>
      <c r="JSH9" s="1377"/>
      <c r="JSI9" s="1377"/>
      <c r="JSJ9" s="1377"/>
      <c r="JSK9" s="1377"/>
      <c r="JSL9" s="1377"/>
      <c r="JSM9" s="1377"/>
      <c r="JSN9" s="1377"/>
      <c r="JSO9" s="1377"/>
      <c r="JSP9" s="1377"/>
      <c r="JSQ9" s="1377"/>
      <c r="JSR9" s="1377"/>
      <c r="JSS9" s="1377"/>
      <c r="JST9" s="1377"/>
      <c r="JSU9" s="1377"/>
      <c r="JSV9" s="1377"/>
      <c r="JSW9" s="1377"/>
      <c r="JSX9" s="1377"/>
      <c r="JSY9" s="1377"/>
      <c r="JSZ9" s="1377"/>
      <c r="JTA9" s="1377"/>
      <c r="JTB9" s="1377"/>
      <c r="JTC9" s="1377"/>
      <c r="JTD9" s="1377"/>
      <c r="JTE9" s="1377"/>
      <c r="JTF9" s="1377"/>
      <c r="JTG9" s="1377"/>
      <c r="JTH9" s="1377"/>
      <c r="JTI9" s="1377"/>
      <c r="JTJ9" s="1377"/>
      <c r="JTK9" s="1377"/>
      <c r="JTL9" s="1377"/>
      <c r="JTM9" s="1377"/>
      <c r="JTN9" s="1377"/>
      <c r="JTO9" s="1377"/>
      <c r="JTP9" s="1377"/>
      <c r="JTQ9" s="1377"/>
      <c r="JTR9" s="1377"/>
      <c r="JTS9" s="1377"/>
      <c r="JTT9" s="1377"/>
      <c r="JTU9" s="1377"/>
      <c r="JTV9" s="1377"/>
      <c r="JTW9" s="1377"/>
      <c r="JTX9" s="1377"/>
      <c r="JTY9" s="1377"/>
      <c r="JTZ9" s="1377"/>
      <c r="JUA9" s="1377"/>
      <c r="JUB9" s="1377"/>
      <c r="JUC9" s="1377"/>
      <c r="JUD9" s="1377"/>
      <c r="JUE9" s="1377"/>
      <c r="JUF9" s="1377"/>
      <c r="JUG9" s="1377"/>
      <c r="JUH9" s="1377"/>
      <c r="JUI9" s="1377"/>
      <c r="JUJ9" s="1377"/>
      <c r="JUK9" s="1377"/>
      <c r="JUL9" s="1377"/>
      <c r="JUM9" s="1377"/>
      <c r="JUN9" s="1377"/>
      <c r="JUO9" s="1377"/>
      <c r="JUP9" s="1377"/>
      <c r="JUQ9" s="1377"/>
      <c r="JUR9" s="1377"/>
      <c r="JUS9" s="1377"/>
      <c r="JUT9" s="1377"/>
      <c r="JUU9" s="1377"/>
      <c r="JUV9" s="1377"/>
      <c r="JUW9" s="1377"/>
      <c r="JUX9" s="1377"/>
      <c r="JUY9" s="1377"/>
      <c r="JUZ9" s="1377"/>
      <c r="JVA9" s="1377"/>
      <c r="JVB9" s="1377"/>
      <c r="JVC9" s="1377"/>
      <c r="JVD9" s="1377"/>
      <c r="JVE9" s="1377"/>
      <c r="JVF9" s="1377"/>
      <c r="JVG9" s="1377"/>
      <c r="JVH9" s="1377"/>
      <c r="JVI9" s="1377"/>
      <c r="JVJ9" s="1377"/>
      <c r="JVK9" s="1377"/>
      <c r="JVL9" s="1377"/>
      <c r="JVM9" s="1377"/>
      <c r="JVN9" s="1377"/>
      <c r="JVO9" s="1377"/>
      <c r="JVP9" s="1377"/>
      <c r="JVQ9" s="1377"/>
      <c r="JVR9" s="1377"/>
      <c r="JVS9" s="1377"/>
      <c r="JVT9" s="1377"/>
      <c r="JVU9" s="1377"/>
      <c r="JVV9" s="1377"/>
      <c r="JVW9" s="1377"/>
      <c r="JVX9" s="1377"/>
      <c r="JVY9" s="1377"/>
      <c r="JVZ9" s="1377"/>
      <c r="JWA9" s="1377"/>
      <c r="JWB9" s="1377"/>
      <c r="JWC9" s="1377"/>
      <c r="JWD9" s="1377"/>
      <c r="JWE9" s="1377"/>
      <c r="JWF9" s="1377"/>
      <c r="JWG9" s="1377"/>
      <c r="JWH9" s="1377"/>
      <c r="JWI9" s="1377"/>
      <c r="JWJ9" s="1377"/>
      <c r="JWK9" s="1377"/>
      <c r="JWL9" s="1377"/>
      <c r="JWM9" s="1377"/>
      <c r="JWN9" s="1377"/>
      <c r="JWO9" s="1377"/>
      <c r="JWP9" s="1377"/>
      <c r="JWQ9" s="1377"/>
      <c r="JWR9" s="1377"/>
      <c r="JWS9" s="1377"/>
      <c r="JWT9" s="1377"/>
      <c r="JWU9" s="1377"/>
      <c r="JWV9" s="1377"/>
      <c r="JWW9" s="1377"/>
      <c r="JWX9" s="1377"/>
      <c r="JWY9" s="1377"/>
      <c r="JWZ9" s="1377"/>
      <c r="JXA9" s="1377"/>
      <c r="JXB9" s="1377"/>
      <c r="JXC9" s="1377"/>
      <c r="JXD9" s="1377"/>
      <c r="JXE9" s="1377"/>
      <c r="JXF9" s="1377"/>
      <c r="JXG9" s="1377"/>
      <c r="JXH9" s="1377"/>
      <c r="JXI9" s="1377"/>
      <c r="JXJ9" s="1377"/>
      <c r="JXK9" s="1377"/>
      <c r="JXL9" s="1377"/>
      <c r="JXM9" s="1377"/>
      <c r="JXN9" s="1377"/>
      <c r="JXO9" s="1377"/>
      <c r="JXP9" s="1377"/>
      <c r="JXQ9" s="1377"/>
      <c r="JXR9" s="1377"/>
      <c r="JXS9" s="1377"/>
      <c r="JXT9" s="1377"/>
      <c r="JXU9" s="1377"/>
      <c r="JXV9" s="1377"/>
      <c r="JXW9" s="1377"/>
      <c r="JXX9" s="1377"/>
      <c r="JXY9" s="1377"/>
      <c r="JXZ9" s="1377"/>
      <c r="JYA9" s="1377"/>
      <c r="JYB9" s="1377"/>
      <c r="JYC9" s="1377"/>
      <c r="JYD9" s="1377"/>
      <c r="JYE9" s="1377"/>
      <c r="JYF9" s="1377"/>
      <c r="JYG9" s="1377"/>
      <c r="JYH9" s="1377"/>
      <c r="JYI9" s="1377"/>
      <c r="JYJ9" s="1377"/>
      <c r="JYK9" s="1377"/>
      <c r="JYL9" s="1377"/>
      <c r="JYM9" s="1377"/>
      <c r="JYN9" s="1377"/>
      <c r="JYO9" s="1377"/>
      <c r="JYP9" s="1377"/>
      <c r="JYQ9" s="1377"/>
      <c r="JYR9" s="1377"/>
      <c r="JYS9" s="1377"/>
      <c r="JYT9" s="1377"/>
      <c r="JYU9" s="1377"/>
      <c r="JYV9" s="1377"/>
      <c r="JYW9" s="1377"/>
      <c r="JYX9" s="1377"/>
      <c r="JYY9" s="1377"/>
      <c r="JYZ9" s="1377"/>
      <c r="JZA9" s="1377"/>
      <c r="JZB9" s="1377"/>
      <c r="JZC9" s="1377"/>
      <c r="JZD9" s="1377"/>
      <c r="JZE9" s="1377"/>
      <c r="JZF9" s="1377"/>
      <c r="JZG9" s="1377"/>
      <c r="JZH9" s="1377"/>
      <c r="JZI9" s="1377"/>
      <c r="JZJ9" s="1377"/>
      <c r="JZK9" s="1377"/>
      <c r="JZL9" s="1377"/>
      <c r="JZM9" s="1377"/>
      <c r="JZN9" s="1377"/>
      <c r="JZO9" s="1377"/>
      <c r="JZP9" s="1377"/>
      <c r="JZQ9" s="1377"/>
      <c r="JZR9" s="1377"/>
      <c r="JZS9" s="1377"/>
      <c r="JZT9" s="1377"/>
      <c r="JZU9" s="1377"/>
      <c r="JZV9" s="1377"/>
      <c r="JZW9" s="1377"/>
      <c r="JZX9" s="1377"/>
      <c r="JZY9" s="1377"/>
      <c r="JZZ9" s="1377"/>
      <c r="KAA9" s="1377"/>
      <c r="KAB9" s="1377"/>
      <c r="KAC9" s="1377"/>
      <c r="KAD9" s="1377"/>
      <c r="KAE9" s="1377"/>
      <c r="KAF9" s="1377"/>
      <c r="KAG9" s="1377"/>
      <c r="KAH9" s="1377"/>
      <c r="KAI9" s="1377"/>
      <c r="KAJ9" s="1377"/>
      <c r="KAK9" s="1377"/>
      <c r="KAL9" s="1377"/>
      <c r="KAM9" s="1377"/>
      <c r="KAN9" s="1377"/>
      <c r="KAO9" s="1377"/>
      <c r="KAP9" s="1377"/>
      <c r="KAQ9" s="1377"/>
      <c r="KAR9" s="1377"/>
      <c r="KAS9" s="1377"/>
      <c r="KAT9" s="1377"/>
      <c r="KAU9" s="1377"/>
      <c r="KAV9" s="1377"/>
      <c r="KAW9" s="1377"/>
      <c r="KAX9" s="1377"/>
      <c r="KAY9" s="1377"/>
      <c r="KAZ9" s="1377"/>
      <c r="KBA9" s="1377"/>
      <c r="KBB9" s="1377"/>
      <c r="KBC9" s="1377"/>
      <c r="KBD9" s="1377"/>
      <c r="KBE9" s="1377"/>
      <c r="KBF9" s="1377"/>
      <c r="KBG9" s="1377"/>
      <c r="KBH9" s="1377"/>
      <c r="KBI9" s="1377"/>
      <c r="KBJ9" s="1377"/>
      <c r="KBK9" s="1377"/>
      <c r="KBL9" s="1377"/>
      <c r="KBM9" s="1377"/>
      <c r="KBN9" s="1377"/>
      <c r="KBO9" s="1377"/>
      <c r="KBP9" s="1377"/>
      <c r="KBQ9" s="1377"/>
      <c r="KBR9" s="1377"/>
      <c r="KBS9" s="1377"/>
      <c r="KBT9" s="1377"/>
      <c r="KBU9" s="1377"/>
      <c r="KBV9" s="1377"/>
      <c r="KBW9" s="1377"/>
      <c r="KBX9" s="1377"/>
      <c r="KBY9" s="1377"/>
      <c r="KBZ9" s="1377"/>
      <c r="KCA9" s="1377"/>
      <c r="KCB9" s="1377"/>
      <c r="KCC9" s="1377"/>
      <c r="KCD9" s="1377"/>
      <c r="KCE9" s="1377"/>
      <c r="KCF9" s="1377"/>
      <c r="KCG9" s="1377"/>
      <c r="KCH9" s="1377"/>
      <c r="KCI9" s="1377"/>
      <c r="KCJ9" s="1377"/>
      <c r="KCK9" s="1377"/>
      <c r="KCL9" s="1377"/>
      <c r="KCM9" s="1377"/>
      <c r="KCN9" s="1377"/>
      <c r="KCO9" s="1377"/>
      <c r="KCP9" s="1377"/>
      <c r="KCQ9" s="1377"/>
      <c r="KCR9" s="1377"/>
      <c r="KCS9" s="1377"/>
      <c r="KCT9" s="1377"/>
      <c r="KCU9" s="1377"/>
      <c r="KCV9" s="1377"/>
      <c r="KCW9" s="1377"/>
      <c r="KCX9" s="1377"/>
      <c r="KCY9" s="1377"/>
      <c r="KCZ9" s="1377"/>
      <c r="KDA9" s="1377"/>
      <c r="KDB9" s="1377"/>
      <c r="KDC9" s="1377"/>
      <c r="KDD9" s="1377"/>
      <c r="KDE9" s="1377"/>
      <c r="KDF9" s="1377"/>
      <c r="KDG9" s="1377"/>
      <c r="KDH9" s="1377"/>
      <c r="KDI9" s="1377"/>
      <c r="KDJ9" s="1377"/>
      <c r="KDK9" s="1377"/>
      <c r="KDL9" s="1377"/>
      <c r="KDM9" s="1377"/>
      <c r="KDN9" s="1377"/>
      <c r="KDO9" s="1377"/>
      <c r="KDP9" s="1377"/>
      <c r="KDQ9" s="1377"/>
      <c r="KDR9" s="1377"/>
      <c r="KDS9" s="1377"/>
      <c r="KDT9" s="1377"/>
      <c r="KDU9" s="1377"/>
      <c r="KDV9" s="1377"/>
      <c r="KDW9" s="1377"/>
      <c r="KDX9" s="1377"/>
      <c r="KDY9" s="1377"/>
      <c r="KDZ9" s="1377"/>
      <c r="KEA9" s="1377"/>
      <c r="KEB9" s="1377"/>
      <c r="KEC9" s="1377"/>
      <c r="KED9" s="1377"/>
      <c r="KEE9" s="1377"/>
      <c r="KEF9" s="1377"/>
      <c r="KEG9" s="1377"/>
      <c r="KEH9" s="1377"/>
      <c r="KEI9" s="1377"/>
      <c r="KEJ9" s="1377"/>
      <c r="KEK9" s="1377"/>
      <c r="KEL9" s="1377"/>
      <c r="KEM9" s="1377"/>
      <c r="KEN9" s="1377"/>
      <c r="KEO9" s="1377"/>
      <c r="KEP9" s="1377"/>
      <c r="KEQ9" s="1377"/>
      <c r="KER9" s="1377"/>
      <c r="KES9" s="1377"/>
      <c r="KET9" s="1377"/>
      <c r="KEU9" s="1377"/>
      <c r="KEV9" s="1377"/>
      <c r="KEW9" s="1377"/>
      <c r="KEX9" s="1377"/>
      <c r="KEY9" s="1377"/>
      <c r="KEZ9" s="1377"/>
      <c r="KFA9" s="1377"/>
      <c r="KFB9" s="1377"/>
      <c r="KFC9" s="1377"/>
      <c r="KFD9" s="1377"/>
      <c r="KFE9" s="1377"/>
      <c r="KFF9" s="1377"/>
      <c r="KFG9" s="1377"/>
      <c r="KFH9" s="1377"/>
      <c r="KFI9" s="1377"/>
      <c r="KFJ9" s="1377"/>
      <c r="KFK9" s="1377"/>
      <c r="KFL9" s="1377"/>
      <c r="KFM9" s="1377"/>
      <c r="KFN9" s="1377"/>
      <c r="KFO9" s="1377"/>
      <c r="KFP9" s="1377"/>
      <c r="KFQ9" s="1377"/>
      <c r="KFR9" s="1377"/>
      <c r="KFS9" s="1377"/>
      <c r="KFT9" s="1377"/>
      <c r="KFU9" s="1377"/>
      <c r="KFV9" s="1377"/>
      <c r="KFW9" s="1377"/>
      <c r="KFX9" s="1377"/>
      <c r="KFY9" s="1377"/>
      <c r="KFZ9" s="1377"/>
      <c r="KGA9" s="1377"/>
      <c r="KGB9" s="1377"/>
      <c r="KGC9" s="1377"/>
      <c r="KGD9" s="1377"/>
      <c r="KGE9" s="1377"/>
      <c r="KGF9" s="1377"/>
      <c r="KGG9" s="1377"/>
      <c r="KGH9" s="1377"/>
      <c r="KGI9" s="1377"/>
      <c r="KGJ9" s="1377"/>
      <c r="KGK9" s="1377"/>
      <c r="KGL9" s="1377"/>
      <c r="KGM9" s="1377"/>
      <c r="KGN9" s="1377"/>
      <c r="KGO9" s="1377"/>
      <c r="KGP9" s="1377"/>
      <c r="KGQ9" s="1377"/>
      <c r="KGR9" s="1377"/>
      <c r="KGS9" s="1377"/>
      <c r="KGT9" s="1377"/>
      <c r="KGU9" s="1377"/>
      <c r="KGV9" s="1377"/>
      <c r="KGW9" s="1377"/>
      <c r="KGX9" s="1377"/>
      <c r="KGY9" s="1377"/>
      <c r="KGZ9" s="1377"/>
      <c r="KHA9" s="1377"/>
      <c r="KHB9" s="1377"/>
      <c r="KHC9" s="1377"/>
      <c r="KHD9" s="1377"/>
      <c r="KHE9" s="1377"/>
      <c r="KHF9" s="1377"/>
      <c r="KHG9" s="1377"/>
      <c r="KHH9" s="1377"/>
      <c r="KHI9" s="1377"/>
      <c r="KHJ9" s="1377"/>
      <c r="KHK9" s="1377"/>
      <c r="KHL9" s="1377"/>
      <c r="KHM9" s="1377"/>
      <c r="KHN9" s="1377"/>
      <c r="KHO9" s="1377"/>
      <c r="KHP9" s="1377"/>
      <c r="KHQ9" s="1377"/>
      <c r="KHR9" s="1377"/>
      <c r="KHS9" s="1377"/>
      <c r="KHT9" s="1377"/>
      <c r="KHU9" s="1377"/>
      <c r="KHV9" s="1377"/>
      <c r="KHW9" s="1377"/>
      <c r="KHX9" s="1377"/>
      <c r="KHY9" s="1377"/>
      <c r="KHZ9" s="1377"/>
      <c r="KIA9" s="1377"/>
      <c r="KIB9" s="1377"/>
      <c r="KIC9" s="1377"/>
      <c r="KID9" s="1377"/>
      <c r="KIE9" s="1377"/>
      <c r="KIF9" s="1377"/>
      <c r="KIG9" s="1377"/>
      <c r="KIH9" s="1377"/>
      <c r="KII9" s="1377"/>
      <c r="KIJ9" s="1377"/>
      <c r="KIK9" s="1377"/>
      <c r="KIL9" s="1377"/>
      <c r="KIM9" s="1377"/>
      <c r="KIN9" s="1377"/>
      <c r="KIO9" s="1377"/>
      <c r="KIP9" s="1377"/>
      <c r="KIQ9" s="1377"/>
      <c r="KIR9" s="1377"/>
      <c r="KIS9" s="1377"/>
      <c r="KIT9" s="1377"/>
      <c r="KIU9" s="1377"/>
      <c r="KIV9" s="1377"/>
      <c r="KIW9" s="1377"/>
      <c r="KIX9" s="1377"/>
      <c r="KIY9" s="1377"/>
      <c r="KIZ9" s="1377"/>
      <c r="KJA9" s="1377"/>
      <c r="KJB9" s="1377"/>
      <c r="KJC9" s="1377"/>
      <c r="KJD9" s="1377"/>
      <c r="KJE9" s="1377"/>
      <c r="KJF9" s="1377"/>
      <c r="KJG9" s="1377"/>
      <c r="KJH9" s="1377"/>
      <c r="KJI9" s="1377"/>
      <c r="KJJ9" s="1377"/>
      <c r="KJK9" s="1377"/>
      <c r="KJL9" s="1377"/>
      <c r="KJM9" s="1377"/>
      <c r="KJN9" s="1377"/>
      <c r="KJO9" s="1377"/>
      <c r="KJP9" s="1377"/>
      <c r="KJQ9" s="1377"/>
      <c r="KJR9" s="1377"/>
      <c r="KJS9" s="1377"/>
      <c r="KJT9" s="1377"/>
      <c r="KJU9" s="1377"/>
      <c r="KJV9" s="1377"/>
      <c r="KJW9" s="1377"/>
      <c r="KJX9" s="1377"/>
      <c r="KJY9" s="1377"/>
      <c r="KJZ9" s="1377"/>
      <c r="KKA9" s="1377"/>
      <c r="KKB9" s="1377"/>
      <c r="KKC9" s="1377"/>
      <c r="KKD9" s="1377"/>
      <c r="KKE9" s="1377"/>
      <c r="KKF9" s="1377"/>
      <c r="KKG9" s="1377"/>
      <c r="KKH9" s="1377"/>
      <c r="KKI9" s="1377"/>
      <c r="KKJ9" s="1377"/>
      <c r="KKK9" s="1377"/>
      <c r="KKL9" s="1377"/>
      <c r="KKM9" s="1377"/>
      <c r="KKN9" s="1377"/>
      <c r="KKO9" s="1377"/>
      <c r="KKP9" s="1377"/>
      <c r="KKQ9" s="1377"/>
      <c r="KKR9" s="1377"/>
      <c r="KKS9" s="1377"/>
      <c r="KKT9" s="1377"/>
      <c r="KKU9" s="1377"/>
      <c r="KKV9" s="1377"/>
      <c r="KKW9" s="1377"/>
      <c r="KKX9" s="1377"/>
      <c r="KKY9" s="1377"/>
      <c r="KKZ9" s="1377"/>
      <c r="KLA9" s="1377"/>
      <c r="KLB9" s="1377"/>
      <c r="KLC9" s="1377"/>
      <c r="KLD9" s="1377"/>
      <c r="KLE9" s="1377"/>
      <c r="KLF9" s="1377"/>
      <c r="KLG9" s="1377"/>
      <c r="KLH9" s="1377"/>
      <c r="KLI9" s="1377"/>
      <c r="KLJ9" s="1377"/>
      <c r="KLK9" s="1377"/>
      <c r="KLL9" s="1377"/>
      <c r="KLM9" s="1377"/>
      <c r="KLN9" s="1377"/>
      <c r="KLO9" s="1377"/>
      <c r="KLP9" s="1377"/>
      <c r="KLQ9" s="1377"/>
      <c r="KLR9" s="1377"/>
      <c r="KLS9" s="1377"/>
      <c r="KLT9" s="1377"/>
      <c r="KLU9" s="1377"/>
      <c r="KLV9" s="1377"/>
      <c r="KLW9" s="1377"/>
      <c r="KLX9" s="1377"/>
      <c r="KLY9" s="1377"/>
      <c r="KLZ9" s="1377"/>
      <c r="KMA9" s="1377"/>
      <c r="KMB9" s="1377"/>
      <c r="KMC9" s="1377"/>
      <c r="KMD9" s="1377"/>
      <c r="KME9" s="1377"/>
      <c r="KMF9" s="1377"/>
      <c r="KMG9" s="1377"/>
      <c r="KMH9" s="1377"/>
      <c r="KMI9" s="1377"/>
      <c r="KMJ9" s="1377"/>
      <c r="KMK9" s="1377"/>
      <c r="KML9" s="1377"/>
      <c r="KMM9" s="1377"/>
      <c r="KMN9" s="1377"/>
      <c r="KMO9" s="1377"/>
      <c r="KMP9" s="1377"/>
      <c r="KMQ9" s="1377"/>
      <c r="KMR9" s="1377"/>
      <c r="KMS9" s="1377"/>
      <c r="KMT9" s="1377"/>
      <c r="KMU9" s="1377"/>
      <c r="KMV9" s="1377"/>
      <c r="KMW9" s="1377"/>
      <c r="KMX9" s="1377"/>
      <c r="KMY9" s="1377"/>
      <c r="KMZ9" s="1377"/>
      <c r="KNA9" s="1377"/>
      <c r="KNB9" s="1377"/>
      <c r="KNC9" s="1377"/>
      <c r="KND9" s="1377"/>
      <c r="KNE9" s="1377"/>
      <c r="KNF9" s="1377"/>
      <c r="KNG9" s="1377"/>
      <c r="KNH9" s="1377"/>
      <c r="KNI9" s="1377"/>
      <c r="KNJ9" s="1377"/>
      <c r="KNK9" s="1377"/>
      <c r="KNL9" s="1377"/>
      <c r="KNM9" s="1377"/>
      <c r="KNN9" s="1377"/>
      <c r="KNO9" s="1377"/>
      <c r="KNP9" s="1377"/>
      <c r="KNQ9" s="1377"/>
      <c r="KNR9" s="1377"/>
      <c r="KNS9" s="1377"/>
      <c r="KNT9" s="1377"/>
      <c r="KNU9" s="1377"/>
      <c r="KNV9" s="1377"/>
      <c r="KNW9" s="1377"/>
      <c r="KNX9" s="1377"/>
      <c r="KNY9" s="1377"/>
      <c r="KNZ9" s="1377"/>
      <c r="KOA9" s="1377"/>
      <c r="KOB9" s="1377"/>
      <c r="KOC9" s="1377"/>
      <c r="KOD9" s="1377"/>
      <c r="KOE9" s="1377"/>
      <c r="KOF9" s="1377"/>
      <c r="KOG9" s="1377"/>
      <c r="KOH9" s="1377"/>
      <c r="KOI9" s="1377"/>
      <c r="KOJ9" s="1377"/>
      <c r="KOK9" s="1377"/>
      <c r="KOL9" s="1377"/>
      <c r="KOM9" s="1377"/>
      <c r="KON9" s="1377"/>
      <c r="KOO9" s="1377"/>
      <c r="KOP9" s="1377"/>
      <c r="KOQ9" s="1377"/>
      <c r="KOR9" s="1377"/>
      <c r="KOS9" s="1377"/>
      <c r="KOT9" s="1377"/>
      <c r="KOU9" s="1377"/>
      <c r="KOV9" s="1377"/>
      <c r="KOW9" s="1377"/>
      <c r="KOX9" s="1377"/>
      <c r="KOY9" s="1377"/>
      <c r="KOZ9" s="1377"/>
      <c r="KPA9" s="1377"/>
      <c r="KPB9" s="1377"/>
      <c r="KPC9" s="1377"/>
      <c r="KPD9" s="1377"/>
      <c r="KPE9" s="1377"/>
      <c r="KPF9" s="1377"/>
      <c r="KPG9" s="1377"/>
      <c r="KPH9" s="1377"/>
      <c r="KPI9" s="1377"/>
      <c r="KPJ9" s="1377"/>
      <c r="KPK9" s="1377"/>
      <c r="KPL9" s="1377"/>
      <c r="KPM9" s="1377"/>
      <c r="KPN9" s="1377"/>
      <c r="KPO9" s="1377"/>
      <c r="KPP9" s="1377"/>
      <c r="KPQ9" s="1377"/>
      <c r="KPR9" s="1377"/>
      <c r="KPS9" s="1377"/>
      <c r="KPT9" s="1377"/>
      <c r="KPU9" s="1377"/>
      <c r="KPV9" s="1377"/>
      <c r="KPW9" s="1377"/>
      <c r="KPX9" s="1377"/>
      <c r="KPY9" s="1377"/>
      <c r="KPZ9" s="1377"/>
      <c r="KQA9" s="1377"/>
      <c r="KQB9" s="1377"/>
      <c r="KQC9" s="1377"/>
      <c r="KQD9" s="1377"/>
      <c r="KQE9" s="1377"/>
      <c r="KQF9" s="1377"/>
      <c r="KQG9" s="1377"/>
      <c r="KQH9" s="1377"/>
      <c r="KQI9" s="1377"/>
      <c r="KQJ9" s="1377"/>
      <c r="KQK9" s="1377"/>
      <c r="KQL9" s="1377"/>
      <c r="KQM9" s="1377"/>
      <c r="KQN9" s="1377"/>
      <c r="KQO9" s="1377"/>
      <c r="KQP9" s="1377"/>
      <c r="KQQ9" s="1377"/>
      <c r="KQR9" s="1377"/>
      <c r="KQS9" s="1377"/>
      <c r="KQT9" s="1377"/>
      <c r="KQU9" s="1377"/>
      <c r="KQV9" s="1377"/>
      <c r="KQW9" s="1377"/>
      <c r="KQX9" s="1377"/>
      <c r="KQY9" s="1377"/>
      <c r="KQZ9" s="1377"/>
      <c r="KRA9" s="1377"/>
      <c r="KRB9" s="1377"/>
      <c r="KRC9" s="1377"/>
      <c r="KRD9" s="1377"/>
      <c r="KRE9" s="1377"/>
      <c r="KRF9" s="1377"/>
      <c r="KRG9" s="1377"/>
      <c r="KRH9" s="1377"/>
      <c r="KRI9" s="1377"/>
      <c r="KRJ9" s="1377"/>
      <c r="KRK9" s="1377"/>
      <c r="KRL9" s="1377"/>
      <c r="KRM9" s="1377"/>
      <c r="KRN9" s="1377"/>
      <c r="KRO9" s="1377"/>
      <c r="KRP9" s="1377"/>
      <c r="KRQ9" s="1377"/>
      <c r="KRR9" s="1377"/>
      <c r="KRS9" s="1377"/>
      <c r="KRT9" s="1377"/>
      <c r="KRU9" s="1377"/>
      <c r="KRV9" s="1377"/>
      <c r="KRW9" s="1377"/>
      <c r="KRX9" s="1377"/>
      <c r="KRY9" s="1377"/>
      <c r="KRZ9" s="1377"/>
      <c r="KSA9" s="1377"/>
      <c r="KSB9" s="1377"/>
      <c r="KSC9" s="1377"/>
      <c r="KSD9" s="1377"/>
      <c r="KSE9" s="1377"/>
      <c r="KSF9" s="1377"/>
      <c r="KSG9" s="1377"/>
      <c r="KSH9" s="1377"/>
      <c r="KSI9" s="1377"/>
      <c r="KSJ9" s="1377"/>
      <c r="KSK9" s="1377"/>
      <c r="KSL9" s="1377"/>
      <c r="KSM9" s="1377"/>
      <c r="KSN9" s="1377"/>
      <c r="KSO9" s="1377"/>
      <c r="KSP9" s="1377"/>
      <c r="KSQ9" s="1377"/>
      <c r="KSR9" s="1377"/>
      <c r="KSS9" s="1377"/>
      <c r="KST9" s="1377"/>
      <c r="KSU9" s="1377"/>
      <c r="KSV9" s="1377"/>
      <c r="KSW9" s="1377"/>
      <c r="KSX9" s="1377"/>
      <c r="KSY9" s="1377"/>
      <c r="KSZ9" s="1377"/>
      <c r="KTA9" s="1377"/>
      <c r="KTB9" s="1377"/>
      <c r="KTC9" s="1377"/>
      <c r="KTD9" s="1377"/>
      <c r="KTE9" s="1377"/>
      <c r="KTF9" s="1377"/>
      <c r="KTG9" s="1377"/>
      <c r="KTH9" s="1377"/>
      <c r="KTI9" s="1377"/>
      <c r="KTJ9" s="1377"/>
      <c r="KTK9" s="1377"/>
      <c r="KTL9" s="1377"/>
      <c r="KTM9" s="1377"/>
      <c r="KTN9" s="1377"/>
      <c r="KTO9" s="1377"/>
      <c r="KTP9" s="1377"/>
      <c r="KTQ9" s="1377"/>
      <c r="KTR9" s="1377"/>
      <c r="KTS9" s="1377"/>
      <c r="KTT9" s="1377"/>
      <c r="KTU9" s="1377"/>
      <c r="KTV9" s="1377"/>
      <c r="KTW9" s="1377"/>
      <c r="KTX9" s="1377"/>
      <c r="KTY9" s="1377"/>
      <c r="KTZ9" s="1377"/>
      <c r="KUA9" s="1377"/>
      <c r="KUB9" s="1377"/>
      <c r="KUC9" s="1377"/>
      <c r="KUD9" s="1377"/>
      <c r="KUE9" s="1377"/>
      <c r="KUF9" s="1377"/>
      <c r="KUG9" s="1377"/>
      <c r="KUH9" s="1377"/>
      <c r="KUI9" s="1377"/>
      <c r="KUJ9" s="1377"/>
      <c r="KUK9" s="1377"/>
      <c r="KUL9" s="1377"/>
      <c r="KUM9" s="1377"/>
      <c r="KUN9" s="1377"/>
      <c r="KUO9" s="1377"/>
      <c r="KUP9" s="1377"/>
      <c r="KUQ9" s="1377"/>
      <c r="KUR9" s="1377"/>
      <c r="KUS9" s="1377"/>
      <c r="KUT9" s="1377"/>
      <c r="KUU9" s="1377"/>
      <c r="KUV9" s="1377"/>
      <c r="KUW9" s="1377"/>
      <c r="KUX9" s="1377"/>
      <c r="KUY9" s="1377"/>
      <c r="KUZ9" s="1377"/>
      <c r="KVA9" s="1377"/>
      <c r="KVB9" s="1377"/>
      <c r="KVC9" s="1377"/>
      <c r="KVD9" s="1377"/>
      <c r="KVE9" s="1377"/>
      <c r="KVF9" s="1377"/>
      <c r="KVG9" s="1377"/>
      <c r="KVH9" s="1377"/>
      <c r="KVI9" s="1377"/>
      <c r="KVJ9" s="1377"/>
      <c r="KVK9" s="1377"/>
      <c r="KVL9" s="1377"/>
      <c r="KVM9" s="1377"/>
      <c r="KVN9" s="1377"/>
      <c r="KVO9" s="1377"/>
      <c r="KVP9" s="1377"/>
      <c r="KVQ9" s="1377"/>
      <c r="KVR9" s="1377"/>
      <c r="KVS9" s="1377"/>
      <c r="KVT9" s="1377"/>
      <c r="KVU9" s="1377"/>
      <c r="KVV9" s="1377"/>
      <c r="KVW9" s="1377"/>
      <c r="KVX9" s="1377"/>
      <c r="KVY9" s="1377"/>
      <c r="KVZ9" s="1377"/>
      <c r="KWA9" s="1377"/>
      <c r="KWB9" s="1377"/>
      <c r="KWC9" s="1377"/>
      <c r="KWD9" s="1377"/>
      <c r="KWE9" s="1377"/>
      <c r="KWF9" s="1377"/>
      <c r="KWG9" s="1377"/>
      <c r="KWH9" s="1377"/>
      <c r="KWI9" s="1377"/>
      <c r="KWJ9" s="1377"/>
      <c r="KWK9" s="1377"/>
      <c r="KWL9" s="1377"/>
      <c r="KWM9" s="1377"/>
      <c r="KWN9" s="1377"/>
      <c r="KWO9" s="1377"/>
      <c r="KWP9" s="1377"/>
      <c r="KWQ9" s="1377"/>
      <c r="KWR9" s="1377"/>
      <c r="KWS9" s="1377"/>
      <c r="KWT9" s="1377"/>
      <c r="KWU9" s="1377"/>
      <c r="KWV9" s="1377"/>
      <c r="KWW9" s="1377"/>
      <c r="KWX9" s="1377"/>
      <c r="KWY9" s="1377"/>
      <c r="KWZ9" s="1377"/>
      <c r="KXA9" s="1377"/>
      <c r="KXB9" s="1377"/>
      <c r="KXC9" s="1377"/>
      <c r="KXD9" s="1377"/>
      <c r="KXE9" s="1377"/>
      <c r="KXF9" s="1377"/>
      <c r="KXG9" s="1377"/>
      <c r="KXH9" s="1377"/>
      <c r="KXI9" s="1377"/>
      <c r="KXJ9" s="1377"/>
      <c r="KXK9" s="1377"/>
      <c r="KXL9" s="1377"/>
      <c r="KXM9" s="1377"/>
      <c r="KXN9" s="1377"/>
      <c r="KXO9" s="1377"/>
      <c r="KXP9" s="1377"/>
      <c r="KXQ9" s="1377"/>
      <c r="KXR9" s="1377"/>
      <c r="KXS9" s="1377"/>
      <c r="KXT9" s="1377"/>
      <c r="KXU9" s="1377"/>
      <c r="KXV9" s="1377"/>
      <c r="KXW9" s="1377"/>
      <c r="KXX9" s="1377"/>
      <c r="KXY9" s="1377"/>
      <c r="KXZ9" s="1377"/>
      <c r="KYA9" s="1377"/>
      <c r="KYB9" s="1377"/>
      <c r="KYC9" s="1377"/>
      <c r="KYD9" s="1377"/>
      <c r="KYE9" s="1377"/>
      <c r="KYF9" s="1377"/>
      <c r="KYG9" s="1377"/>
      <c r="KYH9" s="1377"/>
      <c r="KYI9" s="1377"/>
      <c r="KYJ9" s="1377"/>
      <c r="KYK9" s="1377"/>
      <c r="KYL9" s="1377"/>
      <c r="KYM9" s="1377"/>
      <c r="KYN9" s="1377"/>
      <c r="KYO9" s="1377"/>
      <c r="KYP9" s="1377"/>
      <c r="KYQ9" s="1377"/>
      <c r="KYR9" s="1377"/>
      <c r="KYS9" s="1377"/>
      <c r="KYT9" s="1377"/>
      <c r="KYU9" s="1377"/>
      <c r="KYV9" s="1377"/>
      <c r="KYW9" s="1377"/>
      <c r="KYX9" s="1377"/>
      <c r="KYY9" s="1377"/>
      <c r="KYZ9" s="1377"/>
      <c r="KZA9" s="1377"/>
      <c r="KZB9" s="1377"/>
      <c r="KZC9" s="1377"/>
      <c r="KZD9" s="1377"/>
      <c r="KZE9" s="1377"/>
      <c r="KZF9" s="1377"/>
      <c r="KZG9" s="1377"/>
      <c r="KZH9" s="1377"/>
      <c r="KZI9" s="1377"/>
      <c r="KZJ9" s="1377"/>
      <c r="KZK9" s="1377"/>
      <c r="KZL9" s="1377"/>
      <c r="KZM9" s="1377"/>
      <c r="KZN9" s="1377"/>
      <c r="KZO9" s="1377"/>
      <c r="KZP9" s="1377"/>
      <c r="KZQ9" s="1377"/>
      <c r="KZR9" s="1377"/>
      <c r="KZS9" s="1377"/>
      <c r="KZT9" s="1377"/>
      <c r="KZU9" s="1377"/>
      <c r="KZV9" s="1377"/>
      <c r="KZW9" s="1377"/>
      <c r="KZX9" s="1377"/>
      <c r="KZY9" s="1377"/>
      <c r="KZZ9" s="1377"/>
      <c r="LAA9" s="1377"/>
      <c r="LAB9" s="1377"/>
      <c r="LAC9" s="1377"/>
      <c r="LAD9" s="1377"/>
      <c r="LAE9" s="1377"/>
      <c r="LAF9" s="1377"/>
      <c r="LAG9" s="1377"/>
      <c r="LAH9" s="1377"/>
      <c r="LAI9" s="1377"/>
      <c r="LAJ9" s="1377"/>
      <c r="LAK9" s="1377"/>
      <c r="LAL9" s="1377"/>
      <c r="LAM9" s="1377"/>
      <c r="LAN9" s="1377"/>
      <c r="LAO9" s="1377"/>
      <c r="LAP9" s="1377"/>
      <c r="LAQ9" s="1377"/>
      <c r="LAR9" s="1377"/>
      <c r="LAS9" s="1377"/>
      <c r="LAT9" s="1377"/>
      <c r="LAU9" s="1377"/>
      <c r="LAV9" s="1377"/>
      <c r="LAW9" s="1377"/>
      <c r="LAX9" s="1377"/>
      <c r="LAY9" s="1377"/>
      <c r="LAZ9" s="1377"/>
      <c r="LBA9" s="1377"/>
      <c r="LBB9" s="1377"/>
      <c r="LBC9" s="1377"/>
      <c r="LBD9" s="1377"/>
      <c r="LBE9" s="1377"/>
      <c r="LBF9" s="1377"/>
      <c r="LBG9" s="1377"/>
      <c r="LBH9" s="1377"/>
      <c r="LBI9" s="1377"/>
      <c r="LBJ9" s="1377"/>
      <c r="LBK9" s="1377"/>
      <c r="LBL9" s="1377"/>
      <c r="LBM9" s="1377"/>
      <c r="LBN9" s="1377"/>
      <c r="LBO9" s="1377"/>
      <c r="LBP9" s="1377"/>
      <c r="LBQ9" s="1377"/>
      <c r="LBR9" s="1377"/>
      <c r="LBS9" s="1377"/>
      <c r="LBT9" s="1377"/>
      <c r="LBU9" s="1377"/>
      <c r="LBV9" s="1377"/>
      <c r="LBW9" s="1377"/>
      <c r="LBX9" s="1377"/>
      <c r="LBY9" s="1377"/>
      <c r="LBZ9" s="1377"/>
      <c r="LCA9" s="1377"/>
      <c r="LCB9" s="1377"/>
      <c r="LCC9" s="1377"/>
      <c r="LCD9" s="1377"/>
      <c r="LCE9" s="1377"/>
      <c r="LCF9" s="1377"/>
      <c r="LCG9" s="1377"/>
      <c r="LCH9" s="1377"/>
      <c r="LCI9" s="1377"/>
      <c r="LCJ9" s="1377"/>
      <c r="LCK9" s="1377"/>
      <c r="LCL9" s="1377"/>
      <c r="LCM9" s="1377"/>
      <c r="LCN9" s="1377"/>
      <c r="LCO9" s="1377"/>
      <c r="LCP9" s="1377"/>
      <c r="LCQ9" s="1377"/>
      <c r="LCR9" s="1377"/>
      <c r="LCS9" s="1377"/>
      <c r="LCT9" s="1377"/>
      <c r="LCU9" s="1377"/>
      <c r="LCV9" s="1377"/>
      <c r="LCW9" s="1377"/>
      <c r="LCX9" s="1377"/>
      <c r="LCY9" s="1377"/>
      <c r="LCZ9" s="1377"/>
      <c r="LDA9" s="1377"/>
      <c r="LDB9" s="1377"/>
      <c r="LDC9" s="1377"/>
      <c r="LDD9" s="1377"/>
      <c r="LDE9" s="1377"/>
      <c r="LDF9" s="1377"/>
      <c r="LDG9" s="1377"/>
      <c r="LDH9" s="1377"/>
      <c r="LDI9" s="1377"/>
      <c r="LDJ9" s="1377"/>
      <c r="LDK9" s="1377"/>
      <c r="LDL9" s="1377"/>
      <c r="LDM9" s="1377"/>
      <c r="LDN9" s="1377"/>
      <c r="LDO9" s="1377"/>
      <c r="LDP9" s="1377"/>
      <c r="LDQ9" s="1377"/>
      <c r="LDR9" s="1377"/>
      <c r="LDS9" s="1377"/>
      <c r="LDT9" s="1377"/>
      <c r="LDU9" s="1377"/>
      <c r="LDV9" s="1377"/>
      <c r="LDW9" s="1377"/>
      <c r="LDX9" s="1377"/>
      <c r="LDY9" s="1377"/>
      <c r="LDZ9" s="1377"/>
      <c r="LEA9" s="1377"/>
      <c r="LEB9" s="1377"/>
      <c r="LEC9" s="1377"/>
      <c r="LED9" s="1377"/>
      <c r="LEE9" s="1377"/>
      <c r="LEF9" s="1377"/>
      <c r="LEG9" s="1377"/>
      <c r="LEH9" s="1377"/>
      <c r="LEI9" s="1377"/>
      <c r="LEJ9" s="1377"/>
      <c r="LEK9" s="1377"/>
      <c r="LEL9" s="1377"/>
      <c r="LEM9" s="1377"/>
      <c r="LEN9" s="1377"/>
      <c r="LEO9" s="1377"/>
      <c r="LEP9" s="1377"/>
      <c r="LEQ9" s="1377"/>
      <c r="LER9" s="1377"/>
      <c r="LES9" s="1377"/>
      <c r="LET9" s="1377"/>
      <c r="LEU9" s="1377"/>
      <c r="LEV9" s="1377"/>
      <c r="LEW9" s="1377"/>
      <c r="LEX9" s="1377"/>
      <c r="LEY9" s="1377"/>
      <c r="LEZ9" s="1377"/>
      <c r="LFA9" s="1377"/>
      <c r="LFB9" s="1377"/>
      <c r="LFC9" s="1377"/>
      <c r="LFD9" s="1377"/>
      <c r="LFE9" s="1377"/>
      <c r="LFF9" s="1377"/>
      <c r="LFG9" s="1377"/>
      <c r="LFH9" s="1377"/>
      <c r="LFI9" s="1377"/>
      <c r="LFJ9" s="1377"/>
      <c r="LFK9" s="1377"/>
      <c r="LFL9" s="1377"/>
      <c r="LFM9" s="1377"/>
      <c r="LFN9" s="1377"/>
      <c r="LFO9" s="1377"/>
      <c r="LFP9" s="1377"/>
      <c r="LFQ9" s="1377"/>
      <c r="LFR9" s="1377"/>
      <c r="LFS9" s="1377"/>
      <c r="LFT9" s="1377"/>
      <c r="LFU9" s="1377"/>
      <c r="LFV9" s="1377"/>
      <c r="LFW9" s="1377"/>
      <c r="LFX9" s="1377"/>
      <c r="LFY9" s="1377"/>
      <c r="LFZ9" s="1377"/>
      <c r="LGA9" s="1377"/>
      <c r="LGB9" s="1377"/>
      <c r="LGC9" s="1377"/>
      <c r="LGD9" s="1377"/>
      <c r="LGE9" s="1377"/>
      <c r="LGF9" s="1377"/>
      <c r="LGG9" s="1377"/>
      <c r="LGH9" s="1377"/>
      <c r="LGI9" s="1377"/>
      <c r="LGJ9" s="1377"/>
      <c r="LGK9" s="1377"/>
      <c r="LGL9" s="1377"/>
      <c r="LGM9" s="1377"/>
      <c r="LGN9" s="1377"/>
      <c r="LGO9" s="1377"/>
      <c r="LGP9" s="1377"/>
      <c r="LGQ9" s="1377"/>
      <c r="LGR9" s="1377"/>
      <c r="LGS9" s="1377"/>
      <c r="LGT9" s="1377"/>
      <c r="LGU9" s="1377"/>
      <c r="LGV9" s="1377"/>
      <c r="LGW9" s="1377"/>
      <c r="LGX9" s="1377"/>
      <c r="LGY9" s="1377"/>
      <c r="LGZ9" s="1377"/>
      <c r="LHA9" s="1377"/>
      <c r="LHB9" s="1377"/>
      <c r="LHC9" s="1377"/>
      <c r="LHD9" s="1377"/>
      <c r="LHE9" s="1377"/>
      <c r="LHF9" s="1377"/>
      <c r="LHG9" s="1377"/>
      <c r="LHH9" s="1377"/>
      <c r="LHI9" s="1377"/>
      <c r="LHJ9" s="1377"/>
      <c r="LHK9" s="1377"/>
      <c r="LHL9" s="1377"/>
      <c r="LHM9" s="1377"/>
      <c r="LHN9" s="1377"/>
      <c r="LHO9" s="1377"/>
      <c r="LHP9" s="1377"/>
      <c r="LHQ9" s="1377"/>
      <c r="LHR9" s="1377"/>
      <c r="LHS9" s="1377"/>
      <c r="LHT9" s="1377"/>
      <c r="LHU9" s="1377"/>
      <c r="LHV9" s="1377"/>
      <c r="LHW9" s="1377"/>
      <c r="LHX9" s="1377"/>
      <c r="LHY9" s="1377"/>
      <c r="LHZ9" s="1377"/>
      <c r="LIA9" s="1377"/>
      <c r="LIB9" s="1377"/>
      <c r="LIC9" s="1377"/>
      <c r="LID9" s="1377"/>
      <c r="LIE9" s="1377"/>
      <c r="LIF9" s="1377"/>
      <c r="LIG9" s="1377"/>
      <c r="LIH9" s="1377"/>
      <c r="LII9" s="1377"/>
      <c r="LIJ9" s="1377"/>
      <c r="LIK9" s="1377"/>
      <c r="LIL9" s="1377"/>
      <c r="LIM9" s="1377"/>
      <c r="LIN9" s="1377"/>
      <c r="LIO9" s="1377"/>
      <c r="LIP9" s="1377"/>
      <c r="LIQ9" s="1377"/>
      <c r="LIR9" s="1377"/>
      <c r="LIS9" s="1377"/>
      <c r="LIT9" s="1377"/>
      <c r="LIU9" s="1377"/>
      <c r="LIV9" s="1377"/>
      <c r="LIW9" s="1377"/>
      <c r="LIX9" s="1377"/>
      <c r="LIY9" s="1377"/>
      <c r="LIZ9" s="1377"/>
      <c r="LJA9" s="1377"/>
      <c r="LJB9" s="1377"/>
      <c r="LJC9" s="1377"/>
      <c r="LJD9" s="1377"/>
      <c r="LJE9" s="1377"/>
      <c r="LJF9" s="1377"/>
      <c r="LJG9" s="1377"/>
      <c r="LJH9" s="1377"/>
      <c r="LJI9" s="1377"/>
      <c r="LJJ9" s="1377"/>
      <c r="LJK9" s="1377"/>
      <c r="LJL9" s="1377"/>
      <c r="LJM9" s="1377"/>
      <c r="LJN9" s="1377"/>
      <c r="LJO9" s="1377"/>
      <c r="LJP9" s="1377"/>
      <c r="LJQ9" s="1377"/>
      <c r="LJR9" s="1377"/>
      <c r="LJS9" s="1377"/>
      <c r="LJT9" s="1377"/>
      <c r="LJU9" s="1377"/>
      <c r="LJV9" s="1377"/>
      <c r="LJW9" s="1377"/>
      <c r="LJX9" s="1377"/>
      <c r="LJY9" s="1377"/>
      <c r="LJZ9" s="1377"/>
      <c r="LKA9" s="1377"/>
      <c r="LKB9" s="1377"/>
      <c r="LKC9" s="1377"/>
      <c r="LKD9" s="1377"/>
      <c r="LKE9" s="1377"/>
      <c r="LKF9" s="1377"/>
      <c r="LKG9" s="1377"/>
      <c r="LKH9" s="1377"/>
      <c r="LKI9" s="1377"/>
      <c r="LKJ9" s="1377"/>
      <c r="LKK9" s="1377"/>
      <c r="LKL9" s="1377"/>
      <c r="LKM9" s="1377"/>
      <c r="LKN9" s="1377"/>
      <c r="LKO9" s="1377"/>
      <c r="LKP9" s="1377"/>
      <c r="LKQ9" s="1377"/>
      <c r="LKR9" s="1377"/>
      <c r="LKS9" s="1377"/>
      <c r="LKT9" s="1377"/>
      <c r="LKU9" s="1377"/>
      <c r="LKV9" s="1377"/>
      <c r="LKW9" s="1377"/>
      <c r="LKX9" s="1377"/>
      <c r="LKY9" s="1377"/>
      <c r="LKZ9" s="1377"/>
      <c r="LLA9" s="1377"/>
      <c r="LLB9" s="1377"/>
      <c r="LLC9" s="1377"/>
      <c r="LLD9" s="1377"/>
      <c r="LLE9" s="1377"/>
      <c r="LLF9" s="1377"/>
      <c r="LLG9" s="1377"/>
      <c r="LLH9" s="1377"/>
      <c r="LLI9" s="1377"/>
      <c r="LLJ9" s="1377"/>
      <c r="LLK9" s="1377"/>
      <c r="LLL9" s="1377"/>
      <c r="LLM9" s="1377"/>
      <c r="LLN9" s="1377"/>
      <c r="LLO9" s="1377"/>
      <c r="LLP9" s="1377"/>
      <c r="LLQ9" s="1377"/>
      <c r="LLR9" s="1377"/>
      <c r="LLS9" s="1377"/>
      <c r="LLT9" s="1377"/>
      <c r="LLU9" s="1377"/>
      <c r="LLV9" s="1377"/>
      <c r="LLW9" s="1377"/>
      <c r="LLX9" s="1377"/>
      <c r="LLY9" s="1377"/>
      <c r="LLZ9" s="1377"/>
      <c r="LMA9" s="1377"/>
      <c r="LMB9" s="1377"/>
      <c r="LMC9" s="1377"/>
      <c r="LMD9" s="1377"/>
      <c r="LME9" s="1377"/>
      <c r="LMF9" s="1377"/>
      <c r="LMG9" s="1377"/>
      <c r="LMH9" s="1377"/>
      <c r="LMI9" s="1377"/>
      <c r="LMJ9" s="1377"/>
      <c r="LMK9" s="1377"/>
      <c r="LML9" s="1377"/>
      <c r="LMM9" s="1377"/>
      <c r="LMN9" s="1377"/>
      <c r="LMO9" s="1377"/>
      <c r="LMP9" s="1377"/>
      <c r="LMQ9" s="1377"/>
      <c r="LMR9" s="1377"/>
      <c r="LMS9" s="1377"/>
      <c r="LMT9" s="1377"/>
      <c r="LMU9" s="1377"/>
      <c r="LMV9" s="1377"/>
      <c r="LMW9" s="1377"/>
      <c r="LMX9" s="1377"/>
      <c r="LMY9" s="1377"/>
      <c r="LMZ9" s="1377"/>
      <c r="LNA9" s="1377"/>
      <c r="LNB9" s="1377"/>
      <c r="LNC9" s="1377"/>
      <c r="LND9" s="1377"/>
      <c r="LNE9" s="1377"/>
      <c r="LNF9" s="1377"/>
      <c r="LNG9" s="1377"/>
      <c r="LNH9" s="1377"/>
      <c r="LNI9" s="1377"/>
      <c r="LNJ9" s="1377"/>
      <c r="LNK9" s="1377"/>
      <c r="LNL9" s="1377"/>
      <c r="LNM9" s="1377"/>
      <c r="LNN9" s="1377"/>
      <c r="LNO9" s="1377"/>
      <c r="LNP9" s="1377"/>
      <c r="LNQ9" s="1377"/>
      <c r="LNR9" s="1377"/>
      <c r="LNS9" s="1377"/>
      <c r="LNT9" s="1377"/>
      <c r="LNU9" s="1377"/>
      <c r="LNV9" s="1377"/>
      <c r="LNW9" s="1377"/>
      <c r="LNX9" s="1377"/>
      <c r="LNY9" s="1377"/>
      <c r="LNZ9" s="1377"/>
      <c r="LOA9" s="1377"/>
      <c r="LOB9" s="1377"/>
      <c r="LOC9" s="1377"/>
      <c r="LOD9" s="1377"/>
      <c r="LOE9" s="1377"/>
      <c r="LOF9" s="1377"/>
      <c r="LOG9" s="1377"/>
      <c r="LOH9" s="1377"/>
      <c r="LOI9" s="1377"/>
      <c r="LOJ9" s="1377"/>
      <c r="LOK9" s="1377"/>
      <c r="LOL9" s="1377"/>
      <c r="LOM9" s="1377"/>
      <c r="LON9" s="1377"/>
      <c r="LOO9" s="1377"/>
      <c r="LOP9" s="1377"/>
      <c r="LOQ9" s="1377"/>
      <c r="LOR9" s="1377"/>
      <c r="LOS9" s="1377"/>
      <c r="LOT9" s="1377"/>
      <c r="LOU9" s="1377"/>
      <c r="LOV9" s="1377"/>
      <c r="LOW9" s="1377"/>
      <c r="LOX9" s="1377"/>
      <c r="LOY9" s="1377"/>
      <c r="LOZ9" s="1377"/>
      <c r="LPA9" s="1377"/>
      <c r="LPB9" s="1377"/>
      <c r="LPC9" s="1377"/>
      <c r="LPD9" s="1377"/>
      <c r="LPE9" s="1377"/>
      <c r="LPF9" s="1377"/>
      <c r="LPG9" s="1377"/>
      <c r="LPH9" s="1377"/>
      <c r="LPI9" s="1377"/>
      <c r="LPJ9" s="1377"/>
      <c r="LPK9" s="1377"/>
      <c r="LPL9" s="1377"/>
      <c r="LPM9" s="1377"/>
      <c r="LPN9" s="1377"/>
      <c r="LPO9" s="1377"/>
      <c r="LPP9" s="1377"/>
      <c r="LPQ9" s="1377"/>
      <c r="LPR9" s="1377"/>
      <c r="LPS9" s="1377"/>
      <c r="LPT9" s="1377"/>
      <c r="LPU9" s="1377"/>
      <c r="LPV9" s="1377"/>
      <c r="LPW9" s="1377"/>
      <c r="LPX9" s="1377"/>
      <c r="LPY9" s="1377"/>
      <c r="LPZ9" s="1377"/>
      <c r="LQA9" s="1377"/>
      <c r="LQB9" s="1377"/>
      <c r="LQC9" s="1377"/>
      <c r="LQD9" s="1377"/>
      <c r="LQE9" s="1377"/>
      <c r="LQF9" s="1377"/>
      <c r="LQG9" s="1377"/>
      <c r="LQH9" s="1377"/>
      <c r="LQI9" s="1377"/>
      <c r="LQJ9" s="1377"/>
      <c r="LQK9" s="1377"/>
      <c r="LQL9" s="1377"/>
      <c r="LQM9" s="1377"/>
      <c r="LQN9" s="1377"/>
      <c r="LQO9" s="1377"/>
      <c r="LQP9" s="1377"/>
      <c r="LQQ9" s="1377"/>
      <c r="LQR9" s="1377"/>
      <c r="LQS9" s="1377"/>
      <c r="LQT9" s="1377"/>
      <c r="LQU9" s="1377"/>
      <c r="LQV9" s="1377"/>
      <c r="LQW9" s="1377"/>
      <c r="LQX9" s="1377"/>
      <c r="LQY9" s="1377"/>
      <c r="LQZ9" s="1377"/>
      <c r="LRA9" s="1377"/>
      <c r="LRB9" s="1377"/>
      <c r="LRC9" s="1377"/>
      <c r="LRD9" s="1377"/>
      <c r="LRE9" s="1377"/>
      <c r="LRF9" s="1377"/>
      <c r="LRG9" s="1377"/>
      <c r="LRH9" s="1377"/>
      <c r="LRI9" s="1377"/>
      <c r="LRJ9" s="1377"/>
      <c r="LRK9" s="1377"/>
      <c r="LRL9" s="1377"/>
      <c r="LRM9" s="1377"/>
      <c r="LRN9" s="1377"/>
      <c r="LRO9" s="1377"/>
      <c r="LRP9" s="1377"/>
      <c r="LRQ9" s="1377"/>
      <c r="LRR9" s="1377"/>
      <c r="LRS9" s="1377"/>
      <c r="LRT9" s="1377"/>
      <c r="LRU9" s="1377"/>
      <c r="LRV9" s="1377"/>
      <c r="LRW9" s="1377"/>
      <c r="LRX9" s="1377"/>
      <c r="LRY9" s="1377"/>
      <c r="LRZ9" s="1377"/>
      <c r="LSA9" s="1377"/>
      <c r="LSB9" s="1377"/>
      <c r="LSC9" s="1377"/>
      <c r="LSD9" s="1377"/>
      <c r="LSE9" s="1377"/>
      <c r="LSF9" s="1377"/>
      <c r="LSG9" s="1377"/>
      <c r="LSH9" s="1377"/>
      <c r="LSI9" s="1377"/>
      <c r="LSJ9" s="1377"/>
      <c r="LSK9" s="1377"/>
      <c r="LSL9" s="1377"/>
      <c r="LSM9" s="1377"/>
      <c r="LSN9" s="1377"/>
      <c r="LSO9" s="1377"/>
      <c r="LSP9" s="1377"/>
      <c r="LSQ9" s="1377"/>
      <c r="LSR9" s="1377"/>
      <c r="LSS9" s="1377"/>
      <c r="LST9" s="1377"/>
      <c r="LSU9" s="1377"/>
      <c r="LSV9" s="1377"/>
      <c r="LSW9" s="1377"/>
      <c r="LSX9" s="1377"/>
      <c r="LSY9" s="1377"/>
      <c r="LSZ9" s="1377"/>
      <c r="LTA9" s="1377"/>
      <c r="LTB9" s="1377"/>
      <c r="LTC9" s="1377"/>
      <c r="LTD9" s="1377"/>
      <c r="LTE9" s="1377"/>
      <c r="LTF9" s="1377"/>
      <c r="LTG9" s="1377"/>
      <c r="LTH9" s="1377"/>
      <c r="LTI9" s="1377"/>
      <c r="LTJ9" s="1377"/>
      <c r="LTK9" s="1377"/>
      <c r="LTL9" s="1377"/>
      <c r="LTM9" s="1377"/>
      <c r="LTN9" s="1377"/>
      <c r="LTO9" s="1377"/>
      <c r="LTP9" s="1377"/>
      <c r="LTQ9" s="1377"/>
      <c r="LTR9" s="1377"/>
      <c r="LTS9" s="1377"/>
      <c r="LTT9" s="1377"/>
      <c r="LTU9" s="1377"/>
      <c r="LTV9" s="1377"/>
      <c r="LTW9" s="1377"/>
      <c r="LTX9" s="1377"/>
      <c r="LTY9" s="1377"/>
      <c r="LTZ9" s="1377"/>
      <c r="LUA9" s="1377"/>
      <c r="LUB9" s="1377"/>
      <c r="LUC9" s="1377"/>
      <c r="LUD9" s="1377"/>
      <c r="LUE9" s="1377"/>
      <c r="LUF9" s="1377"/>
      <c r="LUG9" s="1377"/>
      <c r="LUH9" s="1377"/>
      <c r="LUI9" s="1377"/>
      <c r="LUJ9" s="1377"/>
      <c r="LUK9" s="1377"/>
      <c r="LUL9" s="1377"/>
      <c r="LUM9" s="1377"/>
      <c r="LUN9" s="1377"/>
      <c r="LUO9" s="1377"/>
      <c r="LUP9" s="1377"/>
      <c r="LUQ9" s="1377"/>
      <c r="LUR9" s="1377"/>
      <c r="LUS9" s="1377"/>
      <c r="LUT9" s="1377"/>
      <c r="LUU9" s="1377"/>
      <c r="LUV9" s="1377"/>
      <c r="LUW9" s="1377"/>
      <c r="LUX9" s="1377"/>
      <c r="LUY9" s="1377"/>
      <c r="LUZ9" s="1377"/>
      <c r="LVA9" s="1377"/>
      <c r="LVB9" s="1377"/>
      <c r="LVC9" s="1377"/>
      <c r="LVD9" s="1377"/>
      <c r="LVE9" s="1377"/>
      <c r="LVF9" s="1377"/>
      <c r="LVG9" s="1377"/>
      <c r="LVH9" s="1377"/>
      <c r="LVI9" s="1377"/>
      <c r="LVJ9" s="1377"/>
      <c r="LVK9" s="1377"/>
      <c r="LVL9" s="1377"/>
      <c r="LVM9" s="1377"/>
      <c r="LVN9" s="1377"/>
      <c r="LVO9" s="1377"/>
      <c r="LVP9" s="1377"/>
      <c r="LVQ9" s="1377"/>
      <c r="LVR9" s="1377"/>
      <c r="LVS9" s="1377"/>
      <c r="LVT9" s="1377"/>
      <c r="LVU9" s="1377"/>
      <c r="LVV9" s="1377"/>
      <c r="LVW9" s="1377"/>
      <c r="LVX9" s="1377"/>
      <c r="LVY9" s="1377"/>
      <c r="LVZ9" s="1377"/>
      <c r="LWA9" s="1377"/>
      <c r="LWB9" s="1377"/>
      <c r="LWC9" s="1377"/>
      <c r="LWD9" s="1377"/>
      <c r="LWE9" s="1377"/>
      <c r="LWF9" s="1377"/>
      <c r="LWG9" s="1377"/>
      <c r="LWH9" s="1377"/>
      <c r="LWI9" s="1377"/>
      <c r="LWJ9" s="1377"/>
      <c r="LWK9" s="1377"/>
      <c r="LWL9" s="1377"/>
      <c r="LWM9" s="1377"/>
      <c r="LWN9" s="1377"/>
      <c r="LWO9" s="1377"/>
      <c r="LWP9" s="1377"/>
      <c r="LWQ9" s="1377"/>
      <c r="LWR9" s="1377"/>
      <c r="LWS9" s="1377"/>
      <c r="LWT9" s="1377"/>
      <c r="LWU9" s="1377"/>
      <c r="LWV9" s="1377"/>
      <c r="LWW9" s="1377"/>
      <c r="LWX9" s="1377"/>
      <c r="LWY9" s="1377"/>
      <c r="LWZ9" s="1377"/>
      <c r="LXA9" s="1377"/>
      <c r="LXB9" s="1377"/>
      <c r="LXC9" s="1377"/>
      <c r="LXD9" s="1377"/>
      <c r="LXE9" s="1377"/>
      <c r="LXF9" s="1377"/>
      <c r="LXG9" s="1377"/>
      <c r="LXH9" s="1377"/>
      <c r="LXI9" s="1377"/>
      <c r="LXJ9" s="1377"/>
      <c r="LXK9" s="1377"/>
      <c r="LXL9" s="1377"/>
      <c r="LXM9" s="1377"/>
      <c r="LXN9" s="1377"/>
      <c r="LXO9" s="1377"/>
      <c r="LXP9" s="1377"/>
      <c r="LXQ9" s="1377"/>
      <c r="LXR9" s="1377"/>
      <c r="LXS9" s="1377"/>
      <c r="LXT9" s="1377"/>
      <c r="LXU9" s="1377"/>
      <c r="LXV9" s="1377"/>
      <c r="LXW9" s="1377"/>
      <c r="LXX9" s="1377"/>
      <c r="LXY9" s="1377"/>
      <c r="LXZ9" s="1377"/>
      <c r="LYA9" s="1377"/>
      <c r="LYB9" s="1377"/>
      <c r="LYC9" s="1377"/>
      <c r="LYD9" s="1377"/>
      <c r="LYE9" s="1377"/>
      <c r="LYF9" s="1377"/>
      <c r="LYG9" s="1377"/>
      <c r="LYH9" s="1377"/>
      <c r="LYI9" s="1377"/>
      <c r="LYJ9" s="1377"/>
      <c r="LYK9" s="1377"/>
      <c r="LYL9" s="1377"/>
      <c r="LYM9" s="1377"/>
      <c r="LYN9" s="1377"/>
      <c r="LYO9" s="1377"/>
      <c r="LYP9" s="1377"/>
      <c r="LYQ9" s="1377"/>
      <c r="LYR9" s="1377"/>
      <c r="LYS9" s="1377"/>
      <c r="LYT9" s="1377"/>
      <c r="LYU9" s="1377"/>
      <c r="LYV9" s="1377"/>
      <c r="LYW9" s="1377"/>
      <c r="LYX9" s="1377"/>
      <c r="LYY9" s="1377"/>
      <c r="LYZ9" s="1377"/>
      <c r="LZA9" s="1377"/>
      <c r="LZB9" s="1377"/>
      <c r="LZC9" s="1377"/>
      <c r="LZD9" s="1377"/>
      <c r="LZE9" s="1377"/>
      <c r="LZF9" s="1377"/>
      <c r="LZG9" s="1377"/>
      <c r="LZH9" s="1377"/>
      <c r="LZI9" s="1377"/>
      <c r="LZJ9" s="1377"/>
      <c r="LZK9" s="1377"/>
      <c r="LZL9" s="1377"/>
      <c r="LZM9" s="1377"/>
      <c r="LZN9" s="1377"/>
      <c r="LZO9" s="1377"/>
      <c r="LZP9" s="1377"/>
      <c r="LZQ9" s="1377"/>
      <c r="LZR9" s="1377"/>
      <c r="LZS9" s="1377"/>
      <c r="LZT9" s="1377"/>
      <c r="LZU9" s="1377"/>
      <c r="LZV9" s="1377"/>
      <c r="LZW9" s="1377"/>
      <c r="LZX9" s="1377"/>
      <c r="LZY9" s="1377"/>
      <c r="LZZ9" s="1377"/>
      <c r="MAA9" s="1377"/>
      <c r="MAB9" s="1377"/>
      <c r="MAC9" s="1377"/>
      <c r="MAD9" s="1377"/>
      <c r="MAE9" s="1377"/>
      <c r="MAF9" s="1377"/>
      <c r="MAG9" s="1377"/>
      <c r="MAH9" s="1377"/>
      <c r="MAI9" s="1377"/>
      <c r="MAJ9" s="1377"/>
      <c r="MAK9" s="1377"/>
      <c r="MAL9" s="1377"/>
      <c r="MAM9" s="1377"/>
      <c r="MAN9" s="1377"/>
      <c r="MAO9" s="1377"/>
      <c r="MAP9" s="1377"/>
      <c r="MAQ9" s="1377"/>
      <c r="MAR9" s="1377"/>
      <c r="MAS9" s="1377"/>
      <c r="MAT9" s="1377"/>
      <c r="MAU9" s="1377"/>
      <c r="MAV9" s="1377"/>
      <c r="MAW9" s="1377"/>
      <c r="MAX9" s="1377"/>
      <c r="MAY9" s="1377"/>
      <c r="MAZ9" s="1377"/>
      <c r="MBA9" s="1377"/>
      <c r="MBB9" s="1377"/>
      <c r="MBC9" s="1377"/>
      <c r="MBD9" s="1377"/>
      <c r="MBE9" s="1377"/>
      <c r="MBF9" s="1377"/>
      <c r="MBG9" s="1377"/>
      <c r="MBH9" s="1377"/>
      <c r="MBI9" s="1377"/>
      <c r="MBJ9" s="1377"/>
      <c r="MBK9" s="1377"/>
      <c r="MBL9" s="1377"/>
      <c r="MBM9" s="1377"/>
      <c r="MBN9" s="1377"/>
      <c r="MBO9" s="1377"/>
      <c r="MBP9" s="1377"/>
      <c r="MBQ9" s="1377"/>
      <c r="MBR9" s="1377"/>
      <c r="MBS9" s="1377"/>
      <c r="MBT9" s="1377"/>
      <c r="MBU9" s="1377"/>
      <c r="MBV9" s="1377"/>
      <c r="MBW9" s="1377"/>
      <c r="MBX9" s="1377"/>
      <c r="MBY9" s="1377"/>
      <c r="MBZ9" s="1377"/>
      <c r="MCA9" s="1377"/>
      <c r="MCB9" s="1377"/>
      <c r="MCC9" s="1377"/>
      <c r="MCD9" s="1377"/>
      <c r="MCE9" s="1377"/>
      <c r="MCF9" s="1377"/>
      <c r="MCG9" s="1377"/>
      <c r="MCH9" s="1377"/>
      <c r="MCI9" s="1377"/>
      <c r="MCJ9" s="1377"/>
      <c r="MCK9" s="1377"/>
      <c r="MCL9" s="1377"/>
      <c r="MCM9" s="1377"/>
      <c r="MCN9" s="1377"/>
      <c r="MCO9" s="1377"/>
      <c r="MCP9" s="1377"/>
      <c r="MCQ9" s="1377"/>
      <c r="MCR9" s="1377"/>
      <c r="MCS9" s="1377"/>
      <c r="MCT9" s="1377"/>
      <c r="MCU9" s="1377"/>
      <c r="MCV9" s="1377"/>
      <c r="MCW9" s="1377"/>
      <c r="MCX9" s="1377"/>
      <c r="MCY9" s="1377"/>
      <c r="MCZ9" s="1377"/>
      <c r="MDA9" s="1377"/>
      <c r="MDB9" s="1377"/>
      <c r="MDC9" s="1377"/>
      <c r="MDD9" s="1377"/>
      <c r="MDE9" s="1377"/>
      <c r="MDF9" s="1377"/>
      <c r="MDG9" s="1377"/>
      <c r="MDH9" s="1377"/>
      <c r="MDI9" s="1377"/>
      <c r="MDJ9" s="1377"/>
      <c r="MDK9" s="1377"/>
      <c r="MDL9" s="1377"/>
      <c r="MDM9" s="1377"/>
      <c r="MDN9" s="1377"/>
      <c r="MDO9" s="1377"/>
      <c r="MDP9" s="1377"/>
      <c r="MDQ9" s="1377"/>
      <c r="MDR9" s="1377"/>
      <c r="MDS9" s="1377"/>
      <c r="MDT9" s="1377"/>
      <c r="MDU9" s="1377"/>
      <c r="MDV9" s="1377"/>
      <c r="MDW9" s="1377"/>
      <c r="MDX9" s="1377"/>
      <c r="MDY9" s="1377"/>
      <c r="MDZ9" s="1377"/>
      <c r="MEA9" s="1377"/>
      <c r="MEB9" s="1377"/>
      <c r="MEC9" s="1377"/>
      <c r="MED9" s="1377"/>
      <c r="MEE9" s="1377"/>
      <c r="MEF9" s="1377"/>
      <c r="MEG9" s="1377"/>
      <c r="MEH9" s="1377"/>
      <c r="MEI9" s="1377"/>
      <c r="MEJ9" s="1377"/>
      <c r="MEK9" s="1377"/>
      <c r="MEL9" s="1377"/>
      <c r="MEM9" s="1377"/>
      <c r="MEN9" s="1377"/>
      <c r="MEO9" s="1377"/>
      <c r="MEP9" s="1377"/>
      <c r="MEQ9" s="1377"/>
      <c r="MER9" s="1377"/>
      <c r="MES9" s="1377"/>
      <c r="MET9" s="1377"/>
      <c r="MEU9" s="1377"/>
      <c r="MEV9" s="1377"/>
      <c r="MEW9" s="1377"/>
      <c r="MEX9" s="1377"/>
      <c r="MEY9" s="1377"/>
      <c r="MEZ9" s="1377"/>
      <c r="MFA9" s="1377"/>
      <c r="MFB9" s="1377"/>
      <c r="MFC9" s="1377"/>
      <c r="MFD9" s="1377"/>
      <c r="MFE9" s="1377"/>
      <c r="MFF9" s="1377"/>
      <c r="MFG9" s="1377"/>
      <c r="MFH9" s="1377"/>
      <c r="MFI9" s="1377"/>
      <c r="MFJ9" s="1377"/>
      <c r="MFK9" s="1377"/>
      <c r="MFL9" s="1377"/>
      <c r="MFM9" s="1377"/>
      <c r="MFN9" s="1377"/>
      <c r="MFO9" s="1377"/>
      <c r="MFP9" s="1377"/>
      <c r="MFQ9" s="1377"/>
      <c r="MFR9" s="1377"/>
      <c r="MFS9" s="1377"/>
      <c r="MFT9" s="1377"/>
      <c r="MFU9" s="1377"/>
      <c r="MFV9" s="1377"/>
      <c r="MFW9" s="1377"/>
      <c r="MFX9" s="1377"/>
      <c r="MFY9" s="1377"/>
      <c r="MFZ9" s="1377"/>
      <c r="MGA9" s="1377"/>
      <c r="MGB9" s="1377"/>
      <c r="MGC9" s="1377"/>
      <c r="MGD9" s="1377"/>
      <c r="MGE9" s="1377"/>
      <c r="MGF9" s="1377"/>
      <c r="MGG9" s="1377"/>
      <c r="MGH9" s="1377"/>
      <c r="MGI9" s="1377"/>
      <c r="MGJ9" s="1377"/>
      <c r="MGK9" s="1377"/>
      <c r="MGL9" s="1377"/>
      <c r="MGM9" s="1377"/>
      <c r="MGN9" s="1377"/>
      <c r="MGO9" s="1377"/>
      <c r="MGP9" s="1377"/>
      <c r="MGQ9" s="1377"/>
      <c r="MGR9" s="1377"/>
      <c r="MGS9" s="1377"/>
      <c r="MGT9" s="1377"/>
      <c r="MGU9" s="1377"/>
      <c r="MGV9" s="1377"/>
      <c r="MGW9" s="1377"/>
      <c r="MGX9" s="1377"/>
      <c r="MGY9" s="1377"/>
      <c r="MGZ9" s="1377"/>
      <c r="MHA9" s="1377"/>
      <c r="MHB9" s="1377"/>
      <c r="MHC9" s="1377"/>
      <c r="MHD9" s="1377"/>
      <c r="MHE9" s="1377"/>
      <c r="MHF9" s="1377"/>
      <c r="MHG9" s="1377"/>
      <c r="MHH9" s="1377"/>
      <c r="MHI9" s="1377"/>
      <c r="MHJ9" s="1377"/>
      <c r="MHK9" s="1377"/>
      <c r="MHL9" s="1377"/>
      <c r="MHM9" s="1377"/>
      <c r="MHN9" s="1377"/>
      <c r="MHO9" s="1377"/>
      <c r="MHP9" s="1377"/>
      <c r="MHQ9" s="1377"/>
      <c r="MHR9" s="1377"/>
      <c r="MHS9" s="1377"/>
      <c r="MHT9" s="1377"/>
      <c r="MHU9" s="1377"/>
      <c r="MHV9" s="1377"/>
      <c r="MHW9" s="1377"/>
      <c r="MHX9" s="1377"/>
      <c r="MHY9" s="1377"/>
      <c r="MHZ9" s="1377"/>
      <c r="MIA9" s="1377"/>
      <c r="MIB9" s="1377"/>
      <c r="MIC9" s="1377"/>
      <c r="MID9" s="1377"/>
      <c r="MIE9" s="1377"/>
      <c r="MIF9" s="1377"/>
      <c r="MIG9" s="1377"/>
      <c r="MIH9" s="1377"/>
      <c r="MII9" s="1377"/>
      <c r="MIJ9" s="1377"/>
      <c r="MIK9" s="1377"/>
      <c r="MIL9" s="1377"/>
      <c r="MIM9" s="1377"/>
      <c r="MIN9" s="1377"/>
      <c r="MIO9" s="1377"/>
      <c r="MIP9" s="1377"/>
      <c r="MIQ9" s="1377"/>
      <c r="MIR9" s="1377"/>
      <c r="MIS9" s="1377"/>
      <c r="MIT9" s="1377"/>
      <c r="MIU9" s="1377"/>
      <c r="MIV9" s="1377"/>
      <c r="MIW9" s="1377"/>
      <c r="MIX9" s="1377"/>
      <c r="MIY9" s="1377"/>
      <c r="MIZ9" s="1377"/>
      <c r="MJA9" s="1377"/>
      <c r="MJB9" s="1377"/>
      <c r="MJC9" s="1377"/>
      <c r="MJD9" s="1377"/>
      <c r="MJE9" s="1377"/>
      <c r="MJF9" s="1377"/>
      <c r="MJG9" s="1377"/>
      <c r="MJH9" s="1377"/>
      <c r="MJI9" s="1377"/>
      <c r="MJJ9" s="1377"/>
      <c r="MJK9" s="1377"/>
      <c r="MJL9" s="1377"/>
      <c r="MJM9" s="1377"/>
      <c r="MJN9" s="1377"/>
      <c r="MJO9" s="1377"/>
      <c r="MJP9" s="1377"/>
      <c r="MJQ9" s="1377"/>
      <c r="MJR9" s="1377"/>
      <c r="MJS9" s="1377"/>
      <c r="MJT9" s="1377"/>
      <c r="MJU9" s="1377"/>
      <c r="MJV9" s="1377"/>
      <c r="MJW9" s="1377"/>
      <c r="MJX9" s="1377"/>
      <c r="MJY9" s="1377"/>
      <c r="MJZ9" s="1377"/>
      <c r="MKA9" s="1377"/>
      <c r="MKB9" s="1377"/>
      <c r="MKC9" s="1377"/>
      <c r="MKD9" s="1377"/>
      <c r="MKE9" s="1377"/>
      <c r="MKF9" s="1377"/>
      <c r="MKG9" s="1377"/>
      <c r="MKH9" s="1377"/>
      <c r="MKI9" s="1377"/>
      <c r="MKJ9" s="1377"/>
      <c r="MKK9" s="1377"/>
      <c r="MKL9" s="1377"/>
      <c r="MKM9" s="1377"/>
      <c r="MKN9" s="1377"/>
      <c r="MKO9" s="1377"/>
      <c r="MKP9" s="1377"/>
      <c r="MKQ9" s="1377"/>
      <c r="MKR9" s="1377"/>
      <c r="MKS9" s="1377"/>
      <c r="MKT9" s="1377"/>
      <c r="MKU9" s="1377"/>
      <c r="MKV9" s="1377"/>
      <c r="MKW9" s="1377"/>
      <c r="MKX9" s="1377"/>
      <c r="MKY9" s="1377"/>
      <c r="MKZ9" s="1377"/>
      <c r="MLA9" s="1377"/>
      <c r="MLB9" s="1377"/>
      <c r="MLC9" s="1377"/>
      <c r="MLD9" s="1377"/>
      <c r="MLE9" s="1377"/>
      <c r="MLF9" s="1377"/>
      <c r="MLG9" s="1377"/>
      <c r="MLH9" s="1377"/>
      <c r="MLI9" s="1377"/>
      <c r="MLJ9" s="1377"/>
      <c r="MLK9" s="1377"/>
      <c r="MLL9" s="1377"/>
      <c r="MLM9" s="1377"/>
      <c r="MLN9" s="1377"/>
      <c r="MLO9" s="1377"/>
      <c r="MLP9" s="1377"/>
      <c r="MLQ9" s="1377"/>
      <c r="MLR9" s="1377"/>
      <c r="MLS9" s="1377"/>
      <c r="MLT9" s="1377"/>
      <c r="MLU9" s="1377"/>
      <c r="MLV9" s="1377"/>
      <c r="MLW9" s="1377"/>
      <c r="MLX9" s="1377"/>
      <c r="MLY9" s="1377"/>
      <c r="MLZ9" s="1377"/>
      <c r="MMA9" s="1377"/>
      <c r="MMB9" s="1377"/>
      <c r="MMC9" s="1377"/>
      <c r="MMD9" s="1377"/>
      <c r="MME9" s="1377"/>
      <c r="MMF9" s="1377"/>
      <c r="MMG9" s="1377"/>
      <c r="MMH9" s="1377"/>
      <c r="MMI9" s="1377"/>
      <c r="MMJ9" s="1377"/>
      <c r="MMK9" s="1377"/>
      <c r="MML9" s="1377"/>
      <c r="MMM9" s="1377"/>
      <c r="MMN9" s="1377"/>
      <c r="MMO9" s="1377"/>
      <c r="MMP9" s="1377"/>
      <c r="MMQ9" s="1377"/>
      <c r="MMR9" s="1377"/>
      <c r="MMS9" s="1377"/>
      <c r="MMT9" s="1377"/>
      <c r="MMU9" s="1377"/>
      <c r="MMV9" s="1377"/>
      <c r="MMW9" s="1377"/>
      <c r="MMX9" s="1377"/>
      <c r="MMY9" s="1377"/>
      <c r="MMZ9" s="1377"/>
      <c r="MNA9" s="1377"/>
      <c r="MNB9" s="1377"/>
      <c r="MNC9" s="1377"/>
      <c r="MND9" s="1377"/>
      <c r="MNE9" s="1377"/>
      <c r="MNF9" s="1377"/>
      <c r="MNG9" s="1377"/>
      <c r="MNH9" s="1377"/>
      <c r="MNI9" s="1377"/>
      <c r="MNJ9" s="1377"/>
      <c r="MNK9" s="1377"/>
      <c r="MNL9" s="1377"/>
      <c r="MNM9" s="1377"/>
      <c r="MNN9" s="1377"/>
      <c r="MNO9" s="1377"/>
      <c r="MNP9" s="1377"/>
      <c r="MNQ9" s="1377"/>
      <c r="MNR9" s="1377"/>
      <c r="MNS9" s="1377"/>
      <c r="MNT9" s="1377"/>
      <c r="MNU9" s="1377"/>
      <c r="MNV9" s="1377"/>
      <c r="MNW9" s="1377"/>
      <c r="MNX9" s="1377"/>
      <c r="MNY9" s="1377"/>
      <c r="MNZ9" s="1377"/>
      <c r="MOA9" s="1377"/>
      <c r="MOB9" s="1377"/>
      <c r="MOC9" s="1377"/>
      <c r="MOD9" s="1377"/>
      <c r="MOE9" s="1377"/>
      <c r="MOF9" s="1377"/>
      <c r="MOG9" s="1377"/>
      <c r="MOH9" s="1377"/>
      <c r="MOI9" s="1377"/>
      <c r="MOJ9" s="1377"/>
      <c r="MOK9" s="1377"/>
      <c r="MOL9" s="1377"/>
      <c r="MOM9" s="1377"/>
      <c r="MON9" s="1377"/>
      <c r="MOO9" s="1377"/>
      <c r="MOP9" s="1377"/>
      <c r="MOQ9" s="1377"/>
      <c r="MOR9" s="1377"/>
      <c r="MOS9" s="1377"/>
      <c r="MOT9" s="1377"/>
      <c r="MOU9" s="1377"/>
      <c r="MOV9" s="1377"/>
      <c r="MOW9" s="1377"/>
      <c r="MOX9" s="1377"/>
      <c r="MOY9" s="1377"/>
      <c r="MOZ9" s="1377"/>
      <c r="MPA9" s="1377"/>
      <c r="MPB9" s="1377"/>
      <c r="MPC9" s="1377"/>
      <c r="MPD9" s="1377"/>
      <c r="MPE9" s="1377"/>
      <c r="MPF9" s="1377"/>
      <c r="MPG9" s="1377"/>
      <c r="MPH9" s="1377"/>
      <c r="MPI9" s="1377"/>
      <c r="MPJ9" s="1377"/>
      <c r="MPK9" s="1377"/>
      <c r="MPL9" s="1377"/>
      <c r="MPM9" s="1377"/>
      <c r="MPN9" s="1377"/>
      <c r="MPO9" s="1377"/>
      <c r="MPP9" s="1377"/>
      <c r="MPQ9" s="1377"/>
      <c r="MPR9" s="1377"/>
      <c r="MPS9" s="1377"/>
      <c r="MPT9" s="1377"/>
      <c r="MPU9" s="1377"/>
      <c r="MPV9" s="1377"/>
      <c r="MPW9" s="1377"/>
      <c r="MPX9" s="1377"/>
      <c r="MPY9" s="1377"/>
      <c r="MPZ9" s="1377"/>
      <c r="MQA9" s="1377"/>
      <c r="MQB9" s="1377"/>
      <c r="MQC9" s="1377"/>
      <c r="MQD9" s="1377"/>
      <c r="MQE9" s="1377"/>
      <c r="MQF9" s="1377"/>
      <c r="MQG9" s="1377"/>
      <c r="MQH9" s="1377"/>
      <c r="MQI9" s="1377"/>
      <c r="MQJ9" s="1377"/>
      <c r="MQK9" s="1377"/>
      <c r="MQL9" s="1377"/>
      <c r="MQM9" s="1377"/>
      <c r="MQN9" s="1377"/>
      <c r="MQO9" s="1377"/>
      <c r="MQP9" s="1377"/>
      <c r="MQQ9" s="1377"/>
      <c r="MQR9" s="1377"/>
      <c r="MQS9" s="1377"/>
      <c r="MQT9" s="1377"/>
      <c r="MQU9" s="1377"/>
      <c r="MQV9" s="1377"/>
      <c r="MQW9" s="1377"/>
      <c r="MQX9" s="1377"/>
      <c r="MQY9" s="1377"/>
      <c r="MQZ9" s="1377"/>
      <c r="MRA9" s="1377"/>
      <c r="MRB9" s="1377"/>
      <c r="MRC9" s="1377"/>
      <c r="MRD9" s="1377"/>
      <c r="MRE9" s="1377"/>
      <c r="MRF9" s="1377"/>
      <c r="MRG9" s="1377"/>
      <c r="MRH9" s="1377"/>
      <c r="MRI9" s="1377"/>
      <c r="MRJ9" s="1377"/>
      <c r="MRK9" s="1377"/>
      <c r="MRL9" s="1377"/>
      <c r="MRM9" s="1377"/>
      <c r="MRN9" s="1377"/>
      <c r="MRO9" s="1377"/>
      <c r="MRP9" s="1377"/>
      <c r="MRQ9" s="1377"/>
      <c r="MRR9" s="1377"/>
      <c r="MRS9" s="1377"/>
      <c r="MRT9" s="1377"/>
      <c r="MRU9" s="1377"/>
      <c r="MRV9" s="1377"/>
      <c r="MRW9" s="1377"/>
      <c r="MRX9" s="1377"/>
      <c r="MRY9" s="1377"/>
      <c r="MRZ9" s="1377"/>
      <c r="MSA9" s="1377"/>
      <c r="MSB9" s="1377"/>
      <c r="MSC9" s="1377"/>
      <c r="MSD9" s="1377"/>
      <c r="MSE9" s="1377"/>
      <c r="MSF9" s="1377"/>
      <c r="MSG9" s="1377"/>
      <c r="MSH9" s="1377"/>
      <c r="MSI9" s="1377"/>
      <c r="MSJ9" s="1377"/>
      <c r="MSK9" s="1377"/>
      <c r="MSL9" s="1377"/>
      <c r="MSM9" s="1377"/>
      <c r="MSN9" s="1377"/>
      <c r="MSO9" s="1377"/>
      <c r="MSP9" s="1377"/>
      <c r="MSQ9" s="1377"/>
      <c r="MSR9" s="1377"/>
      <c r="MSS9" s="1377"/>
      <c r="MST9" s="1377"/>
      <c r="MSU9" s="1377"/>
      <c r="MSV9" s="1377"/>
      <c r="MSW9" s="1377"/>
      <c r="MSX9" s="1377"/>
      <c r="MSY9" s="1377"/>
      <c r="MSZ9" s="1377"/>
      <c r="MTA9" s="1377"/>
      <c r="MTB9" s="1377"/>
      <c r="MTC9" s="1377"/>
      <c r="MTD9" s="1377"/>
      <c r="MTE9" s="1377"/>
      <c r="MTF9" s="1377"/>
      <c r="MTG9" s="1377"/>
      <c r="MTH9" s="1377"/>
      <c r="MTI9" s="1377"/>
      <c r="MTJ9" s="1377"/>
      <c r="MTK9" s="1377"/>
      <c r="MTL9" s="1377"/>
      <c r="MTM9" s="1377"/>
      <c r="MTN9" s="1377"/>
      <c r="MTO9" s="1377"/>
      <c r="MTP9" s="1377"/>
      <c r="MTQ9" s="1377"/>
      <c r="MTR9" s="1377"/>
      <c r="MTS9" s="1377"/>
      <c r="MTT9" s="1377"/>
      <c r="MTU9" s="1377"/>
      <c r="MTV9" s="1377"/>
      <c r="MTW9" s="1377"/>
      <c r="MTX9" s="1377"/>
      <c r="MTY9" s="1377"/>
      <c r="MTZ9" s="1377"/>
      <c r="MUA9" s="1377"/>
      <c r="MUB9" s="1377"/>
      <c r="MUC9" s="1377"/>
      <c r="MUD9" s="1377"/>
      <c r="MUE9" s="1377"/>
      <c r="MUF9" s="1377"/>
      <c r="MUG9" s="1377"/>
      <c r="MUH9" s="1377"/>
      <c r="MUI9" s="1377"/>
      <c r="MUJ9" s="1377"/>
      <c r="MUK9" s="1377"/>
      <c r="MUL9" s="1377"/>
      <c r="MUM9" s="1377"/>
      <c r="MUN9" s="1377"/>
      <c r="MUO9" s="1377"/>
      <c r="MUP9" s="1377"/>
      <c r="MUQ9" s="1377"/>
      <c r="MUR9" s="1377"/>
      <c r="MUS9" s="1377"/>
      <c r="MUT9" s="1377"/>
      <c r="MUU9" s="1377"/>
      <c r="MUV9" s="1377"/>
      <c r="MUW9" s="1377"/>
      <c r="MUX9" s="1377"/>
      <c r="MUY9" s="1377"/>
      <c r="MUZ9" s="1377"/>
      <c r="MVA9" s="1377"/>
      <c r="MVB9" s="1377"/>
      <c r="MVC9" s="1377"/>
      <c r="MVD9" s="1377"/>
      <c r="MVE9" s="1377"/>
      <c r="MVF9" s="1377"/>
      <c r="MVG9" s="1377"/>
      <c r="MVH9" s="1377"/>
      <c r="MVI9" s="1377"/>
      <c r="MVJ9" s="1377"/>
      <c r="MVK9" s="1377"/>
      <c r="MVL9" s="1377"/>
      <c r="MVM9" s="1377"/>
      <c r="MVN9" s="1377"/>
      <c r="MVO9" s="1377"/>
      <c r="MVP9" s="1377"/>
      <c r="MVQ9" s="1377"/>
      <c r="MVR9" s="1377"/>
      <c r="MVS9" s="1377"/>
      <c r="MVT9" s="1377"/>
      <c r="MVU9" s="1377"/>
      <c r="MVV9" s="1377"/>
      <c r="MVW9" s="1377"/>
      <c r="MVX9" s="1377"/>
      <c r="MVY9" s="1377"/>
      <c r="MVZ9" s="1377"/>
      <c r="MWA9" s="1377"/>
      <c r="MWB9" s="1377"/>
      <c r="MWC9" s="1377"/>
      <c r="MWD9" s="1377"/>
      <c r="MWE9" s="1377"/>
      <c r="MWF9" s="1377"/>
      <c r="MWG9" s="1377"/>
      <c r="MWH9" s="1377"/>
      <c r="MWI9" s="1377"/>
      <c r="MWJ9" s="1377"/>
      <c r="MWK9" s="1377"/>
      <c r="MWL9" s="1377"/>
      <c r="MWM9" s="1377"/>
      <c r="MWN9" s="1377"/>
      <c r="MWO9" s="1377"/>
      <c r="MWP9" s="1377"/>
      <c r="MWQ9" s="1377"/>
      <c r="MWR9" s="1377"/>
      <c r="MWS9" s="1377"/>
      <c r="MWT9" s="1377"/>
      <c r="MWU9" s="1377"/>
      <c r="MWV9" s="1377"/>
      <c r="MWW9" s="1377"/>
      <c r="MWX9" s="1377"/>
      <c r="MWY9" s="1377"/>
      <c r="MWZ9" s="1377"/>
      <c r="MXA9" s="1377"/>
      <c r="MXB9" s="1377"/>
      <c r="MXC9" s="1377"/>
      <c r="MXD9" s="1377"/>
      <c r="MXE9" s="1377"/>
      <c r="MXF9" s="1377"/>
      <c r="MXG9" s="1377"/>
      <c r="MXH9" s="1377"/>
      <c r="MXI9" s="1377"/>
      <c r="MXJ9" s="1377"/>
      <c r="MXK9" s="1377"/>
      <c r="MXL9" s="1377"/>
      <c r="MXM9" s="1377"/>
      <c r="MXN9" s="1377"/>
      <c r="MXO9" s="1377"/>
      <c r="MXP9" s="1377"/>
      <c r="MXQ9" s="1377"/>
      <c r="MXR9" s="1377"/>
      <c r="MXS9" s="1377"/>
      <c r="MXT9" s="1377"/>
      <c r="MXU9" s="1377"/>
      <c r="MXV9" s="1377"/>
      <c r="MXW9" s="1377"/>
      <c r="MXX9" s="1377"/>
      <c r="MXY9" s="1377"/>
      <c r="MXZ9" s="1377"/>
      <c r="MYA9" s="1377"/>
      <c r="MYB9" s="1377"/>
      <c r="MYC9" s="1377"/>
      <c r="MYD9" s="1377"/>
      <c r="MYE9" s="1377"/>
      <c r="MYF9" s="1377"/>
      <c r="MYG9" s="1377"/>
      <c r="MYH9" s="1377"/>
      <c r="MYI9" s="1377"/>
      <c r="MYJ9" s="1377"/>
      <c r="MYK9" s="1377"/>
      <c r="MYL9" s="1377"/>
      <c r="MYM9" s="1377"/>
      <c r="MYN9" s="1377"/>
      <c r="MYO9" s="1377"/>
      <c r="MYP9" s="1377"/>
      <c r="MYQ9" s="1377"/>
      <c r="MYR9" s="1377"/>
      <c r="MYS9" s="1377"/>
      <c r="MYT9" s="1377"/>
      <c r="MYU9" s="1377"/>
      <c r="MYV9" s="1377"/>
      <c r="MYW9" s="1377"/>
      <c r="MYX9" s="1377"/>
      <c r="MYY9" s="1377"/>
      <c r="MYZ9" s="1377"/>
      <c r="MZA9" s="1377"/>
      <c r="MZB9" s="1377"/>
      <c r="MZC9" s="1377"/>
      <c r="MZD9" s="1377"/>
      <c r="MZE9" s="1377"/>
      <c r="MZF9" s="1377"/>
      <c r="MZG9" s="1377"/>
      <c r="MZH9" s="1377"/>
      <c r="MZI9" s="1377"/>
      <c r="MZJ9" s="1377"/>
      <c r="MZK9" s="1377"/>
      <c r="MZL9" s="1377"/>
      <c r="MZM9" s="1377"/>
      <c r="MZN9" s="1377"/>
      <c r="MZO9" s="1377"/>
      <c r="MZP9" s="1377"/>
      <c r="MZQ9" s="1377"/>
      <c r="MZR9" s="1377"/>
      <c r="MZS9" s="1377"/>
      <c r="MZT9" s="1377"/>
      <c r="MZU9" s="1377"/>
      <c r="MZV9" s="1377"/>
      <c r="MZW9" s="1377"/>
      <c r="MZX9" s="1377"/>
      <c r="MZY9" s="1377"/>
      <c r="MZZ9" s="1377"/>
      <c r="NAA9" s="1377"/>
      <c r="NAB9" s="1377"/>
      <c r="NAC9" s="1377"/>
      <c r="NAD9" s="1377"/>
      <c r="NAE9" s="1377"/>
      <c r="NAF9" s="1377"/>
      <c r="NAG9" s="1377"/>
      <c r="NAH9" s="1377"/>
      <c r="NAI9" s="1377"/>
      <c r="NAJ9" s="1377"/>
      <c r="NAK9" s="1377"/>
      <c r="NAL9" s="1377"/>
      <c r="NAM9" s="1377"/>
      <c r="NAN9" s="1377"/>
      <c r="NAO9" s="1377"/>
      <c r="NAP9" s="1377"/>
      <c r="NAQ9" s="1377"/>
      <c r="NAR9" s="1377"/>
      <c r="NAS9" s="1377"/>
      <c r="NAT9" s="1377"/>
      <c r="NAU9" s="1377"/>
      <c r="NAV9" s="1377"/>
      <c r="NAW9" s="1377"/>
      <c r="NAX9" s="1377"/>
      <c r="NAY9" s="1377"/>
      <c r="NAZ9" s="1377"/>
      <c r="NBA9" s="1377"/>
      <c r="NBB9" s="1377"/>
      <c r="NBC9" s="1377"/>
      <c r="NBD9" s="1377"/>
      <c r="NBE9" s="1377"/>
      <c r="NBF9" s="1377"/>
      <c r="NBG9" s="1377"/>
      <c r="NBH9" s="1377"/>
      <c r="NBI9" s="1377"/>
      <c r="NBJ9" s="1377"/>
      <c r="NBK9" s="1377"/>
      <c r="NBL9" s="1377"/>
      <c r="NBM9" s="1377"/>
      <c r="NBN9" s="1377"/>
      <c r="NBO9" s="1377"/>
      <c r="NBP9" s="1377"/>
      <c r="NBQ9" s="1377"/>
      <c r="NBR9" s="1377"/>
      <c r="NBS9" s="1377"/>
      <c r="NBT9" s="1377"/>
      <c r="NBU9" s="1377"/>
      <c r="NBV9" s="1377"/>
      <c r="NBW9" s="1377"/>
      <c r="NBX9" s="1377"/>
      <c r="NBY9" s="1377"/>
      <c r="NBZ9" s="1377"/>
      <c r="NCA9" s="1377"/>
      <c r="NCB9" s="1377"/>
      <c r="NCC9" s="1377"/>
      <c r="NCD9" s="1377"/>
      <c r="NCE9" s="1377"/>
      <c r="NCF9" s="1377"/>
      <c r="NCG9" s="1377"/>
      <c r="NCH9" s="1377"/>
      <c r="NCI9" s="1377"/>
      <c r="NCJ9" s="1377"/>
      <c r="NCK9" s="1377"/>
      <c r="NCL9" s="1377"/>
      <c r="NCM9" s="1377"/>
      <c r="NCN9" s="1377"/>
      <c r="NCO9" s="1377"/>
      <c r="NCP9" s="1377"/>
      <c r="NCQ9" s="1377"/>
      <c r="NCR9" s="1377"/>
      <c r="NCS9" s="1377"/>
      <c r="NCT9" s="1377"/>
      <c r="NCU9" s="1377"/>
      <c r="NCV9" s="1377"/>
      <c r="NCW9" s="1377"/>
      <c r="NCX9" s="1377"/>
      <c r="NCY9" s="1377"/>
      <c r="NCZ9" s="1377"/>
      <c r="NDA9" s="1377"/>
      <c r="NDB9" s="1377"/>
      <c r="NDC9" s="1377"/>
      <c r="NDD9" s="1377"/>
      <c r="NDE9" s="1377"/>
      <c r="NDF9" s="1377"/>
      <c r="NDG9" s="1377"/>
      <c r="NDH9" s="1377"/>
      <c r="NDI9" s="1377"/>
      <c r="NDJ9" s="1377"/>
      <c r="NDK9" s="1377"/>
      <c r="NDL9" s="1377"/>
      <c r="NDM9" s="1377"/>
      <c r="NDN9" s="1377"/>
      <c r="NDO9" s="1377"/>
      <c r="NDP9" s="1377"/>
      <c r="NDQ9" s="1377"/>
      <c r="NDR9" s="1377"/>
      <c r="NDS9" s="1377"/>
      <c r="NDT9" s="1377"/>
      <c r="NDU9" s="1377"/>
      <c r="NDV9" s="1377"/>
      <c r="NDW9" s="1377"/>
      <c r="NDX9" s="1377"/>
      <c r="NDY9" s="1377"/>
      <c r="NDZ9" s="1377"/>
      <c r="NEA9" s="1377"/>
      <c r="NEB9" s="1377"/>
      <c r="NEC9" s="1377"/>
      <c r="NED9" s="1377"/>
      <c r="NEE9" s="1377"/>
      <c r="NEF9" s="1377"/>
      <c r="NEG9" s="1377"/>
      <c r="NEH9" s="1377"/>
      <c r="NEI9" s="1377"/>
      <c r="NEJ9" s="1377"/>
      <c r="NEK9" s="1377"/>
      <c r="NEL9" s="1377"/>
      <c r="NEM9" s="1377"/>
      <c r="NEN9" s="1377"/>
      <c r="NEO9" s="1377"/>
      <c r="NEP9" s="1377"/>
      <c r="NEQ9" s="1377"/>
      <c r="NER9" s="1377"/>
      <c r="NES9" s="1377"/>
      <c r="NET9" s="1377"/>
      <c r="NEU9" s="1377"/>
      <c r="NEV9" s="1377"/>
      <c r="NEW9" s="1377"/>
      <c r="NEX9" s="1377"/>
      <c r="NEY9" s="1377"/>
      <c r="NEZ9" s="1377"/>
      <c r="NFA9" s="1377"/>
      <c r="NFB9" s="1377"/>
      <c r="NFC9" s="1377"/>
      <c r="NFD9" s="1377"/>
      <c r="NFE9" s="1377"/>
      <c r="NFF9" s="1377"/>
      <c r="NFG9" s="1377"/>
      <c r="NFH9" s="1377"/>
      <c r="NFI9" s="1377"/>
      <c r="NFJ9" s="1377"/>
      <c r="NFK9" s="1377"/>
      <c r="NFL9" s="1377"/>
      <c r="NFM9" s="1377"/>
      <c r="NFN9" s="1377"/>
      <c r="NFO9" s="1377"/>
      <c r="NFP9" s="1377"/>
      <c r="NFQ9" s="1377"/>
      <c r="NFR9" s="1377"/>
      <c r="NFS9" s="1377"/>
      <c r="NFT9" s="1377"/>
      <c r="NFU9" s="1377"/>
      <c r="NFV9" s="1377"/>
      <c r="NFW9" s="1377"/>
      <c r="NFX9" s="1377"/>
      <c r="NFY9" s="1377"/>
      <c r="NFZ9" s="1377"/>
      <c r="NGA9" s="1377"/>
      <c r="NGB9" s="1377"/>
      <c r="NGC9" s="1377"/>
      <c r="NGD9" s="1377"/>
      <c r="NGE9" s="1377"/>
      <c r="NGF9" s="1377"/>
      <c r="NGG9" s="1377"/>
      <c r="NGH9" s="1377"/>
      <c r="NGI9" s="1377"/>
      <c r="NGJ9" s="1377"/>
      <c r="NGK9" s="1377"/>
      <c r="NGL9" s="1377"/>
      <c r="NGM9" s="1377"/>
      <c r="NGN9" s="1377"/>
      <c r="NGO9" s="1377"/>
      <c r="NGP9" s="1377"/>
      <c r="NGQ9" s="1377"/>
      <c r="NGR9" s="1377"/>
      <c r="NGS9" s="1377"/>
      <c r="NGT9" s="1377"/>
      <c r="NGU9" s="1377"/>
      <c r="NGV9" s="1377"/>
      <c r="NGW9" s="1377"/>
      <c r="NGX9" s="1377"/>
      <c r="NGY9" s="1377"/>
      <c r="NGZ9" s="1377"/>
      <c r="NHA9" s="1377"/>
      <c r="NHB9" s="1377"/>
      <c r="NHC9" s="1377"/>
      <c r="NHD9" s="1377"/>
      <c r="NHE9" s="1377"/>
      <c r="NHF9" s="1377"/>
      <c r="NHG9" s="1377"/>
      <c r="NHH9" s="1377"/>
      <c r="NHI9" s="1377"/>
      <c r="NHJ9" s="1377"/>
      <c r="NHK9" s="1377"/>
      <c r="NHL9" s="1377"/>
      <c r="NHM9" s="1377"/>
      <c r="NHN9" s="1377"/>
      <c r="NHO9" s="1377"/>
      <c r="NHP9" s="1377"/>
      <c r="NHQ9" s="1377"/>
      <c r="NHR9" s="1377"/>
      <c r="NHS9" s="1377"/>
      <c r="NHT9" s="1377"/>
      <c r="NHU9" s="1377"/>
      <c r="NHV9" s="1377"/>
      <c r="NHW9" s="1377"/>
      <c r="NHX9" s="1377"/>
      <c r="NHY9" s="1377"/>
      <c r="NHZ9" s="1377"/>
      <c r="NIA9" s="1377"/>
      <c r="NIB9" s="1377"/>
      <c r="NIC9" s="1377"/>
      <c r="NID9" s="1377"/>
      <c r="NIE9" s="1377"/>
      <c r="NIF9" s="1377"/>
      <c r="NIG9" s="1377"/>
      <c r="NIH9" s="1377"/>
      <c r="NII9" s="1377"/>
      <c r="NIJ9" s="1377"/>
      <c r="NIK9" s="1377"/>
      <c r="NIL9" s="1377"/>
      <c r="NIM9" s="1377"/>
      <c r="NIN9" s="1377"/>
      <c r="NIO9" s="1377"/>
      <c r="NIP9" s="1377"/>
      <c r="NIQ9" s="1377"/>
      <c r="NIR9" s="1377"/>
      <c r="NIS9" s="1377"/>
      <c r="NIT9" s="1377"/>
      <c r="NIU9" s="1377"/>
      <c r="NIV9" s="1377"/>
      <c r="NIW9" s="1377"/>
      <c r="NIX9" s="1377"/>
      <c r="NIY9" s="1377"/>
      <c r="NIZ9" s="1377"/>
      <c r="NJA9" s="1377"/>
      <c r="NJB9" s="1377"/>
      <c r="NJC9" s="1377"/>
      <c r="NJD9" s="1377"/>
      <c r="NJE9" s="1377"/>
      <c r="NJF9" s="1377"/>
      <c r="NJG9" s="1377"/>
      <c r="NJH9" s="1377"/>
      <c r="NJI9" s="1377"/>
      <c r="NJJ9" s="1377"/>
      <c r="NJK9" s="1377"/>
      <c r="NJL9" s="1377"/>
      <c r="NJM9" s="1377"/>
      <c r="NJN9" s="1377"/>
      <c r="NJO9" s="1377"/>
      <c r="NJP9" s="1377"/>
      <c r="NJQ9" s="1377"/>
      <c r="NJR9" s="1377"/>
      <c r="NJS9" s="1377"/>
      <c r="NJT9" s="1377"/>
      <c r="NJU9" s="1377"/>
      <c r="NJV9" s="1377"/>
      <c r="NJW9" s="1377"/>
      <c r="NJX9" s="1377"/>
      <c r="NJY9" s="1377"/>
      <c r="NJZ9" s="1377"/>
      <c r="NKA9" s="1377"/>
      <c r="NKB9" s="1377"/>
      <c r="NKC9" s="1377"/>
      <c r="NKD9" s="1377"/>
      <c r="NKE9" s="1377"/>
      <c r="NKF9" s="1377"/>
      <c r="NKG9" s="1377"/>
      <c r="NKH9" s="1377"/>
      <c r="NKI9" s="1377"/>
      <c r="NKJ9" s="1377"/>
      <c r="NKK9" s="1377"/>
      <c r="NKL9" s="1377"/>
      <c r="NKM9" s="1377"/>
      <c r="NKN9" s="1377"/>
      <c r="NKO9" s="1377"/>
      <c r="NKP9" s="1377"/>
      <c r="NKQ9" s="1377"/>
      <c r="NKR9" s="1377"/>
      <c r="NKS9" s="1377"/>
      <c r="NKT9" s="1377"/>
      <c r="NKU9" s="1377"/>
      <c r="NKV9" s="1377"/>
      <c r="NKW9" s="1377"/>
      <c r="NKX9" s="1377"/>
      <c r="NKY9" s="1377"/>
      <c r="NKZ9" s="1377"/>
      <c r="NLA9" s="1377"/>
      <c r="NLB9" s="1377"/>
      <c r="NLC9" s="1377"/>
      <c r="NLD9" s="1377"/>
      <c r="NLE9" s="1377"/>
      <c r="NLF9" s="1377"/>
      <c r="NLG9" s="1377"/>
      <c r="NLH9" s="1377"/>
      <c r="NLI9" s="1377"/>
      <c r="NLJ9" s="1377"/>
      <c r="NLK9" s="1377"/>
      <c r="NLL9" s="1377"/>
      <c r="NLM9" s="1377"/>
      <c r="NLN9" s="1377"/>
      <c r="NLO9" s="1377"/>
      <c r="NLP9" s="1377"/>
      <c r="NLQ9" s="1377"/>
      <c r="NLR9" s="1377"/>
      <c r="NLS9" s="1377"/>
      <c r="NLT9" s="1377"/>
      <c r="NLU9" s="1377"/>
      <c r="NLV9" s="1377"/>
      <c r="NLW9" s="1377"/>
      <c r="NLX9" s="1377"/>
      <c r="NLY9" s="1377"/>
      <c r="NLZ9" s="1377"/>
      <c r="NMA9" s="1377"/>
      <c r="NMB9" s="1377"/>
      <c r="NMC9" s="1377"/>
      <c r="NMD9" s="1377"/>
      <c r="NME9" s="1377"/>
      <c r="NMF9" s="1377"/>
      <c r="NMG9" s="1377"/>
      <c r="NMH9" s="1377"/>
      <c r="NMI9" s="1377"/>
      <c r="NMJ9" s="1377"/>
      <c r="NMK9" s="1377"/>
      <c r="NML9" s="1377"/>
      <c r="NMM9" s="1377"/>
      <c r="NMN9" s="1377"/>
      <c r="NMO9" s="1377"/>
      <c r="NMP9" s="1377"/>
      <c r="NMQ9" s="1377"/>
      <c r="NMR9" s="1377"/>
      <c r="NMS9" s="1377"/>
      <c r="NMT9" s="1377"/>
      <c r="NMU9" s="1377"/>
      <c r="NMV9" s="1377"/>
      <c r="NMW9" s="1377"/>
      <c r="NMX9" s="1377"/>
      <c r="NMY9" s="1377"/>
      <c r="NMZ9" s="1377"/>
      <c r="NNA9" s="1377"/>
      <c r="NNB9" s="1377"/>
      <c r="NNC9" s="1377"/>
      <c r="NND9" s="1377"/>
      <c r="NNE9" s="1377"/>
      <c r="NNF9" s="1377"/>
      <c r="NNG9" s="1377"/>
      <c r="NNH9" s="1377"/>
      <c r="NNI9" s="1377"/>
      <c r="NNJ9" s="1377"/>
      <c r="NNK9" s="1377"/>
      <c r="NNL9" s="1377"/>
      <c r="NNM9" s="1377"/>
      <c r="NNN9" s="1377"/>
      <c r="NNO9" s="1377"/>
      <c r="NNP9" s="1377"/>
      <c r="NNQ9" s="1377"/>
      <c r="NNR9" s="1377"/>
      <c r="NNS9" s="1377"/>
      <c r="NNT9" s="1377"/>
      <c r="NNU9" s="1377"/>
      <c r="NNV9" s="1377"/>
      <c r="NNW9" s="1377"/>
      <c r="NNX9" s="1377"/>
      <c r="NNY9" s="1377"/>
      <c r="NNZ9" s="1377"/>
      <c r="NOA9" s="1377"/>
      <c r="NOB9" s="1377"/>
      <c r="NOC9" s="1377"/>
      <c r="NOD9" s="1377"/>
      <c r="NOE9" s="1377"/>
      <c r="NOF9" s="1377"/>
      <c r="NOG9" s="1377"/>
      <c r="NOH9" s="1377"/>
      <c r="NOI9" s="1377"/>
      <c r="NOJ9" s="1377"/>
      <c r="NOK9" s="1377"/>
      <c r="NOL9" s="1377"/>
      <c r="NOM9" s="1377"/>
      <c r="NON9" s="1377"/>
      <c r="NOO9" s="1377"/>
      <c r="NOP9" s="1377"/>
      <c r="NOQ9" s="1377"/>
      <c r="NOR9" s="1377"/>
      <c r="NOS9" s="1377"/>
      <c r="NOT9" s="1377"/>
      <c r="NOU9" s="1377"/>
      <c r="NOV9" s="1377"/>
      <c r="NOW9" s="1377"/>
      <c r="NOX9" s="1377"/>
      <c r="NOY9" s="1377"/>
      <c r="NOZ9" s="1377"/>
      <c r="NPA9" s="1377"/>
      <c r="NPB9" s="1377"/>
      <c r="NPC9" s="1377"/>
      <c r="NPD9" s="1377"/>
      <c r="NPE9" s="1377"/>
      <c r="NPF9" s="1377"/>
      <c r="NPG9" s="1377"/>
      <c r="NPH9" s="1377"/>
      <c r="NPI9" s="1377"/>
      <c r="NPJ9" s="1377"/>
      <c r="NPK9" s="1377"/>
      <c r="NPL9" s="1377"/>
      <c r="NPM9" s="1377"/>
      <c r="NPN9" s="1377"/>
      <c r="NPO9" s="1377"/>
      <c r="NPP9" s="1377"/>
      <c r="NPQ9" s="1377"/>
      <c r="NPR9" s="1377"/>
      <c r="NPS9" s="1377"/>
      <c r="NPT9" s="1377"/>
      <c r="NPU9" s="1377"/>
      <c r="NPV9" s="1377"/>
      <c r="NPW9" s="1377"/>
      <c r="NPX9" s="1377"/>
      <c r="NPY9" s="1377"/>
      <c r="NPZ9" s="1377"/>
      <c r="NQA9" s="1377"/>
      <c r="NQB9" s="1377"/>
      <c r="NQC9" s="1377"/>
      <c r="NQD9" s="1377"/>
      <c r="NQE9" s="1377"/>
      <c r="NQF9" s="1377"/>
      <c r="NQG9" s="1377"/>
      <c r="NQH9" s="1377"/>
      <c r="NQI9" s="1377"/>
      <c r="NQJ9" s="1377"/>
      <c r="NQK9" s="1377"/>
      <c r="NQL9" s="1377"/>
      <c r="NQM9" s="1377"/>
      <c r="NQN9" s="1377"/>
      <c r="NQO9" s="1377"/>
      <c r="NQP9" s="1377"/>
      <c r="NQQ9" s="1377"/>
      <c r="NQR9" s="1377"/>
      <c r="NQS9" s="1377"/>
      <c r="NQT9" s="1377"/>
      <c r="NQU9" s="1377"/>
      <c r="NQV9" s="1377"/>
      <c r="NQW9" s="1377"/>
      <c r="NQX9" s="1377"/>
      <c r="NQY9" s="1377"/>
      <c r="NQZ9" s="1377"/>
      <c r="NRA9" s="1377"/>
      <c r="NRB9" s="1377"/>
      <c r="NRC9" s="1377"/>
      <c r="NRD9" s="1377"/>
      <c r="NRE9" s="1377"/>
      <c r="NRF9" s="1377"/>
      <c r="NRG9" s="1377"/>
      <c r="NRH9" s="1377"/>
      <c r="NRI9" s="1377"/>
      <c r="NRJ9" s="1377"/>
      <c r="NRK9" s="1377"/>
      <c r="NRL9" s="1377"/>
      <c r="NRM9" s="1377"/>
      <c r="NRN9" s="1377"/>
      <c r="NRO9" s="1377"/>
      <c r="NRP9" s="1377"/>
      <c r="NRQ9" s="1377"/>
      <c r="NRR9" s="1377"/>
      <c r="NRS9" s="1377"/>
      <c r="NRT9" s="1377"/>
      <c r="NRU9" s="1377"/>
      <c r="NRV9" s="1377"/>
      <c r="NRW9" s="1377"/>
      <c r="NRX9" s="1377"/>
      <c r="NRY9" s="1377"/>
      <c r="NRZ9" s="1377"/>
      <c r="NSA9" s="1377"/>
      <c r="NSB9" s="1377"/>
      <c r="NSC9" s="1377"/>
      <c r="NSD9" s="1377"/>
      <c r="NSE9" s="1377"/>
      <c r="NSF9" s="1377"/>
      <c r="NSG9" s="1377"/>
      <c r="NSH9" s="1377"/>
      <c r="NSI9" s="1377"/>
      <c r="NSJ9" s="1377"/>
      <c r="NSK9" s="1377"/>
      <c r="NSL9" s="1377"/>
      <c r="NSM9" s="1377"/>
      <c r="NSN9" s="1377"/>
      <c r="NSO9" s="1377"/>
      <c r="NSP9" s="1377"/>
      <c r="NSQ9" s="1377"/>
      <c r="NSR9" s="1377"/>
      <c r="NSS9" s="1377"/>
      <c r="NST9" s="1377"/>
      <c r="NSU9" s="1377"/>
      <c r="NSV9" s="1377"/>
      <c r="NSW9" s="1377"/>
      <c r="NSX9" s="1377"/>
      <c r="NSY9" s="1377"/>
      <c r="NSZ9" s="1377"/>
      <c r="NTA9" s="1377"/>
      <c r="NTB9" s="1377"/>
      <c r="NTC9" s="1377"/>
      <c r="NTD9" s="1377"/>
      <c r="NTE9" s="1377"/>
      <c r="NTF9" s="1377"/>
      <c r="NTG9" s="1377"/>
      <c r="NTH9" s="1377"/>
      <c r="NTI9" s="1377"/>
      <c r="NTJ9" s="1377"/>
      <c r="NTK9" s="1377"/>
      <c r="NTL9" s="1377"/>
      <c r="NTM9" s="1377"/>
      <c r="NTN9" s="1377"/>
      <c r="NTO9" s="1377"/>
      <c r="NTP9" s="1377"/>
      <c r="NTQ9" s="1377"/>
      <c r="NTR9" s="1377"/>
      <c r="NTS9" s="1377"/>
      <c r="NTT9" s="1377"/>
      <c r="NTU9" s="1377"/>
      <c r="NTV9" s="1377"/>
      <c r="NTW9" s="1377"/>
      <c r="NTX9" s="1377"/>
      <c r="NTY9" s="1377"/>
      <c r="NTZ9" s="1377"/>
      <c r="NUA9" s="1377"/>
      <c r="NUB9" s="1377"/>
      <c r="NUC9" s="1377"/>
      <c r="NUD9" s="1377"/>
      <c r="NUE9" s="1377"/>
      <c r="NUF9" s="1377"/>
      <c r="NUG9" s="1377"/>
      <c r="NUH9" s="1377"/>
      <c r="NUI9" s="1377"/>
      <c r="NUJ9" s="1377"/>
      <c r="NUK9" s="1377"/>
      <c r="NUL9" s="1377"/>
      <c r="NUM9" s="1377"/>
      <c r="NUN9" s="1377"/>
      <c r="NUO9" s="1377"/>
      <c r="NUP9" s="1377"/>
      <c r="NUQ9" s="1377"/>
      <c r="NUR9" s="1377"/>
      <c r="NUS9" s="1377"/>
      <c r="NUT9" s="1377"/>
      <c r="NUU9" s="1377"/>
      <c r="NUV9" s="1377"/>
      <c r="NUW9" s="1377"/>
      <c r="NUX9" s="1377"/>
      <c r="NUY9" s="1377"/>
      <c r="NUZ9" s="1377"/>
      <c r="NVA9" s="1377"/>
      <c r="NVB9" s="1377"/>
      <c r="NVC9" s="1377"/>
      <c r="NVD9" s="1377"/>
      <c r="NVE9" s="1377"/>
      <c r="NVF9" s="1377"/>
      <c r="NVG9" s="1377"/>
      <c r="NVH9" s="1377"/>
      <c r="NVI9" s="1377"/>
      <c r="NVJ9" s="1377"/>
      <c r="NVK9" s="1377"/>
      <c r="NVL9" s="1377"/>
      <c r="NVM9" s="1377"/>
      <c r="NVN9" s="1377"/>
      <c r="NVO9" s="1377"/>
      <c r="NVP9" s="1377"/>
      <c r="NVQ9" s="1377"/>
      <c r="NVR9" s="1377"/>
      <c r="NVS9" s="1377"/>
      <c r="NVT9" s="1377"/>
      <c r="NVU9" s="1377"/>
      <c r="NVV9" s="1377"/>
      <c r="NVW9" s="1377"/>
      <c r="NVX9" s="1377"/>
      <c r="NVY9" s="1377"/>
      <c r="NVZ9" s="1377"/>
      <c r="NWA9" s="1377"/>
      <c r="NWB9" s="1377"/>
      <c r="NWC9" s="1377"/>
      <c r="NWD9" s="1377"/>
      <c r="NWE9" s="1377"/>
      <c r="NWF9" s="1377"/>
      <c r="NWG9" s="1377"/>
      <c r="NWH9" s="1377"/>
      <c r="NWI9" s="1377"/>
      <c r="NWJ9" s="1377"/>
      <c r="NWK9" s="1377"/>
      <c r="NWL9" s="1377"/>
      <c r="NWM9" s="1377"/>
      <c r="NWN9" s="1377"/>
      <c r="NWO9" s="1377"/>
      <c r="NWP9" s="1377"/>
      <c r="NWQ9" s="1377"/>
      <c r="NWR9" s="1377"/>
      <c r="NWS9" s="1377"/>
      <c r="NWT9" s="1377"/>
      <c r="NWU9" s="1377"/>
      <c r="NWV9" s="1377"/>
      <c r="NWW9" s="1377"/>
      <c r="NWX9" s="1377"/>
      <c r="NWY9" s="1377"/>
      <c r="NWZ9" s="1377"/>
      <c r="NXA9" s="1377"/>
      <c r="NXB9" s="1377"/>
      <c r="NXC9" s="1377"/>
      <c r="NXD9" s="1377"/>
      <c r="NXE9" s="1377"/>
      <c r="NXF9" s="1377"/>
      <c r="NXG9" s="1377"/>
      <c r="NXH9" s="1377"/>
      <c r="NXI9" s="1377"/>
      <c r="NXJ9" s="1377"/>
      <c r="NXK9" s="1377"/>
      <c r="NXL9" s="1377"/>
      <c r="NXM9" s="1377"/>
      <c r="NXN9" s="1377"/>
      <c r="NXO9" s="1377"/>
      <c r="NXP9" s="1377"/>
      <c r="NXQ9" s="1377"/>
      <c r="NXR9" s="1377"/>
      <c r="NXS9" s="1377"/>
      <c r="NXT9" s="1377"/>
      <c r="NXU9" s="1377"/>
      <c r="NXV9" s="1377"/>
      <c r="NXW9" s="1377"/>
      <c r="NXX9" s="1377"/>
      <c r="NXY9" s="1377"/>
      <c r="NXZ9" s="1377"/>
      <c r="NYA9" s="1377"/>
      <c r="NYB9" s="1377"/>
      <c r="NYC9" s="1377"/>
      <c r="NYD9" s="1377"/>
      <c r="NYE9" s="1377"/>
      <c r="NYF9" s="1377"/>
      <c r="NYG9" s="1377"/>
      <c r="NYH9" s="1377"/>
      <c r="NYI9" s="1377"/>
      <c r="NYJ9" s="1377"/>
      <c r="NYK9" s="1377"/>
      <c r="NYL9" s="1377"/>
      <c r="NYM9" s="1377"/>
      <c r="NYN9" s="1377"/>
      <c r="NYO9" s="1377"/>
      <c r="NYP9" s="1377"/>
      <c r="NYQ9" s="1377"/>
      <c r="NYR9" s="1377"/>
      <c r="NYS9" s="1377"/>
      <c r="NYT9" s="1377"/>
      <c r="NYU9" s="1377"/>
      <c r="NYV9" s="1377"/>
      <c r="NYW9" s="1377"/>
      <c r="NYX9" s="1377"/>
      <c r="NYY9" s="1377"/>
      <c r="NYZ9" s="1377"/>
      <c r="NZA9" s="1377"/>
      <c r="NZB9" s="1377"/>
      <c r="NZC9" s="1377"/>
      <c r="NZD9" s="1377"/>
      <c r="NZE9" s="1377"/>
      <c r="NZF9" s="1377"/>
      <c r="NZG9" s="1377"/>
      <c r="NZH9" s="1377"/>
      <c r="NZI9" s="1377"/>
      <c r="NZJ9" s="1377"/>
      <c r="NZK9" s="1377"/>
      <c r="NZL9" s="1377"/>
      <c r="NZM9" s="1377"/>
      <c r="NZN9" s="1377"/>
      <c r="NZO9" s="1377"/>
      <c r="NZP9" s="1377"/>
      <c r="NZQ9" s="1377"/>
      <c r="NZR9" s="1377"/>
      <c r="NZS9" s="1377"/>
      <c r="NZT9" s="1377"/>
      <c r="NZU9" s="1377"/>
      <c r="NZV9" s="1377"/>
      <c r="NZW9" s="1377"/>
      <c r="NZX9" s="1377"/>
      <c r="NZY9" s="1377"/>
      <c r="NZZ9" s="1377"/>
      <c r="OAA9" s="1377"/>
      <c r="OAB9" s="1377"/>
      <c r="OAC9" s="1377"/>
      <c r="OAD9" s="1377"/>
      <c r="OAE9" s="1377"/>
      <c r="OAF9" s="1377"/>
      <c r="OAG9" s="1377"/>
      <c r="OAH9" s="1377"/>
      <c r="OAI9" s="1377"/>
      <c r="OAJ9" s="1377"/>
      <c r="OAK9" s="1377"/>
      <c r="OAL9" s="1377"/>
      <c r="OAM9" s="1377"/>
      <c r="OAN9" s="1377"/>
      <c r="OAO9" s="1377"/>
      <c r="OAP9" s="1377"/>
      <c r="OAQ9" s="1377"/>
      <c r="OAR9" s="1377"/>
      <c r="OAS9" s="1377"/>
      <c r="OAT9" s="1377"/>
      <c r="OAU9" s="1377"/>
      <c r="OAV9" s="1377"/>
      <c r="OAW9" s="1377"/>
      <c r="OAX9" s="1377"/>
      <c r="OAY9" s="1377"/>
      <c r="OAZ9" s="1377"/>
      <c r="OBA9" s="1377"/>
      <c r="OBB9" s="1377"/>
      <c r="OBC9" s="1377"/>
      <c r="OBD9" s="1377"/>
      <c r="OBE9" s="1377"/>
      <c r="OBF9" s="1377"/>
      <c r="OBG9" s="1377"/>
      <c r="OBH9" s="1377"/>
      <c r="OBI9" s="1377"/>
      <c r="OBJ9" s="1377"/>
      <c r="OBK9" s="1377"/>
      <c r="OBL9" s="1377"/>
      <c r="OBM9" s="1377"/>
      <c r="OBN9" s="1377"/>
      <c r="OBO9" s="1377"/>
      <c r="OBP9" s="1377"/>
      <c r="OBQ9" s="1377"/>
      <c r="OBR9" s="1377"/>
      <c r="OBS9" s="1377"/>
      <c r="OBT9" s="1377"/>
      <c r="OBU9" s="1377"/>
      <c r="OBV9" s="1377"/>
      <c r="OBW9" s="1377"/>
      <c r="OBX9" s="1377"/>
      <c r="OBY9" s="1377"/>
      <c r="OBZ9" s="1377"/>
      <c r="OCA9" s="1377"/>
      <c r="OCB9" s="1377"/>
      <c r="OCC9" s="1377"/>
      <c r="OCD9" s="1377"/>
      <c r="OCE9" s="1377"/>
      <c r="OCF9" s="1377"/>
      <c r="OCG9" s="1377"/>
      <c r="OCH9" s="1377"/>
      <c r="OCI9" s="1377"/>
      <c r="OCJ9" s="1377"/>
      <c r="OCK9" s="1377"/>
      <c r="OCL9" s="1377"/>
      <c r="OCM9" s="1377"/>
      <c r="OCN9" s="1377"/>
      <c r="OCO9" s="1377"/>
      <c r="OCP9" s="1377"/>
      <c r="OCQ9" s="1377"/>
      <c r="OCR9" s="1377"/>
      <c r="OCS9" s="1377"/>
      <c r="OCT9" s="1377"/>
      <c r="OCU9" s="1377"/>
      <c r="OCV9" s="1377"/>
      <c r="OCW9" s="1377"/>
      <c r="OCX9" s="1377"/>
      <c r="OCY9" s="1377"/>
      <c r="OCZ9" s="1377"/>
      <c r="ODA9" s="1377"/>
      <c r="ODB9" s="1377"/>
      <c r="ODC9" s="1377"/>
      <c r="ODD9" s="1377"/>
      <c r="ODE9" s="1377"/>
      <c r="ODF9" s="1377"/>
      <c r="ODG9" s="1377"/>
      <c r="ODH9" s="1377"/>
      <c r="ODI9" s="1377"/>
      <c r="ODJ9" s="1377"/>
      <c r="ODK9" s="1377"/>
      <c r="ODL9" s="1377"/>
      <c r="ODM9" s="1377"/>
      <c r="ODN9" s="1377"/>
      <c r="ODO9" s="1377"/>
      <c r="ODP9" s="1377"/>
      <c r="ODQ9" s="1377"/>
      <c r="ODR9" s="1377"/>
      <c r="ODS9" s="1377"/>
      <c r="ODT9" s="1377"/>
      <c r="ODU9" s="1377"/>
      <c r="ODV9" s="1377"/>
      <c r="ODW9" s="1377"/>
      <c r="ODX9" s="1377"/>
      <c r="ODY9" s="1377"/>
      <c r="ODZ9" s="1377"/>
      <c r="OEA9" s="1377"/>
      <c r="OEB9" s="1377"/>
      <c r="OEC9" s="1377"/>
      <c r="OED9" s="1377"/>
      <c r="OEE9" s="1377"/>
      <c r="OEF9" s="1377"/>
      <c r="OEG9" s="1377"/>
      <c r="OEH9" s="1377"/>
      <c r="OEI9" s="1377"/>
      <c r="OEJ9" s="1377"/>
      <c r="OEK9" s="1377"/>
      <c r="OEL9" s="1377"/>
      <c r="OEM9" s="1377"/>
      <c r="OEN9" s="1377"/>
      <c r="OEO9" s="1377"/>
      <c r="OEP9" s="1377"/>
      <c r="OEQ9" s="1377"/>
      <c r="OER9" s="1377"/>
      <c r="OES9" s="1377"/>
      <c r="OET9" s="1377"/>
      <c r="OEU9" s="1377"/>
      <c r="OEV9" s="1377"/>
      <c r="OEW9" s="1377"/>
      <c r="OEX9" s="1377"/>
      <c r="OEY9" s="1377"/>
      <c r="OEZ9" s="1377"/>
      <c r="OFA9" s="1377"/>
      <c r="OFB9" s="1377"/>
      <c r="OFC9" s="1377"/>
      <c r="OFD9" s="1377"/>
      <c r="OFE9" s="1377"/>
      <c r="OFF9" s="1377"/>
      <c r="OFG9" s="1377"/>
      <c r="OFH9" s="1377"/>
      <c r="OFI9" s="1377"/>
      <c r="OFJ9" s="1377"/>
      <c r="OFK9" s="1377"/>
      <c r="OFL9" s="1377"/>
      <c r="OFM9" s="1377"/>
      <c r="OFN9" s="1377"/>
      <c r="OFO9" s="1377"/>
      <c r="OFP9" s="1377"/>
      <c r="OFQ9" s="1377"/>
      <c r="OFR9" s="1377"/>
      <c r="OFS9" s="1377"/>
      <c r="OFT9" s="1377"/>
      <c r="OFU9" s="1377"/>
      <c r="OFV9" s="1377"/>
      <c r="OFW9" s="1377"/>
      <c r="OFX9" s="1377"/>
      <c r="OFY9" s="1377"/>
      <c r="OFZ9" s="1377"/>
      <c r="OGA9" s="1377"/>
      <c r="OGB9" s="1377"/>
      <c r="OGC9" s="1377"/>
      <c r="OGD9" s="1377"/>
      <c r="OGE9" s="1377"/>
      <c r="OGF9" s="1377"/>
      <c r="OGG9" s="1377"/>
      <c r="OGH9" s="1377"/>
      <c r="OGI9" s="1377"/>
      <c r="OGJ9" s="1377"/>
      <c r="OGK9" s="1377"/>
      <c r="OGL9" s="1377"/>
      <c r="OGM9" s="1377"/>
      <c r="OGN9" s="1377"/>
      <c r="OGO9" s="1377"/>
      <c r="OGP9" s="1377"/>
      <c r="OGQ9" s="1377"/>
      <c r="OGR9" s="1377"/>
      <c r="OGS9" s="1377"/>
      <c r="OGT9" s="1377"/>
      <c r="OGU9" s="1377"/>
      <c r="OGV9" s="1377"/>
      <c r="OGW9" s="1377"/>
      <c r="OGX9" s="1377"/>
      <c r="OGY9" s="1377"/>
      <c r="OGZ9" s="1377"/>
      <c r="OHA9" s="1377"/>
      <c r="OHB9" s="1377"/>
      <c r="OHC9" s="1377"/>
      <c r="OHD9" s="1377"/>
      <c r="OHE9" s="1377"/>
      <c r="OHF9" s="1377"/>
      <c r="OHG9" s="1377"/>
      <c r="OHH9" s="1377"/>
      <c r="OHI9" s="1377"/>
      <c r="OHJ9" s="1377"/>
      <c r="OHK9" s="1377"/>
      <c r="OHL9" s="1377"/>
      <c r="OHM9" s="1377"/>
      <c r="OHN9" s="1377"/>
      <c r="OHO9" s="1377"/>
      <c r="OHP9" s="1377"/>
      <c r="OHQ9" s="1377"/>
      <c r="OHR9" s="1377"/>
      <c r="OHS9" s="1377"/>
      <c r="OHT9" s="1377"/>
      <c r="OHU9" s="1377"/>
      <c r="OHV9" s="1377"/>
      <c r="OHW9" s="1377"/>
      <c r="OHX9" s="1377"/>
      <c r="OHY9" s="1377"/>
      <c r="OHZ9" s="1377"/>
      <c r="OIA9" s="1377"/>
      <c r="OIB9" s="1377"/>
      <c r="OIC9" s="1377"/>
      <c r="OID9" s="1377"/>
      <c r="OIE9" s="1377"/>
      <c r="OIF9" s="1377"/>
      <c r="OIG9" s="1377"/>
      <c r="OIH9" s="1377"/>
      <c r="OII9" s="1377"/>
      <c r="OIJ9" s="1377"/>
      <c r="OIK9" s="1377"/>
      <c r="OIL9" s="1377"/>
      <c r="OIM9" s="1377"/>
      <c r="OIN9" s="1377"/>
      <c r="OIO9" s="1377"/>
      <c r="OIP9" s="1377"/>
      <c r="OIQ9" s="1377"/>
      <c r="OIR9" s="1377"/>
      <c r="OIS9" s="1377"/>
      <c r="OIT9" s="1377"/>
      <c r="OIU9" s="1377"/>
      <c r="OIV9" s="1377"/>
      <c r="OIW9" s="1377"/>
      <c r="OIX9" s="1377"/>
      <c r="OIY9" s="1377"/>
      <c r="OIZ9" s="1377"/>
      <c r="OJA9" s="1377"/>
      <c r="OJB9" s="1377"/>
      <c r="OJC9" s="1377"/>
      <c r="OJD9" s="1377"/>
      <c r="OJE9" s="1377"/>
      <c r="OJF9" s="1377"/>
      <c r="OJG9" s="1377"/>
      <c r="OJH9" s="1377"/>
      <c r="OJI9" s="1377"/>
      <c r="OJJ9" s="1377"/>
      <c r="OJK9" s="1377"/>
      <c r="OJL9" s="1377"/>
      <c r="OJM9" s="1377"/>
      <c r="OJN9" s="1377"/>
      <c r="OJO9" s="1377"/>
      <c r="OJP9" s="1377"/>
      <c r="OJQ9" s="1377"/>
      <c r="OJR9" s="1377"/>
      <c r="OJS9" s="1377"/>
      <c r="OJT9" s="1377"/>
      <c r="OJU9" s="1377"/>
      <c r="OJV9" s="1377"/>
      <c r="OJW9" s="1377"/>
      <c r="OJX9" s="1377"/>
      <c r="OJY9" s="1377"/>
      <c r="OJZ9" s="1377"/>
      <c r="OKA9" s="1377"/>
      <c r="OKB9" s="1377"/>
      <c r="OKC9" s="1377"/>
      <c r="OKD9" s="1377"/>
      <c r="OKE9" s="1377"/>
      <c r="OKF9" s="1377"/>
      <c r="OKG9" s="1377"/>
      <c r="OKH9" s="1377"/>
      <c r="OKI9" s="1377"/>
      <c r="OKJ9" s="1377"/>
      <c r="OKK9" s="1377"/>
      <c r="OKL9" s="1377"/>
      <c r="OKM9" s="1377"/>
      <c r="OKN9" s="1377"/>
      <c r="OKO9" s="1377"/>
      <c r="OKP9" s="1377"/>
      <c r="OKQ9" s="1377"/>
      <c r="OKR9" s="1377"/>
      <c r="OKS9" s="1377"/>
      <c r="OKT9" s="1377"/>
      <c r="OKU9" s="1377"/>
      <c r="OKV9" s="1377"/>
      <c r="OKW9" s="1377"/>
      <c r="OKX9" s="1377"/>
      <c r="OKY9" s="1377"/>
      <c r="OKZ9" s="1377"/>
      <c r="OLA9" s="1377"/>
      <c r="OLB9" s="1377"/>
      <c r="OLC9" s="1377"/>
      <c r="OLD9" s="1377"/>
      <c r="OLE9" s="1377"/>
      <c r="OLF9" s="1377"/>
      <c r="OLG9" s="1377"/>
      <c r="OLH9" s="1377"/>
      <c r="OLI9" s="1377"/>
      <c r="OLJ9" s="1377"/>
      <c r="OLK9" s="1377"/>
      <c r="OLL9" s="1377"/>
      <c r="OLM9" s="1377"/>
      <c r="OLN9" s="1377"/>
      <c r="OLO9" s="1377"/>
      <c r="OLP9" s="1377"/>
      <c r="OLQ9" s="1377"/>
      <c r="OLR9" s="1377"/>
      <c r="OLS9" s="1377"/>
      <c r="OLT9" s="1377"/>
      <c r="OLU9" s="1377"/>
      <c r="OLV9" s="1377"/>
      <c r="OLW9" s="1377"/>
      <c r="OLX9" s="1377"/>
      <c r="OLY9" s="1377"/>
      <c r="OLZ9" s="1377"/>
      <c r="OMA9" s="1377"/>
      <c r="OMB9" s="1377"/>
      <c r="OMC9" s="1377"/>
      <c r="OMD9" s="1377"/>
      <c r="OME9" s="1377"/>
      <c r="OMF9" s="1377"/>
      <c r="OMG9" s="1377"/>
      <c r="OMH9" s="1377"/>
      <c r="OMI9" s="1377"/>
      <c r="OMJ9" s="1377"/>
      <c r="OMK9" s="1377"/>
      <c r="OML9" s="1377"/>
      <c r="OMM9" s="1377"/>
      <c r="OMN9" s="1377"/>
      <c r="OMO9" s="1377"/>
      <c r="OMP9" s="1377"/>
      <c r="OMQ9" s="1377"/>
      <c r="OMR9" s="1377"/>
      <c r="OMS9" s="1377"/>
      <c r="OMT9" s="1377"/>
      <c r="OMU9" s="1377"/>
      <c r="OMV9" s="1377"/>
      <c r="OMW9" s="1377"/>
      <c r="OMX9" s="1377"/>
      <c r="OMY9" s="1377"/>
      <c r="OMZ9" s="1377"/>
      <c r="ONA9" s="1377"/>
      <c r="ONB9" s="1377"/>
      <c r="ONC9" s="1377"/>
      <c r="OND9" s="1377"/>
      <c r="ONE9" s="1377"/>
      <c r="ONF9" s="1377"/>
      <c r="ONG9" s="1377"/>
      <c r="ONH9" s="1377"/>
      <c r="ONI9" s="1377"/>
      <c r="ONJ9" s="1377"/>
      <c r="ONK9" s="1377"/>
      <c r="ONL9" s="1377"/>
      <c r="ONM9" s="1377"/>
      <c r="ONN9" s="1377"/>
      <c r="ONO9" s="1377"/>
      <c r="ONP9" s="1377"/>
      <c r="ONQ9" s="1377"/>
      <c r="ONR9" s="1377"/>
      <c r="ONS9" s="1377"/>
      <c r="ONT9" s="1377"/>
      <c r="ONU9" s="1377"/>
      <c r="ONV9" s="1377"/>
      <c r="ONW9" s="1377"/>
      <c r="ONX9" s="1377"/>
      <c r="ONY9" s="1377"/>
      <c r="ONZ9" s="1377"/>
      <c r="OOA9" s="1377"/>
      <c r="OOB9" s="1377"/>
      <c r="OOC9" s="1377"/>
      <c r="OOD9" s="1377"/>
      <c r="OOE9" s="1377"/>
      <c r="OOF9" s="1377"/>
      <c r="OOG9" s="1377"/>
      <c r="OOH9" s="1377"/>
      <c r="OOI9" s="1377"/>
      <c r="OOJ9" s="1377"/>
      <c r="OOK9" s="1377"/>
      <c r="OOL9" s="1377"/>
      <c r="OOM9" s="1377"/>
      <c r="OON9" s="1377"/>
      <c r="OOO9" s="1377"/>
      <c r="OOP9" s="1377"/>
      <c r="OOQ9" s="1377"/>
      <c r="OOR9" s="1377"/>
      <c r="OOS9" s="1377"/>
      <c r="OOT9" s="1377"/>
      <c r="OOU9" s="1377"/>
      <c r="OOV9" s="1377"/>
      <c r="OOW9" s="1377"/>
      <c r="OOX9" s="1377"/>
      <c r="OOY9" s="1377"/>
      <c r="OOZ9" s="1377"/>
      <c r="OPA9" s="1377"/>
      <c r="OPB9" s="1377"/>
      <c r="OPC9" s="1377"/>
      <c r="OPD9" s="1377"/>
      <c r="OPE9" s="1377"/>
      <c r="OPF9" s="1377"/>
      <c r="OPG9" s="1377"/>
      <c r="OPH9" s="1377"/>
      <c r="OPI9" s="1377"/>
      <c r="OPJ9" s="1377"/>
      <c r="OPK9" s="1377"/>
      <c r="OPL9" s="1377"/>
      <c r="OPM9" s="1377"/>
      <c r="OPN9" s="1377"/>
      <c r="OPO9" s="1377"/>
      <c r="OPP9" s="1377"/>
      <c r="OPQ9" s="1377"/>
      <c r="OPR9" s="1377"/>
      <c r="OPS9" s="1377"/>
      <c r="OPT9" s="1377"/>
      <c r="OPU9" s="1377"/>
      <c r="OPV9" s="1377"/>
      <c r="OPW9" s="1377"/>
      <c r="OPX9" s="1377"/>
      <c r="OPY9" s="1377"/>
      <c r="OPZ9" s="1377"/>
      <c r="OQA9" s="1377"/>
      <c r="OQB9" s="1377"/>
      <c r="OQC9" s="1377"/>
      <c r="OQD9" s="1377"/>
      <c r="OQE9" s="1377"/>
      <c r="OQF9" s="1377"/>
      <c r="OQG9" s="1377"/>
      <c r="OQH9" s="1377"/>
      <c r="OQI9" s="1377"/>
      <c r="OQJ9" s="1377"/>
      <c r="OQK9" s="1377"/>
      <c r="OQL9" s="1377"/>
      <c r="OQM9" s="1377"/>
      <c r="OQN9" s="1377"/>
      <c r="OQO9" s="1377"/>
      <c r="OQP9" s="1377"/>
      <c r="OQQ9" s="1377"/>
      <c r="OQR9" s="1377"/>
      <c r="OQS9" s="1377"/>
      <c r="OQT9" s="1377"/>
      <c r="OQU9" s="1377"/>
      <c r="OQV9" s="1377"/>
      <c r="OQW9" s="1377"/>
      <c r="OQX9" s="1377"/>
      <c r="OQY9" s="1377"/>
      <c r="OQZ9" s="1377"/>
      <c r="ORA9" s="1377"/>
      <c r="ORB9" s="1377"/>
      <c r="ORC9" s="1377"/>
      <c r="ORD9" s="1377"/>
      <c r="ORE9" s="1377"/>
      <c r="ORF9" s="1377"/>
      <c r="ORG9" s="1377"/>
      <c r="ORH9" s="1377"/>
      <c r="ORI9" s="1377"/>
      <c r="ORJ9" s="1377"/>
      <c r="ORK9" s="1377"/>
      <c r="ORL9" s="1377"/>
      <c r="ORM9" s="1377"/>
      <c r="ORN9" s="1377"/>
      <c r="ORO9" s="1377"/>
      <c r="ORP9" s="1377"/>
      <c r="ORQ9" s="1377"/>
      <c r="ORR9" s="1377"/>
      <c r="ORS9" s="1377"/>
      <c r="ORT9" s="1377"/>
      <c r="ORU9" s="1377"/>
      <c r="ORV9" s="1377"/>
      <c r="ORW9" s="1377"/>
      <c r="ORX9" s="1377"/>
      <c r="ORY9" s="1377"/>
      <c r="ORZ9" s="1377"/>
      <c r="OSA9" s="1377"/>
      <c r="OSB9" s="1377"/>
      <c r="OSC9" s="1377"/>
      <c r="OSD9" s="1377"/>
      <c r="OSE9" s="1377"/>
      <c r="OSF9" s="1377"/>
      <c r="OSG9" s="1377"/>
      <c r="OSH9" s="1377"/>
      <c r="OSI9" s="1377"/>
      <c r="OSJ9" s="1377"/>
      <c r="OSK9" s="1377"/>
      <c r="OSL9" s="1377"/>
      <c r="OSM9" s="1377"/>
      <c r="OSN9" s="1377"/>
      <c r="OSO9" s="1377"/>
      <c r="OSP9" s="1377"/>
      <c r="OSQ9" s="1377"/>
      <c r="OSR9" s="1377"/>
      <c r="OSS9" s="1377"/>
      <c r="OST9" s="1377"/>
      <c r="OSU9" s="1377"/>
      <c r="OSV9" s="1377"/>
      <c r="OSW9" s="1377"/>
      <c r="OSX9" s="1377"/>
      <c r="OSY9" s="1377"/>
      <c r="OSZ9" s="1377"/>
      <c r="OTA9" s="1377"/>
      <c r="OTB9" s="1377"/>
      <c r="OTC9" s="1377"/>
      <c r="OTD9" s="1377"/>
      <c r="OTE9" s="1377"/>
      <c r="OTF9" s="1377"/>
      <c r="OTG9" s="1377"/>
      <c r="OTH9" s="1377"/>
      <c r="OTI9" s="1377"/>
      <c r="OTJ9" s="1377"/>
      <c r="OTK9" s="1377"/>
      <c r="OTL9" s="1377"/>
      <c r="OTM9" s="1377"/>
      <c r="OTN9" s="1377"/>
      <c r="OTO9" s="1377"/>
      <c r="OTP9" s="1377"/>
      <c r="OTQ9" s="1377"/>
      <c r="OTR9" s="1377"/>
      <c r="OTS9" s="1377"/>
      <c r="OTT9" s="1377"/>
      <c r="OTU9" s="1377"/>
      <c r="OTV9" s="1377"/>
      <c r="OTW9" s="1377"/>
      <c r="OTX9" s="1377"/>
      <c r="OTY9" s="1377"/>
      <c r="OTZ9" s="1377"/>
      <c r="OUA9" s="1377"/>
      <c r="OUB9" s="1377"/>
      <c r="OUC9" s="1377"/>
      <c r="OUD9" s="1377"/>
      <c r="OUE9" s="1377"/>
      <c r="OUF9" s="1377"/>
      <c r="OUG9" s="1377"/>
      <c r="OUH9" s="1377"/>
      <c r="OUI9" s="1377"/>
      <c r="OUJ9" s="1377"/>
      <c r="OUK9" s="1377"/>
      <c r="OUL9" s="1377"/>
      <c r="OUM9" s="1377"/>
      <c r="OUN9" s="1377"/>
      <c r="OUO9" s="1377"/>
      <c r="OUP9" s="1377"/>
      <c r="OUQ9" s="1377"/>
      <c r="OUR9" s="1377"/>
      <c r="OUS9" s="1377"/>
      <c r="OUT9" s="1377"/>
      <c r="OUU9" s="1377"/>
      <c r="OUV9" s="1377"/>
      <c r="OUW9" s="1377"/>
      <c r="OUX9" s="1377"/>
      <c r="OUY9" s="1377"/>
      <c r="OUZ9" s="1377"/>
      <c r="OVA9" s="1377"/>
      <c r="OVB9" s="1377"/>
      <c r="OVC9" s="1377"/>
      <c r="OVD9" s="1377"/>
      <c r="OVE9" s="1377"/>
      <c r="OVF9" s="1377"/>
      <c r="OVG9" s="1377"/>
      <c r="OVH9" s="1377"/>
      <c r="OVI9" s="1377"/>
      <c r="OVJ9" s="1377"/>
      <c r="OVK9" s="1377"/>
      <c r="OVL9" s="1377"/>
      <c r="OVM9" s="1377"/>
      <c r="OVN9" s="1377"/>
      <c r="OVO9" s="1377"/>
      <c r="OVP9" s="1377"/>
      <c r="OVQ9" s="1377"/>
      <c r="OVR9" s="1377"/>
      <c r="OVS9" s="1377"/>
      <c r="OVT9" s="1377"/>
      <c r="OVU9" s="1377"/>
      <c r="OVV9" s="1377"/>
      <c r="OVW9" s="1377"/>
      <c r="OVX9" s="1377"/>
      <c r="OVY9" s="1377"/>
      <c r="OVZ9" s="1377"/>
      <c r="OWA9" s="1377"/>
      <c r="OWB9" s="1377"/>
      <c r="OWC9" s="1377"/>
      <c r="OWD9" s="1377"/>
      <c r="OWE9" s="1377"/>
      <c r="OWF9" s="1377"/>
      <c r="OWG9" s="1377"/>
      <c r="OWH9" s="1377"/>
      <c r="OWI9" s="1377"/>
      <c r="OWJ9" s="1377"/>
      <c r="OWK9" s="1377"/>
      <c r="OWL9" s="1377"/>
      <c r="OWM9" s="1377"/>
      <c r="OWN9" s="1377"/>
      <c r="OWO9" s="1377"/>
      <c r="OWP9" s="1377"/>
      <c r="OWQ9" s="1377"/>
      <c r="OWR9" s="1377"/>
      <c r="OWS9" s="1377"/>
      <c r="OWT9" s="1377"/>
      <c r="OWU9" s="1377"/>
      <c r="OWV9" s="1377"/>
      <c r="OWW9" s="1377"/>
      <c r="OWX9" s="1377"/>
      <c r="OWY9" s="1377"/>
      <c r="OWZ9" s="1377"/>
      <c r="OXA9" s="1377"/>
      <c r="OXB9" s="1377"/>
      <c r="OXC9" s="1377"/>
      <c r="OXD9" s="1377"/>
      <c r="OXE9" s="1377"/>
      <c r="OXF9" s="1377"/>
      <c r="OXG9" s="1377"/>
      <c r="OXH9" s="1377"/>
      <c r="OXI9" s="1377"/>
      <c r="OXJ9" s="1377"/>
      <c r="OXK9" s="1377"/>
      <c r="OXL9" s="1377"/>
      <c r="OXM9" s="1377"/>
      <c r="OXN9" s="1377"/>
      <c r="OXO9" s="1377"/>
      <c r="OXP9" s="1377"/>
      <c r="OXQ9" s="1377"/>
      <c r="OXR9" s="1377"/>
      <c r="OXS9" s="1377"/>
      <c r="OXT9" s="1377"/>
      <c r="OXU9" s="1377"/>
      <c r="OXV9" s="1377"/>
      <c r="OXW9" s="1377"/>
      <c r="OXX9" s="1377"/>
      <c r="OXY9" s="1377"/>
      <c r="OXZ9" s="1377"/>
      <c r="OYA9" s="1377"/>
      <c r="OYB9" s="1377"/>
      <c r="OYC9" s="1377"/>
      <c r="OYD9" s="1377"/>
      <c r="OYE9" s="1377"/>
      <c r="OYF9" s="1377"/>
      <c r="OYG9" s="1377"/>
      <c r="OYH9" s="1377"/>
      <c r="OYI9" s="1377"/>
      <c r="OYJ9" s="1377"/>
      <c r="OYK9" s="1377"/>
      <c r="OYL9" s="1377"/>
      <c r="OYM9" s="1377"/>
      <c r="OYN9" s="1377"/>
      <c r="OYO9" s="1377"/>
      <c r="OYP9" s="1377"/>
      <c r="OYQ9" s="1377"/>
      <c r="OYR9" s="1377"/>
      <c r="OYS9" s="1377"/>
      <c r="OYT9" s="1377"/>
      <c r="OYU9" s="1377"/>
      <c r="OYV9" s="1377"/>
      <c r="OYW9" s="1377"/>
      <c r="OYX9" s="1377"/>
      <c r="OYY9" s="1377"/>
      <c r="OYZ9" s="1377"/>
      <c r="OZA9" s="1377"/>
      <c r="OZB9" s="1377"/>
      <c r="OZC9" s="1377"/>
      <c r="OZD9" s="1377"/>
      <c r="OZE9" s="1377"/>
      <c r="OZF9" s="1377"/>
      <c r="OZG9" s="1377"/>
      <c r="OZH9" s="1377"/>
      <c r="OZI9" s="1377"/>
      <c r="OZJ9" s="1377"/>
      <c r="OZK9" s="1377"/>
      <c r="OZL9" s="1377"/>
      <c r="OZM9" s="1377"/>
      <c r="OZN9" s="1377"/>
      <c r="OZO9" s="1377"/>
      <c r="OZP9" s="1377"/>
      <c r="OZQ9" s="1377"/>
      <c r="OZR9" s="1377"/>
      <c r="OZS9" s="1377"/>
      <c r="OZT9" s="1377"/>
      <c r="OZU9" s="1377"/>
      <c r="OZV9" s="1377"/>
      <c r="OZW9" s="1377"/>
      <c r="OZX9" s="1377"/>
      <c r="OZY9" s="1377"/>
      <c r="OZZ9" s="1377"/>
      <c r="PAA9" s="1377"/>
      <c r="PAB9" s="1377"/>
      <c r="PAC9" s="1377"/>
      <c r="PAD9" s="1377"/>
      <c r="PAE9" s="1377"/>
      <c r="PAF9" s="1377"/>
      <c r="PAG9" s="1377"/>
      <c r="PAH9" s="1377"/>
      <c r="PAI9" s="1377"/>
      <c r="PAJ9" s="1377"/>
      <c r="PAK9" s="1377"/>
      <c r="PAL9" s="1377"/>
      <c r="PAM9" s="1377"/>
      <c r="PAN9" s="1377"/>
      <c r="PAO9" s="1377"/>
      <c r="PAP9" s="1377"/>
      <c r="PAQ9" s="1377"/>
      <c r="PAR9" s="1377"/>
      <c r="PAS9" s="1377"/>
      <c r="PAT9" s="1377"/>
      <c r="PAU9" s="1377"/>
      <c r="PAV9" s="1377"/>
      <c r="PAW9" s="1377"/>
      <c r="PAX9" s="1377"/>
      <c r="PAY9" s="1377"/>
      <c r="PAZ9" s="1377"/>
      <c r="PBA9" s="1377"/>
      <c r="PBB9" s="1377"/>
      <c r="PBC9" s="1377"/>
      <c r="PBD9" s="1377"/>
      <c r="PBE9" s="1377"/>
      <c r="PBF9" s="1377"/>
      <c r="PBG9" s="1377"/>
      <c r="PBH9" s="1377"/>
      <c r="PBI9" s="1377"/>
      <c r="PBJ9" s="1377"/>
      <c r="PBK9" s="1377"/>
      <c r="PBL9" s="1377"/>
      <c r="PBM9" s="1377"/>
      <c r="PBN9" s="1377"/>
      <c r="PBO9" s="1377"/>
      <c r="PBP9" s="1377"/>
      <c r="PBQ9" s="1377"/>
      <c r="PBR9" s="1377"/>
      <c r="PBS9" s="1377"/>
      <c r="PBT9" s="1377"/>
      <c r="PBU9" s="1377"/>
      <c r="PBV9" s="1377"/>
      <c r="PBW9" s="1377"/>
      <c r="PBX9" s="1377"/>
      <c r="PBY9" s="1377"/>
      <c r="PBZ9" s="1377"/>
      <c r="PCA9" s="1377"/>
      <c r="PCB9" s="1377"/>
      <c r="PCC9" s="1377"/>
      <c r="PCD9" s="1377"/>
      <c r="PCE9" s="1377"/>
      <c r="PCF9" s="1377"/>
      <c r="PCG9" s="1377"/>
      <c r="PCH9" s="1377"/>
      <c r="PCI9" s="1377"/>
      <c r="PCJ9" s="1377"/>
      <c r="PCK9" s="1377"/>
      <c r="PCL9" s="1377"/>
      <c r="PCM9" s="1377"/>
      <c r="PCN9" s="1377"/>
      <c r="PCO9" s="1377"/>
      <c r="PCP9" s="1377"/>
      <c r="PCQ9" s="1377"/>
      <c r="PCR9" s="1377"/>
      <c r="PCS9" s="1377"/>
      <c r="PCT9" s="1377"/>
      <c r="PCU9" s="1377"/>
      <c r="PCV9" s="1377"/>
      <c r="PCW9" s="1377"/>
      <c r="PCX9" s="1377"/>
      <c r="PCY9" s="1377"/>
      <c r="PCZ9" s="1377"/>
      <c r="PDA9" s="1377"/>
      <c r="PDB9" s="1377"/>
      <c r="PDC9" s="1377"/>
      <c r="PDD9" s="1377"/>
      <c r="PDE9" s="1377"/>
      <c r="PDF9" s="1377"/>
      <c r="PDG9" s="1377"/>
      <c r="PDH9" s="1377"/>
      <c r="PDI9" s="1377"/>
      <c r="PDJ9" s="1377"/>
      <c r="PDK9" s="1377"/>
      <c r="PDL9" s="1377"/>
      <c r="PDM9" s="1377"/>
      <c r="PDN9" s="1377"/>
      <c r="PDO9" s="1377"/>
      <c r="PDP9" s="1377"/>
      <c r="PDQ9" s="1377"/>
      <c r="PDR9" s="1377"/>
      <c r="PDS9" s="1377"/>
      <c r="PDT9" s="1377"/>
      <c r="PDU9" s="1377"/>
      <c r="PDV9" s="1377"/>
      <c r="PDW9" s="1377"/>
      <c r="PDX9" s="1377"/>
      <c r="PDY9" s="1377"/>
      <c r="PDZ9" s="1377"/>
      <c r="PEA9" s="1377"/>
      <c r="PEB9" s="1377"/>
      <c r="PEC9" s="1377"/>
      <c r="PED9" s="1377"/>
      <c r="PEE9" s="1377"/>
      <c r="PEF9" s="1377"/>
      <c r="PEG9" s="1377"/>
      <c r="PEH9" s="1377"/>
      <c r="PEI9" s="1377"/>
      <c r="PEJ9" s="1377"/>
      <c r="PEK9" s="1377"/>
      <c r="PEL9" s="1377"/>
      <c r="PEM9" s="1377"/>
      <c r="PEN9" s="1377"/>
      <c r="PEO9" s="1377"/>
      <c r="PEP9" s="1377"/>
      <c r="PEQ9" s="1377"/>
      <c r="PER9" s="1377"/>
      <c r="PES9" s="1377"/>
      <c r="PET9" s="1377"/>
      <c r="PEU9" s="1377"/>
      <c r="PEV9" s="1377"/>
      <c r="PEW9" s="1377"/>
      <c r="PEX9" s="1377"/>
      <c r="PEY9" s="1377"/>
      <c r="PEZ9" s="1377"/>
      <c r="PFA9" s="1377"/>
      <c r="PFB9" s="1377"/>
      <c r="PFC9" s="1377"/>
      <c r="PFD9" s="1377"/>
      <c r="PFE9" s="1377"/>
      <c r="PFF9" s="1377"/>
      <c r="PFG9" s="1377"/>
      <c r="PFH9" s="1377"/>
      <c r="PFI9" s="1377"/>
      <c r="PFJ9" s="1377"/>
      <c r="PFK9" s="1377"/>
      <c r="PFL9" s="1377"/>
      <c r="PFM9" s="1377"/>
      <c r="PFN9" s="1377"/>
      <c r="PFO9" s="1377"/>
      <c r="PFP9" s="1377"/>
      <c r="PFQ9" s="1377"/>
      <c r="PFR9" s="1377"/>
      <c r="PFS9" s="1377"/>
      <c r="PFT9" s="1377"/>
      <c r="PFU9" s="1377"/>
      <c r="PFV9" s="1377"/>
      <c r="PFW9" s="1377"/>
      <c r="PFX9" s="1377"/>
      <c r="PFY9" s="1377"/>
      <c r="PFZ9" s="1377"/>
      <c r="PGA9" s="1377"/>
      <c r="PGB9" s="1377"/>
      <c r="PGC9" s="1377"/>
      <c r="PGD9" s="1377"/>
      <c r="PGE9" s="1377"/>
      <c r="PGF9" s="1377"/>
      <c r="PGG9" s="1377"/>
      <c r="PGH9" s="1377"/>
      <c r="PGI9" s="1377"/>
      <c r="PGJ9" s="1377"/>
      <c r="PGK9" s="1377"/>
      <c r="PGL9" s="1377"/>
      <c r="PGM9" s="1377"/>
      <c r="PGN9" s="1377"/>
      <c r="PGO9" s="1377"/>
      <c r="PGP9" s="1377"/>
      <c r="PGQ9" s="1377"/>
      <c r="PGR9" s="1377"/>
      <c r="PGS9" s="1377"/>
      <c r="PGT9" s="1377"/>
      <c r="PGU9" s="1377"/>
      <c r="PGV9" s="1377"/>
      <c r="PGW9" s="1377"/>
      <c r="PGX9" s="1377"/>
      <c r="PGY9" s="1377"/>
      <c r="PGZ9" s="1377"/>
      <c r="PHA9" s="1377"/>
      <c r="PHB9" s="1377"/>
      <c r="PHC9" s="1377"/>
      <c r="PHD9" s="1377"/>
      <c r="PHE9" s="1377"/>
      <c r="PHF9" s="1377"/>
      <c r="PHG9" s="1377"/>
      <c r="PHH9" s="1377"/>
      <c r="PHI9" s="1377"/>
      <c r="PHJ9" s="1377"/>
      <c r="PHK9" s="1377"/>
      <c r="PHL9" s="1377"/>
      <c r="PHM9" s="1377"/>
      <c r="PHN9" s="1377"/>
      <c r="PHO9" s="1377"/>
      <c r="PHP9" s="1377"/>
      <c r="PHQ9" s="1377"/>
      <c r="PHR9" s="1377"/>
      <c r="PHS9" s="1377"/>
      <c r="PHT9" s="1377"/>
      <c r="PHU9" s="1377"/>
      <c r="PHV9" s="1377"/>
      <c r="PHW9" s="1377"/>
      <c r="PHX9" s="1377"/>
      <c r="PHY9" s="1377"/>
      <c r="PHZ9" s="1377"/>
      <c r="PIA9" s="1377"/>
      <c r="PIB9" s="1377"/>
      <c r="PIC9" s="1377"/>
      <c r="PID9" s="1377"/>
      <c r="PIE9" s="1377"/>
      <c r="PIF9" s="1377"/>
      <c r="PIG9" s="1377"/>
      <c r="PIH9" s="1377"/>
      <c r="PII9" s="1377"/>
      <c r="PIJ9" s="1377"/>
      <c r="PIK9" s="1377"/>
      <c r="PIL9" s="1377"/>
      <c r="PIM9" s="1377"/>
      <c r="PIN9" s="1377"/>
      <c r="PIO9" s="1377"/>
      <c r="PIP9" s="1377"/>
      <c r="PIQ9" s="1377"/>
      <c r="PIR9" s="1377"/>
      <c r="PIS9" s="1377"/>
      <c r="PIT9" s="1377"/>
      <c r="PIU9" s="1377"/>
      <c r="PIV9" s="1377"/>
      <c r="PIW9" s="1377"/>
      <c r="PIX9" s="1377"/>
      <c r="PIY9" s="1377"/>
      <c r="PIZ9" s="1377"/>
      <c r="PJA9" s="1377"/>
      <c r="PJB9" s="1377"/>
      <c r="PJC9" s="1377"/>
      <c r="PJD9" s="1377"/>
      <c r="PJE9" s="1377"/>
      <c r="PJF9" s="1377"/>
      <c r="PJG9" s="1377"/>
      <c r="PJH9" s="1377"/>
      <c r="PJI9" s="1377"/>
      <c r="PJJ9" s="1377"/>
      <c r="PJK9" s="1377"/>
      <c r="PJL9" s="1377"/>
      <c r="PJM9" s="1377"/>
      <c r="PJN9" s="1377"/>
      <c r="PJO9" s="1377"/>
      <c r="PJP9" s="1377"/>
      <c r="PJQ9" s="1377"/>
      <c r="PJR9" s="1377"/>
      <c r="PJS9" s="1377"/>
      <c r="PJT9" s="1377"/>
      <c r="PJU9" s="1377"/>
      <c r="PJV9" s="1377"/>
      <c r="PJW9" s="1377"/>
      <c r="PJX9" s="1377"/>
      <c r="PJY9" s="1377"/>
      <c r="PJZ9" s="1377"/>
      <c r="PKA9" s="1377"/>
      <c r="PKB9" s="1377"/>
      <c r="PKC9" s="1377"/>
      <c r="PKD9" s="1377"/>
      <c r="PKE9" s="1377"/>
      <c r="PKF9" s="1377"/>
      <c r="PKG9" s="1377"/>
      <c r="PKH9" s="1377"/>
      <c r="PKI9" s="1377"/>
      <c r="PKJ9" s="1377"/>
      <c r="PKK9" s="1377"/>
      <c r="PKL9" s="1377"/>
      <c r="PKM9" s="1377"/>
      <c r="PKN9" s="1377"/>
      <c r="PKO9" s="1377"/>
      <c r="PKP9" s="1377"/>
      <c r="PKQ9" s="1377"/>
      <c r="PKR9" s="1377"/>
      <c r="PKS9" s="1377"/>
      <c r="PKT9" s="1377"/>
      <c r="PKU9" s="1377"/>
      <c r="PKV9" s="1377"/>
      <c r="PKW9" s="1377"/>
      <c r="PKX9" s="1377"/>
      <c r="PKY9" s="1377"/>
      <c r="PKZ9" s="1377"/>
      <c r="PLA9" s="1377"/>
      <c r="PLB9" s="1377"/>
      <c r="PLC9" s="1377"/>
      <c r="PLD9" s="1377"/>
      <c r="PLE9" s="1377"/>
      <c r="PLF9" s="1377"/>
      <c r="PLG9" s="1377"/>
      <c r="PLH9" s="1377"/>
      <c r="PLI9" s="1377"/>
      <c r="PLJ9" s="1377"/>
      <c r="PLK9" s="1377"/>
      <c r="PLL9" s="1377"/>
      <c r="PLM9" s="1377"/>
      <c r="PLN9" s="1377"/>
      <c r="PLO9" s="1377"/>
      <c r="PLP9" s="1377"/>
      <c r="PLQ9" s="1377"/>
      <c r="PLR9" s="1377"/>
      <c r="PLS9" s="1377"/>
      <c r="PLT9" s="1377"/>
      <c r="PLU9" s="1377"/>
      <c r="PLV9" s="1377"/>
      <c r="PLW9" s="1377"/>
      <c r="PLX9" s="1377"/>
      <c r="PLY9" s="1377"/>
      <c r="PLZ9" s="1377"/>
      <c r="PMA9" s="1377"/>
      <c r="PMB9" s="1377"/>
      <c r="PMC9" s="1377"/>
      <c r="PMD9" s="1377"/>
      <c r="PME9" s="1377"/>
      <c r="PMF9" s="1377"/>
      <c r="PMG9" s="1377"/>
      <c r="PMH9" s="1377"/>
      <c r="PMI9" s="1377"/>
      <c r="PMJ9" s="1377"/>
      <c r="PMK9" s="1377"/>
      <c r="PML9" s="1377"/>
      <c r="PMM9" s="1377"/>
      <c r="PMN9" s="1377"/>
      <c r="PMO9" s="1377"/>
      <c r="PMP9" s="1377"/>
      <c r="PMQ9" s="1377"/>
      <c r="PMR9" s="1377"/>
      <c r="PMS9" s="1377"/>
      <c r="PMT9" s="1377"/>
      <c r="PMU9" s="1377"/>
      <c r="PMV9" s="1377"/>
      <c r="PMW9" s="1377"/>
      <c r="PMX9" s="1377"/>
      <c r="PMY9" s="1377"/>
      <c r="PMZ9" s="1377"/>
      <c r="PNA9" s="1377"/>
      <c r="PNB9" s="1377"/>
      <c r="PNC9" s="1377"/>
      <c r="PND9" s="1377"/>
      <c r="PNE9" s="1377"/>
      <c r="PNF9" s="1377"/>
      <c r="PNG9" s="1377"/>
      <c r="PNH9" s="1377"/>
      <c r="PNI9" s="1377"/>
      <c r="PNJ9" s="1377"/>
      <c r="PNK9" s="1377"/>
      <c r="PNL9" s="1377"/>
      <c r="PNM9" s="1377"/>
      <c r="PNN9" s="1377"/>
      <c r="PNO9" s="1377"/>
      <c r="PNP9" s="1377"/>
      <c r="PNQ9" s="1377"/>
      <c r="PNR9" s="1377"/>
      <c r="PNS9" s="1377"/>
      <c r="PNT9" s="1377"/>
      <c r="PNU9" s="1377"/>
      <c r="PNV9" s="1377"/>
      <c r="PNW9" s="1377"/>
      <c r="PNX9" s="1377"/>
      <c r="PNY9" s="1377"/>
      <c r="PNZ9" s="1377"/>
      <c r="POA9" s="1377"/>
      <c r="POB9" s="1377"/>
      <c r="POC9" s="1377"/>
      <c r="POD9" s="1377"/>
      <c r="POE9" s="1377"/>
      <c r="POF9" s="1377"/>
      <c r="POG9" s="1377"/>
      <c r="POH9" s="1377"/>
      <c r="POI9" s="1377"/>
      <c r="POJ9" s="1377"/>
      <c r="POK9" s="1377"/>
      <c r="POL9" s="1377"/>
      <c r="POM9" s="1377"/>
      <c r="PON9" s="1377"/>
      <c r="POO9" s="1377"/>
      <c r="POP9" s="1377"/>
      <c r="POQ9" s="1377"/>
      <c r="POR9" s="1377"/>
      <c r="POS9" s="1377"/>
      <c r="POT9" s="1377"/>
      <c r="POU9" s="1377"/>
      <c r="POV9" s="1377"/>
      <c r="POW9" s="1377"/>
      <c r="POX9" s="1377"/>
      <c r="POY9" s="1377"/>
      <c r="POZ9" s="1377"/>
      <c r="PPA9" s="1377"/>
      <c r="PPB9" s="1377"/>
      <c r="PPC9" s="1377"/>
      <c r="PPD9" s="1377"/>
      <c r="PPE9" s="1377"/>
      <c r="PPF9" s="1377"/>
      <c r="PPG9" s="1377"/>
      <c r="PPH9" s="1377"/>
      <c r="PPI9" s="1377"/>
      <c r="PPJ9" s="1377"/>
      <c r="PPK9" s="1377"/>
      <c r="PPL9" s="1377"/>
      <c r="PPM9" s="1377"/>
      <c r="PPN9" s="1377"/>
      <c r="PPO9" s="1377"/>
      <c r="PPP9" s="1377"/>
      <c r="PPQ9" s="1377"/>
      <c r="PPR9" s="1377"/>
      <c r="PPS9" s="1377"/>
      <c r="PPT9" s="1377"/>
      <c r="PPU9" s="1377"/>
      <c r="PPV9" s="1377"/>
      <c r="PPW9" s="1377"/>
      <c r="PPX9" s="1377"/>
      <c r="PPY9" s="1377"/>
      <c r="PPZ9" s="1377"/>
      <c r="PQA9" s="1377"/>
      <c r="PQB9" s="1377"/>
      <c r="PQC9" s="1377"/>
      <c r="PQD9" s="1377"/>
      <c r="PQE9" s="1377"/>
      <c r="PQF9" s="1377"/>
      <c r="PQG9" s="1377"/>
      <c r="PQH9" s="1377"/>
      <c r="PQI9" s="1377"/>
      <c r="PQJ9" s="1377"/>
      <c r="PQK9" s="1377"/>
      <c r="PQL9" s="1377"/>
      <c r="PQM9" s="1377"/>
      <c r="PQN9" s="1377"/>
      <c r="PQO9" s="1377"/>
      <c r="PQP9" s="1377"/>
      <c r="PQQ9" s="1377"/>
      <c r="PQR9" s="1377"/>
      <c r="PQS9" s="1377"/>
      <c r="PQT9" s="1377"/>
      <c r="PQU9" s="1377"/>
      <c r="PQV9" s="1377"/>
      <c r="PQW9" s="1377"/>
      <c r="PQX9" s="1377"/>
      <c r="PQY9" s="1377"/>
      <c r="PQZ9" s="1377"/>
      <c r="PRA9" s="1377"/>
      <c r="PRB9" s="1377"/>
      <c r="PRC9" s="1377"/>
      <c r="PRD9" s="1377"/>
      <c r="PRE9" s="1377"/>
      <c r="PRF9" s="1377"/>
      <c r="PRG9" s="1377"/>
      <c r="PRH9" s="1377"/>
      <c r="PRI9" s="1377"/>
      <c r="PRJ9" s="1377"/>
      <c r="PRK9" s="1377"/>
      <c r="PRL9" s="1377"/>
      <c r="PRM9" s="1377"/>
      <c r="PRN9" s="1377"/>
      <c r="PRO9" s="1377"/>
      <c r="PRP9" s="1377"/>
      <c r="PRQ9" s="1377"/>
      <c r="PRR9" s="1377"/>
      <c r="PRS9" s="1377"/>
      <c r="PRT9" s="1377"/>
      <c r="PRU9" s="1377"/>
      <c r="PRV9" s="1377"/>
      <c r="PRW9" s="1377"/>
      <c r="PRX9" s="1377"/>
      <c r="PRY9" s="1377"/>
      <c r="PRZ9" s="1377"/>
      <c r="PSA9" s="1377"/>
      <c r="PSB9" s="1377"/>
      <c r="PSC9" s="1377"/>
      <c r="PSD9" s="1377"/>
      <c r="PSE9" s="1377"/>
      <c r="PSF9" s="1377"/>
      <c r="PSG9" s="1377"/>
      <c r="PSH9" s="1377"/>
      <c r="PSI9" s="1377"/>
      <c r="PSJ9" s="1377"/>
      <c r="PSK9" s="1377"/>
      <c r="PSL9" s="1377"/>
      <c r="PSM9" s="1377"/>
      <c r="PSN9" s="1377"/>
      <c r="PSO9" s="1377"/>
      <c r="PSP9" s="1377"/>
      <c r="PSQ9" s="1377"/>
      <c r="PSR9" s="1377"/>
      <c r="PSS9" s="1377"/>
      <c r="PST9" s="1377"/>
      <c r="PSU9" s="1377"/>
      <c r="PSV9" s="1377"/>
      <c r="PSW9" s="1377"/>
      <c r="PSX9" s="1377"/>
      <c r="PSY9" s="1377"/>
      <c r="PSZ9" s="1377"/>
      <c r="PTA9" s="1377"/>
      <c r="PTB9" s="1377"/>
      <c r="PTC9" s="1377"/>
      <c r="PTD9" s="1377"/>
      <c r="PTE9" s="1377"/>
      <c r="PTF9" s="1377"/>
      <c r="PTG9" s="1377"/>
      <c r="PTH9" s="1377"/>
      <c r="PTI9" s="1377"/>
      <c r="PTJ9" s="1377"/>
      <c r="PTK9" s="1377"/>
      <c r="PTL9" s="1377"/>
      <c r="PTM9" s="1377"/>
      <c r="PTN9" s="1377"/>
      <c r="PTO9" s="1377"/>
      <c r="PTP9" s="1377"/>
      <c r="PTQ9" s="1377"/>
      <c r="PTR9" s="1377"/>
      <c r="PTS9" s="1377"/>
      <c r="PTT9" s="1377"/>
      <c r="PTU9" s="1377"/>
      <c r="PTV9" s="1377"/>
      <c r="PTW9" s="1377"/>
      <c r="PTX9" s="1377"/>
      <c r="PTY9" s="1377"/>
      <c r="PTZ9" s="1377"/>
      <c r="PUA9" s="1377"/>
      <c r="PUB9" s="1377"/>
      <c r="PUC9" s="1377"/>
      <c r="PUD9" s="1377"/>
      <c r="PUE9" s="1377"/>
      <c r="PUF9" s="1377"/>
      <c r="PUG9" s="1377"/>
      <c r="PUH9" s="1377"/>
      <c r="PUI9" s="1377"/>
      <c r="PUJ9" s="1377"/>
      <c r="PUK9" s="1377"/>
      <c r="PUL9" s="1377"/>
      <c r="PUM9" s="1377"/>
      <c r="PUN9" s="1377"/>
      <c r="PUO9" s="1377"/>
      <c r="PUP9" s="1377"/>
      <c r="PUQ9" s="1377"/>
      <c r="PUR9" s="1377"/>
      <c r="PUS9" s="1377"/>
      <c r="PUT9" s="1377"/>
      <c r="PUU9" s="1377"/>
      <c r="PUV9" s="1377"/>
      <c r="PUW9" s="1377"/>
      <c r="PUX9" s="1377"/>
      <c r="PUY9" s="1377"/>
      <c r="PUZ9" s="1377"/>
      <c r="PVA9" s="1377"/>
      <c r="PVB9" s="1377"/>
      <c r="PVC9" s="1377"/>
      <c r="PVD9" s="1377"/>
      <c r="PVE9" s="1377"/>
      <c r="PVF9" s="1377"/>
      <c r="PVG9" s="1377"/>
      <c r="PVH9" s="1377"/>
      <c r="PVI9" s="1377"/>
      <c r="PVJ9" s="1377"/>
      <c r="PVK9" s="1377"/>
      <c r="PVL9" s="1377"/>
      <c r="PVM9" s="1377"/>
      <c r="PVN9" s="1377"/>
      <c r="PVO9" s="1377"/>
      <c r="PVP9" s="1377"/>
      <c r="PVQ9" s="1377"/>
      <c r="PVR9" s="1377"/>
      <c r="PVS9" s="1377"/>
      <c r="PVT9" s="1377"/>
      <c r="PVU9" s="1377"/>
      <c r="PVV9" s="1377"/>
      <c r="PVW9" s="1377"/>
      <c r="PVX9" s="1377"/>
      <c r="PVY9" s="1377"/>
      <c r="PVZ9" s="1377"/>
      <c r="PWA9" s="1377"/>
      <c r="PWB9" s="1377"/>
      <c r="PWC9" s="1377"/>
      <c r="PWD9" s="1377"/>
      <c r="PWE9" s="1377"/>
      <c r="PWF9" s="1377"/>
      <c r="PWG9" s="1377"/>
      <c r="PWH9" s="1377"/>
      <c r="PWI9" s="1377"/>
      <c r="PWJ9" s="1377"/>
      <c r="PWK9" s="1377"/>
      <c r="PWL9" s="1377"/>
      <c r="PWM9" s="1377"/>
      <c r="PWN9" s="1377"/>
      <c r="PWO9" s="1377"/>
      <c r="PWP9" s="1377"/>
      <c r="PWQ9" s="1377"/>
      <c r="PWR9" s="1377"/>
      <c r="PWS9" s="1377"/>
      <c r="PWT9" s="1377"/>
      <c r="PWU9" s="1377"/>
      <c r="PWV9" s="1377"/>
      <c r="PWW9" s="1377"/>
      <c r="PWX9" s="1377"/>
      <c r="PWY9" s="1377"/>
      <c r="PWZ9" s="1377"/>
      <c r="PXA9" s="1377"/>
      <c r="PXB9" s="1377"/>
      <c r="PXC9" s="1377"/>
      <c r="PXD9" s="1377"/>
      <c r="PXE9" s="1377"/>
      <c r="PXF9" s="1377"/>
      <c r="PXG9" s="1377"/>
      <c r="PXH9" s="1377"/>
      <c r="PXI9" s="1377"/>
      <c r="PXJ9" s="1377"/>
      <c r="PXK9" s="1377"/>
      <c r="PXL9" s="1377"/>
      <c r="PXM9" s="1377"/>
      <c r="PXN9" s="1377"/>
      <c r="PXO9" s="1377"/>
      <c r="PXP9" s="1377"/>
      <c r="PXQ9" s="1377"/>
      <c r="PXR9" s="1377"/>
      <c r="PXS9" s="1377"/>
      <c r="PXT9" s="1377"/>
      <c r="PXU9" s="1377"/>
      <c r="PXV9" s="1377"/>
      <c r="PXW9" s="1377"/>
      <c r="PXX9" s="1377"/>
      <c r="PXY9" s="1377"/>
      <c r="PXZ9" s="1377"/>
      <c r="PYA9" s="1377"/>
      <c r="PYB9" s="1377"/>
      <c r="PYC9" s="1377"/>
      <c r="PYD9" s="1377"/>
      <c r="PYE9" s="1377"/>
      <c r="PYF9" s="1377"/>
      <c r="PYG9" s="1377"/>
      <c r="PYH9" s="1377"/>
      <c r="PYI9" s="1377"/>
      <c r="PYJ9" s="1377"/>
      <c r="PYK9" s="1377"/>
      <c r="PYL9" s="1377"/>
      <c r="PYM9" s="1377"/>
      <c r="PYN9" s="1377"/>
      <c r="PYO9" s="1377"/>
      <c r="PYP9" s="1377"/>
      <c r="PYQ9" s="1377"/>
      <c r="PYR9" s="1377"/>
      <c r="PYS9" s="1377"/>
      <c r="PYT9" s="1377"/>
      <c r="PYU9" s="1377"/>
      <c r="PYV9" s="1377"/>
      <c r="PYW9" s="1377"/>
      <c r="PYX9" s="1377"/>
      <c r="PYY9" s="1377"/>
      <c r="PYZ9" s="1377"/>
      <c r="PZA9" s="1377"/>
      <c r="PZB9" s="1377"/>
      <c r="PZC9" s="1377"/>
      <c r="PZD9" s="1377"/>
      <c r="PZE9" s="1377"/>
      <c r="PZF9" s="1377"/>
      <c r="PZG9" s="1377"/>
      <c r="PZH9" s="1377"/>
      <c r="PZI9" s="1377"/>
      <c r="PZJ9" s="1377"/>
      <c r="PZK9" s="1377"/>
      <c r="PZL9" s="1377"/>
      <c r="PZM9" s="1377"/>
      <c r="PZN9" s="1377"/>
      <c r="PZO9" s="1377"/>
      <c r="PZP9" s="1377"/>
      <c r="PZQ9" s="1377"/>
      <c r="PZR9" s="1377"/>
      <c r="PZS9" s="1377"/>
      <c r="PZT9" s="1377"/>
      <c r="PZU9" s="1377"/>
      <c r="PZV9" s="1377"/>
      <c r="PZW9" s="1377"/>
      <c r="PZX9" s="1377"/>
      <c r="PZY9" s="1377"/>
      <c r="PZZ9" s="1377"/>
      <c r="QAA9" s="1377"/>
      <c r="QAB9" s="1377"/>
      <c r="QAC9" s="1377"/>
      <c r="QAD9" s="1377"/>
      <c r="QAE9" s="1377"/>
      <c r="QAF9" s="1377"/>
      <c r="QAG9" s="1377"/>
      <c r="QAH9" s="1377"/>
      <c r="QAI9" s="1377"/>
      <c r="QAJ9" s="1377"/>
      <c r="QAK9" s="1377"/>
      <c r="QAL9" s="1377"/>
      <c r="QAM9" s="1377"/>
      <c r="QAN9" s="1377"/>
      <c r="QAO9" s="1377"/>
      <c r="QAP9" s="1377"/>
      <c r="QAQ9" s="1377"/>
      <c r="QAR9" s="1377"/>
      <c r="QAS9" s="1377"/>
      <c r="QAT9" s="1377"/>
      <c r="QAU9" s="1377"/>
      <c r="QAV9" s="1377"/>
      <c r="QAW9" s="1377"/>
      <c r="QAX9" s="1377"/>
      <c r="QAY9" s="1377"/>
      <c r="QAZ9" s="1377"/>
      <c r="QBA9" s="1377"/>
      <c r="QBB9" s="1377"/>
      <c r="QBC9" s="1377"/>
      <c r="QBD9" s="1377"/>
      <c r="QBE9" s="1377"/>
      <c r="QBF9" s="1377"/>
      <c r="QBG9" s="1377"/>
      <c r="QBH9" s="1377"/>
      <c r="QBI9" s="1377"/>
      <c r="QBJ9" s="1377"/>
      <c r="QBK9" s="1377"/>
      <c r="QBL9" s="1377"/>
      <c r="QBM9" s="1377"/>
      <c r="QBN9" s="1377"/>
      <c r="QBO9" s="1377"/>
      <c r="QBP9" s="1377"/>
      <c r="QBQ9" s="1377"/>
      <c r="QBR9" s="1377"/>
      <c r="QBS9" s="1377"/>
      <c r="QBT9" s="1377"/>
      <c r="QBU9" s="1377"/>
      <c r="QBV9" s="1377"/>
      <c r="QBW9" s="1377"/>
      <c r="QBX9" s="1377"/>
      <c r="QBY9" s="1377"/>
      <c r="QBZ9" s="1377"/>
      <c r="QCA9" s="1377"/>
      <c r="QCB9" s="1377"/>
      <c r="QCC9" s="1377"/>
      <c r="QCD9" s="1377"/>
      <c r="QCE9" s="1377"/>
      <c r="QCF9" s="1377"/>
      <c r="QCG9" s="1377"/>
      <c r="QCH9" s="1377"/>
      <c r="QCI9" s="1377"/>
      <c r="QCJ9" s="1377"/>
      <c r="QCK9" s="1377"/>
      <c r="QCL9" s="1377"/>
      <c r="QCM9" s="1377"/>
      <c r="QCN9" s="1377"/>
      <c r="QCO9" s="1377"/>
      <c r="QCP9" s="1377"/>
      <c r="QCQ9" s="1377"/>
      <c r="QCR9" s="1377"/>
      <c r="QCS9" s="1377"/>
      <c r="QCT9" s="1377"/>
      <c r="QCU9" s="1377"/>
      <c r="QCV9" s="1377"/>
      <c r="QCW9" s="1377"/>
      <c r="QCX9" s="1377"/>
      <c r="QCY9" s="1377"/>
      <c r="QCZ9" s="1377"/>
      <c r="QDA9" s="1377"/>
      <c r="QDB9" s="1377"/>
      <c r="QDC9" s="1377"/>
      <c r="QDD9" s="1377"/>
      <c r="QDE9" s="1377"/>
      <c r="QDF9" s="1377"/>
      <c r="QDG9" s="1377"/>
      <c r="QDH9" s="1377"/>
      <c r="QDI9" s="1377"/>
      <c r="QDJ9" s="1377"/>
      <c r="QDK9" s="1377"/>
      <c r="QDL9" s="1377"/>
      <c r="QDM9" s="1377"/>
      <c r="QDN9" s="1377"/>
      <c r="QDO9" s="1377"/>
      <c r="QDP9" s="1377"/>
      <c r="QDQ9" s="1377"/>
      <c r="QDR9" s="1377"/>
      <c r="QDS9" s="1377"/>
      <c r="QDT9" s="1377"/>
      <c r="QDU9" s="1377"/>
      <c r="QDV9" s="1377"/>
      <c r="QDW9" s="1377"/>
      <c r="QDX9" s="1377"/>
      <c r="QDY9" s="1377"/>
      <c r="QDZ9" s="1377"/>
      <c r="QEA9" s="1377"/>
      <c r="QEB9" s="1377"/>
      <c r="QEC9" s="1377"/>
      <c r="QED9" s="1377"/>
      <c r="QEE9" s="1377"/>
      <c r="QEF9" s="1377"/>
      <c r="QEG9" s="1377"/>
      <c r="QEH9" s="1377"/>
      <c r="QEI9" s="1377"/>
      <c r="QEJ9" s="1377"/>
      <c r="QEK9" s="1377"/>
      <c r="QEL9" s="1377"/>
      <c r="QEM9" s="1377"/>
      <c r="QEN9" s="1377"/>
      <c r="QEO9" s="1377"/>
      <c r="QEP9" s="1377"/>
      <c r="QEQ9" s="1377"/>
      <c r="QER9" s="1377"/>
      <c r="QES9" s="1377"/>
      <c r="QET9" s="1377"/>
      <c r="QEU9" s="1377"/>
      <c r="QEV9" s="1377"/>
      <c r="QEW9" s="1377"/>
      <c r="QEX9" s="1377"/>
      <c r="QEY9" s="1377"/>
      <c r="QEZ9" s="1377"/>
      <c r="QFA9" s="1377"/>
      <c r="QFB9" s="1377"/>
      <c r="QFC9" s="1377"/>
      <c r="QFD9" s="1377"/>
      <c r="QFE9" s="1377"/>
      <c r="QFF9" s="1377"/>
      <c r="QFG9" s="1377"/>
      <c r="QFH9" s="1377"/>
      <c r="QFI9" s="1377"/>
      <c r="QFJ9" s="1377"/>
      <c r="QFK9" s="1377"/>
      <c r="QFL9" s="1377"/>
      <c r="QFM9" s="1377"/>
      <c r="QFN9" s="1377"/>
      <c r="QFO9" s="1377"/>
      <c r="QFP9" s="1377"/>
      <c r="QFQ9" s="1377"/>
      <c r="QFR9" s="1377"/>
      <c r="QFS9" s="1377"/>
      <c r="QFT9" s="1377"/>
      <c r="QFU9" s="1377"/>
      <c r="QFV9" s="1377"/>
      <c r="QFW9" s="1377"/>
      <c r="QFX9" s="1377"/>
      <c r="QFY9" s="1377"/>
      <c r="QFZ9" s="1377"/>
      <c r="QGA9" s="1377"/>
      <c r="QGB9" s="1377"/>
      <c r="QGC9" s="1377"/>
      <c r="QGD9" s="1377"/>
      <c r="QGE9" s="1377"/>
      <c r="QGF9" s="1377"/>
      <c r="QGG9" s="1377"/>
      <c r="QGH9" s="1377"/>
      <c r="QGI9" s="1377"/>
      <c r="QGJ9" s="1377"/>
      <c r="QGK9" s="1377"/>
      <c r="QGL9" s="1377"/>
      <c r="QGM9" s="1377"/>
      <c r="QGN9" s="1377"/>
      <c r="QGO9" s="1377"/>
      <c r="QGP9" s="1377"/>
      <c r="QGQ9" s="1377"/>
      <c r="QGR9" s="1377"/>
      <c r="QGS9" s="1377"/>
      <c r="QGT9" s="1377"/>
      <c r="QGU9" s="1377"/>
      <c r="QGV9" s="1377"/>
      <c r="QGW9" s="1377"/>
      <c r="QGX9" s="1377"/>
      <c r="QGY9" s="1377"/>
      <c r="QGZ9" s="1377"/>
      <c r="QHA9" s="1377"/>
      <c r="QHB9" s="1377"/>
      <c r="QHC9" s="1377"/>
      <c r="QHD9" s="1377"/>
      <c r="QHE9" s="1377"/>
      <c r="QHF9" s="1377"/>
      <c r="QHG9" s="1377"/>
      <c r="QHH9" s="1377"/>
      <c r="QHI9" s="1377"/>
      <c r="QHJ9" s="1377"/>
      <c r="QHK9" s="1377"/>
      <c r="QHL9" s="1377"/>
      <c r="QHM9" s="1377"/>
      <c r="QHN9" s="1377"/>
      <c r="QHO9" s="1377"/>
      <c r="QHP9" s="1377"/>
      <c r="QHQ9" s="1377"/>
      <c r="QHR9" s="1377"/>
      <c r="QHS9" s="1377"/>
      <c r="QHT9" s="1377"/>
      <c r="QHU9" s="1377"/>
      <c r="QHV9" s="1377"/>
      <c r="QHW9" s="1377"/>
      <c r="QHX9" s="1377"/>
      <c r="QHY9" s="1377"/>
      <c r="QHZ9" s="1377"/>
      <c r="QIA9" s="1377"/>
      <c r="QIB9" s="1377"/>
      <c r="QIC9" s="1377"/>
      <c r="QID9" s="1377"/>
      <c r="QIE9" s="1377"/>
      <c r="QIF9" s="1377"/>
      <c r="QIG9" s="1377"/>
      <c r="QIH9" s="1377"/>
      <c r="QII9" s="1377"/>
      <c r="QIJ9" s="1377"/>
      <c r="QIK9" s="1377"/>
      <c r="QIL9" s="1377"/>
      <c r="QIM9" s="1377"/>
      <c r="QIN9" s="1377"/>
      <c r="QIO9" s="1377"/>
      <c r="QIP9" s="1377"/>
      <c r="QIQ9" s="1377"/>
      <c r="QIR9" s="1377"/>
      <c r="QIS9" s="1377"/>
      <c r="QIT9" s="1377"/>
      <c r="QIU9" s="1377"/>
      <c r="QIV9" s="1377"/>
      <c r="QIW9" s="1377"/>
      <c r="QIX9" s="1377"/>
      <c r="QIY9" s="1377"/>
      <c r="QIZ9" s="1377"/>
      <c r="QJA9" s="1377"/>
      <c r="QJB9" s="1377"/>
      <c r="QJC9" s="1377"/>
      <c r="QJD9" s="1377"/>
      <c r="QJE9" s="1377"/>
      <c r="QJF9" s="1377"/>
      <c r="QJG9" s="1377"/>
      <c r="QJH9" s="1377"/>
      <c r="QJI9" s="1377"/>
      <c r="QJJ9" s="1377"/>
      <c r="QJK9" s="1377"/>
      <c r="QJL9" s="1377"/>
      <c r="QJM9" s="1377"/>
      <c r="QJN9" s="1377"/>
      <c r="QJO9" s="1377"/>
      <c r="QJP9" s="1377"/>
      <c r="QJQ9" s="1377"/>
      <c r="QJR9" s="1377"/>
      <c r="QJS9" s="1377"/>
      <c r="QJT9" s="1377"/>
      <c r="QJU9" s="1377"/>
      <c r="QJV9" s="1377"/>
      <c r="QJW9" s="1377"/>
      <c r="QJX9" s="1377"/>
      <c r="QJY9" s="1377"/>
      <c r="QJZ9" s="1377"/>
      <c r="QKA9" s="1377"/>
      <c r="QKB9" s="1377"/>
      <c r="QKC9" s="1377"/>
      <c r="QKD9" s="1377"/>
      <c r="QKE9" s="1377"/>
      <c r="QKF9" s="1377"/>
      <c r="QKG9" s="1377"/>
      <c r="QKH9" s="1377"/>
      <c r="QKI9" s="1377"/>
      <c r="QKJ9" s="1377"/>
      <c r="QKK9" s="1377"/>
      <c r="QKL9" s="1377"/>
      <c r="QKM9" s="1377"/>
      <c r="QKN9" s="1377"/>
      <c r="QKO9" s="1377"/>
      <c r="QKP9" s="1377"/>
      <c r="QKQ9" s="1377"/>
      <c r="QKR9" s="1377"/>
      <c r="QKS9" s="1377"/>
      <c r="QKT9" s="1377"/>
      <c r="QKU9" s="1377"/>
      <c r="QKV9" s="1377"/>
      <c r="QKW9" s="1377"/>
      <c r="QKX9" s="1377"/>
      <c r="QKY9" s="1377"/>
      <c r="QKZ9" s="1377"/>
      <c r="QLA9" s="1377"/>
      <c r="QLB9" s="1377"/>
      <c r="QLC9" s="1377"/>
      <c r="QLD9" s="1377"/>
      <c r="QLE9" s="1377"/>
      <c r="QLF9" s="1377"/>
      <c r="QLG9" s="1377"/>
      <c r="QLH9" s="1377"/>
      <c r="QLI9" s="1377"/>
      <c r="QLJ9" s="1377"/>
      <c r="QLK9" s="1377"/>
      <c r="QLL9" s="1377"/>
      <c r="QLM9" s="1377"/>
      <c r="QLN9" s="1377"/>
      <c r="QLO9" s="1377"/>
      <c r="QLP9" s="1377"/>
      <c r="QLQ9" s="1377"/>
      <c r="QLR9" s="1377"/>
      <c r="QLS9" s="1377"/>
      <c r="QLT9" s="1377"/>
      <c r="QLU9" s="1377"/>
      <c r="QLV9" s="1377"/>
      <c r="QLW9" s="1377"/>
      <c r="QLX9" s="1377"/>
      <c r="QLY9" s="1377"/>
      <c r="QLZ9" s="1377"/>
      <c r="QMA9" s="1377"/>
      <c r="QMB9" s="1377"/>
      <c r="QMC9" s="1377"/>
      <c r="QMD9" s="1377"/>
      <c r="QME9" s="1377"/>
      <c r="QMF9" s="1377"/>
      <c r="QMG9" s="1377"/>
      <c r="QMH9" s="1377"/>
      <c r="QMI9" s="1377"/>
      <c r="QMJ9" s="1377"/>
      <c r="QMK9" s="1377"/>
      <c r="QML9" s="1377"/>
      <c r="QMM9" s="1377"/>
      <c r="QMN9" s="1377"/>
      <c r="QMO9" s="1377"/>
      <c r="QMP9" s="1377"/>
      <c r="QMQ9" s="1377"/>
      <c r="QMR9" s="1377"/>
      <c r="QMS9" s="1377"/>
      <c r="QMT9" s="1377"/>
      <c r="QMU9" s="1377"/>
      <c r="QMV9" s="1377"/>
      <c r="QMW9" s="1377"/>
      <c r="QMX9" s="1377"/>
      <c r="QMY9" s="1377"/>
      <c r="QMZ9" s="1377"/>
      <c r="QNA9" s="1377"/>
      <c r="QNB9" s="1377"/>
      <c r="QNC9" s="1377"/>
      <c r="QND9" s="1377"/>
      <c r="QNE9" s="1377"/>
      <c r="QNF9" s="1377"/>
      <c r="QNG9" s="1377"/>
      <c r="QNH9" s="1377"/>
      <c r="QNI9" s="1377"/>
      <c r="QNJ9" s="1377"/>
      <c r="QNK9" s="1377"/>
      <c r="QNL9" s="1377"/>
      <c r="QNM9" s="1377"/>
      <c r="QNN9" s="1377"/>
      <c r="QNO9" s="1377"/>
      <c r="QNP9" s="1377"/>
      <c r="QNQ9" s="1377"/>
      <c r="QNR9" s="1377"/>
      <c r="QNS9" s="1377"/>
      <c r="QNT9" s="1377"/>
      <c r="QNU9" s="1377"/>
      <c r="QNV9" s="1377"/>
      <c r="QNW9" s="1377"/>
      <c r="QNX9" s="1377"/>
      <c r="QNY9" s="1377"/>
      <c r="QNZ9" s="1377"/>
      <c r="QOA9" s="1377"/>
      <c r="QOB9" s="1377"/>
      <c r="QOC9" s="1377"/>
      <c r="QOD9" s="1377"/>
      <c r="QOE9" s="1377"/>
      <c r="QOF9" s="1377"/>
      <c r="QOG9" s="1377"/>
      <c r="QOH9" s="1377"/>
      <c r="QOI9" s="1377"/>
      <c r="QOJ9" s="1377"/>
      <c r="QOK9" s="1377"/>
      <c r="QOL9" s="1377"/>
      <c r="QOM9" s="1377"/>
      <c r="QON9" s="1377"/>
      <c r="QOO9" s="1377"/>
      <c r="QOP9" s="1377"/>
      <c r="QOQ9" s="1377"/>
      <c r="QOR9" s="1377"/>
      <c r="QOS9" s="1377"/>
      <c r="QOT9" s="1377"/>
      <c r="QOU9" s="1377"/>
      <c r="QOV9" s="1377"/>
      <c r="QOW9" s="1377"/>
      <c r="QOX9" s="1377"/>
      <c r="QOY9" s="1377"/>
      <c r="QOZ9" s="1377"/>
      <c r="QPA9" s="1377"/>
      <c r="QPB9" s="1377"/>
      <c r="QPC9" s="1377"/>
      <c r="QPD9" s="1377"/>
      <c r="QPE9" s="1377"/>
      <c r="QPF9" s="1377"/>
      <c r="QPG9" s="1377"/>
      <c r="QPH9" s="1377"/>
      <c r="QPI9" s="1377"/>
      <c r="QPJ9" s="1377"/>
      <c r="QPK9" s="1377"/>
      <c r="QPL9" s="1377"/>
      <c r="QPM9" s="1377"/>
      <c r="QPN9" s="1377"/>
      <c r="QPO9" s="1377"/>
      <c r="QPP9" s="1377"/>
      <c r="QPQ9" s="1377"/>
      <c r="QPR9" s="1377"/>
      <c r="QPS9" s="1377"/>
      <c r="QPT9" s="1377"/>
      <c r="QPU9" s="1377"/>
      <c r="QPV9" s="1377"/>
      <c r="QPW9" s="1377"/>
      <c r="QPX9" s="1377"/>
      <c r="QPY9" s="1377"/>
      <c r="QPZ9" s="1377"/>
      <c r="QQA9" s="1377"/>
      <c r="QQB9" s="1377"/>
      <c r="QQC9" s="1377"/>
      <c r="QQD9" s="1377"/>
      <c r="QQE9" s="1377"/>
      <c r="QQF9" s="1377"/>
      <c r="QQG9" s="1377"/>
      <c r="QQH9" s="1377"/>
      <c r="QQI9" s="1377"/>
      <c r="QQJ9" s="1377"/>
      <c r="QQK9" s="1377"/>
      <c r="QQL9" s="1377"/>
      <c r="QQM9" s="1377"/>
      <c r="QQN9" s="1377"/>
      <c r="QQO9" s="1377"/>
      <c r="QQP9" s="1377"/>
      <c r="QQQ9" s="1377"/>
      <c r="QQR9" s="1377"/>
      <c r="QQS9" s="1377"/>
      <c r="QQT9" s="1377"/>
      <c r="QQU9" s="1377"/>
      <c r="QQV9" s="1377"/>
      <c r="QQW9" s="1377"/>
      <c r="QQX9" s="1377"/>
      <c r="QQY9" s="1377"/>
      <c r="QQZ9" s="1377"/>
      <c r="QRA9" s="1377"/>
      <c r="QRB9" s="1377"/>
      <c r="QRC9" s="1377"/>
      <c r="QRD9" s="1377"/>
      <c r="QRE9" s="1377"/>
      <c r="QRF9" s="1377"/>
      <c r="QRG9" s="1377"/>
      <c r="QRH9" s="1377"/>
      <c r="QRI9" s="1377"/>
      <c r="QRJ9" s="1377"/>
      <c r="QRK9" s="1377"/>
      <c r="QRL9" s="1377"/>
      <c r="QRM9" s="1377"/>
      <c r="QRN9" s="1377"/>
      <c r="QRO9" s="1377"/>
      <c r="QRP9" s="1377"/>
      <c r="QRQ9" s="1377"/>
      <c r="QRR9" s="1377"/>
      <c r="QRS9" s="1377"/>
      <c r="QRT9" s="1377"/>
      <c r="QRU9" s="1377"/>
      <c r="QRV9" s="1377"/>
      <c r="QRW9" s="1377"/>
      <c r="QRX9" s="1377"/>
      <c r="QRY9" s="1377"/>
      <c r="QRZ9" s="1377"/>
      <c r="QSA9" s="1377"/>
      <c r="QSB9" s="1377"/>
      <c r="QSC9" s="1377"/>
      <c r="QSD9" s="1377"/>
      <c r="QSE9" s="1377"/>
      <c r="QSF9" s="1377"/>
      <c r="QSG9" s="1377"/>
      <c r="QSH9" s="1377"/>
      <c r="QSI9" s="1377"/>
      <c r="QSJ9" s="1377"/>
      <c r="QSK9" s="1377"/>
      <c r="QSL9" s="1377"/>
      <c r="QSM9" s="1377"/>
      <c r="QSN9" s="1377"/>
      <c r="QSO9" s="1377"/>
      <c r="QSP9" s="1377"/>
      <c r="QSQ9" s="1377"/>
      <c r="QSR9" s="1377"/>
      <c r="QSS9" s="1377"/>
      <c r="QST9" s="1377"/>
      <c r="QSU9" s="1377"/>
      <c r="QSV9" s="1377"/>
      <c r="QSW9" s="1377"/>
      <c r="QSX9" s="1377"/>
      <c r="QSY9" s="1377"/>
      <c r="QSZ9" s="1377"/>
      <c r="QTA9" s="1377"/>
      <c r="QTB9" s="1377"/>
      <c r="QTC9" s="1377"/>
      <c r="QTD9" s="1377"/>
      <c r="QTE9" s="1377"/>
      <c r="QTF9" s="1377"/>
      <c r="QTG9" s="1377"/>
      <c r="QTH9" s="1377"/>
      <c r="QTI9" s="1377"/>
      <c r="QTJ9" s="1377"/>
      <c r="QTK9" s="1377"/>
      <c r="QTL9" s="1377"/>
      <c r="QTM9" s="1377"/>
      <c r="QTN9" s="1377"/>
      <c r="QTO9" s="1377"/>
      <c r="QTP9" s="1377"/>
      <c r="QTQ9" s="1377"/>
      <c r="QTR9" s="1377"/>
      <c r="QTS9" s="1377"/>
      <c r="QTT9" s="1377"/>
      <c r="QTU9" s="1377"/>
      <c r="QTV9" s="1377"/>
      <c r="QTW9" s="1377"/>
      <c r="QTX9" s="1377"/>
      <c r="QTY9" s="1377"/>
      <c r="QTZ9" s="1377"/>
      <c r="QUA9" s="1377"/>
      <c r="QUB9" s="1377"/>
      <c r="QUC9" s="1377"/>
      <c r="QUD9" s="1377"/>
      <c r="QUE9" s="1377"/>
      <c r="QUF9" s="1377"/>
      <c r="QUG9" s="1377"/>
      <c r="QUH9" s="1377"/>
      <c r="QUI9" s="1377"/>
      <c r="QUJ9" s="1377"/>
      <c r="QUK9" s="1377"/>
      <c r="QUL9" s="1377"/>
      <c r="QUM9" s="1377"/>
      <c r="QUN9" s="1377"/>
      <c r="QUO9" s="1377"/>
      <c r="QUP9" s="1377"/>
      <c r="QUQ9" s="1377"/>
      <c r="QUR9" s="1377"/>
      <c r="QUS9" s="1377"/>
      <c r="QUT9" s="1377"/>
      <c r="QUU9" s="1377"/>
      <c r="QUV9" s="1377"/>
      <c r="QUW9" s="1377"/>
      <c r="QUX9" s="1377"/>
      <c r="QUY9" s="1377"/>
      <c r="QUZ9" s="1377"/>
      <c r="QVA9" s="1377"/>
      <c r="QVB9" s="1377"/>
      <c r="QVC9" s="1377"/>
      <c r="QVD9" s="1377"/>
      <c r="QVE9" s="1377"/>
      <c r="QVF9" s="1377"/>
      <c r="QVG9" s="1377"/>
      <c r="QVH9" s="1377"/>
      <c r="QVI9" s="1377"/>
      <c r="QVJ9" s="1377"/>
      <c r="QVK9" s="1377"/>
      <c r="QVL9" s="1377"/>
      <c r="QVM9" s="1377"/>
      <c r="QVN9" s="1377"/>
      <c r="QVO9" s="1377"/>
      <c r="QVP9" s="1377"/>
      <c r="QVQ9" s="1377"/>
      <c r="QVR9" s="1377"/>
      <c r="QVS9" s="1377"/>
      <c r="QVT9" s="1377"/>
      <c r="QVU9" s="1377"/>
      <c r="QVV9" s="1377"/>
      <c r="QVW9" s="1377"/>
      <c r="QVX9" s="1377"/>
      <c r="QVY9" s="1377"/>
      <c r="QVZ9" s="1377"/>
      <c r="QWA9" s="1377"/>
      <c r="QWB9" s="1377"/>
      <c r="QWC9" s="1377"/>
      <c r="QWD9" s="1377"/>
      <c r="QWE9" s="1377"/>
      <c r="QWF9" s="1377"/>
      <c r="QWG9" s="1377"/>
      <c r="QWH9" s="1377"/>
      <c r="QWI9" s="1377"/>
      <c r="QWJ9" s="1377"/>
      <c r="QWK9" s="1377"/>
      <c r="QWL9" s="1377"/>
      <c r="QWM9" s="1377"/>
      <c r="QWN9" s="1377"/>
      <c r="QWO9" s="1377"/>
      <c r="QWP9" s="1377"/>
      <c r="QWQ9" s="1377"/>
      <c r="QWR9" s="1377"/>
      <c r="QWS9" s="1377"/>
      <c r="QWT9" s="1377"/>
      <c r="QWU9" s="1377"/>
      <c r="QWV9" s="1377"/>
      <c r="QWW9" s="1377"/>
      <c r="QWX9" s="1377"/>
      <c r="QWY9" s="1377"/>
      <c r="QWZ9" s="1377"/>
      <c r="QXA9" s="1377"/>
      <c r="QXB9" s="1377"/>
      <c r="QXC9" s="1377"/>
      <c r="QXD9" s="1377"/>
      <c r="QXE9" s="1377"/>
      <c r="QXF9" s="1377"/>
      <c r="QXG9" s="1377"/>
      <c r="QXH9" s="1377"/>
      <c r="QXI9" s="1377"/>
      <c r="QXJ9" s="1377"/>
      <c r="QXK9" s="1377"/>
      <c r="QXL9" s="1377"/>
      <c r="QXM9" s="1377"/>
      <c r="QXN9" s="1377"/>
      <c r="QXO9" s="1377"/>
      <c r="QXP9" s="1377"/>
      <c r="QXQ9" s="1377"/>
      <c r="QXR9" s="1377"/>
      <c r="QXS9" s="1377"/>
      <c r="QXT9" s="1377"/>
      <c r="QXU9" s="1377"/>
      <c r="QXV9" s="1377"/>
      <c r="QXW9" s="1377"/>
      <c r="QXX9" s="1377"/>
      <c r="QXY9" s="1377"/>
      <c r="QXZ9" s="1377"/>
      <c r="QYA9" s="1377"/>
      <c r="QYB9" s="1377"/>
      <c r="QYC9" s="1377"/>
      <c r="QYD9" s="1377"/>
      <c r="QYE9" s="1377"/>
      <c r="QYF9" s="1377"/>
      <c r="QYG9" s="1377"/>
      <c r="QYH9" s="1377"/>
      <c r="QYI9" s="1377"/>
      <c r="QYJ9" s="1377"/>
      <c r="QYK9" s="1377"/>
      <c r="QYL9" s="1377"/>
      <c r="QYM9" s="1377"/>
      <c r="QYN9" s="1377"/>
      <c r="QYO9" s="1377"/>
      <c r="QYP9" s="1377"/>
      <c r="QYQ9" s="1377"/>
      <c r="QYR9" s="1377"/>
      <c r="QYS9" s="1377"/>
      <c r="QYT9" s="1377"/>
      <c r="QYU9" s="1377"/>
      <c r="QYV9" s="1377"/>
      <c r="QYW9" s="1377"/>
      <c r="QYX9" s="1377"/>
      <c r="QYY9" s="1377"/>
      <c r="QYZ9" s="1377"/>
      <c r="QZA9" s="1377"/>
      <c r="QZB9" s="1377"/>
      <c r="QZC9" s="1377"/>
      <c r="QZD9" s="1377"/>
      <c r="QZE9" s="1377"/>
      <c r="QZF9" s="1377"/>
      <c r="QZG9" s="1377"/>
      <c r="QZH9" s="1377"/>
      <c r="QZI9" s="1377"/>
      <c r="QZJ9" s="1377"/>
      <c r="QZK9" s="1377"/>
      <c r="QZL9" s="1377"/>
      <c r="QZM9" s="1377"/>
      <c r="QZN9" s="1377"/>
      <c r="QZO9" s="1377"/>
      <c r="QZP9" s="1377"/>
      <c r="QZQ9" s="1377"/>
      <c r="QZR9" s="1377"/>
      <c r="QZS9" s="1377"/>
      <c r="QZT9" s="1377"/>
      <c r="QZU9" s="1377"/>
      <c r="QZV9" s="1377"/>
      <c r="QZW9" s="1377"/>
      <c r="QZX9" s="1377"/>
      <c r="QZY9" s="1377"/>
      <c r="QZZ9" s="1377"/>
      <c r="RAA9" s="1377"/>
      <c r="RAB9" s="1377"/>
      <c r="RAC9" s="1377"/>
      <c r="RAD9" s="1377"/>
      <c r="RAE9" s="1377"/>
      <c r="RAF9" s="1377"/>
      <c r="RAG9" s="1377"/>
      <c r="RAH9" s="1377"/>
      <c r="RAI9" s="1377"/>
      <c r="RAJ9" s="1377"/>
      <c r="RAK9" s="1377"/>
      <c r="RAL9" s="1377"/>
      <c r="RAM9" s="1377"/>
      <c r="RAN9" s="1377"/>
      <c r="RAO9" s="1377"/>
      <c r="RAP9" s="1377"/>
      <c r="RAQ9" s="1377"/>
      <c r="RAR9" s="1377"/>
      <c r="RAS9" s="1377"/>
      <c r="RAT9" s="1377"/>
      <c r="RAU9" s="1377"/>
      <c r="RAV9" s="1377"/>
      <c r="RAW9" s="1377"/>
      <c r="RAX9" s="1377"/>
      <c r="RAY9" s="1377"/>
      <c r="RAZ9" s="1377"/>
      <c r="RBA9" s="1377"/>
      <c r="RBB9" s="1377"/>
      <c r="RBC9" s="1377"/>
      <c r="RBD9" s="1377"/>
      <c r="RBE9" s="1377"/>
      <c r="RBF9" s="1377"/>
      <c r="RBG9" s="1377"/>
      <c r="RBH9" s="1377"/>
      <c r="RBI9" s="1377"/>
      <c r="RBJ9" s="1377"/>
      <c r="RBK9" s="1377"/>
      <c r="RBL9" s="1377"/>
      <c r="RBM9" s="1377"/>
      <c r="RBN9" s="1377"/>
      <c r="RBO9" s="1377"/>
      <c r="RBP9" s="1377"/>
      <c r="RBQ9" s="1377"/>
      <c r="RBR9" s="1377"/>
      <c r="RBS9" s="1377"/>
      <c r="RBT9" s="1377"/>
      <c r="RBU9" s="1377"/>
      <c r="RBV9" s="1377"/>
      <c r="RBW9" s="1377"/>
      <c r="RBX9" s="1377"/>
      <c r="RBY9" s="1377"/>
      <c r="RBZ9" s="1377"/>
      <c r="RCA9" s="1377"/>
      <c r="RCB9" s="1377"/>
      <c r="RCC9" s="1377"/>
      <c r="RCD9" s="1377"/>
      <c r="RCE9" s="1377"/>
      <c r="RCF9" s="1377"/>
      <c r="RCG9" s="1377"/>
      <c r="RCH9" s="1377"/>
      <c r="RCI9" s="1377"/>
      <c r="RCJ9" s="1377"/>
      <c r="RCK9" s="1377"/>
      <c r="RCL9" s="1377"/>
      <c r="RCM9" s="1377"/>
      <c r="RCN9" s="1377"/>
      <c r="RCO9" s="1377"/>
      <c r="RCP9" s="1377"/>
      <c r="RCQ9" s="1377"/>
      <c r="RCR9" s="1377"/>
      <c r="RCS9" s="1377"/>
      <c r="RCT9" s="1377"/>
      <c r="RCU9" s="1377"/>
      <c r="RCV9" s="1377"/>
      <c r="RCW9" s="1377"/>
      <c r="RCX9" s="1377"/>
      <c r="RCY9" s="1377"/>
      <c r="RCZ9" s="1377"/>
      <c r="RDA9" s="1377"/>
      <c r="RDB9" s="1377"/>
      <c r="RDC9" s="1377"/>
      <c r="RDD9" s="1377"/>
      <c r="RDE9" s="1377"/>
      <c r="RDF9" s="1377"/>
      <c r="RDG9" s="1377"/>
      <c r="RDH9" s="1377"/>
      <c r="RDI9" s="1377"/>
      <c r="RDJ9" s="1377"/>
      <c r="RDK9" s="1377"/>
      <c r="RDL9" s="1377"/>
      <c r="RDM9" s="1377"/>
      <c r="RDN9" s="1377"/>
      <c r="RDO9" s="1377"/>
      <c r="RDP9" s="1377"/>
      <c r="RDQ9" s="1377"/>
      <c r="RDR9" s="1377"/>
      <c r="RDS9" s="1377"/>
      <c r="RDT9" s="1377"/>
      <c r="RDU9" s="1377"/>
      <c r="RDV9" s="1377"/>
      <c r="RDW9" s="1377"/>
      <c r="RDX9" s="1377"/>
      <c r="RDY9" s="1377"/>
      <c r="RDZ9" s="1377"/>
      <c r="REA9" s="1377"/>
      <c r="REB9" s="1377"/>
      <c r="REC9" s="1377"/>
      <c r="RED9" s="1377"/>
      <c r="REE9" s="1377"/>
      <c r="REF9" s="1377"/>
      <c r="REG9" s="1377"/>
      <c r="REH9" s="1377"/>
      <c r="REI9" s="1377"/>
      <c r="REJ9" s="1377"/>
      <c r="REK9" s="1377"/>
      <c r="REL9" s="1377"/>
      <c r="REM9" s="1377"/>
      <c r="REN9" s="1377"/>
      <c r="REO9" s="1377"/>
      <c r="REP9" s="1377"/>
      <c r="REQ9" s="1377"/>
      <c r="RER9" s="1377"/>
      <c r="RES9" s="1377"/>
      <c r="RET9" s="1377"/>
      <c r="REU9" s="1377"/>
      <c r="REV9" s="1377"/>
      <c r="REW9" s="1377"/>
      <c r="REX9" s="1377"/>
      <c r="REY9" s="1377"/>
      <c r="REZ9" s="1377"/>
      <c r="RFA9" s="1377"/>
      <c r="RFB9" s="1377"/>
      <c r="RFC9" s="1377"/>
      <c r="RFD9" s="1377"/>
      <c r="RFE9" s="1377"/>
      <c r="RFF9" s="1377"/>
      <c r="RFG9" s="1377"/>
      <c r="RFH9" s="1377"/>
      <c r="RFI9" s="1377"/>
      <c r="RFJ9" s="1377"/>
      <c r="RFK9" s="1377"/>
      <c r="RFL9" s="1377"/>
      <c r="RFM9" s="1377"/>
      <c r="RFN9" s="1377"/>
      <c r="RFO9" s="1377"/>
      <c r="RFP9" s="1377"/>
      <c r="RFQ9" s="1377"/>
      <c r="RFR9" s="1377"/>
      <c r="RFS9" s="1377"/>
      <c r="RFT9" s="1377"/>
      <c r="RFU9" s="1377"/>
      <c r="RFV9" s="1377"/>
      <c r="RFW9" s="1377"/>
      <c r="RFX9" s="1377"/>
      <c r="RFY9" s="1377"/>
      <c r="RFZ9" s="1377"/>
      <c r="RGA9" s="1377"/>
      <c r="RGB9" s="1377"/>
      <c r="RGC9" s="1377"/>
      <c r="RGD9" s="1377"/>
      <c r="RGE9" s="1377"/>
      <c r="RGF9" s="1377"/>
      <c r="RGG9" s="1377"/>
      <c r="RGH9" s="1377"/>
      <c r="RGI9" s="1377"/>
      <c r="RGJ9" s="1377"/>
      <c r="RGK9" s="1377"/>
      <c r="RGL9" s="1377"/>
      <c r="RGM9" s="1377"/>
      <c r="RGN9" s="1377"/>
      <c r="RGO9" s="1377"/>
      <c r="RGP9" s="1377"/>
      <c r="RGQ9" s="1377"/>
      <c r="RGR9" s="1377"/>
      <c r="RGS9" s="1377"/>
      <c r="RGT9" s="1377"/>
      <c r="RGU9" s="1377"/>
      <c r="RGV9" s="1377"/>
      <c r="RGW9" s="1377"/>
      <c r="RGX9" s="1377"/>
      <c r="RGY9" s="1377"/>
      <c r="RGZ9" s="1377"/>
      <c r="RHA9" s="1377"/>
      <c r="RHB9" s="1377"/>
      <c r="RHC9" s="1377"/>
      <c r="RHD9" s="1377"/>
      <c r="RHE9" s="1377"/>
      <c r="RHF9" s="1377"/>
      <c r="RHG9" s="1377"/>
      <c r="RHH9" s="1377"/>
      <c r="RHI9" s="1377"/>
      <c r="RHJ9" s="1377"/>
      <c r="RHK9" s="1377"/>
      <c r="RHL9" s="1377"/>
      <c r="RHM9" s="1377"/>
      <c r="RHN9" s="1377"/>
      <c r="RHO9" s="1377"/>
      <c r="RHP9" s="1377"/>
      <c r="RHQ9" s="1377"/>
      <c r="RHR9" s="1377"/>
      <c r="RHS9" s="1377"/>
      <c r="RHT9" s="1377"/>
      <c r="RHU9" s="1377"/>
      <c r="RHV9" s="1377"/>
      <c r="RHW9" s="1377"/>
      <c r="RHX9" s="1377"/>
      <c r="RHY9" s="1377"/>
      <c r="RHZ9" s="1377"/>
      <c r="RIA9" s="1377"/>
      <c r="RIB9" s="1377"/>
      <c r="RIC9" s="1377"/>
      <c r="RID9" s="1377"/>
      <c r="RIE9" s="1377"/>
      <c r="RIF9" s="1377"/>
      <c r="RIG9" s="1377"/>
      <c r="RIH9" s="1377"/>
      <c r="RII9" s="1377"/>
      <c r="RIJ9" s="1377"/>
      <c r="RIK9" s="1377"/>
      <c r="RIL9" s="1377"/>
      <c r="RIM9" s="1377"/>
      <c r="RIN9" s="1377"/>
      <c r="RIO9" s="1377"/>
      <c r="RIP9" s="1377"/>
      <c r="RIQ9" s="1377"/>
      <c r="RIR9" s="1377"/>
      <c r="RIS9" s="1377"/>
      <c r="RIT9" s="1377"/>
      <c r="RIU9" s="1377"/>
      <c r="RIV9" s="1377"/>
      <c r="RIW9" s="1377"/>
      <c r="RIX9" s="1377"/>
      <c r="RIY9" s="1377"/>
      <c r="RIZ9" s="1377"/>
      <c r="RJA9" s="1377"/>
      <c r="RJB9" s="1377"/>
      <c r="RJC9" s="1377"/>
      <c r="RJD9" s="1377"/>
      <c r="RJE9" s="1377"/>
      <c r="RJF9" s="1377"/>
      <c r="RJG9" s="1377"/>
      <c r="RJH9" s="1377"/>
      <c r="RJI9" s="1377"/>
      <c r="RJJ9" s="1377"/>
      <c r="RJK9" s="1377"/>
      <c r="RJL9" s="1377"/>
      <c r="RJM9" s="1377"/>
      <c r="RJN9" s="1377"/>
      <c r="RJO9" s="1377"/>
      <c r="RJP9" s="1377"/>
      <c r="RJQ9" s="1377"/>
      <c r="RJR9" s="1377"/>
      <c r="RJS9" s="1377"/>
      <c r="RJT9" s="1377"/>
      <c r="RJU9" s="1377"/>
      <c r="RJV9" s="1377"/>
      <c r="RJW9" s="1377"/>
      <c r="RJX9" s="1377"/>
      <c r="RJY9" s="1377"/>
      <c r="RJZ9" s="1377"/>
      <c r="RKA9" s="1377"/>
      <c r="RKB9" s="1377"/>
      <c r="RKC9" s="1377"/>
      <c r="RKD9" s="1377"/>
      <c r="RKE9" s="1377"/>
      <c r="RKF9" s="1377"/>
      <c r="RKG9" s="1377"/>
      <c r="RKH9" s="1377"/>
      <c r="RKI9" s="1377"/>
      <c r="RKJ9" s="1377"/>
      <c r="RKK9" s="1377"/>
      <c r="RKL9" s="1377"/>
      <c r="RKM9" s="1377"/>
      <c r="RKN9" s="1377"/>
      <c r="RKO9" s="1377"/>
      <c r="RKP9" s="1377"/>
      <c r="RKQ9" s="1377"/>
      <c r="RKR9" s="1377"/>
      <c r="RKS9" s="1377"/>
      <c r="RKT9" s="1377"/>
      <c r="RKU9" s="1377"/>
      <c r="RKV9" s="1377"/>
      <c r="RKW9" s="1377"/>
      <c r="RKX9" s="1377"/>
      <c r="RKY9" s="1377"/>
      <c r="RKZ9" s="1377"/>
      <c r="RLA9" s="1377"/>
      <c r="RLB9" s="1377"/>
      <c r="RLC9" s="1377"/>
      <c r="RLD9" s="1377"/>
      <c r="RLE9" s="1377"/>
      <c r="RLF9" s="1377"/>
      <c r="RLG9" s="1377"/>
      <c r="RLH9" s="1377"/>
      <c r="RLI9" s="1377"/>
      <c r="RLJ9" s="1377"/>
      <c r="RLK9" s="1377"/>
      <c r="RLL9" s="1377"/>
      <c r="RLM9" s="1377"/>
      <c r="RLN9" s="1377"/>
      <c r="RLO9" s="1377"/>
      <c r="RLP9" s="1377"/>
      <c r="RLQ9" s="1377"/>
      <c r="RLR9" s="1377"/>
      <c r="RLS9" s="1377"/>
      <c r="RLT9" s="1377"/>
      <c r="RLU9" s="1377"/>
      <c r="RLV9" s="1377"/>
      <c r="RLW9" s="1377"/>
      <c r="RLX9" s="1377"/>
      <c r="RLY9" s="1377"/>
      <c r="RLZ9" s="1377"/>
      <c r="RMA9" s="1377"/>
      <c r="RMB9" s="1377"/>
      <c r="RMC9" s="1377"/>
      <c r="RMD9" s="1377"/>
      <c r="RME9" s="1377"/>
      <c r="RMF9" s="1377"/>
      <c r="RMG9" s="1377"/>
      <c r="RMH9" s="1377"/>
      <c r="RMI9" s="1377"/>
      <c r="RMJ9" s="1377"/>
      <c r="RMK9" s="1377"/>
      <c r="RML9" s="1377"/>
      <c r="RMM9" s="1377"/>
      <c r="RMN9" s="1377"/>
      <c r="RMO9" s="1377"/>
      <c r="RMP9" s="1377"/>
      <c r="RMQ9" s="1377"/>
      <c r="RMR9" s="1377"/>
      <c r="RMS9" s="1377"/>
      <c r="RMT9" s="1377"/>
      <c r="RMU9" s="1377"/>
      <c r="RMV9" s="1377"/>
      <c r="RMW9" s="1377"/>
      <c r="RMX9" s="1377"/>
      <c r="RMY9" s="1377"/>
      <c r="RMZ9" s="1377"/>
      <c r="RNA9" s="1377"/>
      <c r="RNB9" s="1377"/>
      <c r="RNC9" s="1377"/>
      <c r="RND9" s="1377"/>
      <c r="RNE9" s="1377"/>
      <c r="RNF9" s="1377"/>
      <c r="RNG9" s="1377"/>
      <c r="RNH9" s="1377"/>
      <c r="RNI9" s="1377"/>
      <c r="RNJ9" s="1377"/>
      <c r="RNK9" s="1377"/>
      <c r="RNL9" s="1377"/>
      <c r="RNM9" s="1377"/>
      <c r="RNN9" s="1377"/>
      <c r="RNO9" s="1377"/>
      <c r="RNP9" s="1377"/>
      <c r="RNQ9" s="1377"/>
      <c r="RNR9" s="1377"/>
      <c r="RNS9" s="1377"/>
      <c r="RNT9" s="1377"/>
      <c r="RNU9" s="1377"/>
      <c r="RNV9" s="1377"/>
      <c r="RNW9" s="1377"/>
      <c r="RNX9" s="1377"/>
      <c r="RNY9" s="1377"/>
      <c r="RNZ9" s="1377"/>
      <c r="ROA9" s="1377"/>
      <c r="ROB9" s="1377"/>
      <c r="ROC9" s="1377"/>
      <c r="ROD9" s="1377"/>
      <c r="ROE9" s="1377"/>
      <c r="ROF9" s="1377"/>
      <c r="ROG9" s="1377"/>
      <c r="ROH9" s="1377"/>
      <c r="ROI9" s="1377"/>
      <c r="ROJ9" s="1377"/>
      <c r="ROK9" s="1377"/>
      <c r="ROL9" s="1377"/>
      <c r="ROM9" s="1377"/>
      <c r="RON9" s="1377"/>
      <c r="ROO9" s="1377"/>
      <c r="ROP9" s="1377"/>
      <c r="ROQ9" s="1377"/>
      <c r="ROR9" s="1377"/>
      <c r="ROS9" s="1377"/>
      <c r="ROT9" s="1377"/>
      <c r="ROU9" s="1377"/>
      <c r="ROV9" s="1377"/>
      <c r="ROW9" s="1377"/>
      <c r="ROX9" s="1377"/>
      <c r="ROY9" s="1377"/>
      <c r="ROZ9" s="1377"/>
      <c r="RPA9" s="1377"/>
      <c r="RPB9" s="1377"/>
      <c r="RPC9" s="1377"/>
      <c r="RPD9" s="1377"/>
      <c r="RPE9" s="1377"/>
      <c r="RPF9" s="1377"/>
      <c r="RPG9" s="1377"/>
      <c r="RPH9" s="1377"/>
      <c r="RPI9" s="1377"/>
      <c r="RPJ9" s="1377"/>
      <c r="RPK9" s="1377"/>
      <c r="RPL9" s="1377"/>
      <c r="RPM9" s="1377"/>
      <c r="RPN9" s="1377"/>
      <c r="RPO9" s="1377"/>
      <c r="RPP9" s="1377"/>
      <c r="RPQ9" s="1377"/>
      <c r="RPR9" s="1377"/>
      <c r="RPS9" s="1377"/>
      <c r="RPT9" s="1377"/>
      <c r="RPU9" s="1377"/>
      <c r="RPV9" s="1377"/>
      <c r="RPW9" s="1377"/>
      <c r="RPX9" s="1377"/>
      <c r="RPY9" s="1377"/>
      <c r="RPZ9" s="1377"/>
      <c r="RQA9" s="1377"/>
      <c r="RQB9" s="1377"/>
      <c r="RQC9" s="1377"/>
      <c r="RQD9" s="1377"/>
      <c r="RQE9" s="1377"/>
      <c r="RQF9" s="1377"/>
      <c r="RQG9" s="1377"/>
      <c r="RQH9" s="1377"/>
      <c r="RQI9" s="1377"/>
      <c r="RQJ9" s="1377"/>
      <c r="RQK9" s="1377"/>
      <c r="RQL9" s="1377"/>
      <c r="RQM9" s="1377"/>
      <c r="RQN9" s="1377"/>
      <c r="RQO9" s="1377"/>
      <c r="RQP9" s="1377"/>
      <c r="RQQ9" s="1377"/>
      <c r="RQR9" s="1377"/>
      <c r="RQS9" s="1377"/>
      <c r="RQT9" s="1377"/>
      <c r="RQU9" s="1377"/>
      <c r="RQV9" s="1377"/>
      <c r="RQW9" s="1377"/>
      <c r="RQX9" s="1377"/>
      <c r="RQY9" s="1377"/>
      <c r="RQZ9" s="1377"/>
      <c r="RRA9" s="1377"/>
      <c r="RRB9" s="1377"/>
      <c r="RRC9" s="1377"/>
      <c r="RRD9" s="1377"/>
      <c r="RRE9" s="1377"/>
      <c r="RRF9" s="1377"/>
      <c r="RRG9" s="1377"/>
      <c r="RRH9" s="1377"/>
      <c r="RRI9" s="1377"/>
      <c r="RRJ9" s="1377"/>
      <c r="RRK9" s="1377"/>
      <c r="RRL9" s="1377"/>
      <c r="RRM9" s="1377"/>
      <c r="RRN9" s="1377"/>
      <c r="RRO9" s="1377"/>
      <c r="RRP9" s="1377"/>
      <c r="RRQ9" s="1377"/>
      <c r="RRR9" s="1377"/>
      <c r="RRS9" s="1377"/>
      <c r="RRT9" s="1377"/>
      <c r="RRU9" s="1377"/>
      <c r="RRV9" s="1377"/>
      <c r="RRW9" s="1377"/>
      <c r="RRX9" s="1377"/>
      <c r="RRY9" s="1377"/>
      <c r="RRZ9" s="1377"/>
      <c r="RSA9" s="1377"/>
      <c r="RSB9" s="1377"/>
      <c r="RSC9" s="1377"/>
      <c r="RSD9" s="1377"/>
      <c r="RSE9" s="1377"/>
      <c r="RSF9" s="1377"/>
      <c r="RSG9" s="1377"/>
      <c r="RSH9" s="1377"/>
      <c r="RSI9" s="1377"/>
      <c r="RSJ9" s="1377"/>
      <c r="RSK9" s="1377"/>
      <c r="RSL9" s="1377"/>
      <c r="RSM9" s="1377"/>
      <c r="RSN9" s="1377"/>
      <c r="RSO9" s="1377"/>
      <c r="RSP9" s="1377"/>
      <c r="RSQ9" s="1377"/>
      <c r="RSR9" s="1377"/>
      <c r="RSS9" s="1377"/>
      <c r="RST9" s="1377"/>
      <c r="RSU9" s="1377"/>
      <c r="RSV9" s="1377"/>
      <c r="RSW9" s="1377"/>
      <c r="RSX9" s="1377"/>
      <c r="RSY9" s="1377"/>
      <c r="RSZ9" s="1377"/>
      <c r="RTA9" s="1377"/>
      <c r="RTB9" s="1377"/>
      <c r="RTC9" s="1377"/>
      <c r="RTD9" s="1377"/>
      <c r="RTE9" s="1377"/>
      <c r="RTF9" s="1377"/>
      <c r="RTG9" s="1377"/>
      <c r="RTH9" s="1377"/>
      <c r="RTI9" s="1377"/>
      <c r="RTJ9" s="1377"/>
      <c r="RTK9" s="1377"/>
      <c r="RTL9" s="1377"/>
      <c r="RTM9" s="1377"/>
      <c r="RTN9" s="1377"/>
      <c r="RTO9" s="1377"/>
      <c r="RTP9" s="1377"/>
      <c r="RTQ9" s="1377"/>
      <c r="RTR9" s="1377"/>
      <c r="RTS9" s="1377"/>
      <c r="RTT9" s="1377"/>
      <c r="RTU9" s="1377"/>
      <c r="RTV9" s="1377"/>
      <c r="RTW9" s="1377"/>
      <c r="RTX9" s="1377"/>
      <c r="RTY9" s="1377"/>
      <c r="RTZ9" s="1377"/>
      <c r="RUA9" s="1377"/>
      <c r="RUB9" s="1377"/>
      <c r="RUC9" s="1377"/>
      <c r="RUD9" s="1377"/>
      <c r="RUE9" s="1377"/>
      <c r="RUF9" s="1377"/>
      <c r="RUG9" s="1377"/>
      <c r="RUH9" s="1377"/>
      <c r="RUI9" s="1377"/>
      <c r="RUJ9" s="1377"/>
      <c r="RUK9" s="1377"/>
      <c r="RUL9" s="1377"/>
      <c r="RUM9" s="1377"/>
      <c r="RUN9" s="1377"/>
      <c r="RUO9" s="1377"/>
      <c r="RUP9" s="1377"/>
      <c r="RUQ9" s="1377"/>
      <c r="RUR9" s="1377"/>
      <c r="RUS9" s="1377"/>
      <c r="RUT9" s="1377"/>
      <c r="RUU9" s="1377"/>
      <c r="RUV9" s="1377"/>
      <c r="RUW9" s="1377"/>
      <c r="RUX9" s="1377"/>
      <c r="RUY9" s="1377"/>
      <c r="RUZ9" s="1377"/>
      <c r="RVA9" s="1377"/>
      <c r="RVB9" s="1377"/>
      <c r="RVC9" s="1377"/>
      <c r="RVD9" s="1377"/>
      <c r="RVE9" s="1377"/>
      <c r="RVF9" s="1377"/>
      <c r="RVG9" s="1377"/>
      <c r="RVH9" s="1377"/>
      <c r="RVI9" s="1377"/>
      <c r="RVJ9" s="1377"/>
      <c r="RVK9" s="1377"/>
      <c r="RVL9" s="1377"/>
      <c r="RVM9" s="1377"/>
      <c r="RVN9" s="1377"/>
      <c r="RVO9" s="1377"/>
      <c r="RVP9" s="1377"/>
      <c r="RVQ9" s="1377"/>
      <c r="RVR9" s="1377"/>
      <c r="RVS9" s="1377"/>
      <c r="RVT9" s="1377"/>
      <c r="RVU9" s="1377"/>
      <c r="RVV9" s="1377"/>
      <c r="RVW9" s="1377"/>
      <c r="RVX9" s="1377"/>
      <c r="RVY9" s="1377"/>
      <c r="RVZ9" s="1377"/>
      <c r="RWA9" s="1377"/>
      <c r="RWB9" s="1377"/>
      <c r="RWC9" s="1377"/>
      <c r="RWD9" s="1377"/>
      <c r="RWE9" s="1377"/>
      <c r="RWF9" s="1377"/>
      <c r="RWG9" s="1377"/>
      <c r="RWH9" s="1377"/>
      <c r="RWI9" s="1377"/>
      <c r="RWJ9" s="1377"/>
      <c r="RWK9" s="1377"/>
      <c r="RWL9" s="1377"/>
      <c r="RWM9" s="1377"/>
      <c r="RWN9" s="1377"/>
      <c r="RWO9" s="1377"/>
      <c r="RWP9" s="1377"/>
      <c r="RWQ9" s="1377"/>
      <c r="RWR9" s="1377"/>
      <c r="RWS9" s="1377"/>
      <c r="RWT9" s="1377"/>
      <c r="RWU9" s="1377"/>
      <c r="RWV9" s="1377"/>
      <c r="RWW9" s="1377"/>
      <c r="RWX9" s="1377"/>
      <c r="RWY9" s="1377"/>
      <c r="RWZ9" s="1377"/>
      <c r="RXA9" s="1377"/>
      <c r="RXB9" s="1377"/>
      <c r="RXC9" s="1377"/>
      <c r="RXD9" s="1377"/>
      <c r="RXE9" s="1377"/>
      <c r="RXF9" s="1377"/>
      <c r="RXG9" s="1377"/>
      <c r="RXH9" s="1377"/>
      <c r="RXI9" s="1377"/>
      <c r="RXJ9" s="1377"/>
      <c r="RXK9" s="1377"/>
      <c r="RXL9" s="1377"/>
      <c r="RXM9" s="1377"/>
      <c r="RXN9" s="1377"/>
      <c r="RXO9" s="1377"/>
      <c r="RXP9" s="1377"/>
      <c r="RXQ9" s="1377"/>
      <c r="RXR9" s="1377"/>
      <c r="RXS9" s="1377"/>
      <c r="RXT9" s="1377"/>
      <c r="RXU9" s="1377"/>
      <c r="RXV9" s="1377"/>
      <c r="RXW9" s="1377"/>
      <c r="RXX9" s="1377"/>
      <c r="RXY9" s="1377"/>
      <c r="RXZ9" s="1377"/>
      <c r="RYA9" s="1377"/>
      <c r="RYB9" s="1377"/>
      <c r="RYC9" s="1377"/>
      <c r="RYD9" s="1377"/>
      <c r="RYE9" s="1377"/>
      <c r="RYF9" s="1377"/>
      <c r="RYG9" s="1377"/>
      <c r="RYH9" s="1377"/>
      <c r="RYI9" s="1377"/>
      <c r="RYJ9" s="1377"/>
      <c r="RYK9" s="1377"/>
      <c r="RYL9" s="1377"/>
      <c r="RYM9" s="1377"/>
      <c r="RYN9" s="1377"/>
      <c r="RYO9" s="1377"/>
      <c r="RYP9" s="1377"/>
      <c r="RYQ9" s="1377"/>
      <c r="RYR9" s="1377"/>
      <c r="RYS9" s="1377"/>
      <c r="RYT9" s="1377"/>
      <c r="RYU9" s="1377"/>
      <c r="RYV9" s="1377"/>
      <c r="RYW9" s="1377"/>
      <c r="RYX9" s="1377"/>
      <c r="RYY9" s="1377"/>
      <c r="RYZ9" s="1377"/>
      <c r="RZA9" s="1377"/>
      <c r="RZB9" s="1377"/>
      <c r="RZC9" s="1377"/>
      <c r="RZD9" s="1377"/>
      <c r="RZE9" s="1377"/>
      <c r="RZF9" s="1377"/>
      <c r="RZG9" s="1377"/>
      <c r="RZH9" s="1377"/>
      <c r="RZI9" s="1377"/>
      <c r="RZJ9" s="1377"/>
      <c r="RZK9" s="1377"/>
      <c r="RZL9" s="1377"/>
      <c r="RZM9" s="1377"/>
      <c r="RZN9" s="1377"/>
      <c r="RZO9" s="1377"/>
      <c r="RZP9" s="1377"/>
      <c r="RZQ9" s="1377"/>
      <c r="RZR9" s="1377"/>
      <c r="RZS9" s="1377"/>
      <c r="RZT9" s="1377"/>
      <c r="RZU9" s="1377"/>
      <c r="RZV9" s="1377"/>
      <c r="RZW9" s="1377"/>
      <c r="RZX9" s="1377"/>
      <c r="RZY9" s="1377"/>
      <c r="RZZ9" s="1377"/>
      <c r="SAA9" s="1377"/>
      <c r="SAB9" s="1377"/>
      <c r="SAC9" s="1377"/>
      <c r="SAD9" s="1377"/>
      <c r="SAE9" s="1377"/>
      <c r="SAF9" s="1377"/>
      <c r="SAG9" s="1377"/>
      <c r="SAH9" s="1377"/>
      <c r="SAI9" s="1377"/>
      <c r="SAJ9" s="1377"/>
      <c r="SAK9" s="1377"/>
      <c r="SAL9" s="1377"/>
      <c r="SAM9" s="1377"/>
      <c r="SAN9" s="1377"/>
      <c r="SAO9" s="1377"/>
      <c r="SAP9" s="1377"/>
      <c r="SAQ9" s="1377"/>
      <c r="SAR9" s="1377"/>
      <c r="SAS9" s="1377"/>
      <c r="SAT9" s="1377"/>
      <c r="SAU9" s="1377"/>
      <c r="SAV9" s="1377"/>
      <c r="SAW9" s="1377"/>
      <c r="SAX9" s="1377"/>
      <c r="SAY9" s="1377"/>
      <c r="SAZ9" s="1377"/>
      <c r="SBA9" s="1377"/>
      <c r="SBB9" s="1377"/>
      <c r="SBC9" s="1377"/>
      <c r="SBD9" s="1377"/>
      <c r="SBE9" s="1377"/>
      <c r="SBF9" s="1377"/>
      <c r="SBG9" s="1377"/>
      <c r="SBH9" s="1377"/>
      <c r="SBI9" s="1377"/>
      <c r="SBJ9" s="1377"/>
      <c r="SBK9" s="1377"/>
      <c r="SBL9" s="1377"/>
      <c r="SBM9" s="1377"/>
      <c r="SBN9" s="1377"/>
      <c r="SBO9" s="1377"/>
      <c r="SBP9" s="1377"/>
      <c r="SBQ9" s="1377"/>
      <c r="SBR9" s="1377"/>
      <c r="SBS9" s="1377"/>
      <c r="SBT9" s="1377"/>
      <c r="SBU9" s="1377"/>
      <c r="SBV9" s="1377"/>
      <c r="SBW9" s="1377"/>
      <c r="SBX9" s="1377"/>
      <c r="SBY9" s="1377"/>
      <c r="SBZ9" s="1377"/>
      <c r="SCA9" s="1377"/>
      <c r="SCB9" s="1377"/>
      <c r="SCC9" s="1377"/>
      <c r="SCD9" s="1377"/>
      <c r="SCE9" s="1377"/>
      <c r="SCF9" s="1377"/>
      <c r="SCG9" s="1377"/>
      <c r="SCH9" s="1377"/>
      <c r="SCI9" s="1377"/>
      <c r="SCJ9" s="1377"/>
      <c r="SCK9" s="1377"/>
      <c r="SCL9" s="1377"/>
      <c r="SCM9" s="1377"/>
      <c r="SCN9" s="1377"/>
      <c r="SCO9" s="1377"/>
      <c r="SCP9" s="1377"/>
      <c r="SCQ9" s="1377"/>
      <c r="SCR9" s="1377"/>
      <c r="SCS9" s="1377"/>
      <c r="SCT9" s="1377"/>
      <c r="SCU9" s="1377"/>
      <c r="SCV9" s="1377"/>
      <c r="SCW9" s="1377"/>
      <c r="SCX9" s="1377"/>
      <c r="SCY9" s="1377"/>
      <c r="SCZ9" s="1377"/>
      <c r="SDA9" s="1377"/>
      <c r="SDB9" s="1377"/>
      <c r="SDC9" s="1377"/>
      <c r="SDD9" s="1377"/>
      <c r="SDE9" s="1377"/>
      <c r="SDF9" s="1377"/>
      <c r="SDG9" s="1377"/>
      <c r="SDH9" s="1377"/>
      <c r="SDI9" s="1377"/>
      <c r="SDJ9" s="1377"/>
      <c r="SDK9" s="1377"/>
      <c r="SDL9" s="1377"/>
      <c r="SDM9" s="1377"/>
      <c r="SDN9" s="1377"/>
      <c r="SDO9" s="1377"/>
      <c r="SDP9" s="1377"/>
      <c r="SDQ9" s="1377"/>
      <c r="SDR9" s="1377"/>
      <c r="SDS9" s="1377"/>
      <c r="SDT9" s="1377"/>
      <c r="SDU9" s="1377"/>
      <c r="SDV9" s="1377"/>
      <c r="SDW9" s="1377"/>
      <c r="SDX9" s="1377"/>
      <c r="SDY9" s="1377"/>
      <c r="SDZ9" s="1377"/>
      <c r="SEA9" s="1377"/>
      <c r="SEB9" s="1377"/>
      <c r="SEC9" s="1377"/>
      <c r="SED9" s="1377"/>
      <c r="SEE9" s="1377"/>
      <c r="SEF9" s="1377"/>
      <c r="SEG9" s="1377"/>
      <c r="SEH9" s="1377"/>
      <c r="SEI9" s="1377"/>
      <c r="SEJ9" s="1377"/>
      <c r="SEK9" s="1377"/>
      <c r="SEL9" s="1377"/>
      <c r="SEM9" s="1377"/>
      <c r="SEN9" s="1377"/>
      <c r="SEO9" s="1377"/>
      <c r="SEP9" s="1377"/>
      <c r="SEQ9" s="1377"/>
      <c r="SER9" s="1377"/>
      <c r="SES9" s="1377"/>
      <c r="SET9" s="1377"/>
      <c r="SEU9" s="1377"/>
      <c r="SEV9" s="1377"/>
      <c r="SEW9" s="1377"/>
      <c r="SEX9" s="1377"/>
      <c r="SEY9" s="1377"/>
      <c r="SEZ9" s="1377"/>
      <c r="SFA9" s="1377"/>
      <c r="SFB9" s="1377"/>
      <c r="SFC9" s="1377"/>
      <c r="SFD9" s="1377"/>
      <c r="SFE9" s="1377"/>
      <c r="SFF9" s="1377"/>
      <c r="SFG9" s="1377"/>
      <c r="SFH9" s="1377"/>
      <c r="SFI9" s="1377"/>
      <c r="SFJ9" s="1377"/>
      <c r="SFK9" s="1377"/>
      <c r="SFL9" s="1377"/>
      <c r="SFM9" s="1377"/>
      <c r="SFN9" s="1377"/>
      <c r="SFO9" s="1377"/>
      <c r="SFP9" s="1377"/>
      <c r="SFQ9" s="1377"/>
      <c r="SFR9" s="1377"/>
      <c r="SFS9" s="1377"/>
      <c r="SFT9" s="1377"/>
      <c r="SFU9" s="1377"/>
      <c r="SFV9" s="1377"/>
      <c r="SFW9" s="1377"/>
      <c r="SFX9" s="1377"/>
      <c r="SFY9" s="1377"/>
      <c r="SFZ9" s="1377"/>
      <c r="SGA9" s="1377"/>
      <c r="SGB9" s="1377"/>
      <c r="SGC9" s="1377"/>
      <c r="SGD9" s="1377"/>
      <c r="SGE9" s="1377"/>
      <c r="SGF9" s="1377"/>
      <c r="SGG9" s="1377"/>
      <c r="SGH9" s="1377"/>
      <c r="SGI9" s="1377"/>
      <c r="SGJ9" s="1377"/>
      <c r="SGK9" s="1377"/>
      <c r="SGL9" s="1377"/>
      <c r="SGM9" s="1377"/>
      <c r="SGN9" s="1377"/>
      <c r="SGO9" s="1377"/>
      <c r="SGP9" s="1377"/>
      <c r="SGQ9" s="1377"/>
      <c r="SGR9" s="1377"/>
      <c r="SGS9" s="1377"/>
      <c r="SGT9" s="1377"/>
      <c r="SGU9" s="1377"/>
      <c r="SGV9" s="1377"/>
      <c r="SGW9" s="1377"/>
      <c r="SGX9" s="1377"/>
      <c r="SGY9" s="1377"/>
      <c r="SGZ9" s="1377"/>
      <c r="SHA9" s="1377"/>
      <c r="SHB9" s="1377"/>
      <c r="SHC9" s="1377"/>
      <c r="SHD9" s="1377"/>
      <c r="SHE9" s="1377"/>
      <c r="SHF9" s="1377"/>
      <c r="SHG9" s="1377"/>
      <c r="SHH9" s="1377"/>
      <c r="SHI9" s="1377"/>
      <c r="SHJ9" s="1377"/>
      <c r="SHK9" s="1377"/>
      <c r="SHL9" s="1377"/>
      <c r="SHM9" s="1377"/>
      <c r="SHN9" s="1377"/>
      <c r="SHO9" s="1377"/>
      <c r="SHP9" s="1377"/>
      <c r="SHQ9" s="1377"/>
      <c r="SHR9" s="1377"/>
      <c r="SHS9" s="1377"/>
      <c r="SHT9" s="1377"/>
      <c r="SHU9" s="1377"/>
      <c r="SHV9" s="1377"/>
      <c r="SHW9" s="1377"/>
      <c r="SHX9" s="1377"/>
      <c r="SHY9" s="1377"/>
      <c r="SHZ9" s="1377"/>
      <c r="SIA9" s="1377"/>
      <c r="SIB9" s="1377"/>
      <c r="SIC9" s="1377"/>
      <c r="SID9" s="1377"/>
      <c r="SIE9" s="1377"/>
      <c r="SIF9" s="1377"/>
      <c r="SIG9" s="1377"/>
      <c r="SIH9" s="1377"/>
      <c r="SII9" s="1377"/>
      <c r="SIJ9" s="1377"/>
      <c r="SIK9" s="1377"/>
      <c r="SIL9" s="1377"/>
      <c r="SIM9" s="1377"/>
      <c r="SIN9" s="1377"/>
      <c r="SIO9" s="1377"/>
      <c r="SIP9" s="1377"/>
      <c r="SIQ9" s="1377"/>
      <c r="SIR9" s="1377"/>
      <c r="SIS9" s="1377"/>
      <c r="SIT9" s="1377"/>
      <c r="SIU9" s="1377"/>
      <c r="SIV9" s="1377"/>
      <c r="SIW9" s="1377"/>
      <c r="SIX9" s="1377"/>
      <c r="SIY9" s="1377"/>
      <c r="SIZ9" s="1377"/>
      <c r="SJA9" s="1377"/>
      <c r="SJB9" s="1377"/>
      <c r="SJC9" s="1377"/>
      <c r="SJD9" s="1377"/>
      <c r="SJE9" s="1377"/>
      <c r="SJF9" s="1377"/>
      <c r="SJG9" s="1377"/>
      <c r="SJH9" s="1377"/>
      <c r="SJI9" s="1377"/>
      <c r="SJJ9" s="1377"/>
      <c r="SJK9" s="1377"/>
      <c r="SJL9" s="1377"/>
      <c r="SJM9" s="1377"/>
      <c r="SJN9" s="1377"/>
      <c r="SJO9" s="1377"/>
      <c r="SJP9" s="1377"/>
      <c r="SJQ9" s="1377"/>
      <c r="SJR9" s="1377"/>
      <c r="SJS9" s="1377"/>
      <c r="SJT9" s="1377"/>
      <c r="SJU9" s="1377"/>
      <c r="SJV9" s="1377"/>
      <c r="SJW9" s="1377"/>
      <c r="SJX9" s="1377"/>
      <c r="SJY9" s="1377"/>
      <c r="SJZ9" s="1377"/>
      <c r="SKA9" s="1377"/>
      <c r="SKB9" s="1377"/>
      <c r="SKC9" s="1377"/>
      <c r="SKD9" s="1377"/>
      <c r="SKE9" s="1377"/>
      <c r="SKF9" s="1377"/>
      <c r="SKG9" s="1377"/>
      <c r="SKH9" s="1377"/>
      <c r="SKI9" s="1377"/>
      <c r="SKJ9" s="1377"/>
      <c r="SKK9" s="1377"/>
      <c r="SKL9" s="1377"/>
      <c r="SKM9" s="1377"/>
      <c r="SKN9" s="1377"/>
      <c r="SKO9" s="1377"/>
      <c r="SKP9" s="1377"/>
      <c r="SKQ9" s="1377"/>
      <c r="SKR9" s="1377"/>
      <c r="SKS9" s="1377"/>
      <c r="SKT9" s="1377"/>
      <c r="SKU9" s="1377"/>
      <c r="SKV9" s="1377"/>
      <c r="SKW9" s="1377"/>
      <c r="SKX9" s="1377"/>
      <c r="SKY9" s="1377"/>
      <c r="SKZ9" s="1377"/>
      <c r="SLA9" s="1377"/>
      <c r="SLB9" s="1377"/>
      <c r="SLC9" s="1377"/>
      <c r="SLD9" s="1377"/>
      <c r="SLE9" s="1377"/>
      <c r="SLF9" s="1377"/>
      <c r="SLG9" s="1377"/>
      <c r="SLH9" s="1377"/>
      <c r="SLI9" s="1377"/>
      <c r="SLJ9" s="1377"/>
      <c r="SLK9" s="1377"/>
      <c r="SLL9" s="1377"/>
      <c r="SLM9" s="1377"/>
      <c r="SLN9" s="1377"/>
      <c r="SLO9" s="1377"/>
      <c r="SLP9" s="1377"/>
      <c r="SLQ9" s="1377"/>
      <c r="SLR9" s="1377"/>
      <c r="SLS9" s="1377"/>
      <c r="SLT9" s="1377"/>
      <c r="SLU9" s="1377"/>
      <c r="SLV9" s="1377"/>
      <c r="SLW9" s="1377"/>
      <c r="SLX9" s="1377"/>
      <c r="SLY9" s="1377"/>
      <c r="SLZ9" s="1377"/>
      <c r="SMA9" s="1377"/>
      <c r="SMB9" s="1377"/>
      <c r="SMC9" s="1377"/>
      <c r="SMD9" s="1377"/>
      <c r="SME9" s="1377"/>
      <c r="SMF9" s="1377"/>
      <c r="SMG9" s="1377"/>
      <c r="SMH9" s="1377"/>
      <c r="SMI9" s="1377"/>
      <c r="SMJ9" s="1377"/>
      <c r="SMK9" s="1377"/>
      <c r="SML9" s="1377"/>
      <c r="SMM9" s="1377"/>
      <c r="SMN9" s="1377"/>
      <c r="SMO9" s="1377"/>
      <c r="SMP9" s="1377"/>
      <c r="SMQ9" s="1377"/>
      <c r="SMR9" s="1377"/>
      <c r="SMS9" s="1377"/>
      <c r="SMT9" s="1377"/>
      <c r="SMU9" s="1377"/>
      <c r="SMV9" s="1377"/>
      <c r="SMW9" s="1377"/>
      <c r="SMX9" s="1377"/>
      <c r="SMY9" s="1377"/>
      <c r="SMZ9" s="1377"/>
      <c r="SNA9" s="1377"/>
      <c r="SNB9" s="1377"/>
      <c r="SNC9" s="1377"/>
      <c r="SND9" s="1377"/>
      <c r="SNE9" s="1377"/>
      <c r="SNF9" s="1377"/>
      <c r="SNG9" s="1377"/>
      <c r="SNH9" s="1377"/>
      <c r="SNI9" s="1377"/>
      <c r="SNJ9" s="1377"/>
      <c r="SNK9" s="1377"/>
      <c r="SNL9" s="1377"/>
      <c r="SNM9" s="1377"/>
      <c r="SNN9" s="1377"/>
      <c r="SNO9" s="1377"/>
      <c r="SNP9" s="1377"/>
      <c r="SNQ9" s="1377"/>
      <c r="SNR9" s="1377"/>
      <c r="SNS9" s="1377"/>
      <c r="SNT9" s="1377"/>
      <c r="SNU9" s="1377"/>
      <c r="SNV9" s="1377"/>
      <c r="SNW9" s="1377"/>
      <c r="SNX9" s="1377"/>
      <c r="SNY9" s="1377"/>
      <c r="SNZ9" s="1377"/>
      <c r="SOA9" s="1377"/>
      <c r="SOB9" s="1377"/>
      <c r="SOC9" s="1377"/>
      <c r="SOD9" s="1377"/>
      <c r="SOE9" s="1377"/>
      <c r="SOF9" s="1377"/>
      <c r="SOG9" s="1377"/>
      <c r="SOH9" s="1377"/>
      <c r="SOI9" s="1377"/>
      <c r="SOJ9" s="1377"/>
      <c r="SOK9" s="1377"/>
      <c r="SOL9" s="1377"/>
      <c r="SOM9" s="1377"/>
      <c r="SON9" s="1377"/>
      <c r="SOO9" s="1377"/>
      <c r="SOP9" s="1377"/>
      <c r="SOQ9" s="1377"/>
      <c r="SOR9" s="1377"/>
      <c r="SOS9" s="1377"/>
      <c r="SOT9" s="1377"/>
      <c r="SOU9" s="1377"/>
      <c r="SOV9" s="1377"/>
      <c r="SOW9" s="1377"/>
      <c r="SOX9" s="1377"/>
      <c r="SOY9" s="1377"/>
      <c r="SOZ9" s="1377"/>
      <c r="SPA9" s="1377"/>
      <c r="SPB9" s="1377"/>
      <c r="SPC9" s="1377"/>
      <c r="SPD9" s="1377"/>
      <c r="SPE9" s="1377"/>
      <c r="SPF9" s="1377"/>
      <c r="SPG9" s="1377"/>
      <c r="SPH9" s="1377"/>
      <c r="SPI9" s="1377"/>
      <c r="SPJ9" s="1377"/>
      <c r="SPK9" s="1377"/>
      <c r="SPL9" s="1377"/>
      <c r="SPM9" s="1377"/>
      <c r="SPN9" s="1377"/>
      <c r="SPO9" s="1377"/>
      <c r="SPP9" s="1377"/>
      <c r="SPQ9" s="1377"/>
      <c r="SPR9" s="1377"/>
      <c r="SPS9" s="1377"/>
      <c r="SPT9" s="1377"/>
      <c r="SPU9" s="1377"/>
      <c r="SPV9" s="1377"/>
      <c r="SPW9" s="1377"/>
      <c r="SPX9" s="1377"/>
      <c r="SPY9" s="1377"/>
      <c r="SPZ9" s="1377"/>
      <c r="SQA9" s="1377"/>
      <c r="SQB9" s="1377"/>
      <c r="SQC9" s="1377"/>
      <c r="SQD9" s="1377"/>
      <c r="SQE9" s="1377"/>
      <c r="SQF9" s="1377"/>
      <c r="SQG9" s="1377"/>
      <c r="SQH9" s="1377"/>
      <c r="SQI9" s="1377"/>
      <c r="SQJ9" s="1377"/>
      <c r="SQK9" s="1377"/>
      <c r="SQL9" s="1377"/>
      <c r="SQM9" s="1377"/>
      <c r="SQN9" s="1377"/>
      <c r="SQO9" s="1377"/>
      <c r="SQP9" s="1377"/>
      <c r="SQQ9" s="1377"/>
      <c r="SQR9" s="1377"/>
      <c r="SQS9" s="1377"/>
      <c r="SQT9" s="1377"/>
      <c r="SQU9" s="1377"/>
      <c r="SQV9" s="1377"/>
      <c r="SQW9" s="1377"/>
      <c r="SQX9" s="1377"/>
      <c r="SQY9" s="1377"/>
      <c r="SQZ9" s="1377"/>
      <c r="SRA9" s="1377"/>
      <c r="SRB9" s="1377"/>
      <c r="SRC9" s="1377"/>
      <c r="SRD9" s="1377"/>
      <c r="SRE9" s="1377"/>
      <c r="SRF9" s="1377"/>
      <c r="SRG9" s="1377"/>
      <c r="SRH9" s="1377"/>
      <c r="SRI9" s="1377"/>
      <c r="SRJ9" s="1377"/>
      <c r="SRK9" s="1377"/>
      <c r="SRL9" s="1377"/>
      <c r="SRM9" s="1377"/>
      <c r="SRN9" s="1377"/>
      <c r="SRO9" s="1377"/>
      <c r="SRP9" s="1377"/>
      <c r="SRQ9" s="1377"/>
      <c r="SRR9" s="1377"/>
      <c r="SRS9" s="1377"/>
      <c r="SRT9" s="1377"/>
      <c r="SRU9" s="1377"/>
      <c r="SRV9" s="1377"/>
      <c r="SRW9" s="1377"/>
      <c r="SRX9" s="1377"/>
      <c r="SRY9" s="1377"/>
      <c r="SRZ9" s="1377"/>
      <c r="SSA9" s="1377"/>
      <c r="SSB9" s="1377"/>
      <c r="SSC9" s="1377"/>
      <c r="SSD9" s="1377"/>
      <c r="SSE9" s="1377"/>
      <c r="SSF9" s="1377"/>
      <c r="SSG9" s="1377"/>
      <c r="SSH9" s="1377"/>
      <c r="SSI9" s="1377"/>
      <c r="SSJ9" s="1377"/>
      <c r="SSK9" s="1377"/>
      <c r="SSL9" s="1377"/>
      <c r="SSM9" s="1377"/>
      <c r="SSN9" s="1377"/>
      <c r="SSO9" s="1377"/>
      <c r="SSP9" s="1377"/>
      <c r="SSQ9" s="1377"/>
      <c r="SSR9" s="1377"/>
      <c r="SSS9" s="1377"/>
      <c r="SST9" s="1377"/>
      <c r="SSU9" s="1377"/>
      <c r="SSV9" s="1377"/>
      <c r="SSW9" s="1377"/>
      <c r="SSX9" s="1377"/>
      <c r="SSY9" s="1377"/>
      <c r="SSZ9" s="1377"/>
      <c r="STA9" s="1377"/>
      <c r="STB9" s="1377"/>
      <c r="STC9" s="1377"/>
      <c r="STD9" s="1377"/>
      <c r="STE9" s="1377"/>
      <c r="STF9" s="1377"/>
      <c r="STG9" s="1377"/>
      <c r="STH9" s="1377"/>
      <c r="STI9" s="1377"/>
      <c r="STJ9" s="1377"/>
      <c r="STK9" s="1377"/>
      <c r="STL9" s="1377"/>
      <c r="STM9" s="1377"/>
      <c r="STN9" s="1377"/>
      <c r="STO9" s="1377"/>
      <c r="STP9" s="1377"/>
      <c r="STQ9" s="1377"/>
      <c r="STR9" s="1377"/>
      <c r="STS9" s="1377"/>
      <c r="STT9" s="1377"/>
      <c r="STU9" s="1377"/>
      <c r="STV9" s="1377"/>
      <c r="STW9" s="1377"/>
      <c r="STX9" s="1377"/>
      <c r="STY9" s="1377"/>
      <c r="STZ9" s="1377"/>
      <c r="SUA9" s="1377"/>
      <c r="SUB9" s="1377"/>
      <c r="SUC9" s="1377"/>
      <c r="SUD9" s="1377"/>
      <c r="SUE9" s="1377"/>
      <c r="SUF9" s="1377"/>
      <c r="SUG9" s="1377"/>
      <c r="SUH9" s="1377"/>
      <c r="SUI9" s="1377"/>
      <c r="SUJ9" s="1377"/>
      <c r="SUK9" s="1377"/>
      <c r="SUL9" s="1377"/>
      <c r="SUM9" s="1377"/>
      <c r="SUN9" s="1377"/>
      <c r="SUO9" s="1377"/>
      <c r="SUP9" s="1377"/>
      <c r="SUQ9" s="1377"/>
      <c r="SUR9" s="1377"/>
      <c r="SUS9" s="1377"/>
      <c r="SUT9" s="1377"/>
      <c r="SUU9" s="1377"/>
      <c r="SUV9" s="1377"/>
      <c r="SUW9" s="1377"/>
      <c r="SUX9" s="1377"/>
      <c r="SUY9" s="1377"/>
      <c r="SUZ9" s="1377"/>
      <c r="SVA9" s="1377"/>
      <c r="SVB9" s="1377"/>
      <c r="SVC9" s="1377"/>
      <c r="SVD9" s="1377"/>
      <c r="SVE9" s="1377"/>
      <c r="SVF9" s="1377"/>
      <c r="SVG9" s="1377"/>
      <c r="SVH9" s="1377"/>
      <c r="SVI9" s="1377"/>
      <c r="SVJ9" s="1377"/>
      <c r="SVK9" s="1377"/>
      <c r="SVL9" s="1377"/>
      <c r="SVM9" s="1377"/>
      <c r="SVN9" s="1377"/>
      <c r="SVO9" s="1377"/>
      <c r="SVP9" s="1377"/>
      <c r="SVQ9" s="1377"/>
      <c r="SVR9" s="1377"/>
      <c r="SVS9" s="1377"/>
      <c r="SVT9" s="1377"/>
      <c r="SVU9" s="1377"/>
      <c r="SVV9" s="1377"/>
      <c r="SVW9" s="1377"/>
      <c r="SVX9" s="1377"/>
      <c r="SVY9" s="1377"/>
      <c r="SVZ9" s="1377"/>
      <c r="SWA9" s="1377"/>
      <c r="SWB9" s="1377"/>
      <c r="SWC9" s="1377"/>
      <c r="SWD9" s="1377"/>
      <c r="SWE9" s="1377"/>
      <c r="SWF9" s="1377"/>
      <c r="SWG9" s="1377"/>
      <c r="SWH9" s="1377"/>
      <c r="SWI9" s="1377"/>
      <c r="SWJ9" s="1377"/>
      <c r="SWK9" s="1377"/>
      <c r="SWL9" s="1377"/>
      <c r="SWM9" s="1377"/>
      <c r="SWN9" s="1377"/>
      <c r="SWO9" s="1377"/>
      <c r="SWP9" s="1377"/>
      <c r="SWQ9" s="1377"/>
      <c r="SWR9" s="1377"/>
      <c r="SWS9" s="1377"/>
      <c r="SWT9" s="1377"/>
      <c r="SWU9" s="1377"/>
      <c r="SWV9" s="1377"/>
      <c r="SWW9" s="1377"/>
      <c r="SWX9" s="1377"/>
      <c r="SWY9" s="1377"/>
      <c r="SWZ9" s="1377"/>
      <c r="SXA9" s="1377"/>
      <c r="SXB9" s="1377"/>
      <c r="SXC9" s="1377"/>
      <c r="SXD9" s="1377"/>
      <c r="SXE9" s="1377"/>
      <c r="SXF9" s="1377"/>
      <c r="SXG9" s="1377"/>
      <c r="SXH9" s="1377"/>
      <c r="SXI9" s="1377"/>
      <c r="SXJ9" s="1377"/>
      <c r="SXK9" s="1377"/>
      <c r="SXL9" s="1377"/>
      <c r="SXM9" s="1377"/>
      <c r="SXN9" s="1377"/>
      <c r="SXO9" s="1377"/>
      <c r="SXP9" s="1377"/>
      <c r="SXQ9" s="1377"/>
      <c r="SXR9" s="1377"/>
      <c r="SXS9" s="1377"/>
      <c r="SXT9" s="1377"/>
      <c r="SXU9" s="1377"/>
      <c r="SXV9" s="1377"/>
      <c r="SXW9" s="1377"/>
      <c r="SXX9" s="1377"/>
      <c r="SXY9" s="1377"/>
      <c r="SXZ9" s="1377"/>
      <c r="SYA9" s="1377"/>
      <c r="SYB9" s="1377"/>
      <c r="SYC9" s="1377"/>
      <c r="SYD9" s="1377"/>
      <c r="SYE9" s="1377"/>
      <c r="SYF9" s="1377"/>
      <c r="SYG9" s="1377"/>
      <c r="SYH9" s="1377"/>
      <c r="SYI9" s="1377"/>
      <c r="SYJ9" s="1377"/>
      <c r="SYK9" s="1377"/>
      <c r="SYL9" s="1377"/>
      <c r="SYM9" s="1377"/>
      <c r="SYN9" s="1377"/>
      <c r="SYO9" s="1377"/>
      <c r="SYP9" s="1377"/>
      <c r="SYQ9" s="1377"/>
      <c r="SYR9" s="1377"/>
      <c r="SYS9" s="1377"/>
      <c r="SYT9" s="1377"/>
      <c r="SYU9" s="1377"/>
      <c r="SYV9" s="1377"/>
      <c r="SYW9" s="1377"/>
      <c r="SYX9" s="1377"/>
      <c r="SYY9" s="1377"/>
      <c r="SYZ9" s="1377"/>
      <c r="SZA9" s="1377"/>
      <c r="SZB9" s="1377"/>
      <c r="SZC9" s="1377"/>
      <c r="SZD9" s="1377"/>
      <c r="SZE9" s="1377"/>
      <c r="SZF9" s="1377"/>
      <c r="SZG9" s="1377"/>
      <c r="SZH9" s="1377"/>
      <c r="SZI9" s="1377"/>
      <c r="SZJ9" s="1377"/>
      <c r="SZK9" s="1377"/>
      <c r="SZL9" s="1377"/>
      <c r="SZM9" s="1377"/>
      <c r="SZN9" s="1377"/>
      <c r="SZO9" s="1377"/>
      <c r="SZP9" s="1377"/>
      <c r="SZQ9" s="1377"/>
      <c r="SZR9" s="1377"/>
      <c r="SZS9" s="1377"/>
      <c r="SZT9" s="1377"/>
      <c r="SZU9" s="1377"/>
      <c r="SZV9" s="1377"/>
      <c r="SZW9" s="1377"/>
      <c r="SZX9" s="1377"/>
      <c r="SZY9" s="1377"/>
      <c r="SZZ9" s="1377"/>
      <c r="TAA9" s="1377"/>
      <c r="TAB9" s="1377"/>
      <c r="TAC9" s="1377"/>
      <c r="TAD9" s="1377"/>
      <c r="TAE9" s="1377"/>
      <c r="TAF9" s="1377"/>
      <c r="TAG9" s="1377"/>
      <c r="TAH9" s="1377"/>
      <c r="TAI9" s="1377"/>
      <c r="TAJ9" s="1377"/>
      <c r="TAK9" s="1377"/>
      <c r="TAL9" s="1377"/>
      <c r="TAM9" s="1377"/>
      <c r="TAN9" s="1377"/>
      <c r="TAO9" s="1377"/>
      <c r="TAP9" s="1377"/>
      <c r="TAQ9" s="1377"/>
      <c r="TAR9" s="1377"/>
      <c r="TAS9" s="1377"/>
      <c r="TAT9" s="1377"/>
      <c r="TAU9" s="1377"/>
      <c r="TAV9" s="1377"/>
      <c r="TAW9" s="1377"/>
      <c r="TAX9" s="1377"/>
      <c r="TAY9" s="1377"/>
      <c r="TAZ9" s="1377"/>
      <c r="TBA9" s="1377"/>
      <c r="TBB9" s="1377"/>
      <c r="TBC9" s="1377"/>
      <c r="TBD9" s="1377"/>
      <c r="TBE9" s="1377"/>
      <c r="TBF9" s="1377"/>
      <c r="TBG9" s="1377"/>
      <c r="TBH9" s="1377"/>
      <c r="TBI9" s="1377"/>
      <c r="TBJ9" s="1377"/>
      <c r="TBK9" s="1377"/>
      <c r="TBL9" s="1377"/>
      <c r="TBM9" s="1377"/>
      <c r="TBN9" s="1377"/>
      <c r="TBO9" s="1377"/>
      <c r="TBP9" s="1377"/>
      <c r="TBQ9" s="1377"/>
      <c r="TBR9" s="1377"/>
      <c r="TBS9" s="1377"/>
      <c r="TBT9" s="1377"/>
      <c r="TBU9" s="1377"/>
      <c r="TBV9" s="1377"/>
      <c r="TBW9" s="1377"/>
      <c r="TBX9" s="1377"/>
      <c r="TBY9" s="1377"/>
      <c r="TBZ9" s="1377"/>
      <c r="TCA9" s="1377"/>
      <c r="TCB9" s="1377"/>
      <c r="TCC9" s="1377"/>
      <c r="TCD9" s="1377"/>
      <c r="TCE9" s="1377"/>
      <c r="TCF9" s="1377"/>
      <c r="TCG9" s="1377"/>
      <c r="TCH9" s="1377"/>
      <c r="TCI9" s="1377"/>
      <c r="TCJ9" s="1377"/>
      <c r="TCK9" s="1377"/>
      <c r="TCL9" s="1377"/>
      <c r="TCM9" s="1377"/>
      <c r="TCN9" s="1377"/>
      <c r="TCO9" s="1377"/>
      <c r="TCP9" s="1377"/>
      <c r="TCQ9" s="1377"/>
      <c r="TCR9" s="1377"/>
      <c r="TCS9" s="1377"/>
      <c r="TCT9" s="1377"/>
      <c r="TCU9" s="1377"/>
      <c r="TCV9" s="1377"/>
      <c r="TCW9" s="1377"/>
      <c r="TCX9" s="1377"/>
      <c r="TCY9" s="1377"/>
      <c r="TCZ9" s="1377"/>
      <c r="TDA9" s="1377"/>
      <c r="TDB9" s="1377"/>
      <c r="TDC9" s="1377"/>
      <c r="TDD9" s="1377"/>
      <c r="TDE9" s="1377"/>
      <c r="TDF9" s="1377"/>
      <c r="TDG9" s="1377"/>
      <c r="TDH9" s="1377"/>
      <c r="TDI9" s="1377"/>
      <c r="TDJ9" s="1377"/>
      <c r="TDK9" s="1377"/>
      <c r="TDL9" s="1377"/>
      <c r="TDM9" s="1377"/>
      <c r="TDN9" s="1377"/>
      <c r="TDO9" s="1377"/>
      <c r="TDP9" s="1377"/>
      <c r="TDQ9" s="1377"/>
      <c r="TDR9" s="1377"/>
      <c r="TDS9" s="1377"/>
      <c r="TDT9" s="1377"/>
      <c r="TDU9" s="1377"/>
      <c r="TDV9" s="1377"/>
      <c r="TDW9" s="1377"/>
      <c r="TDX9" s="1377"/>
      <c r="TDY9" s="1377"/>
      <c r="TDZ9" s="1377"/>
      <c r="TEA9" s="1377"/>
      <c r="TEB9" s="1377"/>
      <c r="TEC9" s="1377"/>
      <c r="TED9" s="1377"/>
      <c r="TEE9" s="1377"/>
      <c r="TEF9" s="1377"/>
      <c r="TEG9" s="1377"/>
      <c r="TEH9" s="1377"/>
      <c r="TEI9" s="1377"/>
      <c r="TEJ9" s="1377"/>
      <c r="TEK9" s="1377"/>
      <c r="TEL9" s="1377"/>
      <c r="TEM9" s="1377"/>
      <c r="TEN9" s="1377"/>
      <c r="TEO9" s="1377"/>
      <c r="TEP9" s="1377"/>
      <c r="TEQ9" s="1377"/>
      <c r="TER9" s="1377"/>
      <c r="TES9" s="1377"/>
      <c r="TET9" s="1377"/>
      <c r="TEU9" s="1377"/>
      <c r="TEV9" s="1377"/>
      <c r="TEW9" s="1377"/>
      <c r="TEX9" s="1377"/>
      <c r="TEY9" s="1377"/>
      <c r="TEZ9" s="1377"/>
      <c r="TFA9" s="1377"/>
      <c r="TFB9" s="1377"/>
      <c r="TFC9" s="1377"/>
      <c r="TFD9" s="1377"/>
      <c r="TFE9" s="1377"/>
      <c r="TFF9" s="1377"/>
      <c r="TFG9" s="1377"/>
      <c r="TFH9" s="1377"/>
      <c r="TFI9" s="1377"/>
      <c r="TFJ9" s="1377"/>
      <c r="TFK9" s="1377"/>
      <c r="TFL9" s="1377"/>
      <c r="TFM9" s="1377"/>
      <c r="TFN9" s="1377"/>
      <c r="TFO9" s="1377"/>
      <c r="TFP9" s="1377"/>
      <c r="TFQ9" s="1377"/>
      <c r="TFR9" s="1377"/>
      <c r="TFS9" s="1377"/>
      <c r="TFT9" s="1377"/>
      <c r="TFU9" s="1377"/>
      <c r="TFV9" s="1377"/>
      <c r="TFW9" s="1377"/>
      <c r="TFX9" s="1377"/>
      <c r="TFY9" s="1377"/>
      <c r="TFZ9" s="1377"/>
      <c r="TGA9" s="1377"/>
      <c r="TGB9" s="1377"/>
      <c r="TGC9" s="1377"/>
      <c r="TGD9" s="1377"/>
      <c r="TGE9" s="1377"/>
      <c r="TGF9" s="1377"/>
      <c r="TGG9" s="1377"/>
      <c r="TGH9" s="1377"/>
      <c r="TGI9" s="1377"/>
      <c r="TGJ9" s="1377"/>
      <c r="TGK9" s="1377"/>
      <c r="TGL9" s="1377"/>
      <c r="TGM9" s="1377"/>
      <c r="TGN9" s="1377"/>
      <c r="TGO9" s="1377"/>
      <c r="TGP9" s="1377"/>
      <c r="TGQ9" s="1377"/>
      <c r="TGR9" s="1377"/>
      <c r="TGS9" s="1377"/>
      <c r="TGT9" s="1377"/>
      <c r="TGU9" s="1377"/>
      <c r="TGV9" s="1377"/>
      <c r="TGW9" s="1377"/>
      <c r="TGX9" s="1377"/>
      <c r="TGY9" s="1377"/>
      <c r="TGZ9" s="1377"/>
      <c r="THA9" s="1377"/>
      <c r="THB9" s="1377"/>
      <c r="THC9" s="1377"/>
      <c r="THD9" s="1377"/>
      <c r="THE9" s="1377"/>
      <c r="THF9" s="1377"/>
      <c r="THG9" s="1377"/>
      <c r="THH9" s="1377"/>
      <c r="THI9" s="1377"/>
      <c r="THJ9" s="1377"/>
      <c r="THK9" s="1377"/>
      <c r="THL9" s="1377"/>
      <c r="THM9" s="1377"/>
      <c r="THN9" s="1377"/>
      <c r="THO9" s="1377"/>
      <c r="THP9" s="1377"/>
      <c r="THQ9" s="1377"/>
      <c r="THR9" s="1377"/>
      <c r="THS9" s="1377"/>
      <c r="THT9" s="1377"/>
      <c r="THU9" s="1377"/>
      <c r="THV9" s="1377"/>
      <c r="THW9" s="1377"/>
      <c r="THX9" s="1377"/>
      <c r="THY9" s="1377"/>
      <c r="THZ9" s="1377"/>
      <c r="TIA9" s="1377"/>
      <c r="TIB9" s="1377"/>
      <c r="TIC9" s="1377"/>
      <c r="TID9" s="1377"/>
      <c r="TIE9" s="1377"/>
      <c r="TIF9" s="1377"/>
      <c r="TIG9" s="1377"/>
      <c r="TIH9" s="1377"/>
      <c r="TII9" s="1377"/>
      <c r="TIJ9" s="1377"/>
      <c r="TIK9" s="1377"/>
      <c r="TIL9" s="1377"/>
      <c r="TIM9" s="1377"/>
      <c r="TIN9" s="1377"/>
      <c r="TIO9" s="1377"/>
      <c r="TIP9" s="1377"/>
      <c r="TIQ9" s="1377"/>
      <c r="TIR9" s="1377"/>
      <c r="TIS9" s="1377"/>
      <c r="TIT9" s="1377"/>
      <c r="TIU9" s="1377"/>
      <c r="TIV9" s="1377"/>
      <c r="TIW9" s="1377"/>
      <c r="TIX9" s="1377"/>
      <c r="TIY9" s="1377"/>
      <c r="TIZ9" s="1377"/>
      <c r="TJA9" s="1377"/>
      <c r="TJB9" s="1377"/>
      <c r="TJC9" s="1377"/>
      <c r="TJD9" s="1377"/>
      <c r="TJE9" s="1377"/>
      <c r="TJF9" s="1377"/>
      <c r="TJG9" s="1377"/>
      <c r="TJH9" s="1377"/>
      <c r="TJI9" s="1377"/>
      <c r="TJJ9" s="1377"/>
      <c r="TJK9" s="1377"/>
      <c r="TJL9" s="1377"/>
      <c r="TJM9" s="1377"/>
      <c r="TJN9" s="1377"/>
      <c r="TJO9" s="1377"/>
      <c r="TJP9" s="1377"/>
      <c r="TJQ9" s="1377"/>
      <c r="TJR9" s="1377"/>
      <c r="TJS9" s="1377"/>
      <c r="TJT9" s="1377"/>
      <c r="TJU9" s="1377"/>
      <c r="TJV9" s="1377"/>
      <c r="TJW9" s="1377"/>
      <c r="TJX9" s="1377"/>
      <c r="TJY9" s="1377"/>
      <c r="TJZ9" s="1377"/>
      <c r="TKA9" s="1377"/>
      <c r="TKB9" s="1377"/>
      <c r="TKC9" s="1377"/>
      <c r="TKD9" s="1377"/>
      <c r="TKE9" s="1377"/>
      <c r="TKF9" s="1377"/>
      <c r="TKG9" s="1377"/>
      <c r="TKH9" s="1377"/>
      <c r="TKI9" s="1377"/>
      <c r="TKJ9" s="1377"/>
      <c r="TKK9" s="1377"/>
      <c r="TKL9" s="1377"/>
      <c r="TKM9" s="1377"/>
      <c r="TKN9" s="1377"/>
      <c r="TKO9" s="1377"/>
      <c r="TKP9" s="1377"/>
      <c r="TKQ9" s="1377"/>
      <c r="TKR9" s="1377"/>
      <c r="TKS9" s="1377"/>
      <c r="TKT9" s="1377"/>
      <c r="TKU9" s="1377"/>
      <c r="TKV9" s="1377"/>
      <c r="TKW9" s="1377"/>
      <c r="TKX9" s="1377"/>
      <c r="TKY9" s="1377"/>
      <c r="TKZ9" s="1377"/>
      <c r="TLA9" s="1377"/>
      <c r="TLB9" s="1377"/>
      <c r="TLC9" s="1377"/>
      <c r="TLD9" s="1377"/>
      <c r="TLE9" s="1377"/>
      <c r="TLF9" s="1377"/>
      <c r="TLG9" s="1377"/>
      <c r="TLH9" s="1377"/>
      <c r="TLI9" s="1377"/>
      <c r="TLJ9" s="1377"/>
      <c r="TLK9" s="1377"/>
      <c r="TLL9" s="1377"/>
      <c r="TLM9" s="1377"/>
      <c r="TLN9" s="1377"/>
      <c r="TLO9" s="1377"/>
      <c r="TLP9" s="1377"/>
      <c r="TLQ9" s="1377"/>
      <c r="TLR9" s="1377"/>
      <c r="TLS9" s="1377"/>
      <c r="TLT9" s="1377"/>
      <c r="TLU9" s="1377"/>
      <c r="TLV9" s="1377"/>
      <c r="TLW9" s="1377"/>
      <c r="TLX9" s="1377"/>
      <c r="TLY9" s="1377"/>
      <c r="TLZ9" s="1377"/>
      <c r="TMA9" s="1377"/>
      <c r="TMB9" s="1377"/>
      <c r="TMC9" s="1377"/>
      <c r="TMD9" s="1377"/>
      <c r="TME9" s="1377"/>
      <c r="TMF9" s="1377"/>
      <c r="TMG9" s="1377"/>
      <c r="TMH9" s="1377"/>
      <c r="TMI9" s="1377"/>
      <c r="TMJ9" s="1377"/>
      <c r="TMK9" s="1377"/>
      <c r="TML9" s="1377"/>
      <c r="TMM9" s="1377"/>
      <c r="TMN9" s="1377"/>
      <c r="TMO9" s="1377"/>
      <c r="TMP9" s="1377"/>
      <c r="TMQ9" s="1377"/>
      <c r="TMR9" s="1377"/>
      <c r="TMS9" s="1377"/>
      <c r="TMT9" s="1377"/>
      <c r="TMU9" s="1377"/>
      <c r="TMV9" s="1377"/>
      <c r="TMW9" s="1377"/>
      <c r="TMX9" s="1377"/>
      <c r="TMY9" s="1377"/>
      <c r="TMZ9" s="1377"/>
      <c r="TNA9" s="1377"/>
      <c r="TNB9" s="1377"/>
      <c r="TNC9" s="1377"/>
      <c r="TND9" s="1377"/>
      <c r="TNE9" s="1377"/>
      <c r="TNF9" s="1377"/>
      <c r="TNG9" s="1377"/>
      <c r="TNH9" s="1377"/>
      <c r="TNI9" s="1377"/>
      <c r="TNJ9" s="1377"/>
      <c r="TNK9" s="1377"/>
      <c r="TNL9" s="1377"/>
      <c r="TNM9" s="1377"/>
      <c r="TNN9" s="1377"/>
      <c r="TNO9" s="1377"/>
      <c r="TNP9" s="1377"/>
      <c r="TNQ9" s="1377"/>
      <c r="TNR9" s="1377"/>
      <c r="TNS9" s="1377"/>
      <c r="TNT9" s="1377"/>
      <c r="TNU9" s="1377"/>
      <c r="TNV9" s="1377"/>
      <c r="TNW9" s="1377"/>
      <c r="TNX9" s="1377"/>
      <c r="TNY9" s="1377"/>
      <c r="TNZ9" s="1377"/>
      <c r="TOA9" s="1377"/>
      <c r="TOB9" s="1377"/>
      <c r="TOC9" s="1377"/>
      <c r="TOD9" s="1377"/>
      <c r="TOE9" s="1377"/>
      <c r="TOF9" s="1377"/>
      <c r="TOG9" s="1377"/>
      <c r="TOH9" s="1377"/>
      <c r="TOI9" s="1377"/>
      <c r="TOJ9" s="1377"/>
      <c r="TOK9" s="1377"/>
      <c r="TOL9" s="1377"/>
      <c r="TOM9" s="1377"/>
      <c r="TON9" s="1377"/>
      <c r="TOO9" s="1377"/>
      <c r="TOP9" s="1377"/>
      <c r="TOQ9" s="1377"/>
      <c r="TOR9" s="1377"/>
      <c r="TOS9" s="1377"/>
      <c r="TOT9" s="1377"/>
      <c r="TOU9" s="1377"/>
      <c r="TOV9" s="1377"/>
      <c r="TOW9" s="1377"/>
      <c r="TOX9" s="1377"/>
      <c r="TOY9" s="1377"/>
      <c r="TOZ9" s="1377"/>
      <c r="TPA9" s="1377"/>
      <c r="TPB9" s="1377"/>
      <c r="TPC9" s="1377"/>
      <c r="TPD9" s="1377"/>
      <c r="TPE9" s="1377"/>
      <c r="TPF9" s="1377"/>
      <c r="TPG9" s="1377"/>
      <c r="TPH9" s="1377"/>
      <c r="TPI9" s="1377"/>
      <c r="TPJ9" s="1377"/>
      <c r="TPK9" s="1377"/>
      <c r="TPL9" s="1377"/>
      <c r="TPM9" s="1377"/>
      <c r="TPN9" s="1377"/>
      <c r="TPO9" s="1377"/>
      <c r="TPP9" s="1377"/>
      <c r="TPQ9" s="1377"/>
      <c r="TPR9" s="1377"/>
      <c r="TPS9" s="1377"/>
      <c r="TPT9" s="1377"/>
      <c r="TPU9" s="1377"/>
      <c r="TPV9" s="1377"/>
      <c r="TPW9" s="1377"/>
      <c r="TPX9" s="1377"/>
      <c r="TPY9" s="1377"/>
      <c r="TPZ9" s="1377"/>
      <c r="TQA9" s="1377"/>
      <c r="TQB9" s="1377"/>
      <c r="TQC9" s="1377"/>
      <c r="TQD9" s="1377"/>
      <c r="TQE9" s="1377"/>
      <c r="TQF9" s="1377"/>
      <c r="TQG9" s="1377"/>
      <c r="TQH9" s="1377"/>
      <c r="TQI9" s="1377"/>
      <c r="TQJ9" s="1377"/>
      <c r="TQK9" s="1377"/>
      <c r="TQL9" s="1377"/>
      <c r="TQM9" s="1377"/>
      <c r="TQN9" s="1377"/>
      <c r="TQO9" s="1377"/>
      <c r="TQP9" s="1377"/>
      <c r="TQQ9" s="1377"/>
      <c r="TQR9" s="1377"/>
      <c r="TQS9" s="1377"/>
      <c r="TQT9" s="1377"/>
      <c r="TQU9" s="1377"/>
      <c r="TQV9" s="1377"/>
      <c r="TQW9" s="1377"/>
      <c r="TQX9" s="1377"/>
      <c r="TQY9" s="1377"/>
      <c r="TQZ9" s="1377"/>
      <c r="TRA9" s="1377"/>
      <c r="TRB9" s="1377"/>
      <c r="TRC9" s="1377"/>
      <c r="TRD9" s="1377"/>
      <c r="TRE9" s="1377"/>
      <c r="TRF9" s="1377"/>
      <c r="TRG9" s="1377"/>
      <c r="TRH9" s="1377"/>
      <c r="TRI9" s="1377"/>
      <c r="TRJ9" s="1377"/>
      <c r="TRK9" s="1377"/>
      <c r="TRL9" s="1377"/>
      <c r="TRM9" s="1377"/>
      <c r="TRN9" s="1377"/>
      <c r="TRO9" s="1377"/>
      <c r="TRP9" s="1377"/>
      <c r="TRQ9" s="1377"/>
      <c r="TRR9" s="1377"/>
      <c r="TRS9" s="1377"/>
      <c r="TRT9" s="1377"/>
      <c r="TRU9" s="1377"/>
      <c r="TRV9" s="1377"/>
      <c r="TRW9" s="1377"/>
      <c r="TRX9" s="1377"/>
      <c r="TRY9" s="1377"/>
      <c r="TRZ9" s="1377"/>
      <c r="TSA9" s="1377"/>
      <c r="TSB9" s="1377"/>
      <c r="TSC9" s="1377"/>
      <c r="TSD9" s="1377"/>
      <c r="TSE9" s="1377"/>
      <c r="TSF9" s="1377"/>
      <c r="TSG9" s="1377"/>
      <c r="TSH9" s="1377"/>
      <c r="TSI9" s="1377"/>
      <c r="TSJ9" s="1377"/>
      <c r="TSK9" s="1377"/>
      <c r="TSL9" s="1377"/>
      <c r="TSM9" s="1377"/>
      <c r="TSN9" s="1377"/>
      <c r="TSO9" s="1377"/>
      <c r="TSP9" s="1377"/>
      <c r="TSQ9" s="1377"/>
      <c r="TSR9" s="1377"/>
      <c r="TSS9" s="1377"/>
      <c r="TST9" s="1377"/>
      <c r="TSU9" s="1377"/>
      <c r="TSV9" s="1377"/>
      <c r="TSW9" s="1377"/>
      <c r="TSX9" s="1377"/>
      <c r="TSY9" s="1377"/>
      <c r="TSZ9" s="1377"/>
      <c r="TTA9" s="1377"/>
      <c r="TTB9" s="1377"/>
      <c r="TTC9" s="1377"/>
      <c r="TTD9" s="1377"/>
      <c r="TTE9" s="1377"/>
      <c r="TTF9" s="1377"/>
      <c r="TTG9" s="1377"/>
      <c r="TTH9" s="1377"/>
      <c r="TTI9" s="1377"/>
      <c r="TTJ9" s="1377"/>
      <c r="TTK9" s="1377"/>
      <c r="TTL9" s="1377"/>
      <c r="TTM9" s="1377"/>
      <c r="TTN9" s="1377"/>
      <c r="TTO9" s="1377"/>
      <c r="TTP9" s="1377"/>
      <c r="TTQ9" s="1377"/>
      <c r="TTR9" s="1377"/>
      <c r="TTS9" s="1377"/>
      <c r="TTT9" s="1377"/>
      <c r="TTU9" s="1377"/>
      <c r="TTV9" s="1377"/>
      <c r="TTW9" s="1377"/>
      <c r="TTX9" s="1377"/>
      <c r="TTY9" s="1377"/>
      <c r="TTZ9" s="1377"/>
      <c r="TUA9" s="1377"/>
      <c r="TUB9" s="1377"/>
      <c r="TUC9" s="1377"/>
      <c r="TUD9" s="1377"/>
      <c r="TUE9" s="1377"/>
      <c r="TUF9" s="1377"/>
      <c r="TUG9" s="1377"/>
      <c r="TUH9" s="1377"/>
      <c r="TUI9" s="1377"/>
      <c r="TUJ9" s="1377"/>
      <c r="TUK9" s="1377"/>
      <c r="TUL9" s="1377"/>
      <c r="TUM9" s="1377"/>
      <c r="TUN9" s="1377"/>
      <c r="TUO9" s="1377"/>
      <c r="TUP9" s="1377"/>
      <c r="TUQ9" s="1377"/>
      <c r="TUR9" s="1377"/>
      <c r="TUS9" s="1377"/>
      <c r="TUT9" s="1377"/>
      <c r="TUU9" s="1377"/>
      <c r="TUV9" s="1377"/>
      <c r="TUW9" s="1377"/>
      <c r="TUX9" s="1377"/>
      <c r="TUY9" s="1377"/>
      <c r="TUZ9" s="1377"/>
      <c r="TVA9" s="1377"/>
      <c r="TVB9" s="1377"/>
      <c r="TVC9" s="1377"/>
      <c r="TVD9" s="1377"/>
      <c r="TVE9" s="1377"/>
      <c r="TVF9" s="1377"/>
      <c r="TVG9" s="1377"/>
      <c r="TVH9" s="1377"/>
      <c r="TVI9" s="1377"/>
      <c r="TVJ9" s="1377"/>
      <c r="TVK9" s="1377"/>
      <c r="TVL9" s="1377"/>
      <c r="TVM9" s="1377"/>
      <c r="TVN9" s="1377"/>
      <c r="TVO9" s="1377"/>
      <c r="TVP9" s="1377"/>
      <c r="TVQ9" s="1377"/>
      <c r="TVR9" s="1377"/>
      <c r="TVS9" s="1377"/>
      <c r="TVT9" s="1377"/>
      <c r="TVU9" s="1377"/>
      <c r="TVV9" s="1377"/>
      <c r="TVW9" s="1377"/>
      <c r="TVX9" s="1377"/>
      <c r="TVY9" s="1377"/>
      <c r="TVZ9" s="1377"/>
      <c r="TWA9" s="1377"/>
      <c r="TWB9" s="1377"/>
      <c r="TWC9" s="1377"/>
      <c r="TWD9" s="1377"/>
      <c r="TWE9" s="1377"/>
      <c r="TWF9" s="1377"/>
      <c r="TWG9" s="1377"/>
      <c r="TWH9" s="1377"/>
      <c r="TWI9" s="1377"/>
      <c r="TWJ9" s="1377"/>
      <c r="TWK9" s="1377"/>
      <c r="TWL9" s="1377"/>
      <c r="TWM9" s="1377"/>
      <c r="TWN9" s="1377"/>
      <c r="TWO9" s="1377"/>
      <c r="TWP9" s="1377"/>
      <c r="TWQ9" s="1377"/>
      <c r="TWR9" s="1377"/>
      <c r="TWS9" s="1377"/>
      <c r="TWT9" s="1377"/>
      <c r="TWU9" s="1377"/>
      <c r="TWV9" s="1377"/>
      <c r="TWW9" s="1377"/>
      <c r="TWX9" s="1377"/>
      <c r="TWY9" s="1377"/>
      <c r="TWZ9" s="1377"/>
      <c r="TXA9" s="1377"/>
      <c r="TXB9" s="1377"/>
      <c r="TXC9" s="1377"/>
      <c r="TXD9" s="1377"/>
      <c r="TXE9" s="1377"/>
      <c r="TXF9" s="1377"/>
      <c r="TXG9" s="1377"/>
      <c r="TXH9" s="1377"/>
      <c r="TXI9" s="1377"/>
      <c r="TXJ9" s="1377"/>
      <c r="TXK9" s="1377"/>
      <c r="TXL9" s="1377"/>
      <c r="TXM9" s="1377"/>
      <c r="TXN9" s="1377"/>
      <c r="TXO9" s="1377"/>
      <c r="TXP9" s="1377"/>
      <c r="TXQ9" s="1377"/>
      <c r="TXR9" s="1377"/>
      <c r="TXS9" s="1377"/>
      <c r="TXT9" s="1377"/>
      <c r="TXU9" s="1377"/>
      <c r="TXV9" s="1377"/>
      <c r="TXW9" s="1377"/>
      <c r="TXX9" s="1377"/>
      <c r="TXY9" s="1377"/>
      <c r="TXZ9" s="1377"/>
      <c r="TYA9" s="1377"/>
      <c r="TYB9" s="1377"/>
      <c r="TYC9" s="1377"/>
      <c r="TYD9" s="1377"/>
      <c r="TYE9" s="1377"/>
      <c r="TYF9" s="1377"/>
      <c r="TYG9" s="1377"/>
      <c r="TYH9" s="1377"/>
      <c r="TYI9" s="1377"/>
      <c r="TYJ9" s="1377"/>
      <c r="TYK9" s="1377"/>
      <c r="TYL9" s="1377"/>
      <c r="TYM9" s="1377"/>
      <c r="TYN9" s="1377"/>
      <c r="TYO9" s="1377"/>
      <c r="TYP9" s="1377"/>
      <c r="TYQ9" s="1377"/>
      <c r="TYR9" s="1377"/>
      <c r="TYS9" s="1377"/>
      <c r="TYT9" s="1377"/>
      <c r="TYU9" s="1377"/>
      <c r="TYV9" s="1377"/>
      <c r="TYW9" s="1377"/>
      <c r="TYX9" s="1377"/>
      <c r="TYY9" s="1377"/>
      <c r="TYZ9" s="1377"/>
      <c r="TZA9" s="1377"/>
      <c r="TZB9" s="1377"/>
      <c r="TZC9" s="1377"/>
      <c r="TZD9" s="1377"/>
      <c r="TZE9" s="1377"/>
      <c r="TZF9" s="1377"/>
      <c r="TZG9" s="1377"/>
      <c r="TZH9" s="1377"/>
      <c r="TZI9" s="1377"/>
      <c r="TZJ9" s="1377"/>
      <c r="TZK9" s="1377"/>
      <c r="TZL9" s="1377"/>
      <c r="TZM9" s="1377"/>
      <c r="TZN9" s="1377"/>
      <c r="TZO9" s="1377"/>
      <c r="TZP9" s="1377"/>
      <c r="TZQ9" s="1377"/>
      <c r="TZR9" s="1377"/>
      <c r="TZS9" s="1377"/>
      <c r="TZT9" s="1377"/>
      <c r="TZU9" s="1377"/>
      <c r="TZV9" s="1377"/>
      <c r="TZW9" s="1377"/>
      <c r="TZX9" s="1377"/>
      <c r="TZY9" s="1377"/>
      <c r="TZZ9" s="1377"/>
      <c r="UAA9" s="1377"/>
      <c r="UAB9" s="1377"/>
      <c r="UAC9" s="1377"/>
      <c r="UAD9" s="1377"/>
      <c r="UAE9" s="1377"/>
      <c r="UAF9" s="1377"/>
      <c r="UAG9" s="1377"/>
      <c r="UAH9" s="1377"/>
      <c r="UAI9" s="1377"/>
      <c r="UAJ9" s="1377"/>
      <c r="UAK9" s="1377"/>
      <c r="UAL9" s="1377"/>
      <c r="UAM9" s="1377"/>
      <c r="UAN9" s="1377"/>
      <c r="UAO9" s="1377"/>
      <c r="UAP9" s="1377"/>
      <c r="UAQ9" s="1377"/>
      <c r="UAR9" s="1377"/>
      <c r="UAS9" s="1377"/>
      <c r="UAT9" s="1377"/>
      <c r="UAU9" s="1377"/>
      <c r="UAV9" s="1377"/>
      <c r="UAW9" s="1377"/>
      <c r="UAX9" s="1377"/>
      <c r="UAY9" s="1377"/>
      <c r="UAZ9" s="1377"/>
      <c r="UBA9" s="1377"/>
      <c r="UBB9" s="1377"/>
      <c r="UBC9" s="1377"/>
      <c r="UBD9" s="1377"/>
      <c r="UBE9" s="1377"/>
      <c r="UBF9" s="1377"/>
      <c r="UBG9" s="1377"/>
      <c r="UBH9" s="1377"/>
      <c r="UBI9" s="1377"/>
      <c r="UBJ9" s="1377"/>
      <c r="UBK9" s="1377"/>
      <c r="UBL9" s="1377"/>
      <c r="UBM9" s="1377"/>
      <c r="UBN9" s="1377"/>
      <c r="UBO9" s="1377"/>
      <c r="UBP9" s="1377"/>
      <c r="UBQ9" s="1377"/>
      <c r="UBR9" s="1377"/>
      <c r="UBS9" s="1377"/>
      <c r="UBT9" s="1377"/>
      <c r="UBU9" s="1377"/>
      <c r="UBV9" s="1377"/>
      <c r="UBW9" s="1377"/>
      <c r="UBX9" s="1377"/>
      <c r="UBY9" s="1377"/>
      <c r="UBZ9" s="1377"/>
      <c r="UCA9" s="1377"/>
      <c r="UCB9" s="1377"/>
      <c r="UCC9" s="1377"/>
      <c r="UCD9" s="1377"/>
      <c r="UCE9" s="1377"/>
      <c r="UCF9" s="1377"/>
      <c r="UCG9" s="1377"/>
      <c r="UCH9" s="1377"/>
      <c r="UCI9" s="1377"/>
      <c r="UCJ9" s="1377"/>
      <c r="UCK9" s="1377"/>
      <c r="UCL9" s="1377"/>
      <c r="UCM9" s="1377"/>
      <c r="UCN9" s="1377"/>
      <c r="UCO9" s="1377"/>
      <c r="UCP9" s="1377"/>
      <c r="UCQ9" s="1377"/>
      <c r="UCR9" s="1377"/>
      <c r="UCS9" s="1377"/>
      <c r="UCT9" s="1377"/>
      <c r="UCU9" s="1377"/>
      <c r="UCV9" s="1377"/>
      <c r="UCW9" s="1377"/>
      <c r="UCX9" s="1377"/>
      <c r="UCY9" s="1377"/>
      <c r="UCZ9" s="1377"/>
      <c r="UDA9" s="1377"/>
      <c r="UDB9" s="1377"/>
      <c r="UDC9" s="1377"/>
      <c r="UDD9" s="1377"/>
      <c r="UDE9" s="1377"/>
      <c r="UDF9" s="1377"/>
      <c r="UDG9" s="1377"/>
      <c r="UDH9" s="1377"/>
      <c r="UDI9" s="1377"/>
      <c r="UDJ9" s="1377"/>
      <c r="UDK9" s="1377"/>
      <c r="UDL9" s="1377"/>
      <c r="UDM9" s="1377"/>
      <c r="UDN9" s="1377"/>
      <c r="UDO9" s="1377"/>
      <c r="UDP9" s="1377"/>
      <c r="UDQ9" s="1377"/>
      <c r="UDR9" s="1377"/>
      <c r="UDS9" s="1377"/>
      <c r="UDT9" s="1377"/>
      <c r="UDU9" s="1377"/>
      <c r="UDV9" s="1377"/>
      <c r="UDW9" s="1377"/>
      <c r="UDX9" s="1377"/>
      <c r="UDY9" s="1377"/>
      <c r="UDZ9" s="1377"/>
      <c r="UEA9" s="1377"/>
      <c r="UEB9" s="1377"/>
      <c r="UEC9" s="1377"/>
      <c r="UED9" s="1377"/>
      <c r="UEE9" s="1377"/>
      <c r="UEF9" s="1377"/>
      <c r="UEG9" s="1377"/>
      <c r="UEH9" s="1377"/>
      <c r="UEI9" s="1377"/>
      <c r="UEJ9" s="1377"/>
      <c r="UEK9" s="1377"/>
      <c r="UEL9" s="1377"/>
      <c r="UEM9" s="1377"/>
      <c r="UEN9" s="1377"/>
      <c r="UEO9" s="1377"/>
      <c r="UEP9" s="1377"/>
      <c r="UEQ9" s="1377"/>
      <c r="UER9" s="1377"/>
      <c r="UES9" s="1377"/>
      <c r="UET9" s="1377"/>
      <c r="UEU9" s="1377"/>
      <c r="UEV9" s="1377"/>
      <c r="UEW9" s="1377"/>
      <c r="UEX9" s="1377"/>
      <c r="UEY9" s="1377"/>
      <c r="UEZ9" s="1377"/>
      <c r="UFA9" s="1377"/>
      <c r="UFB9" s="1377"/>
      <c r="UFC9" s="1377"/>
      <c r="UFD9" s="1377"/>
      <c r="UFE9" s="1377"/>
      <c r="UFF9" s="1377"/>
      <c r="UFG9" s="1377"/>
      <c r="UFH9" s="1377"/>
      <c r="UFI9" s="1377"/>
      <c r="UFJ9" s="1377"/>
      <c r="UFK9" s="1377"/>
      <c r="UFL9" s="1377"/>
      <c r="UFM9" s="1377"/>
      <c r="UFN9" s="1377"/>
      <c r="UFO9" s="1377"/>
      <c r="UFP9" s="1377"/>
      <c r="UFQ9" s="1377"/>
      <c r="UFR9" s="1377"/>
      <c r="UFS9" s="1377"/>
      <c r="UFT9" s="1377"/>
      <c r="UFU9" s="1377"/>
      <c r="UFV9" s="1377"/>
      <c r="UFW9" s="1377"/>
      <c r="UFX9" s="1377"/>
      <c r="UFY9" s="1377"/>
      <c r="UFZ9" s="1377"/>
      <c r="UGA9" s="1377"/>
      <c r="UGB9" s="1377"/>
      <c r="UGC9" s="1377"/>
      <c r="UGD9" s="1377"/>
      <c r="UGE9" s="1377"/>
      <c r="UGF9" s="1377"/>
      <c r="UGG9" s="1377"/>
      <c r="UGH9" s="1377"/>
      <c r="UGI9" s="1377"/>
      <c r="UGJ9" s="1377"/>
      <c r="UGK9" s="1377"/>
      <c r="UGL9" s="1377"/>
      <c r="UGM9" s="1377"/>
      <c r="UGN9" s="1377"/>
      <c r="UGO9" s="1377"/>
      <c r="UGP9" s="1377"/>
      <c r="UGQ9" s="1377"/>
      <c r="UGR9" s="1377"/>
      <c r="UGS9" s="1377"/>
      <c r="UGT9" s="1377"/>
      <c r="UGU9" s="1377"/>
      <c r="UGV9" s="1377"/>
      <c r="UGW9" s="1377"/>
      <c r="UGX9" s="1377"/>
      <c r="UGY9" s="1377"/>
      <c r="UGZ9" s="1377"/>
      <c r="UHA9" s="1377"/>
      <c r="UHB9" s="1377"/>
      <c r="UHC9" s="1377"/>
      <c r="UHD9" s="1377"/>
      <c r="UHE9" s="1377"/>
      <c r="UHF9" s="1377"/>
      <c r="UHG9" s="1377"/>
      <c r="UHH9" s="1377"/>
      <c r="UHI9" s="1377"/>
      <c r="UHJ9" s="1377"/>
      <c r="UHK9" s="1377"/>
      <c r="UHL9" s="1377"/>
      <c r="UHM9" s="1377"/>
      <c r="UHN9" s="1377"/>
      <c r="UHO9" s="1377"/>
      <c r="UHP9" s="1377"/>
      <c r="UHQ9" s="1377"/>
      <c r="UHR9" s="1377"/>
      <c r="UHS9" s="1377"/>
      <c r="UHT9" s="1377"/>
      <c r="UHU9" s="1377"/>
      <c r="UHV9" s="1377"/>
      <c r="UHW9" s="1377"/>
      <c r="UHX9" s="1377"/>
      <c r="UHY9" s="1377"/>
      <c r="UHZ9" s="1377"/>
      <c r="UIA9" s="1377"/>
      <c r="UIB9" s="1377"/>
      <c r="UIC9" s="1377"/>
      <c r="UID9" s="1377"/>
      <c r="UIE9" s="1377"/>
      <c r="UIF9" s="1377"/>
      <c r="UIG9" s="1377"/>
      <c r="UIH9" s="1377"/>
      <c r="UII9" s="1377"/>
      <c r="UIJ9" s="1377"/>
      <c r="UIK9" s="1377"/>
      <c r="UIL9" s="1377"/>
      <c r="UIM9" s="1377"/>
      <c r="UIN9" s="1377"/>
      <c r="UIO9" s="1377"/>
      <c r="UIP9" s="1377"/>
      <c r="UIQ9" s="1377"/>
      <c r="UIR9" s="1377"/>
      <c r="UIS9" s="1377"/>
      <c r="UIT9" s="1377"/>
      <c r="UIU9" s="1377"/>
      <c r="UIV9" s="1377"/>
      <c r="UIW9" s="1377"/>
      <c r="UIX9" s="1377"/>
      <c r="UIY9" s="1377"/>
      <c r="UIZ9" s="1377"/>
      <c r="UJA9" s="1377"/>
      <c r="UJB9" s="1377"/>
      <c r="UJC9" s="1377"/>
      <c r="UJD9" s="1377"/>
      <c r="UJE9" s="1377"/>
      <c r="UJF9" s="1377"/>
      <c r="UJG9" s="1377"/>
      <c r="UJH9" s="1377"/>
      <c r="UJI9" s="1377"/>
      <c r="UJJ9" s="1377"/>
      <c r="UJK9" s="1377"/>
      <c r="UJL9" s="1377"/>
      <c r="UJM9" s="1377"/>
      <c r="UJN9" s="1377"/>
      <c r="UJO9" s="1377"/>
      <c r="UJP9" s="1377"/>
      <c r="UJQ9" s="1377"/>
      <c r="UJR9" s="1377"/>
      <c r="UJS9" s="1377"/>
      <c r="UJT9" s="1377"/>
      <c r="UJU9" s="1377"/>
      <c r="UJV9" s="1377"/>
      <c r="UJW9" s="1377"/>
      <c r="UJX9" s="1377"/>
      <c r="UJY9" s="1377"/>
      <c r="UJZ9" s="1377"/>
      <c r="UKA9" s="1377"/>
      <c r="UKB9" s="1377"/>
      <c r="UKC9" s="1377"/>
      <c r="UKD9" s="1377"/>
      <c r="UKE9" s="1377"/>
      <c r="UKF9" s="1377"/>
      <c r="UKG9" s="1377"/>
      <c r="UKH9" s="1377"/>
      <c r="UKI9" s="1377"/>
      <c r="UKJ9" s="1377"/>
      <c r="UKK9" s="1377"/>
      <c r="UKL9" s="1377"/>
      <c r="UKM9" s="1377"/>
      <c r="UKN9" s="1377"/>
      <c r="UKO9" s="1377"/>
      <c r="UKP9" s="1377"/>
      <c r="UKQ9" s="1377"/>
      <c r="UKR9" s="1377"/>
      <c r="UKS9" s="1377"/>
      <c r="UKT9" s="1377"/>
      <c r="UKU9" s="1377"/>
      <c r="UKV9" s="1377"/>
      <c r="UKW9" s="1377"/>
      <c r="UKX9" s="1377"/>
      <c r="UKY9" s="1377"/>
      <c r="UKZ9" s="1377"/>
      <c r="ULA9" s="1377"/>
      <c r="ULB9" s="1377"/>
      <c r="ULC9" s="1377"/>
      <c r="ULD9" s="1377"/>
      <c r="ULE9" s="1377"/>
      <c r="ULF9" s="1377"/>
      <c r="ULG9" s="1377"/>
      <c r="ULH9" s="1377"/>
      <c r="ULI9" s="1377"/>
      <c r="ULJ9" s="1377"/>
      <c r="ULK9" s="1377"/>
      <c r="ULL9" s="1377"/>
      <c r="ULM9" s="1377"/>
      <c r="ULN9" s="1377"/>
      <c r="ULO9" s="1377"/>
      <c r="ULP9" s="1377"/>
      <c r="ULQ9" s="1377"/>
      <c r="ULR9" s="1377"/>
      <c r="ULS9" s="1377"/>
      <c r="ULT9" s="1377"/>
      <c r="ULU9" s="1377"/>
      <c r="ULV9" s="1377"/>
      <c r="ULW9" s="1377"/>
      <c r="ULX9" s="1377"/>
      <c r="ULY9" s="1377"/>
      <c r="ULZ9" s="1377"/>
      <c r="UMA9" s="1377"/>
      <c r="UMB9" s="1377"/>
      <c r="UMC9" s="1377"/>
      <c r="UMD9" s="1377"/>
      <c r="UME9" s="1377"/>
      <c r="UMF9" s="1377"/>
      <c r="UMG9" s="1377"/>
      <c r="UMH9" s="1377"/>
      <c r="UMI9" s="1377"/>
      <c r="UMJ9" s="1377"/>
      <c r="UMK9" s="1377"/>
      <c r="UML9" s="1377"/>
      <c r="UMM9" s="1377"/>
      <c r="UMN9" s="1377"/>
      <c r="UMO9" s="1377"/>
      <c r="UMP9" s="1377"/>
      <c r="UMQ9" s="1377"/>
      <c r="UMR9" s="1377"/>
      <c r="UMS9" s="1377"/>
      <c r="UMT9" s="1377"/>
      <c r="UMU9" s="1377"/>
      <c r="UMV9" s="1377"/>
      <c r="UMW9" s="1377"/>
      <c r="UMX9" s="1377"/>
      <c r="UMY9" s="1377"/>
      <c r="UMZ9" s="1377"/>
      <c r="UNA9" s="1377"/>
      <c r="UNB9" s="1377"/>
      <c r="UNC9" s="1377"/>
      <c r="UND9" s="1377"/>
      <c r="UNE9" s="1377"/>
      <c r="UNF9" s="1377"/>
      <c r="UNG9" s="1377"/>
      <c r="UNH9" s="1377"/>
      <c r="UNI9" s="1377"/>
      <c r="UNJ9" s="1377"/>
      <c r="UNK9" s="1377"/>
      <c r="UNL9" s="1377"/>
      <c r="UNM9" s="1377"/>
      <c r="UNN9" s="1377"/>
      <c r="UNO9" s="1377"/>
      <c r="UNP9" s="1377"/>
      <c r="UNQ9" s="1377"/>
      <c r="UNR9" s="1377"/>
      <c r="UNS9" s="1377"/>
      <c r="UNT9" s="1377"/>
      <c r="UNU9" s="1377"/>
      <c r="UNV9" s="1377"/>
      <c r="UNW9" s="1377"/>
      <c r="UNX9" s="1377"/>
      <c r="UNY9" s="1377"/>
      <c r="UNZ9" s="1377"/>
      <c r="UOA9" s="1377"/>
      <c r="UOB9" s="1377"/>
      <c r="UOC9" s="1377"/>
      <c r="UOD9" s="1377"/>
      <c r="UOE9" s="1377"/>
      <c r="UOF9" s="1377"/>
      <c r="UOG9" s="1377"/>
      <c r="UOH9" s="1377"/>
      <c r="UOI9" s="1377"/>
      <c r="UOJ9" s="1377"/>
      <c r="UOK9" s="1377"/>
      <c r="UOL9" s="1377"/>
      <c r="UOM9" s="1377"/>
      <c r="UON9" s="1377"/>
      <c r="UOO9" s="1377"/>
      <c r="UOP9" s="1377"/>
      <c r="UOQ9" s="1377"/>
      <c r="UOR9" s="1377"/>
      <c r="UOS9" s="1377"/>
      <c r="UOT9" s="1377"/>
      <c r="UOU9" s="1377"/>
      <c r="UOV9" s="1377"/>
      <c r="UOW9" s="1377"/>
      <c r="UOX9" s="1377"/>
      <c r="UOY9" s="1377"/>
      <c r="UOZ9" s="1377"/>
      <c r="UPA9" s="1377"/>
      <c r="UPB9" s="1377"/>
      <c r="UPC9" s="1377"/>
      <c r="UPD9" s="1377"/>
      <c r="UPE9" s="1377"/>
      <c r="UPF9" s="1377"/>
      <c r="UPG9" s="1377"/>
      <c r="UPH9" s="1377"/>
      <c r="UPI9" s="1377"/>
      <c r="UPJ9" s="1377"/>
      <c r="UPK9" s="1377"/>
      <c r="UPL9" s="1377"/>
      <c r="UPM9" s="1377"/>
      <c r="UPN9" s="1377"/>
      <c r="UPO9" s="1377"/>
      <c r="UPP9" s="1377"/>
      <c r="UPQ9" s="1377"/>
      <c r="UPR9" s="1377"/>
      <c r="UPS9" s="1377"/>
      <c r="UPT9" s="1377"/>
      <c r="UPU9" s="1377"/>
      <c r="UPV9" s="1377"/>
      <c r="UPW9" s="1377"/>
      <c r="UPX9" s="1377"/>
      <c r="UPY9" s="1377"/>
      <c r="UPZ9" s="1377"/>
      <c r="UQA9" s="1377"/>
      <c r="UQB9" s="1377"/>
      <c r="UQC9" s="1377"/>
      <c r="UQD9" s="1377"/>
      <c r="UQE9" s="1377"/>
      <c r="UQF9" s="1377"/>
      <c r="UQG9" s="1377"/>
      <c r="UQH9" s="1377"/>
      <c r="UQI9" s="1377"/>
      <c r="UQJ9" s="1377"/>
      <c r="UQK9" s="1377"/>
      <c r="UQL9" s="1377"/>
      <c r="UQM9" s="1377"/>
      <c r="UQN9" s="1377"/>
      <c r="UQO9" s="1377"/>
      <c r="UQP9" s="1377"/>
      <c r="UQQ9" s="1377"/>
      <c r="UQR9" s="1377"/>
      <c r="UQS9" s="1377"/>
      <c r="UQT9" s="1377"/>
      <c r="UQU9" s="1377"/>
      <c r="UQV9" s="1377"/>
      <c r="UQW9" s="1377"/>
      <c r="UQX9" s="1377"/>
      <c r="UQY9" s="1377"/>
      <c r="UQZ9" s="1377"/>
      <c r="URA9" s="1377"/>
      <c r="URB9" s="1377"/>
      <c r="URC9" s="1377"/>
      <c r="URD9" s="1377"/>
      <c r="URE9" s="1377"/>
      <c r="URF9" s="1377"/>
      <c r="URG9" s="1377"/>
      <c r="URH9" s="1377"/>
      <c r="URI9" s="1377"/>
      <c r="URJ9" s="1377"/>
      <c r="URK9" s="1377"/>
      <c r="URL9" s="1377"/>
      <c r="URM9" s="1377"/>
      <c r="URN9" s="1377"/>
      <c r="URO9" s="1377"/>
      <c r="URP9" s="1377"/>
      <c r="URQ9" s="1377"/>
      <c r="URR9" s="1377"/>
      <c r="URS9" s="1377"/>
      <c r="URT9" s="1377"/>
      <c r="URU9" s="1377"/>
      <c r="URV9" s="1377"/>
      <c r="URW9" s="1377"/>
      <c r="URX9" s="1377"/>
      <c r="URY9" s="1377"/>
      <c r="URZ9" s="1377"/>
      <c r="USA9" s="1377"/>
      <c r="USB9" s="1377"/>
      <c r="USC9" s="1377"/>
      <c r="USD9" s="1377"/>
      <c r="USE9" s="1377"/>
      <c r="USF9" s="1377"/>
      <c r="USG9" s="1377"/>
      <c r="USH9" s="1377"/>
      <c r="USI9" s="1377"/>
      <c r="USJ9" s="1377"/>
      <c r="USK9" s="1377"/>
      <c r="USL9" s="1377"/>
      <c r="USM9" s="1377"/>
      <c r="USN9" s="1377"/>
      <c r="USO9" s="1377"/>
      <c r="USP9" s="1377"/>
      <c r="USQ9" s="1377"/>
      <c r="USR9" s="1377"/>
      <c r="USS9" s="1377"/>
      <c r="UST9" s="1377"/>
      <c r="USU9" s="1377"/>
      <c r="USV9" s="1377"/>
      <c r="USW9" s="1377"/>
      <c r="USX9" s="1377"/>
      <c r="USY9" s="1377"/>
      <c r="USZ9" s="1377"/>
      <c r="UTA9" s="1377"/>
      <c r="UTB9" s="1377"/>
      <c r="UTC9" s="1377"/>
      <c r="UTD9" s="1377"/>
      <c r="UTE9" s="1377"/>
      <c r="UTF9" s="1377"/>
      <c r="UTG9" s="1377"/>
      <c r="UTH9" s="1377"/>
      <c r="UTI9" s="1377"/>
      <c r="UTJ9" s="1377"/>
      <c r="UTK9" s="1377"/>
      <c r="UTL9" s="1377"/>
      <c r="UTM9" s="1377"/>
      <c r="UTN9" s="1377"/>
      <c r="UTO9" s="1377"/>
      <c r="UTP9" s="1377"/>
      <c r="UTQ9" s="1377"/>
      <c r="UTR9" s="1377"/>
      <c r="UTS9" s="1377"/>
      <c r="UTT9" s="1377"/>
      <c r="UTU9" s="1377"/>
      <c r="UTV9" s="1377"/>
      <c r="UTW9" s="1377"/>
      <c r="UTX9" s="1377"/>
      <c r="UTY9" s="1377"/>
      <c r="UTZ9" s="1377"/>
      <c r="UUA9" s="1377"/>
      <c r="UUB9" s="1377"/>
      <c r="UUC9" s="1377"/>
      <c r="UUD9" s="1377"/>
      <c r="UUE9" s="1377"/>
      <c r="UUF9" s="1377"/>
      <c r="UUG9" s="1377"/>
      <c r="UUH9" s="1377"/>
      <c r="UUI9" s="1377"/>
      <c r="UUJ9" s="1377"/>
      <c r="UUK9" s="1377"/>
      <c r="UUL9" s="1377"/>
      <c r="UUM9" s="1377"/>
      <c r="UUN9" s="1377"/>
      <c r="UUO9" s="1377"/>
      <c r="UUP9" s="1377"/>
      <c r="UUQ9" s="1377"/>
      <c r="UUR9" s="1377"/>
      <c r="UUS9" s="1377"/>
      <c r="UUT9" s="1377"/>
      <c r="UUU9" s="1377"/>
      <c r="UUV9" s="1377"/>
      <c r="UUW9" s="1377"/>
      <c r="UUX9" s="1377"/>
      <c r="UUY9" s="1377"/>
      <c r="UUZ9" s="1377"/>
      <c r="UVA9" s="1377"/>
      <c r="UVB9" s="1377"/>
      <c r="UVC9" s="1377"/>
      <c r="UVD9" s="1377"/>
      <c r="UVE9" s="1377"/>
      <c r="UVF9" s="1377"/>
      <c r="UVG9" s="1377"/>
      <c r="UVH9" s="1377"/>
      <c r="UVI9" s="1377"/>
      <c r="UVJ9" s="1377"/>
      <c r="UVK9" s="1377"/>
      <c r="UVL9" s="1377"/>
      <c r="UVM9" s="1377"/>
      <c r="UVN9" s="1377"/>
      <c r="UVO9" s="1377"/>
      <c r="UVP9" s="1377"/>
      <c r="UVQ9" s="1377"/>
      <c r="UVR9" s="1377"/>
      <c r="UVS9" s="1377"/>
      <c r="UVT9" s="1377"/>
      <c r="UVU9" s="1377"/>
      <c r="UVV9" s="1377"/>
      <c r="UVW9" s="1377"/>
      <c r="UVX9" s="1377"/>
      <c r="UVY9" s="1377"/>
      <c r="UVZ9" s="1377"/>
      <c r="UWA9" s="1377"/>
      <c r="UWB9" s="1377"/>
      <c r="UWC9" s="1377"/>
      <c r="UWD9" s="1377"/>
      <c r="UWE9" s="1377"/>
      <c r="UWF9" s="1377"/>
      <c r="UWG9" s="1377"/>
      <c r="UWH9" s="1377"/>
      <c r="UWI9" s="1377"/>
      <c r="UWJ9" s="1377"/>
      <c r="UWK9" s="1377"/>
      <c r="UWL9" s="1377"/>
      <c r="UWM9" s="1377"/>
      <c r="UWN9" s="1377"/>
      <c r="UWO9" s="1377"/>
      <c r="UWP9" s="1377"/>
      <c r="UWQ9" s="1377"/>
      <c r="UWR9" s="1377"/>
      <c r="UWS9" s="1377"/>
      <c r="UWT9" s="1377"/>
      <c r="UWU9" s="1377"/>
      <c r="UWV9" s="1377"/>
      <c r="UWW9" s="1377"/>
      <c r="UWX9" s="1377"/>
      <c r="UWY9" s="1377"/>
      <c r="UWZ9" s="1377"/>
      <c r="UXA9" s="1377"/>
      <c r="UXB9" s="1377"/>
      <c r="UXC9" s="1377"/>
      <c r="UXD9" s="1377"/>
      <c r="UXE9" s="1377"/>
      <c r="UXF9" s="1377"/>
      <c r="UXG9" s="1377"/>
      <c r="UXH9" s="1377"/>
      <c r="UXI9" s="1377"/>
      <c r="UXJ9" s="1377"/>
      <c r="UXK9" s="1377"/>
      <c r="UXL9" s="1377"/>
      <c r="UXM9" s="1377"/>
      <c r="UXN9" s="1377"/>
      <c r="UXO9" s="1377"/>
      <c r="UXP9" s="1377"/>
      <c r="UXQ9" s="1377"/>
      <c r="UXR9" s="1377"/>
      <c r="UXS9" s="1377"/>
      <c r="UXT9" s="1377"/>
      <c r="UXU9" s="1377"/>
      <c r="UXV9" s="1377"/>
      <c r="UXW9" s="1377"/>
      <c r="UXX9" s="1377"/>
      <c r="UXY9" s="1377"/>
      <c r="UXZ9" s="1377"/>
      <c r="UYA9" s="1377"/>
      <c r="UYB9" s="1377"/>
      <c r="UYC9" s="1377"/>
      <c r="UYD9" s="1377"/>
      <c r="UYE9" s="1377"/>
      <c r="UYF9" s="1377"/>
      <c r="UYG9" s="1377"/>
      <c r="UYH9" s="1377"/>
      <c r="UYI9" s="1377"/>
      <c r="UYJ9" s="1377"/>
      <c r="UYK9" s="1377"/>
      <c r="UYL9" s="1377"/>
      <c r="UYM9" s="1377"/>
      <c r="UYN9" s="1377"/>
      <c r="UYO9" s="1377"/>
      <c r="UYP9" s="1377"/>
      <c r="UYQ9" s="1377"/>
      <c r="UYR9" s="1377"/>
      <c r="UYS9" s="1377"/>
      <c r="UYT9" s="1377"/>
      <c r="UYU9" s="1377"/>
      <c r="UYV9" s="1377"/>
      <c r="UYW9" s="1377"/>
      <c r="UYX9" s="1377"/>
      <c r="UYY9" s="1377"/>
      <c r="UYZ9" s="1377"/>
      <c r="UZA9" s="1377"/>
      <c r="UZB9" s="1377"/>
      <c r="UZC9" s="1377"/>
      <c r="UZD9" s="1377"/>
      <c r="UZE9" s="1377"/>
      <c r="UZF9" s="1377"/>
      <c r="UZG9" s="1377"/>
      <c r="UZH9" s="1377"/>
      <c r="UZI9" s="1377"/>
      <c r="UZJ9" s="1377"/>
      <c r="UZK9" s="1377"/>
      <c r="UZL9" s="1377"/>
      <c r="UZM9" s="1377"/>
      <c r="UZN9" s="1377"/>
      <c r="UZO9" s="1377"/>
      <c r="UZP9" s="1377"/>
      <c r="UZQ9" s="1377"/>
      <c r="UZR9" s="1377"/>
      <c r="UZS9" s="1377"/>
      <c r="UZT9" s="1377"/>
      <c r="UZU9" s="1377"/>
      <c r="UZV9" s="1377"/>
      <c r="UZW9" s="1377"/>
      <c r="UZX9" s="1377"/>
      <c r="UZY9" s="1377"/>
      <c r="UZZ9" s="1377"/>
      <c r="VAA9" s="1377"/>
      <c r="VAB9" s="1377"/>
      <c r="VAC9" s="1377"/>
      <c r="VAD9" s="1377"/>
      <c r="VAE9" s="1377"/>
      <c r="VAF9" s="1377"/>
      <c r="VAG9" s="1377"/>
      <c r="VAH9" s="1377"/>
      <c r="VAI9" s="1377"/>
      <c r="VAJ9" s="1377"/>
      <c r="VAK9" s="1377"/>
      <c r="VAL9" s="1377"/>
      <c r="VAM9" s="1377"/>
      <c r="VAN9" s="1377"/>
      <c r="VAO9" s="1377"/>
      <c r="VAP9" s="1377"/>
      <c r="VAQ9" s="1377"/>
      <c r="VAR9" s="1377"/>
      <c r="VAS9" s="1377"/>
      <c r="VAT9" s="1377"/>
      <c r="VAU9" s="1377"/>
      <c r="VAV9" s="1377"/>
      <c r="VAW9" s="1377"/>
      <c r="VAX9" s="1377"/>
      <c r="VAY9" s="1377"/>
      <c r="VAZ9" s="1377"/>
      <c r="VBA9" s="1377"/>
      <c r="VBB9" s="1377"/>
      <c r="VBC9" s="1377"/>
      <c r="VBD9" s="1377"/>
      <c r="VBE9" s="1377"/>
      <c r="VBF9" s="1377"/>
      <c r="VBG9" s="1377"/>
      <c r="VBH9" s="1377"/>
      <c r="VBI9" s="1377"/>
      <c r="VBJ9" s="1377"/>
      <c r="VBK9" s="1377"/>
      <c r="VBL9" s="1377"/>
      <c r="VBM9" s="1377"/>
      <c r="VBN9" s="1377"/>
      <c r="VBO9" s="1377"/>
      <c r="VBP9" s="1377"/>
      <c r="VBQ9" s="1377"/>
      <c r="VBR9" s="1377"/>
      <c r="VBS9" s="1377"/>
      <c r="VBT9" s="1377"/>
      <c r="VBU9" s="1377"/>
      <c r="VBV9" s="1377"/>
      <c r="VBW9" s="1377"/>
      <c r="VBX9" s="1377"/>
      <c r="VBY9" s="1377"/>
      <c r="VBZ9" s="1377"/>
      <c r="VCA9" s="1377"/>
      <c r="VCB9" s="1377"/>
      <c r="VCC9" s="1377"/>
      <c r="VCD9" s="1377"/>
      <c r="VCE9" s="1377"/>
      <c r="VCF9" s="1377"/>
      <c r="VCG9" s="1377"/>
      <c r="VCH9" s="1377"/>
      <c r="VCI9" s="1377"/>
      <c r="VCJ9" s="1377"/>
      <c r="VCK9" s="1377"/>
      <c r="VCL9" s="1377"/>
      <c r="VCM9" s="1377"/>
      <c r="VCN9" s="1377"/>
      <c r="VCO9" s="1377"/>
      <c r="VCP9" s="1377"/>
      <c r="VCQ9" s="1377"/>
      <c r="VCR9" s="1377"/>
      <c r="VCS9" s="1377"/>
      <c r="VCT9" s="1377"/>
      <c r="VCU9" s="1377"/>
      <c r="VCV9" s="1377"/>
      <c r="VCW9" s="1377"/>
      <c r="VCX9" s="1377"/>
      <c r="VCY9" s="1377"/>
      <c r="VCZ9" s="1377"/>
      <c r="VDA9" s="1377"/>
      <c r="VDB9" s="1377"/>
      <c r="VDC9" s="1377"/>
      <c r="VDD9" s="1377"/>
      <c r="VDE9" s="1377"/>
      <c r="VDF9" s="1377"/>
      <c r="VDG9" s="1377"/>
      <c r="VDH9" s="1377"/>
      <c r="VDI9" s="1377"/>
      <c r="VDJ9" s="1377"/>
      <c r="VDK9" s="1377"/>
      <c r="VDL9" s="1377"/>
      <c r="VDM9" s="1377"/>
      <c r="VDN9" s="1377"/>
      <c r="VDO9" s="1377"/>
      <c r="VDP9" s="1377"/>
      <c r="VDQ9" s="1377"/>
      <c r="VDR9" s="1377"/>
      <c r="VDS9" s="1377"/>
      <c r="VDT9" s="1377"/>
      <c r="VDU9" s="1377"/>
      <c r="VDV9" s="1377"/>
      <c r="VDW9" s="1377"/>
      <c r="VDX9" s="1377"/>
      <c r="VDY9" s="1377"/>
      <c r="VDZ9" s="1377"/>
      <c r="VEA9" s="1377"/>
      <c r="VEB9" s="1377"/>
      <c r="VEC9" s="1377"/>
      <c r="VED9" s="1377"/>
      <c r="VEE9" s="1377"/>
      <c r="VEF9" s="1377"/>
      <c r="VEG9" s="1377"/>
      <c r="VEH9" s="1377"/>
      <c r="VEI9" s="1377"/>
      <c r="VEJ9" s="1377"/>
      <c r="VEK9" s="1377"/>
      <c r="VEL9" s="1377"/>
      <c r="VEM9" s="1377"/>
      <c r="VEN9" s="1377"/>
      <c r="VEO9" s="1377"/>
      <c r="VEP9" s="1377"/>
      <c r="VEQ9" s="1377"/>
      <c r="VER9" s="1377"/>
      <c r="VES9" s="1377"/>
      <c r="VET9" s="1377"/>
      <c r="VEU9" s="1377"/>
      <c r="VEV9" s="1377"/>
      <c r="VEW9" s="1377"/>
      <c r="VEX9" s="1377"/>
      <c r="VEY9" s="1377"/>
      <c r="VEZ9" s="1377"/>
      <c r="VFA9" s="1377"/>
      <c r="VFB9" s="1377"/>
      <c r="VFC9" s="1377"/>
      <c r="VFD9" s="1377"/>
      <c r="VFE9" s="1377"/>
      <c r="VFF9" s="1377"/>
      <c r="VFG9" s="1377"/>
      <c r="VFH9" s="1377"/>
      <c r="VFI9" s="1377"/>
      <c r="VFJ9" s="1377"/>
      <c r="VFK9" s="1377"/>
      <c r="VFL9" s="1377"/>
      <c r="VFM9" s="1377"/>
      <c r="VFN9" s="1377"/>
      <c r="VFO9" s="1377"/>
      <c r="VFP9" s="1377"/>
      <c r="VFQ9" s="1377"/>
      <c r="VFR9" s="1377"/>
      <c r="VFS9" s="1377"/>
      <c r="VFT9" s="1377"/>
      <c r="VFU9" s="1377"/>
      <c r="VFV9" s="1377"/>
      <c r="VFW9" s="1377"/>
      <c r="VFX9" s="1377"/>
      <c r="VFY9" s="1377"/>
      <c r="VFZ9" s="1377"/>
      <c r="VGA9" s="1377"/>
      <c r="VGB9" s="1377"/>
      <c r="VGC9" s="1377"/>
      <c r="VGD9" s="1377"/>
      <c r="VGE9" s="1377"/>
      <c r="VGF9" s="1377"/>
      <c r="VGG9" s="1377"/>
      <c r="VGH9" s="1377"/>
      <c r="VGI9" s="1377"/>
      <c r="VGJ9" s="1377"/>
      <c r="VGK9" s="1377"/>
      <c r="VGL9" s="1377"/>
      <c r="VGM9" s="1377"/>
      <c r="VGN9" s="1377"/>
      <c r="VGO9" s="1377"/>
      <c r="VGP9" s="1377"/>
      <c r="VGQ9" s="1377"/>
      <c r="VGR9" s="1377"/>
      <c r="VGS9" s="1377"/>
      <c r="VGT9" s="1377"/>
      <c r="VGU9" s="1377"/>
      <c r="VGV9" s="1377"/>
      <c r="VGW9" s="1377"/>
      <c r="VGX9" s="1377"/>
      <c r="VGY9" s="1377"/>
      <c r="VGZ9" s="1377"/>
      <c r="VHA9" s="1377"/>
      <c r="VHB9" s="1377"/>
      <c r="VHC9" s="1377"/>
      <c r="VHD9" s="1377"/>
      <c r="VHE9" s="1377"/>
      <c r="VHF9" s="1377"/>
      <c r="VHG9" s="1377"/>
      <c r="VHH9" s="1377"/>
      <c r="VHI9" s="1377"/>
      <c r="VHJ9" s="1377"/>
      <c r="VHK9" s="1377"/>
      <c r="VHL9" s="1377"/>
      <c r="VHM9" s="1377"/>
      <c r="VHN9" s="1377"/>
      <c r="VHO9" s="1377"/>
      <c r="VHP9" s="1377"/>
      <c r="VHQ9" s="1377"/>
      <c r="VHR9" s="1377"/>
      <c r="VHS9" s="1377"/>
      <c r="VHT9" s="1377"/>
      <c r="VHU9" s="1377"/>
      <c r="VHV9" s="1377"/>
      <c r="VHW9" s="1377"/>
      <c r="VHX9" s="1377"/>
      <c r="VHY9" s="1377"/>
      <c r="VHZ9" s="1377"/>
      <c r="VIA9" s="1377"/>
      <c r="VIB9" s="1377"/>
      <c r="VIC9" s="1377"/>
      <c r="VID9" s="1377"/>
      <c r="VIE9" s="1377"/>
      <c r="VIF9" s="1377"/>
      <c r="VIG9" s="1377"/>
      <c r="VIH9" s="1377"/>
      <c r="VII9" s="1377"/>
      <c r="VIJ9" s="1377"/>
      <c r="VIK9" s="1377"/>
      <c r="VIL9" s="1377"/>
      <c r="VIM9" s="1377"/>
      <c r="VIN9" s="1377"/>
      <c r="VIO9" s="1377"/>
      <c r="VIP9" s="1377"/>
      <c r="VIQ9" s="1377"/>
      <c r="VIR9" s="1377"/>
      <c r="VIS9" s="1377"/>
      <c r="VIT9" s="1377"/>
      <c r="VIU9" s="1377"/>
      <c r="VIV9" s="1377"/>
      <c r="VIW9" s="1377"/>
      <c r="VIX9" s="1377"/>
      <c r="VIY9" s="1377"/>
      <c r="VIZ9" s="1377"/>
      <c r="VJA9" s="1377"/>
      <c r="VJB9" s="1377"/>
      <c r="VJC9" s="1377"/>
      <c r="VJD9" s="1377"/>
      <c r="VJE9" s="1377"/>
      <c r="VJF9" s="1377"/>
      <c r="VJG9" s="1377"/>
      <c r="VJH9" s="1377"/>
      <c r="VJI9" s="1377"/>
      <c r="VJJ9" s="1377"/>
      <c r="VJK9" s="1377"/>
      <c r="VJL9" s="1377"/>
      <c r="VJM9" s="1377"/>
      <c r="VJN9" s="1377"/>
      <c r="VJO9" s="1377"/>
      <c r="VJP9" s="1377"/>
      <c r="VJQ9" s="1377"/>
      <c r="VJR9" s="1377"/>
      <c r="VJS9" s="1377"/>
      <c r="VJT9" s="1377"/>
      <c r="VJU9" s="1377"/>
      <c r="VJV9" s="1377"/>
      <c r="VJW9" s="1377"/>
      <c r="VJX9" s="1377"/>
      <c r="VJY9" s="1377"/>
      <c r="VJZ9" s="1377"/>
      <c r="VKA9" s="1377"/>
      <c r="VKB9" s="1377"/>
      <c r="VKC9" s="1377"/>
      <c r="VKD9" s="1377"/>
      <c r="VKE9" s="1377"/>
      <c r="VKF9" s="1377"/>
      <c r="VKG9" s="1377"/>
      <c r="VKH9" s="1377"/>
      <c r="VKI9" s="1377"/>
      <c r="VKJ9" s="1377"/>
      <c r="VKK9" s="1377"/>
      <c r="VKL9" s="1377"/>
      <c r="VKM9" s="1377"/>
      <c r="VKN9" s="1377"/>
      <c r="VKO9" s="1377"/>
      <c r="VKP9" s="1377"/>
      <c r="VKQ9" s="1377"/>
      <c r="VKR9" s="1377"/>
      <c r="VKS9" s="1377"/>
      <c r="VKT9" s="1377"/>
      <c r="VKU9" s="1377"/>
      <c r="VKV9" s="1377"/>
      <c r="VKW9" s="1377"/>
      <c r="VKX9" s="1377"/>
      <c r="VKY9" s="1377"/>
      <c r="VKZ9" s="1377"/>
      <c r="VLA9" s="1377"/>
      <c r="VLB9" s="1377"/>
      <c r="VLC9" s="1377"/>
      <c r="VLD9" s="1377"/>
      <c r="VLE9" s="1377"/>
      <c r="VLF9" s="1377"/>
      <c r="VLG9" s="1377"/>
      <c r="VLH9" s="1377"/>
      <c r="VLI9" s="1377"/>
      <c r="VLJ9" s="1377"/>
      <c r="VLK9" s="1377"/>
      <c r="VLL9" s="1377"/>
      <c r="VLM9" s="1377"/>
      <c r="VLN9" s="1377"/>
      <c r="VLO9" s="1377"/>
      <c r="VLP9" s="1377"/>
      <c r="VLQ9" s="1377"/>
      <c r="VLR9" s="1377"/>
      <c r="VLS9" s="1377"/>
      <c r="VLT9" s="1377"/>
      <c r="VLU9" s="1377"/>
      <c r="VLV9" s="1377"/>
      <c r="VLW9" s="1377"/>
      <c r="VLX9" s="1377"/>
      <c r="VLY9" s="1377"/>
      <c r="VLZ9" s="1377"/>
      <c r="VMA9" s="1377"/>
      <c r="VMB9" s="1377"/>
      <c r="VMC9" s="1377"/>
      <c r="VMD9" s="1377"/>
      <c r="VME9" s="1377"/>
      <c r="VMF9" s="1377"/>
      <c r="VMG9" s="1377"/>
      <c r="VMH9" s="1377"/>
      <c r="VMI9" s="1377"/>
      <c r="VMJ9" s="1377"/>
      <c r="VMK9" s="1377"/>
      <c r="VML9" s="1377"/>
      <c r="VMM9" s="1377"/>
      <c r="VMN9" s="1377"/>
      <c r="VMO9" s="1377"/>
      <c r="VMP9" s="1377"/>
      <c r="VMQ9" s="1377"/>
      <c r="VMR9" s="1377"/>
      <c r="VMS9" s="1377"/>
      <c r="VMT9" s="1377"/>
      <c r="VMU9" s="1377"/>
      <c r="VMV9" s="1377"/>
      <c r="VMW9" s="1377"/>
      <c r="VMX9" s="1377"/>
      <c r="VMY9" s="1377"/>
      <c r="VMZ9" s="1377"/>
      <c r="VNA9" s="1377"/>
      <c r="VNB9" s="1377"/>
      <c r="VNC9" s="1377"/>
      <c r="VND9" s="1377"/>
      <c r="VNE9" s="1377"/>
      <c r="VNF9" s="1377"/>
      <c r="VNG9" s="1377"/>
      <c r="VNH9" s="1377"/>
      <c r="VNI9" s="1377"/>
      <c r="VNJ9" s="1377"/>
      <c r="VNK9" s="1377"/>
      <c r="VNL9" s="1377"/>
      <c r="VNM9" s="1377"/>
      <c r="VNN9" s="1377"/>
      <c r="VNO9" s="1377"/>
      <c r="VNP9" s="1377"/>
      <c r="VNQ9" s="1377"/>
      <c r="VNR9" s="1377"/>
      <c r="VNS9" s="1377"/>
      <c r="VNT9" s="1377"/>
      <c r="VNU9" s="1377"/>
      <c r="VNV9" s="1377"/>
      <c r="VNW9" s="1377"/>
      <c r="VNX9" s="1377"/>
      <c r="VNY9" s="1377"/>
      <c r="VNZ9" s="1377"/>
      <c r="VOA9" s="1377"/>
      <c r="VOB9" s="1377"/>
      <c r="VOC9" s="1377"/>
      <c r="VOD9" s="1377"/>
      <c r="VOE9" s="1377"/>
      <c r="VOF9" s="1377"/>
      <c r="VOG9" s="1377"/>
      <c r="VOH9" s="1377"/>
      <c r="VOI9" s="1377"/>
      <c r="VOJ9" s="1377"/>
      <c r="VOK9" s="1377"/>
      <c r="VOL9" s="1377"/>
      <c r="VOM9" s="1377"/>
      <c r="VON9" s="1377"/>
      <c r="VOO9" s="1377"/>
      <c r="VOP9" s="1377"/>
      <c r="VOQ9" s="1377"/>
      <c r="VOR9" s="1377"/>
      <c r="VOS9" s="1377"/>
      <c r="VOT9" s="1377"/>
      <c r="VOU9" s="1377"/>
      <c r="VOV9" s="1377"/>
      <c r="VOW9" s="1377"/>
      <c r="VOX9" s="1377"/>
      <c r="VOY9" s="1377"/>
      <c r="VOZ9" s="1377"/>
      <c r="VPA9" s="1377"/>
      <c r="VPB9" s="1377"/>
      <c r="VPC9" s="1377"/>
      <c r="VPD9" s="1377"/>
      <c r="VPE9" s="1377"/>
      <c r="VPF9" s="1377"/>
      <c r="VPG9" s="1377"/>
      <c r="VPH9" s="1377"/>
      <c r="VPI9" s="1377"/>
      <c r="VPJ9" s="1377"/>
      <c r="VPK9" s="1377"/>
      <c r="VPL9" s="1377"/>
      <c r="VPM9" s="1377"/>
      <c r="VPN9" s="1377"/>
      <c r="VPO9" s="1377"/>
      <c r="VPP9" s="1377"/>
      <c r="VPQ9" s="1377"/>
      <c r="VPR9" s="1377"/>
      <c r="VPS9" s="1377"/>
      <c r="VPT9" s="1377"/>
      <c r="VPU9" s="1377"/>
      <c r="VPV9" s="1377"/>
      <c r="VPW9" s="1377"/>
      <c r="VPX9" s="1377"/>
      <c r="VPY9" s="1377"/>
      <c r="VPZ9" s="1377"/>
      <c r="VQA9" s="1377"/>
      <c r="VQB9" s="1377"/>
      <c r="VQC9" s="1377"/>
      <c r="VQD9" s="1377"/>
      <c r="VQE9" s="1377"/>
      <c r="VQF9" s="1377"/>
      <c r="VQG9" s="1377"/>
      <c r="VQH9" s="1377"/>
      <c r="VQI9" s="1377"/>
      <c r="VQJ9" s="1377"/>
      <c r="VQK9" s="1377"/>
      <c r="VQL9" s="1377"/>
      <c r="VQM9" s="1377"/>
      <c r="VQN9" s="1377"/>
      <c r="VQO9" s="1377"/>
      <c r="VQP9" s="1377"/>
      <c r="VQQ9" s="1377"/>
      <c r="VQR9" s="1377"/>
      <c r="VQS9" s="1377"/>
      <c r="VQT9" s="1377"/>
      <c r="VQU9" s="1377"/>
      <c r="VQV9" s="1377"/>
      <c r="VQW9" s="1377"/>
      <c r="VQX9" s="1377"/>
      <c r="VQY9" s="1377"/>
      <c r="VQZ9" s="1377"/>
      <c r="VRA9" s="1377"/>
      <c r="VRB9" s="1377"/>
      <c r="VRC9" s="1377"/>
      <c r="VRD9" s="1377"/>
      <c r="VRE9" s="1377"/>
      <c r="VRF9" s="1377"/>
      <c r="VRG9" s="1377"/>
      <c r="VRH9" s="1377"/>
      <c r="VRI9" s="1377"/>
      <c r="VRJ9" s="1377"/>
      <c r="VRK9" s="1377"/>
      <c r="VRL9" s="1377"/>
      <c r="VRM9" s="1377"/>
      <c r="VRN9" s="1377"/>
      <c r="VRO9" s="1377"/>
      <c r="VRP9" s="1377"/>
      <c r="VRQ9" s="1377"/>
      <c r="VRR9" s="1377"/>
      <c r="VRS9" s="1377"/>
      <c r="VRT9" s="1377"/>
      <c r="VRU9" s="1377"/>
      <c r="VRV9" s="1377"/>
      <c r="VRW9" s="1377"/>
      <c r="VRX9" s="1377"/>
      <c r="VRY9" s="1377"/>
      <c r="VRZ9" s="1377"/>
      <c r="VSA9" s="1377"/>
      <c r="VSB9" s="1377"/>
      <c r="VSC9" s="1377"/>
      <c r="VSD9" s="1377"/>
      <c r="VSE9" s="1377"/>
      <c r="VSF9" s="1377"/>
      <c r="VSG9" s="1377"/>
      <c r="VSH9" s="1377"/>
      <c r="VSI9" s="1377"/>
      <c r="VSJ9" s="1377"/>
      <c r="VSK9" s="1377"/>
      <c r="VSL9" s="1377"/>
      <c r="VSM9" s="1377"/>
      <c r="VSN9" s="1377"/>
      <c r="VSO9" s="1377"/>
      <c r="VSP9" s="1377"/>
      <c r="VSQ9" s="1377"/>
      <c r="VSR9" s="1377"/>
      <c r="VSS9" s="1377"/>
      <c r="VST9" s="1377"/>
      <c r="VSU9" s="1377"/>
      <c r="VSV9" s="1377"/>
      <c r="VSW9" s="1377"/>
      <c r="VSX9" s="1377"/>
      <c r="VSY9" s="1377"/>
      <c r="VSZ9" s="1377"/>
      <c r="VTA9" s="1377"/>
      <c r="VTB9" s="1377"/>
      <c r="VTC9" s="1377"/>
      <c r="VTD9" s="1377"/>
      <c r="VTE9" s="1377"/>
      <c r="VTF9" s="1377"/>
      <c r="VTG9" s="1377"/>
      <c r="VTH9" s="1377"/>
      <c r="VTI9" s="1377"/>
      <c r="VTJ9" s="1377"/>
      <c r="VTK9" s="1377"/>
      <c r="VTL9" s="1377"/>
      <c r="VTM9" s="1377"/>
      <c r="VTN9" s="1377"/>
      <c r="VTO9" s="1377"/>
      <c r="VTP9" s="1377"/>
      <c r="VTQ9" s="1377"/>
      <c r="VTR9" s="1377"/>
      <c r="VTS9" s="1377"/>
      <c r="VTT9" s="1377"/>
      <c r="VTU9" s="1377"/>
      <c r="VTV9" s="1377"/>
      <c r="VTW9" s="1377"/>
      <c r="VTX9" s="1377"/>
      <c r="VTY9" s="1377"/>
      <c r="VTZ9" s="1377"/>
      <c r="VUA9" s="1377"/>
      <c r="VUB9" s="1377"/>
      <c r="VUC9" s="1377"/>
      <c r="VUD9" s="1377"/>
      <c r="VUE9" s="1377"/>
      <c r="VUF9" s="1377"/>
      <c r="VUG9" s="1377"/>
      <c r="VUH9" s="1377"/>
      <c r="VUI9" s="1377"/>
      <c r="VUJ9" s="1377"/>
      <c r="VUK9" s="1377"/>
      <c r="VUL9" s="1377"/>
      <c r="VUM9" s="1377"/>
      <c r="VUN9" s="1377"/>
      <c r="VUO9" s="1377"/>
      <c r="VUP9" s="1377"/>
      <c r="VUQ9" s="1377"/>
      <c r="VUR9" s="1377"/>
      <c r="VUS9" s="1377"/>
      <c r="VUT9" s="1377"/>
      <c r="VUU9" s="1377"/>
      <c r="VUV9" s="1377"/>
      <c r="VUW9" s="1377"/>
      <c r="VUX9" s="1377"/>
      <c r="VUY9" s="1377"/>
      <c r="VUZ9" s="1377"/>
      <c r="VVA9" s="1377"/>
      <c r="VVB9" s="1377"/>
      <c r="VVC9" s="1377"/>
      <c r="VVD9" s="1377"/>
      <c r="VVE9" s="1377"/>
      <c r="VVF9" s="1377"/>
      <c r="VVG9" s="1377"/>
      <c r="VVH9" s="1377"/>
      <c r="VVI9" s="1377"/>
      <c r="VVJ9" s="1377"/>
      <c r="VVK9" s="1377"/>
      <c r="VVL9" s="1377"/>
      <c r="VVM9" s="1377"/>
      <c r="VVN9" s="1377"/>
      <c r="VVO9" s="1377"/>
      <c r="VVP9" s="1377"/>
      <c r="VVQ9" s="1377"/>
      <c r="VVR9" s="1377"/>
      <c r="VVS9" s="1377"/>
      <c r="VVT9" s="1377"/>
      <c r="VVU9" s="1377"/>
      <c r="VVV9" s="1377"/>
      <c r="VVW9" s="1377"/>
      <c r="VVX9" s="1377"/>
      <c r="VVY9" s="1377"/>
      <c r="VVZ9" s="1377"/>
      <c r="VWA9" s="1377"/>
      <c r="VWB9" s="1377"/>
      <c r="VWC9" s="1377"/>
      <c r="VWD9" s="1377"/>
      <c r="VWE9" s="1377"/>
      <c r="VWF9" s="1377"/>
      <c r="VWG9" s="1377"/>
      <c r="VWH9" s="1377"/>
      <c r="VWI9" s="1377"/>
      <c r="VWJ9" s="1377"/>
      <c r="VWK9" s="1377"/>
      <c r="VWL9" s="1377"/>
      <c r="VWM9" s="1377"/>
      <c r="VWN9" s="1377"/>
      <c r="VWO9" s="1377"/>
      <c r="VWP9" s="1377"/>
      <c r="VWQ9" s="1377"/>
      <c r="VWR9" s="1377"/>
      <c r="VWS9" s="1377"/>
      <c r="VWT9" s="1377"/>
      <c r="VWU9" s="1377"/>
      <c r="VWV9" s="1377"/>
      <c r="VWW9" s="1377"/>
      <c r="VWX9" s="1377"/>
      <c r="VWY9" s="1377"/>
      <c r="VWZ9" s="1377"/>
      <c r="VXA9" s="1377"/>
      <c r="VXB9" s="1377"/>
      <c r="VXC9" s="1377"/>
      <c r="VXD9" s="1377"/>
      <c r="VXE9" s="1377"/>
      <c r="VXF9" s="1377"/>
      <c r="VXG9" s="1377"/>
      <c r="VXH9" s="1377"/>
      <c r="VXI9" s="1377"/>
      <c r="VXJ9" s="1377"/>
      <c r="VXK9" s="1377"/>
      <c r="VXL9" s="1377"/>
      <c r="VXM9" s="1377"/>
      <c r="VXN9" s="1377"/>
      <c r="VXO9" s="1377"/>
      <c r="VXP9" s="1377"/>
      <c r="VXQ9" s="1377"/>
      <c r="VXR9" s="1377"/>
      <c r="VXS9" s="1377"/>
      <c r="VXT9" s="1377"/>
      <c r="VXU9" s="1377"/>
      <c r="VXV9" s="1377"/>
      <c r="VXW9" s="1377"/>
      <c r="VXX9" s="1377"/>
      <c r="VXY9" s="1377"/>
      <c r="VXZ9" s="1377"/>
      <c r="VYA9" s="1377"/>
      <c r="VYB9" s="1377"/>
      <c r="VYC9" s="1377"/>
      <c r="VYD9" s="1377"/>
      <c r="VYE9" s="1377"/>
      <c r="VYF9" s="1377"/>
      <c r="VYG9" s="1377"/>
      <c r="VYH9" s="1377"/>
      <c r="VYI9" s="1377"/>
      <c r="VYJ9" s="1377"/>
      <c r="VYK9" s="1377"/>
      <c r="VYL9" s="1377"/>
      <c r="VYM9" s="1377"/>
      <c r="VYN9" s="1377"/>
      <c r="VYO9" s="1377"/>
      <c r="VYP9" s="1377"/>
      <c r="VYQ9" s="1377"/>
      <c r="VYR9" s="1377"/>
      <c r="VYS9" s="1377"/>
      <c r="VYT9" s="1377"/>
      <c r="VYU9" s="1377"/>
      <c r="VYV9" s="1377"/>
      <c r="VYW9" s="1377"/>
      <c r="VYX9" s="1377"/>
      <c r="VYY9" s="1377"/>
      <c r="VYZ9" s="1377"/>
      <c r="VZA9" s="1377"/>
      <c r="VZB9" s="1377"/>
      <c r="VZC9" s="1377"/>
      <c r="VZD9" s="1377"/>
      <c r="VZE9" s="1377"/>
      <c r="VZF9" s="1377"/>
      <c r="VZG9" s="1377"/>
      <c r="VZH9" s="1377"/>
      <c r="VZI9" s="1377"/>
      <c r="VZJ9" s="1377"/>
      <c r="VZK9" s="1377"/>
      <c r="VZL9" s="1377"/>
      <c r="VZM9" s="1377"/>
      <c r="VZN9" s="1377"/>
      <c r="VZO9" s="1377"/>
      <c r="VZP9" s="1377"/>
      <c r="VZQ9" s="1377"/>
      <c r="VZR9" s="1377"/>
      <c r="VZS9" s="1377"/>
      <c r="VZT9" s="1377"/>
      <c r="VZU9" s="1377"/>
      <c r="VZV9" s="1377"/>
      <c r="VZW9" s="1377"/>
      <c r="VZX9" s="1377"/>
      <c r="VZY9" s="1377"/>
      <c r="VZZ9" s="1377"/>
      <c r="WAA9" s="1377"/>
      <c r="WAB9" s="1377"/>
      <c r="WAC9" s="1377"/>
      <c r="WAD9" s="1377"/>
      <c r="WAE9" s="1377"/>
      <c r="WAF9" s="1377"/>
      <c r="WAG9" s="1377"/>
      <c r="WAH9" s="1377"/>
      <c r="WAI9" s="1377"/>
      <c r="WAJ9" s="1377"/>
      <c r="WAK9" s="1377"/>
      <c r="WAL9" s="1377"/>
      <c r="WAM9" s="1377"/>
      <c r="WAN9" s="1377"/>
      <c r="WAO9" s="1377"/>
      <c r="WAP9" s="1377"/>
      <c r="WAQ9" s="1377"/>
      <c r="WAR9" s="1377"/>
      <c r="WAS9" s="1377"/>
      <c r="WAT9" s="1377"/>
      <c r="WAU9" s="1377"/>
      <c r="WAV9" s="1377"/>
      <c r="WAW9" s="1377"/>
      <c r="WAX9" s="1377"/>
      <c r="WAY9" s="1377"/>
      <c r="WAZ9" s="1377"/>
      <c r="WBA9" s="1377"/>
      <c r="WBB9" s="1377"/>
      <c r="WBC9" s="1377"/>
      <c r="WBD9" s="1377"/>
      <c r="WBE9" s="1377"/>
      <c r="WBF9" s="1377"/>
      <c r="WBG9" s="1377"/>
      <c r="WBH9" s="1377"/>
      <c r="WBI9" s="1377"/>
      <c r="WBJ9" s="1377"/>
      <c r="WBK9" s="1377"/>
      <c r="WBL9" s="1377"/>
      <c r="WBM9" s="1377"/>
      <c r="WBN9" s="1377"/>
      <c r="WBO9" s="1377"/>
      <c r="WBP9" s="1377"/>
      <c r="WBQ9" s="1377"/>
      <c r="WBR9" s="1377"/>
      <c r="WBS9" s="1377"/>
      <c r="WBT9" s="1377"/>
      <c r="WBU9" s="1377"/>
      <c r="WBV9" s="1377"/>
      <c r="WBW9" s="1377"/>
      <c r="WBX9" s="1377"/>
      <c r="WBY9" s="1377"/>
      <c r="WBZ9" s="1377"/>
      <c r="WCA9" s="1377"/>
      <c r="WCB9" s="1377"/>
      <c r="WCC9" s="1377"/>
      <c r="WCD9" s="1377"/>
      <c r="WCE9" s="1377"/>
      <c r="WCF9" s="1377"/>
      <c r="WCG9" s="1377"/>
      <c r="WCH9" s="1377"/>
      <c r="WCI9" s="1377"/>
      <c r="WCJ9" s="1377"/>
      <c r="WCK9" s="1377"/>
      <c r="WCL9" s="1377"/>
      <c r="WCM9" s="1377"/>
      <c r="WCN9" s="1377"/>
      <c r="WCO9" s="1377"/>
      <c r="WCP9" s="1377"/>
      <c r="WCQ9" s="1377"/>
      <c r="WCR9" s="1377"/>
      <c r="WCS9" s="1377"/>
      <c r="WCT9" s="1377"/>
      <c r="WCU9" s="1377"/>
      <c r="WCV9" s="1377"/>
      <c r="WCW9" s="1377"/>
      <c r="WCX9" s="1377"/>
      <c r="WCY9" s="1377"/>
      <c r="WCZ9" s="1377"/>
      <c r="WDA9" s="1377"/>
      <c r="WDB9" s="1377"/>
      <c r="WDC9" s="1377"/>
      <c r="WDD9" s="1377"/>
      <c r="WDE9" s="1377"/>
      <c r="WDF9" s="1377"/>
      <c r="WDG9" s="1377"/>
      <c r="WDH9" s="1377"/>
      <c r="WDI9" s="1377"/>
      <c r="WDJ9" s="1377"/>
      <c r="WDK9" s="1377"/>
      <c r="WDL9" s="1377"/>
      <c r="WDM9" s="1377"/>
      <c r="WDN9" s="1377"/>
      <c r="WDO9" s="1377"/>
      <c r="WDP9" s="1377"/>
      <c r="WDQ9" s="1377"/>
      <c r="WDR9" s="1377"/>
      <c r="WDS9" s="1377"/>
      <c r="WDT9" s="1377"/>
      <c r="WDU9" s="1377"/>
      <c r="WDV9" s="1377"/>
      <c r="WDW9" s="1377"/>
      <c r="WDX9" s="1377"/>
      <c r="WDY9" s="1377"/>
      <c r="WDZ9" s="1377"/>
      <c r="WEA9" s="1377"/>
      <c r="WEB9" s="1377"/>
      <c r="WEC9" s="1377"/>
      <c r="WED9" s="1377"/>
      <c r="WEE9" s="1377"/>
      <c r="WEF9" s="1377"/>
      <c r="WEG9" s="1377"/>
      <c r="WEH9" s="1377"/>
      <c r="WEI9" s="1377"/>
      <c r="WEJ9" s="1377"/>
      <c r="WEK9" s="1377"/>
      <c r="WEL9" s="1377"/>
      <c r="WEM9" s="1377"/>
      <c r="WEN9" s="1377"/>
      <c r="WEO9" s="1377"/>
      <c r="WEP9" s="1377"/>
      <c r="WEQ9" s="1377"/>
      <c r="WER9" s="1377"/>
      <c r="WES9" s="1377"/>
      <c r="WET9" s="1377"/>
      <c r="WEU9" s="1377"/>
      <c r="WEV9" s="1377"/>
      <c r="WEW9" s="1377"/>
      <c r="WEX9" s="1377"/>
      <c r="WEY9" s="1377"/>
      <c r="WEZ9" s="1377"/>
      <c r="WFA9" s="1377"/>
      <c r="WFB9" s="1377"/>
      <c r="WFC9" s="1377"/>
      <c r="WFD9" s="1377"/>
      <c r="WFE9" s="1377"/>
      <c r="WFF9" s="1377"/>
      <c r="WFG9" s="1377"/>
      <c r="WFH9" s="1377"/>
      <c r="WFI9" s="1377"/>
      <c r="WFJ9" s="1377"/>
      <c r="WFK9" s="1377"/>
      <c r="WFL9" s="1377"/>
      <c r="WFM9" s="1377"/>
      <c r="WFN9" s="1377"/>
      <c r="WFO9" s="1377"/>
      <c r="WFP9" s="1377"/>
      <c r="WFQ9" s="1377"/>
      <c r="WFR9" s="1377"/>
      <c r="WFS9" s="1377"/>
      <c r="WFT9" s="1377"/>
      <c r="WFU9" s="1377"/>
      <c r="WFV9" s="1377"/>
      <c r="WFW9" s="1377"/>
      <c r="WFX9" s="1377"/>
      <c r="WFY9" s="1377"/>
      <c r="WFZ9" s="1377"/>
      <c r="WGA9" s="1377"/>
      <c r="WGB9" s="1377"/>
      <c r="WGC9" s="1377"/>
      <c r="WGD9" s="1377"/>
      <c r="WGE9" s="1377"/>
      <c r="WGF9" s="1377"/>
      <c r="WGG9" s="1377"/>
      <c r="WGH9" s="1377"/>
      <c r="WGI9" s="1377"/>
      <c r="WGJ9" s="1377"/>
      <c r="WGK9" s="1377"/>
      <c r="WGL9" s="1377"/>
      <c r="WGM9" s="1377"/>
      <c r="WGN9" s="1377"/>
      <c r="WGO9" s="1377"/>
      <c r="WGP9" s="1377"/>
      <c r="WGQ9" s="1377"/>
      <c r="WGR9" s="1377"/>
      <c r="WGS9" s="1377"/>
      <c r="WGT9" s="1377"/>
      <c r="WGU9" s="1377"/>
      <c r="WGV9" s="1377"/>
      <c r="WGW9" s="1377"/>
      <c r="WGX9" s="1377"/>
      <c r="WGY9" s="1377"/>
      <c r="WGZ9" s="1377"/>
      <c r="WHA9" s="1377"/>
      <c r="WHB9" s="1377"/>
      <c r="WHC9" s="1377"/>
      <c r="WHD9" s="1377"/>
      <c r="WHE9" s="1377"/>
      <c r="WHF9" s="1377"/>
      <c r="WHG9" s="1377"/>
      <c r="WHH9" s="1377"/>
      <c r="WHI9" s="1377"/>
      <c r="WHJ9" s="1377"/>
      <c r="WHK9" s="1377"/>
      <c r="WHL9" s="1377"/>
      <c r="WHM9" s="1377"/>
      <c r="WHN9" s="1377"/>
      <c r="WHO9" s="1377"/>
      <c r="WHP9" s="1377"/>
      <c r="WHQ9" s="1377"/>
      <c r="WHR9" s="1377"/>
      <c r="WHS9" s="1377"/>
      <c r="WHT9" s="1377"/>
      <c r="WHU9" s="1377"/>
      <c r="WHV9" s="1377"/>
      <c r="WHW9" s="1377"/>
      <c r="WHX9" s="1377"/>
      <c r="WHY9" s="1377"/>
      <c r="WHZ9" s="1377"/>
      <c r="WIA9" s="1377"/>
      <c r="WIB9" s="1377"/>
      <c r="WIC9" s="1377"/>
      <c r="WID9" s="1377"/>
      <c r="WIE9" s="1377"/>
      <c r="WIF9" s="1377"/>
      <c r="WIG9" s="1377"/>
      <c r="WIH9" s="1377"/>
      <c r="WII9" s="1377"/>
      <c r="WIJ9" s="1377"/>
      <c r="WIK9" s="1377"/>
      <c r="WIL9" s="1377"/>
      <c r="WIM9" s="1377"/>
      <c r="WIN9" s="1377"/>
      <c r="WIO9" s="1377"/>
      <c r="WIP9" s="1377"/>
      <c r="WIQ9" s="1377"/>
      <c r="WIR9" s="1377"/>
      <c r="WIS9" s="1377"/>
      <c r="WIT9" s="1377"/>
      <c r="WIU9" s="1377"/>
      <c r="WIV9" s="1377"/>
      <c r="WIW9" s="1377"/>
      <c r="WIX9" s="1377"/>
      <c r="WIY9" s="1377"/>
      <c r="WIZ9" s="1377"/>
      <c r="WJA9" s="1377"/>
      <c r="WJB9" s="1377"/>
      <c r="WJC9" s="1377"/>
      <c r="WJD9" s="1377"/>
      <c r="WJE9" s="1377"/>
      <c r="WJF9" s="1377"/>
      <c r="WJG9" s="1377"/>
      <c r="WJH9" s="1377"/>
      <c r="WJI9" s="1377"/>
      <c r="WJJ9" s="1377"/>
      <c r="WJK9" s="1377"/>
      <c r="WJL9" s="1377"/>
      <c r="WJM9" s="1377"/>
      <c r="WJN9" s="1377"/>
      <c r="WJO9" s="1377"/>
      <c r="WJP9" s="1377"/>
      <c r="WJQ9" s="1377"/>
      <c r="WJR9" s="1377"/>
      <c r="WJS9" s="1377"/>
      <c r="WJT9" s="1377"/>
      <c r="WJU9" s="1377"/>
      <c r="WJV9" s="1377"/>
      <c r="WJW9" s="1377"/>
      <c r="WJX9" s="1377"/>
      <c r="WJY9" s="1377"/>
      <c r="WJZ9" s="1377"/>
      <c r="WKA9" s="1377"/>
      <c r="WKB9" s="1377"/>
      <c r="WKC9" s="1377"/>
      <c r="WKD9" s="1377"/>
      <c r="WKE9" s="1377"/>
      <c r="WKF9" s="1377"/>
      <c r="WKG9" s="1377"/>
      <c r="WKH9" s="1377"/>
      <c r="WKI9" s="1377"/>
      <c r="WKJ9" s="1377"/>
      <c r="WKK9" s="1377"/>
      <c r="WKL9" s="1377"/>
      <c r="WKM9" s="1377"/>
      <c r="WKN9" s="1377"/>
      <c r="WKO9" s="1377"/>
      <c r="WKP9" s="1377"/>
      <c r="WKQ9" s="1377"/>
      <c r="WKR9" s="1377"/>
      <c r="WKS9" s="1377"/>
      <c r="WKT9" s="1377"/>
      <c r="WKU9" s="1377"/>
      <c r="WKV9" s="1377"/>
      <c r="WKW9" s="1377"/>
      <c r="WKX9" s="1377"/>
      <c r="WKY9" s="1377"/>
      <c r="WKZ9" s="1377"/>
      <c r="WLA9" s="1377"/>
      <c r="WLB9" s="1377"/>
      <c r="WLC9" s="1377"/>
      <c r="WLD9" s="1377"/>
      <c r="WLE9" s="1377"/>
      <c r="WLF9" s="1377"/>
      <c r="WLG9" s="1377"/>
      <c r="WLH9" s="1377"/>
      <c r="WLI9" s="1377"/>
      <c r="WLJ9" s="1377"/>
      <c r="WLK9" s="1377"/>
      <c r="WLL9" s="1377"/>
      <c r="WLM9" s="1377"/>
      <c r="WLN9" s="1377"/>
      <c r="WLO9" s="1377"/>
      <c r="WLP9" s="1377"/>
      <c r="WLQ9" s="1377"/>
      <c r="WLR9" s="1377"/>
      <c r="WLS9" s="1377"/>
      <c r="WLT9" s="1377"/>
      <c r="WLU9" s="1377"/>
      <c r="WLV9" s="1377"/>
      <c r="WLW9" s="1377"/>
      <c r="WLX9" s="1377"/>
      <c r="WLY9" s="1377"/>
      <c r="WLZ9" s="1377"/>
      <c r="WMA9" s="1377"/>
      <c r="WMB9" s="1377"/>
      <c r="WMC9" s="1377"/>
      <c r="WMD9" s="1377"/>
      <c r="WME9" s="1377"/>
      <c r="WMF9" s="1377"/>
      <c r="WMG9" s="1377"/>
      <c r="WMH9" s="1377"/>
      <c r="WMI9" s="1377"/>
      <c r="WMJ9" s="1377"/>
      <c r="WMK9" s="1377"/>
      <c r="WML9" s="1377"/>
      <c r="WMM9" s="1377"/>
      <c r="WMN9" s="1377"/>
      <c r="WMO9" s="1377"/>
      <c r="WMP9" s="1377"/>
      <c r="WMQ9" s="1377"/>
      <c r="WMR9" s="1377"/>
      <c r="WMS9" s="1377"/>
      <c r="WMT9" s="1377"/>
      <c r="WMU9" s="1377"/>
      <c r="WMV9" s="1377"/>
      <c r="WMW9" s="1377"/>
      <c r="WMX9" s="1377"/>
      <c r="WMY9" s="1377"/>
      <c r="WMZ9" s="1377"/>
      <c r="WNA9" s="1377"/>
      <c r="WNB9" s="1377"/>
      <c r="WNC9" s="1377"/>
      <c r="WND9" s="1377"/>
      <c r="WNE9" s="1377"/>
      <c r="WNF9" s="1377"/>
      <c r="WNG9" s="1377"/>
      <c r="WNH9" s="1377"/>
      <c r="WNI9" s="1377"/>
      <c r="WNJ9" s="1377"/>
      <c r="WNK9" s="1377"/>
      <c r="WNL9" s="1377"/>
      <c r="WNM9" s="1377"/>
      <c r="WNN9" s="1377"/>
      <c r="WNO9" s="1377"/>
      <c r="WNP9" s="1377"/>
      <c r="WNQ9" s="1377"/>
      <c r="WNR9" s="1377"/>
      <c r="WNS9" s="1377"/>
      <c r="WNT9" s="1377"/>
      <c r="WNU9" s="1377"/>
      <c r="WNV9" s="1377"/>
      <c r="WNW9" s="1377"/>
      <c r="WNX9" s="1377"/>
      <c r="WNY9" s="1377"/>
      <c r="WNZ9" s="1377"/>
      <c r="WOA9" s="1377"/>
      <c r="WOB9" s="1377"/>
      <c r="WOC9" s="1377"/>
      <c r="WOD9" s="1377"/>
      <c r="WOE9" s="1377"/>
      <c r="WOF9" s="1377"/>
      <c r="WOG9" s="1377"/>
      <c r="WOH9" s="1377"/>
      <c r="WOI9" s="1377"/>
      <c r="WOJ9" s="1377"/>
      <c r="WOK9" s="1377"/>
      <c r="WOL9" s="1377"/>
      <c r="WOM9" s="1377"/>
      <c r="WON9" s="1377"/>
      <c r="WOO9" s="1377"/>
      <c r="WOP9" s="1377"/>
      <c r="WOQ9" s="1377"/>
      <c r="WOR9" s="1377"/>
      <c r="WOS9" s="1377"/>
      <c r="WOT9" s="1377"/>
      <c r="WOU9" s="1377"/>
      <c r="WOV9" s="1377"/>
      <c r="WOW9" s="1377"/>
      <c r="WOX9" s="1377"/>
      <c r="WOY9" s="1377"/>
      <c r="WOZ9" s="1377"/>
      <c r="WPA9" s="1377"/>
      <c r="WPB9" s="1377"/>
      <c r="WPC9" s="1377"/>
      <c r="WPD9" s="1377"/>
      <c r="WPE9" s="1377"/>
      <c r="WPF9" s="1377"/>
      <c r="WPG9" s="1377"/>
      <c r="WPH9" s="1377"/>
      <c r="WPI9" s="1377"/>
      <c r="WPJ9" s="1377"/>
      <c r="WPK9" s="1377"/>
      <c r="WPL9" s="1377"/>
      <c r="WPM9" s="1377"/>
      <c r="WPN9" s="1377"/>
      <c r="WPO9" s="1377"/>
      <c r="WPP9" s="1377"/>
      <c r="WPQ9" s="1377"/>
      <c r="WPR9" s="1377"/>
      <c r="WPS9" s="1377"/>
      <c r="WPT9" s="1377"/>
      <c r="WPU9" s="1377"/>
      <c r="WPV9" s="1377"/>
      <c r="WPW9" s="1377"/>
      <c r="WPX9" s="1377"/>
      <c r="WPY9" s="1377"/>
      <c r="WPZ9" s="1377"/>
      <c r="WQA9" s="1377"/>
      <c r="WQB9" s="1377"/>
      <c r="WQC9" s="1377"/>
      <c r="WQD9" s="1377"/>
      <c r="WQE9" s="1377"/>
      <c r="WQF9" s="1377"/>
      <c r="WQG9" s="1377"/>
      <c r="WQH9" s="1377"/>
      <c r="WQI9" s="1377"/>
      <c r="WQJ9" s="1377"/>
      <c r="WQK9" s="1377"/>
      <c r="WQL9" s="1377"/>
      <c r="WQM9" s="1377"/>
      <c r="WQN9" s="1377"/>
      <c r="WQO9" s="1377"/>
      <c r="WQP9" s="1377"/>
      <c r="WQQ9" s="1377"/>
      <c r="WQR9" s="1377"/>
      <c r="WQS9" s="1377"/>
      <c r="WQT9" s="1377"/>
      <c r="WQU9" s="1377"/>
      <c r="WQV9" s="1377"/>
      <c r="WQW9" s="1377"/>
      <c r="WQX9" s="1377"/>
      <c r="WQY9" s="1377"/>
      <c r="WQZ9" s="1377"/>
      <c r="WRA9" s="1377"/>
      <c r="WRB9" s="1377"/>
      <c r="WRC9" s="1377"/>
      <c r="WRD9" s="1377"/>
      <c r="WRE9" s="1377"/>
      <c r="WRF9" s="1377"/>
      <c r="WRG9" s="1377"/>
      <c r="WRH9" s="1377"/>
      <c r="WRI9" s="1377"/>
      <c r="WRJ9" s="1377"/>
      <c r="WRK9" s="1377"/>
      <c r="WRL9" s="1377"/>
      <c r="WRM9" s="1377"/>
      <c r="WRN9" s="1377"/>
      <c r="WRO9" s="1377"/>
      <c r="WRP9" s="1377"/>
      <c r="WRQ9" s="1377"/>
      <c r="WRR9" s="1377"/>
      <c r="WRS9" s="1377"/>
      <c r="WRT9" s="1377"/>
      <c r="WRU9" s="1377"/>
      <c r="WRV9" s="1377"/>
      <c r="WRW9" s="1377"/>
      <c r="WRX9" s="1377"/>
      <c r="WRY9" s="1377"/>
      <c r="WRZ9" s="1377"/>
      <c r="WSA9" s="1377"/>
      <c r="WSB9" s="1377"/>
      <c r="WSC9" s="1377"/>
      <c r="WSD9" s="1377"/>
      <c r="WSE9" s="1377"/>
      <c r="WSF9" s="1377"/>
      <c r="WSG9" s="1377"/>
      <c r="WSH9" s="1377"/>
      <c r="WSI9" s="1377"/>
      <c r="WSJ9" s="1377"/>
      <c r="WSK9" s="1377"/>
      <c r="WSL9" s="1377"/>
      <c r="WSM9" s="1377"/>
      <c r="WSN9" s="1377"/>
      <c r="WSO9" s="1377"/>
      <c r="WSP9" s="1377"/>
      <c r="WSQ9" s="1377"/>
      <c r="WSR9" s="1377"/>
      <c r="WSS9" s="1377"/>
      <c r="WST9" s="1377"/>
      <c r="WSU9" s="1377"/>
      <c r="WSV9" s="1377"/>
      <c r="WSW9" s="1377"/>
      <c r="WSX9" s="1377"/>
      <c r="WSY9" s="1377"/>
      <c r="WSZ9" s="1377"/>
      <c r="WTA9" s="1377"/>
      <c r="WTB9" s="1377"/>
      <c r="WTC9" s="1377"/>
      <c r="WTD9" s="1377"/>
      <c r="WTE9" s="1377"/>
      <c r="WTF9" s="1377"/>
      <c r="WTG9" s="1377"/>
      <c r="WTH9" s="1377"/>
      <c r="WTI9" s="1377"/>
      <c r="WTJ9" s="1377"/>
      <c r="WTK9" s="1377"/>
      <c r="WTL9" s="1377"/>
      <c r="WTM9" s="1377"/>
      <c r="WTN9" s="1377"/>
      <c r="WTO9" s="1377"/>
      <c r="WTP9" s="1377"/>
      <c r="WTQ9" s="1377"/>
      <c r="WTR9" s="1377"/>
      <c r="WTS9" s="1377"/>
      <c r="WTT9" s="1377"/>
      <c r="WTU9" s="1377"/>
      <c r="WTV9" s="1377"/>
      <c r="WTW9" s="1377"/>
      <c r="WTX9" s="1377"/>
      <c r="WTY9" s="1377"/>
      <c r="WTZ9" s="1377"/>
      <c r="WUA9" s="1377"/>
      <c r="WUB9" s="1377"/>
      <c r="WUC9" s="1377"/>
      <c r="WUD9" s="1377"/>
      <c r="WUE9" s="1377"/>
      <c r="WUF9" s="1377"/>
      <c r="WUG9" s="1377"/>
      <c r="WUH9" s="1377"/>
      <c r="WUI9" s="1377"/>
      <c r="WUJ9" s="1377"/>
      <c r="WUK9" s="1377"/>
      <c r="WUL9" s="1377"/>
      <c r="WUM9" s="1377"/>
      <c r="WUN9" s="1377"/>
      <c r="WUO9" s="1377"/>
      <c r="WUP9" s="1377"/>
      <c r="WUQ9" s="1377"/>
      <c r="WUR9" s="1377"/>
      <c r="WUS9" s="1377"/>
      <c r="WUT9" s="1377"/>
      <c r="WUU9" s="1377"/>
      <c r="WUV9" s="1377"/>
      <c r="WUW9" s="1377"/>
      <c r="WUX9" s="1377"/>
      <c r="WUY9" s="1377"/>
      <c r="WUZ9" s="1377"/>
      <c r="WVA9" s="1377"/>
      <c r="WVB9" s="1377"/>
      <c r="WVC9" s="1377"/>
      <c r="WVD9" s="1377"/>
      <c r="WVE9" s="1377"/>
      <c r="WVF9" s="1377"/>
      <c r="WVG9" s="1377"/>
      <c r="WVH9" s="1377"/>
      <c r="WVI9" s="1377"/>
      <c r="WVJ9" s="1377"/>
      <c r="WVK9" s="1377"/>
      <c r="WVL9" s="1377"/>
      <c r="WVM9" s="1377"/>
      <c r="WVN9" s="1377"/>
      <c r="WVO9" s="1377"/>
      <c r="WVP9" s="1377"/>
      <c r="WVQ9" s="1377"/>
      <c r="WVR9" s="1377"/>
      <c r="WVS9" s="1377"/>
      <c r="WVT9" s="1377"/>
      <c r="WVU9" s="1377"/>
      <c r="WVV9" s="1377"/>
      <c r="WVW9" s="1377"/>
      <c r="WVX9" s="1377"/>
      <c r="WVY9" s="1377"/>
      <c r="WVZ9" s="1377"/>
      <c r="WWA9" s="1377"/>
      <c r="WWB9" s="1377"/>
      <c r="WWC9" s="1377"/>
      <c r="WWD9" s="1377"/>
      <c r="WWE9" s="1377"/>
      <c r="WWF9" s="1377"/>
      <c r="WWG9" s="1377"/>
      <c r="WWH9" s="1377"/>
      <c r="WWI9" s="1377"/>
      <c r="WWJ9" s="1377"/>
      <c r="WWK9" s="1377"/>
      <c r="WWL9" s="1377"/>
      <c r="WWM9" s="1377"/>
      <c r="WWN9" s="1377"/>
      <c r="WWO9" s="1377"/>
      <c r="WWP9" s="1377"/>
      <c r="WWQ9" s="1377"/>
      <c r="WWR9" s="1377"/>
      <c r="WWS9" s="1377"/>
      <c r="WWT9" s="1377"/>
      <c r="WWU9" s="1377"/>
      <c r="WWV9" s="1377"/>
      <c r="WWW9" s="1377"/>
      <c r="WWX9" s="1377"/>
      <c r="WWY9" s="1377"/>
      <c r="WWZ9" s="1377"/>
      <c r="WXA9" s="1377"/>
      <c r="WXB9" s="1377"/>
      <c r="WXC9" s="1377"/>
      <c r="WXD9" s="1377"/>
      <c r="WXE9" s="1377"/>
      <c r="WXF9" s="1377"/>
      <c r="WXG9" s="1377"/>
      <c r="WXH9" s="1377"/>
      <c r="WXI9" s="1377"/>
      <c r="WXJ9" s="1377"/>
      <c r="WXK9" s="1377"/>
      <c r="WXL9" s="1377"/>
      <c r="WXM9" s="1377"/>
      <c r="WXN9" s="1377"/>
      <c r="WXO9" s="1377"/>
      <c r="WXP9" s="1377"/>
      <c r="WXQ9" s="1377"/>
      <c r="WXR9" s="1377"/>
      <c r="WXS9" s="1377"/>
      <c r="WXT9" s="1377"/>
      <c r="WXU9" s="1377"/>
      <c r="WXV9" s="1377"/>
      <c r="WXW9" s="1377"/>
      <c r="WXX9" s="1377"/>
      <c r="WXY9" s="1377"/>
      <c r="WXZ9" s="1377"/>
      <c r="WYA9" s="1377"/>
      <c r="WYB9" s="1377"/>
      <c r="WYC9" s="1377"/>
      <c r="WYD9" s="1377"/>
      <c r="WYE9" s="1377"/>
      <c r="WYF9" s="1377"/>
      <c r="WYG9" s="1377"/>
      <c r="WYH9" s="1377"/>
      <c r="WYI9" s="1377"/>
      <c r="WYJ9" s="1377"/>
      <c r="WYK9" s="1377"/>
      <c r="WYL9" s="1377"/>
      <c r="WYM9" s="1377"/>
      <c r="WYN9" s="1377"/>
      <c r="WYO9" s="1377"/>
      <c r="WYP9" s="1377"/>
      <c r="WYQ9" s="1377"/>
      <c r="WYR9" s="1377"/>
      <c r="WYS9" s="1377"/>
      <c r="WYT9" s="1377"/>
      <c r="WYU9" s="1377"/>
      <c r="WYV9" s="1377"/>
      <c r="WYW9" s="1377"/>
      <c r="WYX9" s="1377"/>
      <c r="WYY9" s="1377"/>
      <c r="WYZ9" s="1377"/>
      <c r="WZA9" s="1377"/>
      <c r="WZB9" s="1377"/>
      <c r="WZC9" s="1377"/>
      <c r="WZD9" s="1377"/>
      <c r="WZE9" s="1377"/>
      <c r="WZF9" s="1377"/>
      <c r="WZG9" s="1377"/>
      <c r="WZH9" s="1377"/>
      <c r="WZI9" s="1377"/>
      <c r="WZJ9" s="1377"/>
      <c r="WZK9" s="1377"/>
      <c r="WZL9" s="1377"/>
      <c r="WZM9" s="1377"/>
      <c r="WZN9" s="1377"/>
      <c r="WZO9" s="1377"/>
      <c r="WZP9" s="1377"/>
      <c r="WZQ9" s="1377"/>
      <c r="WZR9" s="1377"/>
      <c r="WZS9" s="1377"/>
      <c r="WZT9" s="1377"/>
      <c r="WZU9" s="1377"/>
      <c r="WZV9" s="1377"/>
      <c r="WZW9" s="1377"/>
      <c r="WZX9" s="1377"/>
      <c r="WZY9" s="1377"/>
      <c r="WZZ9" s="1377"/>
      <c r="XAA9" s="1377"/>
      <c r="XAB9" s="1377"/>
      <c r="XAC9" s="1377"/>
      <c r="XAD9" s="1377"/>
      <c r="XAE9" s="1377"/>
      <c r="XAF9" s="1377"/>
      <c r="XAG9" s="1377"/>
      <c r="XAH9" s="1377"/>
      <c r="XAI9" s="1377"/>
      <c r="XAJ9" s="1377"/>
      <c r="XAK9" s="1377"/>
      <c r="XAL9" s="1377"/>
      <c r="XAM9" s="1377"/>
      <c r="XAN9" s="1377"/>
      <c r="XAO9" s="1377"/>
      <c r="XAP9" s="1377"/>
      <c r="XAQ9" s="1377"/>
      <c r="XAR9" s="1377"/>
      <c r="XAS9" s="1377"/>
      <c r="XAT9" s="1377"/>
      <c r="XAU9" s="1377"/>
      <c r="XAV9" s="1377"/>
      <c r="XAW9" s="1377"/>
      <c r="XAX9" s="1377"/>
      <c r="XAY9" s="1377"/>
      <c r="XAZ9" s="1377"/>
      <c r="XBA9" s="1377"/>
      <c r="XBB9" s="1377"/>
      <c r="XBC9" s="1377"/>
      <c r="XBD9" s="1377"/>
      <c r="XBE9" s="1377"/>
      <c r="XBF9" s="1377"/>
      <c r="XBG9" s="1377"/>
      <c r="XBH9" s="1377"/>
      <c r="XBI9" s="1377"/>
      <c r="XBJ9" s="1377"/>
      <c r="XBK9" s="1377"/>
      <c r="XBL9" s="1377"/>
      <c r="XBM9" s="1377"/>
      <c r="XBN9" s="1377"/>
      <c r="XBO9" s="1377"/>
      <c r="XBP9" s="1377"/>
      <c r="XBQ9" s="1377"/>
      <c r="XBR9" s="1377"/>
      <c r="XBS9" s="1377"/>
      <c r="XBT9" s="1377"/>
      <c r="XBU9" s="1377"/>
      <c r="XBV9" s="1377"/>
      <c r="XBW9" s="1377"/>
      <c r="XBX9" s="1377"/>
      <c r="XBY9" s="1377"/>
      <c r="XBZ9" s="1377"/>
      <c r="XCA9" s="1377"/>
      <c r="XCB9" s="1377"/>
      <c r="XCC9" s="1377"/>
      <c r="XCD9" s="1377"/>
      <c r="XCE9" s="1377"/>
      <c r="XCF9" s="1377"/>
      <c r="XCG9" s="1377"/>
      <c r="XCH9" s="1377"/>
      <c r="XCI9" s="1377"/>
      <c r="XCJ9" s="1377"/>
      <c r="XCK9" s="1377"/>
      <c r="XCL9" s="1377"/>
      <c r="XCM9" s="1377"/>
      <c r="XCN9" s="1377"/>
      <c r="XCO9" s="1377"/>
      <c r="XCP9" s="1377"/>
      <c r="XCQ9" s="1377"/>
      <c r="XCR9" s="1377"/>
      <c r="XCS9" s="1377"/>
      <c r="XCT9" s="1377"/>
      <c r="XCU9" s="1377"/>
      <c r="XCV9" s="1377"/>
      <c r="XCW9" s="1377"/>
      <c r="XCX9" s="1377"/>
      <c r="XCY9" s="1377"/>
      <c r="XCZ9" s="1377"/>
      <c r="XDA9" s="1377"/>
      <c r="XDB9" s="1377"/>
      <c r="XDC9" s="1377"/>
      <c r="XDD9" s="1377"/>
      <c r="XDE9" s="1377"/>
      <c r="XDF9" s="1377"/>
      <c r="XDG9" s="1377"/>
      <c r="XDH9" s="1377"/>
      <c r="XDI9" s="1377"/>
      <c r="XDJ9" s="1377"/>
      <c r="XDK9" s="1377"/>
      <c r="XDL9" s="1377"/>
      <c r="XDM9" s="1377"/>
      <c r="XDN9" s="1377"/>
      <c r="XDO9" s="1377"/>
      <c r="XDP9" s="1377"/>
      <c r="XDQ9" s="1377"/>
      <c r="XDR9" s="1377"/>
      <c r="XDS9" s="1377"/>
      <c r="XDT9" s="1377"/>
      <c r="XDU9" s="1377"/>
      <c r="XDV9" s="1377"/>
      <c r="XDW9" s="1377"/>
      <c r="XDX9" s="1377"/>
      <c r="XDY9" s="1377"/>
      <c r="XDZ9" s="1377"/>
      <c r="XEA9" s="1377"/>
      <c r="XEB9" s="1377"/>
      <c r="XEC9" s="1377"/>
      <c r="XED9" s="1377"/>
      <c r="XEE9" s="1377"/>
      <c r="XEF9" s="1377"/>
      <c r="XEG9" s="1377"/>
      <c r="XEH9" s="1377"/>
      <c r="XEI9" s="1377"/>
      <c r="XEJ9" s="1377"/>
      <c r="XEK9" s="1377"/>
      <c r="XEL9" s="1377"/>
      <c r="XEM9" s="1377"/>
      <c r="XEN9" s="1377"/>
      <c r="XEO9" s="1377"/>
      <c r="XEP9" s="1377"/>
      <c r="XEQ9" s="1377"/>
      <c r="XER9" s="1377"/>
      <c r="XES9" s="1377"/>
      <c r="XET9" s="1377"/>
      <c r="XEU9" s="1377"/>
      <c r="XEV9" s="1377"/>
      <c r="XEW9" s="1377"/>
      <c r="XEX9" s="1377"/>
      <c r="XEY9" s="1377"/>
      <c r="XEZ9" s="1377"/>
      <c r="XFA9" s="1377"/>
      <c r="XFB9" s="1377"/>
      <c r="XFC9" s="1377"/>
    </row>
    <row r="10" spans="1:16383" s="1428" customFormat="1">
      <c r="B10" s="1456"/>
      <c r="C10" s="1456"/>
      <c r="D10" s="1456"/>
      <c r="E10" s="1456"/>
      <c r="F10" s="1456"/>
      <c r="G10" s="1456"/>
      <c r="H10" s="1457" t="s">
        <v>349</v>
      </c>
      <c r="I10" s="1458"/>
      <c r="J10" s="1459">
        <f t="shared" ref="J10:Q10" si="1">SUM(J5:J9)</f>
        <v>5217</v>
      </c>
      <c r="K10" s="1459">
        <f t="shared" si="1"/>
        <v>0</v>
      </c>
      <c r="L10" s="1459">
        <f t="shared" si="1"/>
        <v>0</v>
      </c>
      <c r="M10" s="1459">
        <f t="shared" si="1"/>
        <v>0</v>
      </c>
      <c r="N10" s="1459">
        <f t="shared" si="1"/>
        <v>0</v>
      </c>
      <c r="O10" s="1459">
        <f t="shared" si="1"/>
        <v>0</v>
      </c>
      <c r="P10" s="1459">
        <f t="shared" si="1"/>
        <v>5297</v>
      </c>
      <c r="Q10" s="1459">
        <f t="shared" si="1"/>
        <v>139</v>
      </c>
      <c r="R10" s="1460"/>
      <c r="S10" s="1460"/>
      <c r="T10" s="1460"/>
      <c r="U10" s="1460"/>
      <c r="V10" s="1460"/>
      <c r="W10" s="1460"/>
      <c r="X10" s="1460"/>
      <c r="Y10" s="1460"/>
      <c r="Z10" s="1462">
        <f t="shared" si="0"/>
        <v>1.0153344834195899</v>
      </c>
    </row>
    <row r="11" spans="1:16383" s="1428" customFormat="1">
      <c r="A11" s="1377"/>
      <c r="B11" s="1452"/>
      <c r="C11" s="1452"/>
      <c r="D11" s="1452"/>
      <c r="E11" s="1452"/>
      <c r="F11" s="1452"/>
      <c r="G11" s="1452"/>
      <c r="H11" s="1452"/>
      <c r="I11" s="1452"/>
      <c r="J11" s="1452"/>
      <c r="K11" s="1453"/>
      <c r="L11" s="1454"/>
      <c r="M11" s="1452"/>
      <c r="N11" s="1452"/>
      <c r="O11" s="1452"/>
      <c r="P11" s="1452"/>
      <c r="Q11" s="1452"/>
      <c r="R11" s="1452"/>
      <c r="S11" s="1452"/>
      <c r="T11" s="1452"/>
      <c r="U11" s="1452"/>
      <c r="V11" s="1452"/>
      <c r="W11" s="1452"/>
      <c r="X11" s="1377"/>
      <c r="Y11" s="1452"/>
      <c r="Z11" s="1454"/>
      <c r="AA11" s="1377"/>
      <c r="AB11" s="1377"/>
      <c r="AC11" s="1377"/>
      <c r="AD11" s="1377"/>
      <c r="AE11" s="1377"/>
      <c r="AF11" s="1377"/>
      <c r="AG11" s="1377"/>
      <c r="AH11" s="1377"/>
      <c r="AI11" s="1377"/>
      <c r="AJ11" s="1377"/>
      <c r="AK11" s="1377"/>
      <c r="AL11" s="1377"/>
      <c r="AM11" s="1377"/>
      <c r="AN11" s="1377"/>
      <c r="AO11" s="1377"/>
      <c r="AP11" s="1377"/>
      <c r="AQ11" s="1377"/>
      <c r="AR11" s="1377"/>
      <c r="AS11" s="1377"/>
      <c r="AT11" s="1377"/>
      <c r="AU11" s="1377"/>
      <c r="AV11" s="1377"/>
      <c r="AW11" s="1377"/>
      <c r="AX11" s="1377"/>
      <c r="AY11" s="1377"/>
      <c r="AZ11" s="1377"/>
      <c r="BA11" s="1377"/>
      <c r="BB11" s="1377"/>
      <c r="BC11" s="1377"/>
      <c r="BD11" s="1377"/>
      <c r="BE11" s="1377"/>
      <c r="BF11" s="1377"/>
      <c r="BG11" s="1377"/>
      <c r="BH11" s="1377"/>
      <c r="BI11" s="1377"/>
      <c r="BJ11" s="1377"/>
      <c r="BK11" s="1377"/>
      <c r="BL11" s="1377"/>
      <c r="BM11" s="1377"/>
      <c r="BN11" s="1377"/>
      <c r="BO11" s="1377"/>
      <c r="BP11" s="1377"/>
      <c r="BQ11" s="1377"/>
      <c r="BR11" s="1377"/>
      <c r="BS11" s="1377"/>
      <c r="BT11" s="1377"/>
      <c r="BU11" s="1377"/>
      <c r="BV11" s="1377"/>
      <c r="BW11" s="1377"/>
      <c r="BX11" s="1377"/>
      <c r="BY11" s="1377"/>
      <c r="BZ11" s="1377"/>
      <c r="CA11" s="1377"/>
      <c r="CB11" s="1377"/>
      <c r="CC11" s="1377"/>
      <c r="CD11" s="1377"/>
      <c r="CE11" s="1377"/>
      <c r="CF11" s="1377"/>
      <c r="CG11" s="1377"/>
      <c r="CH11" s="1377"/>
      <c r="CI11" s="1377"/>
      <c r="CJ11" s="1377"/>
      <c r="CK11" s="1377"/>
      <c r="CL11" s="1377"/>
      <c r="CM11" s="1377"/>
      <c r="CN11" s="1377"/>
      <c r="CO11" s="1377"/>
      <c r="CP11" s="1377"/>
      <c r="CQ11" s="1377"/>
      <c r="CR11" s="1377"/>
      <c r="CS11" s="1377"/>
      <c r="CT11" s="1377"/>
      <c r="CU11" s="1377"/>
      <c r="CV11" s="1377"/>
      <c r="CW11" s="1377"/>
      <c r="CX11" s="1377"/>
      <c r="CY11" s="1377"/>
      <c r="CZ11" s="1377"/>
      <c r="DA11" s="1377"/>
      <c r="DB11" s="1377"/>
      <c r="DC11" s="1377"/>
      <c r="DD11" s="1377"/>
      <c r="DE11" s="1377"/>
      <c r="DF11" s="1377"/>
      <c r="DG11" s="1377"/>
      <c r="DH11" s="1377"/>
      <c r="DI11" s="1377"/>
      <c r="DJ11" s="1377"/>
      <c r="DK11" s="1377"/>
      <c r="DL11" s="1377"/>
      <c r="DM11" s="1377"/>
      <c r="DN11" s="1377"/>
      <c r="DO11" s="1377"/>
      <c r="DP11" s="1377"/>
      <c r="DQ11" s="1377"/>
      <c r="DR11" s="1377"/>
      <c r="DS11" s="1377"/>
      <c r="DT11" s="1377"/>
      <c r="DU11" s="1377"/>
      <c r="DV11" s="1377"/>
      <c r="DW11" s="1377"/>
      <c r="DX11" s="1377"/>
      <c r="DY11" s="1377"/>
      <c r="DZ11" s="1377"/>
      <c r="EA11" s="1377"/>
      <c r="EB11" s="1377"/>
      <c r="EC11" s="1377"/>
      <c r="ED11" s="1377"/>
      <c r="EE11" s="1377"/>
      <c r="EF11" s="1377"/>
      <c r="EG11" s="1377"/>
      <c r="EH11" s="1377"/>
      <c r="EI11" s="1377"/>
      <c r="EJ11" s="1377"/>
      <c r="EK11" s="1377"/>
      <c r="EL11" s="1377"/>
      <c r="EM11" s="1377"/>
      <c r="EN11" s="1377"/>
      <c r="EO11" s="1377"/>
      <c r="EP11" s="1377"/>
      <c r="EQ11" s="1377"/>
      <c r="ER11" s="1377"/>
      <c r="ES11" s="1377"/>
      <c r="ET11" s="1377"/>
      <c r="EU11" s="1377"/>
      <c r="EV11" s="1377"/>
      <c r="EW11" s="1377"/>
      <c r="EX11" s="1377"/>
      <c r="EY11" s="1377"/>
      <c r="EZ11" s="1377"/>
      <c r="FA11" s="1377"/>
      <c r="FB11" s="1377"/>
      <c r="FC11" s="1377"/>
      <c r="FD11" s="1377"/>
      <c r="FE11" s="1377"/>
      <c r="FF11" s="1377"/>
      <c r="FG11" s="1377"/>
      <c r="FH11" s="1377"/>
      <c r="FI11" s="1377"/>
      <c r="FJ11" s="1377"/>
      <c r="FK11" s="1377"/>
      <c r="FL11" s="1377"/>
      <c r="FM11" s="1377"/>
      <c r="FN11" s="1377"/>
      <c r="FO11" s="1377"/>
      <c r="FP11" s="1377"/>
      <c r="FQ11" s="1377"/>
      <c r="FR11" s="1377"/>
      <c r="FS11" s="1377"/>
      <c r="FT11" s="1377"/>
      <c r="FU11" s="1377"/>
      <c r="FV11" s="1377"/>
      <c r="FW11" s="1377"/>
      <c r="FX11" s="1377"/>
      <c r="FY11" s="1377"/>
      <c r="FZ11" s="1377"/>
      <c r="GA11" s="1377"/>
      <c r="GB11" s="1377"/>
      <c r="GC11" s="1377"/>
      <c r="GD11" s="1377"/>
      <c r="GE11" s="1377"/>
      <c r="GF11" s="1377"/>
      <c r="GG11" s="1377"/>
      <c r="GH11" s="1377"/>
      <c r="GI11" s="1377"/>
      <c r="GJ11" s="1377"/>
      <c r="GK11" s="1377"/>
      <c r="GL11" s="1377"/>
      <c r="GM11" s="1377"/>
      <c r="GN11" s="1377"/>
      <c r="GO11" s="1377"/>
      <c r="GP11" s="1377"/>
      <c r="GQ11" s="1377"/>
      <c r="GR11" s="1377"/>
      <c r="GS11" s="1377"/>
      <c r="GT11" s="1377"/>
      <c r="GU11" s="1377"/>
      <c r="GV11" s="1377"/>
      <c r="GW11" s="1377"/>
      <c r="GX11" s="1377"/>
      <c r="GY11" s="1377"/>
      <c r="GZ11" s="1377"/>
      <c r="HA11" s="1377"/>
      <c r="HB11" s="1377"/>
      <c r="HC11" s="1377"/>
      <c r="HD11" s="1377"/>
      <c r="HE11" s="1377"/>
      <c r="HF11" s="1377"/>
      <c r="HG11" s="1377"/>
      <c r="HH11" s="1377"/>
      <c r="HI11" s="1377"/>
      <c r="HJ11" s="1377"/>
      <c r="HK11" s="1377"/>
      <c r="HL11" s="1377"/>
      <c r="HM11" s="1377"/>
      <c r="HN11" s="1377"/>
      <c r="HO11" s="1377"/>
      <c r="HP11" s="1377"/>
      <c r="HQ11" s="1377"/>
      <c r="HR11" s="1377"/>
      <c r="HS11" s="1377"/>
      <c r="HT11" s="1377"/>
      <c r="HU11" s="1377"/>
      <c r="HV11" s="1377"/>
      <c r="HW11" s="1377"/>
      <c r="HX11" s="1377"/>
      <c r="HY11" s="1377"/>
      <c r="HZ11" s="1377"/>
      <c r="IA11" s="1377"/>
      <c r="IB11" s="1377"/>
      <c r="IC11" s="1377"/>
      <c r="ID11" s="1377"/>
      <c r="IE11" s="1377"/>
      <c r="IF11" s="1377"/>
      <c r="IG11" s="1377"/>
      <c r="IH11" s="1377"/>
      <c r="II11" s="1377"/>
      <c r="IJ11" s="1377"/>
      <c r="IK11" s="1377"/>
      <c r="IL11" s="1377"/>
      <c r="IM11" s="1377"/>
      <c r="IN11" s="1377"/>
      <c r="IO11" s="1377"/>
      <c r="IP11" s="1377"/>
      <c r="IQ11" s="1377"/>
      <c r="IR11" s="1377"/>
      <c r="IS11" s="1377"/>
      <c r="IT11" s="1377"/>
      <c r="IU11" s="1377"/>
      <c r="IV11" s="1377"/>
      <c r="IW11" s="1377"/>
      <c r="IX11" s="1377"/>
      <c r="IY11" s="1377"/>
      <c r="IZ11" s="1377"/>
      <c r="JA11" s="1377"/>
      <c r="JB11" s="1377"/>
      <c r="JC11" s="1377"/>
      <c r="JD11" s="1377"/>
      <c r="JE11" s="1377"/>
      <c r="JF11" s="1377"/>
      <c r="JG11" s="1377"/>
      <c r="JH11" s="1377"/>
      <c r="JI11" s="1377"/>
      <c r="JJ11" s="1377"/>
      <c r="JK11" s="1377"/>
      <c r="JL11" s="1377"/>
      <c r="JM11" s="1377"/>
      <c r="JN11" s="1377"/>
      <c r="JO11" s="1377"/>
      <c r="JP11" s="1377"/>
      <c r="JQ11" s="1377"/>
      <c r="JR11" s="1377"/>
      <c r="JS11" s="1377"/>
      <c r="JT11" s="1377"/>
      <c r="JU11" s="1377"/>
      <c r="JV11" s="1377"/>
      <c r="JW11" s="1377"/>
      <c r="JX11" s="1377"/>
      <c r="JY11" s="1377"/>
      <c r="JZ11" s="1377"/>
      <c r="KA11" s="1377"/>
      <c r="KB11" s="1377"/>
      <c r="KC11" s="1377"/>
      <c r="KD11" s="1377"/>
      <c r="KE11" s="1377"/>
      <c r="KF11" s="1377"/>
      <c r="KG11" s="1377"/>
      <c r="KH11" s="1377"/>
      <c r="KI11" s="1377"/>
      <c r="KJ11" s="1377"/>
      <c r="KK11" s="1377"/>
      <c r="KL11" s="1377"/>
      <c r="KM11" s="1377"/>
      <c r="KN11" s="1377"/>
      <c r="KO11" s="1377"/>
      <c r="KP11" s="1377"/>
      <c r="KQ11" s="1377"/>
      <c r="KR11" s="1377"/>
      <c r="KS11" s="1377"/>
      <c r="KT11" s="1377"/>
      <c r="KU11" s="1377"/>
      <c r="KV11" s="1377"/>
      <c r="KW11" s="1377"/>
      <c r="KX11" s="1377"/>
      <c r="KY11" s="1377"/>
      <c r="KZ11" s="1377"/>
      <c r="LA11" s="1377"/>
      <c r="LB11" s="1377"/>
      <c r="LC11" s="1377"/>
      <c r="LD11" s="1377"/>
      <c r="LE11" s="1377"/>
      <c r="LF11" s="1377"/>
      <c r="LG11" s="1377"/>
      <c r="LH11" s="1377"/>
      <c r="LI11" s="1377"/>
      <c r="LJ11" s="1377"/>
      <c r="LK11" s="1377"/>
      <c r="LL11" s="1377"/>
      <c r="LM11" s="1377"/>
      <c r="LN11" s="1377"/>
      <c r="LO11" s="1377"/>
      <c r="LP11" s="1377"/>
      <c r="LQ11" s="1377"/>
      <c r="LR11" s="1377"/>
      <c r="LS11" s="1377"/>
      <c r="LT11" s="1377"/>
      <c r="LU11" s="1377"/>
      <c r="LV11" s="1377"/>
      <c r="LW11" s="1377"/>
      <c r="LX11" s="1377"/>
      <c r="LY11" s="1377"/>
      <c r="LZ11" s="1377"/>
      <c r="MA11" s="1377"/>
      <c r="MB11" s="1377"/>
      <c r="MC11" s="1377"/>
      <c r="MD11" s="1377"/>
      <c r="ME11" s="1377"/>
      <c r="MF11" s="1377"/>
      <c r="MG11" s="1377"/>
      <c r="MH11" s="1377"/>
      <c r="MI11" s="1377"/>
      <c r="MJ11" s="1377"/>
      <c r="MK11" s="1377"/>
      <c r="ML11" s="1377"/>
      <c r="MM11" s="1377"/>
      <c r="MN11" s="1377"/>
      <c r="MO11" s="1377"/>
      <c r="MP11" s="1377"/>
      <c r="MQ11" s="1377"/>
      <c r="MR11" s="1377"/>
      <c r="MS11" s="1377"/>
      <c r="MT11" s="1377"/>
      <c r="MU11" s="1377"/>
      <c r="MV11" s="1377"/>
      <c r="MW11" s="1377"/>
      <c r="MX11" s="1377"/>
      <c r="MY11" s="1377"/>
      <c r="MZ11" s="1377"/>
      <c r="NA11" s="1377"/>
      <c r="NB11" s="1377"/>
      <c r="NC11" s="1377"/>
      <c r="ND11" s="1377"/>
      <c r="NE11" s="1377"/>
      <c r="NF11" s="1377"/>
      <c r="NG11" s="1377"/>
      <c r="NH11" s="1377"/>
      <c r="NI11" s="1377"/>
      <c r="NJ11" s="1377"/>
      <c r="NK11" s="1377"/>
      <c r="NL11" s="1377"/>
      <c r="NM11" s="1377"/>
      <c r="NN11" s="1377"/>
      <c r="NO11" s="1377"/>
      <c r="NP11" s="1377"/>
      <c r="NQ11" s="1377"/>
      <c r="NR11" s="1377"/>
      <c r="NS11" s="1377"/>
      <c r="NT11" s="1377"/>
      <c r="NU11" s="1377"/>
      <c r="NV11" s="1377"/>
      <c r="NW11" s="1377"/>
      <c r="NX11" s="1377"/>
      <c r="NY11" s="1377"/>
      <c r="NZ11" s="1377"/>
      <c r="OA11" s="1377"/>
      <c r="OB11" s="1377"/>
      <c r="OC11" s="1377"/>
      <c r="OD11" s="1377"/>
      <c r="OE11" s="1377"/>
      <c r="OF11" s="1377"/>
      <c r="OG11" s="1377"/>
      <c r="OH11" s="1377"/>
      <c r="OI11" s="1377"/>
      <c r="OJ11" s="1377"/>
      <c r="OK11" s="1377"/>
      <c r="OL11" s="1377"/>
      <c r="OM11" s="1377"/>
      <c r="ON11" s="1377"/>
      <c r="OO11" s="1377"/>
      <c r="OP11" s="1377"/>
      <c r="OQ11" s="1377"/>
      <c r="OR11" s="1377"/>
      <c r="OS11" s="1377"/>
      <c r="OT11" s="1377"/>
      <c r="OU11" s="1377"/>
      <c r="OV11" s="1377"/>
      <c r="OW11" s="1377"/>
      <c r="OX11" s="1377"/>
      <c r="OY11" s="1377"/>
      <c r="OZ11" s="1377"/>
      <c r="PA11" s="1377"/>
      <c r="PB11" s="1377"/>
      <c r="PC11" s="1377"/>
      <c r="PD11" s="1377"/>
      <c r="PE11" s="1377"/>
      <c r="PF11" s="1377"/>
      <c r="PG11" s="1377"/>
      <c r="PH11" s="1377"/>
      <c r="PI11" s="1377"/>
      <c r="PJ11" s="1377"/>
      <c r="PK11" s="1377"/>
      <c r="PL11" s="1377"/>
      <c r="PM11" s="1377"/>
      <c r="PN11" s="1377"/>
      <c r="PO11" s="1377"/>
      <c r="PP11" s="1377"/>
      <c r="PQ11" s="1377"/>
      <c r="PR11" s="1377"/>
      <c r="PS11" s="1377"/>
      <c r="PT11" s="1377"/>
      <c r="PU11" s="1377"/>
      <c r="PV11" s="1377"/>
      <c r="PW11" s="1377"/>
      <c r="PX11" s="1377"/>
      <c r="PY11" s="1377"/>
      <c r="PZ11" s="1377"/>
      <c r="QA11" s="1377"/>
      <c r="QB11" s="1377"/>
      <c r="QC11" s="1377"/>
      <c r="QD11" s="1377"/>
      <c r="QE11" s="1377"/>
      <c r="QF11" s="1377"/>
      <c r="QG11" s="1377"/>
      <c r="QH11" s="1377"/>
      <c r="QI11" s="1377"/>
      <c r="QJ11" s="1377"/>
      <c r="QK11" s="1377"/>
      <c r="QL11" s="1377"/>
      <c r="QM11" s="1377"/>
      <c r="QN11" s="1377"/>
      <c r="QO11" s="1377"/>
      <c r="QP11" s="1377"/>
      <c r="QQ11" s="1377"/>
      <c r="QR11" s="1377"/>
      <c r="QS11" s="1377"/>
      <c r="QT11" s="1377"/>
      <c r="QU11" s="1377"/>
      <c r="QV11" s="1377"/>
      <c r="QW11" s="1377"/>
      <c r="QX11" s="1377"/>
      <c r="QY11" s="1377"/>
      <c r="QZ11" s="1377"/>
      <c r="RA11" s="1377"/>
      <c r="RB11" s="1377"/>
      <c r="RC11" s="1377"/>
      <c r="RD11" s="1377"/>
      <c r="RE11" s="1377"/>
      <c r="RF11" s="1377"/>
      <c r="RG11" s="1377"/>
      <c r="RH11" s="1377"/>
      <c r="RI11" s="1377"/>
      <c r="RJ11" s="1377"/>
      <c r="RK11" s="1377"/>
      <c r="RL11" s="1377"/>
      <c r="RM11" s="1377"/>
      <c r="RN11" s="1377"/>
      <c r="RO11" s="1377"/>
      <c r="RP11" s="1377"/>
      <c r="RQ11" s="1377"/>
      <c r="RR11" s="1377"/>
      <c r="RS11" s="1377"/>
      <c r="RT11" s="1377"/>
      <c r="RU11" s="1377"/>
      <c r="RV11" s="1377"/>
      <c r="RW11" s="1377"/>
      <c r="RX11" s="1377"/>
      <c r="RY11" s="1377"/>
      <c r="RZ11" s="1377"/>
      <c r="SA11" s="1377"/>
      <c r="SB11" s="1377"/>
      <c r="SC11" s="1377"/>
      <c r="SD11" s="1377"/>
      <c r="SE11" s="1377"/>
      <c r="SF11" s="1377"/>
      <c r="SG11" s="1377"/>
      <c r="SH11" s="1377"/>
      <c r="SI11" s="1377"/>
      <c r="SJ11" s="1377"/>
      <c r="SK11" s="1377"/>
      <c r="SL11" s="1377"/>
      <c r="SM11" s="1377"/>
      <c r="SN11" s="1377"/>
      <c r="SO11" s="1377"/>
      <c r="SP11" s="1377"/>
      <c r="SQ11" s="1377"/>
      <c r="SR11" s="1377"/>
      <c r="SS11" s="1377"/>
      <c r="ST11" s="1377"/>
      <c r="SU11" s="1377"/>
      <c r="SV11" s="1377"/>
      <c r="SW11" s="1377"/>
      <c r="SX11" s="1377"/>
      <c r="SY11" s="1377"/>
      <c r="SZ11" s="1377"/>
      <c r="TA11" s="1377"/>
      <c r="TB11" s="1377"/>
      <c r="TC11" s="1377"/>
      <c r="TD11" s="1377"/>
      <c r="TE11" s="1377"/>
      <c r="TF11" s="1377"/>
      <c r="TG11" s="1377"/>
      <c r="TH11" s="1377"/>
      <c r="TI11" s="1377"/>
      <c r="TJ11" s="1377"/>
      <c r="TK11" s="1377"/>
      <c r="TL11" s="1377"/>
      <c r="TM11" s="1377"/>
      <c r="TN11" s="1377"/>
      <c r="TO11" s="1377"/>
      <c r="TP11" s="1377"/>
      <c r="TQ11" s="1377"/>
      <c r="TR11" s="1377"/>
      <c r="TS11" s="1377"/>
      <c r="TT11" s="1377"/>
      <c r="TU11" s="1377"/>
      <c r="TV11" s="1377"/>
      <c r="TW11" s="1377"/>
      <c r="TX11" s="1377"/>
      <c r="TY11" s="1377"/>
      <c r="TZ11" s="1377"/>
      <c r="UA11" s="1377"/>
      <c r="UB11" s="1377"/>
      <c r="UC11" s="1377"/>
      <c r="UD11" s="1377"/>
      <c r="UE11" s="1377"/>
      <c r="UF11" s="1377"/>
      <c r="UG11" s="1377"/>
      <c r="UH11" s="1377"/>
      <c r="UI11" s="1377"/>
      <c r="UJ11" s="1377"/>
      <c r="UK11" s="1377"/>
      <c r="UL11" s="1377"/>
      <c r="UM11" s="1377"/>
      <c r="UN11" s="1377"/>
      <c r="UO11" s="1377"/>
      <c r="UP11" s="1377"/>
      <c r="UQ11" s="1377"/>
      <c r="UR11" s="1377"/>
      <c r="US11" s="1377"/>
      <c r="UT11" s="1377"/>
      <c r="UU11" s="1377"/>
      <c r="UV11" s="1377"/>
      <c r="UW11" s="1377"/>
      <c r="UX11" s="1377"/>
      <c r="UY11" s="1377"/>
      <c r="UZ11" s="1377"/>
      <c r="VA11" s="1377"/>
      <c r="VB11" s="1377"/>
      <c r="VC11" s="1377"/>
      <c r="VD11" s="1377"/>
      <c r="VE11" s="1377"/>
      <c r="VF11" s="1377"/>
      <c r="VG11" s="1377"/>
      <c r="VH11" s="1377"/>
      <c r="VI11" s="1377"/>
      <c r="VJ11" s="1377"/>
      <c r="VK11" s="1377"/>
      <c r="VL11" s="1377"/>
      <c r="VM11" s="1377"/>
      <c r="VN11" s="1377"/>
      <c r="VO11" s="1377"/>
      <c r="VP11" s="1377"/>
      <c r="VQ11" s="1377"/>
      <c r="VR11" s="1377"/>
      <c r="VS11" s="1377"/>
      <c r="VT11" s="1377"/>
      <c r="VU11" s="1377"/>
      <c r="VV11" s="1377"/>
      <c r="VW11" s="1377"/>
      <c r="VX11" s="1377"/>
      <c r="VY11" s="1377"/>
      <c r="VZ11" s="1377"/>
      <c r="WA11" s="1377"/>
      <c r="WB11" s="1377"/>
      <c r="WC11" s="1377"/>
      <c r="WD11" s="1377"/>
      <c r="WE11" s="1377"/>
      <c r="WF11" s="1377"/>
      <c r="WG11" s="1377"/>
      <c r="WH11" s="1377"/>
      <c r="WI11" s="1377"/>
      <c r="WJ11" s="1377"/>
      <c r="WK11" s="1377"/>
      <c r="WL11" s="1377"/>
      <c r="WM11" s="1377"/>
      <c r="WN11" s="1377"/>
      <c r="WO11" s="1377"/>
      <c r="WP11" s="1377"/>
      <c r="WQ11" s="1377"/>
      <c r="WR11" s="1377"/>
      <c r="WS11" s="1377"/>
      <c r="WT11" s="1377"/>
      <c r="WU11" s="1377"/>
      <c r="WV11" s="1377"/>
      <c r="WW11" s="1377"/>
      <c r="WX11" s="1377"/>
      <c r="WY11" s="1377"/>
      <c r="WZ11" s="1377"/>
      <c r="XA11" s="1377"/>
      <c r="XB11" s="1377"/>
      <c r="XC11" s="1377"/>
      <c r="XD11" s="1377"/>
      <c r="XE11" s="1377"/>
      <c r="XF11" s="1377"/>
      <c r="XG11" s="1377"/>
      <c r="XH11" s="1377"/>
      <c r="XI11" s="1377"/>
      <c r="XJ11" s="1377"/>
      <c r="XK11" s="1377"/>
      <c r="XL11" s="1377"/>
      <c r="XM11" s="1377"/>
      <c r="XN11" s="1377"/>
      <c r="XO11" s="1377"/>
      <c r="XP11" s="1377"/>
      <c r="XQ11" s="1377"/>
      <c r="XR11" s="1377"/>
      <c r="XS11" s="1377"/>
      <c r="XT11" s="1377"/>
      <c r="XU11" s="1377"/>
      <c r="XV11" s="1377"/>
      <c r="XW11" s="1377"/>
      <c r="XX11" s="1377"/>
      <c r="XY11" s="1377"/>
      <c r="XZ11" s="1377"/>
      <c r="YA11" s="1377"/>
      <c r="YB11" s="1377"/>
      <c r="YC11" s="1377"/>
      <c r="YD11" s="1377"/>
      <c r="YE11" s="1377"/>
      <c r="YF11" s="1377"/>
      <c r="YG11" s="1377"/>
      <c r="YH11" s="1377"/>
      <c r="YI11" s="1377"/>
      <c r="YJ11" s="1377"/>
      <c r="YK11" s="1377"/>
      <c r="YL11" s="1377"/>
      <c r="YM11" s="1377"/>
      <c r="YN11" s="1377"/>
      <c r="YO11" s="1377"/>
      <c r="YP11" s="1377"/>
      <c r="YQ11" s="1377"/>
      <c r="YR11" s="1377"/>
      <c r="YS11" s="1377"/>
      <c r="YT11" s="1377"/>
      <c r="YU11" s="1377"/>
      <c r="YV11" s="1377"/>
      <c r="YW11" s="1377"/>
      <c r="YX11" s="1377"/>
      <c r="YY11" s="1377"/>
      <c r="YZ11" s="1377"/>
      <c r="ZA11" s="1377"/>
      <c r="ZB11" s="1377"/>
      <c r="ZC11" s="1377"/>
      <c r="ZD11" s="1377"/>
      <c r="ZE11" s="1377"/>
      <c r="ZF11" s="1377"/>
      <c r="ZG11" s="1377"/>
      <c r="ZH11" s="1377"/>
      <c r="ZI11" s="1377"/>
      <c r="ZJ11" s="1377"/>
      <c r="ZK11" s="1377"/>
      <c r="ZL11" s="1377"/>
      <c r="ZM11" s="1377"/>
      <c r="ZN11" s="1377"/>
      <c r="ZO11" s="1377"/>
      <c r="ZP11" s="1377"/>
      <c r="ZQ11" s="1377"/>
      <c r="ZR11" s="1377"/>
      <c r="ZS11" s="1377"/>
      <c r="ZT11" s="1377"/>
      <c r="ZU11" s="1377"/>
      <c r="ZV11" s="1377"/>
      <c r="ZW11" s="1377"/>
      <c r="ZX11" s="1377"/>
      <c r="ZY11" s="1377"/>
      <c r="ZZ11" s="1377"/>
      <c r="AAA11" s="1377"/>
      <c r="AAB11" s="1377"/>
      <c r="AAC11" s="1377"/>
      <c r="AAD11" s="1377"/>
      <c r="AAE11" s="1377"/>
      <c r="AAF11" s="1377"/>
      <c r="AAG11" s="1377"/>
      <c r="AAH11" s="1377"/>
      <c r="AAI11" s="1377"/>
      <c r="AAJ11" s="1377"/>
      <c r="AAK11" s="1377"/>
      <c r="AAL11" s="1377"/>
      <c r="AAM11" s="1377"/>
      <c r="AAN11" s="1377"/>
      <c r="AAO11" s="1377"/>
      <c r="AAP11" s="1377"/>
      <c r="AAQ11" s="1377"/>
      <c r="AAR11" s="1377"/>
      <c r="AAS11" s="1377"/>
      <c r="AAT11" s="1377"/>
      <c r="AAU11" s="1377"/>
      <c r="AAV11" s="1377"/>
      <c r="AAW11" s="1377"/>
      <c r="AAX11" s="1377"/>
      <c r="AAY11" s="1377"/>
      <c r="AAZ11" s="1377"/>
      <c r="ABA11" s="1377"/>
      <c r="ABB11" s="1377"/>
      <c r="ABC11" s="1377"/>
      <c r="ABD11" s="1377"/>
      <c r="ABE11" s="1377"/>
      <c r="ABF11" s="1377"/>
      <c r="ABG11" s="1377"/>
      <c r="ABH11" s="1377"/>
      <c r="ABI11" s="1377"/>
      <c r="ABJ11" s="1377"/>
      <c r="ABK11" s="1377"/>
      <c r="ABL11" s="1377"/>
      <c r="ABM11" s="1377"/>
      <c r="ABN11" s="1377"/>
      <c r="ABO11" s="1377"/>
      <c r="ABP11" s="1377"/>
      <c r="ABQ11" s="1377"/>
      <c r="ABR11" s="1377"/>
      <c r="ABS11" s="1377"/>
      <c r="ABT11" s="1377"/>
      <c r="ABU11" s="1377"/>
      <c r="ABV11" s="1377"/>
      <c r="ABW11" s="1377"/>
      <c r="ABX11" s="1377"/>
      <c r="ABY11" s="1377"/>
      <c r="ABZ11" s="1377"/>
      <c r="ACA11" s="1377"/>
      <c r="ACB11" s="1377"/>
      <c r="ACC11" s="1377"/>
      <c r="ACD11" s="1377"/>
      <c r="ACE11" s="1377"/>
      <c r="ACF11" s="1377"/>
      <c r="ACG11" s="1377"/>
      <c r="ACH11" s="1377"/>
      <c r="ACI11" s="1377"/>
      <c r="ACJ11" s="1377"/>
      <c r="ACK11" s="1377"/>
      <c r="ACL11" s="1377"/>
      <c r="ACM11" s="1377"/>
      <c r="ACN11" s="1377"/>
      <c r="ACO11" s="1377"/>
      <c r="ACP11" s="1377"/>
      <c r="ACQ11" s="1377"/>
      <c r="ACR11" s="1377"/>
      <c r="ACS11" s="1377"/>
      <c r="ACT11" s="1377"/>
      <c r="ACU11" s="1377"/>
      <c r="ACV11" s="1377"/>
      <c r="ACW11" s="1377"/>
      <c r="ACX11" s="1377"/>
      <c r="ACY11" s="1377"/>
      <c r="ACZ11" s="1377"/>
      <c r="ADA11" s="1377"/>
      <c r="ADB11" s="1377"/>
      <c r="ADC11" s="1377"/>
      <c r="ADD11" s="1377"/>
      <c r="ADE11" s="1377"/>
      <c r="ADF11" s="1377"/>
      <c r="ADG11" s="1377"/>
      <c r="ADH11" s="1377"/>
      <c r="ADI11" s="1377"/>
      <c r="ADJ11" s="1377"/>
      <c r="ADK11" s="1377"/>
      <c r="ADL11" s="1377"/>
      <c r="ADM11" s="1377"/>
      <c r="ADN11" s="1377"/>
      <c r="ADO11" s="1377"/>
      <c r="ADP11" s="1377"/>
      <c r="ADQ11" s="1377"/>
      <c r="ADR11" s="1377"/>
      <c r="ADS11" s="1377"/>
      <c r="ADT11" s="1377"/>
      <c r="ADU11" s="1377"/>
      <c r="ADV11" s="1377"/>
      <c r="ADW11" s="1377"/>
      <c r="ADX11" s="1377"/>
      <c r="ADY11" s="1377"/>
      <c r="ADZ11" s="1377"/>
      <c r="AEA11" s="1377"/>
      <c r="AEB11" s="1377"/>
      <c r="AEC11" s="1377"/>
      <c r="AED11" s="1377"/>
      <c r="AEE11" s="1377"/>
      <c r="AEF11" s="1377"/>
      <c r="AEG11" s="1377"/>
      <c r="AEH11" s="1377"/>
      <c r="AEI11" s="1377"/>
      <c r="AEJ11" s="1377"/>
      <c r="AEK11" s="1377"/>
      <c r="AEL11" s="1377"/>
      <c r="AEM11" s="1377"/>
      <c r="AEN11" s="1377"/>
      <c r="AEO11" s="1377"/>
      <c r="AEP11" s="1377"/>
      <c r="AEQ11" s="1377"/>
      <c r="AER11" s="1377"/>
      <c r="AES11" s="1377"/>
      <c r="AET11" s="1377"/>
      <c r="AEU11" s="1377"/>
      <c r="AEV11" s="1377"/>
      <c r="AEW11" s="1377"/>
      <c r="AEX11" s="1377"/>
      <c r="AEY11" s="1377"/>
      <c r="AEZ11" s="1377"/>
      <c r="AFA11" s="1377"/>
      <c r="AFB11" s="1377"/>
      <c r="AFC11" s="1377"/>
      <c r="AFD11" s="1377"/>
      <c r="AFE11" s="1377"/>
      <c r="AFF11" s="1377"/>
      <c r="AFG11" s="1377"/>
      <c r="AFH11" s="1377"/>
      <c r="AFI11" s="1377"/>
      <c r="AFJ11" s="1377"/>
      <c r="AFK11" s="1377"/>
      <c r="AFL11" s="1377"/>
      <c r="AFM11" s="1377"/>
      <c r="AFN11" s="1377"/>
      <c r="AFO11" s="1377"/>
      <c r="AFP11" s="1377"/>
      <c r="AFQ11" s="1377"/>
      <c r="AFR11" s="1377"/>
      <c r="AFS11" s="1377"/>
      <c r="AFT11" s="1377"/>
      <c r="AFU11" s="1377"/>
      <c r="AFV11" s="1377"/>
      <c r="AFW11" s="1377"/>
      <c r="AFX11" s="1377"/>
      <c r="AFY11" s="1377"/>
      <c r="AFZ11" s="1377"/>
      <c r="AGA11" s="1377"/>
      <c r="AGB11" s="1377"/>
      <c r="AGC11" s="1377"/>
      <c r="AGD11" s="1377"/>
      <c r="AGE11" s="1377"/>
      <c r="AGF11" s="1377"/>
      <c r="AGG11" s="1377"/>
      <c r="AGH11" s="1377"/>
      <c r="AGI11" s="1377"/>
      <c r="AGJ11" s="1377"/>
      <c r="AGK11" s="1377"/>
      <c r="AGL11" s="1377"/>
      <c r="AGM11" s="1377"/>
      <c r="AGN11" s="1377"/>
      <c r="AGO11" s="1377"/>
      <c r="AGP11" s="1377"/>
      <c r="AGQ11" s="1377"/>
      <c r="AGR11" s="1377"/>
      <c r="AGS11" s="1377"/>
      <c r="AGT11" s="1377"/>
      <c r="AGU11" s="1377"/>
      <c r="AGV11" s="1377"/>
      <c r="AGW11" s="1377"/>
      <c r="AGX11" s="1377"/>
      <c r="AGY11" s="1377"/>
      <c r="AGZ11" s="1377"/>
      <c r="AHA11" s="1377"/>
      <c r="AHB11" s="1377"/>
      <c r="AHC11" s="1377"/>
      <c r="AHD11" s="1377"/>
      <c r="AHE11" s="1377"/>
      <c r="AHF11" s="1377"/>
      <c r="AHG11" s="1377"/>
      <c r="AHH11" s="1377"/>
      <c r="AHI11" s="1377"/>
      <c r="AHJ11" s="1377"/>
      <c r="AHK11" s="1377"/>
      <c r="AHL11" s="1377"/>
      <c r="AHM11" s="1377"/>
      <c r="AHN11" s="1377"/>
      <c r="AHO11" s="1377"/>
      <c r="AHP11" s="1377"/>
      <c r="AHQ11" s="1377"/>
      <c r="AHR11" s="1377"/>
      <c r="AHS11" s="1377"/>
      <c r="AHT11" s="1377"/>
      <c r="AHU11" s="1377"/>
      <c r="AHV11" s="1377"/>
      <c r="AHW11" s="1377"/>
      <c r="AHX11" s="1377"/>
      <c r="AHY11" s="1377"/>
      <c r="AHZ11" s="1377"/>
      <c r="AIA11" s="1377"/>
      <c r="AIB11" s="1377"/>
      <c r="AIC11" s="1377"/>
      <c r="AID11" s="1377"/>
      <c r="AIE11" s="1377"/>
      <c r="AIF11" s="1377"/>
      <c r="AIG11" s="1377"/>
      <c r="AIH11" s="1377"/>
      <c r="AII11" s="1377"/>
      <c r="AIJ11" s="1377"/>
      <c r="AIK11" s="1377"/>
      <c r="AIL11" s="1377"/>
      <c r="AIM11" s="1377"/>
      <c r="AIN11" s="1377"/>
      <c r="AIO11" s="1377"/>
      <c r="AIP11" s="1377"/>
      <c r="AIQ11" s="1377"/>
      <c r="AIR11" s="1377"/>
      <c r="AIS11" s="1377"/>
      <c r="AIT11" s="1377"/>
      <c r="AIU11" s="1377"/>
      <c r="AIV11" s="1377"/>
      <c r="AIW11" s="1377"/>
      <c r="AIX11" s="1377"/>
      <c r="AIY11" s="1377"/>
      <c r="AIZ11" s="1377"/>
      <c r="AJA11" s="1377"/>
      <c r="AJB11" s="1377"/>
      <c r="AJC11" s="1377"/>
      <c r="AJD11" s="1377"/>
      <c r="AJE11" s="1377"/>
      <c r="AJF11" s="1377"/>
      <c r="AJG11" s="1377"/>
      <c r="AJH11" s="1377"/>
      <c r="AJI11" s="1377"/>
      <c r="AJJ11" s="1377"/>
      <c r="AJK11" s="1377"/>
      <c r="AJL11" s="1377"/>
      <c r="AJM11" s="1377"/>
      <c r="AJN11" s="1377"/>
      <c r="AJO11" s="1377"/>
      <c r="AJP11" s="1377"/>
      <c r="AJQ11" s="1377"/>
      <c r="AJR11" s="1377"/>
      <c r="AJS11" s="1377"/>
      <c r="AJT11" s="1377"/>
      <c r="AJU11" s="1377"/>
      <c r="AJV11" s="1377"/>
      <c r="AJW11" s="1377"/>
      <c r="AJX11" s="1377"/>
      <c r="AJY11" s="1377"/>
      <c r="AJZ11" s="1377"/>
      <c r="AKA11" s="1377"/>
      <c r="AKB11" s="1377"/>
      <c r="AKC11" s="1377"/>
      <c r="AKD11" s="1377"/>
      <c r="AKE11" s="1377"/>
      <c r="AKF11" s="1377"/>
      <c r="AKG11" s="1377"/>
      <c r="AKH11" s="1377"/>
      <c r="AKI11" s="1377"/>
      <c r="AKJ11" s="1377"/>
      <c r="AKK11" s="1377"/>
      <c r="AKL11" s="1377"/>
      <c r="AKM11" s="1377"/>
      <c r="AKN11" s="1377"/>
      <c r="AKO11" s="1377"/>
      <c r="AKP11" s="1377"/>
      <c r="AKQ11" s="1377"/>
      <c r="AKR11" s="1377"/>
      <c r="AKS11" s="1377"/>
      <c r="AKT11" s="1377"/>
      <c r="AKU11" s="1377"/>
      <c r="AKV11" s="1377"/>
      <c r="AKW11" s="1377"/>
      <c r="AKX11" s="1377"/>
      <c r="AKY11" s="1377"/>
      <c r="AKZ11" s="1377"/>
      <c r="ALA11" s="1377"/>
      <c r="ALB11" s="1377"/>
      <c r="ALC11" s="1377"/>
      <c r="ALD11" s="1377"/>
      <c r="ALE11" s="1377"/>
      <c r="ALF11" s="1377"/>
      <c r="ALG11" s="1377"/>
      <c r="ALH11" s="1377"/>
      <c r="ALI11" s="1377"/>
      <c r="ALJ11" s="1377"/>
      <c r="ALK11" s="1377"/>
      <c r="ALL11" s="1377"/>
      <c r="ALM11" s="1377"/>
      <c r="ALN11" s="1377"/>
      <c r="ALO11" s="1377"/>
      <c r="ALP11" s="1377"/>
      <c r="ALQ11" s="1377"/>
      <c r="ALR11" s="1377"/>
      <c r="ALS11" s="1377"/>
      <c r="ALT11" s="1377"/>
      <c r="ALU11" s="1377"/>
      <c r="ALV11" s="1377"/>
      <c r="ALW11" s="1377"/>
      <c r="ALX11" s="1377"/>
      <c r="ALY11" s="1377"/>
      <c r="ALZ11" s="1377"/>
      <c r="AMA11" s="1377"/>
      <c r="AMB11" s="1377"/>
      <c r="AMC11" s="1377"/>
      <c r="AMD11" s="1377"/>
      <c r="AME11" s="1377"/>
      <c r="AMF11" s="1377"/>
      <c r="AMG11" s="1377"/>
      <c r="AMH11" s="1377"/>
      <c r="AMI11" s="1377"/>
      <c r="AMJ11" s="1377"/>
      <c r="AMK11" s="1377"/>
      <c r="AML11" s="1377"/>
      <c r="AMM11" s="1377"/>
      <c r="AMN11" s="1377"/>
      <c r="AMO11" s="1377"/>
      <c r="AMP11" s="1377"/>
      <c r="AMQ11" s="1377"/>
      <c r="AMR11" s="1377"/>
      <c r="AMS11" s="1377"/>
      <c r="AMT11" s="1377"/>
      <c r="AMU11" s="1377"/>
      <c r="AMV11" s="1377"/>
      <c r="AMW11" s="1377"/>
      <c r="AMX11" s="1377"/>
      <c r="AMY11" s="1377"/>
      <c r="AMZ11" s="1377"/>
      <c r="ANA11" s="1377"/>
      <c r="ANB11" s="1377"/>
      <c r="ANC11" s="1377"/>
      <c r="AND11" s="1377"/>
      <c r="ANE11" s="1377"/>
      <c r="ANF11" s="1377"/>
      <c r="ANG11" s="1377"/>
      <c r="ANH11" s="1377"/>
      <c r="ANI11" s="1377"/>
      <c r="ANJ11" s="1377"/>
      <c r="ANK11" s="1377"/>
      <c r="ANL11" s="1377"/>
      <c r="ANM11" s="1377"/>
      <c r="ANN11" s="1377"/>
      <c r="ANO11" s="1377"/>
      <c r="ANP11" s="1377"/>
      <c r="ANQ11" s="1377"/>
      <c r="ANR11" s="1377"/>
      <c r="ANS11" s="1377"/>
      <c r="ANT11" s="1377"/>
      <c r="ANU11" s="1377"/>
      <c r="ANV11" s="1377"/>
      <c r="ANW11" s="1377"/>
      <c r="ANX11" s="1377"/>
      <c r="ANY11" s="1377"/>
      <c r="ANZ11" s="1377"/>
      <c r="AOA11" s="1377"/>
      <c r="AOB11" s="1377"/>
      <c r="AOC11" s="1377"/>
      <c r="AOD11" s="1377"/>
      <c r="AOE11" s="1377"/>
      <c r="AOF11" s="1377"/>
      <c r="AOG11" s="1377"/>
      <c r="AOH11" s="1377"/>
      <c r="AOI11" s="1377"/>
      <c r="AOJ11" s="1377"/>
      <c r="AOK11" s="1377"/>
      <c r="AOL11" s="1377"/>
      <c r="AOM11" s="1377"/>
      <c r="AON11" s="1377"/>
      <c r="AOO11" s="1377"/>
      <c r="AOP11" s="1377"/>
      <c r="AOQ11" s="1377"/>
      <c r="AOR11" s="1377"/>
      <c r="AOS11" s="1377"/>
      <c r="AOT11" s="1377"/>
      <c r="AOU11" s="1377"/>
      <c r="AOV11" s="1377"/>
      <c r="AOW11" s="1377"/>
      <c r="AOX11" s="1377"/>
      <c r="AOY11" s="1377"/>
      <c r="AOZ11" s="1377"/>
      <c r="APA11" s="1377"/>
      <c r="APB11" s="1377"/>
      <c r="APC11" s="1377"/>
      <c r="APD11" s="1377"/>
      <c r="APE11" s="1377"/>
      <c r="APF11" s="1377"/>
      <c r="APG11" s="1377"/>
      <c r="APH11" s="1377"/>
      <c r="API11" s="1377"/>
      <c r="APJ11" s="1377"/>
      <c r="APK11" s="1377"/>
      <c r="APL11" s="1377"/>
      <c r="APM11" s="1377"/>
      <c r="APN11" s="1377"/>
      <c r="APO11" s="1377"/>
      <c r="APP11" s="1377"/>
      <c r="APQ11" s="1377"/>
      <c r="APR11" s="1377"/>
      <c r="APS11" s="1377"/>
      <c r="APT11" s="1377"/>
      <c r="APU11" s="1377"/>
      <c r="APV11" s="1377"/>
      <c r="APW11" s="1377"/>
      <c r="APX11" s="1377"/>
      <c r="APY11" s="1377"/>
      <c r="APZ11" s="1377"/>
      <c r="AQA11" s="1377"/>
      <c r="AQB11" s="1377"/>
      <c r="AQC11" s="1377"/>
      <c r="AQD11" s="1377"/>
      <c r="AQE11" s="1377"/>
      <c r="AQF11" s="1377"/>
      <c r="AQG11" s="1377"/>
      <c r="AQH11" s="1377"/>
      <c r="AQI11" s="1377"/>
      <c r="AQJ11" s="1377"/>
      <c r="AQK11" s="1377"/>
      <c r="AQL11" s="1377"/>
      <c r="AQM11" s="1377"/>
      <c r="AQN11" s="1377"/>
      <c r="AQO11" s="1377"/>
      <c r="AQP11" s="1377"/>
      <c r="AQQ11" s="1377"/>
      <c r="AQR11" s="1377"/>
      <c r="AQS11" s="1377"/>
      <c r="AQT11" s="1377"/>
      <c r="AQU11" s="1377"/>
      <c r="AQV11" s="1377"/>
      <c r="AQW11" s="1377"/>
      <c r="AQX11" s="1377"/>
      <c r="AQY11" s="1377"/>
      <c r="AQZ11" s="1377"/>
      <c r="ARA11" s="1377"/>
      <c r="ARB11" s="1377"/>
      <c r="ARC11" s="1377"/>
      <c r="ARD11" s="1377"/>
      <c r="ARE11" s="1377"/>
      <c r="ARF11" s="1377"/>
      <c r="ARG11" s="1377"/>
      <c r="ARH11" s="1377"/>
      <c r="ARI11" s="1377"/>
      <c r="ARJ11" s="1377"/>
      <c r="ARK11" s="1377"/>
      <c r="ARL11" s="1377"/>
      <c r="ARM11" s="1377"/>
      <c r="ARN11" s="1377"/>
      <c r="ARO11" s="1377"/>
      <c r="ARP11" s="1377"/>
      <c r="ARQ11" s="1377"/>
      <c r="ARR11" s="1377"/>
      <c r="ARS11" s="1377"/>
      <c r="ART11" s="1377"/>
      <c r="ARU11" s="1377"/>
      <c r="ARV11" s="1377"/>
      <c r="ARW11" s="1377"/>
      <c r="ARX11" s="1377"/>
      <c r="ARY11" s="1377"/>
      <c r="ARZ11" s="1377"/>
      <c r="ASA11" s="1377"/>
      <c r="ASB11" s="1377"/>
      <c r="ASC11" s="1377"/>
      <c r="ASD11" s="1377"/>
      <c r="ASE11" s="1377"/>
      <c r="ASF11" s="1377"/>
      <c r="ASG11" s="1377"/>
      <c r="ASH11" s="1377"/>
      <c r="ASI11" s="1377"/>
      <c r="ASJ11" s="1377"/>
      <c r="ASK11" s="1377"/>
      <c r="ASL11" s="1377"/>
      <c r="ASM11" s="1377"/>
      <c r="ASN11" s="1377"/>
      <c r="ASO11" s="1377"/>
      <c r="ASP11" s="1377"/>
      <c r="ASQ11" s="1377"/>
      <c r="ASR11" s="1377"/>
      <c r="ASS11" s="1377"/>
      <c r="AST11" s="1377"/>
      <c r="ASU11" s="1377"/>
      <c r="ASV11" s="1377"/>
      <c r="ASW11" s="1377"/>
      <c r="ASX11" s="1377"/>
      <c r="ASY11" s="1377"/>
      <c r="ASZ11" s="1377"/>
      <c r="ATA11" s="1377"/>
      <c r="ATB11" s="1377"/>
      <c r="ATC11" s="1377"/>
      <c r="ATD11" s="1377"/>
      <c r="ATE11" s="1377"/>
      <c r="ATF11" s="1377"/>
      <c r="ATG11" s="1377"/>
      <c r="ATH11" s="1377"/>
      <c r="ATI11" s="1377"/>
      <c r="ATJ11" s="1377"/>
      <c r="ATK11" s="1377"/>
      <c r="ATL11" s="1377"/>
      <c r="ATM11" s="1377"/>
      <c r="ATN11" s="1377"/>
      <c r="ATO11" s="1377"/>
      <c r="ATP11" s="1377"/>
      <c r="ATQ11" s="1377"/>
      <c r="ATR11" s="1377"/>
      <c r="ATS11" s="1377"/>
      <c r="ATT11" s="1377"/>
      <c r="ATU11" s="1377"/>
      <c r="ATV11" s="1377"/>
      <c r="ATW11" s="1377"/>
      <c r="ATX11" s="1377"/>
      <c r="ATY11" s="1377"/>
      <c r="ATZ11" s="1377"/>
      <c r="AUA11" s="1377"/>
      <c r="AUB11" s="1377"/>
      <c r="AUC11" s="1377"/>
      <c r="AUD11" s="1377"/>
      <c r="AUE11" s="1377"/>
      <c r="AUF11" s="1377"/>
      <c r="AUG11" s="1377"/>
      <c r="AUH11" s="1377"/>
      <c r="AUI11" s="1377"/>
      <c r="AUJ11" s="1377"/>
      <c r="AUK11" s="1377"/>
      <c r="AUL11" s="1377"/>
      <c r="AUM11" s="1377"/>
      <c r="AUN11" s="1377"/>
      <c r="AUO11" s="1377"/>
      <c r="AUP11" s="1377"/>
      <c r="AUQ11" s="1377"/>
      <c r="AUR11" s="1377"/>
      <c r="AUS11" s="1377"/>
      <c r="AUT11" s="1377"/>
      <c r="AUU11" s="1377"/>
      <c r="AUV11" s="1377"/>
      <c r="AUW11" s="1377"/>
      <c r="AUX11" s="1377"/>
      <c r="AUY11" s="1377"/>
      <c r="AUZ11" s="1377"/>
      <c r="AVA11" s="1377"/>
      <c r="AVB11" s="1377"/>
      <c r="AVC11" s="1377"/>
      <c r="AVD11" s="1377"/>
      <c r="AVE11" s="1377"/>
      <c r="AVF11" s="1377"/>
      <c r="AVG11" s="1377"/>
      <c r="AVH11" s="1377"/>
      <c r="AVI11" s="1377"/>
      <c r="AVJ11" s="1377"/>
      <c r="AVK11" s="1377"/>
      <c r="AVL11" s="1377"/>
      <c r="AVM11" s="1377"/>
      <c r="AVN11" s="1377"/>
      <c r="AVO11" s="1377"/>
      <c r="AVP11" s="1377"/>
      <c r="AVQ11" s="1377"/>
      <c r="AVR11" s="1377"/>
      <c r="AVS11" s="1377"/>
      <c r="AVT11" s="1377"/>
      <c r="AVU11" s="1377"/>
      <c r="AVV11" s="1377"/>
      <c r="AVW11" s="1377"/>
      <c r="AVX11" s="1377"/>
      <c r="AVY11" s="1377"/>
      <c r="AVZ11" s="1377"/>
      <c r="AWA11" s="1377"/>
      <c r="AWB11" s="1377"/>
      <c r="AWC11" s="1377"/>
      <c r="AWD11" s="1377"/>
      <c r="AWE11" s="1377"/>
      <c r="AWF11" s="1377"/>
      <c r="AWG11" s="1377"/>
      <c r="AWH11" s="1377"/>
      <c r="AWI11" s="1377"/>
      <c r="AWJ11" s="1377"/>
      <c r="AWK11" s="1377"/>
      <c r="AWL11" s="1377"/>
      <c r="AWM11" s="1377"/>
      <c r="AWN11" s="1377"/>
      <c r="AWO11" s="1377"/>
      <c r="AWP11" s="1377"/>
      <c r="AWQ11" s="1377"/>
      <c r="AWR11" s="1377"/>
      <c r="AWS11" s="1377"/>
      <c r="AWT11" s="1377"/>
      <c r="AWU11" s="1377"/>
      <c r="AWV11" s="1377"/>
      <c r="AWW11" s="1377"/>
      <c r="AWX11" s="1377"/>
      <c r="AWY11" s="1377"/>
      <c r="AWZ11" s="1377"/>
      <c r="AXA11" s="1377"/>
      <c r="AXB11" s="1377"/>
      <c r="AXC11" s="1377"/>
      <c r="AXD11" s="1377"/>
      <c r="AXE11" s="1377"/>
      <c r="AXF11" s="1377"/>
      <c r="AXG11" s="1377"/>
      <c r="AXH11" s="1377"/>
      <c r="AXI11" s="1377"/>
      <c r="AXJ11" s="1377"/>
      <c r="AXK11" s="1377"/>
      <c r="AXL11" s="1377"/>
      <c r="AXM11" s="1377"/>
      <c r="AXN11" s="1377"/>
      <c r="AXO11" s="1377"/>
      <c r="AXP11" s="1377"/>
      <c r="AXQ11" s="1377"/>
      <c r="AXR11" s="1377"/>
      <c r="AXS11" s="1377"/>
      <c r="AXT11" s="1377"/>
      <c r="AXU11" s="1377"/>
      <c r="AXV11" s="1377"/>
      <c r="AXW11" s="1377"/>
      <c r="AXX11" s="1377"/>
      <c r="AXY11" s="1377"/>
      <c r="AXZ11" s="1377"/>
      <c r="AYA11" s="1377"/>
      <c r="AYB11" s="1377"/>
      <c r="AYC11" s="1377"/>
      <c r="AYD11" s="1377"/>
      <c r="AYE11" s="1377"/>
      <c r="AYF11" s="1377"/>
      <c r="AYG11" s="1377"/>
      <c r="AYH11" s="1377"/>
      <c r="AYI11" s="1377"/>
      <c r="AYJ11" s="1377"/>
      <c r="AYK11" s="1377"/>
      <c r="AYL11" s="1377"/>
      <c r="AYM11" s="1377"/>
      <c r="AYN11" s="1377"/>
      <c r="AYO11" s="1377"/>
      <c r="AYP11" s="1377"/>
      <c r="AYQ11" s="1377"/>
      <c r="AYR11" s="1377"/>
      <c r="AYS11" s="1377"/>
      <c r="AYT11" s="1377"/>
      <c r="AYU11" s="1377"/>
      <c r="AYV11" s="1377"/>
      <c r="AYW11" s="1377"/>
      <c r="AYX11" s="1377"/>
      <c r="AYY11" s="1377"/>
      <c r="AYZ11" s="1377"/>
      <c r="AZA11" s="1377"/>
      <c r="AZB11" s="1377"/>
      <c r="AZC11" s="1377"/>
      <c r="AZD11" s="1377"/>
      <c r="AZE11" s="1377"/>
      <c r="AZF11" s="1377"/>
      <c r="AZG11" s="1377"/>
      <c r="AZH11" s="1377"/>
      <c r="AZI11" s="1377"/>
      <c r="AZJ11" s="1377"/>
      <c r="AZK11" s="1377"/>
      <c r="AZL11" s="1377"/>
      <c r="AZM11" s="1377"/>
      <c r="AZN11" s="1377"/>
      <c r="AZO11" s="1377"/>
      <c r="AZP11" s="1377"/>
      <c r="AZQ11" s="1377"/>
      <c r="AZR11" s="1377"/>
      <c r="AZS11" s="1377"/>
      <c r="AZT11" s="1377"/>
      <c r="AZU11" s="1377"/>
      <c r="AZV11" s="1377"/>
      <c r="AZW11" s="1377"/>
      <c r="AZX11" s="1377"/>
      <c r="AZY11" s="1377"/>
      <c r="AZZ11" s="1377"/>
      <c r="BAA11" s="1377"/>
      <c r="BAB11" s="1377"/>
      <c r="BAC11" s="1377"/>
      <c r="BAD11" s="1377"/>
      <c r="BAE11" s="1377"/>
      <c r="BAF11" s="1377"/>
      <c r="BAG11" s="1377"/>
      <c r="BAH11" s="1377"/>
      <c r="BAI11" s="1377"/>
      <c r="BAJ11" s="1377"/>
      <c r="BAK11" s="1377"/>
      <c r="BAL11" s="1377"/>
      <c r="BAM11" s="1377"/>
      <c r="BAN11" s="1377"/>
      <c r="BAO11" s="1377"/>
      <c r="BAP11" s="1377"/>
      <c r="BAQ11" s="1377"/>
      <c r="BAR11" s="1377"/>
      <c r="BAS11" s="1377"/>
      <c r="BAT11" s="1377"/>
      <c r="BAU11" s="1377"/>
      <c r="BAV11" s="1377"/>
      <c r="BAW11" s="1377"/>
      <c r="BAX11" s="1377"/>
      <c r="BAY11" s="1377"/>
      <c r="BAZ11" s="1377"/>
      <c r="BBA11" s="1377"/>
      <c r="BBB11" s="1377"/>
      <c r="BBC11" s="1377"/>
      <c r="BBD11" s="1377"/>
      <c r="BBE11" s="1377"/>
      <c r="BBF11" s="1377"/>
      <c r="BBG11" s="1377"/>
      <c r="BBH11" s="1377"/>
      <c r="BBI11" s="1377"/>
      <c r="BBJ11" s="1377"/>
      <c r="BBK11" s="1377"/>
      <c r="BBL11" s="1377"/>
      <c r="BBM11" s="1377"/>
      <c r="BBN11" s="1377"/>
      <c r="BBO11" s="1377"/>
      <c r="BBP11" s="1377"/>
      <c r="BBQ11" s="1377"/>
      <c r="BBR11" s="1377"/>
      <c r="BBS11" s="1377"/>
      <c r="BBT11" s="1377"/>
      <c r="BBU11" s="1377"/>
      <c r="BBV11" s="1377"/>
      <c r="BBW11" s="1377"/>
      <c r="BBX11" s="1377"/>
      <c r="BBY11" s="1377"/>
      <c r="BBZ11" s="1377"/>
      <c r="BCA11" s="1377"/>
      <c r="BCB11" s="1377"/>
      <c r="BCC11" s="1377"/>
      <c r="BCD11" s="1377"/>
      <c r="BCE11" s="1377"/>
      <c r="BCF11" s="1377"/>
      <c r="BCG11" s="1377"/>
      <c r="BCH11" s="1377"/>
      <c r="BCI11" s="1377"/>
      <c r="BCJ11" s="1377"/>
      <c r="BCK11" s="1377"/>
      <c r="BCL11" s="1377"/>
      <c r="BCM11" s="1377"/>
      <c r="BCN11" s="1377"/>
      <c r="BCO11" s="1377"/>
      <c r="BCP11" s="1377"/>
      <c r="BCQ11" s="1377"/>
      <c r="BCR11" s="1377"/>
      <c r="BCS11" s="1377"/>
      <c r="BCT11" s="1377"/>
      <c r="BCU11" s="1377"/>
      <c r="BCV11" s="1377"/>
      <c r="BCW11" s="1377"/>
      <c r="BCX11" s="1377"/>
      <c r="BCY11" s="1377"/>
      <c r="BCZ11" s="1377"/>
      <c r="BDA11" s="1377"/>
      <c r="BDB11" s="1377"/>
      <c r="BDC11" s="1377"/>
      <c r="BDD11" s="1377"/>
      <c r="BDE11" s="1377"/>
      <c r="BDF11" s="1377"/>
      <c r="BDG11" s="1377"/>
      <c r="BDH11" s="1377"/>
      <c r="BDI11" s="1377"/>
      <c r="BDJ11" s="1377"/>
      <c r="BDK11" s="1377"/>
      <c r="BDL11" s="1377"/>
      <c r="BDM11" s="1377"/>
      <c r="BDN11" s="1377"/>
      <c r="BDO11" s="1377"/>
      <c r="BDP11" s="1377"/>
      <c r="BDQ11" s="1377"/>
      <c r="BDR11" s="1377"/>
      <c r="BDS11" s="1377"/>
      <c r="BDT11" s="1377"/>
      <c r="BDU11" s="1377"/>
      <c r="BDV11" s="1377"/>
      <c r="BDW11" s="1377"/>
      <c r="BDX11" s="1377"/>
      <c r="BDY11" s="1377"/>
      <c r="BDZ11" s="1377"/>
      <c r="BEA11" s="1377"/>
      <c r="BEB11" s="1377"/>
      <c r="BEC11" s="1377"/>
      <c r="BED11" s="1377"/>
      <c r="BEE11" s="1377"/>
      <c r="BEF11" s="1377"/>
      <c r="BEG11" s="1377"/>
      <c r="BEH11" s="1377"/>
      <c r="BEI11" s="1377"/>
      <c r="BEJ11" s="1377"/>
      <c r="BEK11" s="1377"/>
      <c r="BEL11" s="1377"/>
      <c r="BEM11" s="1377"/>
      <c r="BEN11" s="1377"/>
      <c r="BEO11" s="1377"/>
      <c r="BEP11" s="1377"/>
      <c r="BEQ11" s="1377"/>
      <c r="BER11" s="1377"/>
      <c r="BES11" s="1377"/>
      <c r="BET11" s="1377"/>
      <c r="BEU11" s="1377"/>
      <c r="BEV11" s="1377"/>
      <c r="BEW11" s="1377"/>
      <c r="BEX11" s="1377"/>
      <c r="BEY11" s="1377"/>
      <c r="BEZ11" s="1377"/>
      <c r="BFA11" s="1377"/>
      <c r="BFB11" s="1377"/>
      <c r="BFC11" s="1377"/>
      <c r="BFD11" s="1377"/>
      <c r="BFE11" s="1377"/>
      <c r="BFF11" s="1377"/>
      <c r="BFG11" s="1377"/>
      <c r="BFH11" s="1377"/>
      <c r="BFI11" s="1377"/>
      <c r="BFJ11" s="1377"/>
      <c r="BFK11" s="1377"/>
      <c r="BFL11" s="1377"/>
      <c r="BFM11" s="1377"/>
      <c r="BFN11" s="1377"/>
      <c r="BFO11" s="1377"/>
      <c r="BFP11" s="1377"/>
      <c r="BFQ11" s="1377"/>
      <c r="BFR11" s="1377"/>
      <c r="BFS11" s="1377"/>
      <c r="BFT11" s="1377"/>
      <c r="BFU11" s="1377"/>
      <c r="BFV11" s="1377"/>
      <c r="BFW11" s="1377"/>
      <c r="BFX11" s="1377"/>
      <c r="BFY11" s="1377"/>
      <c r="BFZ11" s="1377"/>
      <c r="BGA11" s="1377"/>
      <c r="BGB11" s="1377"/>
      <c r="BGC11" s="1377"/>
      <c r="BGD11" s="1377"/>
      <c r="BGE11" s="1377"/>
      <c r="BGF11" s="1377"/>
      <c r="BGG11" s="1377"/>
      <c r="BGH11" s="1377"/>
      <c r="BGI11" s="1377"/>
      <c r="BGJ11" s="1377"/>
      <c r="BGK11" s="1377"/>
      <c r="BGL11" s="1377"/>
      <c r="BGM11" s="1377"/>
      <c r="BGN11" s="1377"/>
      <c r="BGO11" s="1377"/>
      <c r="BGP11" s="1377"/>
      <c r="BGQ11" s="1377"/>
      <c r="BGR11" s="1377"/>
      <c r="BGS11" s="1377"/>
      <c r="BGT11" s="1377"/>
      <c r="BGU11" s="1377"/>
      <c r="BGV11" s="1377"/>
      <c r="BGW11" s="1377"/>
      <c r="BGX11" s="1377"/>
      <c r="BGY11" s="1377"/>
      <c r="BGZ11" s="1377"/>
      <c r="BHA11" s="1377"/>
      <c r="BHB11" s="1377"/>
      <c r="BHC11" s="1377"/>
      <c r="BHD11" s="1377"/>
      <c r="BHE11" s="1377"/>
      <c r="BHF11" s="1377"/>
      <c r="BHG11" s="1377"/>
      <c r="BHH11" s="1377"/>
      <c r="BHI11" s="1377"/>
      <c r="BHJ11" s="1377"/>
      <c r="BHK11" s="1377"/>
      <c r="BHL11" s="1377"/>
      <c r="BHM11" s="1377"/>
      <c r="BHN11" s="1377"/>
      <c r="BHO11" s="1377"/>
      <c r="BHP11" s="1377"/>
      <c r="BHQ11" s="1377"/>
      <c r="BHR11" s="1377"/>
      <c r="BHS11" s="1377"/>
      <c r="BHT11" s="1377"/>
      <c r="BHU11" s="1377"/>
      <c r="BHV11" s="1377"/>
      <c r="BHW11" s="1377"/>
      <c r="BHX11" s="1377"/>
      <c r="BHY11" s="1377"/>
      <c r="BHZ11" s="1377"/>
      <c r="BIA11" s="1377"/>
      <c r="BIB11" s="1377"/>
      <c r="BIC11" s="1377"/>
      <c r="BID11" s="1377"/>
      <c r="BIE11" s="1377"/>
      <c r="BIF11" s="1377"/>
      <c r="BIG11" s="1377"/>
      <c r="BIH11" s="1377"/>
      <c r="BII11" s="1377"/>
      <c r="BIJ11" s="1377"/>
      <c r="BIK11" s="1377"/>
      <c r="BIL11" s="1377"/>
      <c r="BIM11" s="1377"/>
      <c r="BIN11" s="1377"/>
      <c r="BIO11" s="1377"/>
      <c r="BIP11" s="1377"/>
      <c r="BIQ11" s="1377"/>
      <c r="BIR11" s="1377"/>
      <c r="BIS11" s="1377"/>
      <c r="BIT11" s="1377"/>
      <c r="BIU11" s="1377"/>
      <c r="BIV11" s="1377"/>
      <c r="BIW11" s="1377"/>
      <c r="BIX11" s="1377"/>
      <c r="BIY11" s="1377"/>
      <c r="BIZ11" s="1377"/>
      <c r="BJA11" s="1377"/>
      <c r="BJB11" s="1377"/>
      <c r="BJC11" s="1377"/>
      <c r="BJD11" s="1377"/>
      <c r="BJE11" s="1377"/>
      <c r="BJF11" s="1377"/>
      <c r="BJG11" s="1377"/>
      <c r="BJH11" s="1377"/>
      <c r="BJI11" s="1377"/>
      <c r="BJJ11" s="1377"/>
      <c r="BJK11" s="1377"/>
      <c r="BJL11" s="1377"/>
      <c r="BJM11" s="1377"/>
      <c r="BJN11" s="1377"/>
      <c r="BJO11" s="1377"/>
      <c r="BJP11" s="1377"/>
      <c r="BJQ11" s="1377"/>
      <c r="BJR11" s="1377"/>
      <c r="BJS11" s="1377"/>
      <c r="BJT11" s="1377"/>
      <c r="BJU11" s="1377"/>
      <c r="BJV11" s="1377"/>
      <c r="BJW11" s="1377"/>
      <c r="BJX11" s="1377"/>
      <c r="BJY11" s="1377"/>
      <c r="BJZ11" s="1377"/>
      <c r="BKA11" s="1377"/>
      <c r="BKB11" s="1377"/>
      <c r="BKC11" s="1377"/>
      <c r="BKD11" s="1377"/>
      <c r="BKE11" s="1377"/>
      <c r="BKF11" s="1377"/>
      <c r="BKG11" s="1377"/>
      <c r="BKH11" s="1377"/>
      <c r="BKI11" s="1377"/>
      <c r="BKJ11" s="1377"/>
      <c r="BKK11" s="1377"/>
      <c r="BKL11" s="1377"/>
      <c r="BKM11" s="1377"/>
      <c r="BKN11" s="1377"/>
      <c r="BKO11" s="1377"/>
      <c r="BKP11" s="1377"/>
      <c r="BKQ11" s="1377"/>
      <c r="BKR11" s="1377"/>
      <c r="BKS11" s="1377"/>
      <c r="BKT11" s="1377"/>
      <c r="BKU11" s="1377"/>
      <c r="BKV11" s="1377"/>
      <c r="BKW11" s="1377"/>
      <c r="BKX11" s="1377"/>
      <c r="BKY11" s="1377"/>
      <c r="BKZ11" s="1377"/>
      <c r="BLA11" s="1377"/>
      <c r="BLB11" s="1377"/>
      <c r="BLC11" s="1377"/>
      <c r="BLD11" s="1377"/>
      <c r="BLE11" s="1377"/>
      <c r="BLF11" s="1377"/>
      <c r="BLG11" s="1377"/>
      <c r="BLH11" s="1377"/>
      <c r="BLI11" s="1377"/>
      <c r="BLJ11" s="1377"/>
      <c r="BLK11" s="1377"/>
      <c r="BLL11" s="1377"/>
      <c r="BLM11" s="1377"/>
      <c r="BLN11" s="1377"/>
      <c r="BLO11" s="1377"/>
      <c r="BLP11" s="1377"/>
      <c r="BLQ11" s="1377"/>
      <c r="BLR11" s="1377"/>
      <c r="BLS11" s="1377"/>
      <c r="BLT11" s="1377"/>
      <c r="BLU11" s="1377"/>
      <c r="BLV11" s="1377"/>
      <c r="BLW11" s="1377"/>
      <c r="BLX11" s="1377"/>
      <c r="BLY11" s="1377"/>
      <c r="BLZ11" s="1377"/>
      <c r="BMA11" s="1377"/>
      <c r="BMB11" s="1377"/>
      <c r="BMC11" s="1377"/>
      <c r="BMD11" s="1377"/>
      <c r="BME11" s="1377"/>
      <c r="BMF11" s="1377"/>
      <c r="BMG11" s="1377"/>
      <c r="BMH11" s="1377"/>
      <c r="BMI11" s="1377"/>
      <c r="BMJ11" s="1377"/>
      <c r="BMK11" s="1377"/>
      <c r="BML11" s="1377"/>
      <c r="BMM11" s="1377"/>
      <c r="BMN11" s="1377"/>
      <c r="BMO11" s="1377"/>
      <c r="BMP11" s="1377"/>
      <c r="BMQ11" s="1377"/>
      <c r="BMR11" s="1377"/>
      <c r="BMS11" s="1377"/>
      <c r="BMT11" s="1377"/>
      <c r="BMU11" s="1377"/>
      <c r="BMV11" s="1377"/>
      <c r="BMW11" s="1377"/>
      <c r="BMX11" s="1377"/>
      <c r="BMY11" s="1377"/>
      <c r="BMZ11" s="1377"/>
      <c r="BNA11" s="1377"/>
      <c r="BNB11" s="1377"/>
      <c r="BNC11" s="1377"/>
      <c r="BND11" s="1377"/>
      <c r="BNE11" s="1377"/>
      <c r="BNF11" s="1377"/>
      <c r="BNG11" s="1377"/>
      <c r="BNH11" s="1377"/>
      <c r="BNI11" s="1377"/>
      <c r="BNJ11" s="1377"/>
      <c r="BNK11" s="1377"/>
      <c r="BNL11" s="1377"/>
      <c r="BNM11" s="1377"/>
      <c r="BNN11" s="1377"/>
      <c r="BNO11" s="1377"/>
      <c r="BNP11" s="1377"/>
      <c r="BNQ11" s="1377"/>
      <c r="BNR11" s="1377"/>
      <c r="BNS11" s="1377"/>
      <c r="BNT11" s="1377"/>
      <c r="BNU11" s="1377"/>
      <c r="BNV11" s="1377"/>
      <c r="BNW11" s="1377"/>
      <c r="BNX11" s="1377"/>
      <c r="BNY11" s="1377"/>
      <c r="BNZ11" s="1377"/>
      <c r="BOA11" s="1377"/>
      <c r="BOB11" s="1377"/>
      <c r="BOC11" s="1377"/>
      <c r="BOD11" s="1377"/>
      <c r="BOE11" s="1377"/>
      <c r="BOF11" s="1377"/>
      <c r="BOG11" s="1377"/>
      <c r="BOH11" s="1377"/>
      <c r="BOI11" s="1377"/>
      <c r="BOJ11" s="1377"/>
      <c r="BOK11" s="1377"/>
      <c r="BOL11" s="1377"/>
      <c r="BOM11" s="1377"/>
      <c r="BON11" s="1377"/>
      <c r="BOO11" s="1377"/>
      <c r="BOP11" s="1377"/>
      <c r="BOQ11" s="1377"/>
      <c r="BOR11" s="1377"/>
      <c r="BOS11" s="1377"/>
      <c r="BOT11" s="1377"/>
      <c r="BOU11" s="1377"/>
      <c r="BOV11" s="1377"/>
      <c r="BOW11" s="1377"/>
      <c r="BOX11" s="1377"/>
      <c r="BOY11" s="1377"/>
      <c r="BOZ11" s="1377"/>
      <c r="BPA11" s="1377"/>
      <c r="BPB11" s="1377"/>
      <c r="BPC11" s="1377"/>
      <c r="BPD11" s="1377"/>
      <c r="BPE11" s="1377"/>
      <c r="BPF11" s="1377"/>
      <c r="BPG11" s="1377"/>
      <c r="BPH11" s="1377"/>
      <c r="BPI11" s="1377"/>
      <c r="BPJ11" s="1377"/>
      <c r="BPK11" s="1377"/>
      <c r="BPL11" s="1377"/>
      <c r="BPM11" s="1377"/>
      <c r="BPN11" s="1377"/>
      <c r="BPO11" s="1377"/>
      <c r="BPP11" s="1377"/>
      <c r="BPQ11" s="1377"/>
      <c r="BPR11" s="1377"/>
      <c r="BPS11" s="1377"/>
      <c r="BPT11" s="1377"/>
      <c r="BPU11" s="1377"/>
      <c r="BPV11" s="1377"/>
      <c r="BPW11" s="1377"/>
      <c r="BPX11" s="1377"/>
      <c r="BPY11" s="1377"/>
      <c r="BPZ11" s="1377"/>
      <c r="BQA11" s="1377"/>
      <c r="BQB11" s="1377"/>
      <c r="BQC11" s="1377"/>
      <c r="BQD11" s="1377"/>
      <c r="BQE11" s="1377"/>
      <c r="BQF11" s="1377"/>
      <c r="BQG11" s="1377"/>
      <c r="BQH11" s="1377"/>
      <c r="BQI11" s="1377"/>
      <c r="BQJ11" s="1377"/>
      <c r="BQK11" s="1377"/>
      <c r="BQL11" s="1377"/>
      <c r="BQM11" s="1377"/>
      <c r="BQN11" s="1377"/>
      <c r="BQO11" s="1377"/>
      <c r="BQP11" s="1377"/>
      <c r="BQQ11" s="1377"/>
      <c r="BQR11" s="1377"/>
      <c r="BQS11" s="1377"/>
      <c r="BQT11" s="1377"/>
      <c r="BQU11" s="1377"/>
      <c r="BQV11" s="1377"/>
      <c r="BQW11" s="1377"/>
      <c r="BQX11" s="1377"/>
      <c r="BQY11" s="1377"/>
      <c r="BQZ11" s="1377"/>
      <c r="BRA11" s="1377"/>
      <c r="BRB11" s="1377"/>
      <c r="BRC11" s="1377"/>
      <c r="BRD11" s="1377"/>
      <c r="BRE11" s="1377"/>
      <c r="BRF11" s="1377"/>
      <c r="BRG11" s="1377"/>
      <c r="BRH11" s="1377"/>
      <c r="BRI11" s="1377"/>
      <c r="BRJ11" s="1377"/>
      <c r="BRK11" s="1377"/>
      <c r="BRL11" s="1377"/>
      <c r="BRM11" s="1377"/>
      <c r="BRN11" s="1377"/>
      <c r="BRO11" s="1377"/>
      <c r="BRP11" s="1377"/>
      <c r="BRQ11" s="1377"/>
      <c r="BRR11" s="1377"/>
      <c r="BRS11" s="1377"/>
      <c r="BRT11" s="1377"/>
      <c r="BRU11" s="1377"/>
      <c r="BRV11" s="1377"/>
      <c r="BRW11" s="1377"/>
      <c r="BRX11" s="1377"/>
      <c r="BRY11" s="1377"/>
      <c r="BRZ11" s="1377"/>
      <c r="BSA11" s="1377"/>
      <c r="BSB11" s="1377"/>
      <c r="BSC11" s="1377"/>
      <c r="BSD11" s="1377"/>
      <c r="BSE11" s="1377"/>
      <c r="BSF11" s="1377"/>
      <c r="BSG11" s="1377"/>
      <c r="BSH11" s="1377"/>
      <c r="BSI11" s="1377"/>
      <c r="BSJ11" s="1377"/>
      <c r="BSK11" s="1377"/>
      <c r="BSL11" s="1377"/>
      <c r="BSM11" s="1377"/>
      <c r="BSN11" s="1377"/>
      <c r="BSO11" s="1377"/>
      <c r="BSP11" s="1377"/>
      <c r="BSQ11" s="1377"/>
      <c r="BSR11" s="1377"/>
      <c r="BSS11" s="1377"/>
      <c r="BST11" s="1377"/>
      <c r="BSU11" s="1377"/>
      <c r="BSV11" s="1377"/>
      <c r="BSW11" s="1377"/>
      <c r="BSX11" s="1377"/>
      <c r="BSY11" s="1377"/>
      <c r="BSZ11" s="1377"/>
      <c r="BTA11" s="1377"/>
      <c r="BTB11" s="1377"/>
      <c r="BTC11" s="1377"/>
      <c r="BTD11" s="1377"/>
      <c r="BTE11" s="1377"/>
      <c r="BTF11" s="1377"/>
      <c r="BTG11" s="1377"/>
      <c r="BTH11" s="1377"/>
      <c r="BTI11" s="1377"/>
      <c r="BTJ11" s="1377"/>
      <c r="BTK11" s="1377"/>
      <c r="BTL11" s="1377"/>
      <c r="BTM11" s="1377"/>
      <c r="BTN11" s="1377"/>
      <c r="BTO11" s="1377"/>
      <c r="BTP11" s="1377"/>
      <c r="BTQ11" s="1377"/>
      <c r="BTR11" s="1377"/>
      <c r="BTS11" s="1377"/>
      <c r="BTT11" s="1377"/>
      <c r="BTU11" s="1377"/>
      <c r="BTV11" s="1377"/>
      <c r="BTW11" s="1377"/>
      <c r="BTX11" s="1377"/>
      <c r="BTY11" s="1377"/>
      <c r="BTZ11" s="1377"/>
      <c r="BUA11" s="1377"/>
      <c r="BUB11" s="1377"/>
      <c r="BUC11" s="1377"/>
      <c r="BUD11" s="1377"/>
      <c r="BUE11" s="1377"/>
      <c r="BUF11" s="1377"/>
      <c r="BUG11" s="1377"/>
      <c r="BUH11" s="1377"/>
      <c r="BUI11" s="1377"/>
      <c r="BUJ11" s="1377"/>
      <c r="BUK11" s="1377"/>
      <c r="BUL11" s="1377"/>
      <c r="BUM11" s="1377"/>
      <c r="BUN11" s="1377"/>
      <c r="BUO11" s="1377"/>
      <c r="BUP11" s="1377"/>
      <c r="BUQ11" s="1377"/>
      <c r="BUR11" s="1377"/>
      <c r="BUS11" s="1377"/>
      <c r="BUT11" s="1377"/>
      <c r="BUU11" s="1377"/>
      <c r="BUV11" s="1377"/>
      <c r="BUW11" s="1377"/>
      <c r="BUX11" s="1377"/>
      <c r="BUY11" s="1377"/>
      <c r="BUZ11" s="1377"/>
      <c r="BVA11" s="1377"/>
      <c r="BVB11" s="1377"/>
      <c r="BVC11" s="1377"/>
      <c r="BVD11" s="1377"/>
      <c r="BVE11" s="1377"/>
      <c r="BVF11" s="1377"/>
      <c r="BVG11" s="1377"/>
      <c r="BVH11" s="1377"/>
      <c r="BVI11" s="1377"/>
      <c r="BVJ11" s="1377"/>
      <c r="BVK11" s="1377"/>
      <c r="BVL11" s="1377"/>
      <c r="BVM11" s="1377"/>
      <c r="BVN11" s="1377"/>
      <c r="BVO11" s="1377"/>
      <c r="BVP11" s="1377"/>
      <c r="BVQ11" s="1377"/>
      <c r="BVR11" s="1377"/>
      <c r="BVS11" s="1377"/>
      <c r="BVT11" s="1377"/>
      <c r="BVU11" s="1377"/>
      <c r="BVV11" s="1377"/>
      <c r="BVW11" s="1377"/>
      <c r="BVX11" s="1377"/>
      <c r="BVY11" s="1377"/>
      <c r="BVZ11" s="1377"/>
      <c r="BWA11" s="1377"/>
      <c r="BWB11" s="1377"/>
      <c r="BWC11" s="1377"/>
      <c r="BWD11" s="1377"/>
      <c r="BWE11" s="1377"/>
      <c r="BWF11" s="1377"/>
      <c r="BWG11" s="1377"/>
      <c r="BWH11" s="1377"/>
      <c r="BWI11" s="1377"/>
      <c r="BWJ11" s="1377"/>
      <c r="BWK11" s="1377"/>
      <c r="BWL11" s="1377"/>
      <c r="BWM11" s="1377"/>
      <c r="BWN11" s="1377"/>
      <c r="BWO11" s="1377"/>
      <c r="BWP11" s="1377"/>
      <c r="BWQ11" s="1377"/>
      <c r="BWR11" s="1377"/>
      <c r="BWS11" s="1377"/>
      <c r="BWT11" s="1377"/>
      <c r="BWU11" s="1377"/>
      <c r="BWV11" s="1377"/>
      <c r="BWW11" s="1377"/>
      <c r="BWX11" s="1377"/>
      <c r="BWY11" s="1377"/>
      <c r="BWZ11" s="1377"/>
      <c r="BXA11" s="1377"/>
      <c r="BXB11" s="1377"/>
      <c r="BXC11" s="1377"/>
      <c r="BXD11" s="1377"/>
      <c r="BXE11" s="1377"/>
      <c r="BXF11" s="1377"/>
      <c r="BXG11" s="1377"/>
      <c r="BXH11" s="1377"/>
      <c r="BXI11" s="1377"/>
      <c r="BXJ11" s="1377"/>
      <c r="BXK11" s="1377"/>
      <c r="BXL11" s="1377"/>
      <c r="BXM11" s="1377"/>
      <c r="BXN11" s="1377"/>
      <c r="BXO11" s="1377"/>
      <c r="BXP11" s="1377"/>
      <c r="BXQ11" s="1377"/>
      <c r="BXR11" s="1377"/>
      <c r="BXS11" s="1377"/>
      <c r="BXT11" s="1377"/>
      <c r="BXU11" s="1377"/>
      <c r="BXV11" s="1377"/>
      <c r="BXW11" s="1377"/>
      <c r="BXX11" s="1377"/>
      <c r="BXY11" s="1377"/>
      <c r="BXZ11" s="1377"/>
      <c r="BYA11" s="1377"/>
      <c r="BYB11" s="1377"/>
      <c r="BYC11" s="1377"/>
      <c r="BYD11" s="1377"/>
      <c r="BYE11" s="1377"/>
      <c r="BYF11" s="1377"/>
      <c r="BYG11" s="1377"/>
      <c r="BYH11" s="1377"/>
      <c r="BYI11" s="1377"/>
      <c r="BYJ11" s="1377"/>
      <c r="BYK11" s="1377"/>
      <c r="BYL11" s="1377"/>
      <c r="BYM11" s="1377"/>
      <c r="BYN11" s="1377"/>
      <c r="BYO11" s="1377"/>
      <c r="BYP11" s="1377"/>
      <c r="BYQ11" s="1377"/>
      <c r="BYR11" s="1377"/>
      <c r="BYS11" s="1377"/>
      <c r="BYT11" s="1377"/>
      <c r="BYU11" s="1377"/>
      <c r="BYV11" s="1377"/>
      <c r="BYW11" s="1377"/>
      <c r="BYX11" s="1377"/>
      <c r="BYY11" s="1377"/>
      <c r="BYZ11" s="1377"/>
      <c r="BZA11" s="1377"/>
      <c r="BZB11" s="1377"/>
      <c r="BZC11" s="1377"/>
      <c r="BZD11" s="1377"/>
      <c r="BZE11" s="1377"/>
      <c r="BZF11" s="1377"/>
      <c r="BZG11" s="1377"/>
      <c r="BZH11" s="1377"/>
      <c r="BZI11" s="1377"/>
      <c r="BZJ11" s="1377"/>
      <c r="BZK11" s="1377"/>
      <c r="BZL11" s="1377"/>
      <c r="BZM11" s="1377"/>
      <c r="BZN11" s="1377"/>
      <c r="BZO11" s="1377"/>
      <c r="BZP11" s="1377"/>
      <c r="BZQ11" s="1377"/>
      <c r="BZR11" s="1377"/>
      <c r="BZS11" s="1377"/>
      <c r="BZT11" s="1377"/>
      <c r="BZU11" s="1377"/>
      <c r="BZV11" s="1377"/>
      <c r="BZW11" s="1377"/>
      <c r="BZX11" s="1377"/>
      <c r="BZY11" s="1377"/>
      <c r="BZZ11" s="1377"/>
      <c r="CAA11" s="1377"/>
      <c r="CAB11" s="1377"/>
      <c r="CAC11" s="1377"/>
      <c r="CAD11" s="1377"/>
      <c r="CAE11" s="1377"/>
      <c r="CAF11" s="1377"/>
      <c r="CAG11" s="1377"/>
      <c r="CAH11" s="1377"/>
      <c r="CAI11" s="1377"/>
      <c r="CAJ11" s="1377"/>
      <c r="CAK11" s="1377"/>
      <c r="CAL11" s="1377"/>
      <c r="CAM11" s="1377"/>
      <c r="CAN11" s="1377"/>
      <c r="CAO11" s="1377"/>
      <c r="CAP11" s="1377"/>
      <c r="CAQ11" s="1377"/>
      <c r="CAR11" s="1377"/>
      <c r="CAS11" s="1377"/>
      <c r="CAT11" s="1377"/>
      <c r="CAU11" s="1377"/>
      <c r="CAV11" s="1377"/>
      <c r="CAW11" s="1377"/>
      <c r="CAX11" s="1377"/>
      <c r="CAY11" s="1377"/>
      <c r="CAZ11" s="1377"/>
      <c r="CBA11" s="1377"/>
      <c r="CBB11" s="1377"/>
      <c r="CBC11" s="1377"/>
      <c r="CBD11" s="1377"/>
      <c r="CBE11" s="1377"/>
      <c r="CBF11" s="1377"/>
      <c r="CBG11" s="1377"/>
      <c r="CBH11" s="1377"/>
      <c r="CBI11" s="1377"/>
      <c r="CBJ11" s="1377"/>
      <c r="CBK11" s="1377"/>
      <c r="CBL11" s="1377"/>
      <c r="CBM11" s="1377"/>
      <c r="CBN11" s="1377"/>
      <c r="CBO11" s="1377"/>
      <c r="CBP11" s="1377"/>
      <c r="CBQ11" s="1377"/>
      <c r="CBR11" s="1377"/>
      <c r="CBS11" s="1377"/>
      <c r="CBT11" s="1377"/>
      <c r="CBU11" s="1377"/>
      <c r="CBV11" s="1377"/>
      <c r="CBW11" s="1377"/>
      <c r="CBX11" s="1377"/>
      <c r="CBY11" s="1377"/>
      <c r="CBZ11" s="1377"/>
      <c r="CCA11" s="1377"/>
      <c r="CCB11" s="1377"/>
      <c r="CCC11" s="1377"/>
      <c r="CCD11" s="1377"/>
      <c r="CCE11" s="1377"/>
      <c r="CCF11" s="1377"/>
      <c r="CCG11" s="1377"/>
      <c r="CCH11" s="1377"/>
      <c r="CCI11" s="1377"/>
      <c r="CCJ11" s="1377"/>
      <c r="CCK11" s="1377"/>
      <c r="CCL11" s="1377"/>
      <c r="CCM11" s="1377"/>
      <c r="CCN11" s="1377"/>
      <c r="CCO11" s="1377"/>
      <c r="CCP11" s="1377"/>
      <c r="CCQ11" s="1377"/>
      <c r="CCR11" s="1377"/>
      <c r="CCS11" s="1377"/>
      <c r="CCT11" s="1377"/>
      <c r="CCU11" s="1377"/>
      <c r="CCV11" s="1377"/>
      <c r="CCW11" s="1377"/>
      <c r="CCX11" s="1377"/>
      <c r="CCY11" s="1377"/>
      <c r="CCZ11" s="1377"/>
      <c r="CDA11" s="1377"/>
      <c r="CDB11" s="1377"/>
      <c r="CDC11" s="1377"/>
      <c r="CDD11" s="1377"/>
      <c r="CDE11" s="1377"/>
      <c r="CDF11" s="1377"/>
      <c r="CDG11" s="1377"/>
      <c r="CDH11" s="1377"/>
      <c r="CDI11" s="1377"/>
      <c r="CDJ11" s="1377"/>
      <c r="CDK11" s="1377"/>
      <c r="CDL11" s="1377"/>
      <c r="CDM11" s="1377"/>
      <c r="CDN11" s="1377"/>
      <c r="CDO11" s="1377"/>
      <c r="CDP11" s="1377"/>
      <c r="CDQ11" s="1377"/>
      <c r="CDR11" s="1377"/>
      <c r="CDS11" s="1377"/>
      <c r="CDT11" s="1377"/>
      <c r="CDU11" s="1377"/>
      <c r="CDV11" s="1377"/>
      <c r="CDW11" s="1377"/>
      <c r="CDX11" s="1377"/>
      <c r="CDY11" s="1377"/>
      <c r="CDZ11" s="1377"/>
      <c r="CEA11" s="1377"/>
      <c r="CEB11" s="1377"/>
      <c r="CEC11" s="1377"/>
      <c r="CED11" s="1377"/>
      <c r="CEE11" s="1377"/>
      <c r="CEF11" s="1377"/>
      <c r="CEG11" s="1377"/>
      <c r="CEH11" s="1377"/>
      <c r="CEI11" s="1377"/>
      <c r="CEJ11" s="1377"/>
      <c r="CEK11" s="1377"/>
      <c r="CEL11" s="1377"/>
      <c r="CEM11" s="1377"/>
      <c r="CEN11" s="1377"/>
      <c r="CEO11" s="1377"/>
      <c r="CEP11" s="1377"/>
      <c r="CEQ11" s="1377"/>
      <c r="CER11" s="1377"/>
      <c r="CES11" s="1377"/>
      <c r="CET11" s="1377"/>
      <c r="CEU11" s="1377"/>
      <c r="CEV11" s="1377"/>
      <c r="CEW11" s="1377"/>
      <c r="CEX11" s="1377"/>
      <c r="CEY11" s="1377"/>
      <c r="CEZ11" s="1377"/>
      <c r="CFA11" s="1377"/>
      <c r="CFB11" s="1377"/>
      <c r="CFC11" s="1377"/>
      <c r="CFD11" s="1377"/>
      <c r="CFE11" s="1377"/>
      <c r="CFF11" s="1377"/>
      <c r="CFG11" s="1377"/>
      <c r="CFH11" s="1377"/>
      <c r="CFI11" s="1377"/>
      <c r="CFJ11" s="1377"/>
      <c r="CFK11" s="1377"/>
      <c r="CFL11" s="1377"/>
      <c r="CFM11" s="1377"/>
      <c r="CFN11" s="1377"/>
      <c r="CFO11" s="1377"/>
      <c r="CFP11" s="1377"/>
      <c r="CFQ11" s="1377"/>
      <c r="CFR11" s="1377"/>
      <c r="CFS11" s="1377"/>
      <c r="CFT11" s="1377"/>
      <c r="CFU11" s="1377"/>
      <c r="CFV11" s="1377"/>
      <c r="CFW11" s="1377"/>
      <c r="CFX11" s="1377"/>
      <c r="CFY11" s="1377"/>
      <c r="CFZ11" s="1377"/>
      <c r="CGA11" s="1377"/>
      <c r="CGB11" s="1377"/>
      <c r="CGC11" s="1377"/>
      <c r="CGD11" s="1377"/>
      <c r="CGE11" s="1377"/>
      <c r="CGF11" s="1377"/>
      <c r="CGG11" s="1377"/>
      <c r="CGH11" s="1377"/>
      <c r="CGI11" s="1377"/>
      <c r="CGJ11" s="1377"/>
      <c r="CGK11" s="1377"/>
      <c r="CGL11" s="1377"/>
      <c r="CGM11" s="1377"/>
      <c r="CGN11" s="1377"/>
      <c r="CGO11" s="1377"/>
      <c r="CGP11" s="1377"/>
      <c r="CGQ11" s="1377"/>
      <c r="CGR11" s="1377"/>
      <c r="CGS11" s="1377"/>
      <c r="CGT11" s="1377"/>
      <c r="CGU11" s="1377"/>
      <c r="CGV11" s="1377"/>
      <c r="CGW11" s="1377"/>
      <c r="CGX11" s="1377"/>
      <c r="CGY11" s="1377"/>
      <c r="CGZ11" s="1377"/>
      <c r="CHA11" s="1377"/>
      <c r="CHB11" s="1377"/>
      <c r="CHC11" s="1377"/>
      <c r="CHD11" s="1377"/>
      <c r="CHE11" s="1377"/>
      <c r="CHF11" s="1377"/>
      <c r="CHG11" s="1377"/>
      <c r="CHH11" s="1377"/>
      <c r="CHI11" s="1377"/>
      <c r="CHJ11" s="1377"/>
      <c r="CHK11" s="1377"/>
      <c r="CHL11" s="1377"/>
      <c r="CHM11" s="1377"/>
      <c r="CHN11" s="1377"/>
      <c r="CHO11" s="1377"/>
      <c r="CHP11" s="1377"/>
      <c r="CHQ11" s="1377"/>
      <c r="CHR11" s="1377"/>
      <c r="CHS11" s="1377"/>
      <c r="CHT11" s="1377"/>
      <c r="CHU11" s="1377"/>
      <c r="CHV11" s="1377"/>
      <c r="CHW11" s="1377"/>
      <c r="CHX11" s="1377"/>
      <c r="CHY11" s="1377"/>
      <c r="CHZ11" s="1377"/>
      <c r="CIA11" s="1377"/>
      <c r="CIB11" s="1377"/>
      <c r="CIC11" s="1377"/>
      <c r="CID11" s="1377"/>
      <c r="CIE11" s="1377"/>
      <c r="CIF11" s="1377"/>
      <c r="CIG11" s="1377"/>
      <c r="CIH11" s="1377"/>
      <c r="CII11" s="1377"/>
      <c r="CIJ11" s="1377"/>
      <c r="CIK11" s="1377"/>
      <c r="CIL11" s="1377"/>
      <c r="CIM11" s="1377"/>
      <c r="CIN11" s="1377"/>
      <c r="CIO11" s="1377"/>
      <c r="CIP11" s="1377"/>
      <c r="CIQ11" s="1377"/>
      <c r="CIR11" s="1377"/>
      <c r="CIS11" s="1377"/>
      <c r="CIT11" s="1377"/>
      <c r="CIU11" s="1377"/>
      <c r="CIV11" s="1377"/>
      <c r="CIW11" s="1377"/>
      <c r="CIX11" s="1377"/>
      <c r="CIY11" s="1377"/>
      <c r="CIZ11" s="1377"/>
      <c r="CJA11" s="1377"/>
      <c r="CJB11" s="1377"/>
      <c r="CJC11" s="1377"/>
      <c r="CJD11" s="1377"/>
      <c r="CJE11" s="1377"/>
      <c r="CJF11" s="1377"/>
      <c r="CJG11" s="1377"/>
      <c r="CJH11" s="1377"/>
      <c r="CJI11" s="1377"/>
      <c r="CJJ11" s="1377"/>
      <c r="CJK11" s="1377"/>
      <c r="CJL11" s="1377"/>
      <c r="CJM11" s="1377"/>
      <c r="CJN11" s="1377"/>
      <c r="CJO11" s="1377"/>
      <c r="CJP11" s="1377"/>
      <c r="CJQ11" s="1377"/>
      <c r="CJR11" s="1377"/>
      <c r="CJS11" s="1377"/>
      <c r="CJT11" s="1377"/>
      <c r="CJU11" s="1377"/>
      <c r="CJV11" s="1377"/>
      <c r="CJW11" s="1377"/>
      <c r="CJX11" s="1377"/>
      <c r="CJY11" s="1377"/>
      <c r="CJZ11" s="1377"/>
      <c r="CKA11" s="1377"/>
      <c r="CKB11" s="1377"/>
      <c r="CKC11" s="1377"/>
      <c r="CKD11" s="1377"/>
      <c r="CKE11" s="1377"/>
      <c r="CKF11" s="1377"/>
      <c r="CKG11" s="1377"/>
      <c r="CKH11" s="1377"/>
      <c r="CKI11" s="1377"/>
      <c r="CKJ11" s="1377"/>
      <c r="CKK11" s="1377"/>
      <c r="CKL11" s="1377"/>
      <c r="CKM11" s="1377"/>
      <c r="CKN11" s="1377"/>
      <c r="CKO11" s="1377"/>
      <c r="CKP11" s="1377"/>
      <c r="CKQ11" s="1377"/>
      <c r="CKR11" s="1377"/>
      <c r="CKS11" s="1377"/>
      <c r="CKT11" s="1377"/>
      <c r="CKU11" s="1377"/>
      <c r="CKV11" s="1377"/>
      <c r="CKW11" s="1377"/>
      <c r="CKX11" s="1377"/>
      <c r="CKY11" s="1377"/>
      <c r="CKZ11" s="1377"/>
      <c r="CLA11" s="1377"/>
      <c r="CLB11" s="1377"/>
      <c r="CLC11" s="1377"/>
      <c r="CLD11" s="1377"/>
      <c r="CLE11" s="1377"/>
      <c r="CLF11" s="1377"/>
      <c r="CLG11" s="1377"/>
      <c r="CLH11" s="1377"/>
      <c r="CLI11" s="1377"/>
      <c r="CLJ11" s="1377"/>
      <c r="CLK11" s="1377"/>
      <c r="CLL11" s="1377"/>
      <c r="CLM11" s="1377"/>
      <c r="CLN11" s="1377"/>
      <c r="CLO11" s="1377"/>
      <c r="CLP11" s="1377"/>
      <c r="CLQ11" s="1377"/>
      <c r="CLR11" s="1377"/>
      <c r="CLS11" s="1377"/>
      <c r="CLT11" s="1377"/>
      <c r="CLU11" s="1377"/>
      <c r="CLV11" s="1377"/>
      <c r="CLW11" s="1377"/>
      <c r="CLX11" s="1377"/>
      <c r="CLY11" s="1377"/>
      <c r="CLZ11" s="1377"/>
      <c r="CMA11" s="1377"/>
      <c r="CMB11" s="1377"/>
      <c r="CMC11" s="1377"/>
      <c r="CMD11" s="1377"/>
      <c r="CME11" s="1377"/>
      <c r="CMF11" s="1377"/>
      <c r="CMG11" s="1377"/>
      <c r="CMH11" s="1377"/>
      <c r="CMI11" s="1377"/>
      <c r="CMJ11" s="1377"/>
      <c r="CMK11" s="1377"/>
      <c r="CML11" s="1377"/>
      <c r="CMM11" s="1377"/>
      <c r="CMN11" s="1377"/>
      <c r="CMO11" s="1377"/>
      <c r="CMP11" s="1377"/>
      <c r="CMQ11" s="1377"/>
      <c r="CMR11" s="1377"/>
      <c r="CMS11" s="1377"/>
      <c r="CMT11" s="1377"/>
      <c r="CMU11" s="1377"/>
      <c r="CMV11" s="1377"/>
      <c r="CMW11" s="1377"/>
      <c r="CMX11" s="1377"/>
      <c r="CMY11" s="1377"/>
      <c r="CMZ11" s="1377"/>
      <c r="CNA11" s="1377"/>
      <c r="CNB11" s="1377"/>
      <c r="CNC11" s="1377"/>
      <c r="CND11" s="1377"/>
      <c r="CNE11" s="1377"/>
      <c r="CNF11" s="1377"/>
      <c r="CNG11" s="1377"/>
      <c r="CNH11" s="1377"/>
      <c r="CNI11" s="1377"/>
      <c r="CNJ11" s="1377"/>
      <c r="CNK11" s="1377"/>
      <c r="CNL11" s="1377"/>
      <c r="CNM11" s="1377"/>
      <c r="CNN11" s="1377"/>
      <c r="CNO11" s="1377"/>
      <c r="CNP11" s="1377"/>
      <c r="CNQ11" s="1377"/>
      <c r="CNR11" s="1377"/>
      <c r="CNS11" s="1377"/>
      <c r="CNT11" s="1377"/>
      <c r="CNU11" s="1377"/>
      <c r="CNV11" s="1377"/>
      <c r="CNW11" s="1377"/>
      <c r="CNX11" s="1377"/>
      <c r="CNY11" s="1377"/>
      <c r="CNZ11" s="1377"/>
      <c r="COA11" s="1377"/>
      <c r="COB11" s="1377"/>
      <c r="COC11" s="1377"/>
      <c r="COD11" s="1377"/>
      <c r="COE11" s="1377"/>
      <c r="COF11" s="1377"/>
      <c r="COG11" s="1377"/>
      <c r="COH11" s="1377"/>
      <c r="COI11" s="1377"/>
      <c r="COJ11" s="1377"/>
      <c r="COK11" s="1377"/>
      <c r="COL11" s="1377"/>
      <c r="COM11" s="1377"/>
      <c r="CON11" s="1377"/>
      <c r="COO11" s="1377"/>
      <c r="COP11" s="1377"/>
      <c r="COQ11" s="1377"/>
      <c r="COR11" s="1377"/>
      <c r="COS11" s="1377"/>
      <c r="COT11" s="1377"/>
      <c r="COU11" s="1377"/>
      <c r="COV11" s="1377"/>
      <c r="COW11" s="1377"/>
      <c r="COX11" s="1377"/>
      <c r="COY11" s="1377"/>
      <c r="COZ11" s="1377"/>
      <c r="CPA11" s="1377"/>
      <c r="CPB11" s="1377"/>
      <c r="CPC11" s="1377"/>
      <c r="CPD11" s="1377"/>
      <c r="CPE11" s="1377"/>
      <c r="CPF11" s="1377"/>
      <c r="CPG11" s="1377"/>
      <c r="CPH11" s="1377"/>
      <c r="CPI11" s="1377"/>
      <c r="CPJ11" s="1377"/>
      <c r="CPK11" s="1377"/>
      <c r="CPL11" s="1377"/>
      <c r="CPM11" s="1377"/>
      <c r="CPN11" s="1377"/>
      <c r="CPO11" s="1377"/>
      <c r="CPP11" s="1377"/>
      <c r="CPQ11" s="1377"/>
      <c r="CPR11" s="1377"/>
      <c r="CPS11" s="1377"/>
      <c r="CPT11" s="1377"/>
      <c r="CPU11" s="1377"/>
      <c r="CPV11" s="1377"/>
      <c r="CPW11" s="1377"/>
      <c r="CPX11" s="1377"/>
      <c r="CPY11" s="1377"/>
      <c r="CPZ11" s="1377"/>
      <c r="CQA11" s="1377"/>
      <c r="CQB11" s="1377"/>
      <c r="CQC11" s="1377"/>
      <c r="CQD11" s="1377"/>
      <c r="CQE11" s="1377"/>
      <c r="CQF11" s="1377"/>
      <c r="CQG11" s="1377"/>
      <c r="CQH11" s="1377"/>
      <c r="CQI11" s="1377"/>
      <c r="CQJ11" s="1377"/>
      <c r="CQK11" s="1377"/>
      <c r="CQL11" s="1377"/>
      <c r="CQM11" s="1377"/>
      <c r="CQN11" s="1377"/>
      <c r="CQO11" s="1377"/>
      <c r="CQP11" s="1377"/>
      <c r="CQQ11" s="1377"/>
      <c r="CQR11" s="1377"/>
      <c r="CQS11" s="1377"/>
      <c r="CQT11" s="1377"/>
      <c r="CQU11" s="1377"/>
      <c r="CQV11" s="1377"/>
      <c r="CQW11" s="1377"/>
      <c r="CQX11" s="1377"/>
      <c r="CQY11" s="1377"/>
      <c r="CQZ11" s="1377"/>
      <c r="CRA11" s="1377"/>
      <c r="CRB11" s="1377"/>
      <c r="CRC11" s="1377"/>
      <c r="CRD11" s="1377"/>
      <c r="CRE11" s="1377"/>
      <c r="CRF11" s="1377"/>
      <c r="CRG11" s="1377"/>
      <c r="CRH11" s="1377"/>
      <c r="CRI11" s="1377"/>
      <c r="CRJ11" s="1377"/>
      <c r="CRK11" s="1377"/>
      <c r="CRL11" s="1377"/>
      <c r="CRM11" s="1377"/>
      <c r="CRN11" s="1377"/>
      <c r="CRO11" s="1377"/>
      <c r="CRP11" s="1377"/>
      <c r="CRQ11" s="1377"/>
      <c r="CRR11" s="1377"/>
      <c r="CRS11" s="1377"/>
      <c r="CRT11" s="1377"/>
      <c r="CRU11" s="1377"/>
      <c r="CRV11" s="1377"/>
      <c r="CRW11" s="1377"/>
      <c r="CRX11" s="1377"/>
      <c r="CRY11" s="1377"/>
      <c r="CRZ11" s="1377"/>
      <c r="CSA11" s="1377"/>
      <c r="CSB11" s="1377"/>
      <c r="CSC11" s="1377"/>
      <c r="CSD11" s="1377"/>
      <c r="CSE11" s="1377"/>
      <c r="CSF11" s="1377"/>
      <c r="CSG11" s="1377"/>
      <c r="CSH11" s="1377"/>
      <c r="CSI11" s="1377"/>
      <c r="CSJ11" s="1377"/>
      <c r="CSK11" s="1377"/>
      <c r="CSL11" s="1377"/>
      <c r="CSM11" s="1377"/>
      <c r="CSN11" s="1377"/>
      <c r="CSO11" s="1377"/>
      <c r="CSP11" s="1377"/>
      <c r="CSQ11" s="1377"/>
      <c r="CSR11" s="1377"/>
      <c r="CSS11" s="1377"/>
      <c r="CST11" s="1377"/>
      <c r="CSU11" s="1377"/>
      <c r="CSV11" s="1377"/>
      <c r="CSW11" s="1377"/>
      <c r="CSX11" s="1377"/>
      <c r="CSY11" s="1377"/>
      <c r="CSZ11" s="1377"/>
      <c r="CTA11" s="1377"/>
      <c r="CTB11" s="1377"/>
      <c r="CTC11" s="1377"/>
      <c r="CTD11" s="1377"/>
      <c r="CTE11" s="1377"/>
      <c r="CTF11" s="1377"/>
      <c r="CTG11" s="1377"/>
      <c r="CTH11" s="1377"/>
      <c r="CTI11" s="1377"/>
      <c r="CTJ11" s="1377"/>
      <c r="CTK11" s="1377"/>
      <c r="CTL11" s="1377"/>
      <c r="CTM11" s="1377"/>
      <c r="CTN11" s="1377"/>
      <c r="CTO11" s="1377"/>
      <c r="CTP11" s="1377"/>
      <c r="CTQ11" s="1377"/>
      <c r="CTR11" s="1377"/>
      <c r="CTS11" s="1377"/>
      <c r="CTT11" s="1377"/>
      <c r="CTU11" s="1377"/>
      <c r="CTV11" s="1377"/>
      <c r="CTW11" s="1377"/>
      <c r="CTX11" s="1377"/>
      <c r="CTY11" s="1377"/>
      <c r="CTZ11" s="1377"/>
      <c r="CUA11" s="1377"/>
      <c r="CUB11" s="1377"/>
      <c r="CUC11" s="1377"/>
      <c r="CUD11" s="1377"/>
      <c r="CUE11" s="1377"/>
      <c r="CUF11" s="1377"/>
      <c r="CUG11" s="1377"/>
      <c r="CUH11" s="1377"/>
      <c r="CUI11" s="1377"/>
      <c r="CUJ11" s="1377"/>
      <c r="CUK11" s="1377"/>
      <c r="CUL11" s="1377"/>
      <c r="CUM11" s="1377"/>
      <c r="CUN11" s="1377"/>
      <c r="CUO11" s="1377"/>
      <c r="CUP11" s="1377"/>
      <c r="CUQ11" s="1377"/>
      <c r="CUR11" s="1377"/>
      <c r="CUS11" s="1377"/>
      <c r="CUT11" s="1377"/>
      <c r="CUU11" s="1377"/>
      <c r="CUV11" s="1377"/>
      <c r="CUW11" s="1377"/>
      <c r="CUX11" s="1377"/>
      <c r="CUY11" s="1377"/>
      <c r="CUZ11" s="1377"/>
      <c r="CVA11" s="1377"/>
      <c r="CVB11" s="1377"/>
      <c r="CVC11" s="1377"/>
      <c r="CVD11" s="1377"/>
      <c r="CVE11" s="1377"/>
      <c r="CVF11" s="1377"/>
      <c r="CVG11" s="1377"/>
      <c r="CVH11" s="1377"/>
      <c r="CVI11" s="1377"/>
      <c r="CVJ11" s="1377"/>
      <c r="CVK11" s="1377"/>
      <c r="CVL11" s="1377"/>
      <c r="CVM11" s="1377"/>
      <c r="CVN11" s="1377"/>
      <c r="CVO11" s="1377"/>
      <c r="CVP11" s="1377"/>
      <c r="CVQ11" s="1377"/>
      <c r="CVR11" s="1377"/>
      <c r="CVS11" s="1377"/>
      <c r="CVT11" s="1377"/>
      <c r="CVU11" s="1377"/>
      <c r="CVV11" s="1377"/>
      <c r="CVW11" s="1377"/>
      <c r="CVX11" s="1377"/>
      <c r="CVY11" s="1377"/>
      <c r="CVZ11" s="1377"/>
      <c r="CWA11" s="1377"/>
      <c r="CWB11" s="1377"/>
      <c r="CWC11" s="1377"/>
      <c r="CWD11" s="1377"/>
      <c r="CWE11" s="1377"/>
      <c r="CWF11" s="1377"/>
      <c r="CWG11" s="1377"/>
      <c r="CWH11" s="1377"/>
      <c r="CWI11" s="1377"/>
      <c r="CWJ11" s="1377"/>
      <c r="CWK11" s="1377"/>
      <c r="CWL11" s="1377"/>
      <c r="CWM11" s="1377"/>
      <c r="CWN11" s="1377"/>
      <c r="CWO11" s="1377"/>
      <c r="CWP11" s="1377"/>
      <c r="CWQ11" s="1377"/>
      <c r="CWR11" s="1377"/>
      <c r="CWS11" s="1377"/>
      <c r="CWT11" s="1377"/>
      <c r="CWU11" s="1377"/>
      <c r="CWV11" s="1377"/>
      <c r="CWW11" s="1377"/>
      <c r="CWX11" s="1377"/>
      <c r="CWY11" s="1377"/>
      <c r="CWZ11" s="1377"/>
      <c r="CXA11" s="1377"/>
      <c r="CXB11" s="1377"/>
      <c r="CXC11" s="1377"/>
      <c r="CXD11" s="1377"/>
      <c r="CXE11" s="1377"/>
      <c r="CXF11" s="1377"/>
      <c r="CXG11" s="1377"/>
      <c r="CXH11" s="1377"/>
      <c r="CXI11" s="1377"/>
      <c r="CXJ11" s="1377"/>
      <c r="CXK11" s="1377"/>
      <c r="CXL11" s="1377"/>
      <c r="CXM11" s="1377"/>
      <c r="CXN11" s="1377"/>
      <c r="CXO11" s="1377"/>
      <c r="CXP11" s="1377"/>
      <c r="CXQ11" s="1377"/>
      <c r="CXR11" s="1377"/>
      <c r="CXS11" s="1377"/>
      <c r="CXT11" s="1377"/>
      <c r="CXU11" s="1377"/>
      <c r="CXV11" s="1377"/>
      <c r="CXW11" s="1377"/>
      <c r="CXX11" s="1377"/>
      <c r="CXY11" s="1377"/>
      <c r="CXZ11" s="1377"/>
      <c r="CYA11" s="1377"/>
      <c r="CYB11" s="1377"/>
      <c r="CYC11" s="1377"/>
      <c r="CYD11" s="1377"/>
      <c r="CYE11" s="1377"/>
      <c r="CYF11" s="1377"/>
      <c r="CYG11" s="1377"/>
      <c r="CYH11" s="1377"/>
      <c r="CYI11" s="1377"/>
      <c r="CYJ11" s="1377"/>
      <c r="CYK11" s="1377"/>
      <c r="CYL11" s="1377"/>
      <c r="CYM11" s="1377"/>
      <c r="CYN11" s="1377"/>
      <c r="CYO11" s="1377"/>
      <c r="CYP11" s="1377"/>
      <c r="CYQ11" s="1377"/>
      <c r="CYR11" s="1377"/>
      <c r="CYS11" s="1377"/>
      <c r="CYT11" s="1377"/>
      <c r="CYU11" s="1377"/>
      <c r="CYV11" s="1377"/>
      <c r="CYW11" s="1377"/>
      <c r="CYX11" s="1377"/>
      <c r="CYY11" s="1377"/>
      <c r="CYZ11" s="1377"/>
      <c r="CZA11" s="1377"/>
      <c r="CZB11" s="1377"/>
      <c r="CZC11" s="1377"/>
      <c r="CZD11" s="1377"/>
      <c r="CZE11" s="1377"/>
      <c r="CZF11" s="1377"/>
      <c r="CZG11" s="1377"/>
      <c r="CZH11" s="1377"/>
      <c r="CZI11" s="1377"/>
      <c r="CZJ11" s="1377"/>
      <c r="CZK11" s="1377"/>
      <c r="CZL11" s="1377"/>
      <c r="CZM11" s="1377"/>
      <c r="CZN11" s="1377"/>
      <c r="CZO11" s="1377"/>
      <c r="CZP11" s="1377"/>
      <c r="CZQ11" s="1377"/>
      <c r="CZR11" s="1377"/>
      <c r="CZS11" s="1377"/>
      <c r="CZT11" s="1377"/>
      <c r="CZU11" s="1377"/>
      <c r="CZV11" s="1377"/>
      <c r="CZW11" s="1377"/>
      <c r="CZX11" s="1377"/>
      <c r="CZY11" s="1377"/>
      <c r="CZZ11" s="1377"/>
      <c r="DAA11" s="1377"/>
      <c r="DAB11" s="1377"/>
      <c r="DAC11" s="1377"/>
      <c r="DAD11" s="1377"/>
      <c r="DAE11" s="1377"/>
      <c r="DAF11" s="1377"/>
      <c r="DAG11" s="1377"/>
      <c r="DAH11" s="1377"/>
      <c r="DAI11" s="1377"/>
      <c r="DAJ11" s="1377"/>
      <c r="DAK11" s="1377"/>
      <c r="DAL11" s="1377"/>
      <c r="DAM11" s="1377"/>
      <c r="DAN11" s="1377"/>
      <c r="DAO11" s="1377"/>
      <c r="DAP11" s="1377"/>
      <c r="DAQ11" s="1377"/>
      <c r="DAR11" s="1377"/>
      <c r="DAS11" s="1377"/>
      <c r="DAT11" s="1377"/>
      <c r="DAU11" s="1377"/>
      <c r="DAV11" s="1377"/>
      <c r="DAW11" s="1377"/>
      <c r="DAX11" s="1377"/>
      <c r="DAY11" s="1377"/>
      <c r="DAZ11" s="1377"/>
      <c r="DBA11" s="1377"/>
      <c r="DBB11" s="1377"/>
      <c r="DBC11" s="1377"/>
      <c r="DBD11" s="1377"/>
      <c r="DBE11" s="1377"/>
      <c r="DBF11" s="1377"/>
      <c r="DBG11" s="1377"/>
      <c r="DBH11" s="1377"/>
      <c r="DBI11" s="1377"/>
      <c r="DBJ11" s="1377"/>
      <c r="DBK11" s="1377"/>
      <c r="DBL11" s="1377"/>
      <c r="DBM11" s="1377"/>
      <c r="DBN11" s="1377"/>
      <c r="DBO11" s="1377"/>
      <c r="DBP11" s="1377"/>
      <c r="DBQ11" s="1377"/>
      <c r="DBR11" s="1377"/>
      <c r="DBS11" s="1377"/>
      <c r="DBT11" s="1377"/>
      <c r="DBU11" s="1377"/>
      <c r="DBV11" s="1377"/>
      <c r="DBW11" s="1377"/>
      <c r="DBX11" s="1377"/>
      <c r="DBY11" s="1377"/>
      <c r="DBZ11" s="1377"/>
      <c r="DCA11" s="1377"/>
      <c r="DCB11" s="1377"/>
      <c r="DCC11" s="1377"/>
      <c r="DCD11" s="1377"/>
      <c r="DCE11" s="1377"/>
      <c r="DCF11" s="1377"/>
      <c r="DCG11" s="1377"/>
      <c r="DCH11" s="1377"/>
      <c r="DCI11" s="1377"/>
      <c r="DCJ11" s="1377"/>
      <c r="DCK11" s="1377"/>
      <c r="DCL11" s="1377"/>
      <c r="DCM11" s="1377"/>
      <c r="DCN11" s="1377"/>
      <c r="DCO11" s="1377"/>
      <c r="DCP11" s="1377"/>
      <c r="DCQ11" s="1377"/>
      <c r="DCR11" s="1377"/>
      <c r="DCS11" s="1377"/>
      <c r="DCT11" s="1377"/>
      <c r="DCU11" s="1377"/>
      <c r="DCV11" s="1377"/>
      <c r="DCW11" s="1377"/>
      <c r="DCX11" s="1377"/>
      <c r="DCY11" s="1377"/>
      <c r="DCZ11" s="1377"/>
      <c r="DDA11" s="1377"/>
      <c r="DDB11" s="1377"/>
      <c r="DDC11" s="1377"/>
      <c r="DDD11" s="1377"/>
      <c r="DDE11" s="1377"/>
      <c r="DDF11" s="1377"/>
      <c r="DDG11" s="1377"/>
      <c r="DDH11" s="1377"/>
      <c r="DDI11" s="1377"/>
      <c r="DDJ11" s="1377"/>
      <c r="DDK11" s="1377"/>
      <c r="DDL11" s="1377"/>
      <c r="DDM11" s="1377"/>
      <c r="DDN11" s="1377"/>
      <c r="DDO11" s="1377"/>
      <c r="DDP11" s="1377"/>
      <c r="DDQ11" s="1377"/>
      <c r="DDR11" s="1377"/>
      <c r="DDS11" s="1377"/>
      <c r="DDT11" s="1377"/>
      <c r="DDU11" s="1377"/>
      <c r="DDV11" s="1377"/>
      <c r="DDW11" s="1377"/>
      <c r="DDX11" s="1377"/>
      <c r="DDY11" s="1377"/>
      <c r="DDZ11" s="1377"/>
      <c r="DEA11" s="1377"/>
      <c r="DEB11" s="1377"/>
      <c r="DEC11" s="1377"/>
      <c r="DED11" s="1377"/>
      <c r="DEE11" s="1377"/>
      <c r="DEF11" s="1377"/>
      <c r="DEG11" s="1377"/>
      <c r="DEH11" s="1377"/>
      <c r="DEI11" s="1377"/>
      <c r="DEJ11" s="1377"/>
      <c r="DEK11" s="1377"/>
      <c r="DEL11" s="1377"/>
      <c r="DEM11" s="1377"/>
      <c r="DEN11" s="1377"/>
      <c r="DEO11" s="1377"/>
      <c r="DEP11" s="1377"/>
      <c r="DEQ11" s="1377"/>
      <c r="DER11" s="1377"/>
      <c r="DES11" s="1377"/>
      <c r="DET11" s="1377"/>
      <c r="DEU11" s="1377"/>
      <c r="DEV11" s="1377"/>
      <c r="DEW11" s="1377"/>
      <c r="DEX11" s="1377"/>
      <c r="DEY11" s="1377"/>
      <c r="DEZ11" s="1377"/>
      <c r="DFA11" s="1377"/>
      <c r="DFB11" s="1377"/>
      <c r="DFC11" s="1377"/>
      <c r="DFD11" s="1377"/>
      <c r="DFE11" s="1377"/>
      <c r="DFF11" s="1377"/>
      <c r="DFG11" s="1377"/>
      <c r="DFH11" s="1377"/>
      <c r="DFI11" s="1377"/>
      <c r="DFJ11" s="1377"/>
      <c r="DFK11" s="1377"/>
      <c r="DFL11" s="1377"/>
      <c r="DFM11" s="1377"/>
      <c r="DFN11" s="1377"/>
      <c r="DFO11" s="1377"/>
      <c r="DFP11" s="1377"/>
      <c r="DFQ11" s="1377"/>
      <c r="DFR11" s="1377"/>
      <c r="DFS11" s="1377"/>
      <c r="DFT11" s="1377"/>
      <c r="DFU11" s="1377"/>
      <c r="DFV11" s="1377"/>
      <c r="DFW11" s="1377"/>
      <c r="DFX11" s="1377"/>
      <c r="DFY11" s="1377"/>
      <c r="DFZ11" s="1377"/>
      <c r="DGA11" s="1377"/>
      <c r="DGB11" s="1377"/>
      <c r="DGC11" s="1377"/>
      <c r="DGD11" s="1377"/>
      <c r="DGE11" s="1377"/>
      <c r="DGF11" s="1377"/>
      <c r="DGG11" s="1377"/>
      <c r="DGH11" s="1377"/>
      <c r="DGI11" s="1377"/>
      <c r="DGJ11" s="1377"/>
      <c r="DGK11" s="1377"/>
      <c r="DGL11" s="1377"/>
      <c r="DGM11" s="1377"/>
      <c r="DGN11" s="1377"/>
      <c r="DGO11" s="1377"/>
      <c r="DGP11" s="1377"/>
      <c r="DGQ11" s="1377"/>
      <c r="DGR11" s="1377"/>
      <c r="DGS11" s="1377"/>
      <c r="DGT11" s="1377"/>
      <c r="DGU11" s="1377"/>
      <c r="DGV11" s="1377"/>
      <c r="DGW11" s="1377"/>
      <c r="DGX11" s="1377"/>
      <c r="DGY11" s="1377"/>
      <c r="DGZ11" s="1377"/>
      <c r="DHA11" s="1377"/>
      <c r="DHB11" s="1377"/>
      <c r="DHC11" s="1377"/>
      <c r="DHD11" s="1377"/>
      <c r="DHE11" s="1377"/>
      <c r="DHF11" s="1377"/>
      <c r="DHG11" s="1377"/>
      <c r="DHH11" s="1377"/>
      <c r="DHI11" s="1377"/>
      <c r="DHJ11" s="1377"/>
      <c r="DHK11" s="1377"/>
      <c r="DHL11" s="1377"/>
      <c r="DHM11" s="1377"/>
      <c r="DHN11" s="1377"/>
      <c r="DHO11" s="1377"/>
      <c r="DHP11" s="1377"/>
      <c r="DHQ11" s="1377"/>
      <c r="DHR11" s="1377"/>
      <c r="DHS11" s="1377"/>
      <c r="DHT11" s="1377"/>
      <c r="DHU11" s="1377"/>
      <c r="DHV11" s="1377"/>
      <c r="DHW11" s="1377"/>
      <c r="DHX11" s="1377"/>
      <c r="DHY11" s="1377"/>
      <c r="DHZ11" s="1377"/>
      <c r="DIA11" s="1377"/>
      <c r="DIB11" s="1377"/>
      <c r="DIC11" s="1377"/>
      <c r="DID11" s="1377"/>
      <c r="DIE11" s="1377"/>
      <c r="DIF11" s="1377"/>
      <c r="DIG11" s="1377"/>
      <c r="DIH11" s="1377"/>
      <c r="DII11" s="1377"/>
      <c r="DIJ11" s="1377"/>
      <c r="DIK11" s="1377"/>
      <c r="DIL11" s="1377"/>
      <c r="DIM11" s="1377"/>
      <c r="DIN11" s="1377"/>
      <c r="DIO11" s="1377"/>
      <c r="DIP11" s="1377"/>
      <c r="DIQ11" s="1377"/>
      <c r="DIR11" s="1377"/>
      <c r="DIS11" s="1377"/>
      <c r="DIT11" s="1377"/>
      <c r="DIU11" s="1377"/>
      <c r="DIV11" s="1377"/>
      <c r="DIW11" s="1377"/>
      <c r="DIX11" s="1377"/>
      <c r="DIY11" s="1377"/>
      <c r="DIZ11" s="1377"/>
      <c r="DJA11" s="1377"/>
      <c r="DJB11" s="1377"/>
      <c r="DJC11" s="1377"/>
      <c r="DJD11" s="1377"/>
      <c r="DJE11" s="1377"/>
      <c r="DJF11" s="1377"/>
      <c r="DJG11" s="1377"/>
      <c r="DJH11" s="1377"/>
      <c r="DJI11" s="1377"/>
      <c r="DJJ11" s="1377"/>
      <c r="DJK11" s="1377"/>
      <c r="DJL11" s="1377"/>
      <c r="DJM11" s="1377"/>
      <c r="DJN11" s="1377"/>
      <c r="DJO11" s="1377"/>
      <c r="DJP11" s="1377"/>
      <c r="DJQ11" s="1377"/>
      <c r="DJR11" s="1377"/>
      <c r="DJS11" s="1377"/>
      <c r="DJT11" s="1377"/>
      <c r="DJU11" s="1377"/>
      <c r="DJV11" s="1377"/>
      <c r="DJW11" s="1377"/>
      <c r="DJX11" s="1377"/>
      <c r="DJY11" s="1377"/>
      <c r="DJZ11" s="1377"/>
      <c r="DKA11" s="1377"/>
      <c r="DKB11" s="1377"/>
      <c r="DKC11" s="1377"/>
      <c r="DKD11" s="1377"/>
      <c r="DKE11" s="1377"/>
      <c r="DKF11" s="1377"/>
      <c r="DKG11" s="1377"/>
      <c r="DKH11" s="1377"/>
      <c r="DKI11" s="1377"/>
      <c r="DKJ11" s="1377"/>
      <c r="DKK11" s="1377"/>
      <c r="DKL11" s="1377"/>
      <c r="DKM11" s="1377"/>
      <c r="DKN11" s="1377"/>
      <c r="DKO11" s="1377"/>
      <c r="DKP11" s="1377"/>
      <c r="DKQ11" s="1377"/>
      <c r="DKR11" s="1377"/>
      <c r="DKS11" s="1377"/>
      <c r="DKT11" s="1377"/>
      <c r="DKU11" s="1377"/>
      <c r="DKV11" s="1377"/>
      <c r="DKW11" s="1377"/>
      <c r="DKX11" s="1377"/>
      <c r="DKY11" s="1377"/>
      <c r="DKZ11" s="1377"/>
      <c r="DLA11" s="1377"/>
      <c r="DLB11" s="1377"/>
      <c r="DLC11" s="1377"/>
      <c r="DLD11" s="1377"/>
      <c r="DLE11" s="1377"/>
      <c r="DLF11" s="1377"/>
      <c r="DLG11" s="1377"/>
      <c r="DLH11" s="1377"/>
      <c r="DLI11" s="1377"/>
      <c r="DLJ11" s="1377"/>
      <c r="DLK11" s="1377"/>
      <c r="DLL11" s="1377"/>
      <c r="DLM11" s="1377"/>
      <c r="DLN11" s="1377"/>
      <c r="DLO11" s="1377"/>
      <c r="DLP11" s="1377"/>
      <c r="DLQ11" s="1377"/>
      <c r="DLR11" s="1377"/>
      <c r="DLS11" s="1377"/>
      <c r="DLT11" s="1377"/>
      <c r="DLU11" s="1377"/>
      <c r="DLV11" s="1377"/>
      <c r="DLW11" s="1377"/>
      <c r="DLX11" s="1377"/>
      <c r="DLY11" s="1377"/>
      <c r="DLZ11" s="1377"/>
      <c r="DMA11" s="1377"/>
      <c r="DMB11" s="1377"/>
      <c r="DMC11" s="1377"/>
      <c r="DMD11" s="1377"/>
      <c r="DME11" s="1377"/>
      <c r="DMF11" s="1377"/>
      <c r="DMG11" s="1377"/>
      <c r="DMH11" s="1377"/>
      <c r="DMI11" s="1377"/>
      <c r="DMJ11" s="1377"/>
      <c r="DMK11" s="1377"/>
      <c r="DML11" s="1377"/>
      <c r="DMM11" s="1377"/>
      <c r="DMN11" s="1377"/>
      <c r="DMO11" s="1377"/>
      <c r="DMP11" s="1377"/>
      <c r="DMQ11" s="1377"/>
      <c r="DMR11" s="1377"/>
      <c r="DMS11" s="1377"/>
      <c r="DMT11" s="1377"/>
      <c r="DMU11" s="1377"/>
      <c r="DMV11" s="1377"/>
      <c r="DMW11" s="1377"/>
      <c r="DMX11" s="1377"/>
      <c r="DMY11" s="1377"/>
      <c r="DMZ11" s="1377"/>
      <c r="DNA11" s="1377"/>
      <c r="DNB11" s="1377"/>
      <c r="DNC11" s="1377"/>
      <c r="DND11" s="1377"/>
      <c r="DNE11" s="1377"/>
      <c r="DNF11" s="1377"/>
      <c r="DNG11" s="1377"/>
      <c r="DNH11" s="1377"/>
      <c r="DNI11" s="1377"/>
      <c r="DNJ11" s="1377"/>
      <c r="DNK11" s="1377"/>
      <c r="DNL11" s="1377"/>
      <c r="DNM11" s="1377"/>
      <c r="DNN11" s="1377"/>
      <c r="DNO11" s="1377"/>
      <c r="DNP11" s="1377"/>
      <c r="DNQ11" s="1377"/>
      <c r="DNR11" s="1377"/>
      <c r="DNS11" s="1377"/>
      <c r="DNT11" s="1377"/>
      <c r="DNU11" s="1377"/>
      <c r="DNV11" s="1377"/>
      <c r="DNW11" s="1377"/>
      <c r="DNX11" s="1377"/>
      <c r="DNY11" s="1377"/>
      <c r="DNZ11" s="1377"/>
      <c r="DOA11" s="1377"/>
      <c r="DOB11" s="1377"/>
      <c r="DOC11" s="1377"/>
      <c r="DOD11" s="1377"/>
      <c r="DOE11" s="1377"/>
      <c r="DOF11" s="1377"/>
      <c r="DOG11" s="1377"/>
      <c r="DOH11" s="1377"/>
      <c r="DOI11" s="1377"/>
      <c r="DOJ11" s="1377"/>
      <c r="DOK11" s="1377"/>
      <c r="DOL11" s="1377"/>
      <c r="DOM11" s="1377"/>
      <c r="DON11" s="1377"/>
      <c r="DOO11" s="1377"/>
      <c r="DOP11" s="1377"/>
      <c r="DOQ11" s="1377"/>
      <c r="DOR11" s="1377"/>
      <c r="DOS11" s="1377"/>
      <c r="DOT11" s="1377"/>
      <c r="DOU11" s="1377"/>
      <c r="DOV11" s="1377"/>
      <c r="DOW11" s="1377"/>
      <c r="DOX11" s="1377"/>
      <c r="DOY11" s="1377"/>
      <c r="DOZ11" s="1377"/>
      <c r="DPA11" s="1377"/>
      <c r="DPB11" s="1377"/>
      <c r="DPC11" s="1377"/>
      <c r="DPD11" s="1377"/>
      <c r="DPE11" s="1377"/>
      <c r="DPF11" s="1377"/>
      <c r="DPG11" s="1377"/>
      <c r="DPH11" s="1377"/>
      <c r="DPI11" s="1377"/>
      <c r="DPJ11" s="1377"/>
      <c r="DPK11" s="1377"/>
      <c r="DPL11" s="1377"/>
      <c r="DPM11" s="1377"/>
      <c r="DPN11" s="1377"/>
      <c r="DPO11" s="1377"/>
      <c r="DPP11" s="1377"/>
      <c r="DPQ11" s="1377"/>
      <c r="DPR11" s="1377"/>
      <c r="DPS11" s="1377"/>
      <c r="DPT11" s="1377"/>
      <c r="DPU11" s="1377"/>
      <c r="DPV11" s="1377"/>
      <c r="DPW11" s="1377"/>
      <c r="DPX11" s="1377"/>
      <c r="DPY11" s="1377"/>
      <c r="DPZ11" s="1377"/>
      <c r="DQA11" s="1377"/>
      <c r="DQB11" s="1377"/>
      <c r="DQC11" s="1377"/>
      <c r="DQD11" s="1377"/>
      <c r="DQE11" s="1377"/>
      <c r="DQF11" s="1377"/>
      <c r="DQG11" s="1377"/>
      <c r="DQH11" s="1377"/>
      <c r="DQI11" s="1377"/>
      <c r="DQJ11" s="1377"/>
      <c r="DQK11" s="1377"/>
      <c r="DQL11" s="1377"/>
      <c r="DQM11" s="1377"/>
      <c r="DQN11" s="1377"/>
      <c r="DQO11" s="1377"/>
      <c r="DQP11" s="1377"/>
      <c r="DQQ11" s="1377"/>
      <c r="DQR11" s="1377"/>
      <c r="DQS11" s="1377"/>
      <c r="DQT11" s="1377"/>
      <c r="DQU11" s="1377"/>
      <c r="DQV11" s="1377"/>
      <c r="DQW11" s="1377"/>
      <c r="DQX11" s="1377"/>
      <c r="DQY11" s="1377"/>
      <c r="DQZ11" s="1377"/>
      <c r="DRA11" s="1377"/>
      <c r="DRB11" s="1377"/>
      <c r="DRC11" s="1377"/>
      <c r="DRD11" s="1377"/>
      <c r="DRE11" s="1377"/>
      <c r="DRF11" s="1377"/>
      <c r="DRG11" s="1377"/>
      <c r="DRH11" s="1377"/>
      <c r="DRI11" s="1377"/>
      <c r="DRJ11" s="1377"/>
      <c r="DRK11" s="1377"/>
      <c r="DRL11" s="1377"/>
      <c r="DRM11" s="1377"/>
      <c r="DRN11" s="1377"/>
      <c r="DRO11" s="1377"/>
      <c r="DRP11" s="1377"/>
      <c r="DRQ11" s="1377"/>
      <c r="DRR11" s="1377"/>
      <c r="DRS11" s="1377"/>
      <c r="DRT11" s="1377"/>
      <c r="DRU11" s="1377"/>
      <c r="DRV11" s="1377"/>
      <c r="DRW11" s="1377"/>
      <c r="DRX11" s="1377"/>
      <c r="DRY11" s="1377"/>
      <c r="DRZ11" s="1377"/>
      <c r="DSA11" s="1377"/>
      <c r="DSB11" s="1377"/>
      <c r="DSC11" s="1377"/>
      <c r="DSD11" s="1377"/>
      <c r="DSE11" s="1377"/>
      <c r="DSF11" s="1377"/>
      <c r="DSG11" s="1377"/>
      <c r="DSH11" s="1377"/>
      <c r="DSI11" s="1377"/>
      <c r="DSJ11" s="1377"/>
      <c r="DSK11" s="1377"/>
      <c r="DSL11" s="1377"/>
      <c r="DSM11" s="1377"/>
      <c r="DSN11" s="1377"/>
      <c r="DSO11" s="1377"/>
      <c r="DSP11" s="1377"/>
      <c r="DSQ11" s="1377"/>
      <c r="DSR11" s="1377"/>
      <c r="DSS11" s="1377"/>
      <c r="DST11" s="1377"/>
      <c r="DSU11" s="1377"/>
      <c r="DSV11" s="1377"/>
      <c r="DSW11" s="1377"/>
      <c r="DSX11" s="1377"/>
      <c r="DSY11" s="1377"/>
      <c r="DSZ11" s="1377"/>
      <c r="DTA11" s="1377"/>
      <c r="DTB11" s="1377"/>
      <c r="DTC11" s="1377"/>
      <c r="DTD11" s="1377"/>
      <c r="DTE11" s="1377"/>
      <c r="DTF11" s="1377"/>
      <c r="DTG11" s="1377"/>
      <c r="DTH11" s="1377"/>
      <c r="DTI11" s="1377"/>
      <c r="DTJ11" s="1377"/>
      <c r="DTK11" s="1377"/>
      <c r="DTL11" s="1377"/>
      <c r="DTM11" s="1377"/>
      <c r="DTN11" s="1377"/>
      <c r="DTO11" s="1377"/>
      <c r="DTP11" s="1377"/>
      <c r="DTQ11" s="1377"/>
      <c r="DTR11" s="1377"/>
      <c r="DTS11" s="1377"/>
      <c r="DTT11" s="1377"/>
      <c r="DTU11" s="1377"/>
      <c r="DTV11" s="1377"/>
      <c r="DTW11" s="1377"/>
      <c r="DTX11" s="1377"/>
      <c r="DTY11" s="1377"/>
      <c r="DTZ11" s="1377"/>
      <c r="DUA11" s="1377"/>
      <c r="DUB11" s="1377"/>
      <c r="DUC11" s="1377"/>
      <c r="DUD11" s="1377"/>
      <c r="DUE11" s="1377"/>
      <c r="DUF11" s="1377"/>
      <c r="DUG11" s="1377"/>
      <c r="DUH11" s="1377"/>
      <c r="DUI11" s="1377"/>
      <c r="DUJ11" s="1377"/>
      <c r="DUK11" s="1377"/>
      <c r="DUL11" s="1377"/>
      <c r="DUM11" s="1377"/>
      <c r="DUN11" s="1377"/>
      <c r="DUO11" s="1377"/>
      <c r="DUP11" s="1377"/>
      <c r="DUQ11" s="1377"/>
      <c r="DUR11" s="1377"/>
      <c r="DUS11" s="1377"/>
      <c r="DUT11" s="1377"/>
      <c r="DUU11" s="1377"/>
      <c r="DUV11" s="1377"/>
      <c r="DUW11" s="1377"/>
      <c r="DUX11" s="1377"/>
      <c r="DUY11" s="1377"/>
      <c r="DUZ11" s="1377"/>
      <c r="DVA11" s="1377"/>
      <c r="DVB11" s="1377"/>
      <c r="DVC11" s="1377"/>
      <c r="DVD11" s="1377"/>
      <c r="DVE11" s="1377"/>
      <c r="DVF11" s="1377"/>
      <c r="DVG11" s="1377"/>
      <c r="DVH11" s="1377"/>
      <c r="DVI11" s="1377"/>
      <c r="DVJ11" s="1377"/>
      <c r="DVK11" s="1377"/>
      <c r="DVL11" s="1377"/>
      <c r="DVM11" s="1377"/>
      <c r="DVN11" s="1377"/>
      <c r="DVO11" s="1377"/>
      <c r="DVP11" s="1377"/>
      <c r="DVQ11" s="1377"/>
      <c r="DVR11" s="1377"/>
      <c r="DVS11" s="1377"/>
      <c r="DVT11" s="1377"/>
      <c r="DVU11" s="1377"/>
      <c r="DVV11" s="1377"/>
      <c r="DVW11" s="1377"/>
      <c r="DVX11" s="1377"/>
      <c r="DVY11" s="1377"/>
      <c r="DVZ11" s="1377"/>
      <c r="DWA11" s="1377"/>
      <c r="DWB11" s="1377"/>
      <c r="DWC11" s="1377"/>
      <c r="DWD11" s="1377"/>
      <c r="DWE11" s="1377"/>
      <c r="DWF11" s="1377"/>
      <c r="DWG11" s="1377"/>
      <c r="DWH11" s="1377"/>
      <c r="DWI11" s="1377"/>
      <c r="DWJ11" s="1377"/>
      <c r="DWK11" s="1377"/>
      <c r="DWL11" s="1377"/>
      <c r="DWM11" s="1377"/>
      <c r="DWN11" s="1377"/>
      <c r="DWO11" s="1377"/>
      <c r="DWP11" s="1377"/>
      <c r="DWQ11" s="1377"/>
      <c r="DWR11" s="1377"/>
      <c r="DWS11" s="1377"/>
      <c r="DWT11" s="1377"/>
      <c r="DWU11" s="1377"/>
      <c r="DWV11" s="1377"/>
      <c r="DWW11" s="1377"/>
      <c r="DWX11" s="1377"/>
      <c r="DWY11" s="1377"/>
      <c r="DWZ11" s="1377"/>
      <c r="DXA11" s="1377"/>
      <c r="DXB11" s="1377"/>
      <c r="DXC11" s="1377"/>
      <c r="DXD11" s="1377"/>
      <c r="DXE11" s="1377"/>
      <c r="DXF11" s="1377"/>
      <c r="DXG11" s="1377"/>
      <c r="DXH11" s="1377"/>
      <c r="DXI11" s="1377"/>
      <c r="DXJ11" s="1377"/>
      <c r="DXK11" s="1377"/>
      <c r="DXL11" s="1377"/>
      <c r="DXM11" s="1377"/>
      <c r="DXN11" s="1377"/>
      <c r="DXO11" s="1377"/>
      <c r="DXP11" s="1377"/>
      <c r="DXQ11" s="1377"/>
      <c r="DXR11" s="1377"/>
      <c r="DXS11" s="1377"/>
      <c r="DXT11" s="1377"/>
      <c r="DXU11" s="1377"/>
      <c r="DXV11" s="1377"/>
      <c r="DXW11" s="1377"/>
      <c r="DXX11" s="1377"/>
      <c r="DXY11" s="1377"/>
      <c r="DXZ11" s="1377"/>
      <c r="DYA11" s="1377"/>
      <c r="DYB11" s="1377"/>
      <c r="DYC11" s="1377"/>
      <c r="DYD11" s="1377"/>
      <c r="DYE11" s="1377"/>
      <c r="DYF11" s="1377"/>
      <c r="DYG11" s="1377"/>
      <c r="DYH11" s="1377"/>
      <c r="DYI11" s="1377"/>
      <c r="DYJ11" s="1377"/>
      <c r="DYK11" s="1377"/>
      <c r="DYL11" s="1377"/>
      <c r="DYM11" s="1377"/>
      <c r="DYN11" s="1377"/>
      <c r="DYO11" s="1377"/>
      <c r="DYP11" s="1377"/>
      <c r="DYQ11" s="1377"/>
      <c r="DYR11" s="1377"/>
      <c r="DYS11" s="1377"/>
      <c r="DYT11" s="1377"/>
      <c r="DYU11" s="1377"/>
      <c r="DYV11" s="1377"/>
      <c r="DYW11" s="1377"/>
      <c r="DYX11" s="1377"/>
      <c r="DYY11" s="1377"/>
      <c r="DYZ11" s="1377"/>
      <c r="DZA11" s="1377"/>
      <c r="DZB11" s="1377"/>
      <c r="DZC11" s="1377"/>
      <c r="DZD11" s="1377"/>
      <c r="DZE11" s="1377"/>
      <c r="DZF11" s="1377"/>
      <c r="DZG11" s="1377"/>
      <c r="DZH11" s="1377"/>
      <c r="DZI11" s="1377"/>
      <c r="DZJ11" s="1377"/>
      <c r="DZK11" s="1377"/>
      <c r="DZL11" s="1377"/>
      <c r="DZM11" s="1377"/>
      <c r="DZN11" s="1377"/>
      <c r="DZO11" s="1377"/>
      <c r="DZP11" s="1377"/>
      <c r="DZQ11" s="1377"/>
      <c r="DZR11" s="1377"/>
      <c r="DZS11" s="1377"/>
      <c r="DZT11" s="1377"/>
      <c r="DZU11" s="1377"/>
      <c r="DZV11" s="1377"/>
      <c r="DZW11" s="1377"/>
      <c r="DZX11" s="1377"/>
      <c r="DZY11" s="1377"/>
      <c r="DZZ11" s="1377"/>
      <c r="EAA11" s="1377"/>
      <c r="EAB11" s="1377"/>
      <c r="EAC11" s="1377"/>
      <c r="EAD11" s="1377"/>
      <c r="EAE11" s="1377"/>
      <c r="EAF11" s="1377"/>
      <c r="EAG11" s="1377"/>
      <c r="EAH11" s="1377"/>
      <c r="EAI11" s="1377"/>
      <c r="EAJ11" s="1377"/>
      <c r="EAK11" s="1377"/>
      <c r="EAL11" s="1377"/>
      <c r="EAM11" s="1377"/>
      <c r="EAN11" s="1377"/>
      <c r="EAO11" s="1377"/>
      <c r="EAP11" s="1377"/>
      <c r="EAQ11" s="1377"/>
      <c r="EAR11" s="1377"/>
      <c r="EAS11" s="1377"/>
      <c r="EAT11" s="1377"/>
      <c r="EAU11" s="1377"/>
      <c r="EAV11" s="1377"/>
      <c r="EAW11" s="1377"/>
      <c r="EAX11" s="1377"/>
      <c r="EAY11" s="1377"/>
      <c r="EAZ11" s="1377"/>
      <c r="EBA11" s="1377"/>
      <c r="EBB11" s="1377"/>
      <c r="EBC11" s="1377"/>
      <c r="EBD11" s="1377"/>
      <c r="EBE11" s="1377"/>
      <c r="EBF11" s="1377"/>
      <c r="EBG11" s="1377"/>
      <c r="EBH11" s="1377"/>
      <c r="EBI11" s="1377"/>
      <c r="EBJ11" s="1377"/>
      <c r="EBK11" s="1377"/>
      <c r="EBL11" s="1377"/>
      <c r="EBM11" s="1377"/>
      <c r="EBN11" s="1377"/>
      <c r="EBO11" s="1377"/>
      <c r="EBP11" s="1377"/>
      <c r="EBQ11" s="1377"/>
      <c r="EBR11" s="1377"/>
      <c r="EBS11" s="1377"/>
      <c r="EBT11" s="1377"/>
      <c r="EBU11" s="1377"/>
      <c r="EBV11" s="1377"/>
      <c r="EBW11" s="1377"/>
      <c r="EBX11" s="1377"/>
      <c r="EBY11" s="1377"/>
      <c r="EBZ11" s="1377"/>
      <c r="ECA11" s="1377"/>
      <c r="ECB11" s="1377"/>
      <c r="ECC11" s="1377"/>
      <c r="ECD11" s="1377"/>
      <c r="ECE11" s="1377"/>
      <c r="ECF11" s="1377"/>
      <c r="ECG11" s="1377"/>
      <c r="ECH11" s="1377"/>
      <c r="ECI11" s="1377"/>
      <c r="ECJ11" s="1377"/>
      <c r="ECK11" s="1377"/>
      <c r="ECL11" s="1377"/>
      <c r="ECM11" s="1377"/>
      <c r="ECN11" s="1377"/>
      <c r="ECO11" s="1377"/>
      <c r="ECP11" s="1377"/>
      <c r="ECQ11" s="1377"/>
      <c r="ECR11" s="1377"/>
      <c r="ECS11" s="1377"/>
      <c r="ECT11" s="1377"/>
      <c r="ECU11" s="1377"/>
      <c r="ECV11" s="1377"/>
      <c r="ECW11" s="1377"/>
      <c r="ECX11" s="1377"/>
      <c r="ECY11" s="1377"/>
      <c r="ECZ11" s="1377"/>
      <c r="EDA11" s="1377"/>
      <c r="EDB11" s="1377"/>
      <c r="EDC11" s="1377"/>
      <c r="EDD11" s="1377"/>
      <c r="EDE11" s="1377"/>
      <c r="EDF11" s="1377"/>
      <c r="EDG11" s="1377"/>
      <c r="EDH11" s="1377"/>
      <c r="EDI11" s="1377"/>
      <c r="EDJ11" s="1377"/>
      <c r="EDK11" s="1377"/>
      <c r="EDL11" s="1377"/>
      <c r="EDM11" s="1377"/>
      <c r="EDN11" s="1377"/>
      <c r="EDO11" s="1377"/>
      <c r="EDP11" s="1377"/>
      <c r="EDQ11" s="1377"/>
      <c r="EDR11" s="1377"/>
      <c r="EDS11" s="1377"/>
      <c r="EDT11" s="1377"/>
      <c r="EDU11" s="1377"/>
      <c r="EDV11" s="1377"/>
      <c r="EDW11" s="1377"/>
      <c r="EDX11" s="1377"/>
      <c r="EDY11" s="1377"/>
      <c r="EDZ11" s="1377"/>
      <c r="EEA11" s="1377"/>
      <c r="EEB11" s="1377"/>
      <c r="EEC11" s="1377"/>
      <c r="EED11" s="1377"/>
      <c r="EEE11" s="1377"/>
      <c r="EEF11" s="1377"/>
      <c r="EEG11" s="1377"/>
      <c r="EEH11" s="1377"/>
      <c r="EEI11" s="1377"/>
      <c r="EEJ11" s="1377"/>
      <c r="EEK11" s="1377"/>
      <c r="EEL11" s="1377"/>
      <c r="EEM11" s="1377"/>
      <c r="EEN11" s="1377"/>
      <c r="EEO11" s="1377"/>
      <c r="EEP11" s="1377"/>
      <c r="EEQ11" s="1377"/>
      <c r="EER11" s="1377"/>
      <c r="EES11" s="1377"/>
      <c r="EET11" s="1377"/>
      <c r="EEU11" s="1377"/>
      <c r="EEV11" s="1377"/>
      <c r="EEW11" s="1377"/>
      <c r="EEX11" s="1377"/>
      <c r="EEY11" s="1377"/>
      <c r="EEZ11" s="1377"/>
      <c r="EFA11" s="1377"/>
      <c r="EFB11" s="1377"/>
      <c r="EFC11" s="1377"/>
      <c r="EFD11" s="1377"/>
      <c r="EFE11" s="1377"/>
      <c r="EFF11" s="1377"/>
      <c r="EFG11" s="1377"/>
      <c r="EFH11" s="1377"/>
      <c r="EFI11" s="1377"/>
      <c r="EFJ11" s="1377"/>
      <c r="EFK11" s="1377"/>
      <c r="EFL11" s="1377"/>
      <c r="EFM11" s="1377"/>
      <c r="EFN11" s="1377"/>
      <c r="EFO11" s="1377"/>
      <c r="EFP11" s="1377"/>
      <c r="EFQ11" s="1377"/>
      <c r="EFR11" s="1377"/>
      <c r="EFS11" s="1377"/>
      <c r="EFT11" s="1377"/>
      <c r="EFU11" s="1377"/>
      <c r="EFV11" s="1377"/>
      <c r="EFW11" s="1377"/>
      <c r="EFX11" s="1377"/>
      <c r="EFY11" s="1377"/>
      <c r="EFZ11" s="1377"/>
      <c r="EGA11" s="1377"/>
      <c r="EGB11" s="1377"/>
      <c r="EGC11" s="1377"/>
      <c r="EGD11" s="1377"/>
      <c r="EGE11" s="1377"/>
      <c r="EGF11" s="1377"/>
      <c r="EGG11" s="1377"/>
      <c r="EGH11" s="1377"/>
      <c r="EGI11" s="1377"/>
      <c r="EGJ11" s="1377"/>
      <c r="EGK11" s="1377"/>
      <c r="EGL11" s="1377"/>
      <c r="EGM11" s="1377"/>
      <c r="EGN11" s="1377"/>
      <c r="EGO11" s="1377"/>
      <c r="EGP11" s="1377"/>
      <c r="EGQ11" s="1377"/>
      <c r="EGR11" s="1377"/>
      <c r="EGS11" s="1377"/>
      <c r="EGT11" s="1377"/>
      <c r="EGU11" s="1377"/>
      <c r="EGV11" s="1377"/>
      <c r="EGW11" s="1377"/>
      <c r="EGX11" s="1377"/>
      <c r="EGY11" s="1377"/>
      <c r="EGZ11" s="1377"/>
      <c r="EHA11" s="1377"/>
      <c r="EHB11" s="1377"/>
      <c r="EHC11" s="1377"/>
      <c r="EHD11" s="1377"/>
      <c r="EHE11" s="1377"/>
      <c r="EHF11" s="1377"/>
      <c r="EHG11" s="1377"/>
      <c r="EHH11" s="1377"/>
      <c r="EHI11" s="1377"/>
      <c r="EHJ11" s="1377"/>
      <c r="EHK11" s="1377"/>
      <c r="EHL11" s="1377"/>
      <c r="EHM11" s="1377"/>
      <c r="EHN11" s="1377"/>
      <c r="EHO11" s="1377"/>
      <c r="EHP11" s="1377"/>
      <c r="EHQ11" s="1377"/>
      <c r="EHR11" s="1377"/>
      <c r="EHS11" s="1377"/>
      <c r="EHT11" s="1377"/>
      <c r="EHU11" s="1377"/>
      <c r="EHV11" s="1377"/>
      <c r="EHW11" s="1377"/>
      <c r="EHX11" s="1377"/>
      <c r="EHY11" s="1377"/>
      <c r="EHZ11" s="1377"/>
      <c r="EIA11" s="1377"/>
      <c r="EIB11" s="1377"/>
      <c r="EIC11" s="1377"/>
      <c r="EID11" s="1377"/>
      <c r="EIE11" s="1377"/>
      <c r="EIF11" s="1377"/>
      <c r="EIG11" s="1377"/>
      <c r="EIH11" s="1377"/>
      <c r="EII11" s="1377"/>
      <c r="EIJ11" s="1377"/>
      <c r="EIK11" s="1377"/>
      <c r="EIL11" s="1377"/>
      <c r="EIM11" s="1377"/>
      <c r="EIN11" s="1377"/>
      <c r="EIO11" s="1377"/>
      <c r="EIP11" s="1377"/>
      <c r="EIQ11" s="1377"/>
      <c r="EIR11" s="1377"/>
      <c r="EIS11" s="1377"/>
      <c r="EIT11" s="1377"/>
      <c r="EIU11" s="1377"/>
      <c r="EIV11" s="1377"/>
      <c r="EIW11" s="1377"/>
      <c r="EIX11" s="1377"/>
      <c r="EIY11" s="1377"/>
      <c r="EIZ11" s="1377"/>
      <c r="EJA11" s="1377"/>
      <c r="EJB11" s="1377"/>
      <c r="EJC11" s="1377"/>
      <c r="EJD11" s="1377"/>
      <c r="EJE11" s="1377"/>
      <c r="EJF11" s="1377"/>
      <c r="EJG11" s="1377"/>
      <c r="EJH11" s="1377"/>
      <c r="EJI11" s="1377"/>
      <c r="EJJ11" s="1377"/>
      <c r="EJK11" s="1377"/>
      <c r="EJL11" s="1377"/>
      <c r="EJM11" s="1377"/>
      <c r="EJN11" s="1377"/>
      <c r="EJO11" s="1377"/>
      <c r="EJP11" s="1377"/>
      <c r="EJQ11" s="1377"/>
      <c r="EJR11" s="1377"/>
      <c r="EJS11" s="1377"/>
      <c r="EJT11" s="1377"/>
      <c r="EJU11" s="1377"/>
      <c r="EJV11" s="1377"/>
      <c r="EJW11" s="1377"/>
      <c r="EJX11" s="1377"/>
      <c r="EJY11" s="1377"/>
      <c r="EJZ11" s="1377"/>
      <c r="EKA11" s="1377"/>
      <c r="EKB11" s="1377"/>
      <c r="EKC11" s="1377"/>
      <c r="EKD11" s="1377"/>
      <c r="EKE11" s="1377"/>
      <c r="EKF11" s="1377"/>
      <c r="EKG11" s="1377"/>
      <c r="EKH11" s="1377"/>
      <c r="EKI11" s="1377"/>
      <c r="EKJ11" s="1377"/>
      <c r="EKK11" s="1377"/>
      <c r="EKL11" s="1377"/>
      <c r="EKM11" s="1377"/>
      <c r="EKN11" s="1377"/>
      <c r="EKO11" s="1377"/>
      <c r="EKP11" s="1377"/>
      <c r="EKQ11" s="1377"/>
      <c r="EKR11" s="1377"/>
      <c r="EKS11" s="1377"/>
      <c r="EKT11" s="1377"/>
      <c r="EKU11" s="1377"/>
      <c r="EKV11" s="1377"/>
      <c r="EKW11" s="1377"/>
      <c r="EKX11" s="1377"/>
      <c r="EKY11" s="1377"/>
      <c r="EKZ11" s="1377"/>
      <c r="ELA11" s="1377"/>
      <c r="ELB11" s="1377"/>
      <c r="ELC11" s="1377"/>
      <c r="ELD11" s="1377"/>
      <c r="ELE11" s="1377"/>
      <c r="ELF11" s="1377"/>
      <c r="ELG11" s="1377"/>
      <c r="ELH11" s="1377"/>
      <c r="ELI11" s="1377"/>
      <c r="ELJ11" s="1377"/>
      <c r="ELK11" s="1377"/>
      <c r="ELL11" s="1377"/>
      <c r="ELM11" s="1377"/>
      <c r="ELN11" s="1377"/>
      <c r="ELO11" s="1377"/>
      <c r="ELP11" s="1377"/>
      <c r="ELQ11" s="1377"/>
      <c r="ELR11" s="1377"/>
      <c r="ELS11" s="1377"/>
      <c r="ELT11" s="1377"/>
      <c r="ELU11" s="1377"/>
      <c r="ELV11" s="1377"/>
      <c r="ELW11" s="1377"/>
      <c r="ELX11" s="1377"/>
      <c r="ELY11" s="1377"/>
      <c r="ELZ11" s="1377"/>
      <c r="EMA11" s="1377"/>
      <c r="EMB11" s="1377"/>
      <c r="EMC11" s="1377"/>
      <c r="EMD11" s="1377"/>
      <c r="EME11" s="1377"/>
      <c r="EMF11" s="1377"/>
      <c r="EMG11" s="1377"/>
      <c r="EMH11" s="1377"/>
      <c r="EMI11" s="1377"/>
      <c r="EMJ11" s="1377"/>
      <c r="EMK11" s="1377"/>
      <c r="EML11" s="1377"/>
      <c r="EMM11" s="1377"/>
      <c r="EMN11" s="1377"/>
      <c r="EMO11" s="1377"/>
      <c r="EMP11" s="1377"/>
      <c r="EMQ11" s="1377"/>
      <c r="EMR11" s="1377"/>
      <c r="EMS11" s="1377"/>
      <c r="EMT11" s="1377"/>
      <c r="EMU11" s="1377"/>
      <c r="EMV11" s="1377"/>
      <c r="EMW11" s="1377"/>
      <c r="EMX11" s="1377"/>
      <c r="EMY11" s="1377"/>
      <c r="EMZ11" s="1377"/>
      <c r="ENA11" s="1377"/>
      <c r="ENB11" s="1377"/>
      <c r="ENC11" s="1377"/>
      <c r="END11" s="1377"/>
      <c r="ENE11" s="1377"/>
      <c r="ENF11" s="1377"/>
      <c r="ENG11" s="1377"/>
      <c r="ENH11" s="1377"/>
      <c r="ENI11" s="1377"/>
      <c r="ENJ11" s="1377"/>
      <c r="ENK11" s="1377"/>
      <c r="ENL11" s="1377"/>
      <c r="ENM11" s="1377"/>
      <c r="ENN11" s="1377"/>
      <c r="ENO11" s="1377"/>
      <c r="ENP11" s="1377"/>
      <c r="ENQ11" s="1377"/>
      <c r="ENR11" s="1377"/>
      <c r="ENS11" s="1377"/>
      <c r="ENT11" s="1377"/>
      <c r="ENU11" s="1377"/>
      <c r="ENV11" s="1377"/>
      <c r="ENW11" s="1377"/>
      <c r="ENX11" s="1377"/>
      <c r="ENY11" s="1377"/>
      <c r="ENZ11" s="1377"/>
      <c r="EOA11" s="1377"/>
      <c r="EOB11" s="1377"/>
      <c r="EOC11" s="1377"/>
      <c r="EOD11" s="1377"/>
      <c r="EOE11" s="1377"/>
      <c r="EOF11" s="1377"/>
      <c r="EOG11" s="1377"/>
      <c r="EOH11" s="1377"/>
      <c r="EOI11" s="1377"/>
      <c r="EOJ11" s="1377"/>
      <c r="EOK11" s="1377"/>
      <c r="EOL11" s="1377"/>
      <c r="EOM11" s="1377"/>
      <c r="EON11" s="1377"/>
      <c r="EOO11" s="1377"/>
      <c r="EOP11" s="1377"/>
      <c r="EOQ11" s="1377"/>
      <c r="EOR11" s="1377"/>
      <c r="EOS11" s="1377"/>
      <c r="EOT11" s="1377"/>
      <c r="EOU11" s="1377"/>
      <c r="EOV11" s="1377"/>
      <c r="EOW11" s="1377"/>
      <c r="EOX11" s="1377"/>
      <c r="EOY11" s="1377"/>
      <c r="EOZ11" s="1377"/>
      <c r="EPA11" s="1377"/>
      <c r="EPB11" s="1377"/>
      <c r="EPC11" s="1377"/>
      <c r="EPD11" s="1377"/>
      <c r="EPE11" s="1377"/>
      <c r="EPF11" s="1377"/>
      <c r="EPG11" s="1377"/>
      <c r="EPH11" s="1377"/>
      <c r="EPI11" s="1377"/>
      <c r="EPJ11" s="1377"/>
      <c r="EPK11" s="1377"/>
      <c r="EPL11" s="1377"/>
      <c r="EPM11" s="1377"/>
      <c r="EPN11" s="1377"/>
      <c r="EPO11" s="1377"/>
      <c r="EPP11" s="1377"/>
      <c r="EPQ11" s="1377"/>
      <c r="EPR11" s="1377"/>
      <c r="EPS11" s="1377"/>
      <c r="EPT11" s="1377"/>
      <c r="EPU11" s="1377"/>
      <c r="EPV11" s="1377"/>
      <c r="EPW11" s="1377"/>
      <c r="EPX11" s="1377"/>
      <c r="EPY11" s="1377"/>
      <c r="EPZ11" s="1377"/>
      <c r="EQA11" s="1377"/>
      <c r="EQB11" s="1377"/>
      <c r="EQC11" s="1377"/>
      <c r="EQD11" s="1377"/>
      <c r="EQE11" s="1377"/>
      <c r="EQF11" s="1377"/>
      <c r="EQG11" s="1377"/>
      <c r="EQH11" s="1377"/>
      <c r="EQI11" s="1377"/>
      <c r="EQJ11" s="1377"/>
      <c r="EQK11" s="1377"/>
      <c r="EQL11" s="1377"/>
      <c r="EQM11" s="1377"/>
      <c r="EQN11" s="1377"/>
      <c r="EQO11" s="1377"/>
      <c r="EQP11" s="1377"/>
      <c r="EQQ11" s="1377"/>
      <c r="EQR11" s="1377"/>
      <c r="EQS11" s="1377"/>
      <c r="EQT11" s="1377"/>
      <c r="EQU11" s="1377"/>
      <c r="EQV11" s="1377"/>
      <c r="EQW11" s="1377"/>
      <c r="EQX11" s="1377"/>
      <c r="EQY11" s="1377"/>
      <c r="EQZ11" s="1377"/>
      <c r="ERA11" s="1377"/>
      <c r="ERB11" s="1377"/>
      <c r="ERC11" s="1377"/>
      <c r="ERD11" s="1377"/>
      <c r="ERE11" s="1377"/>
      <c r="ERF11" s="1377"/>
      <c r="ERG11" s="1377"/>
      <c r="ERH11" s="1377"/>
      <c r="ERI11" s="1377"/>
      <c r="ERJ11" s="1377"/>
      <c r="ERK11" s="1377"/>
      <c r="ERL11" s="1377"/>
      <c r="ERM11" s="1377"/>
      <c r="ERN11" s="1377"/>
      <c r="ERO11" s="1377"/>
      <c r="ERP11" s="1377"/>
      <c r="ERQ11" s="1377"/>
      <c r="ERR11" s="1377"/>
      <c r="ERS11" s="1377"/>
      <c r="ERT11" s="1377"/>
      <c r="ERU11" s="1377"/>
      <c r="ERV11" s="1377"/>
      <c r="ERW11" s="1377"/>
      <c r="ERX11" s="1377"/>
      <c r="ERY11" s="1377"/>
      <c r="ERZ11" s="1377"/>
      <c r="ESA11" s="1377"/>
      <c r="ESB11" s="1377"/>
      <c r="ESC11" s="1377"/>
      <c r="ESD11" s="1377"/>
      <c r="ESE11" s="1377"/>
      <c r="ESF11" s="1377"/>
      <c r="ESG11" s="1377"/>
      <c r="ESH11" s="1377"/>
      <c r="ESI11" s="1377"/>
      <c r="ESJ11" s="1377"/>
      <c r="ESK11" s="1377"/>
      <c r="ESL11" s="1377"/>
      <c r="ESM11" s="1377"/>
      <c r="ESN11" s="1377"/>
      <c r="ESO11" s="1377"/>
      <c r="ESP11" s="1377"/>
      <c r="ESQ11" s="1377"/>
      <c r="ESR11" s="1377"/>
      <c r="ESS11" s="1377"/>
      <c r="EST11" s="1377"/>
      <c r="ESU11" s="1377"/>
      <c r="ESV11" s="1377"/>
      <c r="ESW11" s="1377"/>
      <c r="ESX11" s="1377"/>
      <c r="ESY11" s="1377"/>
      <c r="ESZ11" s="1377"/>
      <c r="ETA11" s="1377"/>
      <c r="ETB11" s="1377"/>
      <c r="ETC11" s="1377"/>
      <c r="ETD11" s="1377"/>
      <c r="ETE11" s="1377"/>
      <c r="ETF11" s="1377"/>
      <c r="ETG11" s="1377"/>
      <c r="ETH11" s="1377"/>
      <c r="ETI11" s="1377"/>
      <c r="ETJ11" s="1377"/>
      <c r="ETK11" s="1377"/>
      <c r="ETL11" s="1377"/>
      <c r="ETM11" s="1377"/>
      <c r="ETN11" s="1377"/>
      <c r="ETO11" s="1377"/>
      <c r="ETP11" s="1377"/>
      <c r="ETQ11" s="1377"/>
      <c r="ETR11" s="1377"/>
      <c r="ETS11" s="1377"/>
      <c r="ETT11" s="1377"/>
      <c r="ETU11" s="1377"/>
      <c r="ETV11" s="1377"/>
      <c r="ETW11" s="1377"/>
      <c r="ETX11" s="1377"/>
      <c r="ETY11" s="1377"/>
      <c r="ETZ11" s="1377"/>
      <c r="EUA11" s="1377"/>
      <c r="EUB11" s="1377"/>
      <c r="EUC11" s="1377"/>
      <c r="EUD11" s="1377"/>
      <c r="EUE11" s="1377"/>
      <c r="EUF11" s="1377"/>
      <c r="EUG11" s="1377"/>
      <c r="EUH11" s="1377"/>
      <c r="EUI11" s="1377"/>
      <c r="EUJ11" s="1377"/>
      <c r="EUK11" s="1377"/>
      <c r="EUL11" s="1377"/>
      <c r="EUM11" s="1377"/>
      <c r="EUN11" s="1377"/>
      <c r="EUO11" s="1377"/>
      <c r="EUP11" s="1377"/>
      <c r="EUQ11" s="1377"/>
      <c r="EUR11" s="1377"/>
      <c r="EUS11" s="1377"/>
      <c r="EUT11" s="1377"/>
      <c r="EUU11" s="1377"/>
      <c r="EUV11" s="1377"/>
      <c r="EUW11" s="1377"/>
      <c r="EUX11" s="1377"/>
      <c r="EUY11" s="1377"/>
      <c r="EUZ11" s="1377"/>
      <c r="EVA11" s="1377"/>
      <c r="EVB11" s="1377"/>
      <c r="EVC11" s="1377"/>
      <c r="EVD11" s="1377"/>
      <c r="EVE11" s="1377"/>
      <c r="EVF11" s="1377"/>
      <c r="EVG11" s="1377"/>
      <c r="EVH11" s="1377"/>
      <c r="EVI11" s="1377"/>
      <c r="EVJ11" s="1377"/>
      <c r="EVK11" s="1377"/>
      <c r="EVL11" s="1377"/>
      <c r="EVM11" s="1377"/>
      <c r="EVN11" s="1377"/>
      <c r="EVO11" s="1377"/>
      <c r="EVP11" s="1377"/>
      <c r="EVQ11" s="1377"/>
      <c r="EVR11" s="1377"/>
      <c r="EVS11" s="1377"/>
      <c r="EVT11" s="1377"/>
      <c r="EVU11" s="1377"/>
      <c r="EVV11" s="1377"/>
      <c r="EVW11" s="1377"/>
      <c r="EVX11" s="1377"/>
      <c r="EVY11" s="1377"/>
      <c r="EVZ11" s="1377"/>
      <c r="EWA11" s="1377"/>
      <c r="EWB11" s="1377"/>
      <c r="EWC11" s="1377"/>
      <c r="EWD11" s="1377"/>
      <c r="EWE11" s="1377"/>
      <c r="EWF11" s="1377"/>
      <c r="EWG11" s="1377"/>
      <c r="EWH11" s="1377"/>
      <c r="EWI11" s="1377"/>
      <c r="EWJ11" s="1377"/>
      <c r="EWK11" s="1377"/>
      <c r="EWL11" s="1377"/>
      <c r="EWM11" s="1377"/>
      <c r="EWN11" s="1377"/>
      <c r="EWO11" s="1377"/>
      <c r="EWP11" s="1377"/>
      <c r="EWQ11" s="1377"/>
      <c r="EWR11" s="1377"/>
      <c r="EWS11" s="1377"/>
      <c r="EWT11" s="1377"/>
      <c r="EWU11" s="1377"/>
      <c r="EWV11" s="1377"/>
      <c r="EWW11" s="1377"/>
      <c r="EWX11" s="1377"/>
      <c r="EWY11" s="1377"/>
      <c r="EWZ11" s="1377"/>
      <c r="EXA11" s="1377"/>
      <c r="EXB11" s="1377"/>
      <c r="EXC11" s="1377"/>
      <c r="EXD11" s="1377"/>
      <c r="EXE11" s="1377"/>
      <c r="EXF11" s="1377"/>
      <c r="EXG11" s="1377"/>
      <c r="EXH11" s="1377"/>
      <c r="EXI11" s="1377"/>
      <c r="EXJ11" s="1377"/>
      <c r="EXK11" s="1377"/>
      <c r="EXL11" s="1377"/>
      <c r="EXM11" s="1377"/>
      <c r="EXN11" s="1377"/>
      <c r="EXO11" s="1377"/>
      <c r="EXP11" s="1377"/>
      <c r="EXQ11" s="1377"/>
      <c r="EXR11" s="1377"/>
      <c r="EXS11" s="1377"/>
      <c r="EXT11" s="1377"/>
      <c r="EXU11" s="1377"/>
      <c r="EXV11" s="1377"/>
      <c r="EXW11" s="1377"/>
      <c r="EXX11" s="1377"/>
      <c r="EXY11" s="1377"/>
      <c r="EXZ11" s="1377"/>
      <c r="EYA11" s="1377"/>
      <c r="EYB11" s="1377"/>
      <c r="EYC11" s="1377"/>
      <c r="EYD11" s="1377"/>
      <c r="EYE11" s="1377"/>
      <c r="EYF11" s="1377"/>
      <c r="EYG11" s="1377"/>
      <c r="EYH11" s="1377"/>
      <c r="EYI11" s="1377"/>
      <c r="EYJ11" s="1377"/>
      <c r="EYK11" s="1377"/>
      <c r="EYL11" s="1377"/>
      <c r="EYM11" s="1377"/>
      <c r="EYN11" s="1377"/>
      <c r="EYO11" s="1377"/>
      <c r="EYP11" s="1377"/>
      <c r="EYQ11" s="1377"/>
      <c r="EYR11" s="1377"/>
      <c r="EYS11" s="1377"/>
      <c r="EYT11" s="1377"/>
      <c r="EYU11" s="1377"/>
      <c r="EYV11" s="1377"/>
      <c r="EYW11" s="1377"/>
      <c r="EYX11" s="1377"/>
      <c r="EYY11" s="1377"/>
      <c r="EYZ11" s="1377"/>
      <c r="EZA11" s="1377"/>
      <c r="EZB11" s="1377"/>
      <c r="EZC11" s="1377"/>
      <c r="EZD11" s="1377"/>
      <c r="EZE11" s="1377"/>
      <c r="EZF11" s="1377"/>
      <c r="EZG11" s="1377"/>
      <c r="EZH11" s="1377"/>
      <c r="EZI11" s="1377"/>
      <c r="EZJ11" s="1377"/>
      <c r="EZK11" s="1377"/>
      <c r="EZL11" s="1377"/>
      <c r="EZM11" s="1377"/>
      <c r="EZN11" s="1377"/>
      <c r="EZO11" s="1377"/>
      <c r="EZP11" s="1377"/>
      <c r="EZQ11" s="1377"/>
      <c r="EZR11" s="1377"/>
      <c r="EZS11" s="1377"/>
      <c r="EZT11" s="1377"/>
      <c r="EZU11" s="1377"/>
      <c r="EZV11" s="1377"/>
      <c r="EZW11" s="1377"/>
      <c r="EZX11" s="1377"/>
      <c r="EZY11" s="1377"/>
      <c r="EZZ11" s="1377"/>
      <c r="FAA11" s="1377"/>
      <c r="FAB11" s="1377"/>
      <c r="FAC11" s="1377"/>
      <c r="FAD11" s="1377"/>
      <c r="FAE11" s="1377"/>
      <c r="FAF11" s="1377"/>
      <c r="FAG11" s="1377"/>
      <c r="FAH11" s="1377"/>
      <c r="FAI11" s="1377"/>
      <c r="FAJ11" s="1377"/>
      <c r="FAK11" s="1377"/>
      <c r="FAL11" s="1377"/>
      <c r="FAM11" s="1377"/>
      <c r="FAN11" s="1377"/>
      <c r="FAO11" s="1377"/>
      <c r="FAP11" s="1377"/>
      <c r="FAQ11" s="1377"/>
      <c r="FAR11" s="1377"/>
      <c r="FAS11" s="1377"/>
      <c r="FAT11" s="1377"/>
      <c r="FAU11" s="1377"/>
      <c r="FAV11" s="1377"/>
      <c r="FAW11" s="1377"/>
      <c r="FAX11" s="1377"/>
      <c r="FAY11" s="1377"/>
      <c r="FAZ11" s="1377"/>
      <c r="FBA11" s="1377"/>
      <c r="FBB11" s="1377"/>
      <c r="FBC11" s="1377"/>
      <c r="FBD11" s="1377"/>
      <c r="FBE11" s="1377"/>
      <c r="FBF11" s="1377"/>
      <c r="FBG11" s="1377"/>
      <c r="FBH11" s="1377"/>
      <c r="FBI11" s="1377"/>
      <c r="FBJ11" s="1377"/>
      <c r="FBK11" s="1377"/>
      <c r="FBL11" s="1377"/>
      <c r="FBM11" s="1377"/>
      <c r="FBN11" s="1377"/>
      <c r="FBO11" s="1377"/>
      <c r="FBP11" s="1377"/>
      <c r="FBQ11" s="1377"/>
      <c r="FBR11" s="1377"/>
      <c r="FBS11" s="1377"/>
      <c r="FBT11" s="1377"/>
      <c r="FBU11" s="1377"/>
      <c r="FBV11" s="1377"/>
      <c r="FBW11" s="1377"/>
      <c r="FBX11" s="1377"/>
      <c r="FBY11" s="1377"/>
      <c r="FBZ11" s="1377"/>
      <c r="FCA11" s="1377"/>
      <c r="FCB11" s="1377"/>
      <c r="FCC11" s="1377"/>
      <c r="FCD11" s="1377"/>
      <c r="FCE11" s="1377"/>
      <c r="FCF11" s="1377"/>
      <c r="FCG11" s="1377"/>
      <c r="FCH11" s="1377"/>
      <c r="FCI11" s="1377"/>
      <c r="FCJ11" s="1377"/>
      <c r="FCK11" s="1377"/>
      <c r="FCL11" s="1377"/>
      <c r="FCM11" s="1377"/>
      <c r="FCN11" s="1377"/>
      <c r="FCO11" s="1377"/>
      <c r="FCP11" s="1377"/>
      <c r="FCQ11" s="1377"/>
      <c r="FCR11" s="1377"/>
      <c r="FCS11" s="1377"/>
      <c r="FCT11" s="1377"/>
      <c r="FCU11" s="1377"/>
      <c r="FCV11" s="1377"/>
      <c r="FCW11" s="1377"/>
      <c r="FCX11" s="1377"/>
      <c r="FCY11" s="1377"/>
      <c r="FCZ11" s="1377"/>
      <c r="FDA11" s="1377"/>
      <c r="FDB11" s="1377"/>
      <c r="FDC11" s="1377"/>
      <c r="FDD11" s="1377"/>
      <c r="FDE11" s="1377"/>
      <c r="FDF11" s="1377"/>
      <c r="FDG11" s="1377"/>
      <c r="FDH11" s="1377"/>
      <c r="FDI11" s="1377"/>
      <c r="FDJ11" s="1377"/>
      <c r="FDK11" s="1377"/>
      <c r="FDL11" s="1377"/>
      <c r="FDM11" s="1377"/>
      <c r="FDN11" s="1377"/>
      <c r="FDO11" s="1377"/>
      <c r="FDP11" s="1377"/>
      <c r="FDQ11" s="1377"/>
      <c r="FDR11" s="1377"/>
      <c r="FDS11" s="1377"/>
      <c r="FDT11" s="1377"/>
      <c r="FDU11" s="1377"/>
      <c r="FDV11" s="1377"/>
      <c r="FDW11" s="1377"/>
      <c r="FDX11" s="1377"/>
      <c r="FDY11" s="1377"/>
      <c r="FDZ11" s="1377"/>
      <c r="FEA11" s="1377"/>
      <c r="FEB11" s="1377"/>
      <c r="FEC11" s="1377"/>
      <c r="FED11" s="1377"/>
      <c r="FEE11" s="1377"/>
      <c r="FEF11" s="1377"/>
      <c r="FEG11" s="1377"/>
      <c r="FEH11" s="1377"/>
      <c r="FEI11" s="1377"/>
      <c r="FEJ11" s="1377"/>
      <c r="FEK11" s="1377"/>
      <c r="FEL11" s="1377"/>
      <c r="FEM11" s="1377"/>
      <c r="FEN11" s="1377"/>
      <c r="FEO11" s="1377"/>
      <c r="FEP11" s="1377"/>
      <c r="FEQ11" s="1377"/>
      <c r="FER11" s="1377"/>
      <c r="FES11" s="1377"/>
      <c r="FET11" s="1377"/>
      <c r="FEU11" s="1377"/>
      <c r="FEV11" s="1377"/>
      <c r="FEW11" s="1377"/>
      <c r="FEX11" s="1377"/>
      <c r="FEY11" s="1377"/>
      <c r="FEZ11" s="1377"/>
      <c r="FFA11" s="1377"/>
      <c r="FFB11" s="1377"/>
      <c r="FFC11" s="1377"/>
      <c r="FFD11" s="1377"/>
      <c r="FFE11" s="1377"/>
      <c r="FFF11" s="1377"/>
      <c r="FFG11" s="1377"/>
      <c r="FFH11" s="1377"/>
      <c r="FFI11" s="1377"/>
      <c r="FFJ11" s="1377"/>
      <c r="FFK11" s="1377"/>
      <c r="FFL11" s="1377"/>
      <c r="FFM11" s="1377"/>
      <c r="FFN11" s="1377"/>
      <c r="FFO11" s="1377"/>
      <c r="FFP11" s="1377"/>
      <c r="FFQ11" s="1377"/>
      <c r="FFR11" s="1377"/>
      <c r="FFS11" s="1377"/>
      <c r="FFT11" s="1377"/>
      <c r="FFU11" s="1377"/>
      <c r="FFV11" s="1377"/>
      <c r="FFW11" s="1377"/>
      <c r="FFX11" s="1377"/>
      <c r="FFY11" s="1377"/>
      <c r="FFZ11" s="1377"/>
      <c r="FGA11" s="1377"/>
      <c r="FGB11" s="1377"/>
      <c r="FGC11" s="1377"/>
      <c r="FGD11" s="1377"/>
      <c r="FGE11" s="1377"/>
      <c r="FGF11" s="1377"/>
      <c r="FGG11" s="1377"/>
      <c r="FGH11" s="1377"/>
      <c r="FGI11" s="1377"/>
      <c r="FGJ11" s="1377"/>
      <c r="FGK11" s="1377"/>
      <c r="FGL11" s="1377"/>
      <c r="FGM11" s="1377"/>
      <c r="FGN11" s="1377"/>
      <c r="FGO11" s="1377"/>
      <c r="FGP11" s="1377"/>
      <c r="FGQ11" s="1377"/>
      <c r="FGR11" s="1377"/>
      <c r="FGS11" s="1377"/>
      <c r="FGT11" s="1377"/>
      <c r="FGU11" s="1377"/>
      <c r="FGV11" s="1377"/>
      <c r="FGW11" s="1377"/>
      <c r="FGX11" s="1377"/>
      <c r="FGY11" s="1377"/>
      <c r="FGZ11" s="1377"/>
      <c r="FHA11" s="1377"/>
      <c r="FHB11" s="1377"/>
      <c r="FHC11" s="1377"/>
      <c r="FHD11" s="1377"/>
      <c r="FHE11" s="1377"/>
      <c r="FHF11" s="1377"/>
      <c r="FHG11" s="1377"/>
      <c r="FHH11" s="1377"/>
      <c r="FHI11" s="1377"/>
      <c r="FHJ11" s="1377"/>
      <c r="FHK11" s="1377"/>
      <c r="FHL11" s="1377"/>
      <c r="FHM11" s="1377"/>
      <c r="FHN11" s="1377"/>
      <c r="FHO11" s="1377"/>
      <c r="FHP11" s="1377"/>
      <c r="FHQ11" s="1377"/>
      <c r="FHR11" s="1377"/>
      <c r="FHS11" s="1377"/>
      <c r="FHT11" s="1377"/>
      <c r="FHU11" s="1377"/>
      <c r="FHV11" s="1377"/>
      <c r="FHW11" s="1377"/>
      <c r="FHX11" s="1377"/>
      <c r="FHY11" s="1377"/>
      <c r="FHZ11" s="1377"/>
      <c r="FIA11" s="1377"/>
      <c r="FIB11" s="1377"/>
      <c r="FIC11" s="1377"/>
      <c r="FID11" s="1377"/>
      <c r="FIE11" s="1377"/>
      <c r="FIF11" s="1377"/>
      <c r="FIG11" s="1377"/>
      <c r="FIH11" s="1377"/>
      <c r="FII11" s="1377"/>
      <c r="FIJ11" s="1377"/>
      <c r="FIK11" s="1377"/>
      <c r="FIL11" s="1377"/>
      <c r="FIM11" s="1377"/>
      <c r="FIN11" s="1377"/>
      <c r="FIO11" s="1377"/>
      <c r="FIP11" s="1377"/>
      <c r="FIQ11" s="1377"/>
      <c r="FIR11" s="1377"/>
      <c r="FIS11" s="1377"/>
      <c r="FIT11" s="1377"/>
      <c r="FIU11" s="1377"/>
      <c r="FIV11" s="1377"/>
      <c r="FIW11" s="1377"/>
      <c r="FIX11" s="1377"/>
      <c r="FIY11" s="1377"/>
      <c r="FIZ11" s="1377"/>
      <c r="FJA11" s="1377"/>
      <c r="FJB11" s="1377"/>
      <c r="FJC11" s="1377"/>
      <c r="FJD11" s="1377"/>
      <c r="FJE11" s="1377"/>
      <c r="FJF11" s="1377"/>
      <c r="FJG11" s="1377"/>
      <c r="FJH11" s="1377"/>
      <c r="FJI11" s="1377"/>
      <c r="FJJ11" s="1377"/>
      <c r="FJK11" s="1377"/>
      <c r="FJL11" s="1377"/>
      <c r="FJM11" s="1377"/>
      <c r="FJN11" s="1377"/>
      <c r="FJO11" s="1377"/>
      <c r="FJP11" s="1377"/>
      <c r="FJQ11" s="1377"/>
      <c r="FJR11" s="1377"/>
      <c r="FJS11" s="1377"/>
      <c r="FJT11" s="1377"/>
      <c r="FJU11" s="1377"/>
      <c r="FJV11" s="1377"/>
      <c r="FJW11" s="1377"/>
      <c r="FJX11" s="1377"/>
      <c r="FJY11" s="1377"/>
      <c r="FJZ11" s="1377"/>
      <c r="FKA11" s="1377"/>
      <c r="FKB11" s="1377"/>
      <c r="FKC11" s="1377"/>
      <c r="FKD11" s="1377"/>
      <c r="FKE11" s="1377"/>
      <c r="FKF11" s="1377"/>
      <c r="FKG11" s="1377"/>
      <c r="FKH11" s="1377"/>
      <c r="FKI11" s="1377"/>
      <c r="FKJ11" s="1377"/>
      <c r="FKK11" s="1377"/>
      <c r="FKL11" s="1377"/>
      <c r="FKM11" s="1377"/>
      <c r="FKN11" s="1377"/>
      <c r="FKO11" s="1377"/>
      <c r="FKP11" s="1377"/>
      <c r="FKQ11" s="1377"/>
      <c r="FKR11" s="1377"/>
      <c r="FKS11" s="1377"/>
      <c r="FKT11" s="1377"/>
      <c r="FKU11" s="1377"/>
      <c r="FKV11" s="1377"/>
      <c r="FKW11" s="1377"/>
      <c r="FKX11" s="1377"/>
      <c r="FKY11" s="1377"/>
      <c r="FKZ11" s="1377"/>
      <c r="FLA11" s="1377"/>
      <c r="FLB11" s="1377"/>
      <c r="FLC11" s="1377"/>
      <c r="FLD11" s="1377"/>
      <c r="FLE11" s="1377"/>
      <c r="FLF11" s="1377"/>
      <c r="FLG11" s="1377"/>
      <c r="FLH11" s="1377"/>
      <c r="FLI11" s="1377"/>
      <c r="FLJ11" s="1377"/>
      <c r="FLK11" s="1377"/>
      <c r="FLL11" s="1377"/>
      <c r="FLM11" s="1377"/>
      <c r="FLN11" s="1377"/>
      <c r="FLO11" s="1377"/>
      <c r="FLP11" s="1377"/>
      <c r="FLQ11" s="1377"/>
      <c r="FLR11" s="1377"/>
      <c r="FLS11" s="1377"/>
      <c r="FLT11" s="1377"/>
      <c r="FLU11" s="1377"/>
      <c r="FLV11" s="1377"/>
      <c r="FLW11" s="1377"/>
      <c r="FLX11" s="1377"/>
      <c r="FLY11" s="1377"/>
      <c r="FLZ11" s="1377"/>
      <c r="FMA11" s="1377"/>
      <c r="FMB11" s="1377"/>
      <c r="FMC11" s="1377"/>
      <c r="FMD11" s="1377"/>
      <c r="FME11" s="1377"/>
      <c r="FMF11" s="1377"/>
      <c r="FMG11" s="1377"/>
      <c r="FMH11" s="1377"/>
      <c r="FMI11" s="1377"/>
      <c r="FMJ11" s="1377"/>
      <c r="FMK11" s="1377"/>
      <c r="FML11" s="1377"/>
      <c r="FMM11" s="1377"/>
      <c r="FMN11" s="1377"/>
      <c r="FMO11" s="1377"/>
      <c r="FMP11" s="1377"/>
      <c r="FMQ11" s="1377"/>
      <c r="FMR11" s="1377"/>
      <c r="FMS11" s="1377"/>
      <c r="FMT11" s="1377"/>
      <c r="FMU11" s="1377"/>
      <c r="FMV11" s="1377"/>
      <c r="FMW11" s="1377"/>
      <c r="FMX11" s="1377"/>
      <c r="FMY11" s="1377"/>
      <c r="FMZ11" s="1377"/>
      <c r="FNA11" s="1377"/>
      <c r="FNB11" s="1377"/>
      <c r="FNC11" s="1377"/>
      <c r="FND11" s="1377"/>
      <c r="FNE11" s="1377"/>
      <c r="FNF11" s="1377"/>
      <c r="FNG11" s="1377"/>
      <c r="FNH11" s="1377"/>
      <c r="FNI11" s="1377"/>
      <c r="FNJ11" s="1377"/>
      <c r="FNK11" s="1377"/>
      <c r="FNL11" s="1377"/>
      <c r="FNM11" s="1377"/>
      <c r="FNN11" s="1377"/>
      <c r="FNO11" s="1377"/>
      <c r="FNP11" s="1377"/>
      <c r="FNQ11" s="1377"/>
      <c r="FNR11" s="1377"/>
      <c r="FNS11" s="1377"/>
      <c r="FNT11" s="1377"/>
      <c r="FNU11" s="1377"/>
      <c r="FNV11" s="1377"/>
      <c r="FNW11" s="1377"/>
      <c r="FNX11" s="1377"/>
      <c r="FNY11" s="1377"/>
      <c r="FNZ11" s="1377"/>
      <c r="FOA11" s="1377"/>
      <c r="FOB11" s="1377"/>
      <c r="FOC11" s="1377"/>
      <c r="FOD11" s="1377"/>
      <c r="FOE11" s="1377"/>
      <c r="FOF11" s="1377"/>
      <c r="FOG11" s="1377"/>
      <c r="FOH11" s="1377"/>
      <c r="FOI11" s="1377"/>
      <c r="FOJ11" s="1377"/>
      <c r="FOK11" s="1377"/>
      <c r="FOL11" s="1377"/>
      <c r="FOM11" s="1377"/>
      <c r="FON11" s="1377"/>
      <c r="FOO11" s="1377"/>
      <c r="FOP11" s="1377"/>
      <c r="FOQ11" s="1377"/>
      <c r="FOR11" s="1377"/>
      <c r="FOS11" s="1377"/>
      <c r="FOT11" s="1377"/>
      <c r="FOU11" s="1377"/>
      <c r="FOV11" s="1377"/>
      <c r="FOW11" s="1377"/>
      <c r="FOX11" s="1377"/>
      <c r="FOY11" s="1377"/>
      <c r="FOZ11" s="1377"/>
      <c r="FPA11" s="1377"/>
      <c r="FPB11" s="1377"/>
      <c r="FPC11" s="1377"/>
      <c r="FPD11" s="1377"/>
      <c r="FPE11" s="1377"/>
      <c r="FPF11" s="1377"/>
      <c r="FPG11" s="1377"/>
      <c r="FPH11" s="1377"/>
      <c r="FPI11" s="1377"/>
      <c r="FPJ11" s="1377"/>
      <c r="FPK11" s="1377"/>
      <c r="FPL11" s="1377"/>
      <c r="FPM11" s="1377"/>
      <c r="FPN11" s="1377"/>
      <c r="FPO11" s="1377"/>
      <c r="FPP11" s="1377"/>
      <c r="FPQ11" s="1377"/>
      <c r="FPR11" s="1377"/>
      <c r="FPS11" s="1377"/>
      <c r="FPT11" s="1377"/>
      <c r="FPU11" s="1377"/>
      <c r="FPV11" s="1377"/>
      <c r="FPW11" s="1377"/>
      <c r="FPX11" s="1377"/>
      <c r="FPY11" s="1377"/>
      <c r="FPZ11" s="1377"/>
      <c r="FQA11" s="1377"/>
      <c r="FQB11" s="1377"/>
      <c r="FQC11" s="1377"/>
      <c r="FQD11" s="1377"/>
      <c r="FQE11" s="1377"/>
      <c r="FQF11" s="1377"/>
      <c r="FQG11" s="1377"/>
      <c r="FQH11" s="1377"/>
      <c r="FQI11" s="1377"/>
      <c r="FQJ11" s="1377"/>
      <c r="FQK11" s="1377"/>
      <c r="FQL11" s="1377"/>
      <c r="FQM11" s="1377"/>
      <c r="FQN11" s="1377"/>
      <c r="FQO11" s="1377"/>
      <c r="FQP11" s="1377"/>
      <c r="FQQ11" s="1377"/>
      <c r="FQR11" s="1377"/>
      <c r="FQS11" s="1377"/>
      <c r="FQT11" s="1377"/>
      <c r="FQU11" s="1377"/>
      <c r="FQV11" s="1377"/>
      <c r="FQW11" s="1377"/>
      <c r="FQX11" s="1377"/>
      <c r="FQY11" s="1377"/>
      <c r="FQZ11" s="1377"/>
      <c r="FRA11" s="1377"/>
      <c r="FRB11" s="1377"/>
      <c r="FRC11" s="1377"/>
      <c r="FRD11" s="1377"/>
      <c r="FRE11" s="1377"/>
      <c r="FRF11" s="1377"/>
      <c r="FRG11" s="1377"/>
      <c r="FRH11" s="1377"/>
      <c r="FRI11" s="1377"/>
      <c r="FRJ11" s="1377"/>
      <c r="FRK11" s="1377"/>
      <c r="FRL11" s="1377"/>
      <c r="FRM11" s="1377"/>
      <c r="FRN11" s="1377"/>
      <c r="FRO11" s="1377"/>
      <c r="FRP11" s="1377"/>
      <c r="FRQ11" s="1377"/>
      <c r="FRR11" s="1377"/>
      <c r="FRS11" s="1377"/>
      <c r="FRT11" s="1377"/>
      <c r="FRU11" s="1377"/>
      <c r="FRV11" s="1377"/>
      <c r="FRW11" s="1377"/>
      <c r="FRX11" s="1377"/>
      <c r="FRY11" s="1377"/>
      <c r="FRZ11" s="1377"/>
      <c r="FSA11" s="1377"/>
      <c r="FSB11" s="1377"/>
      <c r="FSC11" s="1377"/>
      <c r="FSD11" s="1377"/>
      <c r="FSE11" s="1377"/>
      <c r="FSF11" s="1377"/>
      <c r="FSG11" s="1377"/>
      <c r="FSH11" s="1377"/>
      <c r="FSI11" s="1377"/>
      <c r="FSJ11" s="1377"/>
      <c r="FSK11" s="1377"/>
      <c r="FSL11" s="1377"/>
      <c r="FSM11" s="1377"/>
      <c r="FSN11" s="1377"/>
      <c r="FSO11" s="1377"/>
      <c r="FSP11" s="1377"/>
      <c r="FSQ11" s="1377"/>
      <c r="FSR11" s="1377"/>
      <c r="FSS11" s="1377"/>
      <c r="FST11" s="1377"/>
      <c r="FSU11" s="1377"/>
      <c r="FSV11" s="1377"/>
      <c r="FSW11" s="1377"/>
      <c r="FSX11" s="1377"/>
      <c r="FSY11" s="1377"/>
      <c r="FSZ11" s="1377"/>
      <c r="FTA11" s="1377"/>
      <c r="FTB11" s="1377"/>
      <c r="FTC11" s="1377"/>
      <c r="FTD11" s="1377"/>
      <c r="FTE11" s="1377"/>
      <c r="FTF11" s="1377"/>
      <c r="FTG11" s="1377"/>
      <c r="FTH11" s="1377"/>
      <c r="FTI11" s="1377"/>
      <c r="FTJ11" s="1377"/>
      <c r="FTK11" s="1377"/>
      <c r="FTL11" s="1377"/>
      <c r="FTM11" s="1377"/>
      <c r="FTN11" s="1377"/>
      <c r="FTO11" s="1377"/>
      <c r="FTP11" s="1377"/>
      <c r="FTQ11" s="1377"/>
      <c r="FTR11" s="1377"/>
      <c r="FTS11" s="1377"/>
      <c r="FTT11" s="1377"/>
      <c r="FTU11" s="1377"/>
      <c r="FTV11" s="1377"/>
      <c r="FTW11" s="1377"/>
      <c r="FTX11" s="1377"/>
      <c r="FTY11" s="1377"/>
      <c r="FTZ11" s="1377"/>
      <c r="FUA11" s="1377"/>
      <c r="FUB11" s="1377"/>
      <c r="FUC11" s="1377"/>
      <c r="FUD11" s="1377"/>
      <c r="FUE11" s="1377"/>
      <c r="FUF11" s="1377"/>
      <c r="FUG11" s="1377"/>
      <c r="FUH11" s="1377"/>
      <c r="FUI11" s="1377"/>
      <c r="FUJ11" s="1377"/>
      <c r="FUK11" s="1377"/>
      <c r="FUL11" s="1377"/>
      <c r="FUM11" s="1377"/>
      <c r="FUN11" s="1377"/>
      <c r="FUO11" s="1377"/>
      <c r="FUP11" s="1377"/>
      <c r="FUQ11" s="1377"/>
      <c r="FUR11" s="1377"/>
      <c r="FUS11" s="1377"/>
      <c r="FUT11" s="1377"/>
      <c r="FUU11" s="1377"/>
      <c r="FUV11" s="1377"/>
      <c r="FUW11" s="1377"/>
      <c r="FUX11" s="1377"/>
      <c r="FUY11" s="1377"/>
      <c r="FUZ11" s="1377"/>
      <c r="FVA11" s="1377"/>
      <c r="FVB11" s="1377"/>
      <c r="FVC11" s="1377"/>
      <c r="FVD11" s="1377"/>
      <c r="FVE11" s="1377"/>
      <c r="FVF11" s="1377"/>
      <c r="FVG11" s="1377"/>
      <c r="FVH11" s="1377"/>
      <c r="FVI11" s="1377"/>
      <c r="FVJ11" s="1377"/>
      <c r="FVK11" s="1377"/>
      <c r="FVL11" s="1377"/>
      <c r="FVM11" s="1377"/>
      <c r="FVN11" s="1377"/>
      <c r="FVO11" s="1377"/>
      <c r="FVP11" s="1377"/>
      <c r="FVQ11" s="1377"/>
      <c r="FVR11" s="1377"/>
      <c r="FVS11" s="1377"/>
      <c r="FVT11" s="1377"/>
      <c r="FVU11" s="1377"/>
      <c r="FVV11" s="1377"/>
      <c r="FVW11" s="1377"/>
      <c r="FVX11" s="1377"/>
      <c r="FVY11" s="1377"/>
      <c r="FVZ11" s="1377"/>
      <c r="FWA11" s="1377"/>
      <c r="FWB11" s="1377"/>
      <c r="FWC11" s="1377"/>
      <c r="FWD11" s="1377"/>
      <c r="FWE11" s="1377"/>
      <c r="FWF11" s="1377"/>
      <c r="FWG11" s="1377"/>
      <c r="FWH11" s="1377"/>
      <c r="FWI11" s="1377"/>
      <c r="FWJ11" s="1377"/>
      <c r="FWK11" s="1377"/>
      <c r="FWL11" s="1377"/>
      <c r="FWM11" s="1377"/>
      <c r="FWN11" s="1377"/>
      <c r="FWO11" s="1377"/>
      <c r="FWP11" s="1377"/>
      <c r="FWQ11" s="1377"/>
      <c r="FWR11" s="1377"/>
      <c r="FWS11" s="1377"/>
      <c r="FWT11" s="1377"/>
      <c r="FWU11" s="1377"/>
      <c r="FWV11" s="1377"/>
      <c r="FWW11" s="1377"/>
      <c r="FWX11" s="1377"/>
      <c r="FWY11" s="1377"/>
      <c r="FWZ11" s="1377"/>
      <c r="FXA11" s="1377"/>
      <c r="FXB11" s="1377"/>
      <c r="FXC11" s="1377"/>
      <c r="FXD11" s="1377"/>
      <c r="FXE11" s="1377"/>
      <c r="FXF11" s="1377"/>
      <c r="FXG11" s="1377"/>
      <c r="FXH11" s="1377"/>
      <c r="FXI11" s="1377"/>
      <c r="FXJ11" s="1377"/>
      <c r="FXK11" s="1377"/>
      <c r="FXL11" s="1377"/>
      <c r="FXM11" s="1377"/>
      <c r="FXN11" s="1377"/>
      <c r="FXO11" s="1377"/>
      <c r="FXP11" s="1377"/>
      <c r="FXQ11" s="1377"/>
      <c r="FXR11" s="1377"/>
      <c r="FXS11" s="1377"/>
      <c r="FXT11" s="1377"/>
      <c r="FXU11" s="1377"/>
      <c r="FXV11" s="1377"/>
      <c r="FXW11" s="1377"/>
      <c r="FXX11" s="1377"/>
      <c r="FXY11" s="1377"/>
      <c r="FXZ11" s="1377"/>
      <c r="FYA11" s="1377"/>
      <c r="FYB11" s="1377"/>
      <c r="FYC11" s="1377"/>
      <c r="FYD11" s="1377"/>
      <c r="FYE11" s="1377"/>
      <c r="FYF11" s="1377"/>
      <c r="FYG11" s="1377"/>
      <c r="FYH11" s="1377"/>
      <c r="FYI11" s="1377"/>
      <c r="FYJ11" s="1377"/>
      <c r="FYK11" s="1377"/>
      <c r="FYL11" s="1377"/>
      <c r="FYM11" s="1377"/>
      <c r="FYN11" s="1377"/>
      <c r="FYO11" s="1377"/>
      <c r="FYP11" s="1377"/>
      <c r="FYQ11" s="1377"/>
      <c r="FYR11" s="1377"/>
      <c r="FYS11" s="1377"/>
      <c r="FYT11" s="1377"/>
      <c r="FYU11" s="1377"/>
      <c r="FYV11" s="1377"/>
      <c r="FYW11" s="1377"/>
      <c r="FYX11" s="1377"/>
      <c r="FYY11" s="1377"/>
      <c r="FYZ11" s="1377"/>
      <c r="FZA11" s="1377"/>
      <c r="FZB11" s="1377"/>
      <c r="FZC11" s="1377"/>
      <c r="FZD11" s="1377"/>
      <c r="FZE11" s="1377"/>
      <c r="FZF11" s="1377"/>
      <c r="FZG11" s="1377"/>
      <c r="FZH11" s="1377"/>
      <c r="FZI11" s="1377"/>
      <c r="FZJ11" s="1377"/>
      <c r="FZK11" s="1377"/>
      <c r="FZL11" s="1377"/>
      <c r="FZM11" s="1377"/>
      <c r="FZN11" s="1377"/>
      <c r="FZO11" s="1377"/>
      <c r="FZP11" s="1377"/>
      <c r="FZQ11" s="1377"/>
      <c r="FZR11" s="1377"/>
      <c r="FZS11" s="1377"/>
      <c r="FZT11" s="1377"/>
      <c r="FZU11" s="1377"/>
      <c r="FZV11" s="1377"/>
      <c r="FZW11" s="1377"/>
      <c r="FZX11" s="1377"/>
      <c r="FZY11" s="1377"/>
      <c r="FZZ11" s="1377"/>
      <c r="GAA11" s="1377"/>
      <c r="GAB11" s="1377"/>
      <c r="GAC11" s="1377"/>
      <c r="GAD11" s="1377"/>
      <c r="GAE11" s="1377"/>
      <c r="GAF11" s="1377"/>
      <c r="GAG11" s="1377"/>
      <c r="GAH11" s="1377"/>
      <c r="GAI11" s="1377"/>
      <c r="GAJ11" s="1377"/>
      <c r="GAK11" s="1377"/>
      <c r="GAL11" s="1377"/>
      <c r="GAM11" s="1377"/>
      <c r="GAN11" s="1377"/>
      <c r="GAO11" s="1377"/>
      <c r="GAP11" s="1377"/>
      <c r="GAQ11" s="1377"/>
      <c r="GAR11" s="1377"/>
      <c r="GAS11" s="1377"/>
      <c r="GAT11" s="1377"/>
      <c r="GAU11" s="1377"/>
      <c r="GAV11" s="1377"/>
      <c r="GAW11" s="1377"/>
      <c r="GAX11" s="1377"/>
      <c r="GAY11" s="1377"/>
      <c r="GAZ11" s="1377"/>
      <c r="GBA11" s="1377"/>
      <c r="GBB11" s="1377"/>
      <c r="GBC11" s="1377"/>
      <c r="GBD11" s="1377"/>
      <c r="GBE11" s="1377"/>
      <c r="GBF11" s="1377"/>
      <c r="GBG11" s="1377"/>
      <c r="GBH11" s="1377"/>
      <c r="GBI11" s="1377"/>
      <c r="GBJ11" s="1377"/>
      <c r="GBK11" s="1377"/>
      <c r="GBL11" s="1377"/>
      <c r="GBM11" s="1377"/>
      <c r="GBN11" s="1377"/>
      <c r="GBO11" s="1377"/>
      <c r="GBP11" s="1377"/>
      <c r="GBQ11" s="1377"/>
      <c r="GBR11" s="1377"/>
      <c r="GBS11" s="1377"/>
      <c r="GBT11" s="1377"/>
      <c r="GBU11" s="1377"/>
      <c r="GBV11" s="1377"/>
      <c r="GBW11" s="1377"/>
      <c r="GBX11" s="1377"/>
      <c r="GBY11" s="1377"/>
      <c r="GBZ11" s="1377"/>
      <c r="GCA11" s="1377"/>
      <c r="GCB11" s="1377"/>
      <c r="GCC11" s="1377"/>
      <c r="GCD11" s="1377"/>
      <c r="GCE11" s="1377"/>
      <c r="GCF11" s="1377"/>
      <c r="GCG11" s="1377"/>
      <c r="GCH11" s="1377"/>
      <c r="GCI11" s="1377"/>
      <c r="GCJ11" s="1377"/>
      <c r="GCK11" s="1377"/>
      <c r="GCL11" s="1377"/>
      <c r="GCM11" s="1377"/>
      <c r="GCN11" s="1377"/>
      <c r="GCO11" s="1377"/>
      <c r="GCP11" s="1377"/>
      <c r="GCQ11" s="1377"/>
      <c r="GCR11" s="1377"/>
      <c r="GCS11" s="1377"/>
      <c r="GCT11" s="1377"/>
      <c r="GCU11" s="1377"/>
      <c r="GCV11" s="1377"/>
      <c r="GCW11" s="1377"/>
      <c r="GCX11" s="1377"/>
      <c r="GCY11" s="1377"/>
      <c r="GCZ11" s="1377"/>
      <c r="GDA11" s="1377"/>
      <c r="GDB11" s="1377"/>
      <c r="GDC11" s="1377"/>
      <c r="GDD11" s="1377"/>
      <c r="GDE11" s="1377"/>
      <c r="GDF11" s="1377"/>
      <c r="GDG11" s="1377"/>
      <c r="GDH11" s="1377"/>
      <c r="GDI11" s="1377"/>
      <c r="GDJ11" s="1377"/>
      <c r="GDK11" s="1377"/>
      <c r="GDL11" s="1377"/>
      <c r="GDM11" s="1377"/>
      <c r="GDN11" s="1377"/>
      <c r="GDO11" s="1377"/>
      <c r="GDP11" s="1377"/>
      <c r="GDQ11" s="1377"/>
      <c r="GDR11" s="1377"/>
      <c r="GDS11" s="1377"/>
      <c r="GDT11" s="1377"/>
      <c r="GDU11" s="1377"/>
      <c r="GDV11" s="1377"/>
      <c r="GDW11" s="1377"/>
      <c r="GDX11" s="1377"/>
      <c r="GDY11" s="1377"/>
      <c r="GDZ11" s="1377"/>
      <c r="GEA11" s="1377"/>
      <c r="GEB11" s="1377"/>
      <c r="GEC11" s="1377"/>
      <c r="GED11" s="1377"/>
      <c r="GEE11" s="1377"/>
      <c r="GEF11" s="1377"/>
      <c r="GEG11" s="1377"/>
      <c r="GEH11" s="1377"/>
      <c r="GEI11" s="1377"/>
      <c r="GEJ11" s="1377"/>
      <c r="GEK11" s="1377"/>
      <c r="GEL11" s="1377"/>
      <c r="GEM11" s="1377"/>
      <c r="GEN11" s="1377"/>
      <c r="GEO11" s="1377"/>
      <c r="GEP11" s="1377"/>
      <c r="GEQ11" s="1377"/>
      <c r="GER11" s="1377"/>
      <c r="GES11" s="1377"/>
      <c r="GET11" s="1377"/>
      <c r="GEU11" s="1377"/>
      <c r="GEV11" s="1377"/>
      <c r="GEW11" s="1377"/>
      <c r="GEX11" s="1377"/>
      <c r="GEY11" s="1377"/>
      <c r="GEZ11" s="1377"/>
      <c r="GFA11" s="1377"/>
      <c r="GFB11" s="1377"/>
      <c r="GFC11" s="1377"/>
      <c r="GFD11" s="1377"/>
      <c r="GFE11" s="1377"/>
      <c r="GFF11" s="1377"/>
      <c r="GFG11" s="1377"/>
      <c r="GFH11" s="1377"/>
      <c r="GFI11" s="1377"/>
      <c r="GFJ11" s="1377"/>
      <c r="GFK11" s="1377"/>
      <c r="GFL11" s="1377"/>
      <c r="GFM11" s="1377"/>
      <c r="GFN11" s="1377"/>
      <c r="GFO11" s="1377"/>
      <c r="GFP11" s="1377"/>
      <c r="GFQ11" s="1377"/>
      <c r="GFR11" s="1377"/>
      <c r="GFS11" s="1377"/>
      <c r="GFT11" s="1377"/>
      <c r="GFU11" s="1377"/>
      <c r="GFV11" s="1377"/>
      <c r="GFW11" s="1377"/>
      <c r="GFX11" s="1377"/>
      <c r="GFY11" s="1377"/>
      <c r="GFZ11" s="1377"/>
      <c r="GGA11" s="1377"/>
      <c r="GGB11" s="1377"/>
      <c r="GGC11" s="1377"/>
      <c r="GGD11" s="1377"/>
      <c r="GGE11" s="1377"/>
      <c r="GGF11" s="1377"/>
      <c r="GGG11" s="1377"/>
      <c r="GGH11" s="1377"/>
      <c r="GGI11" s="1377"/>
      <c r="GGJ11" s="1377"/>
      <c r="GGK11" s="1377"/>
      <c r="GGL11" s="1377"/>
      <c r="GGM11" s="1377"/>
      <c r="GGN11" s="1377"/>
      <c r="GGO11" s="1377"/>
      <c r="GGP11" s="1377"/>
      <c r="GGQ11" s="1377"/>
      <c r="GGR11" s="1377"/>
      <c r="GGS11" s="1377"/>
      <c r="GGT11" s="1377"/>
      <c r="GGU11" s="1377"/>
      <c r="GGV11" s="1377"/>
      <c r="GGW11" s="1377"/>
      <c r="GGX11" s="1377"/>
      <c r="GGY11" s="1377"/>
      <c r="GGZ11" s="1377"/>
      <c r="GHA11" s="1377"/>
      <c r="GHB11" s="1377"/>
      <c r="GHC11" s="1377"/>
      <c r="GHD11" s="1377"/>
      <c r="GHE11" s="1377"/>
      <c r="GHF11" s="1377"/>
      <c r="GHG11" s="1377"/>
      <c r="GHH11" s="1377"/>
      <c r="GHI11" s="1377"/>
      <c r="GHJ11" s="1377"/>
      <c r="GHK11" s="1377"/>
      <c r="GHL11" s="1377"/>
      <c r="GHM11" s="1377"/>
      <c r="GHN11" s="1377"/>
      <c r="GHO11" s="1377"/>
      <c r="GHP11" s="1377"/>
      <c r="GHQ11" s="1377"/>
      <c r="GHR11" s="1377"/>
      <c r="GHS11" s="1377"/>
      <c r="GHT11" s="1377"/>
      <c r="GHU11" s="1377"/>
      <c r="GHV11" s="1377"/>
      <c r="GHW11" s="1377"/>
      <c r="GHX11" s="1377"/>
      <c r="GHY11" s="1377"/>
      <c r="GHZ11" s="1377"/>
      <c r="GIA11" s="1377"/>
      <c r="GIB11" s="1377"/>
      <c r="GIC11" s="1377"/>
      <c r="GID11" s="1377"/>
      <c r="GIE11" s="1377"/>
      <c r="GIF11" s="1377"/>
      <c r="GIG11" s="1377"/>
      <c r="GIH11" s="1377"/>
      <c r="GII11" s="1377"/>
      <c r="GIJ11" s="1377"/>
      <c r="GIK11" s="1377"/>
      <c r="GIL11" s="1377"/>
      <c r="GIM11" s="1377"/>
      <c r="GIN11" s="1377"/>
      <c r="GIO11" s="1377"/>
      <c r="GIP11" s="1377"/>
      <c r="GIQ11" s="1377"/>
      <c r="GIR11" s="1377"/>
      <c r="GIS11" s="1377"/>
      <c r="GIT11" s="1377"/>
      <c r="GIU11" s="1377"/>
      <c r="GIV11" s="1377"/>
      <c r="GIW11" s="1377"/>
      <c r="GIX11" s="1377"/>
      <c r="GIY11" s="1377"/>
      <c r="GIZ11" s="1377"/>
      <c r="GJA11" s="1377"/>
      <c r="GJB11" s="1377"/>
      <c r="GJC11" s="1377"/>
      <c r="GJD11" s="1377"/>
      <c r="GJE11" s="1377"/>
      <c r="GJF11" s="1377"/>
      <c r="GJG11" s="1377"/>
      <c r="GJH11" s="1377"/>
      <c r="GJI11" s="1377"/>
      <c r="GJJ11" s="1377"/>
      <c r="GJK11" s="1377"/>
      <c r="GJL11" s="1377"/>
      <c r="GJM11" s="1377"/>
      <c r="GJN11" s="1377"/>
      <c r="GJO11" s="1377"/>
      <c r="GJP11" s="1377"/>
      <c r="GJQ11" s="1377"/>
      <c r="GJR11" s="1377"/>
      <c r="GJS11" s="1377"/>
      <c r="GJT11" s="1377"/>
      <c r="GJU11" s="1377"/>
      <c r="GJV11" s="1377"/>
      <c r="GJW11" s="1377"/>
      <c r="GJX11" s="1377"/>
      <c r="GJY11" s="1377"/>
      <c r="GJZ11" s="1377"/>
      <c r="GKA11" s="1377"/>
      <c r="GKB11" s="1377"/>
      <c r="GKC11" s="1377"/>
      <c r="GKD11" s="1377"/>
      <c r="GKE11" s="1377"/>
      <c r="GKF11" s="1377"/>
      <c r="GKG11" s="1377"/>
      <c r="GKH11" s="1377"/>
      <c r="GKI11" s="1377"/>
      <c r="GKJ11" s="1377"/>
      <c r="GKK11" s="1377"/>
      <c r="GKL11" s="1377"/>
      <c r="GKM11" s="1377"/>
      <c r="GKN11" s="1377"/>
      <c r="GKO11" s="1377"/>
      <c r="GKP11" s="1377"/>
      <c r="GKQ11" s="1377"/>
      <c r="GKR11" s="1377"/>
      <c r="GKS11" s="1377"/>
      <c r="GKT11" s="1377"/>
      <c r="GKU11" s="1377"/>
      <c r="GKV11" s="1377"/>
      <c r="GKW11" s="1377"/>
      <c r="GKX11" s="1377"/>
      <c r="GKY11" s="1377"/>
      <c r="GKZ11" s="1377"/>
      <c r="GLA11" s="1377"/>
      <c r="GLB11" s="1377"/>
      <c r="GLC11" s="1377"/>
      <c r="GLD11" s="1377"/>
      <c r="GLE11" s="1377"/>
      <c r="GLF11" s="1377"/>
      <c r="GLG11" s="1377"/>
      <c r="GLH11" s="1377"/>
      <c r="GLI11" s="1377"/>
      <c r="GLJ11" s="1377"/>
      <c r="GLK11" s="1377"/>
      <c r="GLL11" s="1377"/>
      <c r="GLM11" s="1377"/>
      <c r="GLN11" s="1377"/>
      <c r="GLO11" s="1377"/>
      <c r="GLP11" s="1377"/>
      <c r="GLQ11" s="1377"/>
      <c r="GLR11" s="1377"/>
      <c r="GLS11" s="1377"/>
      <c r="GLT11" s="1377"/>
      <c r="GLU11" s="1377"/>
      <c r="GLV11" s="1377"/>
      <c r="GLW11" s="1377"/>
      <c r="GLX11" s="1377"/>
      <c r="GLY11" s="1377"/>
      <c r="GLZ11" s="1377"/>
      <c r="GMA11" s="1377"/>
      <c r="GMB11" s="1377"/>
      <c r="GMC11" s="1377"/>
      <c r="GMD11" s="1377"/>
      <c r="GME11" s="1377"/>
      <c r="GMF11" s="1377"/>
      <c r="GMG11" s="1377"/>
      <c r="GMH11" s="1377"/>
      <c r="GMI11" s="1377"/>
      <c r="GMJ11" s="1377"/>
      <c r="GMK11" s="1377"/>
      <c r="GML11" s="1377"/>
      <c r="GMM11" s="1377"/>
      <c r="GMN11" s="1377"/>
      <c r="GMO11" s="1377"/>
      <c r="GMP11" s="1377"/>
      <c r="GMQ11" s="1377"/>
      <c r="GMR11" s="1377"/>
      <c r="GMS11" s="1377"/>
      <c r="GMT11" s="1377"/>
      <c r="GMU11" s="1377"/>
      <c r="GMV11" s="1377"/>
      <c r="GMW11" s="1377"/>
      <c r="GMX11" s="1377"/>
      <c r="GMY11" s="1377"/>
      <c r="GMZ11" s="1377"/>
      <c r="GNA11" s="1377"/>
      <c r="GNB11" s="1377"/>
      <c r="GNC11" s="1377"/>
      <c r="GND11" s="1377"/>
      <c r="GNE11" s="1377"/>
      <c r="GNF11" s="1377"/>
      <c r="GNG11" s="1377"/>
      <c r="GNH11" s="1377"/>
      <c r="GNI11" s="1377"/>
      <c r="GNJ11" s="1377"/>
      <c r="GNK11" s="1377"/>
      <c r="GNL11" s="1377"/>
      <c r="GNM11" s="1377"/>
      <c r="GNN11" s="1377"/>
      <c r="GNO11" s="1377"/>
      <c r="GNP11" s="1377"/>
      <c r="GNQ11" s="1377"/>
      <c r="GNR11" s="1377"/>
      <c r="GNS11" s="1377"/>
      <c r="GNT11" s="1377"/>
      <c r="GNU11" s="1377"/>
      <c r="GNV11" s="1377"/>
      <c r="GNW11" s="1377"/>
      <c r="GNX11" s="1377"/>
      <c r="GNY11" s="1377"/>
      <c r="GNZ11" s="1377"/>
      <c r="GOA11" s="1377"/>
      <c r="GOB11" s="1377"/>
      <c r="GOC11" s="1377"/>
      <c r="GOD11" s="1377"/>
      <c r="GOE11" s="1377"/>
      <c r="GOF11" s="1377"/>
      <c r="GOG11" s="1377"/>
      <c r="GOH11" s="1377"/>
      <c r="GOI11" s="1377"/>
      <c r="GOJ11" s="1377"/>
      <c r="GOK11" s="1377"/>
      <c r="GOL11" s="1377"/>
      <c r="GOM11" s="1377"/>
      <c r="GON11" s="1377"/>
      <c r="GOO11" s="1377"/>
      <c r="GOP11" s="1377"/>
      <c r="GOQ11" s="1377"/>
      <c r="GOR11" s="1377"/>
      <c r="GOS11" s="1377"/>
      <c r="GOT11" s="1377"/>
      <c r="GOU11" s="1377"/>
      <c r="GOV11" s="1377"/>
      <c r="GOW11" s="1377"/>
      <c r="GOX11" s="1377"/>
      <c r="GOY11" s="1377"/>
      <c r="GOZ11" s="1377"/>
      <c r="GPA11" s="1377"/>
      <c r="GPB11" s="1377"/>
      <c r="GPC11" s="1377"/>
      <c r="GPD11" s="1377"/>
      <c r="GPE11" s="1377"/>
      <c r="GPF11" s="1377"/>
      <c r="GPG11" s="1377"/>
      <c r="GPH11" s="1377"/>
      <c r="GPI11" s="1377"/>
      <c r="GPJ11" s="1377"/>
      <c r="GPK11" s="1377"/>
      <c r="GPL11" s="1377"/>
      <c r="GPM11" s="1377"/>
      <c r="GPN11" s="1377"/>
      <c r="GPO11" s="1377"/>
      <c r="GPP11" s="1377"/>
      <c r="GPQ11" s="1377"/>
      <c r="GPR11" s="1377"/>
      <c r="GPS11" s="1377"/>
      <c r="GPT11" s="1377"/>
      <c r="GPU11" s="1377"/>
      <c r="GPV11" s="1377"/>
      <c r="GPW11" s="1377"/>
      <c r="GPX11" s="1377"/>
      <c r="GPY11" s="1377"/>
      <c r="GPZ11" s="1377"/>
      <c r="GQA11" s="1377"/>
      <c r="GQB11" s="1377"/>
      <c r="GQC11" s="1377"/>
      <c r="GQD11" s="1377"/>
      <c r="GQE11" s="1377"/>
      <c r="GQF11" s="1377"/>
      <c r="GQG11" s="1377"/>
      <c r="GQH11" s="1377"/>
      <c r="GQI11" s="1377"/>
      <c r="GQJ11" s="1377"/>
      <c r="GQK11" s="1377"/>
      <c r="GQL11" s="1377"/>
      <c r="GQM11" s="1377"/>
      <c r="GQN11" s="1377"/>
      <c r="GQO11" s="1377"/>
      <c r="GQP11" s="1377"/>
      <c r="GQQ11" s="1377"/>
      <c r="GQR11" s="1377"/>
      <c r="GQS11" s="1377"/>
      <c r="GQT11" s="1377"/>
      <c r="GQU11" s="1377"/>
      <c r="GQV11" s="1377"/>
      <c r="GQW11" s="1377"/>
      <c r="GQX11" s="1377"/>
      <c r="GQY11" s="1377"/>
      <c r="GQZ11" s="1377"/>
      <c r="GRA11" s="1377"/>
      <c r="GRB11" s="1377"/>
      <c r="GRC11" s="1377"/>
      <c r="GRD11" s="1377"/>
      <c r="GRE11" s="1377"/>
      <c r="GRF11" s="1377"/>
      <c r="GRG11" s="1377"/>
      <c r="GRH11" s="1377"/>
      <c r="GRI11" s="1377"/>
      <c r="GRJ11" s="1377"/>
      <c r="GRK11" s="1377"/>
      <c r="GRL11" s="1377"/>
      <c r="GRM11" s="1377"/>
      <c r="GRN11" s="1377"/>
      <c r="GRO11" s="1377"/>
      <c r="GRP11" s="1377"/>
      <c r="GRQ11" s="1377"/>
      <c r="GRR11" s="1377"/>
      <c r="GRS11" s="1377"/>
      <c r="GRT11" s="1377"/>
      <c r="GRU11" s="1377"/>
      <c r="GRV11" s="1377"/>
      <c r="GRW11" s="1377"/>
      <c r="GRX11" s="1377"/>
      <c r="GRY11" s="1377"/>
      <c r="GRZ11" s="1377"/>
      <c r="GSA11" s="1377"/>
      <c r="GSB11" s="1377"/>
      <c r="GSC11" s="1377"/>
      <c r="GSD11" s="1377"/>
      <c r="GSE11" s="1377"/>
      <c r="GSF11" s="1377"/>
      <c r="GSG11" s="1377"/>
      <c r="GSH11" s="1377"/>
      <c r="GSI11" s="1377"/>
      <c r="GSJ11" s="1377"/>
      <c r="GSK11" s="1377"/>
      <c r="GSL11" s="1377"/>
      <c r="GSM11" s="1377"/>
      <c r="GSN11" s="1377"/>
      <c r="GSO11" s="1377"/>
      <c r="GSP11" s="1377"/>
      <c r="GSQ11" s="1377"/>
      <c r="GSR11" s="1377"/>
      <c r="GSS11" s="1377"/>
      <c r="GST11" s="1377"/>
      <c r="GSU11" s="1377"/>
      <c r="GSV11" s="1377"/>
      <c r="GSW11" s="1377"/>
      <c r="GSX11" s="1377"/>
      <c r="GSY11" s="1377"/>
      <c r="GSZ11" s="1377"/>
      <c r="GTA11" s="1377"/>
      <c r="GTB11" s="1377"/>
      <c r="GTC11" s="1377"/>
      <c r="GTD11" s="1377"/>
      <c r="GTE11" s="1377"/>
      <c r="GTF11" s="1377"/>
      <c r="GTG11" s="1377"/>
      <c r="GTH11" s="1377"/>
      <c r="GTI11" s="1377"/>
      <c r="GTJ11" s="1377"/>
      <c r="GTK11" s="1377"/>
      <c r="GTL11" s="1377"/>
      <c r="GTM11" s="1377"/>
      <c r="GTN11" s="1377"/>
      <c r="GTO11" s="1377"/>
      <c r="GTP11" s="1377"/>
      <c r="GTQ11" s="1377"/>
      <c r="GTR11" s="1377"/>
      <c r="GTS11" s="1377"/>
      <c r="GTT11" s="1377"/>
      <c r="GTU11" s="1377"/>
      <c r="GTV11" s="1377"/>
      <c r="GTW11" s="1377"/>
      <c r="GTX11" s="1377"/>
      <c r="GTY11" s="1377"/>
      <c r="GTZ11" s="1377"/>
      <c r="GUA11" s="1377"/>
      <c r="GUB11" s="1377"/>
      <c r="GUC11" s="1377"/>
      <c r="GUD11" s="1377"/>
      <c r="GUE11" s="1377"/>
      <c r="GUF11" s="1377"/>
      <c r="GUG11" s="1377"/>
      <c r="GUH11" s="1377"/>
      <c r="GUI11" s="1377"/>
      <c r="GUJ11" s="1377"/>
      <c r="GUK11" s="1377"/>
      <c r="GUL11" s="1377"/>
      <c r="GUM11" s="1377"/>
      <c r="GUN11" s="1377"/>
      <c r="GUO11" s="1377"/>
      <c r="GUP11" s="1377"/>
      <c r="GUQ11" s="1377"/>
      <c r="GUR11" s="1377"/>
      <c r="GUS11" s="1377"/>
      <c r="GUT11" s="1377"/>
      <c r="GUU11" s="1377"/>
      <c r="GUV11" s="1377"/>
      <c r="GUW11" s="1377"/>
      <c r="GUX11" s="1377"/>
      <c r="GUY11" s="1377"/>
      <c r="GUZ11" s="1377"/>
      <c r="GVA11" s="1377"/>
      <c r="GVB11" s="1377"/>
      <c r="GVC11" s="1377"/>
      <c r="GVD11" s="1377"/>
      <c r="GVE11" s="1377"/>
      <c r="GVF11" s="1377"/>
      <c r="GVG11" s="1377"/>
      <c r="GVH11" s="1377"/>
      <c r="GVI11" s="1377"/>
      <c r="GVJ11" s="1377"/>
      <c r="GVK11" s="1377"/>
      <c r="GVL11" s="1377"/>
      <c r="GVM11" s="1377"/>
      <c r="GVN11" s="1377"/>
      <c r="GVO11" s="1377"/>
      <c r="GVP11" s="1377"/>
      <c r="GVQ11" s="1377"/>
      <c r="GVR11" s="1377"/>
      <c r="GVS11" s="1377"/>
      <c r="GVT11" s="1377"/>
      <c r="GVU11" s="1377"/>
      <c r="GVV11" s="1377"/>
      <c r="GVW11" s="1377"/>
      <c r="GVX11" s="1377"/>
      <c r="GVY11" s="1377"/>
      <c r="GVZ11" s="1377"/>
      <c r="GWA11" s="1377"/>
      <c r="GWB11" s="1377"/>
      <c r="GWC11" s="1377"/>
      <c r="GWD11" s="1377"/>
      <c r="GWE11" s="1377"/>
      <c r="GWF11" s="1377"/>
      <c r="GWG11" s="1377"/>
      <c r="GWH11" s="1377"/>
      <c r="GWI11" s="1377"/>
      <c r="GWJ11" s="1377"/>
      <c r="GWK11" s="1377"/>
      <c r="GWL11" s="1377"/>
      <c r="GWM11" s="1377"/>
      <c r="GWN11" s="1377"/>
      <c r="GWO11" s="1377"/>
      <c r="GWP11" s="1377"/>
      <c r="GWQ11" s="1377"/>
      <c r="GWR11" s="1377"/>
      <c r="GWS11" s="1377"/>
      <c r="GWT11" s="1377"/>
      <c r="GWU11" s="1377"/>
      <c r="GWV11" s="1377"/>
      <c r="GWW11" s="1377"/>
      <c r="GWX11" s="1377"/>
      <c r="GWY11" s="1377"/>
      <c r="GWZ11" s="1377"/>
      <c r="GXA11" s="1377"/>
      <c r="GXB11" s="1377"/>
      <c r="GXC11" s="1377"/>
      <c r="GXD11" s="1377"/>
      <c r="GXE11" s="1377"/>
      <c r="GXF11" s="1377"/>
      <c r="GXG11" s="1377"/>
      <c r="GXH11" s="1377"/>
      <c r="GXI11" s="1377"/>
      <c r="GXJ11" s="1377"/>
      <c r="GXK11" s="1377"/>
      <c r="GXL11" s="1377"/>
      <c r="GXM11" s="1377"/>
      <c r="GXN11" s="1377"/>
      <c r="GXO11" s="1377"/>
      <c r="GXP11" s="1377"/>
      <c r="GXQ11" s="1377"/>
      <c r="GXR11" s="1377"/>
      <c r="GXS11" s="1377"/>
      <c r="GXT11" s="1377"/>
      <c r="GXU11" s="1377"/>
      <c r="GXV11" s="1377"/>
      <c r="GXW11" s="1377"/>
      <c r="GXX11" s="1377"/>
      <c r="GXY11" s="1377"/>
      <c r="GXZ11" s="1377"/>
      <c r="GYA11" s="1377"/>
      <c r="GYB11" s="1377"/>
      <c r="GYC11" s="1377"/>
      <c r="GYD11" s="1377"/>
      <c r="GYE11" s="1377"/>
      <c r="GYF11" s="1377"/>
      <c r="GYG11" s="1377"/>
      <c r="GYH11" s="1377"/>
      <c r="GYI11" s="1377"/>
      <c r="GYJ11" s="1377"/>
      <c r="GYK11" s="1377"/>
      <c r="GYL11" s="1377"/>
      <c r="GYM11" s="1377"/>
      <c r="GYN11" s="1377"/>
      <c r="GYO11" s="1377"/>
      <c r="GYP11" s="1377"/>
      <c r="GYQ11" s="1377"/>
      <c r="GYR11" s="1377"/>
      <c r="GYS11" s="1377"/>
      <c r="GYT11" s="1377"/>
      <c r="GYU11" s="1377"/>
      <c r="GYV11" s="1377"/>
      <c r="GYW11" s="1377"/>
      <c r="GYX11" s="1377"/>
      <c r="GYY11" s="1377"/>
      <c r="GYZ11" s="1377"/>
      <c r="GZA11" s="1377"/>
      <c r="GZB11" s="1377"/>
      <c r="GZC11" s="1377"/>
      <c r="GZD11" s="1377"/>
      <c r="GZE11" s="1377"/>
      <c r="GZF11" s="1377"/>
      <c r="GZG11" s="1377"/>
      <c r="GZH11" s="1377"/>
      <c r="GZI11" s="1377"/>
      <c r="GZJ11" s="1377"/>
      <c r="GZK11" s="1377"/>
      <c r="GZL11" s="1377"/>
      <c r="GZM11" s="1377"/>
      <c r="GZN11" s="1377"/>
      <c r="GZO11" s="1377"/>
      <c r="GZP11" s="1377"/>
      <c r="GZQ11" s="1377"/>
      <c r="GZR11" s="1377"/>
      <c r="GZS11" s="1377"/>
      <c r="GZT11" s="1377"/>
      <c r="GZU11" s="1377"/>
      <c r="GZV11" s="1377"/>
      <c r="GZW11" s="1377"/>
      <c r="GZX11" s="1377"/>
      <c r="GZY11" s="1377"/>
      <c r="GZZ11" s="1377"/>
      <c r="HAA11" s="1377"/>
      <c r="HAB11" s="1377"/>
      <c r="HAC11" s="1377"/>
      <c r="HAD11" s="1377"/>
      <c r="HAE11" s="1377"/>
      <c r="HAF11" s="1377"/>
      <c r="HAG11" s="1377"/>
      <c r="HAH11" s="1377"/>
      <c r="HAI11" s="1377"/>
      <c r="HAJ11" s="1377"/>
      <c r="HAK11" s="1377"/>
      <c r="HAL11" s="1377"/>
      <c r="HAM11" s="1377"/>
      <c r="HAN11" s="1377"/>
      <c r="HAO11" s="1377"/>
      <c r="HAP11" s="1377"/>
      <c r="HAQ11" s="1377"/>
      <c r="HAR11" s="1377"/>
      <c r="HAS11" s="1377"/>
      <c r="HAT11" s="1377"/>
      <c r="HAU11" s="1377"/>
      <c r="HAV11" s="1377"/>
      <c r="HAW11" s="1377"/>
      <c r="HAX11" s="1377"/>
      <c r="HAY11" s="1377"/>
      <c r="HAZ11" s="1377"/>
      <c r="HBA11" s="1377"/>
      <c r="HBB11" s="1377"/>
      <c r="HBC11" s="1377"/>
      <c r="HBD11" s="1377"/>
      <c r="HBE11" s="1377"/>
      <c r="HBF11" s="1377"/>
      <c r="HBG11" s="1377"/>
      <c r="HBH11" s="1377"/>
      <c r="HBI11" s="1377"/>
      <c r="HBJ11" s="1377"/>
      <c r="HBK11" s="1377"/>
      <c r="HBL11" s="1377"/>
      <c r="HBM11" s="1377"/>
      <c r="HBN11" s="1377"/>
      <c r="HBO11" s="1377"/>
      <c r="HBP11" s="1377"/>
      <c r="HBQ11" s="1377"/>
      <c r="HBR11" s="1377"/>
      <c r="HBS11" s="1377"/>
      <c r="HBT11" s="1377"/>
      <c r="HBU11" s="1377"/>
      <c r="HBV11" s="1377"/>
      <c r="HBW11" s="1377"/>
      <c r="HBX11" s="1377"/>
      <c r="HBY11" s="1377"/>
      <c r="HBZ11" s="1377"/>
      <c r="HCA11" s="1377"/>
      <c r="HCB11" s="1377"/>
      <c r="HCC11" s="1377"/>
      <c r="HCD11" s="1377"/>
      <c r="HCE11" s="1377"/>
      <c r="HCF11" s="1377"/>
      <c r="HCG11" s="1377"/>
      <c r="HCH11" s="1377"/>
      <c r="HCI11" s="1377"/>
      <c r="HCJ11" s="1377"/>
      <c r="HCK11" s="1377"/>
      <c r="HCL11" s="1377"/>
      <c r="HCM11" s="1377"/>
      <c r="HCN11" s="1377"/>
      <c r="HCO11" s="1377"/>
      <c r="HCP11" s="1377"/>
      <c r="HCQ11" s="1377"/>
      <c r="HCR11" s="1377"/>
      <c r="HCS11" s="1377"/>
      <c r="HCT11" s="1377"/>
      <c r="HCU11" s="1377"/>
      <c r="HCV11" s="1377"/>
      <c r="HCW11" s="1377"/>
      <c r="HCX11" s="1377"/>
      <c r="HCY11" s="1377"/>
      <c r="HCZ11" s="1377"/>
      <c r="HDA11" s="1377"/>
      <c r="HDB11" s="1377"/>
      <c r="HDC11" s="1377"/>
      <c r="HDD11" s="1377"/>
      <c r="HDE11" s="1377"/>
      <c r="HDF11" s="1377"/>
      <c r="HDG11" s="1377"/>
      <c r="HDH11" s="1377"/>
      <c r="HDI11" s="1377"/>
      <c r="HDJ11" s="1377"/>
      <c r="HDK11" s="1377"/>
      <c r="HDL11" s="1377"/>
      <c r="HDM11" s="1377"/>
      <c r="HDN11" s="1377"/>
      <c r="HDO11" s="1377"/>
      <c r="HDP11" s="1377"/>
      <c r="HDQ11" s="1377"/>
      <c r="HDR11" s="1377"/>
      <c r="HDS11" s="1377"/>
      <c r="HDT11" s="1377"/>
      <c r="HDU11" s="1377"/>
      <c r="HDV11" s="1377"/>
      <c r="HDW11" s="1377"/>
      <c r="HDX11" s="1377"/>
      <c r="HDY11" s="1377"/>
      <c r="HDZ11" s="1377"/>
      <c r="HEA11" s="1377"/>
      <c r="HEB11" s="1377"/>
      <c r="HEC11" s="1377"/>
      <c r="HED11" s="1377"/>
      <c r="HEE11" s="1377"/>
      <c r="HEF11" s="1377"/>
      <c r="HEG11" s="1377"/>
      <c r="HEH11" s="1377"/>
      <c r="HEI11" s="1377"/>
      <c r="HEJ11" s="1377"/>
      <c r="HEK11" s="1377"/>
      <c r="HEL11" s="1377"/>
      <c r="HEM11" s="1377"/>
      <c r="HEN11" s="1377"/>
      <c r="HEO11" s="1377"/>
      <c r="HEP11" s="1377"/>
      <c r="HEQ11" s="1377"/>
      <c r="HER11" s="1377"/>
      <c r="HES11" s="1377"/>
      <c r="HET11" s="1377"/>
      <c r="HEU11" s="1377"/>
      <c r="HEV11" s="1377"/>
      <c r="HEW11" s="1377"/>
      <c r="HEX11" s="1377"/>
      <c r="HEY11" s="1377"/>
      <c r="HEZ11" s="1377"/>
      <c r="HFA11" s="1377"/>
      <c r="HFB11" s="1377"/>
      <c r="HFC11" s="1377"/>
      <c r="HFD11" s="1377"/>
      <c r="HFE11" s="1377"/>
      <c r="HFF11" s="1377"/>
      <c r="HFG11" s="1377"/>
      <c r="HFH11" s="1377"/>
      <c r="HFI11" s="1377"/>
      <c r="HFJ11" s="1377"/>
      <c r="HFK11" s="1377"/>
      <c r="HFL11" s="1377"/>
      <c r="HFM11" s="1377"/>
      <c r="HFN11" s="1377"/>
      <c r="HFO11" s="1377"/>
      <c r="HFP11" s="1377"/>
      <c r="HFQ11" s="1377"/>
      <c r="HFR11" s="1377"/>
      <c r="HFS11" s="1377"/>
      <c r="HFT11" s="1377"/>
      <c r="HFU11" s="1377"/>
      <c r="HFV11" s="1377"/>
      <c r="HFW11" s="1377"/>
      <c r="HFX11" s="1377"/>
      <c r="HFY11" s="1377"/>
      <c r="HFZ11" s="1377"/>
      <c r="HGA11" s="1377"/>
      <c r="HGB11" s="1377"/>
      <c r="HGC11" s="1377"/>
      <c r="HGD11" s="1377"/>
      <c r="HGE11" s="1377"/>
      <c r="HGF11" s="1377"/>
      <c r="HGG11" s="1377"/>
      <c r="HGH11" s="1377"/>
      <c r="HGI11" s="1377"/>
      <c r="HGJ11" s="1377"/>
      <c r="HGK11" s="1377"/>
      <c r="HGL11" s="1377"/>
      <c r="HGM11" s="1377"/>
      <c r="HGN11" s="1377"/>
      <c r="HGO11" s="1377"/>
      <c r="HGP11" s="1377"/>
      <c r="HGQ11" s="1377"/>
      <c r="HGR11" s="1377"/>
      <c r="HGS11" s="1377"/>
      <c r="HGT11" s="1377"/>
      <c r="HGU11" s="1377"/>
      <c r="HGV11" s="1377"/>
      <c r="HGW11" s="1377"/>
      <c r="HGX11" s="1377"/>
      <c r="HGY11" s="1377"/>
      <c r="HGZ11" s="1377"/>
      <c r="HHA11" s="1377"/>
      <c r="HHB11" s="1377"/>
      <c r="HHC11" s="1377"/>
      <c r="HHD11" s="1377"/>
      <c r="HHE11" s="1377"/>
      <c r="HHF11" s="1377"/>
      <c r="HHG11" s="1377"/>
      <c r="HHH11" s="1377"/>
      <c r="HHI11" s="1377"/>
      <c r="HHJ11" s="1377"/>
      <c r="HHK11" s="1377"/>
      <c r="HHL11" s="1377"/>
      <c r="HHM11" s="1377"/>
      <c r="HHN11" s="1377"/>
      <c r="HHO11" s="1377"/>
      <c r="HHP11" s="1377"/>
      <c r="HHQ11" s="1377"/>
      <c r="HHR11" s="1377"/>
      <c r="HHS11" s="1377"/>
      <c r="HHT11" s="1377"/>
      <c r="HHU11" s="1377"/>
      <c r="HHV11" s="1377"/>
      <c r="HHW11" s="1377"/>
      <c r="HHX11" s="1377"/>
      <c r="HHY11" s="1377"/>
      <c r="HHZ11" s="1377"/>
      <c r="HIA11" s="1377"/>
      <c r="HIB11" s="1377"/>
      <c r="HIC11" s="1377"/>
      <c r="HID11" s="1377"/>
      <c r="HIE11" s="1377"/>
      <c r="HIF11" s="1377"/>
      <c r="HIG11" s="1377"/>
      <c r="HIH11" s="1377"/>
      <c r="HII11" s="1377"/>
      <c r="HIJ11" s="1377"/>
      <c r="HIK11" s="1377"/>
      <c r="HIL11" s="1377"/>
      <c r="HIM11" s="1377"/>
      <c r="HIN11" s="1377"/>
      <c r="HIO11" s="1377"/>
      <c r="HIP11" s="1377"/>
      <c r="HIQ11" s="1377"/>
      <c r="HIR11" s="1377"/>
      <c r="HIS11" s="1377"/>
      <c r="HIT11" s="1377"/>
      <c r="HIU11" s="1377"/>
      <c r="HIV11" s="1377"/>
      <c r="HIW11" s="1377"/>
      <c r="HIX11" s="1377"/>
      <c r="HIY11" s="1377"/>
      <c r="HIZ11" s="1377"/>
      <c r="HJA11" s="1377"/>
      <c r="HJB11" s="1377"/>
      <c r="HJC11" s="1377"/>
      <c r="HJD11" s="1377"/>
      <c r="HJE11" s="1377"/>
      <c r="HJF11" s="1377"/>
      <c r="HJG11" s="1377"/>
      <c r="HJH11" s="1377"/>
      <c r="HJI11" s="1377"/>
      <c r="HJJ11" s="1377"/>
      <c r="HJK11" s="1377"/>
      <c r="HJL11" s="1377"/>
      <c r="HJM11" s="1377"/>
      <c r="HJN11" s="1377"/>
      <c r="HJO11" s="1377"/>
      <c r="HJP11" s="1377"/>
      <c r="HJQ11" s="1377"/>
      <c r="HJR11" s="1377"/>
      <c r="HJS11" s="1377"/>
      <c r="HJT11" s="1377"/>
      <c r="HJU11" s="1377"/>
      <c r="HJV11" s="1377"/>
      <c r="HJW11" s="1377"/>
      <c r="HJX11" s="1377"/>
      <c r="HJY11" s="1377"/>
      <c r="HJZ11" s="1377"/>
      <c r="HKA11" s="1377"/>
      <c r="HKB11" s="1377"/>
      <c r="HKC11" s="1377"/>
      <c r="HKD11" s="1377"/>
      <c r="HKE11" s="1377"/>
      <c r="HKF11" s="1377"/>
      <c r="HKG11" s="1377"/>
      <c r="HKH11" s="1377"/>
      <c r="HKI11" s="1377"/>
      <c r="HKJ11" s="1377"/>
      <c r="HKK11" s="1377"/>
      <c r="HKL11" s="1377"/>
      <c r="HKM11" s="1377"/>
      <c r="HKN11" s="1377"/>
      <c r="HKO11" s="1377"/>
      <c r="HKP11" s="1377"/>
      <c r="HKQ11" s="1377"/>
      <c r="HKR11" s="1377"/>
      <c r="HKS11" s="1377"/>
      <c r="HKT11" s="1377"/>
      <c r="HKU11" s="1377"/>
      <c r="HKV11" s="1377"/>
      <c r="HKW11" s="1377"/>
      <c r="HKX11" s="1377"/>
      <c r="HKY11" s="1377"/>
      <c r="HKZ11" s="1377"/>
      <c r="HLA11" s="1377"/>
      <c r="HLB11" s="1377"/>
      <c r="HLC11" s="1377"/>
      <c r="HLD11" s="1377"/>
      <c r="HLE11" s="1377"/>
      <c r="HLF11" s="1377"/>
      <c r="HLG11" s="1377"/>
      <c r="HLH11" s="1377"/>
      <c r="HLI11" s="1377"/>
      <c r="HLJ11" s="1377"/>
      <c r="HLK11" s="1377"/>
      <c r="HLL11" s="1377"/>
      <c r="HLM11" s="1377"/>
      <c r="HLN11" s="1377"/>
      <c r="HLO11" s="1377"/>
      <c r="HLP11" s="1377"/>
      <c r="HLQ11" s="1377"/>
      <c r="HLR11" s="1377"/>
      <c r="HLS11" s="1377"/>
      <c r="HLT11" s="1377"/>
      <c r="HLU11" s="1377"/>
      <c r="HLV11" s="1377"/>
      <c r="HLW11" s="1377"/>
      <c r="HLX11" s="1377"/>
      <c r="HLY11" s="1377"/>
      <c r="HLZ11" s="1377"/>
      <c r="HMA11" s="1377"/>
      <c r="HMB11" s="1377"/>
      <c r="HMC11" s="1377"/>
      <c r="HMD11" s="1377"/>
      <c r="HME11" s="1377"/>
      <c r="HMF11" s="1377"/>
      <c r="HMG11" s="1377"/>
      <c r="HMH11" s="1377"/>
      <c r="HMI11" s="1377"/>
      <c r="HMJ11" s="1377"/>
      <c r="HMK11" s="1377"/>
      <c r="HML11" s="1377"/>
      <c r="HMM11" s="1377"/>
      <c r="HMN11" s="1377"/>
      <c r="HMO11" s="1377"/>
      <c r="HMP11" s="1377"/>
      <c r="HMQ11" s="1377"/>
      <c r="HMR11" s="1377"/>
      <c r="HMS11" s="1377"/>
      <c r="HMT11" s="1377"/>
      <c r="HMU11" s="1377"/>
      <c r="HMV11" s="1377"/>
      <c r="HMW11" s="1377"/>
      <c r="HMX11" s="1377"/>
      <c r="HMY11" s="1377"/>
      <c r="HMZ11" s="1377"/>
      <c r="HNA11" s="1377"/>
      <c r="HNB11" s="1377"/>
      <c r="HNC11" s="1377"/>
      <c r="HND11" s="1377"/>
      <c r="HNE11" s="1377"/>
      <c r="HNF11" s="1377"/>
      <c r="HNG11" s="1377"/>
      <c r="HNH11" s="1377"/>
      <c r="HNI11" s="1377"/>
      <c r="HNJ11" s="1377"/>
      <c r="HNK11" s="1377"/>
      <c r="HNL11" s="1377"/>
      <c r="HNM11" s="1377"/>
      <c r="HNN11" s="1377"/>
      <c r="HNO11" s="1377"/>
      <c r="HNP11" s="1377"/>
      <c r="HNQ11" s="1377"/>
      <c r="HNR11" s="1377"/>
      <c r="HNS11" s="1377"/>
      <c r="HNT11" s="1377"/>
      <c r="HNU11" s="1377"/>
      <c r="HNV11" s="1377"/>
      <c r="HNW11" s="1377"/>
      <c r="HNX11" s="1377"/>
      <c r="HNY11" s="1377"/>
      <c r="HNZ11" s="1377"/>
      <c r="HOA11" s="1377"/>
      <c r="HOB11" s="1377"/>
      <c r="HOC11" s="1377"/>
      <c r="HOD11" s="1377"/>
      <c r="HOE11" s="1377"/>
      <c r="HOF11" s="1377"/>
      <c r="HOG11" s="1377"/>
      <c r="HOH11" s="1377"/>
      <c r="HOI11" s="1377"/>
      <c r="HOJ11" s="1377"/>
      <c r="HOK11" s="1377"/>
      <c r="HOL11" s="1377"/>
      <c r="HOM11" s="1377"/>
      <c r="HON11" s="1377"/>
      <c r="HOO11" s="1377"/>
      <c r="HOP11" s="1377"/>
      <c r="HOQ11" s="1377"/>
      <c r="HOR11" s="1377"/>
      <c r="HOS11" s="1377"/>
      <c r="HOT11" s="1377"/>
      <c r="HOU11" s="1377"/>
      <c r="HOV11" s="1377"/>
      <c r="HOW11" s="1377"/>
      <c r="HOX11" s="1377"/>
      <c r="HOY11" s="1377"/>
      <c r="HOZ11" s="1377"/>
      <c r="HPA11" s="1377"/>
      <c r="HPB11" s="1377"/>
      <c r="HPC11" s="1377"/>
      <c r="HPD11" s="1377"/>
      <c r="HPE11" s="1377"/>
      <c r="HPF11" s="1377"/>
      <c r="HPG11" s="1377"/>
      <c r="HPH11" s="1377"/>
      <c r="HPI11" s="1377"/>
      <c r="HPJ11" s="1377"/>
      <c r="HPK11" s="1377"/>
      <c r="HPL11" s="1377"/>
      <c r="HPM11" s="1377"/>
      <c r="HPN11" s="1377"/>
      <c r="HPO11" s="1377"/>
      <c r="HPP11" s="1377"/>
      <c r="HPQ11" s="1377"/>
      <c r="HPR11" s="1377"/>
      <c r="HPS11" s="1377"/>
      <c r="HPT11" s="1377"/>
      <c r="HPU11" s="1377"/>
      <c r="HPV11" s="1377"/>
      <c r="HPW11" s="1377"/>
      <c r="HPX11" s="1377"/>
      <c r="HPY11" s="1377"/>
      <c r="HPZ11" s="1377"/>
      <c r="HQA11" s="1377"/>
      <c r="HQB11" s="1377"/>
      <c r="HQC11" s="1377"/>
      <c r="HQD11" s="1377"/>
      <c r="HQE11" s="1377"/>
      <c r="HQF11" s="1377"/>
      <c r="HQG11" s="1377"/>
      <c r="HQH11" s="1377"/>
      <c r="HQI11" s="1377"/>
      <c r="HQJ11" s="1377"/>
      <c r="HQK11" s="1377"/>
      <c r="HQL11" s="1377"/>
      <c r="HQM11" s="1377"/>
      <c r="HQN11" s="1377"/>
      <c r="HQO11" s="1377"/>
      <c r="HQP11" s="1377"/>
      <c r="HQQ11" s="1377"/>
      <c r="HQR11" s="1377"/>
      <c r="HQS11" s="1377"/>
      <c r="HQT11" s="1377"/>
      <c r="HQU11" s="1377"/>
      <c r="HQV11" s="1377"/>
      <c r="HQW11" s="1377"/>
      <c r="HQX11" s="1377"/>
      <c r="HQY11" s="1377"/>
      <c r="HQZ11" s="1377"/>
      <c r="HRA11" s="1377"/>
      <c r="HRB11" s="1377"/>
      <c r="HRC11" s="1377"/>
      <c r="HRD11" s="1377"/>
      <c r="HRE11" s="1377"/>
      <c r="HRF11" s="1377"/>
      <c r="HRG11" s="1377"/>
      <c r="HRH11" s="1377"/>
      <c r="HRI11" s="1377"/>
      <c r="HRJ11" s="1377"/>
      <c r="HRK11" s="1377"/>
      <c r="HRL11" s="1377"/>
      <c r="HRM11" s="1377"/>
      <c r="HRN11" s="1377"/>
      <c r="HRO11" s="1377"/>
      <c r="HRP11" s="1377"/>
      <c r="HRQ11" s="1377"/>
      <c r="HRR11" s="1377"/>
      <c r="HRS11" s="1377"/>
      <c r="HRT11" s="1377"/>
      <c r="HRU11" s="1377"/>
      <c r="HRV11" s="1377"/>
      <c r="HRW11" s="1377"/>
      <c r="HRX11" s="1377"/>
      <c r="HRY11" s="1377"/>
      <c r="HRZ11" s="1377"/>
      <c r="HSA11" s="1377"/>
      <c r="HSB11" s="1377"/>
      <c r="HSC11" s="1377"/>
      <c r="HSD11" s="1377"/>
      <c r="HSE11" s="1377"/>
      <c r="HSF11" s="1377"/>
      <c r="HSG11" s="1377"/>
      <c r="HSH11" s="1377"/>
      <c r="HSI11" s="1377"/>
      <c r="HSJ11" s="1377"/>
      <c r="HSK11" s="1377"/>
      <c r="HSL11" s="1377"/>
      <c r="HSM11" s="1377"/>
      <c r="HSN11" s="1377"/>
      <c r="HSO11" s="1377"/>
      <c r="HSP11" s="1377"/>
      <c r="HSQ11" s="1377"/>
      <c r="HSR11" s="1377"/>
      <c r="HSS11" s="1377"/>
      <c r="HST11" s="1377"/>
      <c r="HSU11" s="1377"/>
      <c r="HSV11" s="1377"/>
      <c r="HSW11" s="1377"/>
      <c r="HSX11" s="1377"/>
      <c r="HSY11" s="1377"/>
      <c r="HSZ11" s="1377"/>
      <c r="HTA11" s="1377"/>
      <c r="HTB11" s="1377"/>
      <c r="HTC11" s="1377"/>
      <c r="HTD11" s="1377"/>
      <c r="HTE11" s="1377"/>
      <c r="HTF11" s="1377"/>
      <c r="HTG11" s="1377"/>
      <c r="HTH11" s="1377"/>
      <c r="HTI11" s="1377"/>
      <c r="HTJ11" s="1377"/>
      <c r="HTK11" s="1377"/>
      <c r="HTL11" s="1377"/>
      <c r="HTM11" s="1377"/>
      <c r="HTN11" s="1377"/>
      <c r="HTO11" s="1377"/>
      <c r="HTP11" s="1377"/>
      <c r="HTQ11" s="1377"/>
      <c r="HTR11" s="1377"/>
      <c r="HTS11" s="1377"/>
      <c r="HTT11" s="1377"/>
      <c r="HTU11" s="1377"/>
      <c r="HTV11" s="1377"/>
      <c r="HTW11" s="1377"/>
      <c r="HTX11" s="1377"/>
      <c r="HTY11" s="1377"/>
      <c r="HTZ11" s="1377"/>
      <c r="HUA11" s="1377"/>
      <c r="HUB11" s="1377"/>
      <c r="HUC11" s="1377"/>
      <c r="HUD11" s="1377"/>
      <c r="HUE11" s="1377"/>
      <c r="HUF11" s="1377"/>
      <c r="HUG11" s="1377"/>
      <c r="HUH11" s="1377"/>
      <c r="HUI11" s="1377"/>
      <c r="HUJ11" s="1377"/>
      <c r="HUK11" s="1377"/>
      <c r="HUL11" s="1377"/>
      <c r="HUM11" s="1377"/>
      <c r="HUN11" s="1377"/>
      <c r="HUO11" s="1377"/>
      <c r="HUP11" s="1377"/>
      <c r="HUQ11" s="1377"/>
      <c r="HUR11" s="1377"/>
      <c r="HUS11" s="1377"/>
      <c r="HUT11" s="1377"/>
      <c r="HUU11" s="1377"/>
      <c r="HUV11" s="1377"/>
      <c r="HUW11" s="1377"/>
      <c r="HUX11" s="1377"/>
      <c r="HUY11" s="1377"/>
      <c r="HUZ11" s="1377"/>
      <c r="HVA11" s="1377"/>
      <c r="HVB11" s="1377"/>
      <c r="HVC11" s="1377"/>
      <c r="HVD11" s="1377"/>
      <c r="HVE11" s="1377"/>
      <c r="HVF11" s="1377"/>
      <c r="HVG11" s="1377"/>
      <c r="HVH11" s="1377"/>
      <c r="HVI11" s="1377"/>
      <c r="HVJ11" s="1377"/>
      <c r="HVK11" s="1377"/>
      <c r="HVL11" s="1377"/>
      <c r="HVM11" s="1377"/>
      <c r="HVN11" s="1377"/>
      <c r="HVO11" s="1377"/>
      <c r="HVP11" s="1377"/>
      <c r="HVQ11" s="1377"/>
      <c r="HVR11" s="1377"/>
      <c r="HVS11" s="1377"/>
      <c r="HVT11" s="1377"/>
      <c r="HVU11" s="1377"/>
      <c r="HVV11" s="1377"/>
      <c r="HVW11" s="1377"/>
      <c r="HVX11" s="1377"/>
      <c r="HVY11" s="1377"/>
      <c r="HVZ11" s="1377"/>
      <c r="HWA11" s="1377"/>
      <c r="HWB11" s="1377"/>
      <c r="HWC11" s="1377"/>
      <c r="HWD11" s="1377"/>
      <c r="HWE11" s="1377"/>
      <c r="HWF11" s="1377"/>
      <c r="HWG11" s="1377"/>
      <c r="HWH11" s="1377"/>
      <c r="HWI11" s="1377"/>
      <c r="HWJ11" s="1377"/>
      <c r="HWK11" s="1377"/>
      <c r="HWL11" s="1377"/>
      <c r="HWM11" s="1377"/>
      <c r="HWN11" s="1377"/>
      <c r="HWO11" s="1377"/>
      <c r="HWP11" s="1377"/>
      <c r="HWQ11" s="1377"/>
      <c r="HWR11" s="1377"/>
      <c r="HWS11" s="1377"/>
      <c r="HWT11" s="1377"/>
      <c r="HWU11" s="1377"/>
      <c r="HWV11" s="1377"/>
      <c r="HWW11" s="1377"/>
      <c r="HWX11" s="1377"/>
      <c r="HWY11" s="1377"/>
      <c r="HWZ11" s="1377"/>
      <c r="HXA11" s="1377"/>
      <c r="HXB11" s="1377"/>
      <c r="HXC11" s="1377"/>
      <c r="HXD11" s="1377"/>
      <c r="HXE11" s="1377"/>
      <c r="HXF11" s="1377"/>
      <c r="HXG11" s="1377"/>
      <c r="HXH11" s="1377"/>
      <c r="HXI11" s="1377"/>
      <c r="HXJ11" s="1377"/>
      <c r="HXK11" s="1377"/>
      <c r="HXL11" s="1377"/>
      <c r="HXM11" s="1377"/>
      <c r="HXN11" s="1377"/>
      <c r="HXO11" s="1377"/>
      <c r="HXP11" s="1377"/>
      <c r="HXQ11" s="1377"/>
      <c r="HXR11" s="1377"/>
      <c r="HXS11" s="1377"/>
      <c r="HXT11" s="1377"/>
      <c r="HXU11" s="1377"/>
      <c r="HXV11" s="1377"/>
      <c r="HXW11" s="1377"/>
      <c r="HXX11" s="1377"/>
      <c r="HXY11" s="1377"/>
      <c r="HXZ11" s="1377"/>
      <c r="HYA11" s="1377"/>
      <c r="HYB11" s="1377"/>
      <c r="HYC11" s="1377"/>
      <c r="HYD11" s="1377"/>
      <c r="HYE11" s="1377"/>
      <c r="HYF11" s="1377"/>
      <c r="HYG11" s="1377"/>
      <c r="HYH11" s="1377"/>
      <c r="HYI11" s="1377"/>
      <c r="HYJ11" s="1377"/>
      <c r="HYK11" s="1377"/>
      <c r="HYL11" s="1377"/>
      <c r="HYM11" s="1377"/>
      <c r="HYN11" s="1377"/>
      <c r="HYO11" s="1377"/>
      <c r="HYP11" s="1377"/>
      <c r="HYQ11" s="1377"/>
      <c r="HYR11" s="1377"/>
      <c r="HYS11" s="1377"/>
      <c r="HYT11" s="1377"/>
      <c r="HYU11" s="1377"/>
      <c r="HYV11" s="1377"/>
      <c r="HYW11" s="1377"/>
      <c r="HYX11" s="1377"/>
      <c r="HYY11" s="1377"/>
      <c r="HYZ11" s="1377"/>
      <c r="HZA11" s="1377"/>
      <c r="HZB11" s="1377"/>
      <c r="HZC11" s="1377"/>
      <c r="HZD11" s="1377"/>
      <c r="HZE11" s="1377"/>
      <c r="HZF11" s="1377"/>
      <c r="HZG11" s="1377"/>
      <c r="HZH11" s="1377"/>
      <c r="HZI11" s="1377"/>
      <c r="HZJ11" s="1377"/>
      <c r="HZK11" s="1377"/>
      <c r="HZL11" s="1377"/>
      <c r="HZM11" s="1377"/>
      <c r="HZN11" s="1377"/>
      <c r="HZO11" s="1377"/>
      <c r="HZP11" s="1377"/>
      <c r="HZQ11" s="1377"/>
      <c r="HZR11" s="1377"/>
      <c r="HZS11" s="1377"/>
      <c r="HZT11" s="1377"/>
      <c r="HZU11" s="1377"/>
      <c r="HZV11" s="1377"/>
      <c r="HZW11" s="1377"/>
      <c r="HZX11" s="1377"/>
      <c r="HZY11" s="1377"/>
      <c r="HZZ11" s="1377"/>
      <c r="IAA11" s="1377"/>
      <c r="IAB11" s="1377"/>
      <c r="IAC11" s="1377"/>
      <c r="IAD11" s="1377"/>
      <c r="IAE11" s="1377"/>
      <c r="IAF11" s="1377"/>
      <c r="IAG11" s="1377"/>
      <c r="IAH11" s="1377"/>
      <c r="IAI11" s="1377"/>
      <c r="IAJ11" s="1377"/>
      <c r="IAK11" s="1377"/>
      <c r="IAL11" s="1377"/>
      <c r="IAM11" s="1377"/>
      <c r="IAN11" s="1377"/>
      <c r="IAO11" s="1377"/>
      <c r="IAP11" s="1377"/>
      <c r="IAQ11" s="1377"/>
      <c r="IAR11" s="1377"/>
      <c r="IAS11" s="1377"/>
      <c r="IAT11" s="1377"/>
      <c r="IAU11" s="1377"/>
      <c r="IAV11" s="1377"/>
      <c r="IAW11" s="1377"/>
      <c r="IAX11" s="1377"/>
      <c r="IAY11" s="1377"/>
      <c r="IAZ11" s="1377"/>
      <c r="IBA11" s="1377"/>
      <c r="IBB11" s="1377"/>
      <c r="IBC11" s="1377"/>
      <c r="IBD11" s="1377"/>
      <c r="IBE11" s="1377"/>
      <c r="IBF11" s="1377"/>
      <c r="IBG11" s="1377"/>
      <c r="IBH11" s="1377"/>
      <c r="IBI11" s="1377"/>
      <c r="IBJ11" s="1377"/>
      <c r="IBK11" s="1377"/>
      <c r="IBL11" s="1377"/>
      <c r="IBM11" s="1377"/>
      <c r="IBN11" s="1377"/>
      <c r="IBO11" s="1377"/>
      <c r="IBP11" s="1377"/>
      <c r="IBQ11" s="1377"/>
      <c r="IBR11" s="1377"/>
      <c r="IBS11" s="1377"/>
      <c r="IBT11" s="1377"/>
      <c r="IBU11" s="1377"/>
      <c r="IBV11" s="1377"/>
      <c r="IBW11" s="1377"/>
      <c r="IBX11" s="1377"/>
      <c r="IBY11" s="1377"/>
      <c r="IBZ11" s="1377"/>
      <c r="ICA11" s="1377"/>
      <c r="ICB11" s="1377"/>
      <c r="ICC11" s="1377"/>
      <c r="ICD11" s="1377"/>
      <c r="ICE11" s="1377"/>
      <c r="ICF11" s="1377"/>
      <c r="ICG11" s="1377"/>
      <c r="ICH11" s="1377"/>
      <c r="ICI11" s="1377"/>
      <c r="ICJ11" s="1377"/>
      <c r="ICK11" s="1377"/>
      <c r="ICL11" s="1377"/>
      <c r="ICM11" s="1377"/>
      <c r="ICN11" s="1377"/>
      <c r="ICO11" s="1377"/>
      <c r="ICP11" s="1377"/>
      <c r="ICQ11" s="1377"/>
      <c r="ICR11" s="1377"/>
      <c r="ICS11" s="1377"/>
      <c r="ICT11" s="1377"/>
      <c r="ICU11" s="1377"/>
      <c r="ICV11" s="1377"/>
      <c r="ICW11" s="1377"/>
      <c r="ICX11" s="1377"/>
      <c r="ICY11" s="1377"/>
      <c r="ICZ11" s="1377"/>
      <c r="IDA11" s="1377"/>
      <c r="IDB11" s="1377"/>
      <c r="IDC11" s="1377"/>
      <c r="IDD11" s="1377"/>
      <c r="IDE11" s="1377"/>
      <c r="IDF11" s="1377"/>
      <c r="IDG11" s="1377"/>
      <c r="IDH11" s="1377"/>
      <c r="IDI11" s="1377"/>
      <c r="IDJ11" s="1377"/>
      <c r="IDK11" s="1377"/>
      <c r="IDL11" s="1377"/>
      <c r="IDM11" s="1377"/>
      <c r="IDN11" s="1377"/>
      <c r="IDO11" s="1377"/>
      <c r="IDP11" s="1377"/>
      <c r="IDQ11" s="1377"/>
      <c r="IDR11" s="1377"/>
      <c r="IDS11" s="1377"/>
      <c r="IDT11" s="1377"/>
      <c r="IDU11" s="1377"/>
      <c r="IDV11" s="1377"/>
      <c r="IDW11" s="1377"/>
      <c r="IDX11" s="1377"/>
      <c r="IDY11" s="1377"/>
      <c r="IDZ11" s="1377"/>
      <c r="IEA11" s="1377"/>
      <c r="IEB11" s="1377"/>
      <c r="IEC11" s="1377"/>
      <c r="IED11" s="1377"/>
      <c r="IEE11" s="1377"/>
      <c r="IEF11" s="1377"/>
      <c r="IEG11" s="1377"/>
      <c r="IEH11" s="1377"/>
      <c r="IEI11" s="1377"/>
      <c r="IEJ11" s="1377"/>
      <c r="IEK11" s="1377"/>
      <c r="IEL11" s="1377"/>
      <c r="IEM11" s="1377"/>
      <c r="IEN11" s="1377"/>
      <c r="IEO11" s="1377"/>
      <c r="IEP11" s="1377"/>
      <c r="IEQ11" s="1377"/>
      <c r="IER11" s="1377"/>
      <c r="IES11" s="1377"/>
      <c r="IET11" s="1377"/>
      <c r="IEU11" s="1377"/>
      <c r="IEV11" s="1377"/>
      <c r="IEW11" s="1377"/>
      <c r="IEX11" s="1377"/>
      <c r="IEY11" s="1377"/>
      <c r="IEZ11" s="1377"/>
      <c r="IFA11" s="1377"/>
      <c r="IFB11" s="1377"/>
      <c r="IFC11" s="1377"/>
      <c r="IFD11" s="1377"/>
      <c r="IFE11" s="1377"/>
      <c r="IFF11" s="1377"/>
      <c r="IFG11" s="1377"/>
      <c r="IFH11" s="1377"/>
      <c r="IFI11" s="1377"/>
      <c r="IFJ11" s="1377"/>
      <c r="IFK11" s="1377"/>
      <c r="IFL11" s="1377"/>
      <c r="IFM11" s="1377"/>
      <c r="IFN11" s="1377"/>
      <c r="IFO11" s="1377"/>
      <c r="IFP11" s="1377"/>
      <c r="IFQ11" s="1377"/>
      <c r="IFR11" s="1377"/>
      <c r="IFS11" s="1377"/>
      <c r="IFT11" s="1377"/>
      <c r="IFU11" s="1377"/>
      <c r="IFV11" s="1377"/>
      <c r="IFW11" s="1377"/>
      <c r="IFX11" s="1377"/>
      <c r="IFY11" s="1377"/>
      <c r="IFZ11" s="1377"/>
      <c r="IGA11" s="1377"/>
      <c r="IGB11" s="1377"/>
      <c r="IGC11" s="1377"/>
      <c r="IGD11" s="1377"/>
      <c r="IGE11" s="1377"/>
      <c r="IGF11" s="1377"/>
      <c r="IGG11" s="1377"/>
      <c r="IGH11" s="1377"/>
      <c r="IGI11" s="1377"/>
      <c r="IGJ11" s="1377"/>
      <c r="IGK11" s="1377"/>
      <c r="IGL11" s="1377"/>
      <c r="IGM11" s="1377"/>
      <c r="IGN11" s="1377"/>
      <c r="IGO11" s="1377"/>
      <c r="IGP11" s="1377"/>
      <c r="IGQ11" s="1377"/>
      <c r="IGR11" s="1377"/>
      <c r="IGS11" s="1377"/>
      <c r="IGT11" s="1377"/>
      <c r="IGU11" s="1377"/>
      <c r="IGV11" s="1377"/>
      <c r="IGW11" s="1377"/>
      <c r="IGX11" s="1377"/>
      <c r="IGY11" s="1377"/>
      <c r="IGZ11" s="1377"/>
      <c r="IHA11" s="1377"/>
      <c r="IHB11" s="1377"/>
      <c r="IHC11" s="1377"/>
      <c r="IHD11" s="1377"/>
      <c r="IHE11" s="1377"/>
      <c r="IHF11" s="1377"/>
      <c r="IHG11" s="1377"/>
      <c r="IHH11" s="1377"/>
      <c r="IHI11" s="1377"/>
      <c r="IHJ11" s="1377"/>
      <c r="IHK11" s="1377"/>
      <c r="IHL11" s="1377"/>
      <c r="IHM11" s="1377"/>
      <c r="IHN11" s="1377"/>
      <c r="IHO11" s="1377"/>
      <c r="IHP11" s="1377"/>
      <c r="IHQ11" s="1377"/>
      <c r="IHR11" s="1377"/>
      <c r="IHS11" s="1377"/>
      <c r="IHT11" s="1377"/>
      <c r="IHU11" s="1377"/>
      <c r="IHV11" s="1377"/>
      <c r="IHW11" s="1377"/>
      <c r="IHX11" s="1377"/>
      <c r="IHY11" s="1377"/>
      <c r="IHZ11" s="1377"/>
      <c r="IIA11" s="1377"/>
      <c r="IIB11" s="1377"/>
      <c r="IIC11" s="1377"/>
      <c r="IID11" s="1377"/>
      <c r="IIE11" s="1377"/>
      <c r="IIF11" s="1377"/>
      <c r="IIG11" s="1377"/>
      <c r="IIH11" s="1377"/>
      <c r="III11" s="1377"/>
      <c r="IIJ11" s="1377"/>
      <c r="IIK11" s="1377"/>
      <c r="IIL11" s="1377"/>
      <c r="IIM11" s="1377"/>
      <c r="IIN11" s="1377"/>
      <c r="IIO11" s="1377"/>
      <c r="IIP11" s="1377"/>
      <c r="IIQ11" s="1377"/>
      <c r="IIR11" s="1377"/>
      <c r="IIS11" s="1377"/>
      <c r="IIT11" s="1377"/>
      <c r="IIU11" s="1377"/>
      <c r="IIV11" s="1377"/>
      <c r="IIW11" s="1377"/>
      <c r="IIX11" s="1377"/>
      <c r="IIY11" s="1377"/>
      <c r="IIZ11" s="1377"/>
      <c r="IJA11" s="1377"/>
      <c r="IJB11" s="1377"/>
      <c r="IJC11" s="1377"/>
      <c r="IJD11" s="1377"/>
      <c r="IJE11" s="1377"/>
      <c r="IJF11" s="1377"/>
      <c r="IJG11" s="1377"/>
      <c r="IJH11" s="1377"/>
      <c r="IJI11" s="1377"/>
      <c r="IJJ11" s="1377"/>
      <c r="IJK11" s="1377"/>
      <c r="IJL11" s="1377"/>
      <c r="IJM11" s="1377"/>
      <c r="IJN11" s="1377"/>
      <c r="IJO11" s="1377"/>
      <c r="IJP11" s="1377"/>
      <c r="IJQ11" s="1377"/>
      <c r="IJR11" s="1377"/>
      <c r="IJS11" s="1377"/>
      <c r="IJT11" s="1377"/>
      <c r="IJU11" s="1377"/>
      <c r="IJV11" s="1377"/>
      <c r="IJW11" s="1377"/>
      <c r="IJX11" s="1377"/>
      <c r="IJY11" s="1377"/>
      <c r="IJZ11" s="1377"/>
      <c r="IKA11" s="1377"/>
      <c r="IKB11" s="1377"/>
      <c r="IKC11" s="1377"/>
      <c r="IKD11" s="1377"/>
      <c r="IKE11" s="1377"/>
      <c r="IKF11" s="1377"/>
      <c r="IKG11" s="1377"/>
      <c r="IKH11" s="1377"/>
      <c r="IKI11" s="1377"/>
      <c r="IKJ11" s="1377"/>
      <c r="IKK11" s="1377"/>
      <c r="IKL11" s="1377"/>
      <c r="IKM11" s="1377"/>
      <c r="IKN11" s="1377"/>
      <c r="IKO11" s="1377"/>
      <c r="IKP11" s="1377"/>
      <c r="IKQ11" s="1377"/>
      <c r="IKR11" s="1377"/>
      <c r="IKS11" s="1377"/>
      <c r="IKT11" s="1377"/>
      <c r="IKU11" s="1377"/>
      <c r="IKV11" s="1377"/>
      <c r="IKW11" s="1377"/>
      <c r="IKX11" s="1377"/>
      <c r="IKY11" s="1377"/>
      <c r="IKZ11" s="1377"/>
      <c r="ILA11" s="1377"/>
      <c r="ILB11" s="1377"/>
      <c r="ILC11" s="1377"/>
      <c r="ILD11" s="1377"/>
      <c r="ILE11" s="1377"/>
      <c r="ILF11" s="1377"/>
      <c r="ILG11" s="1377"/>
      <c r="ILH11" s="1377"/>
      <c r="ILI11" s="1377"/>
      <c r="ILJ11" s="1377"/>
      <c r="ILK11" s="1377"/>
      <c r="ILL11" s="1377"/>
      <c r="ILM11" s="1377"/>
      <c r="ILN11" s="1377"/>
      <c r="ILO11" s="1377"/>
      <c r="ILP11" s="1377"/>
      <c r="ILQ11" s="1377"/>
      <c r="ILR11" s="1377"/>
      <c r="ILS11" s="1377"/>
      <c r="ILT11" s="1377"/>
      <c r="ILU11" s="1377"/>
      <c r="ILV11" s="1377"/>
      <c r="ILW11" s="1377"/>
      <c r="ILX11" s="1377"/>
      <c r="ILY11" s="1377"/>
      <c r="ILZ11" s="1377"/>
      <c r="IMA11" s="1377"/>
      <c r="IMB11" s="1377"/>
      <c r="IMC11" s="1377"/>
      <c r="IMD11" s="1377"/>
      <c r="IME11" s="1377"/>
      <c r="IMF11" s="1377"/>
      <c r="IMG11" s="1377"/>
      <c r="IMH11" s="1377"/>
      <c r="IMI11" s="1377"/>
      <c r="IMJ11" s="1377"/>
      <c r="IMK11" s="1377"/>
      <c r="IML11" s="1377"/>
      <c r="IMM11" s="1377"/>
      <c r="IMN11" s="1377"/>
      <c r="IMO11" s="1377"/>
      <c r="IMP11" s="1377"/>
      <c r="IMQ11" s="1377"/>
      <c r="IMR11" s="1377"/>
      <c r="IMS11" s="1377"/>
      <c r="IMT11" s="1377"/>
      <c r="IMU11" s="1377"/>
      <c r="IMV11" s="1377"/>
      <c r="IMW11" s="1377"/>
      <c r="IMX11" s="1377"/>
      <c r="IMY11" s="1377"/>
      <c r="IMZ11" s="1377"/>
      <c r="INA11" s="1377"/>
      <c r="INB11" s="1377"/>
      <c r="INC11" s="1377"/>
      <c r="IND11" s="1377"/>
      <c r="INE11" s="1377"/>
      <c r="INF11" s="1377"/>
      <c r="ING11" s="1377"/>
      <c r="INH11" s="1377"/>
      <c r="INI11" s="1377"/>
      <c r="INJ11" s="1377"/>
      <c r="INK11" s="1377"/>
      <c r="INL11" s="1377"/>
      <c r="INM11" s="1377"/>
      <c r="INN11" s="1377"/>
      <c r="INO11" s="1377"/>
      <c r="INP11" s="1377"/>
      <c r="INQ11" s="1377"/>
      <c r="INR11" s="1377"/>
      <c r="INS11" s="1377"/>
      <c r="INT11" s="1377"/>
      <c r="INU11" s="1377"/>
      <c r="INV11" s="1377"/>
      <c r="INW11" s="1377"/>
      <c r="INX11" s="1377"/>
      <c r="INY11" s="1377"/>
      <c r="INZ11" s="1377"/>
      <c r="IOA11" s="1377"/>
      <c r="IOB11" s="1377"/>
      <c r="IOC11" s="1377"/>
      <c r="IOD11" s="1377"/>
      <c r="IOE11" s="1377"/>
      <c r="IOF11" s="1377"/>
      <c r="IOG11" s="1377"/>
      <c r="IOH11" s="1377"/>
      <c r="IOI11" s="1377"/>
      <c r="IOJ11" s="1377"/>
      <c r="IOK11" s="1377"/>
      <c r="IOL11" s="1377"/>
      <c r="IOM11" s="1377"/>
      <c r="ION11" s="1377"/>
      <c r="IOO11" s="1377"/>
      <c r="IOP11" s="1377"/>
      <c r="IOQ11" s="1377"/>
      <c r="IOR11" s="1377"/>
      <c r="IOS11" s="1377"/>
      <c r="IOT11" s="1377"/>
      <c r="IOU11" s="1377"/>
      <c r="IOV11" s="1377"/>
      <c r="IOW11" s="1377"/>
      <c r="IOX11" s="1377"/>
      <c r="IOY11" s="1377"/>
      <c r="IOZ11" s="1377"/>
      <c r="IPA11" s="1377"/>
      <c r="IPB11" s="1377"/>
      <c r="IPC11" s="1377"/>
      <c r="IPD11" s="1377"/>
      <c r="IPE11" s="1377"/>
      <c r="IPF11" s="1377"/>
      <c r="IPG11" s="1377"/>
      <c r="IPH11" s="1377"/>
      <c r="IPI11" s="1377"/>
      <c r="IPJ11" s="1377"/>
      <c r="IPK11" s="1377"/>
      <c r="IPL11" s="1377"/>
      <c r="IPM11" s="1377"/>
      <c r="IPN11" s="1377"/>
      <c r="IPO11" s="1377"/>
      <c r="IPP11" s="1377"/>
      <c r="IPQ11" s="1377"/>
      <c r="IPR11" s="1377"/>
      <c r="IPS11" s="1377"/>
      <c r="IPT11" s="1377"/>
      <c r="IPU11" s="1377"/>
      <c r="IPV11" s="1377"/>
      <c r="IPW11" s="1377"/>
      <c r="IPX11" s="1377"/>
      <c r="IPY11" s="1377"/>
      <c r="IPZ11" s="1377"/>
      <c r="IQA11" s="1377"/>
      <c r="IQB11" s="1377"/>
      <c r="IQC11" s="1377"/>
      <c r="IQD11" s="1377"/>
      <c r="IQE11" s="1377"/>
      <c r="IQF11" s="1377"/>
      <c r="IQG11" s="1377"/>
      <c r="IQH11" s="1377"/>
      <c r="IQI11" s="1377"/>
      <c r="IQJ11" s="1377"/>
      <c r="IQK11" s="1377"/>
      <c r="IQL11" s="1377"/>
      <c r="IQM11" s="1377"/>
      <c r="IQN11" s="1377"/>
      <c r="IQO11" s="1377"/>
      <c r="IQP11" s="1377"/>
      <c r="IQQ11" s="1377"/>
      <c r="IQR11" s="1377"/>
      <c r="IQS11" s="1377"/>
      <c r="IQT11" s="1377"/>
      <c r="IQU11" s="1377"/>
      <c r="IQV11" s="1377"/>
      <c r="IQW11" s="1377"/>
      <c r="IQX11" s="1377"/>
      <c r="IQY11" s="1377"/>
      <c r="IQZ11" s="1377"/>
      <c r="IRA11" s="1377"/>
      <c r="IRB11" s="1377"/>
      <c r="IRC11" s="1377"/>
      <c r="IRD11" s="1377"/>
      <c r="IRE11" s="1377"/>
      <c r="IRF11" s="1377"/>
      <c r="IRG11" s="1377"/>
      <c r="IRH11" s="1377"/>
      <c r="IRI11" s="1377"/>
      <c r="IRJ11" s="1377"/>
      <c r="IRK11" s="1377"/>
      <c r="IRL11" s="1377"/>
      <c r="IRM11" s="1377"/>
      <c r="IRN11" s="1377"/>
      <c r="IRO11" s="1377"/>
      <c r="IRP11" s="1377"/>
      <c r="IRQ11" s="1377"/>
      <c r="IRR11" s="1377"/>
      <c r="IRS11" s="1377"/>
      <c r="IRT11" s="1377"/>
      <c r="IRU11" s="1377"/>
      <c r="IRV11" s="1377"/>
      <c r="IRW11" s="1377"/>
      <c r="IRX11" s="1377"/>
      <c r="IRY11" s="1377"/>
      <c r="IRZ11" s="1377"/>
      <c r="ISA11" s="1377"/>
      <c r="ISB11" s="1377"/>
      <c r="ISC11" s="1377"/>
      <c r="ISD11" s="1377"/>
      <c r="ISE11" s="1377"/>
      <c r="ISF11" s="1377"/>
      <c r="ISG11" s="1377"/>
      <c r="ISH11" s="1377"/>
      <c r="ISI11" s="1377"/>
      <c r="ISJ11" s="1377"/>
      <c r="ISK11" s="1377"/>
      <c r="ISL11" s="1377"/>
      <c r="ISM11" s="1377"/>
      <c r="ISN11" s="1377"/>
      <c r="ISO11" s="1377"/>
      <c r="ISP11" s="1377"/>
      <c r="ISQ11" s="1377"/>
      <c r="ISR11" s="1377"/>
      <c r="ISS11" s="1377"/>
      <c r="IST11" s="1377"/>
      <c r="ISU11" s="1377"/>
      <c r="ISV11" s="1377"/>
      <c r="ISW11" s="1377"/>
      <c r="ISX11" s="1377"/>
      <c r="ISY11" s="1377"/>
      <c r="ISZ11" s="1377"/>
      <c r="ITA11" s="1377"/>
      <c r="ITB11" s="1377"/>
      <c r="ITC11" s="1377"/>
      <c r="ITD11" s="1377"/>
      <c r="ITE11" s="1377"/>
      <c r="ITF11" s="1377"/>
      <c r="ITG11" s="1377"/>
      <c r="ITH11" s="1377"/>
      <c r="ITI11" s="1377"/>
      <c r="ITJ11" s="1377"/>
      <c r="ITK11" s="1377"/>
      <c r="ITL11" s="1377"/>
      <c r="ITM11" s="1377"/>
      <c r="ITN11" s="1377"/>
      <c r="ITO11" s="1377"/>
      <c r="ITP11" s="1377"/>
      <c r="ITQ11" s="1377"/>
      <c r="ITR11" s="1377"/>
      <c r="ITS11" s="1377"/>
      <c r="ITT11" s="1377"/>
      <c r="ITU11" s="1377"/>
      <c r="ITV11" s="1377"/>
      <c r="ITW11" s="1377"/>
      <c r="ITX11" s="1377"/>
      <c r="ITY11" s="1377"/>
      <c r="ITZ11" s="1377"/>
      <c r="IUA11" s="1377"/>
      <c r="IUB11" s="1377"/>
      <c r="IUC11" s="1377"/>
      <c r="IUD11" s="1377"/>
      <c r="IUE11" s="1377"/>
      <c r="IUF11" s="1377"/>
      <c r="IUG11" s="1377"/>
      <c r="IUH11" s="1377"/>
      <c r="IUI11" s="1377"/>
      <c r="IUJ11" s="1377"/>
      <c r="IUK11" s="1377"/>
      <c r="IUL11" s="1377"/>
      <c r="IUM11" s="1377"/>
      <c r="IUN11" s="1377"/>
      <c r="IUO11" s="1377"/>
      <c r="IUP11" s="1377"/>
      <c r="IUQ11" s="1377"/>
      <c r="IUR11" s="1377"/>
      <c r="IUS11" s="1377"/>
      <c r="IUT11" s="1377"/>
      <c r="IUU11" s="1377"/>
      <c r="IUV11" s="1377"/>
      <c r="IUW11" s="1377"/>
      <c r="IUX11" s="1377"/>
      <c r="IUY11" s="1377"/>
      <c r="IUZ11" s="1377"/>
      <c r="IVA11" s="1377"/>
      <c r="IVB11" s="1377"/>
      <c r="IVC11" s="1377"/>
      <c r="IVD11" s="1377"/>
      <c r="IVE11" s="1377"/>
      <c r="IVF11" s="1377"/>
      <c r="IVG11" s="1377"/>
      <c r="IVH11" s="1377"/>
      <c r="IVI11" s="1377"/>
      <c r="IVJ11" s="1377"/>
      <c r="IVK11" s="1377"/>
      <c r="IVL11" s="1377"/>
      <c r="IVM11" s="1377"/>
      <c r="IVN11" s="1377"/>
      <c r="IVO11" s="1377"/>
      <c r="IVP11" s="1377"/>
      <c r="IVQ11" s="1377"/>
      <c r="IVR11" s="1377"/>
      <c r="IVS11" s="1377"/>
      <c r="IVT11" s="1377"/>
      <c r="IVU11" s="1377"/>
      <c r="IVV11" s="1377"/>
      <c r="IVW11" s="1377"/>
      <c r="IVX11" s="1377"/>
      <c r="IVY11" s="1377"/>
      <c r="IVZ11" s="1377"/>
      <c r="IWA11" s="1377"/>
      <c r="IWB11" s="1377"/>
      <c r="IWC11" s="1377"/>
      <c r="IWD11" s="1377"/>
      <c r="IWE11" s="1377"/>
      <c r="IWF11" s="1377"/>
      <c r="IWG11" s="1377"/>
      <c r="IWH11" s="1377"/>
      <c r="IWI11" s="1377"/>
      <c r="IWJ11" s="1377"/>
      <c r="IWK11" s="1377"/>
      <c r="IWL11" s="1377"/>
      <c r="IWM11" s="1377"/>
      <c r="IWN11" s="1377"/>
      <c r="IWO11" s="1377"/>
      <c r="IWP11" s="1377"/>
      <c r="IWQ11" s="1377"/>
      <c r="IWR11" s="1377"/>
      <c r="IWS11" s="1377"/>
      <c r="IWT11" s="1377"/>
      <c r="IWU11" s="1377"/>
      <c r="IWV11" s="1377"/>
      <c r="IWW11" s="1377"/>
      <c r="IWX11" s="1377"/>
      <c r="IWY11" s="1377"/>
      <c r="IWZ11" s="1377"/>
      <c r="IXA11" s="1377"/>
      <c r="IXB11" s="1377"/>
      <c r="IXC11" s="1377"/>
      <c r="IXD11" s="1377"/>
      <c r="IXE11" s="1377"/>
      <c r="IXF11" s="1377"/>
      <c r="IXG11" s="1377"/>
      <c r="IXH11" s="1377"/>
      <c r="IXI11" s="1377"/>
      <c r="IXJ11" s="1377"/>
      <c r="IXK11" s="1377"/>
      <c r="IXL11" s="1377"/>
      <c r="IXM11" s="1377"/>
      <c r="IXN11" s="1377"/>
      <c r="IXO11" s="1377"/>
      <c r="IXP11" s="1377"/>
      <c r="IXQ11" s="1377"/>
      <c r="IXR11" s="1377"/>
      <c r="IXS11" s="1377"/>
      <c r="IXT11" s="1377"/>
      <c r="IXU11" s="1377"/>
      <c r="IXV11" s="1377"/>
      <c r="IXW11" s="1377"/>
      <c r="IXX11" s="1377"/>
      <c r="IXY11" s="1377"/>
      <c r="IXZ11" s="1377"/>
      <c r="IYA11" s="1377"/>
      <c r="IYB11" s="1377"/>
      <c r="IYC11" s="1377"/>
      <c r="IYD11" s="1377"/>
      <c r="IYE11" s="1377"/>
      <c r="IYF11" s="1377"/>
      <c r="IYG11" s="1377"/>
      <c r="IYH11" s="1377"/>
      <c r="IYI11" s="1377"/>
      <c r="IYJ11" s="1377"/>
      <c r="IYK11" s="1377"/>
      <c r="IYL11" s="1377"/>
      <c r="IYM11" s="1377"/>
      <c r="IYN11" s="1377"/>
      <c r="IYO11" s="1377"/>
      <c r="IYP11" s="1377"/>
      <c r="IYQ11" s="1377"/>
      <c r="IYR11" s="1377"/>
      <c r="IYS11" s="1377"/>
      <c r="IYT11" s="1377"/>
      <c r="IYU11" s="1377"/>
      <c r="IYV11" s="1377"/>
      <c r="IYW11" s="1377"/>
      <c r="IYX11" s="1377"/>
      <c r="IYY11" s="1377"/>
      <c r="IYZ11" s="1377"/>
      <c r="IZA11" s="1377"/>
      <c r="IZB11" s="1377"/>
      <c r="IZC11" s="1377"/>
      <c r="IZD11" s="1377"/>
      <c r="IZE11" s="1377"/>
      <c r="IZF11" s="1377"/>
      <c r="IZG11" s="1377"/>
      <c r="IZH11" s="1377"/>
      <c r="IZI11" s="1377"/>
      <c r="IZJ11" s="1377"/>
      <c r="IZK11" s="1377"/>
      <c r="IZL11" s="1377"/>
      <c r="IZM11" s="1377"/>
      <c r="IZN11" s="1377"/>
      <c r="IZO11" s="1377"/>
      <c r="IZP11" s="1377"/>
      <c r="IZQ11" s="1377"/>
      <c r="IZR11" s="1377"/>
      <c r="IZS11" s="1377"/>
      <c r="IZT11" s="1377"/>
      <c r="IZU11" s="1377"/>
      <c r="IZV11" s="1377"/>
      <c r="IZW11" s="1377"/>
      <c r="IZX11" s="1377"/>
      <c r="IZY11" s="1377"/>
      <c r="IZZ11" s="1377"/>
      <c r="JAA11" s="1377"/>
      <c r="JAB11" s="1377"/>
      <c r="JAC11" s="1377"/>
      <c r="JAD11" s="1377"/>
      <c r="JAE11" s="1377"/>
      <c r="JAF11" s="1377"/>
      <c r="JAG11" s="1377"/>
      <c r="JAH11" s="1377"/>
      <c r="JAI11" s="1377"/>
      <c r="JAJ11" s="1377"/>
      <c r="JAK11" s="1377"/>
      <c r="JAL11" s="1377"/>
      <c r="JAM11" s="1377"/>
      <c r="JAN11" s="1377"/>
      <c r="JAO11" s="1377"/>
      <c r="JAP11" s="1377"/>
      <c r="JAQ11" s="1377"/>
      <c r="JAR11" s="1377"/>
      <c r="JAS11" s="1377"/>
      <c r="JAT11" s="1377"/>
      <c r="JAU11" s="1377"/>
      <c r="JAV11" s="1377"/>
      <c r="JAW11" s="1377"/>
      <c r="JAX11" s="1377"/>
      <c r="JAY11" s="1377"/>
      <c r="JAZ11" s="1377"/>
      <c r="JBA11" s="1377"/>
      <c r="JBB11" s="1377"/>
      <c r="JBC11" s="1377"/>
      <c r="JBD11" s="1377"/>
      <c r="JBE11" s="1377"/>
      <c r="JBF11" s="1377"/>
      <c r="JBG11" s="1377"/>
      <c r="JBH11" s="1377"/>
      <c r="JBI11" s="1377"/>
      <c r="JBJ11" s="1377"/>
      <c r="JBK11" s="1377"/>
      <c r="JBL11" s="1377"/>
      <c r="JBM11" s="1377"/>
      <c r="JBN11" s="1377"/>
      <c r="JBO11" s="1377"/>
      <c r="JBP11" s="1377"/>
      <c r="JBQ11" s="1377"/>
      <c r="JBR11" s="1377"/>
      <c r="JBS11" s="1377"/>
      <c r="JBT11" s="1377"/>
      <c r="JBU11" s="1377"/>
      <c r="JBV11" s="1377"/>
      <c r="JBW11" s="1377"/>
      <c r="JBX11" s="1377"/>
      <c r="JBY11" s="1377"/>
      <c r="JBZ11" s="1377"/>
      <c r="JCA11" s="1377"/>
      <c r="JCB11" s="1377"/>
      <c r="JCC11" s="1377"/>
      <c r="JCD11" s="1377"/>
      <c r="JCE11" s="1377"/>
      <c r="JCF11" s="1377"/>
      <c r="JCG11" s="1377"/>
      <c r="JCH11" s="1377"/>
      <c r="JCI11" s="1377"/>
      <c r="JCJ11" s="1377"/>
      <c r="JCK11" s="1377"/>
      <c r="JCL11" s="1377"/>
      <c r="JCM11" s="1377"/>
      <c r="JCN11" s="1377"/>
      <c r="JCO11" s="1377"/>
      <c r="JCP11" s="1377"/>
      <c r="JCQ11" s="1377"/>
      <c r="JCR11" s="1377"/>
      <c r="JCS11" s="1377"/>
      <c r="JCT11" s="1377"/>
      <c r="JCU11" s="1377"/>
      <c r="JCV11" s="1377"/>
      <c r="JCW11" s="1377"/>
      <c r="JCX11" s="1377"/>
      <c r="JCY11" s="1377"/>
      <c r="JCZ11" s="1377"/>
      <c r="JDA11" s="1377"/>
      <c r="JDB11" s="1377"/>
      <c r="JDC11" s="1377"/>
      <c r="JDD11" s="1377"/>
      <c r="JDE11" s="1377"/>
      <c r="JDF11" s="1377"/>
      <c r="JDG11" s="1377"/>
      <c r="JDH11" s="1377"/>
      <c r="JDI11" s="1377"/>
      <c r="JDJ11" s="1377"/>
      <c r="JDK11" s="1377"/>
      <c r="JDL11" s="1377"/>
      <c r="JDM11" s="1377"/>
      <c r="JDN11" s="1377"/>
      <c r="JDO11" s="1377"/>
      <c r="JDP11" s="1377"/>
      <c r="JDQ11" s="1377"/>
      <c r="JDR11" s="1377"/>
      <c r="JDS11" s="1377"/>
      <c r="JDT11" s="1377"/>
      <c r="JDU11" s="1377"/>
      <c r="JDV11" s="1377"/>
      <c r="JDW11" s="1377"/>
      <c r="JDX11" s="1377"/>
      <c r="JDY11" s="1377"/>
      <c r="JDZ11" s="1377"/>
      <c r="JEA11" s="1377"/>
      <c r="JEB11" s="1377"/>
      <c r="JEC11" s="1377"/>
      <c r="JED11" s="1377"/>
      <c r="JEE11" s="1377"/>
      <c r="JEF11" s="1377"/>
      <c r="JEG11" s="1377"/>
      <c r="JEH11" s="1377"/>
      <c r="JEI11" s="1377"/>
      <c r="JEJ11" s="1377"/>
      <c r="JEK11" s="1377"/>
      <c r="JEL11" s="1377"/>
      <c r="JEM11" s="1377"/>
      <c r="JEN11" s="1377"/>
      <c r="JEO11" s="1377"/>
      <c r="JEP11" s="1377"/>
      <c r="JEQ11" s="1377"/>
      <c r="JER11" s="1377"/>
      <c r="JES11" s="1377"/>
      <c r="JET11" s="1377"/>
      <c r="JEU11" s="1377"/>
      <c r="JEV11" s="1377"/>
      <c r="JEW11" s="1377"/>
      <c r="JEX11" s="1377"/>
      <c r="JEY11" s="1377"/>
      <c r="JEZ11" s="1377"/>
      <c r="JFA11" s="1377"/>
      <c r="JFB11" s="1377"/>
      <c r="JFC11" s="1377"/>
      <c r="JFD11" s="1377"/>
      <c r="JFE11" s="1377"/>
      <c r="JFF11" s="1377"/>
      <c r="JFG11" s="1377"/>
      <c r="JFH11" s="1377"/>
      <c r="JFI11" s="1377"/>
      <c r="JFJ11" s="1377"/>
      <c r="JFK11" s="1377"/>
      <c r="JFL11" s="1377"/>
      <c r="JFM11" s="1377"/>
      <c r="JFN11" s="1377"/>
      <c r="JFO11" s="1377"/>
      <c r="JFP11" s="1377"/>
      <c r="JFQ11" s="1377"/>
      <c r="JFR11" s="1377"/>
      <c r="JFS11" s="1377"/>
      <c r="JFT11" s="1377"/>
      <c r="JFU11" s="1377"/>
      <c r="JFV11" s="1377"/>
      <c r="JFW11" s="1377"/>
      <c r="JFX11" s="1377"/>
      <c r="JFY11" s="1377"/>
      <c r="JFZ11" s="1377"/>
      <c r="JGA11" s="1377"/>
      <c r="JGB11" s="1377"/>
      <c r="JGC11" s="1377"/>
      <c r="JGD11" s="1377"/>
      <c r="JGE11" s="1377"/>
      <c r="JGF11" s="1377"/>
      <c r="JGG11" s="1377"/>
      <c r="JGH11" s="1377"/>
      <c r="JGI11" s="1377"/>
      <c r="JGJ11" s="1377"/>
      <c r="JGK11" s="1377"/>
      <c r="JGL11" s="1377"/>
      <c r="JGM11" s="1377"/>
      <c r="JGN11" s="1377"/>
      <c r="JGO11" s="1377"/>
      <c r="JGP11" s="1377"/>
      <c r="JGQ11" s="1377"/>
      <c r="JGR11" s="1377"/>
      <c r="JGS11" s="1377"/>
      <c r="JGT11" s="1377"/>
      <c r="JGU11" s="1377"/>
      <c r="JGV11" s="1377"/>
      <c r="JGW11" s="1377"/>
      <c r="JGX11" s="1377"/>
      <c r="JGY11" s="1377"/>
      <c r="JGZ11" s="1377"/>
      <c r="JHA11" s="1377"/>
      <c r="JHB11" s="1377"/>
      <c r="JHC11" s="1377"/>
      <c r="JHD11" s="1377"/>
      <c r="JHE11" s="1377"/>
      <c r="JHF11" s="1377"/>
      <c r="JHG11" s="1377"/>
      <c r="JHH11" s="1377"/>
      <c r="JHI11" s="1377"/>
      <c r="JHJ11" s="1377"/>
      <c r="JHK11" s="1377"/>
      <c r="JHL11" s="1377"/>
      <c r="JHM11" s="1377"/>
      <c r="JHN11" s="1377"/>
      <c r="JHO11" s="1377"/>
      <c r="JHP11" s="1377"/>
      <c r="JHQ11" s="1377"/>
      <c r="JHR11" s="1377"/>
      <c r="JHS11" s="1377"/>
      <c r="JHT11" s="1377"/>
      <c r="JHU11" s="1377"/>
      <c r="JHV11" s="1377"/>
      <c r="JHW11" s="1377"/>
      <c r="JHX11" s="1377"/>
      <c r="JHY11" s="1377"/>
      <c r="JHZ11" s="1377"/>
      <c r="JIA11" s="1377"/>
      <c r="JIB11" s="1377"/>
      <c r="JIC11" s="1377"/>
      <c r="JID11" s="1377"/>
      <c r="JIE11" s="1377"/>
      <c r="JIF11" s="1377"/>
      <c r="JIG11" s="1377"/>
      <c r="JIH11" s="1377"/>
      <c r="JII11" s="1377"/>
      <c r="JIJ11" s="1377"/>
      <c r="JIK11" s="1377"/>
      <c r="JIL11" s="1377"/>
      <c r="JIM11" s="1377"/>
      <c r="JIN11" s="1377"/>
      <c r="JIO11" s="1377"/>
      <c r="JIP11" s="1377"/>
      <c r="JIQ11" s="1377"/>
      <c r="JIR11" s="1377"/>
      <c r="JIS11" s="1377"/>
      <c r="JIT11" s="1377"/>
      <c r="JIU11" s="1377"/>
      <c r="JIV11" s="1377"/>
      <c r="JIW11" s="1377"/>
      <c r="JIX11" s="1377"/>
      <c r="JIY11" s="1377"/>
      <c r="JIZ11" s="1377"/>
      <c r="JJA11" s="1377"/>
      <c r="JJB11" s="1377"/>
      <c r="JJC11" s="1377"/>
      <c r="JJD11" s="1377"/>
      <c r="JJE11" s="1377"/>
      <c r="JJF11" s="1377"/>
      <c r="JJG11" s="1377"/>
      <c r="JJH11" s="1377"/>
      <c r="JJI11" s="1377"/>
      <c r="JJJ11" s="1377"/>
      <c r="JJK11" s="1377"/>
      <c r="JJL11" s="1377"/>
      <c r="JJM11" s="1377"/>
      <c r="JJN11" s="1377"/>
      <c r="JJO11" s="1377"/>
      <c r="JJP11" s="1377"/>
      <c r="JJQ11" s="1377"/>
      <c r="JJR11" s="1377"/>
      <c r="JJS11" s="1377"/>
      <c r="JJT11" s="1377"/>
      <c r="JJU11" s="1377"/>
      <c r="JJV11" s="1377"/>
      <c r="JJW11" s="1377"/>
      <c r="JJX11" s="1377"/>
      <c r="JJY11" s="1377"/>
      <c r="JJZ11" s="1377"/>
      <c r="JKA11" s="1377"/>
      <c r="JKB11" s="1377"/>
      <c r="JKC11" s="1377"/>
      <c r="JKD11" s="1377"/>
      <c r="JKE11" s="1377"/>
      <c r="JKF11" s="1377"/>
      <c r="JKG11" s="1377"/>
      <c r="JKH11" s="1377"/>
      <c r="JKI11" s="1377"/>
      <c r="JKJ11" s="1377"/>
      <c r="JKK11" s="1377"/>
      <c r="JKL11" s="1377"/>
      <c r="JKM11" s="1377"/>
      <c r="JKN11" s="1377"/>
      <c r="JKO11" s="1377"/>
      <c r="JKP11" s="1377"/>
      <c r="JKQ11" s="1377"/>
      <c r="JKR11" s="1377"/>
      <c r="JKS11" s="1377"/>
      <c r="JKT11" s="1377"/>
      <c r="JKU11" s="1377"/>
      <c r="JKV11" s="1377"/>
      <c r="JKW11" s="1377"/>
      <c r="JKX11" s="1377"/>
      <c r="JKY11" s="1377"/>
      <c r="JKZ11" s="1377"/>
      <c r="JLA11" s="1377"/>
      <c r="JLB11" s="1377"/>
      <c r="JLC11" s="1377"/>
      <c r="JLD11" s="1377"/>
      <c r="JLE11" s="1377"/>
      <c r="JLF11" s="1377"/>
      <c r="JLG11" s="1377"/>
      <c r="JLH11" s="1377"/>
      <c r="JLI11" s="1377"/>
      <c r="JLJ11" s="1377"/>
      <c r="JLK11" s="1377"/>
      <c r="JLL11" s="1377"/>
      <c r="JLM11" s="1377"/>
      <c r="JLN11" s="1377"/>
      <c r="JLO11" s="1377"/>
      <c r="JLP11" s="1377"/>
      <c r="JLQ11" s="1377"/>
      <c r="JLR11" s="1377"/>
      <c r="JLS11" s="1377"/>
      <c r="JLT11" s="1377"/>
      <c r="JLU11" s="1377"/>
      <c r="JLV11" s="1377"/>
      <c r="JLW11" s="1377"/>
      <c r="JLX11" s="1377"/>
      <c r="JLY11" s="1377"/>
      <c r="JLZ11" s="1377"/>
      <c r="JMA11" s="1377"/>
      <c r="JMB11" s="1377"/>
      <c r="JMC11" s="1377"/>
      <c r="JMD11" s="1377"/>
      <c r="JME11" s="1377"/>
      <c r="JMF11" s="1377"/>
      <c r="JMG11" s="1377"/>
      <c r="JMH11" s="1377"/>
      <c r="JMI11" s="1377"/>
      <c r="JMJ11" s="1377"/>
      <c r="JMK11" s="1377"/>
      <c r="JML11" s="1377"/>
      <c r="JMM11" s="1377"/>
      <c r="JMN11" s="1377"/>
      <c r="JMO11" s="1377"/>
      <c r="JMP11" s="1377"/>
      <c r="JMQ11" s="1377"/>
      <c r="JMR11" s="1377"/>
      <c r="JMS11" s="1377"/>
      <c r="JMT11" s="1377"/>
      <c r="JMU11" s="1377"/>
      <c r="JMV11" s="1377"/>
      <c r="JMW11" s="1377"/>
      <c r="JMX11" s="1377"/>
      <c r="JMY11" s="1377"/>
      <c r="JMZ11" s="1377"/>
      <c r="JNA11" s="1377"/>
      <c r="JNB11" s="1377"/>
      <c r="JNC11" s="1377"/>
      <c r="JND11" s="1377"/>
      <c r="JNE11" s="1377"/>
      <c r="JNF11" s="1377"/>
      <c r="JNG11" s="1377"/>
      <c r="JNH11" s="1377"/>
      <c r="JNI11" s="1377"/>
      <c r="JNJ11" s="1377"/>
      <c r="JNK11" s="1377"/>
      <c r="JNL11" s="1377"/>
      <c r="JNM11" s="1377"/>
      <c r="JNN11" s="1377"/>
      <c r="JNO11" s="1377"/>
      <c r="JNP11" s="1377"/>
      <c r="JNQ11" s="1377"/>
      <c r="JNR11" s="1377"/>
      <c r="JNS11" s="1377"/>
      <c r="JNT11" s="1377"/>
      <c r="JNU11" s="1377"/>
      <c r="JNV11" s="1377"/>
      <c r="JNW11" s="1377"/>
      <c r="JNX11" s="1377"/>
      <c r="JNY11" s="1377"/>
      <c r="JNZ11" s="1377"/>
      <c r="JOA11" s="1377"/>
      <c r="JOB11" s="1377"/>
      <c r="JOC11" s="1377"/>
      <c r="JOD11" s="1377"/>
      <c r="JOE11" s="1377"/>
      <c r="JOF11" s="1377"/>
      <c r="JOG11" s="1377"/>
      <c r="JOH11" s="1377"/>
      <c r="JOI11" s="1377"/>
      <c r="JOJ11" s="1377"/>
      <c r="JOK11" s="1377"/>
      <c r="JOL11" s="1377"/>
      <c r="JOM11" s="1377"/>
      <c r="JON11" s="1377"/>
      <c r="JOO11" s="1377"/>
      <c r="JOP11" s="1377"/>
      <c r="JOQ11" s="1377"/>
      <c r="JOR11" s="1377"/>
      <c r="JOS11" s="1377"/>
      <c r="JOT11" s="1377"/>
      <c r="JOU11" s="1377"/>
      <c r="JOV11" s="1377"/>
      <c r="JOW11" s="1377"/>
      <c r="JOX11" s="1377"/>
      <c r="JOY11" s="1377"/>
      <c r="JOZ11" s="1377"/>
      <c r="JPA11" s="1377"/>
      <c r="JPB11" s="1377"/>
      <c r="JPC11" s="1377"/>
      <c r="JPD11" s="1377"/>
      <c r="JPE11" s="1377"/>
      <c r="JPF11" s="1377"/>
      <c r="JPG11" s="1377"/>
      <c r="JPH11" s="1377"/>
      <c r="JPI11" s="1377"/>
      <c r="JPJ11" s="1377"/>
      <c r="JPK11" s="1377"/>
      <c r="JPL11" s="1377"/>
      <c r="JPM11" s="1377"/>
      <c r="JPN11" s="1377"/>
      <c r="JPO11" s="1377"/>
      <c r="JPP11" s="1377"/>
      <c r="JPQ11" s="1377"/>
      <c r="JPR11" s="1377"/>
      <c r="JPS11" s="1377"/>
      <c r="JPT11" s="1377"/>
      <c r="JPU11" s="1377"/>
      <c r="JPV11" s="1377"/>
      <c r="JPW11" s="1377"/>
      <c r="JPX11" s="1377"/>
      <c r="JPY11" s="1377"/>
      <c r="JPZ11" s="1377"/>
      <c r="JQA11" s="1377"/>
      <c r="JQB11" s="1377"/>
      <c r="JQC11" s="1377"/>
      <c r="JQD11" s="1377"/>
      <c r="JQE11" s="1377"/>
      <c r="JQF11" s="1377"/>
      <c r="JQG11" s="1377"/>
      <c r="JQH11" s="1377"/>
      <c r="JQI11" s="1377"/>
      <c r="JQJ11" s="1377"/>
      <c r="JQK11" s="1377"/>
      <c r="JQL11" s="1377"/>
      <c r="JQM11" s="1377"/>
      <c r="JQN11" s="1377"/>
      <c r="JQO11" s="1377"/>
      <c r="JQP11" s="1377"/>
      <c r="JQQ11" s="1377"/>
      <c r="JQR11" s="1377"/>
      <c r="JQS11" s="1377"/>
      <c r="JQT11" s="1377"/>
      <c r="JQU11" s="1377"/>
      <c r="JQV11" s="1377"/>
      <c r="JQW11" s="1377"/>
      <c r="JQX11" s="1377"/>
      <c r="JQY11" s="1377"/>
      <c r="JQZ11" s="1377"/>
      <c r="JRA11" s="1377"/>
      <c r="JRB11" s="1377"/>
      <c r="JRC11" s="1377"/>
      <c r="JRD11" s="1377"/>
      <c r="JRE11" s="1377"/>
      <c r="JRF11" s="1377"/>
      <c r="JRG11" s="1377"/>
      <c r="JRH11" s="1377"/>
      <c r="JRI11" s="1377"/>
      <c r="JRJ11" s="1377"/>
      <c r="JRK11" s="1377"/>
      <c r="JRL11" s="1377"/>
      <c r="JRM11" s="1377"/>
      <c r="JRN11" s="1377"/>
      <c r="JRO11" s="1377"/>
      <c r="JRP11" s="1377"/>
      <c r="JRQ11" s="1377"/>
      <c r="JRR11" s="1377"/>
      <c r="JRS11" s="1377"/>
      <c r="JRT11" s="1377"/>
      <c r="JRU11" s="1377"/>
      <c r="JRV11" s="1377"/>
      <c r="JRW11" s="1377"/>
      <c r="JRX11" s="1377"/>
      <c r="JRY11" s="1377"/>
      <c r="JRZ11" s="1377"/>
      <c r="JSA11" s="1377"/>
      <c r="JSB11" s="1377"/>
      <c r="JSC11" s="1377"/>
      <c r="JSD11" s="1377"/>
      <c r="JSE11" s="1377"/>
      <c r="JSF11" s="1377"/>
      <c r="JSG11" s="1377"/>
      <c r="JSH11" s="1377"/>
      <c r="JSI11" s="1377"/>
      <c r="JSJ11" s="1377"/>
      <c r="JSK11" s="1377"/>
      <c r="JSL11" s="1377"/>
      <c r="JSM11" s="1377"/>
      <c r="JSN11" s="1377"/>
      <c r="JSO11" s="1377"/>
      <c r="JSP11" s="1377"/>
      <c r="JSQ11" s="1377"/>
      <c r="JSR11" s="1377"/>
      <c r="JSS11" s="1377"/>
      <c r="JST11" s="1377"/>
      <c r="JSU11" s="1377"/>
      <c r="JSV11" s="1377"/>
      <c r="JSW11" s="1377"/>
      <c r="JSX11" s="1377"/>
      <c r="JSY11" s="1377"/>
      <c r="JSZ11" s="1377"/>
      <c r="JTA11" s="1377"/>
      <c r="JTB11" s="1377"/>
      <c r="JTC11" s="1377"/>
      <c r="JTD11" s="1377"/>
      <c r="JTE11" s="1377"/>
      <c r="JTF11" s="1377"/>
      <c r="JTG11" s="1377"/>
      <c r="JTH11" s="1377"/>
      <c r="JTI11" s="1377"/>
      <c r="JTJ11" s="1377"/>
      <c r="JTK11" s="1377"/>
      <c r="JTL11" s="1377"/>
      <c r="JTM11" s="1377"/>
      <c r="JTN11" s="1377"/>
      <c r="JTO11" s="1377"/>
      <c r="JTP11" s="1377"/>
      <c r="JTQ11" s="1377"/>
      <c r="JTR11" s="1377"/>
      <c r="JTS11" s="1377"/>
      <c r="JTT11" s="1377"/>
      <c r="JTU11" s="1377"/>
      <c r="JTV11" s="1377"/>
      <c r="JTW11" s="1377"/>
      <c r="JTX11" s="1377"/>
      <c r="JTY11" s="1377"/>
      <c r="JTZ11" s="1377"/>
      <c r="JUA11" s="1377"/>
      <c r="JUB11" s="1377"/>
      <c r="JUC11" s="1377"/>
      <c r="JUD11" s="1377"/>
      <c r="JUE11" s="1377"/>
      <c r="JUF11" s="1377"/>
      <c r="JUG11" s="1377"/>
      <c r="JUH11" s="1377"/>
      <c r="JUI11" s="1377"/>
      <c r="JUJ11" s="1377"/>
      <c r="JUK11" s="1377"/>
      <c r="JUL11" s="1377"/>
      <c r="JUM11" s="1377"/>
      <c r="JUN11" s="1377"/>
      <c r="JUO11" s="1377"/>
      <c r="JUP11" s="1377"/>
      <c r="JUQ11" s="1377"/>
      <c r="JUR11" s="1377"/>
      <c r="JUS11" s="1377"/>
      <c r="JUT11" s="1377"/>
      <c r="JUU11" s="1377"/>
      <c r="JUV11" s="1377"/>
      <c r="JUW11" s="1377"/>
      <c r="JUX11" s="1377"/>
      <c r="JUY11" s="1377"/>
      <c r="JUZ11" s="1377"/>
      <c r="JVA11" s="1377"/>
      <c r="JVB11" s="1377"/>
      <c r="JVC11" s="1377"/>
      <c r="JVD11" s="1377"/>
      <c r="JVE11" s="1377"/>
      <c r="JVF11" s="1377"/>
      <c r="JVG11" s="1377"/>
      <c r="JVH11" s="1377"/>
      <c r="JVI11" s="1377"/>
      <c r="JVJ11" s="1377"/>
      <c r="JVK11" s="1377"/>
      <c r="JVL11" s="1377"/>
      <c r="JVM11" s="1377"/>
      <c r="JVN11" s="1377"/>
      <c r="JVO11" s="1377"/>
      <c r="JVP11" s="1377"/>
      <c r="JVQ11" s="1377"/>
      <c r="JVR11" s="1377"/>
      <c r="JVS11" s="1377"/>
      <c r="JVT11" s="1377"/>
      <c r="JVU11" s="1377"/>
      <c r="JVV11" s="1377"/>
      <c r="JVW11" s="1377"/>
      <c r="JVX11" s="1377"/>
      <c r="JVY11" s="1377"/>
      <c r="JVZ11" s="1377"/>
      <c r="JWA11" s="1377"/>
      <c r="JWB11" s="1377"/>
      <c r="JWC11" s="1377"/>
      <c r="JWD11" s="1377"/>
      <c r="JWE11" s="1377"/>
      <c r="JWF11" s="1377"/>
      <c r="JWG11" s="1377"/>
      <c r="JWH11" s="1377"/>
      <c r="JWI11" s="1377"/>
      <c r="JWJ11" s="1377"/>
      <c r="JWK11" s="1377"/>
      <c r="JWL11" s="1377"/>
      <c r="JWM11" s="1377"/>
      <c r="JWN11" s="1377"/>
      <c r="JWO11" s="1377"/>
      <c r="JWP11" s="1377"/>
      <c r="JWQ11" s="1377"/>
      <c r="JWR11" s="1377"/>
      <c r="JWS11" s="1377"/>
      <c r="JWT11" s="1377"/>
      <c r="JWU11" s="1377"/>
      <c r="JWV11" s="1377"/>
      <c r="JWW11" s="1377"/>
      <c r="JWX11" s="1377"/>
      <c r="JWY11" s="1377"/>
      <c r="JWZ11" s="1377"/>
      <c r="JXA11" s="1377"/>
      <c r="JXB11" s="1377"/>
      <c r="JXC11" s="1377"/>
      <c r="JXD11" s="1377"/>
      <c r="JXE11" s="1377"/>
      <c r="JXF11" s="1377"/>
      <c r="JXG11" s="1377"/>
      <c r="JXH11" s="1377"/>
      <c r="JXI11" s="1377"/>
      <c r="JXJ11" s="1377"/>
      <c r="JXK11" s="1377"/>
      <c r="JXL11" s="1377"/>
      <c r="JXM11" s="1377"/>
      <c r="JXN11" s="1377"/>
      <c r="JXO11" s="1377"/>
      <c r="JXP11" s="1377"/>
      <c r="JXQ11" s="1377"/>
      <c r="JXR11" s="1377"/>
      <c r="JXS11" s="1377"/>
      <c r="JXT11" s="1377"/>
      <c r="JXU11" s="1377"/>
      <c r="JXV11" s="1377"/>
      <c r="JXW11" s="1377"/>
      <c r="JXX11" s="1377"/>
      <c r="JXY11" s="1377"/>
      <c r="JXZ11" s="1377"/>
      <c r="JYA11" s="1377"/>
      <c r="JYB11" s="1377"/>
      <c r="JYC11" s="1377"/>
      <c r="JYD11" s="1377"/>
      <c r="JYE11" s="1377"/>
      <c r="JYF11" s="1377"/>
      <c r="JYG11" s="1377"/>
      <c r="JYH11" s="1377"/>
      <c r="JYI11" s="1377"/>
      <c r="JYJ11" s="1377"/>
      <c r="JYK11" s="1377"/>
      <c r="JYL11" s="1377"/>
      <c r="JYM11" s="1377"/>
      <c r="JYN11" s="1377"/>
      <c r="JYO11" s="1377"/>
      <c r="JYP11" s="1377"/>
      <c r="JYQ11" s="1377"/>
      <c r="JYR11" s="1377"/>
      <c r="JYS11" s="1377"/>
      <c r="JYT11" s="1377"/>
      <c r="JYU11" s="1377"/>
      <c r="JYV11" s="1377"/>
      <c r="JYW11" s="1377"/>
      <c r="JYX11" s="1377"/>
      <c r="JYY11" s="1377"/>
      <c r="JYZ11" s="1377"/>
      <c r="JZA11" s="1377"/>
      <c r="JZB11" s="1377"/>
      <c r="JZC11" s="1377"/>
      <c r="JZD11" s="1377"/>
      <c r="JZE11" s="1377"/>
      <c r="JZF11" s="1377"/>
      <c r="JZG11" s="1377"/>
      <c r="JZH11" s="1377"/>
      <c r="JZI11" s="1377"/>
      <c r="JZJ11" s="1377"/>
      <c r="JZK11" s="1377"/>
      <c r="JZL11" s="1377"/>
      <c r="JZM11" s="1377"/>
      <c r="JZN11" s="1377"/>
      <c r="JZO11" s="1377"/>
      <c r="JZP11" s="1377"/>
      <c r="JZQ11" s="1377"/>
      <c r="JZR11" s="1377"/>
      <c r="JZS11" s="1377"/>
      <c r="JZT11" s="1377"/>
      <c r="JZU11" s="1377"/>
      <c r="JZV11" s="1377"/>
      <c r="JZW11" s="1377"/>
      <c r="JZX11" s="1377"/>
      <c r="JZY11" s="1377"/>
      <c r="JZZ11" s="1377"/>
      <c r="KAA11" s="1377"/>
      <c r="KAB11" s="1377"/>
      <c r="KAC11" s="1377"/>
      <c r="KAD11" s="1377"/>
      <c r="KAE11" s="1377"/>
      <c r="KAF11" s="1377"/>
      <c r="KAG11" s="1377"/>
      <c r="KAH11" s="1377"/>
      <c r="KAI11" s="1377"/>
      <c r="KAJ11" s="1377"/>
      <c r="KAK11" s="1377"/>
      <c r="KAL11" s="1377"/>
      <c r="KAM11" s="1377"/>
      <c r="KAN11" s="1377"/>
      <c r="KAO11" s="1377"/>
      <c r="KAP11" s="1377"/>
      <c r="KAQ11" s="1377"/>
      <c r="KAR11" s="1377"/>
      <c r="KAS11" s="1377"/>
      <c r="KAT11" s="1377"/>
      <c r="KAU11" s="1377"/>
      <c r="KAV11" s="1377"/>
      <c r="KAW11" s="1377"/>
      <c r="KAX11" s="1377"/>
      <c r="KAY11" s="1377"/>
      <c r="KAZ11" s="1377"/>
      <c r="KBA11" s="1377"/>
      <c r="KBB11" s="1377"/>
      <c r="KBC11" s="1377"/>
      <c r="KBD11" s="1377"/>
      <c r="KBE11" s="1377"/>
      <c r="KBF11" s="1377"/>
      <c r="KBG11" s="1377"/>
      <c r="KBH11" s="1377"/>
      <c r="KBI11" s="1377"/>
      <c r="KBJ11" s="1377"/>
      <c r="KBK11" s="1377"/>
      <c r="KBL11" s="1377"/>
      <c r="KBM11" s="1377"/>
      <c r="KBN11" s="1377"/>
      <c r="KBO11" s="1377"/>
      <c r="KBP11" s="1377"/>
      <c r="KBQ11" s="1377"/>
      <c r="KBR11" s="1377"/>
      <c r="KBS11" s="1377"/>
      <c r="KBT11" s="1377"/>
      <c r="KBU11" s="1377"/>
      <c r="KBV11" s="1377"/>
      <c r="KBW11" s="1377"/>
      <c r="KBX11" s="1377"/>
      <c r="KBY11" s="1377"/>
      <c r="KBZ11" s="1377"/>
      <c r="KCA11" s="1377"/>
      <c r="KCB11" s="1377"/>
      <c r="KCC11" s="1377"/>
      <c r="KCD11" s="1377"/>
      <c r="KCE11" s="1377"/>
      <c r="KCF11" s="1377"/>
      <c r="KCG11" s="1377"/>
      <c r="KCH11" s="1377"/>
      <c r="KCI11" s="1377"/>
      <c r="KCJ11" s="1377"/>
      <c r="KCK11" s="1377"/>
      <c r="KCL11" s="1377"/>
      <c r="KCM11" s="1377"/>
      <c r="KCN11" s="1377"/>
      <c r="KCO11" s="1377"/>
      <c r="KCP11" s="1377"/>
      <c r="KCQ11" s="1377"/>
      <c r="KCR11" s="1377"/>
      <c r="KCS11" s="1377"/>
      <c r="KCT11" s="1377"/>
      <c r="KCU11" s="1377"/>
      <c r="KCV11" s="1377"/>
      <c r="KCW11" s="1377"/>
      <c r="KCX11" s="1377"/>
      <c r="KCY11" s="1377"/>
      <c r="KCZ11" s="1377"/>
      <c r="KDA11" s="1377"/>
      <c r="KDB11" s="1377"/>
      <c r="KDC11" s="1377"/>
      <c r="KDD11" s="1377"/>
      <c r="KDE11" s="1377"/>
      <c r="KDF11" s="1377"/>
      <c r="KDG11" s="1377"/>
      <c r="KDH11" s="1377"/>
      <c r="KDI11" s="1377"/>
      <c r="KDJ11" s="1377"/>
      <c r="KDK11" s="1377"/>
      <c r="KDL11" s="1377"/>
      <c r="KDM11" s="1377"/>
      <c r="KDN11" s="1377"/>
      <c r="KDO11" s="1377"/>
      <c r="KDP11" s="1377"/>
      <c r="KDQ11" s="1377"/>
      <c r="KDR11" s="1377"/>
      <c r="KDS11" s="1377"/>
      <c r="KDT11" s="1377"/>
      <c r="KDU11" s="1377"/>
      <c r="KDV11" s="1377"/>
      <c r="KDW11" s="1377"/>
      <c r="KDX11" s="1377"/>
      <c r="KDY11" s="1377"/>
      <c r="KDZ11" s="1377"/>
      <c r="KEA11" s="1377"/>
      <c r="KEB11" s="1377"/>
      <c r="KEC11" s="1377"/>
      <c r="KED11" s="1377"/>
      <c r="KEE11" s="1377"/>
      <c r="KEF11" s="1377"/>
      <c r="KEG11" s="1377"/>
      <c r="KEH11" s="1377"/>
      <c r="KEI11" s="1377"/>
      <c r="KEJ11" s="1377"/>
      <c r="KEK11" s="1377"/>
      <c r="KEL11" s="1377"/>
      <c r="KEM11" s="1377"/>
      <c r="KEN11" s="1377"/>
      <c r="KEO11" s="1377"/>
      <c r="KEP11" s="1377"/>
      <c r="KEQ11" s="1377"/>
      <c r="KER11" s="1377"/>
      <c r="KES11" s="1377"/>
      <c r="KET11" s="1377"/>
      <c r="KEU11" s="1377"/>
      <c r="KEV11" s="1377"/>
      <c r="KEW11" s="1377"/>
      <c r="KEX11" s="1377"/>
      <c r="KEY11" s="1377"/>
      <c r="KEZ11" s="1377"/>
      <c r="KFA11" s="1377"/>
      <c r="KFB11" s="1377"/>
      <c r="KFC11" s="1377"/>
      <c r="KFD11" s="1377"/>
      <c r="KFE11" s="1377"/>
      <c r="KFF11" s="1377"/>
      <c r="KFG11" s="1377"/>
      <c r="KFH11" s="1377"/>
      <c r="KFI11" s="1377"/>
      <c r="KFJ11" s="1377"/>
      <c r="KFK11" s="1377"/>
      <c r="KFL11" s="1377"/>
      <c r="KFM11" s="1377"/>
      <c r="KFN11" s="1377"/>
      <c r="KFO11" s="1377"/>
      <c r="KFP11" s="1377"/>
      <c r="KFQ11" s="1377"/>
      <c r="KFR11" s="1377"/>
      <c r="KFS11" s="1377"/>
      <c r="KFT11" s="1377"/>
      <c r="KFU11" s="1377"/>
      <c r="KFV11" s="1377"/>
      <c r="KFW11" s="1377"/>
      <c r="KFX11" s="1377"/>
      <c r="KFY11" s="1377"/>
      <c r="KFZ11" s="1377"/>
      <c r="KGA11" s="1377"/>
      <c r="KGB11" s="1377"/>
      <c r="KGC11" s="1377"/>
      <c r="KGD11" s="1377"/>
      <c r="KGE11" s="1377"/>
      <c r="KGF11" s="1377"/>
      <c r="KGG11" s="1377"/>
      <c r="KGH11" s="1377"/>
      <c r="KGI11" s="1377"/>
      <c r="KGJ11" s="1377"/>
      <c r="KGK11" s="1377"/>
      <c r="KGL11" s="1377"/>
      <c r="KGM11" s="1377"/>
      <c r="KGN11" s="1377"/>
      <c r="KGO11" s="1377"/>
      <c r="KGP11" s="1377"/>
      <c r="KGQ11" s="1377"/>
      <c r="KGR11" s="1377"/>
      <c r="KGS11" s="1377"/>
      <c r="KGT11" s="1377"/>
      <c r="KGU11" s="1377"/>
      <c r="KGV11" s="1377"/>
      <c r="KGW11" s="1377"/>
      <c r="KGX11" s="1377"/>
      <c r="KGY11" s="1377"/>
      <c r="KGZ11" s="1377"/>
      <c r="KHA11" s="1377"/>
      <c r="KHB11" s="1377"/>
      <c r="KHC11" s="1377"/>
      <c r="KHD11" s="1377"/>
      <c r="KHE11" s="1377"/>
      <c r="KHF11" s="1377"/>
      <c r="KHG11" s="1377"/>
      <c r="KHH11" s="1377"/>
      <c r="KHI11" s="1377"/>
      <c r="KHJ11" s="1377"/>
      <c r="KHK11" s="1377"/>
      <c r="KHL11" s="1377"/>
      <c r="KHM11" s="1377"/>
      <c r="KHN11" s="1377"/>
      <c r="KHO11" s="1377"/>
      <c r="KHP11" s="1377"/>
      <c r="KHQ11" s="1377"/>
      <c r="KHR11" s="1377"/>
      <c r="KHS11" s="1377"/>
      <c r="KHT11" s="1377"/>
      <c r="KHU11" s="1377"/>
      <c r="KHV11" s="1377"/>
      <c r="KHW11" s="1377"/>
      <c r="KHX11" s="1377"/>
      <c r="KHY11" s="1377"/>
      <c r="KHZ11" s="1377"/>
      <c r="KIA11" s="1377"/>
      <c r="KIB11" s="1377"/>
      <c r="KIC11" s="1377"/>
      <c r="KID11" s="1377"/>
      <c r="KIE11" s="1377"/>
      <c r="KIF11" s="1377"/>
      <c r="KIG11" s="1377"/>
      <c r="KIH11" s="1377"/>
      <c r="KII11" s="1377"/>
      <c r="KIJ11" s="1377"/>
      <c r="KIK11" s="1377"/>
      <c r="KIL11" s="1377"/>
      <c r="KIM11" s="1377"/>
      <c r="KIN11" s="1377"/>
      <c r="KIO11" s="1377"/>
      <c r="KIP11" s="1377"/>
      <c r="KIQ11" s="1377"/>
      <c r="KIR11" s="1377"/>
      <c r="KIS11" s="1377"/>
      <c r="KIT11" s="1377"/>
      <c r="KIU11" s="1377"/>
      <c r="KIV11" s="1377"/>
      <c r="KIW11" s="1377"/>
      <c r="KIX11" s="1377"/>
      <c r="KIY11" s="1377"/>
      <c r="KIZ11" s="1377"/>
      <c r="KJA11" s="1377"/>
      <c r="KJB11" s="1377"/>
      <c r="KJC11" s="1377"/>
      <c r="KJD11" s="1377"/>
      <c r="KJE11" s="1377"/>
      <c r="KJF11" s="1377"/>
      <c r="KJG11" s="1377"/>
      <c r="KJH11" s="1377"/>
      <c r="KJI11" s="1377"/>
      <c r="KJJ11" s="1377"/>
      <c r="KJK11" s="1377"/>
      <c r="KJL11" s="1377"/>
      <c r="KJM11" s="1377"/>
      <c r="KJN11" s="1377"/>
      <c r="KJO11" s="1377"/>
      <c r="KJP11" s="1377"/>
      <c r="KJQ11" s="1377"/>
      <c r="KJR11" s="1377"/>
      <c r="KJS11" s="1377"/>
      <c r="KJT11" s="1377"/>
      <c r="KJU11" s="1377"/>
      <c r="KJV11" s="1377"/>
      <c r="KJW11" s="1377"/>
      <c r="KJX11" s="1377"/>
      <c r="KJY11" s="1377"/>
      <c r="KJZ11" s="1377"/>
      <c r="KKA11" s="1377"/>
      <c r="KKB11" s="1377"/>
      <c r="KKC11" s="1377"/>
      <c r="KKD11" s="1377"/>
      <c r="KKE11" s="1377"/>
      <c r="KKF11" s="1377"/>
      <c r="KKG11" s="1377"/>
      <c r="KKH11" s="1377"/>
      <c r="KKI11" s="1377"/>
      <c r="KKJ11" s="1377"/>
      <c r="KKK11" s="1377"/>
      <c r="KKL11" s="1377"/>
      <c r="KKM11" s="1377"/>
      <c r="KKN11" s="1377"/>
      <c r="KKO11" s="1377"/>
      <c r="KKP11" s="1377"/>
      <c r="KKQ11" s="1377"/>
      <c r="KKR11" s="1377"/>
      <c r="KKS11" s="1377"/>
      <c r="KKT11" s="1377"/>
      <c r="KKU11" s="1377"/>
      <c r="KKV11" s="1377"/>
      <c r="KKW11" s="1377"/>
      <c r="KKX11" s="1377"/>
      <c r="KKY11" s="1377"/>
      <c r="KKZ11" s="1377"/>
      <c r="KLA11" s="1377"/>
      <c r="KLB11" s="1377"/>
      <c r="KLC11" s="1377"/>
      <c r="KLD11" s="1377"/>
      <c r="KLE11" s="1377"/>
      <c r="KLF11" s="1377"/>
      <c r="KLG11" s="1377"/>
      <c r="KLH11" s="1377"/>
      <c r="KLI11" s="1377"/>
      <c r="KLJ11" s="1377"/>
      <c r="KLK11" s="1377"/>
      <c r="KLL11" s="1377"/>
      <c r="KLM11" s="1377"/>
      <c r="KLN11" s="1377"/>
      <c r="KLO11" s="1377"/>
      <c r="KLP11" s="1377"/>
      <c r="KLQ11" s="1377"/>
      <c r="KLR11" s="1377"/>
      <c r="KLS11" s="1377"/>
      <c r="KLT11" s="1377"/>
      <c r="KLU11" s="1377"/>
      <c r="KLV11" s="1377"/>
      <c r="KLW11" s="1377"/>
      <c r="KLX11" s="1377"/>
      <c r="KLY11" s="1377"/>
      <c r="KLZ11" s="1377"/>
      <c r="KMA11" s="1377"/>
      <c r="KMB11" s="1377"/>
      <c r="KMC11" s="1377"/>
      <c r="KMD11" s="1377"/>
      <c r="KME11" s="1377"/>
      <c r="KMF11" s="1377"/>
      <c r="KMG11" s="1377"/>
      <c r="KMH11" s="1377"/>
      <c r="KMI11" s="1377"/>
      <c r="KMJ11" s="1377"/>
      <c r="KMK11" s="1377"/>
      <c r="KML11" s="1377"/>
      <c r="KMM11" s="1377"/>
      <c r="KMN11" s="1377"/>
      <c r="KMO11" s="1377"/>
      <c r="KMP11" s="1377"/>
      <c r="KMQ11" s="1377"/>
      <c r="KMR11" s="1377"/>
      <c r="KMS11" s="1377"/>
      <c r="KMT11" s="1377"/>
      <c r="KMU11" s="1377"/>
      <c r="KMV11" s="1377"/>
      <c r="KMW11" s="1377"/>
      <c r="KMX11" s="1377"/>
      <c r="KMY11" s="1377"/>
      <c r="KMZ11" s="1377"/>
      <c r="KNA11" s="1377"/>
      <c r="KNB11" s="1377"/>
      <c r="KNC11" s="1377"/>
      <c r="KND11" s="1377"/>
      <c r="KNE11" s="1377"/>
      <c r="KNF11" s="1377"/>
      <c r="KNG11" s="1377"/>
      <c r="KNH11" s="1377"/>
      <c r="KNI11" s="1377"/>
      <c r="KNJ11" s="1377"/>
      <c r="KNK11" s="1377"/>
      <c r="KNL11" s="1377"/>
      <c r="KNM11" s="1377"/>
      <c r="KNN11" s="1377"/>
      <c r="KNO11" s="1377"/>
      <c r="KNP11" s="1377"/>
      <c r="KNQ11" s="1377"/>
      <c r="KNR11" s="1377"/>
      <c r="KNS11" s="1377"/>
      <c r="KNT11" s="1377"/>
      <c r="KNU11" s="1377"/>
      <c r="KNV11" s="1377"/>
      <c r="KNW11" s="1377"/>
      <c r="KNX11" s="1377"/>
      <c r="KNY11" s="1377"/>
      <c r="KNZ11" s="1377"/>
      <c r="KOA11" s="1377"/>
      <c r="KOB11" s="1377"/>
      <c r="KOC11" s="1377"/>
      <c r="KOD11" s="1377"/>
      <c r="KOE11" s="1377"/>
      <c r="KOF11" s="1377"/>
      <c r="KOG11" s="1377"/>
      <c r="KOH11" s="1377"/>
      <c r="KOI11" s="1377"/>
      <c r="KOJ11" s="1377"/>
      <c r="KOK11" s="1377"/>
      <c r="KOL11" s="1377"/>
      <c r="KOM11" s="1377"/>
      <c r="KON11" s="1377"/>
      <c r="KOO11" s="1377"/>
      <c r="KOP11" s="1377"/>
      <c r="KOQ11" s="1377"/>
      <c r="KOR11" s="1377"/>
      <c r="KOS11" s="1377"/>
      <c r="KOT11" s="1377"/>
      <c r="KOU11" s="1377"/>
      <c r="KOV11" s="1377"/>
      <c r="KOW11" s="1377"/>
      <c r="KOX11" s="1377"/>
      <c r="KOY11" s="1377"/>
      <c r="KOZ11" s="1377"/>
      <c r="KPA11" s="1377"/>
      <c r="KPB11" s="1377"/>
      <c r="KPC11" s="1377"/>
      <c r="KPD11" s="1377"/>
      <c r="KPE11" s="1377"/>
      <c r="KPF11" s="1377"/>
      <c r="KPG11" s="1377"/>
      <c r="KPH11" s="1377"/>
      <c r="KPI11" s="1377"/>
      <c r="KPJ11" s="1377"/>
      <c r="KPK11" s="1377"/>
      <c r="KPL11" s="1377"/>
      <c r="KPM11" s="1377"/>
      <c r="KPN11" s="1377"/>
      <c r="KPO11" s="1377"/>
      <c r="KPP11" s="1377"/>
      <c r="KPQ11" s="1377"/>
      <c r="KPR11" s="1377"/>
      <c r="KPS11" s="1377"/>
      <c r="KPT11" s="1377"/>
      <c r="KPU11" s="1377"/>
      <c r="KPV11" s="1377"/>
      <c r="KPW11" s="1377"/>
      <c r="KPX11" s="1377"/>
      <c r="KPY11" s="1377"/>
      <c r="KPZ11" s="1377"/>
      <c r="KQA11" s="1377"/>
      <c r="KQB11" s="1377"/>
      <c r="KQC11" s="1377"/>
      <c r="KQD11" s="1377"/>
      <c r="KQE11" s="1377"/>
      <c r="KQF11" s="1377"/>
      <c r="KQG11" s="1377"/>
      <c r="KQH11" s="1377"/>
      <c r="KQI11" s="1377"/>
      <c r="KQJ11" s="1377"/>
      <c r="KQK11" s="1377"/>
      <c r="KQL11" s="1377"/>
      <c r="KQM11" s="1377"/>
      <c r="KQN11" s="1377"/>
      <c r="KQO11" s="1377"/>
      <c r="KQP11" s="1377"/>
      <c r="KQQ11" s="1377"/>
      <c r="KQR11" s="1377"/>
      <c r="KQS11" s="1377"/>
      <c r="KQT11" s="1377"/>
      <c r="KQU11" s="1377"/>
      <c r="KQV11" s="1377"/>
      <c r="KQW11" s="1377"/>
      <c r="KQX11" s="1377"/>
      <c r="KQY11" s="1377"/>
      <c r="KQZ11" s="1377"/>
      <c r="KRA11" s="1377"/>
      <c r="KRB11" s="1377"/>
      <c r="KRC11" s="1377"/>
      <c r="KRD11" s="1377"/>
      <c r="KRE11" s="1377"/>
      <c r="KRF11" s="1377"/>
      <c r="KRG11" s="1377"/>
      <c r="KRH11" s="1377"/>
      <c r="KRI11" s="1377"/>
      <c r="KRJ11" s="1377"/>
      <c r="KRK11" s="1377"/>
      <c r="KRL11" s="1377"/>
      <c r="KRM11" s="1377"/>
      <c r="KRN11" s="1377"/>
      <c r="KRO11" s="1377"/>
      <c r="KRP11" s="1377"/>
      <c r="KRQ11" s="1377"/>
      <c r="KRR11" s="1377"/>
      <c r="KRS11" s="1377"/>
      <c r="KRT11" s="1377"/>
      <c r="KRU11" s="1377"/>
      <c r="KRV11" s="1377"/>
      <c r="KRW11" s="1377"/>
      <c r="KRX11" s="1377"/>
      <c r="KRY11" s="1377"/>
      <c r="KRZ11" s="1377"/>
      <c r="KSA11" s="1377"/>
      <c r="KSB11" s="1377"/>
      <c r="KSC11" s="1377"/>
      <c r="KSD11" s="1377"/>
      <c r="KSE11" s="1377"/>
      <c r="KSF11" s="1377"/>
      <c r="KSG11" s="1377"/>
      <c r="KSH11" s="1377"/>
      <c r="KSI11" s="1377"/>
      <c r="KSJ11" s="1377"/>
      <c r="KSK11" s="1377"/>
      <c r="KSL11" s="1377"/>
      <c r="KSM11" s="1377"/>
      <c r="KSN11" s="1377"/>
      <c r="KSO11" s="1377"/>
      <c r="KSP11" s="1377"/>
      <c r="KSQ11" s="1377"/>
      <c r="KSR11" s="1377"/>
      <c r="KSS11" s="1377"/>
      <c r="KST11" s="1377"/>
      <c r="KSU11" s="1377"/>
      <c r="KSV11" s="1377"/>
      <c r="KSW11" s="1377"/>
      <c r="KSX11" s="1377"/>
      <c r="KSY11" s="1377"/>
      <c r="KSZ11" s="1377"/>
      <c r="KTA11" s="1377"/>
      <c r="KTB11" s="1377"/>
      <c r="KTC11" s="1377"/>
      <c r="KTD11" s="1377"/>
      <c r="KTE11" s="1377"/>
      <c r="KTF11" s="1377"/>
      <c r="KTG11" s="1377"/>
      <c r="KTH11" s="1377"/>
      <c r="KTI11" s="1377"/>
      <c r="KTJ11" s="1377"/>
      <c r="KTK11" s="1377"/>
      <c r="KTL11" s="1377"/>
      <c r="KTM11" s="1377"/>
      <c r="KTN11" s="1377"/>
      <c r="KTO11" s="1377"/>
      <c r="KTP11" s="1377"/>
      <c r="KTQ11" s="1377"/>
      <c r="KTR11" s="1377"/>
      <c r="KTS11" s="1377"/>
      <c r="KTT11" s="1377"/>
      <c r="KTU11" s="1377"/>
      <c r="KTV11" s="1377"/>
      <c r="KTW11" s="1377"/>
      <c r="KTX11" s="1377"/>
      <c r="KTY11" s="1377"/>
      <c r="KTZ11" s="1377"/>
      <c r="KUA11" s="1377"/>
      <c r="KUB11" s="1377"/>
      <c r="KUC11" s="1377"/>
      <c r="KUD11" s="1377"/>
      <c r="KUE11" s="1377"/>
      <c r="KUF11" s="1377"/>
      <c r="KUG11" s="1377"/>
      <c r="KUH11" s="1377"/>
      <c r="KUI11" s="1377"/>
      <c r="KUJ11" s="1377"/>
      <c r="KUK11" s="1377"/>
      <c r="KUL11" s="1377"/>
      <c r="KUM11" s="1377"/>
      <c r="KUN11" s="1377"/>
      <c r="KUO11" s="1377"/>
      <c r="KUP11" s="1377"/>
      <c r="KUQ11" s="1377"/>
      <c r="KUR11" s="1377"/>
      <c r="KUS11" s="1377"/>
      <c r="KUT11" s="1377"/>
      <c r="KUU11" s="1377"/>
      <c r="KUV11" s="1377"/>
      <c r="KUW11" s="1377"/>
      <c r="KUX11" s="1377"/>
      <c r="KUY11" s="1377"/>
      <c r="KUZ11" s="1377"/>
      <c r="KVA11" s="1377"/>
      <c r="KVB11" s="1377"/>
      <c r="KVC11" s="1377"/>
      <c r="KVD11" s="1377"/>
      <c r="KVE11" s="1377"/>
      <c r="KVF11" s="1377"/>
      <c r="KVG11" s="1377"/>
      <c r="KVH11" s="1377"/>
      <c r="KVI11" s="1377"/>
      <c r="KVJ11" s="1377"/>
      <c r="KVK11" s="1377"/>
      <c r="KVL11" s="1377"/>
      <c r="KVM11" s="1377"/>
      <c r="KVN11" s="1377"/>
      <c r="KVO11" s="1377"/>
      <c r="KVP11" s="1377"/>
      <c r="KVQ11" s="1377"/>
      <c r="KVR11" s="1377"/>
      <c r="KVS11" s="1377"/>
      <c r="KVT11" s="1377"/>
      <c r="KVU11" s="1377"/>
      <c r="KVV11" s="1377"/>
      <c r="KVW11" s="1377"/>
      <c r="KVX11" s="1377"/>
      <c r="KVY11" s="1377"/>
      <c r="KVZ11" s="1377"/>
      <c r="KWA11" s="1377"/>
      <c r="KWB11" s="1377"/>
      <c r="KWC11" s="1377"/>
      <c r="KWD11" s="1377"/>
      <c r="KWE11" s="1377"/>
      <c r="KWF11" s="1377"/>
      <c r="KWG11" s="1377"/>
      <c r="KWH11" s="1377"/>
      <c r="KWI11" s="1377"/>
      <c r="KWJ11" s="1377"/>
      <c r="KWK11" s="1377"/>
      <c r="KWL11" s="1377"/>
      <c r="KWM11" s="1377"/>
      <c r="KWN11" s="1377"/>
      <c r="KWO11" s="1377"/>
      <c r="KWP11" s="1377"/>
      <c r="KWQ11" s="1377"/>
      <c r="KWR11" s="1377"/>
      <c r="KWS11" s="1377"/>
      <c r="KWT11" s="1377"/>
      <c r="KWU11" s="1377"/>
      <c r="KWV11" s="1377"/>
      <c r="KWW11" s="1377"/>
      <c r="KWX11" s="1377"/>
      <c r="KWY11" s="1377"/>
      <c r="KWZ11" s="1377"/>
      <c r="KXA11" s="1377"/>
      <c r="KXB11" s="1377"/>
      <c r="KXC11" s="1377"/>
      <c r="KXD11" s="1377"/>
      <c r="KXE11" s="1377"/>
      <c r="KXF11" s="1377"/>
      <c r="KXG11" s="1377"/>
      <c r="KXH11" s="1377"/>
      <c r="KXI11" s="1377"/>
      <c r="KXJ11" s="1377"/>
      <c r="KXK11" s="1377"/>
      <c r="KXL11" s="1377"/>
      <c r="KXM11" s="1377"/>
      <c r="KXN11" s="1377"/>
      <c r="KXO11" s="1377"/>
      <c r="KXP11" s="1377"/>
      <c r="KXQ11" s="1377"/>
      <c r="KXR11" s="1377"/>
      <c r="KXS11" s="1377"/>
      <c r="KXT11" s="1377"/>
      <c r="KXU11" s="1377"/>
      <c r="KXV11" s="1377"/>
      <c r="KXW11" s="1377"/>
      <c r="KXX11" s="1377"/>
      <c r="KXY11" s="1377"/>
      <c r="KXZ11" s="1377"/>
      <c r="KYA11" s="1377"/>
      <c r="KYB11" s="1377"/>
      <c r="KYC11" s="1377"/>
      <c r="KYD11" s="1377"/>
      <c r="KYE11" s="1377"/>
      <c r="KYF11" s="1377"/>
      <c r="KYG11" s="1377"/>
      <c r="KYH11" s="1377"/>
      <c r="KYI11" s="1377"/>
      <c r="KYJ11" s="1377"/>
      <c r="KYK11" s="1377"/>
      <c r="KYL11" s="1377"/>
      <c r="KYM11" s="1377"/>
      <c r="KYN11" s="1377"/>
      <c r="KYO11" s="1377"/>
      <c r="KYP11" s="1377"/>
      <c r="KYQ11" s="1377"/>
      <c r="KYR11" s="1377"/>
      <c r="KYS11" s="1377"/>
      <c r="KYT11" s="1377"/>
      <c r="KYU11" s="1377"/>
      <c r="KYV11" s="1377"/>
      <c r="KYW11" s="1377"/>
      <c r="KYX11" s="1377"/>
      <c r="KYY11" s="1377"/>
      <c r="KYZ11" s="1377"/>
      <c r="KZA11" s="1377"/>
      <c r="KZB11" s="1377"/>
      <c r="KZC11" s="1377"/>
      <c r="KZD11" s="1377"/>
      <c r="KZE11" s="1377"/>
      <c r="KZF11" s="1377"/>
      <c r="KZG11" s="1377"/>
      <c r="KZH11" s="1377"/>
      <c r="KZI11" s="1377"/>
      <c r="KZJ11" s="1377"/>
      <c r="KZK11" s="1377"/>
      <c r="KZL11" s="1377"/>
      <c r="KZM11" s="1377"/>
      <c r="KZN11" s="1377"/>
      <c r="KZO11" s="1377"/>
      <c r="KZP11" s="1377"/>
      <c r="KZQ11" s="1377"/>
      <c r="KZR11" s="1377"/>
      <c r="KZS11" s="1377"/>
      <c r="KZT11" s="1377"/>
      <c r="KZU11" s="1377"/>
      <c r="KZV11" s="1377"/>
      <c r="KZW11" s="1377"/>
      <c r="KZX11" s="1377"/>
      <c r="KZY11" s="1377"/>
      <c r="KZZ11" s="1377"/>
      <c r="LAA11" s="1377"/>
      <c r="LAB11" s="1377"/>
      <c r="LAC11" s="1377"/>
      <c r="LAD11" s="1377"/>
      <c r="LAE11" s="1377"/>
      <c r="LAF11" s="1377"/>
      <c r="LAG11" s="1377"/>
      <c r="LAH11" s="1377"/>
      <c r="LAI11" s="1377"/>
      <c r="LAJ11" s="1377"/>
      <c r="LAK11" s="1377"/>
      <c r="LAL11" s="1377"/>
      <c r="LAM11" s="1377"/>
      <c r="LAN11" s="1377"/>
      <c r="LAO11" s="1377"/>
      <c r="LAP11" s="1377"/>
      <c r="LAQ11" s="1377"/>
      <c r="LAR11" s="1377"/>
      <c r="LAS11" s="1377"/>
      <c r="LAT11" s="1377"/>
      <c r="LAU11" s="1377"/>
      <c r="LAV11" s="1377"/>
      <c r="LAW11" s="1377"/>
      <c r="LAX11" s="1377"/>
      <c r="LAY11" s="1377"/>
      <c r="LAZ11" s="1377"/>
      <c r="LBA11" s="1377"/>
      <c r="LBB11" s="1377"/>
      <c r="LBC11" s="1377"/>
      <c r="LBD11" s="1377"/>
      <c r="LBE11" s="1377"/>
      <c r="LBF11" s="1377"/>
      <c r="LBG11" s="1377"/>
      <c r="LBH11" s="1377"/>
      <c r="LBI11" s="1377"/>
      <c r="LBJ11" s="1377"/>
      <c r="LBK11" s="1377"/>
      <c r="LBL11" s="1377"/>
      <c r="LBM11" s="1377"/>
      <c r="LBN11" s="1377"/>
      <c r="LBO11" s="1377"/>
      <c r="LBP11" s="1377"/>
      <c r="LBQ11" s="1377"/>
      <c r="LBR11" s="1377"/>
      <c r="LBS11" s="1377"/>
      <c r="LBT11" s="1377"/>
      <c r="LBU11" s="1377"/>
      <c r="LBV11" s="1377"/>
      <c r="LBW11" s="1377"/>
      <c r="LBX11" s="1377"/>
      <c r="LBY11" s="1377"/>
      <c r="LBZ11" s="1377"/>
      <c r="LCA11" s="1377"/>
      <c r="LCB11" s="1377"/>
      <c r="LCC11" s="1377"/>
      <c r="LCD11" s="1377"/>
      <c r="LCE11" s="1377"/>
      <c r="LCF11" s="1377"/>
      <c r="LCG11" s="1377"/>
      <c r="LCH11" s="1377"/>
      <c r="LCI11" s="1377"/>
      <c r="LCJ11" s="1377"/>
      <c r="LCK11" s="1377"/>
      <c r="LCL11" s="1377"/>
      <c r="LCM11" s="1377"/>
      <c r="LCN11" s="1377"/>
      <c r="LCO11" s="1377"/>
      <c r="LCP11" s="1377"/>
      <c r="LCQ11" s="1377"/>
      <c r="LCR11" s="1377"/>
      <c r="LCS11" s="1377"/>
      <c r="LCT11" s="1377"/>
      <c r="LCU11" s="1377"/>
      <c r="LCV11" s="1377"/>
      <c r="LCW11" s="1377"/>
      <c r="LCX11" s="1377"/>
      <c r="LCY11" s="1377"/>
      <c r="LCZ11" s="1377"/>
      <c r="LDA11" s="1377"/>
      <c r="LDB11" s="1377"/>
      <c r="LDC11" s="1377"/>
      <c r="LDD11" s="1377"/>
      <c r="LDE11" s="1377"/>
      <c r="LDF11" s="1377"/>
      <c r="LDG11" s="1377"/>
      <c r="LDH11" s="1377"/>
      <c r="LDI11" s="1377"/>
      <c r="LDJ11" s="1377"/>
      <c r="LDK11" s="1377"/>
      <c r="LDL11" s="1377"/>
      <c r="LDM11" s="1377"/>
      <c r="LDN11" s="1377"/>
      <c r="LDO11" s="1377"/>
      <c r="LDP11" s="1377"/>
      <c r="LDQ11" s="1377"/>
      <c r="LDR11" s="1377"/>
      <c r="LDS11" s="1377"/>
      <c r="LDT11" s="1377"/>
      <c r="LDU11" s="1377"/>
      <c r="LDV11" s="1377"/>
      <c r="LDW11" s="1377"/>
      <c r="LDX11" s="1377"/>
      <c r="LDY11" s="1377"/>
      <c r="LDZ11" s="1377"/>
      <c r="LEA11" s="1377"/>
      <c r="LEB11" s="1377"/>
      <c r="LEC11" s="1377"/>
      <c r="LED11" s="1377"/>
      <c r="LEE11" s="1377"/>
      <c r="LEF11" s="1377"/>
      <c r="LEG11" s="1377"/>
      <c r="LEH11" s="1377"/>
      <c r="LEI11" s="1377"/>
      <c r="LEJ11" s="1377"/>
      <c r="LEK11" s="1377"/>
      <c r="LEL11" s="1377"/>
      <c r="LEM11" s="1377"/>
      <c r="LEN11" s="1377"/>
      <c r="LEO11" s="1377"/>
      <c r="LEP11" s="1377"/>
      <c r="LEQ11" s="1377"/>
      <c r="LER11" s="1377"/>
      <c r="LES11" s="1377"/>
      <c r="LET11" s="1377"/>
      <c r="LEU11" s="1377"/>
      <c r="LEV11" s="1377"/>
      <c r="LEW11" s="1377"/>
      <c r="LEX11" s="1377"/>
      <c r="LEY11" s="1377"/>
      <c r="LEZ11" s="1377"/>
      <c r="LFA11" s="1377"/>
      <c r="LFB11" s="1377"/>
      <c r="LFC11" s="1377"/>
      <c r="LFD11" s="1377"/>
      <c r="LFE11" s="1377"/>
      <c r="LFF11" s="1377"/>
      <c r="LFG11" s="1377"/>
      <c r="LFH11" s="1377"/>
      <c r="LFI11" s="1377"/>
      <c r="LFJ11" s="1377"/>
      <c r="LFK11" s="1377"/>
      <c r="LFL11" s="1377"/>
      <c r="LFM11" s="1377"/>
      <c r="LFN11" s="1377"/>
      <c r="LFO11" s="1377"/>
      <c r="LFP11" s="1377"/>
      <c r="LFQ11" s="1377"/>
      <c r="LFR11" s="1377"/>
      <c r="LFS11" s="1377"/>
      <c r="LFT11" s="1377"/>
      <c r="LFU11" s="1377"/>
      <c r="LFV11" s="1377"/>
      <c r="LFW11" s="1377"/>
      <c r="LFX11" s="1377"/>
      <c r="LFY11" s="1377"/>
      <c r="LFZ11" s="1377"/>
      <c r="LGA11" s="1377"/>
      <c r="LGB11" s="1377"/>
      <c r="LGC11" s="1377"/>
      <c r="LGD11" s="1377"/>
      <c r="LGE11" s="1377"/>
      <c r="LGF11" s="1377"/>
      <c r="LGG11" s="1377"/>
      <c r="LGH11" s="1377"/>
      <c r="LGI11" s="1377"/>
      <c r="LGJ11" s="1377"/>
      <c r="LGK11" s="1377"/>
      <c r="LGL11" s="1377"/>
      <c r="LGM11" s="1377"/>
      <c r="LGN11" s="1377"/>
      <c r="LGO11" s="1377"/>
      <c r="LGP11" s="1377"/>
      <c r="LGQ11" s="1377"/>
      <c r="LGR11" s="1377"/>
      <c r="LGS11" s="1377"/>
      <c r="LGT11" s="1377"/>
      <c r="LGU11" s="1377"/>
      <c r="LGV11" s="1377"/>
      <c r="LGW11" s="1377"/>
      <c r="LGX11" s="1377"/>
      <c r="LGY11" s="1377"/>
      <c r="LGZ11" s="1377"/>
      <c r="LHA11" s="1377"/>
      <c r="LHB11" s="1377"/>
      <c r="LHC11" s="1377"/>
      <c r="LHD11" s="1377"/>
      <c r="LHE11" s="1377"/>
      <c r="LHF11" s="1377"/>
      <c r="LHG11" s="1377"/>
      <c r="LHH11" s="1377"/>
      <c r="LHI11" s="1377"/>
      <c r="LHJ11" s="1377"/>
      <c r="LHK11" s="1377"/>
      <c r="LHL11" s="1377"/>
      <c r="LHM11" s="1377"/>
      <c r="LHN11" s="1377"/>
      <c r="LHO11" s="1377"/>
      <c r="LHP11" s="1377"/>
      <c r="LHQ11" s="1377"/>
      <c r="LHR11" s="1377"/>
      <c r="LHS11" s="1377"/>
      <c r="LHT11" s="1377"/>
      <c r="LHU11" s="1377"/>
      <c r="LHV11" s="1377"/>
      <c r="LHW11" s="1377"/>
      <c r="LHX11" s="1377"/>
      <c r="LHY11" s="1377"/>
      <c r="LHZ11" s="1377"/>
      <c r="LIA11" s="1377"/>
      <c r="LIB11" s="1377"/>
      <c r="LIC11" s="1377"/>
      <c r="LID11" s="1377"/>
      <c r="LIE11" s="1377"/>
      <c r="LIF11" s="1377"/>
      <c r="LIG11" s="1377"/>
      <c r="LIH11" s="1377"/>
      <c r="LII11" s="1377"/>
      <c r="LIJ11" s="1377"/>
      <c r="LIK11" s="1377"/>
      <c r="LIL11" s="1377"/>
      <c r="LIM11" s="1377"/>
      <c r="LIN11" s="1377"/>
      <c r="LIO11" s="1377"/>
      <c r="LIP11" s="1377"/>
      <c r="LIQ11" s="1377"/>
      <c r="LIR11" s="1377"/>
      <c r="LIS11" s="1377"/>
      <c r="LIT11" s="1377"/>
      <c r="LIU11" s="1377"/>
      <c r="LIV11" s="1377"/>
      <c r="LIW11" s="1377"/>
      <c r="LIX11" s="1377"/>
      <c r="LIY11" s="1377"/>
      <c r="LIZ11" s="1377"/>
      <c r="LJA11" s="1377"/>
      <c r="LJB11" s="1377"/>
      <c r="LJC11" s="1377"/>
      <c r="LJD11" s="1377"/>
      <c r="LJE11" s="1377"/>
      <c r="LJF11" s="1377"/>
      <c r="LJG11" s="1377"/>
      <c r="LJH11" s="1377"/>
      <c r="LJI11" s="1377"/>
      <c r="LJJ11" s="1377"/>
      <c r="LJK11" s="1377"/>
      <c r="LJL11" s="1377"/>
      <c r="LJM11" s="1377"/>
      <c r="LJN11" s="1377"/>
      <c r="LJO11" s="1377"/>
      <c r="LJP11" s="1377"/>
      <c r="LJQ11" s="1377"/>
      <c r="LJR11" s="1377"/>
      <c r="LJS11" s="1377"/>
      <c r="LJT11" s="1377"/>
      <c r="LJU11" s="1377"/>
      <c r="LJV11" s="1377"/>
      <c r="LJW11" s="1377"/>
      <c r="LJX11" s="1377"/>
      <c r="LJY11" s="1377"/>
      <c r="LJZ11" s="1377"/>
      <c r="LKA11" s="1377"/>
      <c r="LKB11" s="1377"/>
      <c r="LKC11" s="1377"/>
      <c r="LKD11" s="1377"/>
      <c r="LKE11" s="1377"/>
      <c r="LKF11" s="1377"/>
      <c r="LKG11" s="1377"/>
      <c r="LKH11" s="1377"/>
      <c r="LKI11" s="1377"/>
      <c r="LKJ11" s="1377"/>
      <c r="LKK11" s="1377"/>
      <c r="LKL11" s="1377"/>
      <c r="LKM11" s="1377"/>
      <c r="LKN11" s="1377"/>
      <c r="LKO11" s="1377"/>
      <c r="LKP11" s="1377"/>
      <c r="LKQ11" s="1377"/>
      <c r="LKR11" s="1377"/>
      <c r="LKS11" s="1377"/>
      <c r="LKT11" s="1377"/>
      <c r="LKU11" s="1377"/>
      <c r="LKV11" s="1377"/>
      <c r="LKW11" s="1377"/>
      <c r="LKX11" s="1377"/>
      <c r="LKY11" s="1377"/>
      <c r="LKZ11" s="1377"/>
      <c r="LLA11" s="1377"/>
      <c r="LLB11" s="1377"/>
      <c r="LLC11" s="1377"/>
      <c r="LLD11" s="1377"/>
      <c r="LLE11" s="1377"/>
      <c r="LLF11" s="1377"/>
      <c r="LLG11" s="1377"/>
      <c r="LLH11" s="1377"/>
      <c r="LLI11" s="1377"/>
      <c r="LLJ11" s="1377"/>
      <c r="LLK11" s="1377"/>
      <c r="LLL11" s="1377"/>
      <c r="LLM11" s="1377"/>
      <c r="LLN11" s="1377"/>
      <c r="LLO11" s="1377"/>
      <c r="LLP11" s="1377"/>
      <c r="LLQ11" s="1377"/>
      <c r="LLR11" s="1377"/>
      <c r="LLS11" s="1377"/>
      <c r="LLT11" s="1377"/>
      <c r="LLU11" s="1377"/>
      <c r="LLV11" s="1377"/>
      <c r="LLW11" s="1377"/>
      <c r="LLX11" s="1377"/>
      <c r="LLY11" s="1377"/>
      <c r="LLZ11" s="1377"/>
      <c r="LMA11" s="1377"/>
      <c r="LMB11" s="1377"/>
      <c r="LMC11" s="1377"/>
      <c r="LMD11" s="1377"/>
      <c r="LME11" s="1377"/>
      <c r="LMF11" s="1377"/>
      <c r="LMG11" s="1377"/>
      <c r="LMH11" s="1377"/>
      <c r="LMI11" s="1377"/>
      <c r="LMJ11" s="1377"/>
      <c r="LMK11" s="1377"/>
      <c r="LML11" s="1377"/>
      <c r="LMM11" s="1377"/>
      <c r="LMN11" s="1377"/>
      <c r="LMO11" s="1377"/>
      <c r="LMP11" s="1377"/>
      <c r="LMQ11" s="1377"/>
      <c r="LMR11" s="1377"/>
      <c r="LMS11" s="1377"/>
      <c r="LMT11" s="1377"/>
      <c r="LMU11" s="1377"/>
      <c r="LMV11" s="1377"/>
      <c r="LMW11" s="1377"/>
      <c r="LMX11" s="1377"/>
      <c r="LMY11" s="1377"/>
      <c r="LMZ11" s="1377"/>
      <c r="LNA11" s="1377"/>
      <c r="LNB11" s="1377"/>
      <c r="LNC11" s="1377"/>
      <c r="LND11" s="1377"/>
      <c r="LNE11" s="1377"/>
      <c r="LNF11" s="1377"/>
      <c r="LNG11" s="1377"/>
      <c r="LNH11" s="1377"/>
      <c r="LNI11" s="1377"/>
      <c r="LNJ11" s="1377"/>
      <c r="LNK11" s="1377"/>
      <c r="LNL11" s="1377"/>
      <c r="LNM11" s="1377"/>
      <c r="LNN11" s="1377"/>
      <c r="LNO11" s="1377"/>
      <c r="LNP11" s="1377"/>
      <c r="LNQ11" s="1377"/>
      <c r="LNR11" s="1377"/>
      <c r="LNS11" s="1377"/>
      <c r="LNT11" s="1377"/>
      <c r="LNU11" s="1377"/>
      <c r="LNV11" s="1377"/>
      <c r="LNW11" s="1377"/>
      <c r="LNX11" s="1377"/>
      <c r="LNY11" s="1377"/>
      <c r="LNZ11" s="1377"/>
      <c r="LOA11" s="1377"/>
      <c r="LOB11" s="1377"/>
      <c r="LOC11" s="1377"/>
      <c r="LOD11" s="1377"/>
      <c r="LOE11" s="1377"/>
      <c r="LOF11" s="1377"/>
      <c r="LOG11" s="1377"/>
      <c r="LOH11" s="1377"/>
      <c r="LOI11" s="1377"/>
      <c r="LOJ11" s="1377"/>
      <c r="LOK11" s="1377"/>
      <c r="LOL11" s="1377"/>
      <c r="LOM11" s="1377"/>
      <c r="LON11" s="1377"/>
      <c r="LOO11" s="1377"/>
      <c r="LOP11" s="1377"/>
      <c r="LOQ11" s="1377"/>
      <c r="LOR11" s="1377"/>
      <c r="LOS11" s="1377"/>
      <c r="LOT11" s="1377"/>
      <c r="LOU11" s="1377"/>
      <c r="LOV11" s="1377"/>
      <c r="LOW11" s="1377"/>
      <c r="LOX11" s="1377"/>
      <c r="LOY11" s="1377"/>
      <c r="LOZ11" s="1377"/>
      <c r="LPA11" s="1377"/>
      <c r="LPB11" s="1377"/>
      <c r="LPC11" s="1377"/>
      <c r="LPD11" s="1377"/>
      <c r="LPE11" s="1377"/>
      <c r="LPF11" s="1377"/>
      <c r="LPG11" s="1377"/>
      <c r="LPH11" s="1377"/>
      <c r="LPI11" s="1377"/>
      <c r="LPJ11" s="1377"/>
      <c r="LPK11" s="1377"/>
      <c r="LPL11" s="1377"/>
      <c r="LPM11" s="1377"/>
      <c r="LPN11" s="1377"/>
      <c r="LPO11" s="1377"/>
      <c r="LPP11" s="1377"/>
      <c r="LPQ11" s="1377"/>
      <c r="LPR11" s="1377"/>
      <c r="LPS11" s="1377"/>
      <c r="LPT11" s="1377"/>
      <c r="LPU11" s="1377"/>
      <c r="LPV11" s="1377"/>
      <c r="LPW11" s="1377"/>
      <c r="LPX11" s="1377"/>
      <c r="LPY11" s="1377"/>
      <c r="LPZ11" s="1377"/>
      <c r="LQA11" s="1377"/>
      <c r="LQB11" s="1377"/>
      <c r="LQC11" s="1377"/>
      <c r="LQD11" s="1377"/>
      <c r="LQE11" s="1377"/>
      <c r="LQF11" s="1377"/>
      <c r="LQG11" s="1377"/>
      <c r="LQH11" s="1377"/>
      <c r="LQI11" s="1377"/>
      <c r="LQJ11" s="1377"/>
      <c r="LQK11" s="1377"/>
      <c r="LQL11" s="1377"/>
      <c r="LQM11" s="1377"/>
      <c r="LQN11" s="1377"/>
      <c r="LQO11" s="1377"/>
      <c r="LQP11" s="1377"/>
      <c r="LQQ11" s="1377"/>
      <c r="LQR11" s="1377"/>
      <c r="LQS11" s="1377"/>
      <c r="LQT11" s="1377"/>
      <c r="LQU11" s="1377"/>
      <c r="LQV11" s="1377"/>
      <c r="LQW11" s="1377"/>
      <c r="LQX11" s="1377"/>
      <c r="LQY11" s="1377"/>
      <c r="LQZ11" s="1377"/>
      <c r="LRA11" s="1377"/>
      <c r="LRB11" s="1377"/>
      <c r="LRC11" s="1377"/>
      <c r="LRD11" s="1377"/>
      <c r="LRE11" s="1377"/>
      <c r="LRF11" s="1377"/>
      <c r="LRG11" s="1377"/>
      <c r="LRH11" s="1377"/>
      <c r="LRI11" s="1377"/>
      <c r="LRJ11" s="1377"/>
      <c r="LRK11" s="1377"/>
      <c r="LRL11" s="1377"/>
      <c r="LRM11" s="1377"/>
      <c r="LRN11" s="1377"/>
      <c r="LRO11" s="1377"/>
      <c r="LRP11" s="1377"/>
      <c r="LRQ11" s="1377"/>
      <c r="LRR11" s="1377"/>
      <c r="LRS11" s="1377"/>
      <c r="LRT11" s="1377"/>
      <c r="LRU11" s="1377"/>
      <c r="LRV11" s="1377"/>
      <c r="LRW11" s="1377"/>
      <c r="LRX11" s="1377"/>
      <c r="LRY11" s="1377"/>
      <c r="LRZ11" s="1377"/>
      <c r="LSA11" s="1377"/>
      <c r="LSB11" s="1377"/>
      <c r="LSC11" s="1377"/>
      <c r="LSD11" s="1377"/>
      <c r="LSE11" s="1377"/>
      <c r="LSF11" s="1377"/>
      <c r="LSG11" s="1377"/>
      <c r="LSH11" s="1377"/>
      <c r="LSI11" s="1377"/>
      <c r="LSJ11" s="1377"/>
      <c r="LSK11" s="1377"/>
      <c r="LSL11" s="1377"/>
      <c r="LSM11" s="1377"/>
      <c r="LSN11" s="1377"/>
      <c r="LSO11" s="1377"/>
      <c r="LSP11" s="1377"/>
      <c r="LSQ11" s="1377"/>
      <c r="LSR11" s="1377"/>
      <c r="LSS11" s="1377"/>
      <c r="LST11" s="1377"/>
      <c r="LSU11" s="1377"/>
      <c r="LSV11" s="1377"/>
      <c r="LSW11" s="1377"/>
      <c r="LSX11" s="1377"/>
      <c r="LSY11" s="1377"/>
      <c r="LSZ11" s="1377"/>
      <c r="LTA11" s="1377"/>
      <c r="LTB11" s="1377"/>
      <c r="LTC11" s="1377"/>
      <c r="LTD11" s="1377"/>
      <c r="LTE11" s="1377"/>
      <c r="LTF11" s="1377"/>
      <c r="LTG11" s="1377"/>
      <c r="LTH11" s="1377"/>
      <c r="LTI11" s="1377"/>
      <c r="LTJ11" s="1377"/>
      <c r="LTK11" s="1377"/>
      <c r="LTL11" s="1377"/>
      <c r="LTM11" s="1377"/>
      <c r="LTN11" s="1377"/>
      <c r="LTO11" s="1377"/>
      <c r="LTP11" s="1377"/>
      <c r="LTQ11" s="1377"/>
      <c r="LTR11" s="1377"/>
      <c r="LTS11" s="1377"/>
      <c r="LTT11" s="1377"/>
      <c r="LTU11" s="1377"/>
      <c r="LTV11" s="1377"/>
      <c r="LTW11" s="1377"/>
      <c r="LTX11" s="1377"/>
      <c r="LTY11" s="1377"/>
      <c r="LTZ11" s="1377"/>
      <c r="LUA11" s="1377"/>
      <c r="LUB11" s="1377"/>
      <c r="LUC11" s="1377"/>
      <c r="LUD11" s="1377"/>
      <c r="LUE11" s="1377"/>
      <c r="LUF11" s="1377"/>
      <c r="LUG11" s="1377"/>
      <c r="LUH11" s="1377"/>
      <c r="LUI11" s="1377"/>
      <c r="LUJ11" s="1377"/>
      <c r="LUK11" s="1377"/>
      <c r="LUL11" s="1377"/>
      <c r="LUM11" s="1377"/>
      <c r="LUN11" s="1377"/>
      <c r="LUO11" s="1377"/>
      <c r="LUP11" s="1377"/>
      <c r="LUQ11" s="1377"/>
      <c r="LUR11" s="1377"/>
      <c r="LUS11" s="1377"/>
      <c r="LUT11" s="1377"/>
      <c r="LUU11" s="1377"/>
      <c r="LUV11" s="1377"/>
      <c r="LUW11" s="1377"/>
      <c r="LUX11" s="1377"/>
      <c r="LUY11" s="1377"/>
      <c r="LUZ11" s="1377"/>
      <c r="LVA11" s="1377"/>
      <c r="LVB11" s="1377"/>
      <c r="LVC11" s="1377"/>
      <c r="LVD11" s="1377"/>
      <c r="LVE11" s="1377"/>
      <c r="LVF11" s="1377"/>
      <c r="LVG11" s="1377"/>
      <c r="LVH11" s="1377"/>
      <c r="LVI11" s="1377"/>
      <c r="LVJ11" s="1377"/>
      <c r="LVK11" s="1377"/>
      <c r="LVL11" s="1377"/>
      <c r="LVM11" s="1377"/>
      <c r="LVN11" s="1377"/>
      <c r="LVO11" s="1377"/>
      <c r="LVP11" s="1377"/>
      <c r="LVQ11" s="1377"/>
      <c r="LVR11" s="1377"/>
      <c r="LVS11" s="1377"/>
      <c r="LVT11" s="1377"/>
      <c r="LVU11" s="1377"/>
      <c r="LVV11" s="1377"/>
      <c r="LVW11" s="1377"/>
      <c r="LVX11" s="1377"/>
      <c r="LVY11" s="1377"/>
      <c r="LVZ11" s="1377"/>
      <c r="LWA11" s="1377"/>
      <c r="LWB11" s="1377"/>
      <c r="LWC11" s="1377"/>
      <c r="LWD11" s="1377"/>
      <c r="LWE11" s="1377"/>
      <c r="LWF11" s="1377"/>
      <c r="LWG11" s="1377"/>
      <c r="LWH11" s="1377"/>
      <c r="LWI11" s="1377"/>
      <c r="LWJ11" s="1377"/>
      <c r="LWK11" s="1377"/>
      <c r="LWL11" s="1377"/>
      <c r="LWM11" s="1377"/>
      <c r="LWN11" s="1377"/>
      <c r="LWO11" s="1377"/>
      <c r="LWP11" s="1377"/>
      <c r="LWQ11" s="1377"/>
      <c r="LWR11" s="1377"/>
      <c r="LWS11" s="1377"/>
      <c r="LWT11" s="1377"/>
      <c r="LWU11" s="1377"/>
      <c r="LWV11" s="1377"/>
      <c r="LWW11" s="1377"/>
      <c r="LWX11" s="1377"/>
      <c r="LWY11" s="1377"/>
      <c r="LWZ11" s="1377"/>
      <c r="LXA11" s="1377"/>
      <c r="LXB11" s="1377"/>
      <c r="LXC11" s="1377"/>
      <c r="LXD11" s="1377"/>
      <c r="LXE11" s="1377"/>
      <c r="LXF11" s="1377"/>
      <c r="LXG11" s="1377"/>
      <c r="LXH11" s="1377"/>
      <c r="LXI11" s="1377"/>
      <c r="LXJ11" s="1377"/>
      <c r="LXK11" s="1377"/>
      <c r="LXL11" s="1377"/>
      <c r="LXM11" s="1377"/>
      <c r="LXN11" s="1377"/>
      <c r="LXO11" s="1377"/>
      <c r="LXP11" s="1377"/>
      <c r="LXQ11" s="1377"/>
      <c r="LXR11" s="1377"/>
      <c r="LXS11" s="1377"/>
      <c r="LXT11" s="1377"/>
      <c r="LXU11" s="1377"/>
      <c r="LXV11" s="1377"/>
      <c r="LXW11" s="1377"/>
      <c r="LXX11" s="1377"/>
      <c r="LXY11" s="1377"/>
      <c r="LXZ11" s="1377"/>
      <c r="LYA11" s="1377"/>
      <c r="LYB11" s="1377"/>
      <c r="LYC11" s="1377"/>
      <c r="LYD11" s="1377"/>
      <c r="LYE11" s="1377"/>
      <c r="LYF11" s="1377"/>
      <c r="LYG11" s="1377"/>
      <c r="LYH11" s="1377"/>
      <c r="LYI11" s="1377"/>
      <c r="LYJ11" s="1377"/>
      <c r="LYK11" s="1377"/>
      <c r="LYL11" s="1377"/>
      <c r="LYM11" s="1377"/>
      <c r="LYN11" s="1377"/>
      <c r="LYO11" s="1377"/>
      <c r="LYP11" s="1377"/>
      <c r="LYQ11" s="1377"/>
      <c r="LYR11" s="1377"/>
      <c r="LYS11" s="1377"/>
      <c r="LYT11" s="1377"/>
      <c r="LYU11" s="1377"/>
      <c r="LYV11" s="1377"/>
      <c r="LYW11" s="1377"/>
      <c r="LYX11" s="1377"/>
      <c r="LYY11" s="1377"/>
      <c r="LYZ11" s="1377"/>
      <c r="LZA11" s="1377"/>
      <c r="LZB11" s="1377"/>
      <c r="LZC11" s="1377"/>
      <c r="LZD11" s="1377"/>
      <c r="LZE11" s="1377"/>
      <c r="LZF11" s="1377"/>
      <c r="LZG11" s="1377"/>
      <c r="LZH11" s="1377"/>
      <c r="LZI11" s="1377"/>
      <c r="LZJ11" s="1377"/>
      <c r="LZK11" s="1377"/>
      <c r="LZL11" s="1377"/>
      <c r="LZM11" s="1377"/>
      <c r="LZN11" s="1377"/>
      <c r="LZO11" s="1377"/>
      <c r="LZP11" s="1377"/>
      <c r="LZQ11" s="1377"/>
      <c r="LZR11" s="1377"/>
      <c r="LZS11" s="1377"/>
      <c r="LZT11" s="1377"/>
      <c r="LZU11" s="1377"/>
      <c r="LZV11" s="1377"/>
      <c r="LZW11" s="1377"/>
      <c r="LZX11" s="1377"/>
      <c r="LZY11" s="1377"/>
      <c r="LZZ11" s="1377"/>
      <c r="MAA11" s="1377"/>
      <c r="MAB11" s="1377"/>
      <c r="MAC11" s="1377"/>
      <c r="MAD11" s="1377"/>
      <c r="MAE11" s="1377"/>
      <c r="MAF11" s="1377"/>
      <c r="MAG11" s="1377"/>
      <c r="MAH11" s="1377"/>
      <c r="MAI11" s="1377"/>
      <c r="MAJ11" s="1377"/>
      <c r="MAK11" s="1377"/>
      <c r="MAL11" s="1377"/>
      <c r="MAM11" s="1377"/>
      <c r="MAN11" s="1377"/>
      <c r="MAO11" s="1377"/>
      <c r="MAP11" s="1377"/>
      <c r="MAQ11" s="1377"/>
      <c r="MAR11" s="1377"/>
      <c r="MAS11" s="1377"/>
      <c r="MAT11" s="1377"/>
      <c r="MAU11" s="1377"/>
      <c r="MAV11" s="1377"/>
      <c r="MAW11" s="1377"/>
      <c r="MAX11" s="1377"/>
      <c r="MAY11" s="1377"/>
      <c r="MAZ11" s="1377"/>
      <c r="MBA11" s="1377"/>
      <c r="MBB11" s="1377"/>
      <c r="MBC11" s="1377"/>
      <c r="MBD11" s="1377"/>
      <c r="MBE11" s="1377"/>
      <c r="MBF11" s="1377"/>
      <c r="MBG11" s="1377"/>
      <c r="MBH11" s="1377"/>
      <c r="MBI11" s="1377"/>
      <c r="MBJ11" s="1377"/>
      <c r="MBK11" s="1377"/>
      <c r="MBL11" s="1377"/>
      <c r="MBM11" s="1377"/>
      <c r="MBN11" s="1377"/>
      <c r="MBO11" s="1377"/>
      <c r="MBP11" s="1377"/>
      <c r="MBQ11" s="1377"/>
      <c r="MBR11" s="1377"/>
      <c r="MBS11" s="1377"/>
      <c r="MBT11" s="1377"/>
      <c r="MBU11" s="1377"/>
      <c r="MBV11" s="1377"/>
      <c r="MBW11" s="1377"/>
      <c r="MBX11" s="1377"/>
      <c r="MBY11" s="1377"/>
      <c r="MBZ11" s="1377"/>
      <c r="MCA11" s="1377"/>
      <c r="MCB11" s="1377"/>
      <c r="MCC11" s="1377"/>
      <c r="MCD11" s="1377"/>
      <c r="MCE11" s="1377"/>
      <c r="MCF11" s="1377"/>
      <c r="MCG11" s="1377"/>
      <c r="MCH11" s="1377"/>
      <c r="MCI11" s="1377"/>
      <c r="MCJ11" s="1377"/>
      <c r="MCK11" s="1377"/>
      <c r="MCL11" s="1377"/>
      <c r="MCM11" s="1377"/>
      <c r="MCN11" s="1377"/>
      <c r="MCO11" s="1377"/>
      <c r="MCP11" s="1377"/>
      <c r="MCQ11" s="1377"/>
      <c r="MCR11" s="1377"/>
      <c r="MCS11" s="1377"/>
      <c r="MCT11" s="1377"/>
      <c r="MCU11" s="1377"/>
      <c r="MCV11" s="1377"/>
      <c r="MCW11" s="1377"/>
      <c r="MCX11" s="1377"/>
      <c r="MCY11" s="1377"/>
      <c r="MCZ11" s="1377"/>
      <c r="MDA11" s="1377"/>
      <c r="MDB11" s="1377"/>
      <c r="MDC11" s="1377"/>
      <c r="MDD11" s="1377"/>
      <c r="MDE11" s="1377"/>
      <c r="MDF11" s="1377"/>
      <c r="MDG11" s="1377"/>
      <c r="MDH11" s="1377"/>
      <c r="MDI11" s="1377"/>
      <c r="MDJ11" s="1377"/>
      <c r="MDK11" s="1377"/>
      <c r="MDL11" s="1377"/>
      <c r="MDM11" s="1377"/>
      <c r="MDN11" s="1377"/>
      <c r="MDO11" s="1377"/>
      <c r="MDP11" s="1377"/>
      <c r="MDQ11" s="1377"/>
      <c r="MDR11" s="1377"/>
      <c r="MDS11" s="1377"/>
      <c r="MDT11" s="1377"/>
      <c r="MDU11" s="1377"/>
      <c r="MDV11" s="1377"/>
      <c r="MDW11" s="1377"/>
      <c r="MDX11" s="1377"/>
      <c r="MDY11" s="1377"/>
      <c r="MDZ11" s="1377"/>
      <c r="MEA11" s="1377"/>
      <c r="MEB11" s="1377"/>
      <c r="MEC11" s="1377"/>
      <c r="MED11" s="1377"/>
      <c r="MEE11" s="1377"/>
      <c r="MEF11" s="1377"/>
      <c r="MEG11" s="1377"/>
      <c r="MEH11" s="1377"/>
      <c r="MEI11" s="1377"/>
      <c r="MEJ11" s="1377"/>
      <c r="MEK11" s="1377"/>
      <c r="MEL11" s="1377"/>
      <c r="MEM11" s="1377"/>
      <c r="MEN11" s="1377"/>
      <c r="MEO11" s="1377"/>
      <c r="MEP11" s="1377"/>
      <c r="MEQ11" s="1377"/>
      <c r="MER11" s="1377"/>
      <c r="MES11" s="1377"/>
      <c r="MET11" s="1377"/>
      <c r="MEU11" s="1377"/>
      <c r="MEV11" s="1377"/>
      <c r="MEW11" s="1377"/>
      <c r="MEX11" s="1377"/>
      <c r="MEY11" s="1377"/>
      <c r="MEZ11" s="1377"/>
      <c r="MFA11" s="1377"/>
      <c r="MFB11" s="1377"/>
      <c r="MFC11" s="1377"/>
      <c r="MFD11" s="1377"/>
      <c r="MFE11" s="1377"/>
      <c r="MFF11" s="1377"/>
      <c r="MFG11" s="1377"/>
      <c r="MFH11" s="1377"/>
      <c r="MFI11" s="1377"/>
      <c r="MFJ11" s="1377"/>
      <c r="MFK11" s="1377"/>
      <c r="MFL11" s="1377"/>
      <c r="MFM11" s="1377"/>
      <c r="MFN11" s="1377"/>
      <c r="MFO11" s="1377"/>
      <c r="MFP11" s="1377"/>
      <c r="MFQ11" s="1377"/>
      <c r="MFR11" s="1377"/>
      <c r="MFS11" s="1377"/>
      <c r="MFT11" s="1377"/>
      <c r="MFU11" s="1377"/>
      <c r="MFV11" s="1377"/>
      <c r="MFW11" s="1377"/>
      <c r="MFX11" s="1377"/>
      <c r="MFY11" s="1377"/>
      <c r="MFZ11" s="1377"/>
      <c r="MGA11" s="1377"/>
      <c r="MGB11" s="1377"/>
      <c r="MGC11" s="1377"/>
      <c r="MGD11" s="1377"/>
      <c r="MGE11" s="1377"/>
      <c r="MGF11" s="1377"/>
      <c r="MGG11" s="1377"/>
      <c r="MGH11" s="1377"/>
      <c r="MGI11" s="1377"/>
      <c r="MGJ11" s="1377"/>
      <c r="MGK11" s="1377"/>
      <c r="MGL11" s="1377"/>
      <c r="MGM11" s="1377"/>
      <c r="MGN11" s="1377"/>
      <c r="MGO11" s="1377"/>
      <c r="MGP11" s="1377"/>
      <c r="MGQ11" s="1377"/>
      <c r="MGR11" s="1377"/>
      <c r="MGS11" s="1377"/>
      <c r="MGT11" s="1377"/>
      <c r="MGU11" s="1377"/>
      <c r="MGV11" s="1377"/>
      <c r="MGW11" s="1377"/>
      <c r="MGX11" s="1377"/>
      <c r="MGY11" s="1377"/>
      <c r="MGZ11" s="1377"/>
      <c r="MHA11" s="1377"/>
      <c r="MHB11" s="1377"/>
      <c r="MHC11" s="1377"/>
      <c r="MHD11" s="1377"/>
      <c r="MHE11" s="1377"/>
      <c r="MHF11" s="1377"/>
      <c r="MHG11" s="1377"/>
      <c r="MHH11" s="1377"/>
      <c r="MHI11" s="1377"/>
      <c r="MHJ11" s="1377"/>
      <c r="MHK11" s="1377"/>
      <c r="MHL11" s="1377"/>
      <c r="MHM11" s="1377"/>
      <c r="MHN11" s="1377"/>
      <c r="MHO11" s="1377"/>
      <c r="MHP11" s="1377"/>
      <c r="MHQ11" s="1377"/>
      <c r="MHR11" s="1377"/>
      <c r="MHS11" s="1377"/>
      <c r="MHT11" s="1377"/>
      <c r="MHU11" s="1377"/>
      <c r="MHV11" s="1377"/>
      <c r="MHW11" s="1377"/>
      <c r="MHX11" s="1377"/>
      <c r="MHY11" s="1377"/>
      <c r="MHZ11" s="1377"/>
      <c r="MIA11" s="1377"/>
      <c r="MIB11" s="1377"/>
      <c r="MIC11" s="1377"/>
      <c r="MID11" s="1377"/>
      <c r="MIE11" s="1377"/>
      <c r="MIF11" s="1377"/>
      <c r="MIG11" s="1377"/>
      <c r="MIH11" s="1377"/>
      <c r="MII11" s="1377"/>
      <c r="MIJ11" s="1377"/>
      <c r="MIK11" s="1377"/>
      <c r="MIL11" s="1377"/>
      <c r="MIM11" s="1377"/>
      <c r="MIN11" s="1377"/>
      <c r="MIO11" s="1377"/>
      <c r="MIP11" s="1377"/>
      <c r="MIQ11" s="1377"/>
      <c r="MIR11" s="1377"/>
      <c r="MIS11" s="1377"/>
      <c r="MIT11" s="1377"/>
      <c r="MIU11" s="1377"/>
      <c r="MIV11" s="1377"/>
      <c r="MIW11" s="1377"/>
      <c r="MIX11" s="1377"/>
      <c r="MIY11" s="1377"/>
      <c r="MIZ11" s="1377"/>
      <c r="MJA11" s="1377"/>
      <c r="MJB11" s="1377"/>
      <c r="MJC11" s="1377"/>
      <c r="MJD11" s="1377"/>
      <c r="MJE11" s="1377"/>
      <c r="MJF11" s="1377"/>
      <c r="MJG11" s="1377"/>
      <c r="MJH11" s="1377"/>
      <c r="MJI11" s="1377"/>
      <c r="MJJ11" s="1377"/>
      <c r="MJK11" s="1377"/>
      <c r="MJL11" s="1377"/>
      <c r="MJM11" s="1377"/>
      <c r="MJN11" s="1377"/>
      <c r="MJO11" s="1377"/>
      <c r="MJP11" s="1377"/>
      <c r="MJQ11" s="1377"/>
      <c r="MJR11" s="1377"/>
      <c r="MJS11" s="1377"/>
      <c r="MJT11" s="1377"/>
      <c r="MJU11" s="1377"/>
      <c r="MJV11" s="1377"/>
      <c r="MJW11" s="1377"/>
      <c r="MJX11" s="1377"/>
      <c r="MJY11" s="1377"/>
      <c r="MJZ11" s="1377"/>
      <c r="MKA11" s="1377"/>
      <c r="MKB11" s="1377"/>
      <c r="MKC11" s="1377"/>
      <c r="MKD11" s="1377"/>
      <c r="MKE11" s="1377"/>
      <c r="MKF11" s="1377"/>
      <c r="MKG11" s="1377"/>
      <c r="MKH11" s="1377"/>
      <c r="MKI11" s="1377"/>
      <c r="MKJ11" s="1377"/>
      <c r="MKK11" s="1377"/>
      <c r="MKL11" s="1377"/>
      <c r="MKM11" s="1377"/>
      <c r="MKN11" s="1377"/>
      <c r="MKO11" s="1377"/>
      <c r="MKP11" s="1377"/>
      <c r="MKQ11" s="1377"/>
      <c r="MKR11" s="1377"/>
      <c r="MKS11" s="1377"/>
      <c r="MKT11" s="1377"/>
      <c r="MKU11" s="1377"/>
      <c r="MKV11" s="1377"/>
      <c r="MKW11" s="1377"/>
      <c r="MKX11" s="1377"/>
      <c r="MKY11" s="1377"/>
      <c r="MKZ11" s="1377"/>
      <c r="MLA11" s="1377"/>
      <c r="MLB11" s="1377"/>
      <c r="MLC11" s="1377"/>
      <c r="MLD11" s="1377"/>
      <c r="MLE11" s="1377"/>
      <c r="MLF11" s="1377"/>
      <c r="MLG11" s="1377"/>
      <c r="MLH11" s="1377"/>
      <c r="MLI11" s="1377"/>
      <c r="MLJ11" s="1377"/>
      <c r="MLK11" s="1377"/>
      <c r="MLL11" s="1377"/>
      <c r="MLM11" s="1377"/>
      <c r="MLN11" s="1377"/>
      <c r="MLO11" s="1377"/>
      <c r="MLP11" s="1377"/>
      <c r="MLQ11" s="1377"/>
      <c r="MLR11" s="1377"/>
      <c r="MLS11" s="1377"/>
      <c r="MLT11" s="1377"/>
      <c r="MLU11" s="1377"/>
      <c r="MLV11" s="1377"/>
      <c r="MLW11" s="1377"/>
      <c r="MLX11" s="1377"/>
      <c r="MLY11" s="1377"/>
      <c r="MLZ11" s="1377"/>
      <c r="MMA11" s="1377"/>
      <c r="MMB11" s="1377"/>
      <c r="MMC11" s="1377"/>
      <c r="MMD11" s="1377"/>
      <c r="MME11" s="1377"/>
      <c r="MMF11" s="1377"/>
      <c r="MMG11" s="1377"/>
      <c r="MMH11" s="1377"/>
      <c r="MMI11" s="1377"/>
      <c r="MMJ11" s="1377"/>
      <c r="MMK11" s="1377"/>
      <c r="MML11" s="1377"/>
      <c r="MMM11" s="1377"/>
      <c r="MMN11" s="1377"/>
      <c r="MMO11" s="1377"/>
      <c r="MMP11" s="1377"/>
      <c r="MMQ11" s="1377"/>
      <c r="MMR11" s="1377"/>
      <c r="MMS11" s="1377"/>
      <c r="MMT11" s="1377"/>
      <c r="MMU11" s="1377"/>
      <c r="MMV11" s="1377"/>
      <c r="MMW11" s="1377"/>
      <c r="MMX11" s="1377"/>
      <c r="MMY11" s="1377"/>
      <c r="MMZ11" s="1377"/>
      <c r="MNA11" s="1377"/>
      <c r="MNB11" s="1377"/>
      <c r="MNC11" s="1377"/>
      <c r="MND11" s="1377"/>
      <c r="MNE11" s="1377"/>
      <c r="MNF11" s="1377"/>
      <c r="MNG11" s="1377"/>
      <c r="MNH11" s="1377"/>
      <c r="MNI11" s="1377"/>
      <c r="MNJ11" s="1377"/>
      <c r="MNK11" s="1377"/>
      <c r="MNL11" s="1377"/>
      <c r="MNM11" s="1377"/>
      <c r="MNN11" s="1377"/>
      <c r="MNO11" s="1377"/>
      <c r="MNP11" s="1377"/>
      <c r="MNQ11" s="1377"/>
      <c r="MNR11" s="1377"/>
      <c r="MNS11" s="1377"/>
      <c r="MNT11" s="1377"/>
      <c r="MNU11" s="1377"/>
      <c r="MNV11" s="1377"/>
      <c r="MNW11" s="1377"/>
      <c r="MNX11" s="1377"/>
      <c r="MNY11" s="1377"/>
      <c r="MNZ11" s="1377"/>
      <c r="MOA11" s="1377"/>
      <c r="MOB11" s="1377"/>
      <c r="MOC11" s="1377"/>
      <c r="MOD11" s="1377"/>
      <c r="MOE11" s="1377"/>
      <c r="MOF11" s="1377"/>
      <c r="MOG11" s="1377"/>
      <c r="MOH11" s="1377"/>
      <c r="MOI11" s="1377"/>
      <c r="MOJ11" s="1377"/>
      <c r="MOK11" s="1377"/>
      <c r="MOL11" s="1377"/>
      <c r="MOM11" s="1377"/>
      <c r="MON11" s="1377"/>
      <c r="MOO11" s="1377"/>
      <c r="MOP11" s="1377"/>
      <c r="MOQ11" s="1377"/>
      <c r="MOR11" s="1377"/>
      <c r="MOS11" s="1377"/>
      <c r="MOT11" s="1377"/>
      <c r="MOU11" s="1377"/>
      <c r="MOV11" s="1377"/>
      <c r="MOW11" s="1377"/>
      <c r="MOX11" s="1377"/>
      <c r="MOY11" s="1377"/>
      <c r="MOZ11" s="1377"/>
      <c r="MPA11" s="1377"/>
      <c r="MPB11" s="1377"/>
      <c r="MPC11" s="1377"/>
      <c r="MPD11" s="1377"/>
      <c r="MPE11" s="1377"/>
      <c r="MPF11" s="1377"/>
      <c r="MPG11" s="1377"/>
      <c r="MPH11" s="1377"/>
      <c r="MPI11" s="1377"/>
      <c r="MPJ11" s="1377"/>
      <c r="MPK11" s="1377"/>
      <c r="MPL11" s="1377"/>
      <c r="MPM11" s="1377"/>
      <c r="MPN11" s="1377"/>
      <c r="MPO11" s="1377"/>
      <c r="MPP11" s="1377"/>
      <c r="MPQ11" s="1377"/>
      <c r="MPR11" s="1377"/>
      <c r="MPS11" s="1377"/>
      <c r="MPT11" s="1377"/>
      <c r="MPU11" s="1377"/>
      <c r="MPV11" s="1377"/>
      <c r="MPW11" s="1377"/>
      <c r="MPX11" s="1377"/>
      <c r="MPY11" s="1377"/>
      <c r="MPZ11" s="1377"/>
      <c r="MQA11" s="1377"/>
      <c r="MQB11" s="1377"/>
      <c r="MQC11" s="1377"/>
      <c r="MQD11" s="1377"/>
      <c r="MQE11" s="1377"/>
      <c r="MQF11" s="1377"/>
      <c r="MQG11" s="1377"/>
      <c r="MQH11" s="1377"/>
      <c r="MQI11" s="1377"/>
      <c r="MQJ11" s="1377"/>
      <c r="MQK11" s="1377"/>
      <c r="MQL11" s="1377"/>
      <c r="MQM11" s="1377"/>
      <c r="MQN11" s="1377"/>
      <c r="MQO11" s="1377"/>
      <c r="MQP11" s="1377"/>
      <c r="MQQ11" s="1377"/>
      <c r="MQR11" s="1377"/>
      <c r="MQS11" s="1377"/>
      <c r="MQT11" s="1377"/>
      <c r="MQU11" s="1377"/>
      <c r="MQV11" s="1377"/>
      <c r="MQW11" s="1377"/>
      <c r="MQX11" s="1377"/>
      <c r="MQY11" s="1377"/>
      <c r="MQZ11" s="1377"/>
      <c r="MRA11" s="1377"/>
      <c r="MRB11" s="1377"/>
      <c r="MRC11" s="1377"/>
      <c r="MRD11" s="1377"/>
      <c r="MRE11" s="1377"/>
      <c r="MRF11" s="1377"/>
      <c r="MRG11" s="1377"/>
      <c r="MRH11" s="1377"/>
      <c r="MRI11" s="1377"/>
      <c r="MRJ11" s="1377"/>
      <c r="MRK11" s="1377"/>
      <c r="MRL11" s="1377"/>
      <c r="MRM11" s="1377"/>
      <c r="MRN11" s="1377"/>
      <c r="MRO11" s="1377"/>
      <c r="MRP11" s="1377"/>
      <c r="MRQ11" s="1377"/>
      <c r="MRR11" s="1377"/>
      <c r="MRS11" s="1377"/>
      <c r="MRT11" s="1377"/>
      <c r="MRU11" s="1377"/>
      <c r="MRV11" s="1377"/>
      <c r="MRW11" s="1377"/>
      <c r="MRX11" s="1377"/>
      <c r="MRY11" s="1377"/>
      <c r="MRZ11" s="1377"/>
      <c r="MSA11" s="1377"/>
      <c r="MSB11" s="1377"/>
      <c r="MSC11" s="1377"/>
      <c r="MSD11" s="1377"/>
      <c r="MSE11" s="1377"/>
      <c r="MSF11" s="1377"/>
      <c r="MSG11" s="1377"/>
      <c r="MSH11" s="1377"/>
      <c r="MSI11" s="1377"/>
      <c r="MSJ11" s="1377"/>
      <c r="MSK11" s="1377"/>
      <c r="MSL11" s="1377"/>
      <c r="MSM11" s="1377"/>
      <c r="MSN11" s="1377"/>
      <c r="MSO11" s="1377"/>
      <c r="MSP11" s="1377"/>
      <c r="MSQ11" s="1377"/>
      <c r="MSR11" s="1377"/>
      <c r="MSS11" s="1377"/>
      <c r="MST11" s="1377"/>
      <c r="MSU11" s="1377"/>
      <c r="MSV11" s="1377"/>
      <c r="MSW11" s="1377"/>
      <c r="MSX11" s="1377"/>
      <c r="MSY11" s="1377"/>
      <c r="MSZ11" s="1377"/>
      <c r="MTA11" s="1377"/>
      <c r="MTB11" s="1377"/>
      <c r="MTC11" s="1377"/>
      <c r="MTD11" s="1377"/>
      <c r="MTE11" s="1377"/>
      <c r="MTF11" s="1377"/>
      <c r="MTG11" s="1377"/>
      <c r="MTH11" s="1377"/>
      <c r="MTI11" s="1377"/>
      <c r="MTJ11" s="1377"/>
      <c r="MTK11" s="1377"/>
      <c r="MTL11" s="1377"/>
      <c r="MTM11" s="1377"/>
      <c r="MTN11" s="1377"/>
      <c r="MTO11" s="1377"/>
      <c r="MTP11" s="1377"/>
      <c r="MTQ11" s="1377"/>
      <c r="MTR11" s="1377"/>
      <c r="MTS11" s="1377"/>
      <c r="MTT11" s="1377"/>
      <c r="MTU11" s="1377"/>
      <c r="MTV11" s="1377"/>
      <c r="MTW11" s="1377"/>
      <c r="MTX11" s="1377"/>
      <c r="MTY11" s="1377"/>
      <c r="MTZ11" s="1377"/>
      <c r="MUA11" s="1377"/>
      <c r="MUB11" s="1377"/>
      <c r="MUC11" s="1377"/>
      <c r="MUD11" s="1377"/>
      <c r="MUE11" s="1377"/>
      <c r="MUF11" s="1377"/>
      <c r="MUG11" s="1377"/>
      <c r="MUH11" s="1377"/>
      <c r="MUI11" s="1377"/>
      <c r="MUJ11" s="1377"/>
      <c r="MUK11" s="1377"/>
      <c r="MUL11" s="1377"/>
      <c r="MUM11" s="1377"/>
      <c r="MUN11" s="1377"/>
      <c r="MUO11" s="1377"/>
      <c r="MUP11" s="1377"/>
      <c r="MUQ11" s="1377"/>
      <c r="MUR11" s="1377"/>
      <c r="MUS11" s="1377"/>
      <c r="MUT11" s="1377"/>
      <c r="MUU11" s="1377"/>
      <c r="MUV11" s="1377"/>
      <c r="MUW11" s="1377"/>
      <c r="MUX11" s="1377"/>
      <c r="MUY11" s="1377"/>
      <c r="MUZ11" s="1377"/>
      <c r="MVA11" s="1377"/>
      <c r="MVB11" s="1377"/>
      <c r="MVC11" s="1377"/>
      <c r="MVD11" s="1377"/>
      <c r="MVE11" s="1377"/>
      <c r="MVF11" s="1377"/>
      <c r="MVG11" s="1377"/>
      <c r="MVH11" s="1377"/>
      <c r="MVI11" s="1377"/>
      <c r="MVJ11" s="1377"/>
      <c r="MVK11" s="1377"/>
      <c r="MVL11" s="1377"/>
      <c r="MVM11" s="1377"/>
      <c r="MVN11" s="1377"/>
      <c r="MVO11" s="1377"/>
      <c r="MVP11" s="1377"/>
      <c r="MVQ11" s="1377"/>
      <c r="MVR11" s="1377"/>
      <c r="MVS11" s="1377"/>
      <c r="MVT11" s="1377"/>
      <c r="MVU11" s="1377"/>
      <c r="MVV11" s="1377"/>
      <c r="MVW11" s="1377"/>
      <c r="MVX11" s="1377"/>
      <c r="MVY11" s="1377"/>
      <c r="MVZ11" s="1377"/>
      <c r="MWA11" s="1377"/>
      <c r="MWB11" s="1377"/>
      <c r="MWC11" s="1377"/>
      <c r="MWD11" s="1377"/>
      <c r="MWE11" s="1377"/>
      <c r="MWF11" s="1377"/>
      <c r="MWG11" s="1377"/>
      <c r="MWH11" s="1377"/>
      <c r="MWI11" s="1377"/>
      <c r="MWJ11" s="1377"/>
      <c r="MWK11" s="1377"/>
      <c r="MWL11" s="1377"/>
      <c r="MWM11" s="1377"/>
      <c r="MWN11" s="1377"/>
      <c r="MWO11" s="1377"/>
      <c r="MWP11" s="1377"/>
      <c r="MWQ11" s="1377"/>
      <c r="MWR11" s="1377"/>
      <c r="MWS11" s="1377"/>
      <c r="MWT11" s="1377"/>
      <c r="MWU11" s="1377"/>
      <c r="MWV11" s="1377"/>
      <c r="MWW11" s="1377"/>
      <c r="MWX11" s="1377"/>
      <c r="MWY11" s="1377"/>
      <c r="MWZ11" s="1377"/>
      <c r="MXA11" s="1377"/>
      <c r="MXB11" s="1377"/>
      <c r="MXC11" s="1377"/>
      <c r="MXD11" s="1377"/>
      <c r="MXE11" s="1377"/>
      <c r="MXF11" s="1377"/>
      <c r="MXG11" s="1377"/>
      <c r="MXH11" s="1377"/>
      <c r="MXI11" s="1377"/>
      <c r="MXJ11" s="1377"/>
      <c r="MXK11" s="1377"/>
      <c r="MXL11" s="1377"/>
      <c r="MXM11" s="1377"/>
      <c r="MXN11" s="1377"/>
      <c r="MXO11" s="1377"/>
      <c r="MXP11" s="1377"/>
      <c r="MXQ11" s="1377"/>
      <c r="MXR11" s="1377"/>
      <c r="MXS11" s="1377"/>
      <c r="MXT11" s="1377"/>
      <c r="MXU11" s="1377"/>
      <c r="MXV11" s="1377"/>
      <c r="MXW11" s="1377"/>
      <c r="MXX11" s="1377"/>
      <c r="MXY11" s="1377"/>
      <c r="MXZ11" s="1377"/>
      <c r="MYA11" s="1377"/>
      <c r="MYB11" s="1377"/>
      <c r="MYC11" s="1377"/>
      <c r="MYD11" s="1377"/>
      <c r="MYE11" s="1377"/>
      <c r="MYF11" s="1377"/>
      <c r="MYG11" s="1377"/>
      <c r="MYH11" s="1377"/>
      <c r="MYI11" s="1377"/>
      <c r="MYJ11" s="1377"/>
      <c r="MYK11" s="1377"/>
      <c r="MYL11" s="1377"/>
      <c r="MYM11" s="1377"/>
      <c r="MYN11" s="1377"/>
      <c r="MYO11" s="1377"/>
      <c r="MYP11" s="1377"/>
      <c r="MYQ11" s="1377"/>
      <c r="MYR11" s="1377"/>
      <c r="MYS11" s="1377"/>
      <c r="MYT11" s="1377"/>
      <c r="MYU11" s="1377"/>
      <c r="MYV11" s="1377"/>
      <c r="MYW11" s="1377"/>
      <c r="MYX11" s="1377"/>
      <c r="MYY11" s="1377"/>
      <c r="MYZ11" s="1377"/>
      <c r="MZA11" s="1377"/>
      <c r="MZB11" s="1377"/>
      <c r="MZC11" s="1377"/>
      <c r="MZD11" s="1377"/>
      <c r="MZE11" s="1377"/>
      <c r="MZF11" s="1377"/>
      <c r="MZG11" s="1377"/>
      <c r="MZH11" s="1377"/>
      <c r="MZI11" s="1377"/>
      <c r="MZJ11" s="1377"/>
      <c r="MZK11" s="1377"/>
      <c r="MZL11" s="1377"/>
      <c r="MZM11" s="1377"/>
      <c r="MZN11" s="1377"/>
      <c r="MZO11" s="1377"/>
      <c r="MZP11" s="1377"/>
      <c r="MZQ11" s="1377"/>
      <c r="MZR11" s="1377"/>
      <c r="MZS11" s="1377"/>
      <c r="MZT11" s="1377"/>
      <c r="MZU11" s="1377"/>
      <c r="MZV11" s="1377"/>
      <c r="MZW11" s="1377"/>
      <c r="MZX11" s="1377"/>
      <c r="MZY11" s="1377"/>
      <c r="MZZ11" s="1377"/>
      <c r="NAA11" s="1377"/>
      <c r="NAB11" s="1377"/>
      <c r="NAC11" s="1377"/>
      <c r="NAD11" s="1377"/>
      <c r="NAE11" s="1377"/>
      <c r="NAF11" s="1377"/>
      <c r="NAG11" s="1377"/>
      <c r="NAH11" s="1377"/>
      <c r="NAI11" s="1377"/>
      <c r="NAJ11" s="1377"/>
      <c r="NAK11" s="1377"/>
      <c r="NAL11" s="1377"/>
      <c r="NAM11" s="1377"/>
      <c r="NAN11" s="1377"/>
      <c r="NAO11" s="1377"/>
      <c r="NAP11" s="1377"/>
      <c r="NAQ11" s="1377"/>
      <c r="NAR11" s="1377"/>
      <c r="NAS11" s="1377"/>
      <c r="NAT11" s="1377"/>
      <c r="NAU11" s="1377"/>
      <c r="NAV11" s="1377"/>
      <c r="NAW11" s="1377"/>
      <c r="NAX11" s="1377"/>
      <c r="NAY11" s="1377"/>
      <c r="NAZ11" s="1377"/>
      <c r="NBA11" s="1377"/>
      <c r="NBB11" s="1377"/>
      <c r="NBC11" s="1377"/>
      <c r="NBD11" s="1377"/>
      <c r="NBE11" s="1377"/>
      <c r="NBF11" s="1377"/>
      <c r="NBG11" s="1377"/>
      <c r="NBH11" s="1377"/>
      <c r="NBI11" s="1377"/>
      <c r="NBJ11" s="1377"/>
      <c r="NBK11" s="1377"/>
      <c r="NBL11" s="1377"/>
      <c r="NBM11" s="1377"/>
      <c r="NBN11" s="1377"/>
      <c r="NBO11" s="1377"/>
      <c r="NBP11" s="1377"/>
      <c r="NBQ11" s="1377"/>
      <c r="NBR11" s="1377"/>
      <c r="NBS11" s="1377"/>
      <c r="NBT11" s="1377"/>
      <c r="NBU11" s="1377"/>
      <c r="NBV11" s="1377"/>
      <c r="NBW11" s="1377"/>
      <c r="NBX11" s="1377"/>
      <c r="NBY11" s="1377"/>
      <c r="NBZ11" s="1377"/>
      <c r="NCA11" s="1377"/>
      <c r="NCB11" s="1377"/>
      <c r="NCC11" s="1377"/>
      <c r="NCD11" s="1377"/>
      <c r="NCE11" s="1377"/>
      <c r="NCF11" s="1377"/>
      <c r="NCG11" s="1377"/>
      <c r="NCH11" s="1377"/>
      <c r="NCI11" s="1377"/>
      <c r="NCJ11" s="1377"/>
      <c r="NCK11" s="1377"/>
      <c r="NCL11" s="1377"/>
      <c r="NCM11" s="1377"/>
      <c r="NCN11" s="1377"/>
      <c r="NCO11" s="1377"/>
      <c r="NCP11" s="1377"/>
      <c r="NCQ11" s="1377"/>
      <c r="NCR11" s="1377"/>
      <c r="NCS11" s="1377"/>
      <c r="NCT11" s="1377"/>
      <c r="NCU11" s="1377"/>
      <c r="NCV11" s="1377"/>
      <c r="NCW11" s="1377"/>
      <c r="NCX11" s="1377"/>
      <c r="NCY11" s="1377"/>
      <c r="NCZ11" s="1377"/>
      <c r="NDA11" s="1377"/>
      <c r="NDB11" s="1377"/>
      <c r="NDC11" s="1377"/>
      <c r="NDD11" s="1377"/>
      <c r="NDE11" s="1377"/>
      <c r="NDF11" s="1377"/>
      <c r="NDG11" s="1377"/>
      <c r="NDH11" s="1377"/>
      <c r="NDI11" s="1377"/>
      <c r="NDJ11" s="1377"/>
      <c r="NDK11" s="1377"/>
      <c r="NDL11" s="1377"/>
      <c r="NDM11" s="1377"/>
      <c r="NDN11" s="1377"/>
      <c r="NDO11" s="1377"/>
      <c r="NDP11" s="1377"/>
      <c r="NDQ11" s="1377"/>
      <c r="NDR11" s="1377"/>
      <c r="NDS11" s="1377"/>
      <c r="NDT11" s="1377"/>
      <c r="NDU11" s="1377"/>
      <c r="NDV11" s="1377"/>
      <c r="NDW11" s="1377"/>
      <c r="NDX11" s="1377"/>
      <c r="NDY11" s="1377"/>
      <c r="NDZ11" s="1377"/>
      <c r="NEA11" s="1377"/>
      <c r="NEB11" s="1377"/>
      <c r="NEC11" s="1377"/>
      <c r="NED11" s="1377"/>
      <c r="NEE11" s="1377"/>
      <c r="NEF11" s="1377"/>
      <c r="NEG11" s="1377"/>
      <c r="NEH11" s="1377"/>
      <c r="NEI11" s="1377"/>
      <c r="NEJ11" s="1377"/>
      <c r="NEK11" s="1377"/>
      <c r="NEL11" s="1377"/>
      <c r="NEM11" s="1377"/>
      <c r="NEN11" s="1377"/>
      <c r="NEO11" s="1377"/>
      <c r="NEP11" s="1377"/>
      <c r="NEQ11" s="1377"/>
      <c r="NER11" s="1377"/>
      <c r="NES11" s="1377"/>
      <c r="NET11" s="1377"/>
      <c r="NEU11" s="1377"/>
      <c r="NEV11" s="1377"/>
      <c r="NEW11" s="1377"/>
      <c r="NEX11" s="1377"/>
      <c r="NEY11" s="1377"/>
      <c r="NEZ11" s="1377"/>
      <c r="NFA11" s="1377"/>
      <c r="NFB11" s="1377"/>
      <c r="NFC11" s="1377"/>
      <c r="NFD11" s="1377"/>
      <c r="NFE11" s="1377"/>
      <c r="NFF11" s="1377"/>
      <c r="NFG11" s="1377"/>
      <c r="NFH11" s="1377"/>
      <c r="NFI11" s="1377"/>
      <c r="NFJ11" s="1377"/>
      <c r="NFK11" s="1377"/>
      <c r="NFL11" s="1377"/>
      <c r="NFM11" s="1377"/>
      <c r="NFN11" s="1377"/>
      <c r="NFO11" s="1377"/>
      <c r="NFP11" s="1377"/>
      <c r="NFQ11" s="1377"/>
      <c r="NFR11" s="1377"/>
      <c r="NFS11" s="1377"/>
      <c r="NFT11" s="1377"/>
      <c r="NFU11" s="1377"/>
      <c r="NFV11" s="1377"/>
      <c r="NFW11" s="1377"/>
      <c r="NFX11" s="1377"/>
      <c r="NFY11" s="1377"/>
      <c r="NFZ11" s="1377"/>
      <c r="NGA11" s="1377"/>
      <c r="NGB11" s="1377"/>
      <c r="NGC11" s="1377"/>
      <c r="NGD11" s="1377"/>
      <c r="NGE11" s="1377"/>
      <c r="NGF11" s="1377"/>
      <c r="NGG11" s="1377"/>
      <c r="NGH11" s="1377"/>
      <c r="NGI11" s="1377"/>
      <c r="NGJ11" s="1377"/>
      <c r="NGK11" s="1377"/>
      <c r="NGL11" s="1377"/>
      <c r="NGM11" s="1377"/>
      <c r="NGN11" s="1377"/>
      <c r="NGO11" s="1377"/>
      <c r="NGP11" s="1377"/>
      <c r="NGQ11" s="1377"/>
      <c r="NGR11" s="1377"/>
      <c r="NGS11" s="1377"/>
      <c r="NGT11" s="1377"/>
      <c r="NGU11" s="1377"/>
      <c r="NGV11" s="1377"/>
      <c r="NGW11" s="1377"/>
      <c r="NGX11" s="1377"/>
      <c r="NGY11" s="1377"/>
      <c r="NGZ11" s="1377"/>
      <c r="NHA11" s="1377"/>
      <c r="NHB11" s="1377"/>
      <c r="NHC11" s="1377"/>
      <c r="NHD11" s="1377"/>
      <c r="NHE11" s="1377"/>
      <c r="NHF11" s="1377"/>
      <c r="NHG11" s="1377"/>
      <c r="NHH11" s="1377"/>
      <c r="NHI11" s="1377"/>
      <c r="NHJ11" s="1377"/>
      <c r="NHK11" s="1377"/>
      <c r="NHL11" s="1377"/>
      <c r="NHM11" s="1377"/>
      <c r="NHN11" s="1377"/>
      <c r="NHO11" s="1377"/>
      <c r="NHP11" s="1377"/>
      <c r="NHQ11" s="1377"/>
      <c r="NHR11" s="1377"/>
      <c r="NHS11" s="1377"/>
      <c r="NHT11" s="1377"/>
      <c r="NHU11" s="1377"/>
      <c r="NHV11" s="1377"/>
      <c r="NHW11" s="1377"/>
      <c r="NHX11" s="1377"/>
      <c r="NHY11" s="1377"/>
      <c r="NHZ11" s="1377"/>
      <c r="NIA11" s="1377"/>
      <c r="NIB11" s="1377"/>
      <c r="NIC11" s="1377"/>
      <c r="NID11" s="1377"/>
      <c r="NIE11" s="1377"/>
      <c r="NIF11" s="1377"/>
      <c r="NIG11" s="1377"/>
      <c r="NIH11" s="1377"/>
      <c r="NII11" s="1377"/>
      <c r="NIJ11" s="1377"/>
      <c r="NIK11" s="1377"/>
      <c r="NIL11" s="1377"/>
      <c r="NIM11" s="1377"/>
      <c r="NIN11" s="1377"/>
      <c r="NIO11" s="1377"/>
      <c r="NIP11" s="1377"/>
      <c r="NIQ11" s="1377"/>
      <c r="NIR11" s="1377"/>
      <c r="NIS11" s="1377"/>
      <c r="NIT11" s="1377"/>
      <c r="NIU11" s="1377"/>
      <c r="NIV11" s="1377"/>
      <c r="NIW11" s="1377"/>
      <c r="NIX11" s="1377"/>
      <c r="NIY11" s="1377"/>
      <c r="NIZ11" s="1377"/>
      <c r="NJA11" s="1377"/>
      <c r="NJB11" s="1377"/>
      <c r="NJC11" s="1377"/>
      <c r="NJD11" s="1377"/>
      <c r="NJE11" s="1377"/>
      <c r="NJF11" s="1377"/>
      <c r="NJG11" s="1377"/>
      <c r="NJH11" s="1377"/>
      <c r="NJI11" s="1377"/>
      <c r="NJJ11" s="1377"/>
      <c r="NJK11" s="1377"/>
      <c r="NJL11" s="1377"/>
      <c r="NJM11" s="1377"/>
      <c r="NJN11" s="1377"/>
      <c r="NJO11" s="1377"/>
      <c r="NJP11" s="1377"/>
      <c r="NJQ11" s="1377"/>
      <c r="NJR11" s="1377"/>
      <c r="NJS11" s="1377"/>
      <c r="NJT11" s="1377"/>
      <c r="NJU11" s="1377"/>
      <c r="NJV11" s="1377"/>
      <c r="NJW11" s="1377"/>
      <c r="NJX11" s="1377"/>
      <c r="NJY11" s="1377"/>
      <c r="NJZ11" s="1377"/>
      <c r="NKA11" s="1377"/>
      <c r="NKB11" s="1377"/>
      <c r="NKC11" s="1377"/>
      <c r="NKD11" s="1377"/>
      <c r="NKE11" s="1377"/>
      <c r="NKF11" s="1377"/>
      <c r="NKG11" s="1377"/>
      <c r="NKH11" s="1377"/>
      <c r="NKI11" s="1377"/>
      <c r="NKJ11" s="1377"/>
      <c r="NKK11" s="1377"/>
      <c r="NKL11" s="1377"/>
      <c r="NKM11" s="1377"/>
      <c r="NKN11" s="1377"/>
      <c r="NKO11" s="1377"/>
      <c r="NKP11" s="1377"/>
      <c r="NKQ11" s="1377"/>
      <c r="NKR11" s="1377"/>
      <c r="NKS11" s="1377"/>
      <c r="NKT11" s="1377"/>
      <c r="NKU11" s="1377"/>
      <c r="NKV11" s="1377"/>
      <c r="NKW11" s="1377"/>
      <c r="NKX11" s="1377"/>
      <c r="NKY11" s="1377"/>
      <c r="NKZ11" s="1377"/>
      <c r="NLA11" s="1377"/>
      <c r="NLB11" s="1377"/>
      <c r="NLC11" s="1377"/>
      <c r="NLD11" s="1377"/>
      <c r="NLE11" s="1377"/>
      <c r="NLF11" s="1377"/>
      <c r="NLG11" s="1377"/>
      <c r="NLH11" s="1377"/>
      <c r="NLI11" s="1377"/>
      <c r="NLJ11" s="1377"/>
      <c r="NLK11" s="1377"/>
      <c r="NLL11" s="1377"/>
      <c r="NLM11" s="1377"/>
      <c r="NLN11" s="1377"/>
      <c r="NLO11" s="1377"/>
      <c r="NLP11" s="1377"/>
      <c r="NLQ11" s="1377"/>
      <c r="NLR11" s="1377"/>
      <c r="NLS11" s="1377"/>
      <c r="NLT11" s="1377"/>
      <c r="NLU11" s="1377"/>
      <c r="NLV11" s="1377"/>
      <c r="NLW11" s="1377"/>
      <c r="NLX11" s="1377"/>
      <c r="NLY11" s="1377"/>
      <c r="NLZ11" s="1377"/>
      <c r="NMA11" s="1377"/>
      <c r="NMB11" s="1377"/>
      <c r="NMC11" s="1377"/>
      <c r="NMD11" s="1377"/>
      <c r="NME11" s="1377"/>
      <c r="NMF11" s="1377"/>
      <c r="NMG11" s="1377"/>
      <c r="NMH11" s="1377"/>
      <c r="NMI11" s="1377"/>
      <c r="NMJ11" s="1377"/>
      <c r="NMK11" s="1377"/>
      <c r="NML11" s="1377"/>
      <c r="NMM11" s="1377"/>
      <c r="NMN11" s="1377"/>
      <c r="NMO11" s="1377"/>
      <c r="NMP11" s="1377"/>
      <c r="NMQ11" s="1377"/>
      <c r="NMR11" s="1377"/>
      <c r="NMS11" s="1377"/>
      <c r="NMT11" s="1377"/>
      <c r="NMU11" s="1377"/>
      <c r="NMV11" s="1377"/>
      <c r="NMW11" s="1377"/>
      <c r="NMX11" s="1377"/>
      <c r="NMY11" s="1377"/>
      <c r="NMZ11" s="1377"/>
      <c r="NNA11" s="1377"/>
      <c r="NNB11" s="1377"/>
      <c r="NNC11" s="1377"/>
      <c r="NND11" s="1377"/>
      <c r="NNE11" s="1377"/>
      <c r="NNF11" s="1377"/>
      <c r="NNG11" s="1377"/>
      <c r="NNH11" s="1377"/>
      <c r="NNI11" s="1377"/>
      <c r="NNJ11" s="1377"/>
      <c r="NNK11" s="1377"/>
      <c r="NNL11" s="1377"/>
      <c r="NNM11" s="1377"/>
      <c r="NNN11" s="1377"/>
      <c r="NNO11" s="1377"/>
      <c r="NNP11" s="1377"/>
      <c r="NNQ11" s="1377"/>
      <c r="NNR11" s="1377"/>
      <c r="NNS11" s="1377"/>
      <c r="NNT11" s="1377"/>
      <c r="NNU11" s="1377"/>
      <c r="NNV11" s="1377"/>
      <c r="NNW11" s="1377"/>
      <c r="NNX11" s="1377"/>
      <c r="NNY11" s="1377"/>
      <c r="NNZ11" s="1377"/>
      <c r="NOA11" s="1377"/>
      <c r="NOB11" s="1377"/>
      <c r="NOC11" s="1377"/>
      <c r="NOD11" s="1377"/>
      <c r="NOE11" s="1377"/>
      <c r="NOF11" s="1377"/>
      <c r="NOG11" s="1377"/>
      <c r="NOH11" s="1377"/>
      <c r="NOI11" s="1377"/>
      <c r="NOJ11" s="1377"/>
      <c r="NOK11" s="1377"/>
      <c r="NOL11" s="1377"/>
      <c r="NOM11" s="1377"/>
      <c r="NON11" s="1377"/>
      <c r="NOO11" s="1377"/>
      <c r="NOP11" s="1377"/>
      <c r="NOQ11" s="1377"/>
      <c r="NOR11" s="1377"/>
      <c r="NOS11" s="1377"/>
      <c r="NOT11" s="1377"/>
      <c r="NOU11" s="1377"/>
      <c r="NOV11" s="1377"/>
      <c r="NOW11" s="1377"/>
      <c r="NOX11" s="1377"/>
      <c r="NOY11" s="1377"/>
      <c r="NOZ11" s="1377"/>
      <c r="NPA11" s="1377"/>
      <c r="NPB11" s="1377"/>
      <c r="NPC11" s="1377"/>
      <c r="NPD11" s="1377"/>
      <c r="NPE11" s="1377"/>
      <c r="NPF11" s="1377"/>
      <c r="NPG11" s="1377"/>
      <c r="NPH11" s="1377"/>
      <c r="NPI11" s="1377"/>
      <c r="NPJ11" s="1377"/>
      <c r="NPK11" s="1377"/>
      <c r="NPL11" s="1377"/>
      <c r="NPM11" s="1377"/>
      <c r="NPN11" s="1377"/>
      <c r="NPO11" s="1377"/>
      <c r="NPP11" s="1377"/>
      <c r="NPQ11" s="1377"/>
      <c r="NPR11" s="1377"/>
      <c r="NPS11" s="1377"/>
      <c r="NPT11" s="1377"/>
      <c r="NPU11" s="1377"/>
      <c r="NPV11" s="1377"/>
      <c r="NPW11" s="1377"/>
      <c r="NPX11" s="1377"/>
      <c r="NPY11" s="1377"/>
      <c r="NPZ11" s="1377"/>
      <c r="NQA11" s="1377"/>
      <c r="NQB11" s="1377"/>
      <c r="NQC11" s="1377"/>
      <c r="NQD11" s="1377"/>
      <c r="NQE11" s="1377"/>
      <c r="NQF11" s="1377"/>
      <c r="NQG11" s="1377"/>
      <c r="NQH11" s="1377"/>
      <c r="NQI11" s="1377"/>
      <c r="NQJ11" s="1377"/>
      <c r="NQK11" s="1377"/>
      <c r="NQL11" s="1377"/>
      <c r="NQM11" s="1377"/>
      <c r="NQN11" s="1377"/>
      <c r="NQO11" s="1377"/>
      <c r="NQP11" s="1377"/>
      <c r="NQQ11" s="1377"/>
      <c r="NQR11" s="1377"/>
      <c r="NQS11" s="1377"/>
      <c r="NQT11" s="1377"/>
      <c r="NQU11" s="1377"/>
      <c r="NQV11" s="1377"/>
      <c r="NQW11" s="1377"/>
      <c r="NQX11" s="1377"/>
      <c r="NQY11" s="1377"/>
      <c r="NQZ11" s="1377"/>
      <c r="NRA11" s="1377"/>
      <c r="NRB11" s="1377"/>
      <c r="NRC11" s="1377"/>
      <c r="NRD11" s="1377"/>
      <c r="NRE11" s="1377"/>
      <c r="NRF11" s="1377"/>
      <c r="NRG11" s="1377"/>
      <c r="NRH11" s="1377"/>
      <c r="NRI11" s="1377"/>
      <c r="NRJ11" s="1377"/>
      <c r="NRK11" s="1377"/>
      <c r="NRL11" s="1377"/>
      <c r="NRM11" s="1377"/>
      <c r="NRN11" s="1377"/>
      <c r="NRO11" s="1377"/>
      <c r="NRP11" s="1377"/>
      <c r="NRQ11" s="1377"/>
      <c r="NRR11" s="1377"/>
      <c r="NRS11" s="1377"/>
      <c r="NRT11" s="1377"/>
      <c r="NRU11" s="1377"/>
      <c r="NRV11" s="1377"/>
      <c r="NRW11" s="1377"/>
      <c r="NRX11" s="1377"/>
      <c r="NRY11" s="1377"/>
      <c r="NRZ11" s="1377"/>
      <c r="NSA11" s="1377"/>
      <c r="NSB11" s="1377"/>
      <c r="NSC11" s="1377"/>
      <c r="NSD11" s="1377"/>
      <c r="NSE11" s="1377"/>
      <c r="NSF11" s="1377"/>
      <c r="NSG11" s="1377"/>
      <c r="NSH11" s="1377"/>
      <c r="NSI11" s="1377"/>
      <c r="NSJ11" s="1377"/>
      <c r="NSK11" s="1377"/>
      <c r="NSL11" s="1377"/>
      <c r="NSM11" s="1377"/>
      <c r="NSN11" s="1377"/>
      <c r="NSO11" s="1377"/>
      <c r="NSP11" s="1377"/>
      <c r="NSQ11" s="1377"/>
      <c r="NSR11" s="1377"/>
      <c r="NSS11" s="1377"/>
      <c r="NST11" s="1377"/>
      <c r="NSU11" s="1377"/>
      <c r="NSV11" s="1377"/>
      <c r="NSW11" s="1377"/>
      <c r="NSX11" s="1377"/>
      <c r="NSY11" s="1377"/>
      <c r="NSZ11" s="1377"/>
      <c r="NTA11" s="1377"/>
      <c r="NTB11" s="1377"/>
      <c r="NTC11" s="1377"/>
      <c r="NTD11" s="1377"/>
      <c r="NTE11" s="1377"/>
      <c r="NTF11" s="1377"/>
      <c r="NTG11" s="1377"/>
      <c r="NTH11" s="1377"/>
      <c r="NTI11" s="1377"/>
      <c r="NTJ11" s="1377"/>
      <c r="NTK11" s="1377"/>
      <c r="NTL11" s="1377"/>
      <c r="NTM11" s="1377"/>
      <c r="NTN11" s="1377"/>
      <c r="NTO11" s="1377"/>
      <c r="NTP11" s="1377"/>
      <c r="NTQ11" s="1377"/>
      <c r="NTR11" s="1377"/>
      <c r="NTS11" s="1377"/>
      <c r="NTT11" s="1377"/>
      <c r="NTU11" s="1377"/>
      <c r="NTV11" s="1377"/>
      <c r="NTW11" s="1377"/>
      <c r="NTX11" s="1377"/>
      <c r="NTY11" s="1377"/>
      <c r="NTZ11" s="1377"/>
      <c r="NUA11" s="1377"/>
      <c r="NUB11" s="1377"/>
      <c r="NUC11" s="1377"/>
      <c r="NUD11" s="1377"/>
      <c r="NUE11" s="1377"/>
      <c r="NUF11" s="1377"/>
      <c r="NUG11" s="1377"/>
      <c r="NUH11" s="1377"/>
      <c r="NUI11" s="1377"/>
      <c r="NUJ11" s="1377"/>
      <c r="NUK11" s="1377"/>
      <c r="NUL11" s="1377"/>
      <c r="NUM11" s="1377"/>
      <c r="NUN11" s="1377"/>
      <c r="NUO11" s="1377"/>
      <c r="NUP11" s="1377"/>
      <c r="NUQ11" s="1377"/>
      <c r="NUR11" s="1377"/>
      <c r="NUS11" s="1377"/>
      <c r="NUT11" s="1377"/>
      <c r="NUU11" s="1377"/>
      <c r="NUV11" s="1377"/>
      <c r="NUW11" s="1377"/>
      <c r="NUX11" s="1377"/>
      <c r="NUY11" s="1377"/>
      <c r="NUZ11" s="1377"/>
      <c r="NVA11" s="1377"/>
      <c r="NVB11" s="1377"/>
      <c r="NVC11" s="1377"/>
      <c r="NVD11" s="1377"/>
      <c r="NVE11" s="1377"/>
      <c r="NVF11" s="1377"/>
      <c r="NVG11" s="1377"/>
      <c r="NVH11" s="1377"/>
      <c r="NVI11" s="1377"/>
      <c r="NVJ11" s="1377"/>
      <c r="NVK11" s="1377"/>
      <c r="NVL11" s="1377"/>
      <c r="NVM11" s="1377"/>
      <c r="NVN11" s="1377"/>
      <c r="NVO11" s="1377"/>
      <c r="NVP11" s="1377"/>
      <c r="NVQ11" s="1377"/>
      <c r="NVR11" s="1377"/>
      <c r="NVS11" s="1377"/>
      <c r="NVT11" s="1377"/>
      <c r="NVU11" s="1377"/>
      <c r="NVV11" s="1377"/>
      <c r="NVW11" s="1377"/>
      <c r="NVX11" s="1377"/>
      <c r="NVY11" s="1377"/>
      <c r="NVZ11" s="1377"/>
      <c r="NWA11" s="1377"/>
      <c r="NWB11" s="1377"/>
      <c r="NWC11" s="1377"/>
      <c r="NWD11" s="1377"/>
      <c r="NWE11" s="1377"/>
      <c r="NWF11" s="1377"/>
      <c r="NWG11" s="1377"/>
      <c r="NWH11" s="1377"/>
      <c r="NWI11" s="1377"/>
      <c r="NWJ11" s="1377"/>
      <c r="NWK11" s="1377"/>
      <c r="NWL11" s="1377"/>
      <c r="NWM11" s="1377"/>
      <c r="NWN11" s="1377"/>
      <c r="NWO11" s="1377"/>
      <c r="NWP11" s="1377"/>
      <c r="NWQ11" s="1377"/>
      <c r="NWR11" s="1377"/>
      <c r="NWS11" s="1377"/>
      <c r="NWT11" s="1377"/>
      <c r="NWU11" s="1377"/>
      <c r="NWV11" s="1377"/>
      <c r="NWW11" s="1377"/>
      <c r="NWX11" s="1377"/>
      <c r="NWY11" s="1377"/>
      <c r="NWZ11" s="1377"/>
      <c r="NXA11" s="1377"/>
      <c r="NXB11" s="1377"/>
      <c r="NXC11" s="1377"/>
      <c r="NXD11" s="1377"/>
      <c r="NXE11" s="1377"/>
      <c r="NXF11" s="1377"/>
      <c r="NXG11" s="1377"/>
      <c r="NXH11" s="1377"/>
      <c r="NXI11" s="1377"/>
      <c r="NXJ11" s="1377"/>
      <c r="NXK11" s="1377"/>
      <c r="NXL11" s="1377"/>
      <c r="NXM11" s="1377"/>
      <c r="NXN11" s="1377"/>
      <c r="NXO11" s="1377"/>
      <c r="NXP11" s="1377"/>
      <c r="NXQ11" s="1377"/>
      <c r="NXR11" s="1377"/>
      <c r="NXS11" s="1377"/>
      <c r="NXT11" s="1377"/>
      <c r="NXU11" s="1377"/>
      <c r="NXV11" s="1377"/>
      <c r="NXW11" s="1377"/>
      <c r="NXX11" s="1377"/>
      <c r="NXY11" s="1377"/>
      <c r="NXZ11" s="1377"/>
      <c r="NYA11" s="1377"/>
      <c r="NYB11" s="1377"/>
      <c r="NYC11" s="1377"/>
      <c r="NYD11" s="1377"/>
      <c r="NYE11" s="1377"/>
      <c r="NYF11" s="1377"/>
      <c r="NYG11" s="1377"/>
      <c r="NYH11" s="1377"/>
      <c r="NYI11" s="1377"/>
      <c r="NYJ11" s="1377"/>
      <c r="NYK11" s="1377"/>
      <c r="NYL11" s="1377"/>
      <c r="NYM11" s="1377"/>
      <c r="NYN11" s="1377"/>
      <c r="NYO11" s="1377"/>
      <c r="NYP11" s="1377"/>
      <c r="NYQ11" s="1377"/>
      <c r="NYR11" s="1377"/>
      <c r="NYS11" s="1377"/>
      <c r="NYT11" s="1377"/>
      <c r="NYU11" s="1377"/>
      <c r="NYV11" s="1377"/>
      <c r="NYW11" s="1377"/>
      <c r="NYX11" s="1377"/>
      <c r="NYY11" s="1377"/>
      <c r="NYZ11" s="1377"/>
      <c r="NZA11" s="1377"/>
      <c r="NZB11" s="1377"/>
      <c r="NZC11" s="1377"/>
      <c r="NZD11" s="1377"/>
      <c r="NZE11" s="1377"/>
      <c r="NZF11" s="1377"/>
      <c r="NZG11" s="1377"/>
      <c r="NZH11" s="1377"/>
      <c r="NZI11" s="1377"/>
      <c r="NZJ11" s="1377"/>
      <c r="NZK11" s="1377"/>
      <c r="NZL11" s="1377"/>
      <c r="NZM11" s="1377"/>
      <c r="NZN11" s="1377"/>
      <c r="NZO11" s="1377"/>
      <c r="NZP11" s="1377"/>
      <c r="NZQ11" s="1377"/>
      <c r="NZR11" s="1377"/>
      <c r="NZS11" s="1377"/>
      <c r="NZT11" s="1377"/>
      <c r="NZU11" s="1377"/>
      <c r="NZV11" s="1377"/>
      <c r="NZW11" s="1377"/>
      <c r="NZX11" s="1377"/>
      <c r="NZY11" s="1377"/>
      <c r="NZZ11" s="1377"/>
      <c r="OAA11" s="1377"/>
      <c r="OAB11" s="1377"/>
      <c r="OAC11" s="1377"/>
      <c r="OAD11" s="1377"/>
      <c r="OAE11" s="1377"/>
      <c r="OAF11" s="1377"/>
      <c r="OAG11" s="1377"/>
      <c r="OAH11" s="1377"/>
      <c r="OAI11" s="1377"/>
      <c r="OAJ11" s="1377"/>
      <c r="OAK11" s="1377"/>
      <c r="OAL11" s="1377"/>
      <c r="OAM11" s="1377"/>
      <c r="OAN11" s="1377"/>
      <c r="OAO11" s="1377"/>
      <c r="OAP11" s="1377"/>
      <c r="OAQ11" s="1377"/>
      <c r="OAR11" s="1377"/>
      <c r="OAS11" s="1377"/>
      <c r="OAT11" s="1377"/>
      <c r="OAU11" s="1377"/>
      <c r="OAV11" s="1377"/>
      <c r="OAW11" s="1377"/>
      <c r="OAX11" s="1377"/>
      <c r="OAY11" s="1377"/>
      <c r="OAZ11" s="1377"/>
      <c r="OBA11" s="1377"/>
      <c r="OBB11" s="1377"/>
      <c r="OBC11" s="1377"/>
      <c r="OBD11" s="1377"/>
      <c r="OBE11" s="1377"/>
      <c r="OBF11" s="1377"/>
      <c r="OBG11" s="1377"/>
      <c r="OBH11" s="1377"/>
      <c r="OBI11" s="1377"/>
      <c r="OBJ11" s="1377"/>
      <c r="OBK11" s="1377"/>
      <c r="OBL11" s="1377"/>
      <c r="OBM11" s="1377"/>
      <c r="OBN11" s="1377"/>
      <c r="OBO11" s="1377"/>
      <c r="OBP11" s="1377"/>
      <c r="OBQ11" s="1377"/>
      <c r="OBR11" s="1377"/>
      <c r="OBS11" s="1377"/>
      <c r="OBT11" s="1377"/>
      <c r="OBU11" s="1377"/>
      <c r="OBV11" s="1377"/>
      <c r="OBW11" s="1377"/>
      <c r="OBX11" s="1377"/>
      <c r="OBY11" s="1377"/>
      <c r="OBZ11" s="1377"/>
      <c r="OCA11" s="1377"/>
      <c r="OCB11" s="1377"/>
      <c r="OCC11" s="1377"/>
      <c r="OCD11" s="1377"/>
      <c r="OCE11" s="1377"/>
      <c r="OCF11" s="1377"/>
      <c r="OCG11" s="1377"/>
      <c r="OCH11" s="1377"/>
      <c r="OCI11" s="1377"/>
      <c r="OCJ11" s="1377"/>
      <c r="OCK11" s="1377"/>
      <c r="OCL11" s="1377"/>
      <c r="OCM11" s="1377"/>
      <c r="OCN11" s="1377"/>
      <c r="OCO11" s="1377"/>
      <c r="OCP11" s="1377"/>
      <c r="OCQ11" s="1377"/>
      <c r="OCR11" s="1377"/>
      <c r="OCS11" s="1377"/>
      <c r="OCT11" s="1377"/>
      <c r="OCU11" s="1377"/>
      <c r="OCV11" s="1377"/>
      <c r="OCW11" s="1377"/>
      <c r="OCX11" s="1377"/>
      <c r="OCY11" s="1377"/>
      <c r="OCZ11" s="1377"/>
      <c r="ODA11" s="1377"/>
      <c r="ODB11" s="1377"/>
      <c r="ODC11" s="1377"/>
      <c r="ODD11" s="1377"/>
      <c r="ODE11" s="1377"/>
      <c r="ODF11" s="1377"/>
      <c r="ODG11" s="1377"/>
      <c r="ODH11" s="1377"/>
      <c r="ODI11" s="1377"/>
      <c r="ODJ11" s="1377"/>
      <c r="ODK11" s="1377"/>
      <c r="ODL11" s="1377"/>
      <c r="ODM11" s="1377"/>
      <c r="ODN11" s="1377"/>
      <c r="ODO11" s="1377"/>
      <c r="ODP11" s="1377"/>
      <c r="ODQ11" s="1377"/>
      <c r="ODR11" s="1377"/>
      <c r="ODS11" s="1377"/>
      <c r="ODT11" s="1377"/>
      <c r="ODU11" s="1377"/>
      <c r="ODV11" s="1377"/>
      <c r="ODW11" s="1377"/>
      <c r="ODX11" s="1377"/>
      <c r="ODY11" s="1377"/>
      <c r="ODZ11" s="1377"/>
      <c r="OEA11" s="1377"/>
      <c r="OEB11" s="1377"/>
      <c r="OEC11" s="1377"/>
      <c r="OED11" s="1377"/>
      <c r="OEE11" s="1377"/>
      <c r="OEF11" s="1377"/>
      <c r="OEG11" s="1377"/>
      <c r="OEH11" s="1377"/>
      <c r="OEI11" s="1377"/>
      <c r="OEJ11" s="1377"/>
      <c r="OEK11" s="1377"/>
      <c r="OEL11" s="1377"/>
      <c r="OEM11" s="1377"/>
      <c r="OEN11" s="1377"/>
      <c r="OEO11" s="1377"/>
      <c r="OEP11" s="1377"/>
      <c r="OEQ11" s="1377"/>
      <c r="OER11" s="1377"/>
      <c r="OES11" s="1377"/>
      <c r="OET11" s="1377"/>
      <c r="OEU11" s="1377"/>
      <c r="OEV11" s="1377"/>
      <c r="OEW11" s="1377"/>
      <c r="OEX11" s="1377"/>
      <c r="OEY11" s="1377"/>
      <c r="OEZ11" s="1377"/>
      <c r="OFA11" s="1377"/>
      <c r="OFB11" s="1377"/>
      <c r="OFC11" s="1377"/>
      <c r="OFD11" s="1377"/>
      <c r="OFE11" s="1377"/>
      <c r="OFF11" s="1377"/>
      <c r="OFG11" s="1377"/>
      <c r="OFH11" s="1377"/>
      <c r="OFI11" s="1377"/>
      <c r="OFJ11" s="1377"/>
      <c r="OFK11" s="1377"/>
      <c r="OFL11" s="1377"/>
      <c r="OFM11" s="1377"/>
      <c r="OFN11" s="1377"/>
      <c r="OFO11" s="1377"/>
      <c r="OFP11" s="1377"/>
      <c r="OFQ11" s="1377"/>
      <c r="OFR11" s="1377"/>
      <c r="OFS11" s="1377"/>
      <c r="OFT11" s="1377"/>
      <c r="OFU11" s="1377"/>
      <c r="OFV11" s="1377"/>
      <c r="OFW11" s="1377"/>
      <c r="OFX11" s="1377"/>
      <c r="OFY11" s="1377"/>
      <c r="OFZ11" s="1377"/>
      <c r="OGA11" s="1377"/>
      <c r="OGB11" s="1377"/>
      <c r="OGC11" s="1377"/>
      <c r="OGD11" s="1377"/>
      <c r="OGE11" s="1377"/>
      <c r="OGF11" s="1377"/>
      <c r="OGG11" s="1377"/>
      <c r="OGH11" s="1377"/>
      <c r="OGI11" s="1377"/>
      <c r="OGJ11" s="1377"/>
      <c r="OGK11" s="1377"/>
      <c r="OGL11" s="1377"/>
      <c r="OGM11" s="1377"/>
      <c r="OGN11" s="1377"/>
      <c r="OGO11" s="1377"/>
      <c r="OGP11" s="1377"/>
      <c r="OGQ11" s="1377"/>
      <c r="OGR11" s="1377"/>
      <c r="OGS11" s="1377"/>
      <c r="OGT11" s="1377"/>
      <c r="OGU11" s="1377"/>
      <c r="OGV11" s="1377"/>
      <c r="OGW11" s="1377"/>
      <c r="OGX11" s="1377"/>
      <c r="OGY11" s="1377"/>
      <c r="OGZ11" s="1377"/>
      <c r="OHA11" s="1377"/>
      <c r="OHB11" s="1377"/>
      <c r="OHC11" s="1377"/>
      <c r="OHD11" s="1377"/>
      <c r="OHE11" s="1377"/>
      <c r="OHF11" s="1377"/>
      <c r="OHG11" s="1377"/>
      <c r="OHH11" s="1377"/>
      <c r="OHI11" s="1377"/>
      <c r="OHJ11" s="1377"/>
      <c r="OHK11" s="1377"/>
      <c r="OHL11" s="1377"/>
      <c r="OHM11" s="1377"/>
      <c r="OHN11" s="1377"/>
      <c r="OHO11" s="1377"/>
      <c r="OHP11" s="1377"/>
      <c r="OHQ11" s="1377"/>
      <c r="OHR11" s="1377"/>
      <c r="OHS11" s="1377"/>
      <c r="OHT11" s="1377"/>
      <c r="OHU11" s="1377"/>
      <c r="OHV11" s="1377"/>
      <c r="OHW11" s="1377"/>
      <c r="OHX11" s="1377"/>
      <c r="OHY11" s="1377"/>
      <c r="OHZ11" s="1377"/>
      <c r="OIA11" s="1377"/>
      <c r="OIB11" s="1377"/>
      <c r="OIC11" s="1377"/>
      <c r="OID11" s="1377"/>
      <c r="OIE11" s="1377"/>
      <c r="OIF11" s="1377"/>
      <c r="OIG11" s="1377"/>
      <c r="OIH11" s="1377"/>
      <c r="OII11" s="1377"/>
      <c r="OIJ11" s="1377"/>
      <c r="OIK11" s="1377"/>
      <c r="OIL11" s="1377"/>
      <c r="OIM11" s="1377"/>
      <c r="OIN11" s="1377"/>
      <c r="OIO11" s="1377"/>
      <c r="OIP11" s="1377"/>
      <c r="OIQ11" s="1377"/>
      <c r="OIR11" s="1377"/>
      <c r="OIS11" s="1377"/>
      <c r="OIT11" s="1377"/>
      <c r="OIU11" s="1377"/>
      <c r="OIV11" s="1377"/>
      <c r="OIW11" s="1377"/>
      <c r="OIX11" s="1377"/>
      <c r="OIY11" s="1377"/>
      <c r="OIZ11" s="1377"/>
      <c r="OJA11" s="1377"/>
      <c r="OJB11" s="1377"/>
      <c r="OJC11" s="1377"/>
      <c r="OJD11" s="1377"/>
      <c r="OJE11" s="1377"/>
      <c r="OJF11" s="1377"/>
      <c r="OJG11" s="1377"/>
      <c r="OJH11" s="1377"/>
      <c r="OJI11" s="1377"/>
      <c r="OJJ11" s="1377"/>
      <c r="OJK11" s="1377"/>
      <c r="OJL11" s="1377"/>
      <c r="OJM11" s="1377"/>
      <c r="OJN11" s="1377"/>
      <c r="OJO11" s="1377"/>
      <c r="OJP11" s="1377"/>
      <c r="OJQ11" s="1377"/>
      <c r="OJR11" s="1377"/>
      <c r="OJS11" s="1377"/>
      <c r="OJT11" s="1377"/>
      <c r="OJU11" s="1377"/>
      <c r="OJV11" s="1377"/>
      <c r="OJW11" s="1377"/>
      <c r="OJX11" s="1377"/>
      <c r="OJY11" s="1377"/>
      <c r="OJZ11" s="1377"/>
      <c r="OKA11" s="1377"/>
      <c r="OKB11" s="1377"/>
      <c r="OKC11" s="1377"/>
      <c r="OKD11" s="1377"/>
      <c r="OKE11" s="1377"/>
      <c r="OKF11" s="1377"/>
      <c r="OKG11" s="1377"/>
      <c r="OKH11" s="1377"/>
      <c r="OKI11" s="1377"/>
      <c r="OKJ11" s="1377"/>
      <c r="OKK11" s="1377"/>
      <c r="OKL11" s="1377"/>
      <c r="OKM11" s="1377"/>
      <c r="OKN11" s="1377"/>
      <c r="OKO11" s="1377"/>
      <c r="OKP11" s="1377"/>
      <c r="OKQ11" s="1377"/>
      <c r="OKR11" s="1377"/>
      <c r="OKS11" s="1377"/>
      <c r="OKT11" s="1377"/>
      <c r="OKU11" s="1377"/>
      <c r="OKV11" s="1377"/>
      <c r="OKW11" s="1377"/>
      <c r="OKX11" s="1377"/>
      <c r="OKY11" s="1377"/>
      <c r="OKZ11" s="1377"/>
      <c r="OLA11" s="1377"/>
      <c r="OLB11" s="1377"/>
      <c r="OLC11" s="1377"/>
      <c r="OLD11" s="1377"/>
      <c r="OLE11" s="1377"/>
      <c r="OLF11" s="1377"/>
      <c r="OLG11" s="1377"/>
      <c r="OLH11" s="1377"/>
      <c r="OLI11" s="1377"/>
      <c r="OLJ11" s="1377"/>
      <c r="OLK11" s="1377"/>
      <c r="OLL11" s="1377"/>
      <c r="OLM11" s="1377"/>
      <c r="OLN11" s="1377"/>
      <c r="OLO11" s="1377"/>
      <c r="OLP11" s="1377"/>
      <c r="OLQ11" s="1377"/>
      <c r="OLR11" s="1377"/>
      <c r="OLS11" s="1377"/>
      <c r="OLT11" s="1377"/>
      <c r="OLU11" s="1377"/>
      <c r="OLV11" s="1377"/>
      <c r="OLW11" s="1377"/>
      <c r="OLX11" s="1377"/>
      <c r="OLY11" s="1377"/>
      <c r="OLZ11" s="1377"/>
      <c r="OMA11" s="1377"/>
      <c r="OMB11" s="1377"/>
      <c r="OMC11" s="1377"/>
      <c r="OMD11" s="1377"/>
      <c r="OME11" s="1377"/>
      <c r="OMF11" s="1377"/>
      <c r="OMG11" s="1377"/>
      <c r="OMH11" s="1377"/>
      <c r="OMI11" s="1377"/>
      <c r="OMJ11" s="1377"/>
      <c r="OMK11" s="1377"/>
      <c r="OML11" s="1377"/>
      <c r="OMM11" s="1377"/>
      <c r="OMN11" s="1377"/>
      <c r="OMO11" s="1377"/>
      <c r="OMP11" s="1377"/>
      <c r="OMQ11" s="1377"/>
      <c r="OMR11" s="1377"/>
      <c r="OMS11" s="1377"/>
      <c r="OMT11" s="1377"/>
      <c r="OMU11" s="1377"/>
      <c r="OMV11" s="1377"/>
      <c r="OMW11" s="1377"/>
      <c r="OMX11" s="1377"/>
      <c r="OMY11" s="1377"/>
      <c r="OMZ11" s="1377"/>
      <c r="ONA11" s="1377"/>
      <c r="ONB11" s="1377"/>
      <c r="ONC11" s="1377"/>
      <c r="OND11" s="1377"/>
      <c r="ONE11" s="1377"/>
      <c r="ONF11" s="1377"/>
      <c r="ONG11" s="1377"/>
      <c r="ONH11" s="1377"/>
      <c r="ONI11" s="1377"/>
      <c r="ONJ11" s="1377"/>
      <c r="ONK11" s="1377"/>
      <c r="ONL11" s="1377"/>
      <c r="ONM11" s="1377"/>
      <c r="ONN11" s="1377"/>
      <c r="ONO11" s="1377"/>
      <c r="ONP11" s="1377"/>
      <c r="ONQ11" s="1377"/>
      <c r="ONR11" s="1377"/>
      <c r="ONS11" s="1377"/>
      <c r="ONT11" s="1377"/>
      <c r="ONU11" s="1377"/>
      <c r="ONV11" s="1377"/>
      <c r="ONW11" s="1377"/>
      <c r="ONX11" s="1377"/>
      <c r="ONY11" s="1377"/>
      <c r="ONZ11" s="1377"/>
      <c r="OOA11" s="1377"/>
      <c r="OOB11" s="1377"/>
      <c r="OOC11" s="1377"/>
      <c r="OOD11" s="1377"/>
      <c r="OOE11" s="1377"/>
      <c r="OOF11" s="1377"/>
      <c r="OOG11" s="1377"/>
      <c r="OOH11" s="1377"/>
      <c r="OOI11" s="1377"/>
      <c r="OOJ11" s="1377"/>
      <c r="OOK11" s="1377"/>
      <c r="OOL11" s="1377"/>
      <c r="OOM11" s="1377"/>
      <c r="OON11" s="1377"/>
      <c r="OOO11" s="1377"/>
      <c r="OOP11" s="1377"/>
      <c r="OOQ11" s="1377"/>
      <c r="OOR11" s="1377"/>
      <c r="OOS11" s="1377"/>
      <c r="OOT11" s="1377"/>
      <c r="OOU11" s="1377"/>
      <c r="OOV11" s="1377"/>
      <c r="OOW11" s="1377"/>
      <c r="OOX11" s="1377"/>
      <c r="OOY11" s="1377"/>
      <c r="OOZ11" s="1377"/>
      <c r="OPA11" s="1377"/>
      <c r="OPB11" s="1377"/>
      <c r="OPC11" s="1377"/>
      <c r="OPD11" s="1377"/>
      <c r="OPE11" s="1377"/>
      <c r="OPF11" s="1377"/>
      <c r="OPG11" s="1377"/>
      <c r="OPH11" s="1377"/>
      <c r="OPI11" s="1377"/>
      <c r="OPJ11" s="1377"/>
      <c r="OPK11" s="1377"/>
      <c r="OPL11" s="1377"/>
      <c r="OPM11" s="1377"/>
      <c r="OPN11" s="1377"/>
      <c r="OPO11" s="1377"/>
      <c r="OPP11" s="1377"/>
      <c r="OPQ11" s="1377"/>
      <c r="OPR11" s="1377"/>
      <c r="OPS11" s="1377"/>
      <c r="OPT11" s="1377"/>
      <c r="OPU11" s="1377"/>
      <c r="OPV11" s="1377"/>
      <c r="OPW11" s="1377"/>
      <c r="OPX11" s="1377"/>
      <c r="OPY11" s="1377"/>
      <c r="OPZ11" s="1377"/>
      <c r="OQA11" s="1377"/>
      <c r="OQB11" s="1377"/>
      <c r="OQC11" s="1377"/>
      <c r="OQD11" s="1377"/>
      <c r="OQE11" s="1377"/>
      <c r="OQF11" s="1377"/>
      <c r="OQG11" s="1377"/>
      <c r="OQH11" s="1377"/>
      <c r="OQI11" s="1377"/>
      <c r="OQJ11" s="1377"/>
      <c r="OQK11" s="1377"/>
      <c r="OQL11" s="1377"/>
      <c r="OQM11" s="1377"/>
      <c r="OQN11" s="1377"/>
      <c r="OQO11" s="1377"/>
      <c r="OQP11" s="1377"/>
      <c r="OQQ11" s="1377"/>
      <c r="OQR11" s="1377"/>
      <c r="OQS11" s="1377"/>
      <c r="OQT11" s="1377"/>
      <c r="OQU11" s="1377"/>
      <c r="OQV11" s="1377"/>
      <c r="OQW11" s="1377"/>
      <c r="OQX11" s="1377"/>
      <c r="OQY11" s="1377"/>
      <c r="OQZ11" s="1377"/>
      <c r="ORA11" s="1377"/>
      <c r="ORB11" s="1377"/>
      <c r="ORC11" s="1377"/>
      <c r="ORD11" s="1377"/>
      <c r="ORE11" s="1377"/>
      <c r="ORF11" s="1377"/>
      <c r="ORG11" s="1377"/>
      <c r="ORH11" s="1377"/>
      <c r="ORI11" s="1377"/>
      <c r="ORJ11" s="1377"/>
      <c r="ORK11" s="1377"/>
      <c r="ORL11" s="1377"/>
      <c r="ORM11" s="1377"/>
      <c r="ORN11" s="1377"/>
      <c r="ORO11" s="1377"/>
      <c r="ORP11" s="1377"/>
      <c r="ORQ11" s="1377"/>
      <c r="ORR11" s="1377"/>
      <c r="ORS11" s="1377"/>
      <c r="ORT11" s="1377"/>
      <c r="ORU11" s="1377"/>
      <c r="ORV11" s="1377"/>
      <c r="ORW11" s="1377"/>
      <c r="ORX11" s="1377"/>
      <c r="ORY11" s="1377"/>
      <c r="ORZ11" s="1377"/>
      <c r="OSA11" s="1377"/>
      <c r="OSB11" s="1377"/>
      <c r="OSC11" s="1377"/>
      <c r="OSD11" s="1377"/>
      <c r="OSE11" s="1377"/>
      <c r="OSF11" s="1377"/>
      <c r="OSG11" s="1377"/>
      <c r="OSH11" s="1377"/>
      <c r="OSI11" s="1377"/>
      <c r="OSJ11" s="1377"/>
      <c r="OSK11" s="1377"/>
      <c r="OSL11" s="1377"/>
      <c r="OSM11" s="1377"/>
      <c r="OSN11" s="1377"/>
      <c r="OSO11" s="1377"/>
      <c r="OSP11" s="1377"/>
      <c r="OSQ11" s="1377"/>
      <c r="OSR11" s="1377"/>
      <c r="OSS11" s="1377"/>
      <c r="OST11" s="1377"/>
      <c r="OSU11" s="1377"/>
      <c r="OSV11" s="1377"/>
      <c r="OSW11" s="1377"/>
      <c r="OSX11" s="1377"/>
      <c r="OSY11" s="1377"/>
      <c r="OSZ11" s="1377"/>
      <c r="OTA11" s="1377"/>
      <c r="OTB11" s="1377"/>
      <c r="OTC11" s="1377"/>
      <c r="OTD11" s="1377"/>
      <c r="OTE11" s="1377"/>
      <c r="OTF11" s="1377"/>
      <c r="OTG11" s="1377"/>
      <c r="OTH11" s="1377"/>
      <c r="OTI11" s="1377"/>
      <c r="OTJ11" s="1377"/>
      <c r="OTK11" s="1377"/>
      <c r="OTL11" s="1377"/>
      <c r="OTM11" s="1377"/>
      <c r="OTN11" s="1377"/>
      <c r="OTO11" s="1377"/>
      <c r="OTP11" s="1377"/>
      <c r="OTQ11" s="1377"/>
      <c r="OTR11" s="1377"/>
      <c r="OTS11" s="1377"/>
      <c r="OTT11" s="1377"/>
      <c r="OTU11" s="1377"/>
      <c r="OTV11" s="1377"/>
      <c r="OTW11" s="1377"/>
      <c r="OTX11" s="1377"/>
      <c r="OTY11" s="1377"/>
      <c r="OTZ11" s="1377"/>
      <c r="OUA11" s="1377"/>
      <c r="OUB11" s="1377"/>
      <c r="OUC11" s="1377"/>
      <c r="OUD11" s="1377"/>
      <c r="OUE11" s="1377"/>
      <c r="OUF11" s="1377"/>
      <c r="OUG11" s="1377"/>
      <c r="OUH11" s="1377"/>
      <c r="OUI11" s="1377"/>
      <c r="OUJ11" s="1377"/>
      <c r="OUK11" s="1377"/>
      <c r="OUL11" s="1377"/>
      <c r="OUM11" s="1377"/>
      <c r="OUN11" s="1377"/>
      <c r="OUO11" s="1377"/>
      <c r="OUP11" s="1377"/>
      <c r="OUQ11" s="1377"/>
      <c r="OUR11" s="1377"/>
      <c r="OUS11" s="1377"/>
      <c r="OUT11" s="1377"/>
      <c r="OUU11" s="1377"/>
      <c r="OUV11" s="1377"/>
      <c r="OUW11" s="1377"/>
      <c r="OUX11" s="1377"/>
      <c r="OUY11" s="1377"/>
      <c r="OUZ11" s="1377"/>
      <c r="OVA11" s="1377"/>
      <c r="OVB11" s="1377"/>
      <c r="OVC11" s="1377"/>
      <c r="OVD11" s="1377"/>
      <c r="OVE11" s="1377"/>
      <c r="OVF11" s="1377"/>
      <c r="OVG11" s="1377"/>
      <c r="OVH11" s="1377"/>
      <c r="OVI11" s="1377"/>
      <c r="OVJ11" s="1377"/>
      <c r="OVK11" s="1377"/>
      <c r="OVL11" s="1377"/>
      <c r="OVM11" s="1377"/>
      <c r="OVN11" s="1377"/>
      <c r="OVO11" s="1377"/>
      <c r="OVP11" s="1377"/>
      <c r="OVQ11" s="1377"/>
      <c r="OVR11" s="1377"/>
      <c r="OVS11" s="1377"/>
      <c r="OVT11" s="1377"/>
      <c r="OVU11" s="1377"/>
      <c r="OVV11" s="1377"/>
      <c r="OVW11" s="1377"/>
      <c r="OVX11" s="1377"/>
      <c r="OVY11" s="1377"/>
      <c r="OVZ11" s="1377"/>
      <c r="OWA11" s="1377"/>
      <c r="OWB11" s="1377"/>
      <c r="OWC11" s="1377"/>
      <c r="OWD11" s="1377"/>
      <c r="OWE11" s="1377"/>
      <c r="OWF11" s="1377"/>
      <c r="OWG11" s="1377"/>
      <c r="OWH11" s="1377"/>
      <c r="OWI11" s="1377"/>
      <c r="OWJ11" s="1377"/>
      <c r="OWK11" s="1377"/>
      <c r="OWL11" s="1377"/>
      <c r="OWM11" s="1377"/>
      <c r="OWN11" s="1377"/>
      <c r="OWO11" s="1377"/>
      <c r="OWP11" s="1377"/>
      <c r="OWQ11" s="1377"/>
      <c r="OWR11" s="1377"/>
      <c r="OWS11" s="1377"/>
      <c r="OWT11" s="1377"/>
      <c r="OWU11" s="1377"/>
      <c r="OWV11" s="1377"/>
      <c r="OWW11" s="1377"/>
      <c r="OWX11" s="1377"/>
      <c r="OWY11" s="1377"/>
      <c r="OWZ11" s="1377"/>
      <c r="OXA11" s="1377"/>
      <c r="OXB11" s="1377"/>
      <c r="OXC11" s="1377"/>
      <c r="OXD11" s="1377"/>
      <c r="OXE11" s="1377"/>
      <c r="OXF11" s="1377"/>
      <c r="OXG11" s="1377"/>
      <c r="OXH11" s="1377"/>
      <c r="OXI11" s="1377"/>
      <c r="OXJ11" s="1377"/>
      <c r="OXK11" s="1377"/>
      <c r="OXL11" s="1377"/>
      <c r="OXM11" s="1377"/>
      <c r="OXN11" s="1377"/>
      <c r="OXO11" s="1377"/>
      <c r="OXP11" s="1377"/>
      <c r="OXQ11" s="1377"/>
      <c r="OXR11" s="1377"/>
      <c r="OXS11" s="1377"/>
      <c r="OXT11" s="1377"/>
      <c r="OXU11" s="1377"/>
      <c r="OXV11" s="1377"/>
      <c r="OXW11" s="1377"/>
      <c r="OXX11" s="1377"/>
      <c r="OXY11" s="1377"/>
      <c r="OXZ11" s="1377"/>
      <c r="OYA11" s="1377"/>
      <c r="OYB11" s="1377"/>
      <c r="OYC11" s="1377"/>
      <c r="OYD11" s="1377"/>
      <c r="OYE11" s="1377"/>
      <c r="OYF11" s="1377"/>
      <c r="OYG11" s="1377"/>
      <c r="OYH11" s="1377"/>
      <c r="OYI11" s="1377"/>
      <c r="OYJ11" s="1377"/>
      <c r="OYK11" s="1377"/>
      <c r="OYL11" s="1377"/>
      <c r="OYM11" s="1377"/>
      <c r="OYN11" s="1377"/>
      <c r="OYO11" s="1377"/>
      <c r="OYP11" s="1377"/>
      <c r="OYQ11" s="1377"/>
      <c r="OYR11" s="1377"/>
      <c r="OYS11" s="1377"/>
      <c r="OYT11" s="1377"/>
      <c r="OYU11" s="1377"/>
      <c r="OYV11" s="1377"/>
      <c r="OYW11" s="1377"/>
      <c r="OYX11" s="1377"/>
      <c r="OYY11" s="1377"/>
      <c r="OYZ11" s="1377"/>
      <c r="OZA11" s="1377"/>
      <c r="OZB11" s="1377"/>
      <c r="OZC11" s="1377"/>
      <c r="OZD11" s="1377"/>
      <c r="OZE11" s="1377"/>
      <c r="OZF11" s="1377"/>
      <c r="OZG11" s="1377"/>
      <c r="OZH11" s="1377"/>
      <c r="OZI11" s="1377"/>
      <c r="OZJ11" s="1377"/>
      <c r="OZK11" s="1377"/>
      <c r="OZL11" s="1377"/>
      <c r="OZM11" s="1377"/>
      <c r="OZN11" s="1377"/>
      <c r="OZO11" s="1377"/>
      <c r="OZP11" s="1377"/>
      <c r="OZQ11" s="1377"/>
      <c r="OZR11" s="1377"/>
      <c r="OZS11" s="1377"/>
      <c r="OZT11" s="1377"/>
      <c r="OZU11" s="1377"/>
      <c r="OZV11" s="1377"/>
      <c r="OZW11" s="1377"/>
      <c r="OZX11" s="1377"/>
      <c r="OZY11" s="1377"/>
      <c r="OZZ11" s="1377"/>
      <c r="PAA11" s="1377"/>
      <c r="PAB11" s="1377"/>
      <c r="PAC11" s="1377"/>
      <c r="PAD11" s="1377"/>
      <c r="PAE11" s="1377"/>
      <c r="PAF11" s="1377"/>
      <c r="PAG11" s="1377"/>
      <c r="PAH11" s="1377"/>
      <c r="PAI11" s="1377"/>
      <c r="PAJ11" s="1377"/>
      <c r="PAK11" s="1377"/>
      <c r="PAL11" s="1377"/>
      <c r="PAM11" s="1377"/>
      <c r="PAN11" s="1377"/>
      <c r="PAO11" s="1377"/>
      <c r="PAP11" s="1377"/>
      <c r="PAQ11" s="1377"/>
      <c r="PAR11" s="1377"/>
      <c r="PAS11" s="1377"/>
      <c r="PAT11" s="1377"/>
      <c r="PAU11" s="1377"/>
      <c r="PAV11" s="1377"/>
      <c r="PAW11" s="1377"/>
      <c r="PAX11" s="1377"/>
      <c r="PAY11" s="1377"/>
      <c r="PAZ11" s="1377"/>
      <c r="PBA11" s="1377"/>
      <c r="PBB11" s="1377"/>
      <c r="PBC11" s="1377"/>
      <c r="PBD11" s="1377"/>
      <c r="PBE11" s="1377"/>
      <c r="PBF11" s="1377"/>
      <c r="PBG11" s="1377"/>
      <c r="PBH11" s="1377"/>
      <c r="PBI11" s="1377"/>
      <c r="PBJ11" s="1377"/>
      <c r="PBK11" s="1377"/>
      <c r="PBL11" s="1377"/>
      <c r="PBM11" s="1377"/>
      <c r="PBN11" s="1377"/>
      <c r="PBO11" s="1377"/>
      <c r="PBP11" s="1377"/>
      <c r="PBQ11" s="1377"/>
      <c r="PBR11" s="1377"/>
      <c r="PBS11" s="1377"/>
      <c r="PBT11" s="1377"/>
      <c r="PBU11" s="1377"/>
      <c r="PBV11" s="1377"/>
      <c r="PBW11" s="1377"/>
      <c r="PBX11" s="1377"/>
      <c r="PBY11" s="1377"/>
      <c r="PBZ11" s="1377"/>
      <c r="PCA11" s="1377"/>
      <c r="PCB11" s="1377"/>
      <c r="PCC11" s="1377"/>
      <c r="PCD11" s="1377"/>
      <c r="PCE11" s="1377"/>
      <c r="PCF11" s="1377"/>
      <c r="PCG11" s="1377"/>
      <c r="PCH11" s="1377"/>
      <c r="PCI11" s="1377"/>
      <c r="PCJ11" s="1377"/>
      <c r="PCK11" s="1377"/>
      <c r="PCL11" s="1377"/>
      <c r="PCM11" s="1377"/>
      <c r="PCN11" s="1377"/>
      <c r="PCO11" s="1377"/>
      <c r="PCP11" s="1377"/>
      <c r="PCQ11" s="1377"/>
      <c r="PCR11" s="1377"/>
      <c r="PCS11" s="1377"/>
      <c r="PCT11" s="1377"/>
      <c r="PCU11" s="1377"/>
      <c r="PCV11" s="1377"/>
      <c r="PCW11" s="1377"/>
      <c r="PCX11" s="1377"/>
      <c r="PCY11" s="1377"/>
      <c r="PCZ11" s="1377"/>
      <c r="PDA11" s="1377"/>
      <c r="PDB11" s="1377"/>
      <c r="PDC11" s="1377"/>
      <c r="PDD11" s="1377"/>
      <c r="PDE11" s="1377"/>
      <c r="PDF11" s="1377"/>
      <c r="PDG11" s="1377"/>
      <c r="PDH11" s="1377"/>
      <c r="PDI11" s="1377"/>
      <c r="PDJ11" s="1377"/>
      <c r="PDK11" s="1377"/>
      <c r="PDL11" s="1377"/>
      <c r="PDM11" s="1377"/>
      <c r="PDN11" s="1377"/>
      <c r="PDO11" s="1377"/>
      <c r="PDP11" s="1377"/>
      <c r="PDQ11" s="1377"/>
      <c r="PDR11" s="1377"/>
      <c r="PDS11" s="1377"/>
      <c r="PDT11" s="1377"/>
      <c r="PDU11" s="1377"/>
      <c r="PDV11" s="1377"/>
      <c r="PDW11" s="1377"/>
      <c r="PDX11" s="1377"/>
      <c r="PDY11" s="1377"/>
      <c r="PDZ11" s="1377"/>
      <c r="PEA11" s="1377"/>
      <c r="PEB11" s="1377"/>
      <c r="PEC11" s="1377"/>
      <c r="PED11" s="1377"/>
      <c r="PEE11" s="1377"/>
      <c r="PEF11" s="1377"/>
      <c r="PEG11" s="1377"/>
      <c r="PEH11" s="1377"/>
      <c r="PEI11" s="1377"/>
      <c r="PEJ11" s="1377"/>
      <c r="PEK11" s="1377"/>
      <c r="PEL11" s="1377"/>
      <c r="PEM11" s="1377"/>
      <c r="PEN11" s="1377"/>
      <c r="PEO11" s="1377"/>
      <c r="PEP11" s="1377"/>
      <c r="PEQ11" s="1377"/>
      <c r="PER11" s="1377"/>
      <c r="PES11" s="1377"/>
      <c r="PET11" s="1377"/>
      <c r="PEU11" s="1377"/>
      <c r="PEV11" s="1377"/>
      <c r="PEW11" s="1377"/>
      <c r="PEX11" s="1377"/>
      <c r="PEY11" s="1377"/>
      <c r="PEZ11" s="1377"/>
      <c r="PFA11" s="1377"/>
      <c r="PFB11" s="1377"/>
      <c r="PFC11" s="1377"/>
      <c r="PFD11" s="1377"/>
      <c r="PFE11" s="1377"/>
      <c r="PFF11" s="1377"/>
      <c r="PFG11" s="1377"/>
      <c r="PFH11" s="1377"/>
      <c r="PFI11" s="1377"/>
      <c r="PFJ11" s="1377"/>
      <c r="PFK11" s="1377"/>
      <c r="PFL11" s="1377"/>
      <c r="PFM11" s="1377"/>
      <c r="PFN11" s="1377"/>
      <c r="PFO11" s="1377"/>
      <c r="PFP11" s="1377"/>
      <c r="PFQ11" s="1377"/>
      <c r="PFR11" s="1377"/>
      <c r="PFS11" s="1377"/>
      <c r="PFT11" s="1377"/>
      <c r="PFU11" s="1377"/>
      <c r="PFV11" s="1377"/>
      <c r="PFW11" s="1377"/>
      <c r="PFX11" s="1377"/>
      <c r="PFY11" s="1377"/>
      <c r="PFZ11" s="1377"/>
      <c r="PGA11" s="1377"/>
      <c r="PGB11" s="1377"/>
      <c r="PGC11" s="1377"/>
      <c r="PGD11" s="1377"/>
      <c r="PGE11" s="1377"/>
      <c r="PGF11" s="1377"/>
      <c r="PGG11" s="1377"/>
      <c r="PGH11" s="1377"/>
      <c r="PGI11" s="1377"/>
      <c r="PGJ11" s="1377"/>
      <c r="PGK11" s="1377"/>
      <c r="PGL11" s="1377"/>
      <c r="PGM11" s="1377"/>
      <c r="PGN11" s="1377"/>
      <c r="PGO11" s="1377"/>
      <c r="PGP11" s="1377"/>
      <c r="PGQ11" s="1377"/>
      <c r="PGR11" s="1377"/>
      <c r="PGS11" s="1377"/>
      <c r="PGT11" s="1377"/>
      <c r="PGU11" s="1377"/>
      <c r="PGV11" s="1377"/>
      <c r="PGW11" s="1377"/>
      <c r="PGX11" s="1377"/>
      <c r="PGY11" s="1377"/>
      <c r="PGZ11" s="1377"/>
      <c r="PHA11" s="1377"/>
      <c r="PHB11" s="1377"/>
      <c r="PHC11" s="1377"/>
      <c r="PHD11" s="1377"/>
      <c r="PHE11" s="1377"/>
      <c r="PHF11" s="1377"/>
      <c r="PHG11" s="1377"/>
      <c r="PHH11" s="1377"/>
      <c r="PHI11" s="1377"/>
      <c r="PHJ11" s="1377"/>
      <c r="PHK11" s="1377"/>
      <c r="PHL11" s="1377"/>
      <c r="PHM11" s="1377"/>
      <c r="PHN11" s="1377"/>
      <c r="PHO11" s="1377"/>
      <c r="PHP11" s="1377"/>
      <c r="PHQ11" s="1377"/>
      <c r="PHR11" s="1377"/>
      <c r="PHS11" s="1377"/>
      <c r="PHT11" s="1377"/>
      <c r="PHU11" s="1377"/>
      <c r="PHV11" s="1377"/>
      <c r="PHW11" s="1377"/>
      <c r="PHX11" s="1377"/>
      <c r="PHY11" s="1377"/>
      <c r="PHZ11" s="1377"/>
      <c r="PIA11" s="1377"/>
      <c r="PIB11" s="1377"/>
      <c r="PIC11" s="1377"/>
      <c r="PID11" s="1377"/>
      <c r="PIE11" s="1377"/>
      <c r="PIF11" s="1377"/>
      <c r="PIG11" s="1377"/>
      <c r="PIH11" s="1377"/>
      <c r="PII11" s="1377"/>
      <c r="PIJ11" s="1377"/>
      <c r="PIK11" s="1377"/>
      <c r="PIL11" s="1377"/>
      <c r="PIM11" s="1377"/>
      <c r="PIN11" s="1377"/>
      <c r="PIO11" s="1377"/>
      <c r="PIP11" s="1377"/>
      <c r="PIQ11" s="1377"/>
      <c r="PIR11" s="1377"/>
      <c r="PIS11" s="1377"/>
      <c r="PIT11" s="1377"/>
      <c r="PIU11" s="1377"/>
      <c r="PIV11" s="1377"/>
      <c r="PIW11" s="1377"/>
      <c r="PIX11" s="1377"/>
      <c r="PIY11" s="1377"/>
      <c r="PIZ11" s="1377"/>
      <c r="PJA11" s="1377"/>
      <c r="PJB11" s="1377"/>
      <c r="PJC11" s="1377"/>
      <c r="PJD11" s="1377"/>
      <c r="PJE11" s="1377"/>
      <c r="PJF11" s="1377"/>
      <c r="PJG11" s="1377"/>
      <c r="PJH11" s="1377"/>
      <c r="PJI11" s="1377"/>
      <c r="PJJ11" s="1377"/>
      <c r="PJK11" s="1377"/>
      <c r="PJL11" s="1377"/>
      <c r="PJM11" s="1377"/>
      <c r="PJN11" s="1377"/>
      <c r="PJO11" s="1377"/>
      <c r="PJP11" s="1377"/>
      <c r="PJQ11" s="1377"/>
      <c r="PJR11" s="1377"/>
      <c r="PJS11" s="1377"/>
      <c r="PJT11" s="1377"/>
      <c r="PJU11" s="1377"/>
      <c r="PJV11" s="1377"/>
      <c r="PJW11" s="1377"/>
      <c r="PJX11" s="1377"/>
      <c r="PJY11" s="1377"/>
      <c r="PJZ11" s="1377"/>
      <c r="PKA11" s="1377"/>
      <c r="PKB11" s="1377"/>
      <c r="PKC11" s="1377"/>
      <c r="PKD11" s="1377"/>
      <c r="PKE11" s="1377"/>
      <c r="PKF11" s="1377"/>
      <c r="PKG11" s="1377"/>
      <c r="PKH11" s="1377"/>
      <c r="PKI11" s="1377"/>
      <c r="PKJ11" s="1377"/>
      <c r="PKK11" s="1377"/>
      <c r="PKL11" s="1377"/>
      <c r="PKM11" s="1377"/>
      <c r="PKN11" s="1377"/>
      <c r="PKO11" s="1377"/>
      <c r="PKP11" s="1377"/>
      <c r="PKQ11" s="1377"/>
      <c r="PKR11" s="1377"/>
      <c r="PKS11" s="1377"/>
      <c r="PKT11" s="1377"/>
      <c r="PKU11" s="1377"/>
      <c r="PKV11" s="1377"/>
      <c r="PKW11" s="1377"/>
      <c r="PKX11" s="1377"/>
      <c r="PKY11" s="1377"/>
      <c r="PKZ11" s="1377"/>
      <c r="PLA11" s="1377"/>
      <c r="PLB11" s="1377"/>
      <c r="PLC11" s="1377"/>
      <c r="PLD11" s="1377"/>
      <c r="PLE11" s="1377"/>
      <c r="PLF11" s="1377"/>
      <c r="PLG11" s="1377"/>
      <c r="PLH11" s="1377"/>
      <c r="PLI11" s="1377"/>
      <c r="PLJ11" s="1377"/>
      <c r="PLK11" s="1377"/>
      <c r="PLL11" s="1377"/>
      <c r="PLM11" s="1377"/>
      <c r="PLN11" s="1377"/>
      <c r="PLO11" s="1377"/>
      <c r="PLP11" s="1377"/>
      <c r="PLQ11" s="1377"/>
      <c r="PLR11" s="1377"/>
      <c r="PLS11" s="1377"/>
      <c r="PLT11" s="1377"/>
      <c r="PLU11" s="1377"/>
      <c r="PLV11" s="1377"/>
      <c r="PLW11" s="1377"/>
      <c r="PLX11" s="1377"/>
      <c r="PLY11" s="1377"/>
      <c r="PLZ11" s="1377"/>
      <c r="PMA11" s="1377"/>
      <c r="PMB11" s="1377"/>
      <c r="PMC11" s="1377"/>
      <c r="PMD11" s="1377"/>
      <c r="PME11" s="1377"/>
      <c r="PMF11" s="1377"/>
      <c r="PMG11" s="1377"/>
      <c r="PMH11" s="1377"/>
      <c r="PMI11" s="1377"/>
      <c r="PMJ11" s="1377"/>
      <c r="PMK11" s="1377"/>
      <c r="PML11" s="1377"/>
      <c r="PMM11" s="1377"/>
      <c r="PMN11" s="1377"/>
      <c r="PMO11" s="1377"/>
      <c r="PMP11" s="1377"/>
      <c r="PMQ11" s="1377"/>
      <c r="PMR11" s="1377"/>
      <c r="PMS11" s="1377"/>
      <c r="PMT11" s="1377"/>
      <c r="PMU11" s="1377"/>
      <c r="PMV11" s="1377"/>
      <c r="PMW11" s="1377"/>
      <c r="PMX11" s="1377"/>
      <c r="PMY11" s="1377"/>
      <c r="PMZ11" s="1377"/>
      <c r="PNA11" s="1377"/>
      <c r="PNB11" s="1377"/>
      <c r="PNC11" s="1377"/>
      <c r="PND11" s="1377"/>
      <c r="PNE11" s="1377"/>
      <c r="PNF11" s="1377"/>
      <c r="PNG11" s="1377"/>
      <c r="PNH11" s="1377"/>
      <c r="PNI11" s="1377"/>
      <c r="PNJ11" s="1377"/>
      <c r="PNK11" s="1377"/>
      <c r="PNL11" s="1377"/>
      <c r="PNM11" s="1377"/>
      <c r="PNN11" s="1377"/>
      <c r="PNO11" s="1377"/>
      <c r="PNP11" s="1377"/>
      <c r="PNQ11" s="1377"/>
      <c r="PNR11" s="1377"/>
      <c r="PNS11" s="1377"/>
      <c r="PNT11" s="1377"/>
      <c r="PNU11" s="1377"/>
      <c r="PNV11" s="1377"/>
      <c r="PNW11" s="1377"/>
      <c r="PNX11" s="1377"/>
      <c r="PNY11" s="1377"/>
      <c r="PNZ11" s="1377"/>
      <c r="POA11" s="1377"/>
      <c r="POB11" s="1377"/>
      <c r="POC11" s="1377"/>
      <c r="POD11" s="1377"/>
      <c r="POE11" s="1377"/>
      <c r="POF11" s="1377"/>
      <c r="POG11" s="1377"/>
      <c r="POH11" s="1377"/>
      <c r="POI11" s="1377"/>
      <c r="POJ11" s="1377"/>
      <c r="POK11" s="1377"/>
      <c r="POL11" s="1377"/>
      <c r="POM11" s="1377"/>
      <c r="PON11" s="1377"/>
      <c r="POO11" s="1377"/>
      <c r="POP11" s="1377"/>
      <c r="POQ11" s="1377"/>
      <c r="POR11" s="1377"/>
      <c r="POS11" s="1377"/>
      <c r="POT11" s="1377"/>
      <c r="POU11" s="1377"/>
      <c r="POV11" s="1377"/>
      <c r="POW11" s="1377"/>
      <c r="POX11" s="1377"/>
      <c r="POY11" s="1377"/>
      <c r="POZ11" s="1377"/>
      <c r="PPA11" s="1377"/>
      <c r="PPB11" s="1377"/>
      <c r="PPC11" s="1377"/>
      <c r="PPD11" s="1377"/>
      <c r="PPE11" s="1377"/>
      <c r="PPF11" s="1377"/>
      <c r="PPG11" s="1377"/>
      <c r="PPH11" s="1377"/>
      <c r="PPI11" s="1377"/>
      <c r="PPJ11" s="1377"/>
      <c r="PPK11" s="1377"/>
      <c r="PPL11" s="1377"/>
      <c r="PPM11" s="1377"/>
      <c r="PPN11" s="1377"/>
      <c r="PPO11" s="1377"/>
      <c r="PPP11" s="1377"/>
      <c r="PPQ11" s="1377"/>
      <c r="PPR11" s="1377"/>
      <c r="PPS11" s="1377"/>
      <c r="PPT11" s="1377"/>
      <c r="PPU11" s="1377"/>
      <c r="PPV11" s="1377"/>
      <c r="PPW11" s="1377"/>
      <c r="PPX11" s="1377"/>
      <c r="PPY11" s="1377"/>
      <c r="PPZ11" s="1377"/>
      <c r="PQA11" s="1377"/>
      <c r="PQB11" s="1377"/>
      <c r="PQC11" s="1377"/>
      <c r="PQD11" s="1377"/>
      <c r="PQE11" s="1377"/>
      <c r="PQF11" s="1377"/>
      <c r="PQG11" s="1377"/>
      <c r="PQH11" s="1377"/>
      <c r="PQI11" s="1377"/>
      <c r="PQJ11" s="1377"/>
      <c r="PQK11" s="1377"/>
      <c r="PQL11" s="1377"/>
      <c r="PQM11" s="1377"/>
      <c r="PQN11" s="1377"/>
      <c r="PQO11" s="1377"/>
      <c r="PQP11" s="1377"/>
      <c r="PQQ11" s="1377"/>
      <c r="PQR11" s="1377"/>
      <c r="PQS11" s="1377"/>
      <c r="PQT11" s="1377"/>
      <c r="PQU11" s="1377"/>
      <c r="PQV11" s="1377"/>
      <c r="PQW11" s="1377"/>
      <c r="PQX11" s="1377"/>
      <c r="PQY11" s="1377"/>
      <c r="PQZ11" s="1377"/>
      <c r="PRA11" s="1377"/>
      <c r="PRB11" s="1377"/>
      <c r="PRC11" s="1377"/>
      <c r="PRD11" s="1377"/>
      <c r="PRE11" s="1377"/>
      <c r="PRF11" s="1377"/>
      <c r="PRG11" s="1377"/>
      <c r="PRH11" s="1377"/>
      <c r="PRI11" s="1377"/>
      <c r="PRJ11" s="1377"/>
      <c r="PRK11" s="1377"/>
      <c r="PRL11" s="1377"/>
      <c r="PRM11" s="1377"/>
      <c r="PRN11" s="1377"/>
      <c r="PRO11" s="1377"/>
      <c r="PRP11" s="1377"/>
      <c r="PRQ11" s="1377"/>
      <c r="PRR11" s="1377"/>
      <c r="PRS11" s="1377"/>
      <c r="PRT11" s="1377"/>
      <c r="PRU11" s="1377"/>
      <c r="PRV11" s="1377"/>
      <c r="PRW11" s="1377"/>
      <c r="PRX11" s="1377"/>
      <c r="PRY11" s="1377"/>
      <c r="PRZ11" s="1377"/>
      <c r="PSA11" s="1377"/>
      <c r="PSB11" s="1377"/>
      <c r="PSC11" s="1377"/>
      <c r="PSD11" s="1377"/>
      <c r="PSE11" s="1377"/>
      <c r="PSF11" s="1377"/>
      <c r="PSG11" s="1377"/>
      <c r="PSH11" s="1377"/>
      <c r="PSI11" s="1377"/>
      <c r="PSJ11" s="1377"/>
      <c r="PSK11" s="1377"/>
      <c r="PSL11" s="1377"/>
      <c r="PSM11" s="1377"/>
      <c r="PSN11" s="1377"/>
      <c r="PSO11" s="1377"/>
      <c r="PSP11" s="1377"/>
      <c r="PSQ11" s="1377"/>
      <c r="PSR11" s="1377"/>
      <c r="PSS11" s="1377"/>
      <c r="PST11" s="1377"/>
      <c r="PSU11" s="1377"/>
      <c r="PSV11" s="1377"/>
      <c r="PSW11" s="1377"/>
      <c r="PSX11" s="1377"/>
      <c r="PSY11" s="1377"/>
      <c r="PSZ11" s="1377"/>
      <c r="PTA11" s="1377"/>
      <c r="PTB11" s="1377"/>
      <c r="PTC11" s="1377"/>
      <c r="PTD11" s="1377"/>
      <c r="PTE11" s="1377"/>
      <c r="PTF11" s="1377"/>
      <c r="PTG11" s="1377"/>
      <c r="PTH11" s="1377"/>
      <c r="PTI11" s="1377"/>
      <c r="PTJ11" s="1377"/>
      <c r="PTK11" s="1377"/>
      <c r="PTL11" s="1377"/>
      <c r="PTM11" s="1377"/>
      <c r="PTN11" s="1377"/>
      <c r="PTO11" s="1377"/>
      <c r="PTP11" s="1377"/>
      <c r="PTQ11" s="1377"/>
      <c r="PTR11" s="1377"/>
      <c r="PTS11" s="1377"/>
      <c r="PTT11" s="1377"/>
      <c r="PTU11" s="1377"/>
      <c r="PTV11" s="1377"/>
      <c r="PTW11" s="1377"/>
      <c r="PTX11" s="1377"/>
      <c r="PTY11" s="1377"/>
      <c r="PTZ11" s="1377"/>
      <c r="PUA11" s="1377"/>
      <c r="PUB11" s="1377"/>
      <c r="PUC11" s="1377"/>
      <c r="PUD11" s="1377"/>
      <c r="PUE11" s="1377"/>
      <c r="PUF11" s="1377"/>
      <c r="PUG11" s="1377"/>
      <c r="PUH11" s="1377"/>
      <c r="PUI11" s="1377"/>
      <c r="PUJ11" s="1377"/>
      <c r="PUK11" s="1377"/>
      <c r="PUL11" s="1377"/>
      <c r="PUM11" s="1377"/>
      <c r="PUN11" s="1377"/>
      <c r="PUO11" s="1377"/>
      <c r="PUP11" s="1377"/>
      <c r="PUQ11" s="1377"/>
      <c r="PUR11" s="1377"/>
      <c r="PUS11" s="1377"/>
      <c r="PUT11" s="1377"/>
      <c r="PUU11" s="1377"/>
      <c r="PUV11" s="1377"/>
      <c r="PUW11" s="1377"/>
      <c r="PUX11" s="1377"/>
      <c r="PUY11" s="1377"/>
      <c r="PUZ11" s="1377"/>
      <c r="PVA11" s="1377"/>
      <c r="PVB11" s="1377"/>
      <c r="PVC11" s="1377"/>
      <c r="PVD11" s="1377"/>
      <c r="PVE11" s="1377"/>
      <c r="PVF11" s="1377"/>
      <c r="PVG11" s="1377"/>
      <c r="PVH11" s="1377"/>
      <c r="PVI11" s="1377"/>
      <c r="PVJ11" s="1377"/>
      <c r="PVK11" s="1377"/>
      <c r="PVL11" s="1377"/>
      <c r="PVM11" s="1377"/>
      <c r="PVN11" s="1377"/>
      <c r="PVO11" s="1377"/>
      <c r="PVP11" s="1377"/>
      <c r="PVQ11" s="1377"/>
      <c r="PVR11" s="1377"/>
      <c r="PVS11" s="1377"/>
      <c r="PVT11" s="1377"/>
      <c r="PVU11" s="1377"/>
      <c r="PVV11" s="1377"/>
      <c r="PVW11" s="1377"/>
      <c r="PVX11" s="1377"/>
      <c r="PVY11" s="1377"/>
      <c r="PVZ11" s="1377"/>
      <c r="PWA11" s="1377"/>
      <c r="PWB11" s="1377"/>
      <c r="PWC11" s="1377"/>
      <c r="PWD11" s="1377"/>
      <c r="PWE11" s="1377"/>
      <c r="PWF11" s="1377"/>
      <c r="PWG11" s="1377"/>
      <c r="PWH11" s="1377"/>
      <c r="PWI11" s="1377"/>
      <c r="PWJ11" s="1377"/>
      <c r="PWK11" s="1377"/>
      <c r="PWL11" s="1377"/>
      <c r="PWM11" s="1377"/>
      <c r="PWN11" s="1377"/>
      <c r="PWO11" s="1377"/>
      <c r="PWP11" s="1377"/>
      <c r="PWQ11" s="1377"/>
      <c r="PWR11" s="1377"/>
      <c r="PWS11" s="1377"/>
      <c r="PWT11" s="1377"/>
      <c r="PWU11" s="1377"/>
      <c r="PWV11" s="1377"/>
      <c r="PWW11" s="1377"/>
      <c r="PWX11" s="1377"/>
      <c r="PWY11" s="1377"/>
      <c r="PWZ11" s="1377"/>
      <c r="PXA11" s="1377"/>
      <c r="PXB11" s="1377"/>
      <c r="PXC11" s="1377"/>
      <c r="PXD11" s="1377"/>
      <c r="PXE11" s="1377"/>
      <c r="PXF11" s="1377"/>
      <c r="PXG11" s="1377"/>
      <c r="PXH11" s="1377"/>
      <c r="PXI11" s="1377"/>
      <c r="PXJ11" s="1377"/>
      <c r="PXK11" s="1377"/>
      <c r="PXL11" s="1377"/>
      <c r="PXM11" s="1377"/>
      <c r="PXN11" s="1377"/>
      <c r="PXO11" s="1377"/>
      <c r="PXP11" s="1377"/>
      <c r="PXQ11" s="1377"/>
      <c r="PXR11" s="1377"/>
      <c r="PXS11" s="1377"/>
      <c r="PXT11" s="1377"/>
      <c r="PXU11" s="1377"/>
      <c r="PXV11" s="1377"/>
      <c r="PXW11" s="1377"/>
      <c r="PXX11" s="1377"/>
      <c r="PXY11" s="1377"/>
      <c r="PXZ11" s="1377"/>
      <c r="PYA11" s="1377"/>
      <c r="PYB11" s="1377"/>
      <c r="PYC11" s="1377"/>
      <c r="PYD11" s="1377"/>
      <c r="PYE11" s="1377"/>
      <c r="PYF11" s="1377"/>
      <c r="PYG11" s="1377"/>
      <c r="PYH11" s="1377"/>
      <c r="PYI11" s="1377"/>
      <c r="PYJ11" s="1377"/>
      <c r="PYK11" s="1377"/>
      <c r="PYL11" s="1377"/>
      <c r="PYM11" s="1377"/>
      <c r="PYN11" s="1377"/>
      <c r="PYO11" s="1377"/>
      <c r="PYP11" s="1377"/>
      <c r="PYQ11" s="1377"/>
      <c r="PYR11" s="1377"/>
      <c r="PYS11" s="1377"/>
      <c r="PYT11" s="1377"/>
      <c r="PYU11" s="1377"/>
      <c r="PYV11" s="1377"/>
      <c r="PYW11" s="1377"/>
      <c r="PYX11" s="1377"/>
      <c r="PYY11" s="1377"/>
      <c r="PYZ11" s="1377"/>
      <c r="PZA11" s="1377"/>
      <c r="PZB11" s="1377"/>
      <c r="PZC11" s="1377"/>
      <c r="PZD11" s="1377"/>
      <c r="PZE11" s="1377"/>
      <c r="PZF11" s="1377"/>
      <c r="PZG11" s="1377"/>
      <c r="PZH11" s="1377"/>
      <c r="PZI11" s="1377"/>
      <c r="PZJ11" s="1377"/>
      <c r="PZK11" s="1377"/>
      <c r="PZL11" s="1377"/>
      <c r="PZM11" s="1377"/>
      <c r="PZN11" s="1377"/>
      <c r="PZO11" s="1377"/>
      <c r="PZP11" s="1377"/>
      <c r="PZQ11" s="1377"/>
      <c r="PZR11" s="1377"/>
      <c r="PZS11" s="1377"/>
      <c r="PZT11" s="1377"/>
      <c r="PZU11" s="1377"/>
      <c r="PZV11" s="1377"/>
      <c r="PZW11" s="1377"/>
      <c r="PZX11" s="1377"/>
      <c r="PZY11" s="1377"/>
      <c r="PZZ11" s="1377"/>
      <c r="QAA11" s="1377"/>
      <c r="QAB11" s="1377"/>
      <c r="QAC11" s="1377"/>
      <c r="QAD11" s="1377"/>
      <c r="QAE11" s="1377"/>
      <c r="QAF11" s="1377"/>
      <c r="QAG11" s="1377"/>
      <c r="QAH11" s="1377"/>
      <c r="QAI11" s="1377"/>
      <c r="QAJ11" s="1377"/>
      <c r="QAK11" s="1377"/>
      <c r="QAL11" s="1377"/>
      <c r="QAM11" s="1377"/>
      <c r="QAN11" s="1377"/>
      <c r="QAO11" s="1377"/>
      <c r="QAP11" s="1377"/>
      <c r="QAQ11" s="1377"/>
      <c r="QAR11" s="1377"/>
      <c r="QAS11" s="1377"/>
      <c r="QAT11" s="1377"/>
      <c r="QAU11" s="1377"/>
      <c r="QAV11" s="1377"/>
      <c r="QAW11" s="1377"/>
      <c r="QAX11" s="1377"/>
      <c r="QAY11" s="1377"/>
      <c r="QAZ11" s="1377"/>
      <c r="QBA11" s="1377"/>
      <c r="QBB11" s="1377"/>
      <c r="QBC11" s="1377"/>
      <c r="QBD11" s="1377"/>
      <c r="QBE11" s="1377"/>
      <c r="QBF11" s="1377"/>
      <c r="QBG11" s="1377"/>
      <c r="QBH11" s="1377"/>
      <c r="QBI11" s="1377"/>
      <c r="QBJ11" s="1377"/>
      <c r="QBK11" s="1377"/>
      <c r="QBL11" s="1377"/>
      <c r="QBM11" s="1377"/>
      <c r="QBN11" s="1377"/>
      <c r="QBO11" s="1377"/>
      <c r="QBP11" s="1377"/>
      <c r="QBQ11" s="1377"/>
      <c r="QBR11" s="1377"/>
      <c r="QBS11" s="1377"/>
      <c r="QBT11" s="1377"/>
      <c r="QBU11" s="1377"/>
      <c r="QBV11" s="1377"/>
      <c r="QBW11" s="1377"/>
      <c r="QBX11" s="1377"/>
      <c r="QBY11" s="1377"/>
      <c r="QBZ11" s="1377"/>
      <c r="QCA11" s="1377"/>
      <c r="QCB11" s="1377"/>
      <c r="QCC11" s="1377"/>
      <c r="QCD11" s="1377"/>
      <c r="QCE11" s="1377"/>
      <c r="QCF11" s="1377"/>
      <c r="QCG11" s="1377"/>
      <c r="QCH11" s="1377"/>
      <c r="QCI11" s="1377"/>
      <c r="QCJ11" s="1377"/>
      <c r="QCK11" s="1377"/>
      <c r="QCL11" s="1377"/>
      <c r="QCM11" s="1377"/>
      <c r="QCN11" s="1377"/>
      <c r="QCO11" s="1377"/>
      <c r="QCP11" s="1377"/>
      <c r="QCQ11" s="1377"/>
      <c r="QCR11" s="1377"/>
      <c r="QCS11" s="1377"/>
      <c r="QCT11" s="1377"/>
      <c r="QCU11" s="1377"/>
      <c r="QCV11" s="1377"/>
      <c r="QCW11" s="1377"/>
      <c r="QCX11" s="1377"/>
      <c r="QCY11" s="1377"/>
      <c r="QCZ11" s="1377"/>
      <c r="QDA11" s="1377"/>
      <c r="QDB11" s="1377"/>
      <c r="QDC11" s="1377"/>
      <c r="QDD11" s="1377"/>
      <c r="QDE11" s="1377"/>
      <c r="QDF11" s="1377"/>
      <c r="QDG11" s="1377"/>
      <c r="QDH11" s="1377"/>
      <c r="QDI11" s="1377"/>
      <c r="QDJ11" s="1377"/>
      <c r="QDK11" s="1377"/>
      <c r="QDL11" s="1377"/>
      <c r="QDM11" s="1377"/>
      <c r="QDN11" s="1377"/>
      <c r="QDO11" s="1377"/>
      <c r="QDP11" s="1377"/>
      <c r="QDQ11" s="1377"/>
      <c r="QDR11" s="1377"/>
      <c r="QDS11" s="1377"/>
      <c r="QDT11" s="1377"/>
      <c r="QDU11" s="1377"/>
      <c r="QDV11" s="1377"/>
      <c r="QDW11" s="1377"/>
      <c r="QDX11" s="1377"/>
      <c r="QDY11" s="1377"/>
      <c r="QDZ11" s="1377"/>
      <c r="QEA11" s="1377"/>
      <c r="QEB11" s="1377"/>
      <c r="QEC11" s="1377"/>
      <c r="QED11" s="1377"/>
      <c r="QEE11" s="1377"/>
      <c r="QEF11" s="1377"/>
      <c r="QEG11" s="1377"/>
      <c r="QEH11" s="1377"/>
      <c r="QEI11" s="1377"/>
      <c r="QEJ11" s="1377"/>
      <c r="QEK11" s="1377"/>
      <c r="QEL11" s="1377"/>
      <c r="QEM11" s="1377"/>
      <c r="QEN11" s="1377"/>
      <c r="QEO11" s="1377"/>
      <c r="QEP11" s="1377"/>
      <c r="QEQ11" s="1377"/>
      <c r="QER11" s="1377"/>
      <c r="QES11" s="1377"/>
      <c r="QET11" s="1377"/>
      <c r="QEU11" s="1377"/>
      <c r="QEV11" s="1377"/>
      <c r="QEW11" s="1377"/>
      <c r="QEX11" s="1377"/>
      <c r="QEY11" s="1377"/>
      <c r="QEZ11" s="1377"/>
      <c r="QFA11" s="1377"/>
      <c r="QFB11" s="1377"/>
      <c r="QFC11" s="1377"/>
      <c r="QFD11" s="1377"/>
      <c r="QFE11" s="1377"/>
      <c r="QFF11" s="1377"/>
      <c r="QFG11" s="1377"/>
      <c r="QFH11" s="1377"/>
      <c r="QFI11" s="1377"/>
      <c r="QFJ11" s="1377"/>
      <c r="QFK11" s="1377"/>
      <c r="QFL11" s="1377"/>
      <c r="QFM11" s="1377"/>
      <c r="QFN11" s="1377"/>
      <c r="QFO11" s="1377"/>
      <c r="QFP11" s="1377"/>
      <c r="QFQ11" s="1377"/>
      <c r="QFR11" s="1377"/>
      <c r="QFS11" s="1377"/>
      <c r="QFT11" s="1377"/>
      <c r="QFU11" s="1377"/>
      <c r="QFV11" s="1377"/>
      <c r="QFW11" s="1377"/>
      <c r="QFX11" s="1377"/>
      <c r="QFY11" s="1377"/>
      <c r="QFZ11" s="1377"/>
      <c r="QGA11" s="1377"/>
      <c r="QGB11" s="1377"/>
      <c r="QGC11" s="1377"/>
      <c r="QGD11" s="1377"/>
      <c r="QGE11" s="1377"/>
      <c r="QGF11" s="1377"/>
      <c r="QGG11" s="1377"/>
      <c r="QGH11" s="1377"/>
      <c r="QGI11" s="1377"/>
      <c r="QGJ11" s="1377"/>
      <c r="QGK11" s="1377"/>
      <c r="QGL11" s="1377"/>
      <c r="QGM11" s="1377"/>
      <c r="QGN11" s="1377"/>
      <c r="QGO11" s="1377"/>
      <c r="QGP11" s="1377"/>
      <c r="QGQ11" s="1377"/>
      <c r="QGR11" s="1377"/>
      <c r="QGS11" s="1377"/>
      <c r="QGT11" s="1377"/>
      <c r="QGU11" s="1377"/>
      <c r="QGV11" s="1377"/>
      <c r="QGW11" s="1377"/>
      <c r="QGX11" s="1377"/>
      <c r="QGY11" s="1377"/>
      <c r="QGZ11" s="1377"/>
      <c r="QHA11" s="1377"/>
      <c r="QHB11" s="1377"/>
      <c r="QHC11" s="1377"/>
      <c r="QHD11" s="1377"/>
      <c r="QHE11" s="1377"/>
      <c r="QHF11" s="1377"/>
      <c r="QHG11" s="1377"/>
      <c r="QHH11" s="1377"/>
      <c r="QHI11" s="1377"/>
      <c r="QHJ11" s="1377"/>
      <c r="QHK11" s="1377"/>
      <c r="QHL11" s="1377"/>
      <c r="QHM11" s="1377"/>
      <c r="QHN11" s="1377"/>
      <c r="QHO11" s="1377"/>
      <c r="QHP11" s="1377"/>
      <c r="QHQ11" s="1377"/>
      <c r="QHR11" s="1377"/>
      <c r="QHS11" s="1377"/>
      <c r="QHT11" s="1377"/>
      <c r="QHU11" s="1377"/>
      <c r="QHV11" s="1377"/>
      <c r="QHW11" s="1377"/>
      <c r="QHX11" s="1377"/>
      <c r="QHY11" s="1377"/>
      <c r="QHZ11" s="1377"/>
      <c r="QIA11" s="1377"/>
      <c r="QIB11" s="1377"/>
      <c r="QIC11" s="1377"/>
      <c r="QID11" s="1377"/>
      <c r="QIE11" s="1377"/>
      <c r="QIF11" s="1377"/>
      <c r="QIG11" s="1377"/>
      <c r="QIH11" s="1377"/>
      <c r="QII11" s="1377"/>
      <c r="QIJ11" s="1377"/>
      <c r="QIK11" s="1377"/>
      <c r="QIL11" s="1377"/>
      <c r="QIM11" s="1377"/>
      <c r="QIN11" s="1377"/>
      <c r="QIO11" s="1377"/>
      <c r="QIP11" s="1377"/>
      <c r="QIQ11" s="1377"/>
      <c r="QIR11" s="1377"/>
      <c r="QIS11" s="1377"/>
      <c r="QIT11" s="1377"/>
      <c r="QIU11" s="1377"/>
      <c r="QIV11" s="1377"/>
      <c r="QIW11" s="1377"/>
      <c r="QIX11" s="1377"/>
      <c r="QIY11" s="1377"/>
      <c r="QIZ11" s="1377"/>
      <c r="QJA11" s="1377"/>
      <c r="QJB11" s="1377"/>
      <c r="QJC11" s="1377"/>
      <c r="QJD11" s="1377"/>
      <c r="QJE11" s="1377"/>
      <c r="QJF11" s="1377"/>
      <c r="QJG11" s="1377"/>
      <c r="QJH11" s="1377"/>
      <c r="QJI11" s="1377"/>
      <c r="QJJ11" s="1377"/>
      <c r="QJK11" s="1377"/>
      <c r="QJL11" s="1377"/>
      <c r="QJM11" s="1377"/>
      <c r="QJN11" s="1377"/>
      <c r="QJO11" s="1377"/>
      <c r="QJP11" s="1377"/>
      <c r="QJQ11" s="1377"/>
      <c r="QJR11" s="1377"/>
      <c r="QJS11" s="1377"/>
      <c r="QJT11" s="1377"/>
      <c r="QJU11" s="1377"/>
      <c r="QJV11" s="1377"/>
      <c r="QJW11" s="1377"/>
      <c r="QJX11" s="1377"/>
      <c r="QJY11" s="1377"/>
      <c r="QJZ11" s="1377"/>
      <c r="QKA11" s="1377"/>
      <c r="QKB11" s="1377"/>
      <c r="QKC11" s="1377"/>
      <c r="QKD11" s="1377"/>
      <c r="QKE11" s="1377"/>
      <c r="QKF11" s="1377"/>
      <c r="QKG11" s="1377"/>
      <c r="QKH11" s="1377"/>
      <c r="QKI11" s="1377"/>
      <c r="QKJ11" s="1377"/>
      <c r="QKK11" s="1377"/>
      <c r="QKL11" s="1377"/>
      <c r="QKM11" s="1377"/>
      <c r="QKN11" s="1377"/>
      <c r="QKO11" s="1377"/>
      <c r="QKP11" s="1377"/>
      <c r="QKQ11" s="1377"/>
      <c r="QKR11" s="1377"/>
      <c r="QKS11" s="1377"/>
      <c r="QKT11" s="1377"/>
      <c r="QKU11" s="1377"/>
      <c r="QKV11" s="1377"/>
      <c r="QKW11" s="1377"/>
      <c r="QKX11" s="1377"/>
      <c r="QKY11" s="1377"/>
      <c r="QKZ11" s="1377"/>
      <c r="QLA11" s="1377"/>
      <c r="QLB11" s="1377"/>
      <c r="QLC11" s="1377"/>
      <c r="QLD11" s="1377"/>
      <c r="QLE11" s="1377"/>
      <c r="QLF11" s="1377"/>
      <c r="QLG11" s="1377"/>
      <c r="QLH11" s="1377"/>
      <c r="QLI11" s="1377"/>
      <c r="QLJ11" s="1377"/>
      <c r="QLK11" s="1377"/>
      <c r="QLL11" s="1377"/>
      <c r="QLM11" s="1377"/>
      <c r="QLN11" s="1377"/>
      <c r="QLO11" s="1377"/>
      <c r="QLP11" s="1377"/>
      <c r="QLQ11" s="1377"/>
      <c r="QLR11" s="1377"/>
      <c r="QLS11" s="1377"/>
      <c r="QLT11" s="1377"/>
      <c r="QLU11" s="1377"/>
      <c r="QLV11" s="1377"/>
      <c r="QLW11" s="1377"/>
      <c r="QLX11" s="1377"/>
      <c r="QLY11" s="1377"/>
      <c r="QLZ11" s="1377"/>
      <c r="QMA11" s="1377"/>
      <c r="QMB11" s="1377"/>
      <c r="QMC11" s="1377"/>
      <c r="QMD11" s="1377"/>
      <c r="QME11" s="1377"/>
      <c r="QMF11" s="1377"/>
      <c r="QMG11" s="1377"/>
      <c r="QMH11" s="1377"/>
      <c r="QMI11" s="1377"/>
      <c r="QMJ11" s="1377"/>
      <c r="QMK11" s="1377"/>
      <c r="QML11" s="1377"/>
      <c r="QMM11" s="1377"/>
      <c r="QMN11" s="1377"/>
      <c r="QMO11" s="1377"/>
      <c r="QMP11" s="1377"/>
      <c r="QMQ11" s="1377"/>
      <c r="QMR11" s="1377"/>
      <c r="QMS11" s="1377"/>
      <c r="QMT11" s="1377"/>
      <c r="QMU11" s="1377"/>
      <c r="QMV11" s="1377"/>
      <c r="QMW11" s="1377"/>
      <c r="QMX11" s="1377"/>
      <c r="QMY11" s="1377"/>
      <c r="QMZ11" s="1377"/>
      <c r="QNA11" s="1377"/>
      <c r="QNB11" s="1377"/>
      <c r="QNC11" s="1377"/>
      <c r="QND11" s="1377"/>
      <c r="QNE11" s="1377"/>
      <c r="QNF11" s="1377"/>
      <c r="QNG11" s="1377"/>
      <c r="QNH11" s="1377"/>
      <c r="QNI11" s="1377"/>
      <c r="QNJ11" s="1377"/>
      <c r="QNK11" s="1377"/>
      <c r="QNL11" s="1377"/>
      <c r="QNM11" s="1377"/>
      <c r="QNN11" s="1377"/>
      <c r="QNO11" s="1377"/>
      <c r="QNP11" s="1377"/>
      <c r="QNQ11" s="1377"/>
      <c r="QNR11" s="1377"/>
      <c r="QNS11" s="1377"/>
      <c r="QNT11" s="1377"/>
      <c r="QNU11" s="1377"/>
      <c r="QNV11" s="1377"/>
      <c r="QNW11" s="1377"/>
      <c r="QNX11" s="1377"/>
      <c r="QNY11" s="1377"/>
      <c r="QNZ11" s="1377"/>
      <c r="QOA11" s="1377"/>
      <c r="QOB11" s="1377"/>
      <c r="QOC11" s="1377"/>
      <c r="QOD11" s="1377"/>
      <c r="QOE11" s="1377"/>
      <c r="QOF11" s="1377"/>
      <c r="QOG11" s="1377"/>
      <c r="QOH11" s="1377"/>
      <c r="QOI11" s="1377"/>
      <c r="QOJ11" s="1377"/>
      <c r="QOK11" s="1377"/>
      <c r="QOL11" s="1377"/>
      <c r="QOM11" s="1377"/>
      <c r="QON11" s="1377"/>
      <c r="QOO11" s="1377"/>
      <c r="QOP11" s="1377"/>
      <c r="QOQ11" s="1377"/>
      <c r="QOR11" s="1377"/>
      <c r="QOS11" s="1377"/>
      <c r="QOT11" s="1377"/>
      <c r="QOU11" s="1377"/>
      <c r="QOV11" s="1377"/>
      <c r="QOW11" s="1377"/>
      <c r="QOX11" s="1377"/>
      <c r="QOY11" s="1377"/>
      <c r="QOZ11" s="1377"/>
      <c r="QPA11" s="1377"/>
      <c r="QPB11" s="1377"/>
      <c r="QPC11" s="1377"/>
      <c r="QPD11" s="1377"/>
      <c r="QPE11" s="1377"/>
      <c r="QPF11" s="1377"/>
      <c r="QPG11" s="1377"/>
      <c r="QPH11" s="1377"/>
      <c r="QPI11" s="1377"/>
      <c r="QPJ11" s="1377"/>
      <c r="QPK11" s="1377"/>
      <c r="QPL11" s="1377"/>
      <c r="QPM11" s="1377"/>
      <c r="QPN11" s="1377"/>
      <c r="QPO11" s="1377"/>
      <c r="QPP11" s="1377"/>
      <c r="QPQ11" s="1377"/>
      <c r="QPR11" s="1377"/>
      <c r="QPS11" s="1377"/>
      <c r="QPT11" s="1377"/>
      <c r="QPU11" s="1377"/>
      <c r="QPV11" s="1377"/>
      <c r="QPW11" s="1377"/>
      <c r="QPX11" s="1377"/>
      <c r="QPY11" s="1377"/>
      <c r="QPZ11" s="1377"/>
      <c r="QQA11" s="1377"/>
      <c r="QQB11" s="1377"/>
      <c r="QQC11" s="1377"/>
      <c r="QQD11" s="1377"/>
      <c r="QQE11" s="1377"/>
      <c r="QQF11" s="1377"/>
      <c r="QQG11" s="1377"/>
      <c r="QQH11" s="1377"/>
      <c r="QQI11" s="1377"/>
      <c r="QQJ11" s="1377"/>
      <c r="QQK11" s="1377"/>
      <c r="QQL11" s="1377"/>
      <c r="QQM11" s="1377"/>
      <c r="QQN11" s="1377"/>
      <c r="QQO11" s="1377"/>
      <c r="QQP11" s="1377"/>
      <c r="QQQ11" s="1377"/>
      <c r="QQR11" s="1377"/>
      <c r="QQS11" s="1377"/>
      <c r="QQT11" s="1377"/>
      <c r="QQU11" s="1377"/>
      <c r="QQV11" s="1377"/>
      <c r="QQW11" s="1377"/>
      <c r="QQX11" s="1377"/>
      <c r="QQY11" s="1377"/>
      <c r="QQZ11" s="1377"/>
      <c r="QRA11" s="1377"/>
      <c r="QRB11" s="1377"/>
      <c r="QRC11" s="1377"/>
      <c r="QRD11" s="1377"/>
      <c r="QRE11" s="1377"/>
      <c r="QRF11" s="1377"/>
      <c r="QRG11" s="1377"/>
      <c r="QRH11" s="1377"/>
      <c r="QRI11" s="1377"/>
      <c r="QRJ11" s="1377"/>
      <c r="QRK11" s="1377"/>
      <c r="QRL11" s="1377"/>
      <c r="QRM11" s="1377"/>
      <c r="QRN11" s="1377"/>
      <c r="QRO11" s="1377"/>
      <c r="QRP11" s="1377"/>
      <c r="QRQ11" s="1377"/>
      <c r="QRR11" s="1377"/>
      <c r="QRS11" s="1377"/>
      <c r="QRT11" s="1377"/>
      <c r="QRU11" s="1377"/>
      <c r="QRV11" s="1377"/>
      <c r="QRW11" s="1377"/>
      <c r="QRX11" s="1377"/>
      <c r="QRY11" s="1377"/>
      <c r="QRZ11" s="1377"/>
      <c r="QSA11" s="1377"/>
      <c r="QSB11" s="1377"/>
      <c r="QSC11" s="1377"/>
      <c r="QSD11" s="1377"/>
      <c r="QSE11" s="1377"/>
      <c r="QSF11" s="1377"/>
      <c r="QSG11" s="1377"/>
      <c r="QSH11" s="1377"/>
      <c r="QSI11" s="1377"/>
      <c r="QSJ11" s="1377"/>
      <c r="QSK11" s="1377"/>
      <c r="QSL11" s="1377"/>
      <c r="QSM11" s="1377"/>
      <c r="QSN11" s="1377"/>
      <c r="QSO11" s="1377"/>
      <c r="QSP11" s="1377"/>
      <c r="QSQ11" s="1377"/>
      <c r="QSR11" s="1377"/>
      <c r="QSS11" s="1377"/>
      <c r="QST11" s="1377"/>
      <c r="QSU11" s="1377"/>
      <c r="QSV11" s="1377"/>
      <c r="QSW11" s="1377"/>
      <c r="QSX11" s="1377"/>
      <c r="QSY11" s="1377"/>
      <c r="QSZ11" s="1377"/>
      <c r="QTA11" s="1377"/>
      <c r="QTB11" s="1377"/>
      <c r="QTC11" s="1377"/>
      <c r="QTD11" s="1377"/>
      <c r="QTE11" s="1377"/>
      <c r="QTF11" s="1377"/>
      <c r="QTG11" s="1377"/>
      <c r="QTH11" s="1377"/>
      <c r="QTI11" s="1377"/>
      <c r="QTJ11" s="1377"/>
      <c r="QTK11" s="1377"/>
      <c r="QTL11" s="1377"/>
      <c r="QTM11" s="1377"/>
      <c r="QTN11" s="1377"/>
      <c r="QTO11" s="1377"/>
      <c r="QTP11" s="1377"/>
      <c r="QTQ11" s="1377"/>
      <c r="QTR11" s="1377"/>
      <c r="QTS11" s="1377"/>
      <c r="QTT11" s="1377"/>
      <c r="QTU11" s="1377"/>
      <c r="QTV11" s="1377"/>
      <c r="QTW11" s="1377"/>
      <c r="QTX11" s="1377"/>
      <c r="QTY11" s="1377"/>
      <c r="QTZ11" s="1377"/>
      <c r="QUA11" s="1377"/>
      <c r="QUB11" s="1377"/>
      <c r="QUC11" s="1377"/>
      <c r="QUD11" s="1377"/>
      <c r="QUE11" s="1377"/>
      <c r="QUF11" s="1377"/>
      <c r="QUG11" s="1377"/>
      <c r="QUH11" s="1377"/>
      <c r="QUI11" s="1377"/>
      <c r="QUJ11" s="1377"/>
      <c r="QUK11" s="1377"/>
      <c r="QUL11" s="1377"/>
      <c r="QUM11" s="1377"/>
      <c r="QUN11" s="1377"/>
      <c r="QUO11" s="1377"/>
      <c r="QUP11" s="1377"/>
      <c r="QUQ11" s="1377"/>
      <c r="QUR11" s="1377"/>
      <c r="QUS11" s="1377"/>
      <c r="QUT11" s="1377"/>
      <c r="QUU11" s="1377"/>
      <c r="QUV11" s="1377"/>
      <c r="QUW11" s="1377"/>
      <c r="QUX11" s="1377"/>
      <c r="QUY11" s="1377"/>
      <c r="QUZ11" s="1377"/>
      <c r="QVA11" s="1377"/>
      <c r="QVB11" s="1377"/>
      <c r="QVC11" s="1377"/>
      <c r="QVD11" s="1377"/>
      <c r="QVE11" s="1377"/>
      <c r="QVF11" s="1377"/>
      <c r="QVG11" s="1377"/>
      <c r="QVH11" s="1377"/>
      <c r="QVI11" s="1377"/>
      <c r="QVJ11" s="1377"/>
      <c r="QVK11" s="1377"/>
      <c r="QVL11" s="1377"/>
      <c r="QVM11" s="1377"/>
      <c r="QVN11" s="1377"/>
      <c r="QVO11" s="1377"/>
      <c r="QVP11" s="1377"/>
      <c r="QVQ11" s="1377"/>
      <c r="QVR11" s="1377"/>
      <c r="QVS11" s="1377"/>
      <c r="QVT11" s="1377"/>
      <c r="QVU11" s="1377"/>
      <c r="QVV11" s="1377"/>
      <c r="QVW11" s="1377"/>
      <c r="QVX11" s="1377"/>
      <c r="QVY11" s="1377"/>
      <c r="QVZ11" s="1377"/>
      <c r="QWA11" s="1377"/>
      <c r="QWB11" s="1377"/>
      <c r="QWC11" s="1377"/>
      <c r="QWD11" s="1377"/>
      <c r="QWE11" s="1377"/>
      <c r="QWF11" s="1377"/>
      <c r="QWG11" s="1377"/>
      <c r="QWH11" s="1377"/>
      <c r="QWI11" s="1377"/>
      <c r="QWJ11" s="1377"/>
      <c r="QWK11" s="1377"/>
      <c r="QWL11" s="1377"/>
      <c r="QWM11" s="1377"/>
      <c r="QWN11" s="1377"/>
      <c r="QWO11" s="1377"/>
      <c r="QWP11" s="1377"/>
      <c r="QWQ11" s="1377"/>
      <c r="QWR11" s="1377"/>
      <c r="QWS11" s="1377"/>
      <c r="QWT11" s="1377"/>
      <c r="QWU11" s="1377"/>
      <c r="QWV11" s="1377"/>
      <c r="QWW11" s="1377"/>
      <c r="QWX11" s="1377"/>
      <c r="QWY11" s="1377"/>
      <c r="QWZ11" s="1377"/>
      <c r="QXA11" s="1377"/>
      <c r="QXB11" s="1377"/>
      <c r="QXC11" s="1377"/>
      <c r="QXD11" s="1377"/>
      <c r="QXE11" s="1377"/>
      <c r="QXF11" s="1377"/>
      <c r="QXG11" s="1377"/>
      <c r="QXH11" s="1377"/>
      <c r="QXI11" s="1377"/>
      <c r="QXJ11" s="1377"/>
      <c r="QXK11" s="1377"/>
      <c r="QXL11" s="1377"/>
      <c r="QXM11" s="1377"/>
      <c r="QXN11" s="1377"/>
      <c r="QXO11" s="1377"/>
      <c r="QXP11" s="1377"/>
      <c r="QXQ11" s="1377"/>
      <c r="QXR11" s="1377"/>
      <c r="QXS11" s="1377"/>
      <c r="QXT11" s="1377"/>
      <c r="QXU11" s="1377"/>
      <c r="QXV11" s="1377"/>
      <c r="QXW11" s="1377"/>
      <c r="QXX11" s="1377"/>
      <c r="QXY11" s="1377"/>
      <c r="QXZ11" s="1377"/>
      <c r="QYA11" s="1377"/>
      <c r="QYB11" s="1377"/>
      <c r="QYC11" s="1377"/>
      <c r="QYD11" s="1377"/>
      <c r="QYE11" s="1377"/>
      <c r="QYF11" s="1377"/>
      <c r="QYG11" s="1377"/>
      <c r="QYH11" s="1377"/>
      <c r="QYI11" s="1377"/>
      <c r="QYJ11" s="1377"/>
      <c r="QYK11" s="1377"/>
      <c r="QYL11" s="1377"/>
      <c r="QYM11" s="1377"/>
      <c r="QYN11" s="1377"/>
      <c r="QYO11" s="1377"/>
      <c r="QYP11" s="1377"/>
      <c r="QYQ11" s="1377"/>
      <c r="QYR11" s="1377"/>
      <c r="QYS11" s="1377"/>
      <c r="QYT11" s="1377"/>
      <c r="QYU11" s="1377"/>
      <c r="QYV11" s="1377"/>
      <c r="QYW11" s="1377"/>
      <c r="QYX11" s="1377"/>
      <c r="QYY11" s="1377"/>
      <c r="QYZ11" s="1377"/>
      <c r="QZA11" s="1377"/>
      <c r="QZB11" s="1377"/>
      <c r="QZC11" s="1377"/>
      <c r="QZD11" s="1377"/>
      <c r="QZE11" s="1377"/>
      <c r="QZF11" s="1377"/>
      <c r="QZG11" s="1377"/>
      <c r="QZH11" s="1377"/>
      <c r="QZI11" s="1377"/>
      <c r="QZJ11" s="1377"/>
      <c r="QZK11" s="1377"/>
      <c r="QZL11" s="1377"/>
      <c r="QZM11" s="1377"/>
      <c r="QZN11" s="1377"/>
      <c r="QZO11" s="1377"/>
      <c r="QZP11" s="1377"/>
      <c r="QZQ11" s="1377"/>
      <c r="QZR11" s="1377"/>
      <c r="QZS11" s="1377"/>
      <c r="QZT11" s="1377"/>
      <c r="QZU11" s="1377"/>
      <c r="QZV11" s="1377"/>
      <c r="QZW11" s="1377"/>
      <c r="QZX11" s="1377"/>
      <c r="QZY11" s="1377"/>
      <c r="QZZ11" s="1377"/>
      <c r="RAA11" s="1377"/>
      <c r="RAB11" s="1377"/>
      <c r="RAC11" s="1377"/>
      <c r="RAD11" s="1377"/>
      <c r="RAE11" s="1377"/>
      <c r="RAF11" s="1377"/>
      <c r="RAG11" s="1377"/>
      <c r="RAH11" s="1377"/>
      <c r="RAI11" s="1377"/>
      <c r="RAJ11" s="1377"/>
      <c r="RAK11" s="1377"/>
      <c r="RAL11" s="1377"/>
      <c r="RAM11" s="1377"/>
      <c r="RAN11" s="1377"/>
      <c r="RAO11" s="1377"/>
      <c r="RAP11" s="1377"/>
      <c r="RAQ11" s="1377"/>
      <c r="RAR11" s="1377"/>
      <c r="RAS11" s="1377"/>
      <c r="RAT11" s="1377"/>
      <c r="RAU11" s="1377"/>
      <c r="RAV11" s="1377"/>
      <c r="RAW11" s="1377"/>
      <c r="RAX11" s="1377"/>
      <c r="RAY11" s="1377"/>
      <c r="RAZ11" s="1377"/>
      <c r="RBA11" s="1377"/>
      <c r="RBB11" s="1377"/>
      <c r="RBC11" s="1377"/>
      <c r="RBD11" s="1377"/>
      <c r="RBE11" s="1377"/>
      <c r="RBF11" s="1377"/>
      <c r="RBG11" s="1377"/>
      <c r="RBH11" s="1377"/>
      <c r="RBI11" s="1377"/>
      <c r="RBJ11" s="1377"/>
      <c r="RBK11" s="1377"/>
      <c r="RBL11" s="1377"/>
      <c r="RBM11" s="1377"/>
      <c r="RBN11" s="1377"/>
      <c r="RBO11" s="1377"/>
      <c r="RBP11" s="1377"/>
      <c r="RBQ11" s="1377"/>
      <c r="RBR11" s="1377"/>
      <c r="RBS11" s="1377"/>
      <c r="RBT11" s="1377"/>
      <c r="RBU11" s="1377"/>
      <c r="RBV11" s="1377"/>
      <c r="RBW11" s="1377"/>
      <c r="RBX11" s="1377"/>
      <c r="RBY11" s="1377"/>
      <c r="RBZ11" s="1377"/>
      <c r="RCA11" s="1377"/>
      <c r="RCB11" s="1377"/>
      <c r="RCC11" s="1377"/>
      <c r="RCD11" s="1377"/>
      <c r="RCE11" s="1377"/>
      <c r="RCF11" s="1377"/>
      <c r="RCG11" s="1377"/>
      <c r="RCH11" s="1377"/>
      <c r="RCI11" s="1377"/>
      <c r="RCJ11" s="1377"/>
      <c r="RCK11" s="1377"/>
      <c r="RCL11" s="1377"/>
      <c r="RCM11" s="1377"/>
      <c r="RCN11" s="1377"/>
      <c r="RCO11" s="1377"/>
      <c r="RCP11" s="1377"/>
      <c r="RCQ11" s="1377"/>
      <c r="RCR11" s="1377"/>
      <c r="RCS11" s="1377"/>
      <c r="RCT11" s="1377"/>
      <c r="RCU11" s="1377"/>
      <c r="RCV11" s="1377"/>
      <c r="RCW11" s="1377"/>
      <c r="RCX11" s="1377"/>
      <c r="RCY11" s="1377"/>
      <c r="RCZ11" s="1377"/>
      <c r="RDA11" s="1377"/>
      <c r="RDB11" s="1377"/>
      <c r="RDC11" s="1377"/>
      <c r="RDD11" s="1377"/>
      <c r="RDE11" s="1377"/>
      <c r="RDF11" s="1377"/>
      <c r="RDG11" s="1377"/>
      <c r="RDH11" s="1377"/>
      <c r="RDI11" s="1377"/>
      <c r="RDJ11" s="1377"/>
      <c r="RDK11" s="1377"/>
      <c r="RDL11" s="1377"/>
      <c r="RDM11" s="1377"/>
      <c r="RDN11" s="1377"/>
      <c r="RDO11" s="1377"/>
      <c r="RDP11" s="1377"/>
      <c r="RDQ11" s="1377"/>
      <c r="RDR11" s="1377"/>
      <c r="RDS11" s="1377"/>
      <c r="RDT11" s="1377"/>
      <c r="RDU11" s="1377"/>
      <c r="RDV11" s="1377"/>
      <c r="RDW11" s="1377"/>
      <c r="RDX11" s="1377"/>
      <c r="RDY11" s="1377"/>
      <c r="RDZ11" s="1377"/>
      <c r="REA11" s="1377"/>
      <c r="REB11" s="1377"/>
      <c r="REC11" s="1377"/>
      <c r="RED11" s="1377"/>
      <c r="REE11" s="1377"/>
      <c r="REF11" s="1377"/>
      <c r="REG11" s="1377"/>
      <c r="REH11" s="1377"/>
      <c r="REI11" s="1377"/>
      <c r="REJ11" s="1377"/>
      <c r="REK11" s="1377"/>
      <c r="REL11" s="1377"/>
      <c r="REM11" s="1377"/>
      <c r="REN11" s="1377"/>
      <c r="REO11" s="1377"/>
      <c r="REP11" s="1377"/>
      <c r="REQ11" s="1377"/>
      <c r="RER11" s="1377"/>
      <c r="RES11" s="1377"/>
      <c r="RET11" s="1377"/>
      <c r="REU11" s="1377"/>
      <c r="REV11" s="1377"/>
      <c r="REW11" s="1377"/>
      <c r="REX11" s="1377"/>
      <c r="REY11" s="1377"/>
      <c r="REZ11" s="1377"/>
      <c r="RFA11" s="1377"/>
      <c r="RFB11" s="1377"/>
      <c r="RFC11" s="1377"/>
      <c r="RFD11" s="1377"/>
      <c r="RFE11" s="1377"/>
      <c r="RFF11" s="1377"/>
      <c r="RFG11" s="1377"/>
      <c r="RFH11" s="1377"/>
      <c r="RFI11" s="1377"/>
      <c r="RFJ11" s="1377"/>
      <c r="RFK11" s="1377"/>
      <c r="RFL11" s="1377"/>
      <c r="RFM11" s="1377"/>
      <c r="RFN11" s="1377"/>
      <c r="RFO11" s="1377"/>
      <c r="RFP11" s="1377"/>
      <c r="RFQ11" s="1377"/>
      <c r="RFR11" s="1377"/>
      <c r="RFS11" s="1377"/>
      <c r="RFT11" s="1377"/>
      <c r="RFU11" s="1377"/>
      <c r="RFV11" s="1377"/>
      <c r="RFW11" s="1377"/>
      <c r="RFX11" s="1377"/>
      <c r="RFY11" s="1377"/>
      <c r="RFZ11" s="1377"/>
      <c r="RGA11" s="1377"/>
      <c r="RGB11" s="1377"/>
      <c r="RGC11" s="1377"/>
      <c r="RGD11" s="1377"/>
      <c r="RGE11" s="1377"/>
      <c r="RGF11" s="1377"/>
      <c r="RGG11" s="1377"/>
      <c r="RGH11" s="1377"/>
      <c r="RGI11" s="1377"/>
      <c r="RGJ11" s="1377"/>
      <c r="RGK11" s="1377"/>
      <c r="RGL11" s="1377"/>
      <c r="RGM11" s="1377"/>
      <c r="RGN11" s="1377"/>
      <c r="RGO11" s="1377"/>
      <c r="RGP11" s="1377"/>
      <c r="RGQ11" s="1377"/>
      <c r="RGR11" s="1377"/>
      <c r="RGS11" s="1377"/>
      <c r="RGT11" s="1377"/>
      <c r="RGU11" s="1377"/>
      <c r="RGV11" s="1377"/>
      <c r="RGW11" s="1377"/>
      <c r="RGX11" s="1377"/>
      <c r="RGY11" s="1377"/>
      <c r="RGZ11" s="1377"/>
      <c r="RHA11" s="1377"/>
      <c r="RHB11" s="1377"/>
      <c r="RHC11" s="1377"/>
      <c r="RHD11" s="1377"/>
      <c r="RHE11" s="1377"/>
      <c r="RHF11" s="1377"/>
      <c r="RHG11" s="1377"/>
      <c r="RHH11" s="1377"/>
      <c r="RHI11" s="1377"/>
      <c r="RHJ11" s="1377"/>
      <c r="RHK11" s="1377"/>
      <c r="RHL11" s="1377"/>
      <c r="RHM11" s="1377"/>
      <c r="RHN11" s="1377"/>
      <c r="RHO11" s="1377"/>
      <c r="RHP11" s="1377"/>
      <c r="RHQ11" s="1377"/>
      <c r="RHR11" s="1377"/>
      <c r="RHS11" s="1377"/>
      <c r="RHT11" s="1377"/>
      <c r="RHU11" s="1377"/>
      <c r="RHV11" s="1377"/>
      <c r="RHW11" s="1377"/>
      <c r="RHX11" s="1377"/>
      <c r="RHY11" s="1377"/>
      <c r="RHZ11" s="1377"/>
      <c r="RIA11" s="1377"/>
      <c r="RIB11" s="1377"/>
      <c r="RIC11" s="1377"/>
      <c r="RID11" s="1377"/>
      <c r="RIE11" s="1377"/>
      <c r="RIF11" s="1377"/>
      <c r="RIG11" s="1377"/>
      <c r="RIH11" s="1377"/>
      <c r="RII11" s="1377"/>
      <c r="RIJ11" s="1377"/>
      <c r="RIK11" s="1377"/>
      <c r="RIL11" s="1377"/>
      <c r="RIM11" s="1377"/>
      <c r="RIN11" s="1377"/>
      <c r="RIO11" s="1377"/>
      <c r="RIP11" s="1377"/>
      <c r="RIQ11" s="1377"/>
      <c r="RIR11" s="1377"/>
      <c r="RIS11" s="1377"/>
      <c r="RIT11" s="1377"/>
      <c r="RIU11" s="1377"/>
      <c r="RIV11" s="1377"/>
      <c r="RIW11" s="1377"/>
      <c r="RIX11" s="1377"/>
      <c r="RIY11" s="1377"/>
      <c r="RIZ11" s="1377"/>
      <c r="RJA11" s="1377"/>
      <c r="RJB11" s="1377"/>
      <c r="RJC11" s="1377"/>
      <c r="RJD11" s="1377"/>
      <c r="RJE11" s="1377"/>
      <c r="RJF11" s="1377"/>
      <c r="RJG11" s="1377"/>
      <c r="RJH11" s="1377"/>
      <c r="RJI11" s="1377"/>
      <c r="RJJ11" s="1377"/>
      <c r="RJK11" s="1377"/>
      <c r="RJL11" s="1377"/>
      <c r="RJM11" s="1377"/>
      <c r="RJN11" s="1377"/>
      <c r="RJO11" s="1377"/>
      <c r="RJP11" s="1377"/>
      <c r="RJQ11" s="1377"/>
      <c r="RJR11" s="1377"/>
      <c r="RJS11" s="1377"/>
      <c r="RJT11" s="1377"/>
      <c r="RJU11" s="1377"/>
      <c r="RJV11" s="1377"/>
      <c r="RJW11" s="1377"/>
      <c r="RJX11" s="1377"/>
      <c r="RJY11" s="1377"/>
      <c r="RJZ11" s="1377"/>
      <c r="RKA11" s="1377"/>
      <c r="RKB11" s="1377"/>
      <c r="RKC11" s="1377"/>
      <c r="RKD11" s="1377"/>
      <c r="RKE11" s="1377"/>
      <c r="RKF11" s="1377"/>
      <c r="RKG11" s="1377"/>
      <c r="RKH11" s="1377"/>
      <c r="RKI11" s="1377"/>
      <c r="RKJ11" s="1377"/>
      <c r="RKK11" s="1377"/>
      <c r="RKL11" s="1377"/>
      <c r="RKM11" s="1377"/>
      <c r="RKN11" s="1377"/>
      <c r="RKO11" s="1377"/>
      <c r="RKP11" s="1377"/>
      <c r="RKQ11" s="1377"/>
      <c r="RKR11" s="1377"/>
      <c r="RKS11" s="1377"/>
      <c r="RKT11" s="1377"/>
      <c r="RKU11" s="1377"/>
      <c r="RKV11" s="1377"/>
      <c r="RKW11" s="1377"/>
      <c r="RKX11" s="1377"/>
      <c r="RKY11" s="1377"/>
      <c r="RKZ11" s="1377"/>
      <c r="RLA11" s="1377"/>
      <c r="RLB11" s="1377"/>
      <c r="RLC11" s="1377"/>
      <c r="RLD11" s="1377"/>
      <c r="RLE11" s="1377"/>
      <c r="RLF11" s="1377"/>
      <c r="RLG11" s="1377"/>
      <c r="RLH11" s="1377"/>
      <c r="RLI11" s="1377"/>
      <c r="RLJ11" s="1377"/>
      <c r="RLK11" s="1377"/>
      <c r="RLL11" s="1377"/>
      <c r="RLM11" s="1377"/>
      <c r="RLN11" s="1377"/>
      <c r="RLO11" s="1377"/>
      <c r="RLP11" s="1377"/>
      <c r="RLQ11" s="1377"/>
      <c r="RLR11" s="1377"/>
      <c r="RLS11" s="1377"/>
      <c r="RLT11" s="1377"/>
      <c r="RLU11" s="1377"/>
      <c r="RLV11" s="1377"/>
      <c r="RLW11" s="1377"/>
      <c r="RLX11" s="1377"/>
      <c r="RLY11" s="1377"/>
      <c r="RLZ11" s="1377"/>
      <c r="RMA11" s="1377"/>
      <c r="RMB11" s="1377"/>
      <c r="RMC11" s="1377"/>
      <c r="RMD11" s="1377"/>
      <c r="RME11" s="1377"/>
      <c r="RMF11" s="1377"/>
      <c r="RMG11" s="1377"/>
      <c r="RMH11" s="1377"/>
      <c r="RMI11" s="1377"/>
      <c r="RMJ11" s="1377"/>
      <c r="RMK11" s="1377"/>
      <c r="RML11" s="1377"/>
      <c r="RMM11" s="1377"/>
      <c r="RMN11" s="1377"/>
      <c r="RMO11" s="1377"/>
      <c r="RMP11" s="1377"/>
      <c r="RMQ11" s="1377"/>
      <c r="RMR11" s="1377"/>
      <c r="RMS11" s="1377"/>
      <c r="RMT11" s="1377"/>
      <c r="RMU11" s="1377"/>
      <c r="RMV11" s="1377"/>
      <c r="RMW11" s="1377"/>
      <c r="RMX11" s="1377"/>
      <c r="RMY11" s="1377"/>
      <c r="RMZ11" s="1377"/>
      <c r="RNA11" s="1377"/>
      <c r="RNB11" s="1377"/>
      <c r="RNC11" s="1377"/>
      <c r="RND11" s="1377"/>
      <c r="RNE11" s="1377"/>
      <c r="RNF11" s="1377"/>
      <c r="RNG11" s="1377"/>
      <c r="RNH11" s="1377"/>
      <c r="RNI11" s="1377"/>
      <c r="RNJ11" s="1377"/>
      <c r="RNK11" s="1377"/>
      <c r="RNL11" s="1377"/>
      <c r="RNM11" s="1377"/>
      <c r="RNN11" s="1377"/>
      <c r="RNO11" s="1377"/>
      <c r="RNP11" s="1377"/>
      <c r="RNQ11" s="1377"/>
      <c r="RNR11" s="1377"/>
      <c r="RNS11" s="1377"/>
      <c r="RNT11" s="1377"/>
      <c r="RNU11" s="1377"/>
      <c r="RNV11" s="1377"/>
      <c r="RNW11" s="1377"/>
      <c r="RNX11" s="1377"/>
      <c r="RNY11" s="1377"/>
      <c r="RNZ11" s="1377"/>
      <c r="ROA11" s="1377"/>
      <c r="ROB11" s="1377"/>
      <c r="ROC11" s="1377"/>
      <c r="ROD11" s="1377"/>
      <c r="ROE11" s="1377"/>
      <c r="ROF11" s="1377"/>
      <c r="ROG11" s="1377"/>
      <c r="ROH11" s="1377"/>
      <c r="ROI11" s="1377"/>
      <c r="ROJ11" s="1377"/>
      <c r="ROK11" s="1377"/>
      <c r="ROL11" s="1377"/>
      <c r="ROM11" s="1377"/>
      <c r="RON11" s="1377"/>
      <c r="ROO11" s="1377"/>
      <c r="ROP11" s="1377"/>
      <c r="ROQ11" s="1377"/>
      <c r="ROR11" s="1377"/>
      <c r="ROS11" s="1377"/>
      <c r="ROT11" s="1377"/>
      <c r="ROU11" s="1377"/>
      <c r="ROV11" s="1377"/>
      <c r="ROW11" s="1377"/>
      <c r="ROX11" s="1377"/>
      <c r="ROY11" s="1377"/>
      <c r="ROZ11" s="1377"/>
      <c r="RPA11" s="1377"/>
      <c r="RPB11" s="1377"/>
      <c r="RPC11" s="1377"/>
      <c r="RPD11" s="1377"/>
      <c r="RPE11" s="1377"/>
      <c r="RPF11" s="1377"/>
      <c r="RPG11" s="1377"/>
      <c r="RPH11" s="1377"/>
      <c r="RPI11" s="1377"/>
      <c r="RPJ11" s="1377"/>
      <c r="RPK11" s="1377"/>
      <c r="RPL11" s="1377"/>
      <c r="RPM11" s="1377"/>
      <c r="RPN11" s="1377"/>
      <c r="RPO11" s="1377"/>
      <c r="RPP11" s="1377"/>
      <c r="RPQ11" s="1377"/>
      <c r="RPR11" s="1377"/>
      <c r="RPS11" s="1377"/>
      <c r="RPT11" s="1377"/>
      <c r="RPU11" s="1377"/>
      <c r="RPV11" s="1377"/>
      <c r="RPW11" s="1377"/>
      <c r="RPX11" s="1377"/>
      <c r="RPY11" s="1377"/>
      <c r="RPZ11" s="1377"/>
      <c r="RQA11" s="1377"/>
      <c r="RQB11" s="1377"/>
      <c r="RQC11" s="1377"/>
      <c r="RQD11" s="1377"/>
      <c r="RQE11" s="1377"/>
      <c r="RQF11" s="1377"/>
      <c r="RQG11" s="1377"/>
      <c r="RQH11" s="1377"/>
      <c r="RQI11" s="1377"/>
      <c r="RQJ11" s="1377"/>
      <c r="RQK11" s="1377"/>
      <c r="RQL11" s="1377"/>
      <c r="RQM11" s="1377"/>
      <c r="RQN11" s="1377"/>
      <c r="RQO11" s="1377"/>
      <c r="RQP11" s="1377"/>
      <c r="RQQ11" s="1377"/>
      <c r="RQR11" s="1377"/>
      <c r="RQS11" s="1377"/>
      <c r="RQT11" s="1377"/>
      <c r="RQU11" s="1377"/>
      <c r="RQV11" s="1377"/>
      <c r="RQW11" s="1377"/>
      <c r="RQX11" s="1377"/>
      <c r="RQY11" s="1377"/>
      <c r="RQZ11" s="1377"/>
      <c r="RRA11" s="1377"/>
      <c r="RRB11" s="1377"/>
      <c r="RRC11" s="1377"/>
      <c r="RRD11" s="1377"/>
      <c r="RRE11" s="1377"/>
      <c r="RRF11" s="1377"/>
      <c r="RRG11" s="1377"/>
      <c r="RRH11" s="1377"/>
      <c r="RRI11" s="1377"/>
      <c r="RRJ11" s="1377"/>
      <c r="RRK11" s="1377"/>
      <c r="RRL11" s="1377"/>
      <c r="RRM11" s="1377"/>
      <c r="RRN11" s="1377"/>
      <c r="RRO11" s="1377"/>
      <c r="RRP11" s="1377"/>
      <c r="RRQ11" s="1377"/>
      <c r="RRR11" s="1377"/>
      <c r="RRS11" s="1377"/>
      <c r="RRT11" s="1377"/>
      <c r="RRU11" s="1377"/>
      <c r="RRV11" s="1377"/>
      <c r="RRW11" s="1377"/>
      <c r="RRX11" s="1377"/>
      <c r="RRY11" s="1377"/>
      <c r="RRZ11" s="1377"/>
      <c r="RSA11" s="1377"/>
      <c r="RSB11" s="1377"/>
      <c r="RSC11" s="1377"/>
      <c r="RSD11" s="1377"/>
      <c r="RSE11" s="1377"/>
      <c r="RSF11" s="1377"/>
      <c r="RSG11" s="1377"/>
      <c r="RSH11" s="1377"/>
      <c r="RSI11" s="1377"/>
      <c r="RSJ11" s="1377"/>
      <c r="RSK11" s="1377"/>
      <c r="RSL11" s="1377"/>
      <c r="RSM11" s="1377"/>
      <c r="RSN11" s="1377"/>
      <c r="RSO11" s="1377"/>
      <c r="RSP11" s="1377"/>
      <c r="RSQ11" s="1377"/>
      <c r="RSR11" s="1377"/>
      <c r="RSS11" s="1377"/>
      <c r="RST11" s="1377"/>
      <c r="RSU11" s="1377"/>
      <c r="RSV11" s="1377"/>
      <c r="RSW11" s="1377"/>
      <c r="RSX11" s="1377"/>
      <c r="RSY11" s="1377"/>
      <c r="RSZ11" s="1377"/>
      <c r="RTA11" s="1377"/>
      <c r="RTB11" s="1377"/>
      <c r="RTC11" s="1377"/>
      <c r="RTD11" s="1377"/>
      <c r="RTE11" s="1377"/>
      <c r="RTF11" s="1377"/>
      <c r="RTG11" s="1377"/>
      <c r="RTH11" s="1377"/>
      <c r="RTI11" s="1377"/>
      <c r="RTJ11" s="1377"/>
      <c r="RTK11" s="1377"/>
      <c r="RTL11" s="1377"/>
      <c r="RTM11" s="1377"/>
      <c r="RTN11" s="1377"/>
      <c r="RTO11" s="1377"/>
      <c r="RTP11" s="1377"/>
      <c r="RTQ11" s="1377"/>
      <c r="RTR11" s="1377"/>
      <c r="RTS11" s="1377"/>
      <c r="RTT11" s="1377"/>
      <c r="RTU11" s="1377"/>
      <c r="RTV11" s="1377"/>
      <c r="RTW11" s="1377"/>
      <c r="RTX11" s="1377"/>
      <c r="RTY11" s="1377"/>
      <c r="RTZ11" s="1377"/>
      <c r="RUA11" s="1377"/>
      <c r="RUB11" s="1377"/>
      <c r="RUC11" s="1377"/>
      <c r="RUD11" s="1377"/>
      <c r="RUE11" s="1377"/>
      <c r="RUF11" s="1377"/>
      <c r="RUG11" s="1377"/>
      <c r="RUH11" s="1377"/>
      <c r="RUI11" s="1377"/>
      <c r="RUJ11" s="1377"/>
      <c r="RUK11" s="1377"/>
      <c r="RUL11" s="1377"/>
      <c r="RUM11" s="1377"/>
      <c r="RUN11" s="1377"/>
      <c r="RUO11" s="1377"/>
      <c r="RUP11" s="1377"/>
      <c r="RUQ11" s="1377"/>
      <c r="RUR11" s="1377"/>
      <c r="RUS11" s="1377"/>
      <c r="RUT11" s="1377"/>
      <c r="RUU11" s="1377"/>
      <c r="RUV11" s="1377"/>
      <c r="RUW11" s="1377"/>
      <c r="RUX11" s="1377"/>
      <c r="RUY11" s="1377"/>
      <c r="RUZ11" s="1377"/>
      <c r="RVA11" s="1377"/>
      <c r="RVB11" s="1377"/>
      <c r="RVC11" s="1377"/>
      <c r="RVD11" s="1377"/>
      <c r="RVE11" s="1377"/>
      <c r="RVF11" s="1377"/>
      <c r="RVG11" s="1377"/>
      <c r="RVH11" s="1377"/>
      <c r="RVI11" s="1377"/>
      <c r="RVJ11" s="1377"/>
      <c r="RVK11" s="1377"/>
      <c r="RVL11" s="1377"/>
      <c r="RVM11" s="1377"/>
      <c r="RVN11" s="1377"/>
      <c r="RVO11" s="1377"/>
      <c r="RVP11" s="1377"/>
      <c r="RVQ11" s="1377"/>
      <c r="RVR11" s="1377"/>
      <c r="RVS11" s="1377"/>
      <c r="RVT11" s="1377"/>
      <c r="RVU11" s="1377"/>
      <c r="RVV11" s="1377"/>
      <c r="RVW11" s="1377"/>
      <c r="RVX11" s="1377"/>
      <c r="RVY11" s="1377"/>
      <c r="RVZ11" s="1377"/>
      <c r="RWA11" s="1377"/>
      <c r="RWB11" s="1377"/>
      <c r="RWC11" s="1377"/>
      <c r="RWD11" s="1377"/>
      <c r="RWE11" s="1377"/>
      <c r="RWF11" s="1377"/>
      <c r="RWG11" s="1377"/>
      <c r="RWH11" s="1377"/>
      <c r="RWI11" s="1377"/>
      <c r="RWJ11" s="1377"/>
      <c r="RWK11" s="1377"/>
      <c r="RWL11" s="1377"/>
      <c r="RWM11" s="1377"/>
      <c r="RWN11" s="1377"/>
      <c r="RWO11" s="1377"/>
      <c r="RWP11" s="1377"/>
      <c r="RWQ11" s="1377"/>
      <c r="RWR11" s="1377"/>
      <c r="RWS11" s="1377"/>
      <c r="RWT11" s="1377"/>
      <c r="RWU11" s="1377"/>
      <c r="RWV11" s="1377"/>
      <c r="RWW11" s="1377"/>
      <c r="RWX11" s="1377"/>
      <c r="RWY11" s="1377"/>
      <c r="RWZ11" s="1377"/>
      <c r="RXA11" s="1377"/>
      <c r="RXB11" s="1377"/>
      <c r="RXC11" s="1377"/>
      <c r="RXD11" s="1377"/>
      <c r="RXE11" s="1377"/>
      <c r="RXF11" s="1377"/>
      <c r="RXG11" s="1377"/>
      <c r="RXH11" s="1377"/>
      <c r="RXI11" s="1377"/>
      <c r="RXJ11" s="1377"/>
      <c r="RXK11" s="1377"/>
      <c r="RXL11" s="1377"/>
      <c r="RXM11" s="1377"/>
      <c r="RXN11" s="1377"/>
      <c r="RXO11" s="1377"/>
      <c r="RXP11" s="1377"/>
      <c r="RXQ11" s="1377"/>
      <c r="RXR11" s="1377"/>
      <c r="RXS11" s="1377"/>
      <c r="RXT11" s="1377"/>
      <c r="RXU11" s="1377"/>
      <c r="RXV11" s="1377"/>
      <c r="RXW11" s="1377"/>
      <c r="RXX11" s="1377"/>
      <c r="RXY11" s="1377"/>
      <c r="RXZ11" s="1377"/>
      <c r="RYA11" s="1377"/>
      <c r="RYB11" s="1377"/>
      <c r="RYC11" s="1377"/>
      <c r="RYD11" s="1377"/>
      <c r="RYE11" s="1377"/>
      <c r="RYF11" s="1377"/>
      <c r="RYG11" s="1377"/>
      <c r="RYH11" s="1377"/>
      <c r="RYI11" s="1377"/>
      <c r="RYJ11" s="1377"/>
      <c r="RYK11" s="1377"/>
      <c r="RYL11" s="1377"/>
      <c r="RYM11" s="1377"/>
      <c r="RYN11" s="1377"/>
      <c r="RYO11" s="1377"/>
      <c r="RYP11" s="1377"/>
      <c r="RYQ11" s="1377"/>
      <c r="RYR11" s="1377"/>
      <c r="RYS11" s="1377"/>
      <c r="RYT11" s="1377"/>
      <c r="RYU11" s="1377"/>
      <c r="RYV11" s="1377"/>
      <c r="RYW11" s="1377"/>
      <c r="RYX11" s="1377"/>
      <c r="RYY11" s="1377"/>
      <c r="RYZ11" s="1377"/>
      <c r="RZA11" s="1377"/>
      <c r="RZB11" s="1377"/>
      <c r="RZC11" s="1377"/>
      <c r="RZD11" s="1377"/>
      <c r="RZE11" s="1377"/>
      <c r="RZF11" s="1377"/>
      <c r="RZG11" s="1377"/>
      <c r="RZH11" s="1377"/>
      <c r="RZI11" s="1377"/>
      <c r="RZJ11" s="1377"/>
      <c r="RZK11" s="1377"/>
      <c r="RZL11" s="1377"/>
      <c r="RZM11" s="1377"/>
      <c r="RZN11" s="1377"/>
      <c r="RZO11" s="1377"/>
      <c r="RZP11" s="1377"/>
      <c r="RZQ11" s="1377"/>
      <c r="RZR11" s="1377"/>
      <c r="RZS11" s="1377"/>
      <c r="RZT11" s="1377"/>
      <c r="RZU11" s="1377"/>
      <c r="RZV11" s="1377"/>
      <c r="RZW11" s="1377"/>
      <c r="RZX11" s="1377"/>
      <c r="RZY11" s="1377"/>
      <c r="RZZ11" s="1377"/>
      <c r="SAA11" s="1377"/>
      <c r="SAB11" s="1377"/>
      <c r="SAC11" s="1377"/>
      <c r="SAD11" s="1377"/>
      <c r="SAE11" s="1377"/>
      <c r="SAF11" s="1377"/>
      <c r="SAG11" s="1377"/>
      <c r="SAH11" s="1377"/>
      <c r="SAI11" s="1377"/>
      <c r="SAJ11" s="1377"/>
      <c r="SAK11" s="1377"/>
      <c r="SAL11" s="1377"/>
      <c r="SAM11" s="1377"/>
      <c r="SAN11" s="1377"/>
      <c r="SAO11" s="1377"/>
      <c r="SAP11" s="1377"/>
      <c r="SAQ11" s="1377"/>
      <c r="SAR11" s="1377"/>
      <c r="SAS11" s="1377"/>
      <c r="SAT11" s="1377"/>
      <c r="SAU11" s="1377"/>
      <c r="SAV11" s="1377"/>
      <c r="SAW11" s="1377"/>
      <c r="SAX11" s="1377"/>
      <c r="SAY11" s="1377"/>
      <c r="SAZ11" s="1377"/>
      <c r="SBA11" s="1377"/>
      <c r="SBB11" s="1377"/>
      <c r="SBC11" s="1377"/>
      <c r="SBD11" s="1377"/>
      <c r="SBE11" s="1377"/>
      <c r="SBF11" s="1377"/>
      <c r="SBG11" s="1377"/>
      <c r="SBH11" s="1377"/>
      <c r="SBI11" s="1377"/>
      <c r="SBJ11" s="1377"/>
      <c r="SBK11" s="1377"/>
      <c r="SBL11" s="1377"/>
      <c r="SBM11" s="1377"/>
      <c r="SBN11" s="1377"/>
      <c r="SBO11" s="1377"/>
      <c r="SBP11" s="1377"/>
      <c r="SBQ11" s="1377"/>
      <c r="SBR11" s="1377"/>
      <c r="SBS11" s="1377"/>
      <c r="SBT11" s="1377"/>
      <c r="SBU11" s="1377"/>
      <c r="SBV11" s="1377"/>
      <c r="SBW11" s="1377"/>
      <c r="SBX11" s="1377"/>
      <c r="SBY11" s="1377"/>
      <c r="SBZ11" s="1377"/>
      <c r="SCA11" s="1377"/>
      <c r="SCB11" s="1377"/>
      <c r="SCC11" s="1377"/>
      <c r="SCD11" s="1377"/>
      <c r="SCE11" s="1377"/>
      <c r="SCF11" s="1377"/>
      <c r="SCG11" s="1377"/>
      <c r="SCH11" s="1377"/>
      <c r="SCI11" s="1377"/>
      <c r="SCJ11" s="1377"/>
      <c r="SCK11" s="1377"/>
      <c r="SCL11" s="1377"/>
      <c r="SCM11" s="1377"/>
      <c r="SCN11" s="1377"/>
      <c r="SCO11" s="1377"/>
      <c r="SCP11" s="1377"/>
      <c r="SCQ11" s="1377"/>
      <c r="SCR11" s="1377"/>
      <c r="SCS11" s="1377"/>
      <c r="SCT11" s="1377"/>
      <c r="SCU11" s="1377"/>
      <c r="SCV11" s="1377"/>
      <c r="SCW11" s="1377"/>
      <c r="SCX11" s="1377"/>
      <c r="SCY11" s="1377"/>
      <c r="SCZ11" s="1377"/>
      <c r="SDA11" s="1377"/>
      <c r="SDB11" s="1377"/>
      <c r="SDC11" s="1377"/>
      <c r="SDD11" s="1377"/>
      <c r="SDE11" s="1377"/>
      <c r="SDF11" s="1377"/>
      <c r="SDG11" s="1377"/>
      <c r="SDH11" s="1377"/>
      <c r="SDI11" s="1377"/>
      <c r="SDJ11" s="1377"/>
      <c r="SDK11" s="1377"/>
      <c r="SDL11" s="1377"/>
      <c r="SDM11" s="1377"/>
      <c r="SDN11" s="1377"/>
      <c r="SDO11" s="1377"/>
      <c r="SDP11" s="1377"/>
      <c r="SDQ11" s="1377"/>
      <c r="SDR11" s="1377"/>
      <c r="SDS11" s="1377"/>
      <c r="SDT11" s="1377"/>
      <c r="SDU11" s="1377"/>
      <c r="SDV11" s="1377"/>
      <c r="SDW11" s="1377"/>
      <c r="SDX11" s="1377"/>
      <c r="SDY11" s="1377"/>
      <c r="SDZ11" s="1377"/>
      <c r="SEA11" s="1377"/>
      <c r="SEB11" s="1377"/>
      <c r="SEC11" s="1377"/>
      <c r="SED11" s="1377"/>
      <c r="SEE11" s="1377"/>
      <c r="SEF11" s="1377"/>
      <c r="SEG11" s="1377"/>
      <c r="SEH11" s="1377"/>
      <c r="SEI11" s="1377"/>
      <c r="SEJ11" s="1377"/>
      <c r="SEK11" s="1377"/>
      <c r="SEL11" s="1377"/>
      <c r="SEM11" s="1377"/>
      <c r="SEN11" s="1377"/>
      <c r="SEO11" s="1377"/>
      <c r="SEP11" s="1377"/>
      <c r="SEQ11" s="1377"/>
      <c r="SER11" s="1377"/>
      <c r="SES11" s="1377"/>
      <c r="SET11" s="1377"/>
      <c r="SEU11" s="1377"/>
      <c r="SEV11" s="1377"/>
      <c r="SEW11" s="1377"/>
      <c r="SEX11" s="1377"/>
      <c r="SEY11" s="1377"/>
      <c r="SEZ11" s="1377"/>
      <c r="SFA11" s="1377"/>
      <c r="SFB11" s="1377"/>
      <c r="SFC11" s="1377"/>
      <c r="SFD11" s="1377"/>
      <c r="SFE11" s="1377"/>
      <c r="SFF11" s="1377"/>
      <c r="SFG11" s="1377"/>
      <c r="SFH11" s="1377"/>
      <c r="SFI11" s="1377"/>
      <c r="SFJ11" s="1377"/>
      <c r="SFK11" s="1377"/>
      <c r="SFL11" s="1377"/>
      <c r="SFM11" s="1377"/>
      <c r="SFN11" s="1377"/>
      <c r="SFO11" s="1377"/>
      <c r="SFP11" s="1377"/>
      <c r="SFQ11" s="1377"/>
      <c r="SFR11" s="1377"/>
      <c r="SFS11" s="1377"/>
      <c r="SFT11" s="1377"/>
      <c r="SFU11" s="1377"/>
      <c r="SFV11" s="1377"/>
      <c r="SFW11" s="1377"/>
      <c r="SFX11" s="1377"/>
      <c r="SFY11" s="1377"/>
      <c r="SFZ11" s="1377"/>
      <c r="SGA11" s="1377"/>
      <c r="SGB11" s="1377"/>
      <c r="SGC11" s="1377"/>
      <c r="SGD11" s="1377"/>
      <c r="SGE11" s="1377"/>
      <c r="SGF11" s="1377"/>
      <c r="SGG11" s="1377"/>
      <c r="SGH11" s="1377"/>
      <c r="SGI11" s="1377"/>
      <c r="SGJ11" s="1377"/>
      <c r="SGK11" s="1377"/>
      <c r="SGL11" s="1377"/>
      <c r="SGM11" s="1377"/>
      <c r="SGN11" s="1377"/>
      <c r="SGO11" s="1377"/>
      <c r="SGP11" s="1377"/>
      <c r="SGQ11" s="1377"/>
      <c r="SGR11" s="1377"/>
      <c r="SGS11" s="1377"/>
      <c r="SGT11" s="1377"/>
      <c r="SGU11" s="1377"/>
      <c r="SGV11" s="1377"/>
      <c r="SGW11" s="1377"/>
      <c r="SGX11" s="1377"/>
      <c r="SGY11" s="1377"/>
      <c r="SGZ11" s="1377"/>
      <c r="SHA11" s="1377"/>
      <c r="SHB11" s="1377"/>
      <c r="SHC11" s="1377"/>
      <c r="SHD11" s="1377"/>
      <c r="SHE11" s="1377"/>
      <c r="SHF11" s="1377"/>
      <c r="SHG11" s="1377"/>
      <c r="SHH11" s="1377"/>
      <c r="SHI11" s="1377"/>
      <c r="SHJ11" s="1377"/>
      <c r="SHK11" s="1377"/>
      <c r="SHL11" s="1377"/>
      <c r="SHM11" s="1377"/>
      <c r="SHN11" s="1377"/>
      <c r="SHO11" s="1377"/>
      <c r="SHP11" s="1377"/>
      <c r="SHQ11" s="1377"/>
      <c r="SHR11" s="1377"/>
      <c r="SHS11" s="1377"/>
      <c r="SHT11" s="1377"/>
      <c r="SHU11" s="1377"/>
      <c r="SHV11" s="1377"/>
      <c r="SHW11" s="1377"/>
      <c r="SHX11" s="1377"/>
      <c r="SHY11" s="1377"/>
      <c r="SHZ11" s="1377"/>
      <c r="SIA11" s="1377"/>
      <c r="SIB11" s="1377"/>
      <c r="SIC11" s="1377"/>
      <c r="SID11" s="1377"/>
      <c r="SIE11" s="1377"/>
      <c r="SIF11" s="1377"/>
      <c r="SIG11" s="1377"/>
      <c r="SIH11" s="1377"/>
      <c r="SII11" s="1377"/>
      <c r="SIJ11" s="1377"/>
      <c r="SIK11" s="1377"/>
      <c r="SIL11" s="1377"/>
      <c r="SIM11" s="1377"/>
      <c r="SIN11" s="1377"/>
      <c r="SIO11" s="1377"/>
      <c r="SIP11" s="1377"/>
      <c r="SIQ11" s="1377"/>
      <c r="SIR11" s="1377"/>
      <c r="SIS11" s="1377"/>
      <c r="SIT11" s="1377"/>
      <c r="SIU11" s="1377"/>
      <c r="SIV11" s="1377"/>
      <c r="SIW11" s="1377"/>
      <c r="SIX11" s="1377"/>
      <c r="SIY11" s="1377"/>
      <c r="SIZ11" s="1377"/>
      <c r="SJA11" s="1377"/>
      <c r="SJB11" s="1377"/>
      <c r="SJC11" s="1377"/>
      <c r="SJD11" s="1377"/>
      <c r="SJE11" s="1377"/>
      <c r="SJF11" s="1377"/>
      <c r="SJG11" s="1377"/>
      <c r="SJH11" s="1377"/>
      <c r="SJI11" s="1377"/>
      <c r="SJJ11" s="1377"/>
      <c r="SJK11" s="1377"/>
      <c r="SJL11" s="1377"/>
      <c r="SJM11" s="1377"/>
      <c r="SJN11" s="1377"/>
      <c r="SJO11" s="1377"/>
      <c r="SJP11" s="1377"/>
      <c r="SJQ11" s="1377"/>
      <c r="SJR11" s="1377"/>
      <c r="SJS11" s="1377"/>
      <c r="SJT11" s="1377"/>
      <c r="SJU11" s="1377"/>
      <c r="SJV11" s="1377"/>
      <c r="SJW11" s="1377"/>
      <c r="SJX11" s="1377"/>
      <c r="SJY11" s="1377"/>
      <c r="SJZ11" s="1377"/>
      <c r="SKA11" s="1377"/>
      <c r="SKB11" s="1377"/>
      <c r="SKC11" s="1377"/>
      <c r="SKD11" s="1377"/>
      <c r="SKE11" s="1377"/>
      <c r="SKF11" s="1377"/>
      <c r="SKG11" s="1377"/>
      <c r="SKH11" s="1377"/>
      <c r="SKI11" s="1377"/>
      <c r="SKJ11" s="1377"/>
      <c r="SKK11" s="1377"/>
      <c r="SKL11" s="1377"/>
      <c r="SKM11" s="1377"/>
      <c r="SKN11" s="1377"/>
      <c r="SKO11" s="1377"/>
      <c r="SKP11" s="1377"/>
      <c r="SKQ11" s="1377"/>
      <c r="SKR11" s="1377"/>
      <c r="SKS11" s="1377"/>
      <c r="SKT11" s="1377"/>
      <c r="SKU11" s="1377"/>
      <c r="SKV11" s="1377"/>
      <c r="SKW11" s="1377"/>
      <c r="SKX11" s="1377"/>
      <c r="SKY11" s="1377"/>
      <c r="SKZ11" s="1377"/>
      <c r="SLA11" s="1377"/>
      <c r="SLB11" s="1377"/>
      <c r="SLC11" s="1377"/>
      <c r="SLD11" s="1377"/>
      <c r="SLE11" s="1377"/>
      <c r="SLF11" s="1377"/>
      <c r="SLG11" s="1377"/>
      <c r="SLH11" s="1377"/>
      <c r="SLI11" s="1377"/>
      <c r="SLJ11" s="1377"/>
      <c r="SLK11" s="1377"/>
      <c r="SLL11" s="1377"/>
      <c r="SLM11" s="1377"/>
      <c r="SLN11" s="1377"/>
      <c r="SLO11" s="1377"/>
      <c r="SLP11" s="1377"/>
      <c r="SLQ11" s="1377"/>
      <c r="SLR11" s="1377"/>
      <c r="SLS11" s="1377"/>
      <c r="SLT11" s="1377"/>
      <c r="SLU11" s="1377"/>
      <c r="SLV11" s="1377"/>
      <c r="SLW11" s="1377"/>
      <c r="SLX11" s="1377"/>
      <c r="SLY11" s="1377"/>
      <c r="SLZ11" s="1377"/>
      <c r="SMA11" s="1377"/>
      <c r="SMB11" s="1377"/>
      <c r="SMC11" s="1377"/>
      <c r="SMD11" s="1377"/>
      <c r="SME11" s="1377"/>
      <c r="SMF11" s="1377"/>
      <c r="SMG11" s="1377"/>
      <c r="SMH11" s="1377"/>
      <c r="SMI11" s="1377"/>
      <c r="SMJ11" s="1377"/>
      <c r="SMK11" s="1377"/>
      <c r="SML11" s="1377"/>
      <c r="SMM11" s="1377"/>
      <c r="SMN11" s="1377"/>
      <c r="SMO11" s="1377"/>
      <c r="SMP11" s="1377"/>
      <c r="SMQ11" s="1377"/>
      <c r="SMR11" s="1377"/>
      <c r="SMS11" s="1377"/>
      <c r="SMT11" s="1377"/>
      <c r="SMU11" s="1377"/>
      <c r="SMV11" s="1377"/>
      <c r="SMW11" s="1377"/>
      <c r="SMX11" s="1377"/>
      <c r="SMY11" s="1377"/>
      <c r="SMZ11" s="1377"/>
      <c r="SNA11" s="1377"/>
      <c r="SNB11" s="1377"/>
      <c r="SNC11" s="1377"/>
      <c r="SND11" s="1377"/>
      <c r="SNE11" s="1377"/>
      <c r="SNF11" s="1377"/>
      <c r="SNG11" s="1377"/>
      <c r="SNH11" s="1377"/>
      <c r="SNI11" s="1377"/>
      <c r="SNJ11" s="1377"/>
      <c r="SNK11" s="1377"/>
      <c r="SNL11" s="1377"/>
      <c r="SNM11" s="1377"/>
      <c r="SNN11" s="1377"/>
      <c r="SNO11" s="1377"/>
      <c r="SNP11" s="1377"/>
      <c r="SNQ11" s="1377"/>
      <c r="SNR11" s="1377"/>
      <c r="SNS11" s="1377"/>
      <c r="SNT11" s="1377"/>
      <c r="SNU11" s="1377"/>
      <c r="SNV11" s="1377"/>
      <c r="SNW11" s="1377"/>
      <c r="SNX11" s="1377"/>
      <c r="SNY11" s="1377"/>
      <c r="SNZ11" s="1377"/>
      <c r="SOA11" s="1377"/>
      <c r="SOB11" s="1377"/>
      <c r="SOC11" s="1377"/>
      <c r="SOD11" s="1377"/>
      <c r="SOE11" s="1377"/>
      <c r="SOF11" s="1377"/>
      <c r="SOG11" s="1377"/>
      <c r="SOH11" s="1377"/>
      <c r="SOI11" s="1377"/>
      <c r="SOJ11" s="1377"/>
      <c r="SOK11" s="1377"/>
      <c r="SOL11" s="1377"/>
      <c r="SOM11" s="1377"/>
      <c r="SON11" s="1377"/>
      <c r="SOO11" s="1377"/>
      <c r="SOP11" s="1377"/>
      <c r="SOQ11" s="1377"/>
      <c r="SOR11" s="1377"/>
      <c r="SOS11" s="1377"/>
      <c r="SOT11" s="1377"/>
      <c r="SOU11" s="1377"/>
      <c r="SOV11" s="1377"/>
      <c r="SOW11" s="1377"/>
      <c r="SOX11" s="1377"/>
      <c r="SOY11" s="1377"/>
      <c r="SOZ11" s="1377"/>
      <c r="SPA11" s="1377"/>
      <c r="SPB11" s="1377"/>
      <c r="SPC11" s="1377"/>
      <c r="SPD11" s="1377"/>
      <c r="SPE11" s="1377"/>
      <c r="SPF11" s="1377"/>
      <c r="SPG11" s="1377"/>
      <c r="SPH11" s="1377"/>
      <c r="SPI11" s="1377"/>
      <c r="SPJ11" s="1377"/>
      <c r="SPK11" s="1377"/>
      <c r="SPL11" s="1377"/>
      <c r="SPM11" s="1377"/>
      <c r="SPN11" s="1377"/>
      <c r="SPO11" s="1377"/>
      <c r="SPP11" s="1377"/>
      <c r="SPQ11" s="1377"/>
      <c r="SPR11" s="1377"/>
      <c r="SPS11" s="1377"/>
      <c r="SPT11" s="1377"/>
      <c r="SPU11" s="1377"/>
      <c r="SPV11" s="1377"/>
      <c r="SPW11" s="1377"/>
      <c r="SPX11" s="1377"/>
      <c r="SPY11" s="1377"/>
      <c r="SPZ11" s="1377"/>
      <c r="SQA11" s="1377"/>
      <c r="SQB11" s="1377"/>
      <c r="SQC11" s="1377"/>
      <c r="SQD11" s="1377"/>
      <c r="SQE11" s="1377"/>
      <c r="SQF11" s="1377"/>
      <c r="SQG11" s="1377"/>
      <c r="SQH11" s="1377"/>
      <c r="SQI11" s="1377"/>
      <c r="SQJ11" s="1377"/>
      <c r="SQK11" s="1377"/>
      <c r="SQL11" s="1377"/>
      <c r="SQM11" s="1377"/>
      <c r="SQN11" s="1377"/>
      <c r="SQO11" s="1377"/>
      <c r="SQP11" s="1377"/>
      <c r="SQQ11" s="1377"/>
      <c r="SQR11" s="1377"/>
      <c r="SQS11" s="1377"/>
      <c r="SQT11" s="1377"/>
      <c r="SQU11" s="1377"/>
      <c r="SQV11" s="1377"/>
      <c r="SQW11" s="1377"/>
      <c r="SQX11" s="1377"/>
      <c r="SQY11" s="1377"/>
      <c r="SQZ11" s="1377"/>
      <c r="SRA11" s="1377"/>
      <c r="SRB11" s="1377"/>
      <c r="SRC11" s="1377"/>
      <c r="SRD11" s="1377"/>
      <c r="SRE11" s="1377"/>
      <c r="SRF11" s="1377"/>
      <c r="SRG11" s="1377"/>
      <c r="SRH11" s="1377"/>
      <c r="SRI11" s="1377"/>
      <c r="SRJ11" s="1377"/>
      <c r="SRK11" s="1377"/>
      <c r="SRL11" s="1377"/>
      <c r="SRM11" s="1377"/>
      <c r="SRN11" s="1377"/>
      <c r="SRO11" s="1377"/>
      <c r="SRP11" s="1377"/>
      <c r="SRQ11" s="1377"/>
      <c r="SRR11" s="1377"/>
      <c r="SRS11" s="1377"/>
      <c r="SRT11" s="1377"/>
      <c r="SRU11" s="1377"/>
      <c r="SRV11" s="1377"/>
      <c r="SRW11" s="1377"/>
      <c r="SRX11" s="1377"/>
      <c r="SRY11" s="1377"/>
      <c r="SRZ11" s="1377"/>
      <c r="SSA11" s="1377"/>
      <c r="SSB11" s="1377"/>
      <c r="SSC11" s="1377"/>
      <c r="SSD11" s="1377"/>
      <c r="SSE11" s="1377"/>
      <c r="SSF11" s="1377"/>
      <c r="SSG11" s="1377"/>
      <c r="SSH11" s="1377"/>
      <c r="SSI11" s="1377"/>
      <c r="SSJ11" s="1377"/>
      <c r="SSK11" s="1377"/>
      <c r="SSL11" s="1377"/>
      <c r="SSM11" s="1377"/>
      <c r="SSN11" s="1377"/>
      <c r="SSO11" s="1377"/>
      <c r="SSP11" s="1377"/>
      <c r="SSQ11" s="1377"/>
      <c r="SSR11" s="1377"/>
      <c r="SSS11" s="1377"/>
      <c r="SST11" s="1377"/>
      <c r="SSU11" s="1377"/>
      <c r="SSV11" s="1377"/>
      <c r="SSW11" s="1377"/>
      <c r="SSX11" s="1377"/>
      <c r="SSY11" s="1377"/>
      <c r="SSZ11" s="1377"/>
      <c r="STA11" s="1377"/>
      <c r="STB11" s="1377"/>
      <c r="STC11" s="1377"/>
      <c r="STD11" s="1377"/>
      <c r="STE11" s="1377"/>
      <c r="STF11" s="1377"/>
      <c r="STG11" s="1377"/>
      <c r="STH11" s="1377"/>
      <c r="STI11" s="1377"/>
      <c r="STJ11" s="1377"/>
      <c r="STK11" s="1377"/>
      <c r="STL11" s="1377"/>
      <c r="STM11" s="1377"/>
      <c r="STN11" s="1377"/>
      <c r="STO11" s="1377"/>
      <c r="STP11" s="1377"/>
      <c r="STQ11" s="1377"/>
      <c r="STR11" s="1377"/>
      <c r="STS11" s="1377"/>
      <c r="STT11" s="1377"/>
      <c r="STU11" s="1377"/>
      <c r="STV11" s="1377"/>
      <c r="STW11" s="1377"/>
      <c r="STX11" s="1377"/>
      <c r="STY11" s="1377"/>
      <c r="STZ11" s="1377"/>
      <c r="SUA11" s="1377"/>
      <c r="SUB11" s="1377"/>
      <c r="SUC11" s="1377"/>
      <c r="SUD11" s="1377"/>
      <c r="SUE11" s="1377"/>
      <c r="SUF11" s="1377"/>
      <c r="SUG11" s="1377"/>
      <c r="SUH11" s="1377"/>
      <c r="SUI11" s="1377"/>
      <c r="SUJ11" s="1377"/>
      <c r="SUK11" s="1377"/>
      <c r="SUL11" s="1377"/>
      <c r="SUM11" s="1377"/>
      <c r="SUN11" s="1377"/>
      <c r="SUO11" s="1377"/>
      <c r="SUP11" s="1377"/>
      <c r="SUQ11" s="1377"/>
      <c r="SUR11" s="1377"/>
      <c r="SUS11" s="1377"/>
      <c r="SUT11" s="1377"/>
      <c r="SUU11" s="1377"/>
      <c r="SUV11" s="1377"/>
      <c r="SUW11" s="1377"/>
      <c r="SUX11" s="1377"/>
      <c r="SUY11" s="1377"/>
      <c r="SUZ11" s="1377"/>
      <c r="SVA11" s="1377"/>
      <c r="SVB11" s="1377"/>
      <c r="SVC11" s="1377"/>
      <c r="SVD11" s="1377"/>
      <c r="SVE11" s="1377"/>
      <c r="SVF11" s="1377"/>
      <c r="SVG11" s="1377"/>
      <c r="SVH11" s="1377"/>
      <c r="SVI11" s="1377"/>
      <c r="SVJ11" s="1377"/>
      <c r="SVK11" s="1377"/>
      <c r="SVL11" s="1377"/>
      <c r="SVM11" s="1377"/>
      <c r="SVN11" s="1377"/>
      <c r="SVO11" s="1377"/>
      <c r="SVP11" s="1377"/>
      <c r="SVQ11" s="1377"/>
      <c r="SVR11" s="1377"/>
      <c r="SVS11" s="1377"/>
      <c r="SVT11" s="1377"/>
      <c r="SVU11" s="1377"/>
      <c r="SVV11" s="1377"/>
      <c r="SVW11" s="1377"/>
      <c r="SVX11" s="1377"/>
      <c r="SVY11" s="1377"/>
      <c r="SVZ11" s="1377"/>
      <c r="SWA11" s="1377"/>
      <c r="SWB11" s="1377"/>
      <c r="SWC11" s="1377"/>
      <c r="SWD11" s="1377"/>
      <c r="SWE11" s="1377"/>
      <c r="SWF11" s="1377"/>
      <c r="SWG11" s="1377"/>
      <c r="SWH11" s="1377"/>
      <c r="SWI11" s="1377"/>
      <c r="SWJ11" s="1377"/>
      <c r="SWK11" s="1377"/>
      <c r="SWL11" s="1377"/>
      <c r="SWM11" s="1377"/>
      <c r="SWN11" s="1377"/>
      <c r="SWO11" s="1377"/>
      <c r="SWP11" s="1377"/>
      <c r="SWQ11" s="1377"/>
      <c r="SWR11" s="1377"/>
      <c r="SWS11" s="1377"/>
      <c r="SWT11" s="1377"/>
      <c r="SWU11" s="1377"/>
      <c r="SWV11" s="1377"/>
      <c r="SWW11" s="1377"/>
      <c r="SWX11" s="1377"/>
      <c r="SWY11" s="1377"/>
      <c r="SWZ11" s="1377"/>
      <c r="SXA11" s="1377"/>
      <c r="SXB11" s="1377"/>
      <c r="SXC11" s="1377"/>
      <c r="SXD11" s="1377"/>
      <c r="SXE11" s="1377"/>
      <c r="SXF11" s="1377"/>
      <c r="SXG11" s="1377"/>
      <c r="SXH11" s="1377"/>
      <c r="SXI11" s="1377"/>
      <c r="SXJ11" s="1377"/>
      <c r="SXK11" s="1377"/>
      <c r="SXL11" s="1377"/>
      <c r="SXM11" s="1377"/>
      <c r="SXN11" s="1377"/>
      <c r="SXO11" s="1377"/>
      <c r="SXP11" s="1377"/>
      <c r="SXQ11" s="1377"/>
      <c r="SXR11" s="1377"/>
      <c r="SXS11" s="1377"/>
      <c r="SXT11" s="1377"/>
      <c r="SXU11" s="1377"/>
      <c r="SXV11" s="1377"/>
      <c r="SXW11" s="1377"/>
      <c r="SXX11" s="1377"/>
      <c r="SXY11" s="1377"/>
      <c r="SXZ11" s="1377"/>
      <c r="SYA11" s="1377"/>
      <c r="SYB11" s="1377"/>
      <c r="SYC11" s="1377"/>
      <c r="SYD11" s="1377"/>
      <c r="SYE11" s="1377"/>
      <c r="SYF11" s="1377"/>
      <c r="SYG11" s="1377"/>
      <c r="SYH11" s="1377"/>
      <c r="SYI11" s="1377"/>
      <c r="SYJ11" s="1377"/>
      <c r="SYK11" s="1377"/>
      <c r="SYL11" s="1377"/>
      <c r="SYM11" s="1377"/>
      <c r="SYN11" s="1377"/>
      <c r="SYO11" s="1377"/>
      <c r="SYP11" s="1377"/>
      <c r="SYQ11" s="1377"/>
      <c r="SYR11" s="1377"/>
      <c r="SYS11" s="1377"/>
      <c r="SYT11" s="1377"/>
      <c r="SYU11" s="1377"/>
      <c r="SYV11" s="1377"/>
      <c r="SYW11" s="1377"/>
      <c r="SYX11" s="1377"/>
      <c r="SYY11" s="1377"/>
      <c r="SYZ11" s="1377"/>
      <c r="SZA11" s="1377"/>
      <c r="SZB11" s="1377"/>
      <c r="SZC11" s="1377"/>
      <c r="SZD11" s="1377"/>
      <c r="SZE11" s="1377"/>
      <c r="SZF11" s="1377"/>
      <c r="SZG11" s="1377"/>
      <c r="SZH11" s="1377"/>
      <c r="SZI11" s="1377"/>
      <c r="SZJ11" s="1377"/>
      <c r="SZK11" s="1377"/>
      <c r="SZL11" s="1377"/>
      <c r="SZM11" s="1377"/>
      <c r="SZN11" s="1377"/>
      <c r="SZO11" s="1377"/>
      <c r="SZP11" s="1377"/>
      <c r="SZQ11" s="1377"/>
      <c r="SZR11" s="1377"/>
      <c r="SZS11" s="1377"/>
      <c r="SZT11" s="1377"/>
      <c r="SZU11" s="1377"/>
      <c r="SZV11" s="1377"/>
      <c r="SZW11" s="1377"/>
      <c r="SZX11" s="1377"/>
      <c r="SZY11" s="1377"/>
      <c r="SZZ11" s="1377"/>
      <c r="TAA11" s="1377"/>
      <c r="TAB11" s="1377"/>
      <c r="TAC11" s="1377"/>
      <c r="TAD11" s="1377"/>
      <c r="TAE11" s="1377"/>
      <c r="TAF11" s="1377"/>
      <c r="TAG11" s="1377"/>
      <c r="TAH11" s="1377"/>
      <c r="TAI11" s="1377"/>
      <c r="TAJ11" s="1377"/>
      <c r="TAK11" s="1377"/>
      <c r="TAL11" s="1377"/>
      <c r="TAM11" s="1377"/>
      <c r="TAN11" s="1377"/>
      <c r="TAO11" s="1377"/>
      <c r="TAP11" s="1377"/>
      <c r="TAQ11" s="1377"/>
      <c r="TAR11" s="1377"/>
      <c r="TAS11" s="1377"/>
      <c r="TAT11" s="1377"/>
      <c r="TAU11" s="1377"/>
      <c r="TAV11" s="1377"/>
      <c r="TAW11" s="1377"/>
      <c r="TAX11" s="1377"/>
      <c r="TAY11" s="1377"/>
      <c r="TAZ11" s="1377"/>
      <c r="TBA11" s="1377"/>
      <c r="TBB11" s="1377"/>
      <c r="TBC11" s="1377"/>
      <c r="TBD11" s="1377"/>
      <c r="TBE11" s="1377"/>
      <c r="TBF11" s="1377"/>
      <c r="TBG11" s="1377"/>
      <c r="TBH11" s="1377"/>
      <c r="TBI11" s="1377"/>
      <c r="TBJ11" s="1377"/>
      <c r="TBK11" s="1377"/>
      <c r="TBL11" s="1377"/>
      <c r="TBM11" s="1377"/>
      <c r="TBN11" s="1377"/>
      <c r="TBO11" s="1377"/>
      <c r="TBP11" s="1377"/>
      <c r="TBQ11" s="1377"/>
      <c r="TBR11" s="1377"/>
      <c r="TBS11" s="1377"/>
      <c r="TBT11" s="1377"/>
      <c r="TBU11" s="1377"/>
      <c r="TBV11" s="1377"/>
      <c r="TBW11" s="1377"/>
      <c r="TBX11" s="1377"/>
      <c r="TBY11" s="1377"/>
      <c r="TBZ11" s="1377"/>
      <c r="TCA11" s="1377"/>
      <c r="TCB11" s="1377"/>
      <c r="TCC11" s="1377"/>
      <c r="TCD11" s="1377"/>
      <c r="TCE11" s="1377"/>
      <c r="TCF11" s="1377"/>
      <c r="TCG11" s="1377"/>
      <c r="TCH11" s="1377"/>
      <c r="TCI11" s="1377"/>
      <c r="TCJ11" s="1377"/>
      <c r="TCK11" s="1377"/>
      <c r="TCL11" s="1377"/>
      <c r="TCM11" s="1377"/>
      <c r="TCN11" s="1377"/>
      <c r="TCO11" s="1377"/>
      <c r="TCP11" s="1377"/>
      <c r="TCQ11" s="1377"/>
      <c r="TCR11" s="1377"/>
      <c r="TCS11" s="1377"/>
      <c r="TCT11" s="1377"/>
      <c r="TCU11" s="1377"/>
      <c r="TCV11" s="1377"/>
      <c r="TCW11" s="1377"/>
      <c r="TCX11" s="1377"/>
      <c r="TCY11" s="1377"/>
      <c r="TCZ11" s="1377"/>
      <c r="TDA11" s="1377"/>
      <c r="TDB11" s="1377"/>
      <c r="TDC11" s="1377"/>
      <c r="TDD11" s="1377"/>
      <c r="TDE11" s="1377"/>
      <c r="TDF11" s="1377"/>
      <c r="TDG11" s="1377"/>
      <c r="TDH11" s="1377"/>
      <c r="TDI11" s="1377"/>
      <c r="TDJ11" s="1377"/>
      <c r="TDK11" s="1377"/>
      <c r="TDL11" s="1377"/>
      <c r="TDM11" s="1377"/>
      <c r="TDN11" s="1377"/>
      <c r="TDO11" s="1377"/>
      <c r="TDP11" s="1377"/>
      <c r="TDQ11" s="1377"/>
      <c r="TDR11" s="1377"/>
      <c r="TDS11" s="1377"/>
      <c r="TDT11" s="1377"/>
      <c r="TDU11" s="1377"/>
      <c r="TDV11" s="1377"/>
      <c r="TDW11" s="1377"/>
      <c r="TDX11" s="1377"/>
      <c r="TDY11" s="1377"/>
      <c r="TDZ11" s="1377"/>
      <c r="TEA11" s="1377"/>
      <c r="TEB11" s="1377"/>
      <c r="TEC11" s="1377"/>
      <c r="TED11" s="1377"/>
      <c r="TEE11" s="1377"/>
      <c r="TEF11" s="1377"/>
      <c r="TEG11" s="1377"/>
      <c r="TEH11" s="1377"/>
      <c r="TEI11" s="1377"/>
      <c r="TEJ11" s="1377"/>
      <c r="TEK11" s="1377"/>
      <c r="TEL11" s="1377"/>
      <c r="TEM11" s="1377"/>
      <c r="TEN11" s="1377"/>
      <c r="TEO11" s="1377"/>
      <c r="TEP11" s="1377"/>
      <c r="TEQ11" s="1377"/>
      <c r="TER11" s="1377"/>
      <c r="TES11" s="1377"/>
      <c r="TET11" s="1377"/>
      <c r="TEU11" s="1377"/>
      <c r="TEV11" s="1377"/>
      <c r="TEW11" s="1377"/>
      <c r="TEX11" s="1377"/>
      <c r="TEY11" s="1377"/>
      <c r="TEZ11" s="1377"/>
      <c r="TFA11" s="1377"/>
      <c r="TFB11" s="1377"/>
      <c r="TFC11" s="1377"/>
      <c r="TFD11" s="1377"/>
      <c r="TFE11" s="1377"/>
      <c r="TFF11" s="1377"/>
      <c r="TFG11" s="1377"/>
      <c r="TFH11" s="1377"/>
      <c r="TFI11" s="1377"/>
      <c r="TFJ11" s="1377"/>
      <c r="TFK11" s="1377"/>
      <c r="TFL11" s="1377"/>
      <c r="TFM11" s="1377"/>
      <c r="TFN11" s="1377"/>
      <c r="TFO11" s="1377"/>
      <c r="TFP11" s="1377"/>
      <c r="TFQ11" s="1377"/>
      <c r="TFR11" s="1377"/>
      <c r="TFS11" s="1377"/>
      <c r="TFT11" s="1377"/>
      <c r="TFU11" s="1377"/>
      <c r="TFV11" s="1377"/>
      <c r="TFW11" s="1377"/>
      <c r="TFX11" s="1377"/>
      <c r="TFY11" s="1377"/>
      <c r="TFZ11" s="1377"/>
      <c r="TGA11" s="1377"/>
      <c r="TGB11" s="1377"/>
      <c r="TGC11" s="1377"/>
      <c r="TGD11" s="1377"/>
      <c r="TGE11" s="1377"/>
      <c r="TGF11" s="1377"/>
      <c r="TGG11" s="1377"/>
      <c r="TGH11" s="1377"/>
      <c r="TGI11" s="1377"/>
      <c r="TGJ11" s="1377"/>
      <c r="TGK11" s="1377"/>
      <c r="TGL11" s="1377"/>
      <c r="TGM11" s="1377"/>
      <c r="TGN11" s="1377"/>
      <c r="TGO11" s="1377"/>
      <c r="TGP11" s="1377"/>
      <c r="TGQ11" s="1377"/>
      <c r="TGR11" s="1377"/>
      <c r="TGS11" s="1377"/>
      <c r="TGT11" s="1377"/>
      <c r="TGU11" s="1377"/>
      <c r="TGV11" s="1377"/>
      <c r="TGW11" s="1377"/>
      <c r="TGX11" s="1377"/>
      <c r="TGY11" s="1377"/>
      <c r="TGZ11" s="1377"/>
      <c r="THA11" s="1377"/>
      <c r="THB11" s="1377"/>
      <c r="THC11" s="1377"/>
      <c r="THD11" s="1377"/>
      <c r="THE11" s="1377"/>
      <c r="THF11" s="1377"/>
      <c r="THG11" s="1377"/>
      <c r="THH11" s="1377"/>
      <c r="THI11" s="1377"/>
      <c r="THJ11" s="1377"/>
      <c r="THK11" s="1377"/>
      <c r="THL11" s="1377"/>
      <c r="THM11" s="1377"/>
      <c r="THN11" s="1377"/>
      <c r="THO11" s="1377"/>
      <c r="THP11" s="1377"/>
      <c r="THQ11" s="1377"/>
      <c r="THR11" s="1377"/>
      <c r="THS11" s="1377"/>
      <c r="THT11" s="1377"/>
      <c r="THU11" s="1377"/>
      <c r="THV11" s="1377"/>
      <c r="THW11" s="1377"/>
      <c r="THX11" s="1377"/>
      <c r="THY11" s="1377"/>
      <c r="THZ11" s="1377"/>
      <c r="TIA11" s="1377"/>
      <c r="TIB11" s="1377"/>
      <c r="TIC11" s="1377"/>
      <c r="TID11" s="1377"/>
      <c r="TIE11" s="1377"/>
      <c r="TIF11" s="1377"/>
      <c r="TIG11" s="1377"/>
      <c r="TIH11" s="1377"/>
      <c r="TII11" s="1377"/>
      <c r="TIJ11" s="1377"/>
      <c r="TIK11" s="1377"/>
      <c r="TIL11" s="1377"/>
      <c r="TIM11" s="1377"/>
      <c r="TIN11" s="1377"/>
      <c r="TIO11" s="1377"/>
      <c r="TIP11" s="1377"/>
      <c r="TIQ11" s="1377"/>
      <c r="TIR11" s="1377"/>
      <c r="TIS11" s="1377"/>
      <c r="TIT11" s="1377"/>
      <c r="TIU11" s="1377"/>
      <c r="TIV11" s="1377"/>
      <c r="TIW11" s="1377"/>
      <c r="TIX11" s="1377"/>
      <c r="TIY11" s="1377"/>
      <c r="TIZ11" s="1377"/>
      <c r="TJA11" s="1377"/>
      <c r="TJB11" s="1377"/>
      <c r="TJC11" s="1377"/>
      <c r="TJD11" s="1377"/>
      <c r="TJE11" s="1377"/>
      <c r="TJF11" s="1377"/>
      <c r="TJG11" s="1377"/>
      <c r="TJH11" s="1377"/>
      <c r="TJI11" s="1377"/>
      <c r="TJJ11" s="1377"/>
      <c r="TJK11" s="1377"/>
      <c r="TJL11" s="1377"/>
      <c r="TJM11" s="1377"/>
      <c r="TJN11" s="1377"/>
      <c r="TJO11" s="1377"/>
      <c r="TJP11" s="1377"/>
      <c r="TJQ11" s="1377"/>
      <c r="TJR11" s="1377"/>
      <c r="TJS11" s="1377"/>
      <c r="TJT11" s="1377"/>
      <c r="TJU11" s="1377"/>
      <c r="TJV11" s="1377"/>
      <c r="TJW11" s="1377"/>
      <c r="TJX11" s="1377"/>
      <c r="TJY11" s="1377"/>
      <c r="TJZ11" s="1377"/>
      <c r="TKA11" s="1377"/>
      <c r="TKB11" s="1377"/>
      <c r="TKC11" s="1377"/>
      <c r="TKD11" s="1377"/>
      <c r="TKE11" s="1377"/>
      <c r="TKF11" s="1377"/>
      <c r="TKG11" s="1377"/>
      <c r="TKH11" s="1377"/>
      <c r="TKI11" s="1377"/>
      <c r="TKJ11" s="1377"/>
      <c r="TKK11" s="1377"/>
      <c r="TKL11" s="1377"/>
      <c r="TKM11" s="1377"/>
      <c r="TKN11" s="1377"/>
      <c r="TKO11" s="1377"/>
      <c r="TKP11" s="1377"/>
      <c r="TKQ11" s="1377"/>
      <c r="TKR11" s="1377"/>
      <c r="TKS11" s="1377"/>
      <c r="TKT11" s="1377"/>
      <c r="TKU11" s="1377"/>
      <c r="TKV11" s="1377"/>
      <c r="TKW11" s="1377"/>
      <c r="TKX11" s="1377"/>
      <c r="TKY11" s="1377"/>
      <c r="TKZ11" s="1377"/>
      <c r="TLA11" s="1377"/>
      <c r="TLB11" s="1377"/>
      <c r="TLC11" s="1377"/>
      <c r="TLD11" s="1377"/>
      <c r="TLE11" s="1377"/>
      <c r="TLF11" s="1377"/>
      <c r="TLG11" s="1377"/>
      <c r="TLH11" s="1377"/>
      <c r="TLI11" s="1377"/>
      <c r="TLJ11" s="1377"/>
      <c r="TLK11" s="1377"/>
      <c r="TLL11" s="1377"/>
      <c r="TLM11" s="1377"/>
      <c r="TLN11" s="1377"/>
      <c r="TLO11" s="1377"/>
      <c r="TLP11" s="1377"/>
      <c r="TLQ11" s="1377"/>
      <c r="TLR11" s="1377"/>
      <c r="TLS11" s="1377"/>
      <c r="TLT11" s="1377"/>
      <c r="TLU11" s="1377"/>
      <c r="TLV11" s="1377"/>
      <c r="TLW11" s="1377"/>
      <c r="TLX11" s="1377"/>
      <c r="TLY11" s="1377"/>
      <c r="TLZ11" s="1377"/>
      <c r="TMA11" s="1377"/>
      <c r="TMB11" s="1377"/>
      <c r="TMC11" s="1377"/>
      <c r="TMD11" s="1377"/>
      <c r="TME11" s="1377"/>
      <c r="TMF11" s="1377"/>
      <c r="TMG11" s="1377"/>
      <c r="TMH11" s="1377"/>
      <c r="TMI11" s="1377"/>
      <c r="TMJ11" s="1377"/>
      <c r="TMK11" s="1377"/>
      <c r="TML11" s="1377"/>
      <c r="TMM11" s="1377"/>
      <c r="TMN11" s="1377"/>
      <c r="TMO11" s="1377"/>
      <c r="TMP11" s="1377"/>
      <c r="TMQ11" s="1377"/>
      <c r="TMR11" s="1377"/>
      <c r="TMS11" s="1377"/>
      <c r="TMT11" s="1377"/>
      <c r="TMU11" s="1377"/>
      <c r="TMV11" s="1377"/>
      <c r="TMW11" s="1377"/>
      <c r="TMX11" s="1377"/>
      <c r="TMY11" s="1377"/>
      <c r="TMZ11" s="1377"/>
      <c r="TNA11" s="1377"/>
      <c r="TNB11" s="1377"/>
      <c r="TNC11" s="1377"/>
      <c r="TND11" s="1377"/>
      <c r="TNE11" s="1377"/>
      <c r="TNF11" s="1377"/>
      <c r="TNG11" s="1377"/>
      <c r="TNH11" s="1377"/>
      <c r="TNI11" s="1377"/>
      <c r="TNJ11" s="1377"/>
      <c r="TNK11" s="1377"/>
      <c r="TNL11" s="1377"/>
      <c r="TNM11" s="1377"/>
      <c r="TNN11" s="1377"/>
      <c r="TNO11" s="1377"/>
      <c r="TNP11" s="1377"/>
      <c r="TNQ11" s="1377"/>
      <c r="TNR11" s="1377"/>
      <c r="TNS11" s="1377"/>
      <c r="TNT11" s="1377"/>
      <c r="TNU11" s="1377"/>
      <c r="TNV11" s="1377"/>
      <c r="TNW11" s="1377"/>
      <c r="TNX11" s="1377"/>
      <c r="TNY11" s="1377"/>
      <c r="TNZ11" s="1377"/>
      <c r="TOA11" s="1377"/>
      <c r="TOB11" s="1377"/>
      <c r="TOC11" s="1377"/>
      <c r="TOD11" s="1377"/>
      <c r="TOE11" s="1377"/>
      <c r="TOF11" s="1377"/>
      <c r="TOG11" s="1377"/>
      <c r="TOH11" s="1377"/>
      <c r="TOI11" s="1377"/>
      <c r="TOJ11" s="1377"/>
      <c r="TOK11" s="1377"/>
      <c r="TOL11" s="1377"/>
      <c r="TOM11" s="1377"/>
      <c r="TON11" s="1377"/>
      <c r="TOO11" s="1377"/>
      <c r="TOP11" s="1377"/>
      <c r="TOQ11" s="1377"/>
      <c r="TOR11" s="1377"/>
      <c r="TOS11" s="1377"/>
      <c r="TOT11" s="1377"/>
      <c r="TOU11" s="1377"/>
      <c r="TOV11" s="1377"/>
      <c r="TOW11" s="1377"/>
      <c r="TOX11" s="1377"/>
      <c r="TOY11" s="1377"/>
      <c r="TOZ11" s="1377"/>
      <c r="TPA11" s="1377"/>
      <c r="TPB11" s="1377"/>
      <c r="TPC11" s="1377"/>
      <c r="TPD11" s="1377"/>
      <c r="TPE11" s="1377"/>
      <c r="TPF11" s="1377"/>
      <c r="TPG11" s="1377"/>
      <c r="TPH11" s="1377"/>
      <c r="TPI11" s="1377"/>
      <c r="TPJ11" s="1377"/>
      <c r="TPK11" s="1377"/>
      <c r="TPL11" s="1377"/>
      <c r="TPM11" s="1377"/>
      <c r="TPN11" s="1377"/>
      <c r="TPO11" s="1377"/>
      <c r="TPP11" s="1377"/>
      <c r="TPQ11" s="1377"/>
      <c r="TPR11" s="1377"/>
      <c r="TPS11" s="1377"/>
      <c r="TPT11" s="1377"/>
      <c r="TPU11" s="1377"/>
      <c r="TPV11" s="1377"/>
      <c r="TPW11" s="1377"/>
      <c r="TPX11" s="1377"/>
      <c r="TPY11" s="1377"/>
      <c r="TPZ11" s="1377"/>
      <c r="TQA11" s="1377"/>
      <c r="TQB11" s="1377"/>
      <c r="TQC11" s="1377"/>
      <c r="TQD11" s="1377"/>
      <c r="TQE11" s="1377"/>
      <c r="TQF11" s="1377"/>
      <c r="TQG11" s="1377"/>
      <c r="TQH11" s="1377"/>
      <c r="TQI11" s="1377"/>
      <c r="TQJ11" s="1377"/>
      <c r="TQK11" s="1377"/>
      <c r="TQL11" s="1377"/>
      <c r="TQM11" s="1377"/>
      <c r="TQN11" s="1377"/>
      <c r="TQO11" s="1377"/>
      <c r="TQP11" s="1377"/>
      <c r="TQQ11" s="1377"/>
      <c r="TQR11" s="1377"/>
      <c r="TQS11" s="1377"/>
      <c r="TQT11" s="1377"/>
      <c r="TQU11" s="1377"/>
      <c r="TQV11" s="1377"/>
      <c r="TQW11" s="1377"/>
      <c r="TQX11" s="1377"/>
      <c r="TQY11" s="1377"/>
      <c r="TQZ11" s="1377"/>
      <c r="TRA11" s="1377"/>
      <c r="TRB11" s="1377"/>
      <c r="TRC11" s="1377"/>
      <c r="TRD11" s="1377"/>
      <c r="TRE11" s="1377"/>
      <c r="TRF11" s="1377"/>
      <c r="TRG11" s="1377"/>
      <c r="TRH11" s="1377"/>
      <c r="TRI11" s="1377"/>
      <c r="TRJ11" s="1377"/>
      <c r="TRK11" s="1377"/>
      <c r="TRL11" s="1377"/>
      <c r="TRM11" s="1377"/>
      <c r="TRN11" s="1377"/>
      <c r="TRO11" s="1377"/>
      <c r="TRP11" s="1377"/>
      <c r="TRQ11" s="1377"/>
      <c r="TRR11" s="1377"/>
      <c r="TRS11" s="1377"/>
      <c r="TRT11" s="1377"/>
      <c r="TRU11" s="1377"/>
      <c r="TRV11" s="1377"/>
      <c r="TRW11" s="1377"/>
      <c r="TRX11" s="1377"/>
      <c r="TRY11" s="1377"/>
      <c r="TRZ11" s="1377"/>
      <c r="TSA11" s="1377"/>
      <c r="TSB11" s="1377"/>
      <c r="TSC11" s="1377"/>
      <c r="TSD11" s="1377"/>
      <c r="TSE11" s="1377"/>
      <c r="TSF11" s="1377"/>
      <c r="TSG11" s="1377"/>
      <c r="TSH11" s="1377"/>
      <c r="TSI11" s="1377"/>
      <c r="TSJ11" s="1377"/>
      <c r="TSK11" s="1377"/>
      <c r="TSL11" s="1377"/>
      <c r="TSM11" s="1377"/>
      <c r="TSN11" s="1377"/>
      <c r="TSO11" s="1377"/>
      <c r="TSP11" s="1377"/>
      <c r="TSQ11" s="1377"/>
      <c r="TSR11" s="1377"/>
      <c r="TSS11" s="1377"/>
      <c r="TST11" s="1377"/>
      <c r="TSU11" s="1377"/>
      <c r="TSV11" s="1377"/>
      <c r="TSW11" s="1377"/>
      <c r="TSX11" s="1377"/>
      <c r="TSY11" s="1377"/>
      <c r="TSZ11" s="1377"/>
      <c r="TTA11" s="1377"/>
      <c r="TTB11" s="1377"/>
      <c r="TTC11" s="1377"/>
      <c r="TTD11" s="1377"/>
      <c r="TTE11" s="1377"/>
      <c r="TTF11" s="1377"/>
      <c r="TTG11" s="1377"/>
      <c r="TTH11" s="1377"/>
      <c r="TTI11" s="1377"/>
      <c r="TTJ11" s="1377"/>
      <c r="TTK11" s="1377"/>
      <c r="TTL11" s="1377"/>
      <c r="TTM11" s="1377"/>
      <c r="TTN11" s="1377"/>
      <c r="TTO11" s="1377"/>
      <c r="TTP11" s="1377"/>
      <c r="TTQ11" s="1377"/>
      <c r="TTR11" s="1377"/>
      <c r="TTS11" s="1377"/>
      <c r="TTT11" s="1377"/>
      <c r="TTU11" s="1377"/>
      <c r="TTV11" s="1377"/>
      <c r="TTW11" s="1377"/>
      <c r="TTX11" s="1377"/>
      <c r="TTY11" s="1377"/>
      <c r="TTZ11" s="1377"/>
      <c r="TUA11" s="1377"/>
      <c r="TUB11" s="1377"/>
      <c r="TUC11" s="1377"/>
      <c r="TUD11" s="1377"/>
      <c r="TUE11" s="1377"/>
      <c r="TUF11" s="1377"/>
      <c r="TUG11" s="1377"/>
      <c r="TUH11" s="1377"/>
      <c r="TUI11" s="1377"/>
      <c r="TUJ11" s="1377"/>
      <c r="TUK11" s="1377"/>
      <c r="TUL11" s="1377"/>
      <c r="TUM11" s="1377"/>
      <c r="TUN11" s="1377"/>
      <c r="TUO11" s="1377"/>
      <c r="TUP11" s="1377"/>
      <c r="TUQ11" s="1377"/>
      <c r="TUR11" s="1377"/>
      <c r="TUS11" s="1377"/>
      <c r="TUT11" s="1377"/>
      <c r="TUU11" s="1377"/>
      <c r="TUV11" s="1377"/>
      <c r="TUW11" s="1377"/>
      <c r="TUX11" s="1377"/>
      <c r="TUY11" s="1377"/>
      <c r="TUZ11" s="1377"/>
      <c r="TVA11" s="1377"/>
      <c r="TVB11" s="1377"/>
      <c r="TVC11" s="1377"/>
      <c r="TVD11" s="1377"/>
      <c r="TVE11" s="1377"/>
      <c r="TVF11" s="1377"/>
      <c r="TVG11" s="1377"/>
      <c r="TVH11" s="1377"/>
      <c r="TVI11" s="1377"/>
      <c r="TVJ11" s="1377"/>
      <c r="TVK11" s="1377"/>
      <c r="TVL11" s="1377"/>
      <c r="TVM11" s="1377"/>
      <c r="TVN11" s="1377"/>
      <c r="TVO11" s="1377"/>
      <c r="TVP11" s="1377"/>
      <c r="TVQ11" s="1377"/>
      <c r="TVR11" s="1377"/>
      <c r="TVS11" s="1377"/>
      <c r="TVT11" s="1377"/>
      <c r="TVU11" s="1377"/>
      <c r="TVV11" s="1377"/>
      <c r="TVW11" s="1377"/>
      <c r="TVX11" s="1377"/>
      <c r="TVY11" s="1377"/>
      <c r="TVZ11" s="1377"/>
      <c r="TWA11" s="1377"/>
      <c r="TWB11" s="1377"/>
      <c r="TWC11" s="1377"/>
      <c r="TWD11" s="1377"/>
      <c r="TWE11" s="1377"/>
      <c r="TWF11" s="1377"/>
      <c r="TWG11" s="1377"/>
      <c r="TWH11" s="1377"/>
      <c r="TWI11" s="1377"/>
      <c r="TWJ11" s="1377"/>
      <c r="TWK11" s="1377"/>
      <c r="TWL11" s="1377"/>
      <c r="TWM11" s="1377"/>
      <c r="TWN11" s="1377"/>
      <c r="TWO11" s="1377"/>
      <c r="TWP11" s="1377"/>
      <c r="TWQ11" s="1377"/>
      <c r="TWR11" s="1377"/>
      <c r="TWS11" s="1377"/>
      <c r="TWT11" s="1377"/>
      <c r="TWU11" s="1377"/>
      <c r="TWV11" s="1377"/>
      <c r="TWW11" s="1377"/>
      <c r="TWX11" s="1377"/>
      <c r="TWY11" s="1377"/>
      <c r="TWZ11" s="1377"/>
      <c r="TXA11" s="1377"/>
      <c r="TXB11" s="1377"/>
      <c r="TXC11" s="1377"/>
      <c r="TXD11" s="1377"/>
      <c r="TXE11" s="1377"/>
      <c r="TXF11" s="1377"/>
      <c r="TXG11" s="1377"/>
      <c r="TXH11" s="1377"/>
      <c r="TXI11" s="1377"/>
      <c r="TXJ11" s="1377"/>
      <c r="TXK11" s="1377"/>
      <c r="TXL11" s="1377"/>
      <c r="TXM11" s="1377"/>
      <c r="TXN11" s="1377"/>
      <c r="TXO11" s="1377"/>
      <c r="TXP11" s="1377"/>
      <c r="TXQ11" s="1377"/>
      <c r="TXR11" s="1377"/>
      <c r="TXS11" s="1377"/>
      <c r="TXT11" s="1377"/>
      <c r="TXU11" s="1377"/>
      <c r="TXV11" s="1377"/>
      <c r="TXW11" s="1377"/>
      <c r="TXX11" s="1377"/>
      <c r="TXY11" s="1377"/>
      <c r="TXZ11" s="1377"/>
      <c r="TYA11" s="1377"/>
      <c r="TYB11" s="1377"/>
      <c r="TYC11" s="1377"/>
      <c r="TYD11" s="1377"/>
      <c r="TYE11" s="1377"/>
      <c r="TYF11" s="1377"/>
      <c r="TYG11" s="1377"/>
      <c r="TYH11" s="1377"/>
      <c r="TYI11" s="1377"/>
      <c r="TYJ11" s="1377"/>
      <c r="TYK11" s="1377"/>
      <c r="TYL11" s="1377"/>
      <c r="TYM11" s="1377"/>
      <c r="TYN11" s="1377"/>
      <c r="TYO11" s="1377"/>
      <c r="TYP11" s="1377"/>
      <c r="TYQ11" s="1377"/>
      <c r="TYR11" s="1377"/>
      <c r="TYS11" s="1377"/>
      <c r="TYT11" s="1377"/>
      <c r="TYU11" s="1377"/>
      <c r="TYV11" s="1377"/>
      <c r="TYW11" s="1377"/>
      <c r="TYX11" s="1377"/>
      <c r="TYY11" s="1377"/>
      <c r="TYZ11" s="1377"/>
      <c r="TZA11" s="1377"/>
      <c r="TZB11" s="1377"/>
      <c r="TZC11" s="1377"/>
      <c r="TZD11" s="1377"/>
      <c r="TZE11" s="1377"/>
      <c r="TZF11" s="1377"/>
      <c r="TZG11" s="1377"/>
      <c r="TZH11" s="1377"/>
      <c r="TZI11" s="1377"/>
      <c r="TZJ11" s="1377"/>
      <c r="TZK11" s="1377"/>
      <c r="TZL11" s="1377"/>
      <c r="TZM11" s="1377"/>
      <c r="TZN11" s="1377"/>
      <c r="TZO11" s="1377"/>
      <c r="TZP11" s="1377"/>
      <c r="TZQ11" s="1377"/>
      <c r="TZR11" s="1377"/>
      <c r="TZS11" s="1377"/>
      <c r="TZT11" s="1377"/>
      <c r="TZU11" s="1377"/>
      <c r="TZV11" s="1377"/>
      <c r="TZW11" s="1377"/>
      <c r="TZX11" s="1377"/>
      <c r="TZY11" s="1377"/>
      <c r="TZZ11" s="1377"/>
      <c r="UAA11" s="1377"/>
      <c r="UAB11" s="1377"/>
      <c r="UAC11" s="1377"/>
      <c r="UAD11" s="1377"/>
      <c r="UAE11" s="1377"/>
      <c r="UAF11" s="1377"/>
      <c r="UAG11" s="1377"/>
      <c r="UAH11" s="1377"/>
      <c r="UAI11" s="1377"/>
      <c r="UAJ11" s="1377"/>
      <c r="UAK11" s="1377"/>
      <c r="UAL11" s="1377"/>
      <c r="UAM11" s="1377"/>
      <c r="UAN11" s="1377"/>
      <c r="UAO11" s="1377"/>
      <c r="UAP11" s="1377"/>
      <c r="UAQ11" s="1377"/>
      <c r="UAR11" s="1377"/>
      <c r="UAS11" s="1377"/>
      <c r="UAT11" s="1377"/>
      <c r="UAU11" s="1377"/>
      <c r="UAV11" s="1377"/>
      <c r="UAW11" s="1377"/>
      <c r="UAX11" s="1377"/>
      <c r="UAY11" s="1377"/>
      <c r="UAZ11" s="1377"/>
      <c r="UBA11" s="1377"/>
      <c r="UBB11" s="1377"/>
      <c r="UBC11" s="1377"/>
      <c r="UBD11" s="1377"/>
      <c r="UBE11" s="1377"/>
      <c r="UBF11" s="1377"/>
      <c r="UBG11" s="1377"/>
      <c r="UBH11" s="1377"/>
      <c r="UBI11" s="1377"/>
      <c r="UBJ11" s="1377"/>
      <c r="UBK11" s="1377"/>
      <c r="UBL11" s="1377"/>
      <c r="UBM11" s="1377"/>
      <c r="UBN11" s="1377"/>
      <c r="UBO11" s="1377"/>
      <c r="UBP11" s="1377"/>
      <c r="UBQ11" s="1377"/>
      <c r="UBR11" s="1377"/>
      <c r="UBS11" s="1377"/>
      <c r="UBT11" s="1377"/>
      <c r="UBU11" s="1377"/>
      <c r="UBV11" s="1377"/>
      <c r="UBW11" s="1377"/>
      <c r="UBX11" s="1377"/>
      <c r="UBY11" s="1377"/>
      <c r="UBZ11" s="1377"/>
      <c r="UCA11" s="1377"/>
      <c r="UCB11" s="1377"/>
      <c r="UCC11" s="1377"/>
      <c r="UCD11" s="1377"/>
      <c r="UCE11" s="1377"/>
      <c r="UCF11" s="1377"/>
      <c r="UCG11" s="1377"/>
      <c r="UCH11" s="1377"/>
      <c r="UCI11" s="1377"/>
      <c r="UCJ11" s="1377"/>
      <c r="UCK11" s="1377"/>
      <c r="UCL11" s="1377"/>
      <c r="UCM11" s="1377"/>
      <c r="UCN11" s="1377"/>
      <c r="UCO11" s="1377"/>
      <c r="UCP11" s="1377"/>
      <c r="UCQ11" s="1377"/>
      <c r="UCR11" s="1377"/>
      <c r="UCS11" s="1377"/>
      <c r="UCT11" s="1377"/>
      <c r="UCU11" s="1377"/>
      <c r="UCV11" s="1377"/>
      <c r="UCW11" s="1377"/>
      <c r="UCX11" s="1377"/>
      <c r="UCY11" s="1377"/>
      <c r="UCZ11" s="1377"/>
      <c r="UDA11" s="1377"/>
      <c r="UDB11" s="1377"/>
      <c r="UDC11" s="1377"/>
      <c r="UDD11" s="1377"/>
      <c r="UDE11" s="1377"/>
      <c r="UDF11" s="1377"/>
      <c r="UDG11" s="1377"/>
      <c r="UDH11" s="1377"/>
      <c r="UDI11" s="1377"/>
      <c r="UDJ11" s="1377"/>
      <c r="UDK11" s="1377"/>
      <c r="UDL11" s="1377"/>
      <c r="UDM11" s="1377"/>
      <c r="UDN11" s="1377"/>
      <c r="UDO11" s="1377"/>
      <c r="UDP11" s="1377"/>
      <c r="UDQ11" s="1377"/>
      <c r="UDR11" s="1377"/>
      <c r="UDS11" s="1377"/>
      <c r="UDT11" s="1377"/>
      <c r="UDU11" s="1377"/>
      <c r="UDV11" s="1377"/>
      <c r="UDW11" s="1377"/>
      <c r="UDX11" s="1377"/>
      <c r="UDY11" s="1377"/>
      <c r="UDZ11" s="1377"/>
      <c r="UEA11" s="1377"/>
      <c r="UEB11" s="1377"/>
      <c r="UEC11" s="1377"/>
      <c r="UED11" s="1377"/>
      <c r="UEE11" s="1377"/>
      <c r="UEF11" s="1377"/>
      <c r="UEG11" s="1377"/>
      <c r="UEH11" s="1377"/>
      <c r="UEI11" s="1377"/>
      <c r="UEJ11" s="1377"/>
      <c r="UEK11" s="1377"/>
      <c r="UEL11" s="1377"/>
      <c r="UEM11" s="1377"/>
      <c r="UEN11" s="1377"/>
      <c r="UEO11" s="1377"/>
      <c r="UEP11" s="1377"/>
      <c r="UEQ11" s="1377"/>
      <c r="UER11" s="1377"/>
      <c r="UES11" s="1377"/>
      <c r="UET11" s="1377"/>
      <c r="UEU11" s="1377"/>
      <c r="UEV11" s="1377"/>
      <c r="UEW11" s="1377"/>
      <c r="UEX11" s="1377"/>
      <c r="UEY11" s="1377"/>
      <c r="UEZ11" s="1377"/>
      <c r="UFA11" s="1377"/>
      <c r="UFB11" s="1377"/>
      <c r="UFC11" s="1377"/>
      <c r="UFD11" s="1377"/>
      <c r="UFE11" s="1377"/>
      <c r="UFF11" s="1377"/>
      <c r="UFG11" s="1377"/>
      <c r="UFH11" s="1377"/>
      <c r="UFI11" s="1377"/>
      <c r="UFJ11" s="1377"/>
      <c r="UFK11" s="1377"/>
      <c r="UFL11" s="1377"/>
      <c r="UFM11" s="1377"/>
      <c r="UFN11" s="1377"/>
      <c r="UFO11" s="1377"/>
      <c r="UFP11" s="1377"/>
      <c r="UFQ11" s="1377"/>
      <c r="UFR11" s="1377"/>
      <c r="UFS11" s="1377"/>
      <c r="UFT11" s="1377"/>
      <c r="UFU11" s="1377"/>
      <c r="UFV11" s="1377"/>
      <c r="UFW11" s="1377"/>
      <c r="UFX11" s="1377"/>
      <c r="UFY11" s="1377"/>
      <c r="UFZ11" s="1377"/>
      <c r="UGA11" s="1377"/>
      <c r="UGB11" s="1377"/>
      <c r="UGC11" s="1377"/>
      <c r="UGD11" s="1377"/>
      <c r="UGE11" s="1377"/>
      <c r="UGF11" s="1377"/>
      <c r="UGG11" s="1377"/>
      <c r="UGH11" s="1377"/>
      <c r="UGI11" s="1377"/>
      <c r="UGJ11" s="1377"/>
      <c r="UGK11" s="1377"/>
      <c r="UGL11" s="1377"/>
      <c r="UGM11" s="1377"/>
      <c r="UGN11" s="1377"/>
      <c r="UGO11" s="1377"/>
      <c r="UGP11" s="1377"/>
      <c r="UGQ11" s="1377"/>
      <c r="UGR11" s="1377"/>
      <c r="UGS11" s="1377"/>
      <c r="UGT11" s="1377"/>
      <c r="UGU11" s="1377"/>
      <c r="UGV11" s="1377"/>
      <c r="UGW11" s="1377"/>
      <c r="UGX11" s="1377"/>
      <c r="UGY11" s="1377"/>
      <c r="UGZ11" s="1377"/>
      <c r="UHA11" s="1377"/>
      <c r="UHB11" s="1377"/>
      <c r="UHC11" s="1377"/>
      <c r="UHD11" s="1377"/>
      <c r="UHE11" s="1377"/>
      <c r="UHF11" s="1377"/>
      <c r="UHG11" s="1377"/>
      <c r="UHH11" s="1377"/>
      <c r="UHI11" s="1377"/>
      <c r="UHJ11" s="1377"/>
      <c r="UHK11" s="1377"/>
      <c r="UHL11" s="1377"/>
      <c r="UHM11" s="1377"/>
      <c r="UHN11" s="1377"/>
      <c r="UHO11" s="1377"/>
      <c r="UHP11" s="1377"/>
      <c r="UHQ11" s="1377"/>
      <c r="UHR11" s="1377"/>
      <c r="UHS11" s="1377"/>
      <c r="UHT11" s="1377"/>
      <c r="UHU11" s="1377"/>
      <c r="UHV11" s="1377"/>
      <c r="UHW11" s="1377"/>
      <c r="UHX11" s="1377"/>
      <c r="UHY11" s="1377"/>
      <c r="UHZ11" s="1377"/>
      <c r="UIA11" s="1377"/>
      <c r="UIB11" s="1377"/>
      <c r="UIC11" s="1377"/>
      <c r="UID11" s="1377"/>
      <c r="UIE11" s="1377"/>
      <c r="UIF11" s="1377"/>
      <c r="UIG11" s="1377"/>
      <c r="UIH11" s="1377"/>
      <c r="UII11" s="1377"/>
      <c r="UIJ11" s="1377"/>
      <c r="UIK11" s="1377"/>
      <c r="UIL11" s="1377"/>
      <c r="UIM11" s="1377"/>
      <c r="UIN11" s="1377"/>
      <c r="UIO11" s="1377"/>
      <c r="UIP11" s="1377"/>
      <c r="UIQ11" s="1377"/>
      <c r="UIR11" s="1377"/>
      <c r="UIS11" s="1377"/>
      <c r="UIT11" s="1377"/>
      <c r="UIU11" s="1377"/>
      <c r="UIV11" s="1377"/>
      <c r="UIW11" s="1377"/>
      <c r="UIX11" s="1377"/>
      <c r="UIY11" s="1377"/>
      <c r="UIZ11" s="1377"/>
      <c r="UJA11" s="1377"/>
      <c r="UJB11" s="1377"/>
      <c r="UJC11" s="1377"/>
      <c r="UJD11" s="1377"/>
      <c r="UJE11" s="1377"/>
      <c r="UJF11" s="1377"/>
      <c r="UJG11" s="1377"/>
      <c r="UJH11" s="1377"/>
      <c r="UJI11" s="1377"/>
      <c r="UJJ11" s="1377"/>
      <c r="UJK11" s="1377"/>
      <c r="UJL11" s="1377"/>
      <c r="UJM11" s="1377"/>
      <c r="UJN11" s="1377"/>
      <c r="UJO11" s="1377"/>
      <c r="UJP11" s="1377"/>
      <c r="UJQ11" s="1377"/>
      <c r="UJR11" s="1377"/>
      <c r="UJS11" s="1377"/>
      <c r="UJT11" s="1377"/>
      <c r="UJU11" s="1377"/>
      <c r="UJV11" s="1377"/>
      <c r="UJW11" s="1377"/>
      <c r="UJX11" s="1377"/>
      <c r="UJY11" s="1377"/>
      <c r="UJZ11" s="1377"/>
      <c r="UKA11" s="1377"/>
      <c r="UKB11" s="1377"/>
      <c r="UKC11" s="1377"/>
      <c r="UKD11" s="1377"/>
      <c r="UKE11" s="1377"/>
      <c r="UKF11" s="1377"/>
      <c r="UKG11" s="1377"/>
      <c r="UKH11" s="1377"/>
      <c r="UKI11" s="1377"/>
      <c r="UKJ11" s="1377"/>
      <c r="UKK11" s="1377"/>
      <c r="UKL11" s="1377"/>
      <c r="UKM11" s="1377"/>
      <c r="UKN11" s="1377"/>
      <c r="UKO11" s="1377"/>
      <c r="UKP11" s="1377"/>
      <c r="UKQ11" s="1377"/>
      <c r="UKR11" s="1377"/>
      <c r="UKS11" s="1377"/>
      <c r="UKT11" s="1377"/>
      <c r="UKU11" s="1377"/>
      <c r="UKV11" s="1377"/>
      <c r="UKW11" s="1377"/>
      <c r="UKX11" s="1377"/>
      <c r="UKY11" s="1377"/>
      <c r="UKZ11" s="1377"/>
      <c r="ULA11" s="1377"/>
      <c r="ULB11" s="1377"/>
      <c r="ULC11" s="1377"/>
      <c r="ULD11" s="1377"/>
      <c r="ULE11" s="1377"/>
      <c r="ULF11" s="1377"/>
      <c r="ULG11" s="1377"/>
      <c r="ULH11" s="1377"/>
      <c r="ULI11" s="1377"/>
      <c r="ULJ11" s="1377"/>
      <c r="ULK11" s="1377"/>
      <c r="ULL11" s="1377"/>
      <c r="ULM11" s="1377"/>
      <c r="ULN11" s="1377"/>
      <c r="ULO11" s="1377"/>
      <c r="ULP11" s="1377"/>
      <c r="ULQ11" s="1377"/>
      <c r="ULR11" s="1377"/>
      <c r="ULS11" s="1377"/>
      <c r="ULT11" s="1377"/>
      <c r="ULU11" s="1377"/>
      <c r="ULV11" s="1377"/>
      <c r="ULW11" s="1377"/>
      <c r="ULX11" s="1377"/>
      <c r="ULY11" s="1377"/>
      <c r="ULZ11" s="1377"/>
      <c r="UMA11" s="1377"/>
      <c r="UMB11" s="1377"/>
      <c r="UMC11" s="1377"/>
      <c r="UMD11" s="1377"/>
      <c r="UME11" s="1377"/>
      <c r="UMF11" s="1377"/>
      <c r="UMG11" s="1377"/>
      <c r="UMH11" s="1377"/>
      <c r="UMI11" s="1377"/>
      <c r="UMJ11" s="1377"/>
      <c r="UMK11" s="1377"/>
      <c r="UML11" s="1377"/>
      <c r="UMM11" s="1377"/>
      <c r="UMN11" s="1377"/>
      <c r="UMO11" s="1377"/>
      <c r="UMP11" s="1377"/>
      <c r="UMQ11" s="1377"/>
      <c r="UMR11" s="1377"/>
      <c r="UMS11" s="1377"/>
      <c r="UMT11" s="1377"/>
      <c r="UMU11" s="1377"/>
      <c r="UMV11" s="1377"/>
      <c r="UMW11" s="1377"/>
      <c r="UMX11" s="1377"/>
      <c r="UMY11" s="1377"/>
      <c r="UMZ11" s="1377"/>
      <c r="UNA11" s="1377"/>
      <c r="UNB11" s="1377"/>
      <c r="UNC11" s="1377"/>
      <c r="UND11" s="1377"/>
      <c r="UNE11" s="1377"/>
      <c r="UNF11" s="1377"/>
      <c r="UNG11" s="1377"/>
      <c r="UNH11" s="1377"/>
      <c r="UNI11" s="1377"/>
      <c r="UNJ11" s="1377"/>
      <c r="UNK11" s="1377"/>
      <c r="UNL11" s="1377"/>
      <c r="UNM11" s="1377"/>
      <c r="UNN11" s="1377"/>
      <c r="UNO11" s="1377"/>
      <c r="UNP11" s="1377"/>
      <c r="UNQ11" s="1377"/>
      <c r="UNR11" s="1377"/>
      <c r="UNS11" s="1377"/>
      <c r="UNT11" s="1377"/>
      <c r="UNU11" s="1377"/>
      <c r="UNV11" s="1377"/>
      <c r="UNW11" s="1377"/>
      <c r="UNX11" s="1377"/>
      <c r="UNY11" s="1377"/>
      <c r="UNZ11" s="1377"/>
      <c r="UOA11" s="1377"/>
      <c r="UOB11" s="1377"/>
      <c r="UOC11" s="1377"/>
      <c r="UOD11" s="1377"/>
      <c r="UOE11" s="1377"/>
      <c r="UOF11" s="1377"/>
      <c r="UOG11" s="1377"/>
      <c r="UOH11" s="1377"/>
      <c r="UOI11" s="1377"/>
      <c r="UOJ11" s="1377"/>
      <c r="UOK11" s="1377"/>
      <c r="UOL11" s="1377"/>
      <c r="UOM11" s="1377"/>
      <c r="UON11" s="1377"/>
      <c r="UOO11" s="1377"/>
      <c r="UOP11" s="1377"/>
      <c r="UOQ11" s="1377"/>
      <c r="UOR11" s="1377"/>
      <c r="UOS11" s="1377"/>
      <c r="UOT11" s="1377"/>
      <c r="UOU11" s="1377"/>
      <c r="UOV11" s="1377"/>
      <c r="UOW11" s="1377"/>
      <c r="UOX11" s="1377"/>
      <c r="UOY11" s="1377"/>
      <c r="UOZ11" s="1377"/>
      <c r="UPA11" s="1377"/>
      <c r="UPB11" s="1377"/>
      <c r="UPC11" s="1377"/>
      <c r="UPD11" s="1377"/>
      <c r="UPE11" s="1377"/>
      <c r="UPF11" s="1377"/>
      <c r="UPG11" s="1377"/>
      <c r="UPH11" s="1377"/>
      <c r="UPI11" s="1377"/>
      <c r="UPJ11" s="1377"/>
      <c r="UPK11" s="1377"/>
      <c r="UPL11" s="1377"/>
      <c r="UPM11" s="1377"/>
      <c r="UPN11" s="1377"/>
      <c r="UPO11" s="1377"/>
      <c r="UPP11" s="1377"/>
      <c r="UPQ11" s="1377"/>
      <c r="UPR11" s="1377"/>
      <c r="UPS11" s="1377"/>
      <c r="UPT11" s="1377"/>
      <c r="UPU11" s="1377"/>
      <c r="UPV11" s="1377"/>
      <c r="UPW11" s="1377"/>
      <c r="UPX11" s="1377"/>
      <c r="UPY11" s="1377"/>
      <c r="UPZ11" s="1377"/>
      <c r="UQA11" s="1377"/>
      <c r="UQB11" s="1377"/>
      <c r="UQC11" s="1377"/>
      <c r="UQD11" s="1377"/>
      <c r="UQE11" s="1377"/>
      <c r="UQF11" s="1377"/>
      <c r="UQG11" s="1377"/>
      <c r="UQH11" s="1377"/>
      <c r="UQI11" s="1377"/>
      <c r="UQJ11" s="1377"/>
      <c r="UQK11" s="1377"/>
      <c r="UQL11" s="1377"/>
      <c r="UQM11" s="1377"/>
      <c r="UQN11" s="1377"/>
      <c r="UQO11" s="1377"/>
      <c r="UQP11" s="1377"/>
      <c r="UQQ11" s="1377"/>
      <c r="UQR11" s="1377"/>
      <c r="UQS11" s="1377"/>
      <c r="UQT11" s="1377"/>
      <c r="UQU11" s="1377"/>
      <c r="UQV11" s="1377"/>
      <c r="UQW11" s="1377"/>
      <c r="UQX11" s="1377"/>
      <c r="UQY11" s="1377"/>
      <c r="UQZ11" s="1377"/>
      <c r="URA11" s="1377"/>
      <c r="URB11" s="1377"/>
      <c r="URC11" s="1377"/>
      <c r="URD11" s="1377"/>
      <c r="URE11" s="1377"/>
      <c r="URF11" s="1377"/>
      <c r="URG11" s="1377"/>
      <c r="URH11" s="1377"/>
      <c r="URI11" s="1377"/>
      <c r="URJ11" s="1377"/>
      <c r="URK11" s="1377"/>
      <c r="URL11" s="1377"/>
      <c r="URM11" s="1377"/>
      <c r="URN11" s="1377"/>
      <c r="URO11" s="1377"/>
      <c r="URP11" s="1377"/>
      <c r="URQ11" s="1377"/>
      <c r="URR11" s="1377"/>
      <c r="URS11" s="1377"/>
      <c r="URT11" s="1377"/>
      <c r="URU11" s="1377"/>
      <c r="URV11" s="1377"/>
      <c r="URW11" s="1377"/>
      <c r="URX11" s="1377"/>
      <c r="URY11" s="1377"/>
      <c r="URZ11" s="1377"/>
      <c r="USA11" s="1377"/>
      <c r="USB11" s="1377"/>
      <c r="USC11" s="1377"/>
      <c r="USD11" s="1377"/>
      <c r="USE11" s="1377"/>
      <c r="USF11" s="1377"/>
      <c r="USG11" s="1377"/>
      <c r="USH11" s="1377"/>
      <c r="USI11" s="1377"/>
      <c r="USJ11" s="1377"/>
      <c r="USK11" s="1377"/>
      <c r="USL11" s="1377"/>
      <c r="USM11" s="1377"/>
      <c r="USN11" s="1377"/>
      <c r="USO11" s="1377"/>
      <c r="USP11" s="1377"/>
      <c r="USQ11" s="1377"/>
      <c r="USR11" s="1377"/>
      <c r="USS11" s="1377"/>
      <c r="UST11" s="1377"/>
      <c r="USU11" s="1377"/>
      <c r="USV11" s="1377"/>
      <c r="USW11" s="1377"/>
      <c r="USX11" s="1377"/>
      <c r="USY11" s="1377"/>
      <c r="USZ11" s="1377"/>
      <c r="UTA11" s="1377"/>
      <c r="UTB11" s="1377"/>
      <c r="UTC11" s="1377"/>
      <c r="UTD11" s="1377"/>
      <c r="UTE11" s="1377"/>
      <c r="UTF11" s="1377"/>
      <c r="UTG11" s="1377"/>
      <c r="UTH11" s="1377"/>
      <c r="UTI11" s="1377"/>
      <c r="UTJ11" s="1377"/>
      <c r="UTK11" s="1377"/>
      <c r="UTL11" s="1377"/>
      <c r="UTM11" s="1377"/>
      <c r="UTN11" s="1377"/>
      <c r="UTO11" s="1377"/>
      <c r="UTP11" s="1377"/>
      <c r="UTQ11" s="1377"/>
      <c r="UTR11" s="1377"/>
      <c r="UTS11" s="1377"/>
      <c r="UTT11" s="1377"/>
      <c r="UTU11" s="1377"/>
      <c r="UTV11" s="1377"/>
      <c r="UTW11" s="1377"/>
      <c r="UTX11" s="1377"/>
      <c r="UTY11" s="1377"/>
      <c r="UTZ11" s="1377"/>
      <c r="UUA11" s="1377"/>
      <c r="UUB11" s="1377"/>
      <c r="UUC11" s="1377"/>
      <c r="UUD11" s="1377"/>
      <c r="UUE11" s="1377"/>
      <c r="UUF11" s="1377"/>
      <c r="UUG11" s="1377"/>
      <c r="UUH11" s="1377"/>
      <c r="UUI11" s="1377"/>
      <c r="UUJ11" s="1377"/>
      <c r="UUK11" s="1377"/>
      <c r="UUL11" s="1377"/>
      <c r="UUM11" s="1377"/>
      <c r="UUN11" s="1377"/>
      <c r="UUO11" s="1377"/>
      <c r="UUP11" s="1377"/>
      <c r="UUQ11" s="1377"/>
      <c r="UUR11" s="1377"/>
      <c r="UUS11" s="1377"/>
      <c r="UUT11" s="1377"/>
      <c r="UUU11" s="1377"/>
      <c r="UUV11" s="1377"/>
      <c r="UUW11" s="1377"/>
      <c r="UUX11" s="1377"/>
      <c r="UUY11" s="1377"/>
      <c r="UUZ11" s="1377"/>
      <c r="UVA11" s="1377"/>
      <c r="UVB11" s="1377"/>
      <c r="UVC11" s="1377"/>
      <c r="UVD11" s="1377"/>
      <c r="UVE11" s="1377"/>
      <c r="UVF11" s="1377"/>
      <c r="UVG11" s="1377"/>
      <c r="UVH11" s="1377"/>
      <c r="UVI11" s="1377"/>
      <c r="UVJ11" s="1377"/>
      <c r="UVK11" s="1377"/>
      <c r="UVL11" s="1377"/>
      <c r="UVM11" s="1377"/>
      <c r="UVN11" s="1377"/>
      <c r="UVO11" s="1377"/>
      <c r="UVP11" s="1377"/>
      <c r="UVQ11" s="1377"/>
      <c r="UVR11" s="1377"/>
      <c r="UVS11" s="1377"/>
      <c r="UVT11" s="1377"/>
      <c r="UVU11" s="1377"/>
      <c r="UVV11" s="1377"/>
      <c r="UVW11" s="1377"/>
      <c r="UVX11" s="1377"/>
      <c r="UVY11" s="1377"/>
      <c r="UVZ11" s="1377"/>
      <c r="UWA11" s="1377"/>
      <c r="UWB11" s="1377"/>
      <c r="UWC11" s="1377"/>
      <c r="UWD11" s="1377"/>
      <c r="UWE11" s="1377"/>
      <c r="UWF11" s="1377"/>
      <c r="UWG11" s="1377"/>
      <c r="UWH11" s="1377"/>
      <c r="UWI11" s="1377"/>
      <c r="UWJ11" s="1377"/>
      <c r="UWK11" s="1377"/>
      <c r="UWL11" s="1377"/>
      <c r="UWM11" s="1377"/>
      <c r="UWN11" s="1377"/>
      <c r="UWO11" s="1377"/>
      <c r="UWP11" s="1377"/>
      <c r="UWQ11" s="1377"/>
      <c r="UWR11" s="1377"/>
      <c r="UWS11" s="1377"/>
      <c r="UWT11" s="1377"/>
      <c r="UWU11" s="1377"/>
      <c r="UWV11" s="1377"/>
      <c r="UWW11" s="1377"/>
      <c r="UWX11" s="1377"/>
      <c r="UWY11" s="1377"/>
      <c r="UWZ11" s="1377"/>
      <c r="UXA11" s="1377"/>
      <c r="UXB11" s="1377"/>
      <c r="UXC11" s="1377"/>
      <c r="UXD11" s="1377"/>
      <c r="UXE11" s="1377"/>
      <c r="UXF11" s="1377"/>
      <c r="UXG11" s="1377"/>
      <c r="UXH11" s="1377"/>
      <c r="UXI11" s="1377"/>
      <c r="UXJ11" s="1377"/>
      <c r="UXK11" s="1377"/>
      <c r="UXL11" s="1377"/>
      <c r="UXM11" s="1377"/>
      <c r="UXN11" s="1377"/>
      <c r="UXO11" s="1377"/>
      <c r="UXP11" s="1377"/>
      <c r="UXQ11" s="1377"/>
      <c r="UXR11" s="1377"/>
      <c r="UXS11" s="1377"/>
      <c r="UXT11" s="1377"/>
      <c r="UXU11" s="1377"/>
      <c r="UXV11" s="1377"/>
      <c r="UXW11" s="1377"/>
      <c r="UXX11" s="1377"/>
      <c r="UXY11" s="1377"/>
      <c r="UXZ11" s="1377"/>
      <c r="UYA11" s="1377"/>
      <c r="UYB11" s="1377"/>
      <c r="UYC11" s="1377"/>
      <c r="UYD11" s="1377"/>
      <c r="UYE11" s="1377"/>
      <c r="UYF11" s="1377"/>
      <c r="UYG11" s="1377"/>
      <c r="UYH11" s="1377"/>
      <c r="UYI11" s="1377"/>
      <c r="UYJ11" s="1377"/>
      <c r="UYK11" s="1377"/>
      <c r="UYL11" s="1377"/>
      <c r="UYM11" s="1377"/>
      <c r="UYN11" s="1377"/>
      <c r="UYO11" s="1377"/>
      <c r="UYP11" s="1377"/>
      <c r="UYQ11" s="1377"/>
      <c r="UYR11" s="1377"/>
      <c r="UYS11" s="1377"/>
      <c r="UYT11" s="1377"/>
      <c r="UYU11" s="1377"/>
      <c r="UYV11" s="1377"/>
      <c r="UYW11" s="1377"/>
      <c r="UYX11" s="1377"/>
      <c r="UYY11" s="1377"/>
      <c r="UYZ11" s="1377"/>
      <c r="UZA11" s="1377"/>
      <c r="UZB11" s="1377"/>
      <c r="UZC11" s="1377"/>
      <c r="UZD11" s="1377"/>
      <c r="UZE11" s="1377"/>
      <c r="UZF11" s="1377"/>
      <c r="UZG11" s="1377"/>
      <c r="UZH11" s="1377"/>
      <c r="UZI11" s="1377"/>
      <c r="UZJ11" s="1377"/>
      <c r="UZK11" s="1377"/>
      <c r="UZL11" s="1377"/>
      <c r="UZM11" s="1377"/>
      <c r="UZN11" s="1377"/>
      <c r="UZO11" s="1377"/>
      <c r="UZP11" s="1377"/>
      <c r="UZQ11" s="1377"/>
      <c r="UZR11" s="1377"/>
      <c r="UZS11" s="1377"/>
      <c r="UZT11" s="1377"/>
      <c r="UZU11" s="1377"/>
      <c r="UZV11" s="1377"/>
      <c r="UZW11" s="1377"/>
      <c r="UZX11" s="1377"/>
      <c r="UZY11" s="1377"/>
      <c r="UZZ11" s="1377"/>
      <c r="VAA11" s="1377"/>
      <c r="VAB11" s="1377"/>
      <c r="VAC11" s="1377"/>
      <c r="VAD11" s="1377"/>
      <c r="VAE11" s="1377"/>
      <c r="VAF11" s="1377"/>
      <c r="VAG11" s="1377"/>
      <c r="VAH11" s="1377"/>
      <c r="VAI11" s="1377"/>
      <c r="VAJ11" s="1377"/>
      <c r="VAK11" s="1377"/>
      <c r="VAL11" s="1377"/>
      <c r="VAM11" s="1377"/>
      <c r="VAN11" s="1377"/>
      <c r="VAO11" s="1377"/>
      <c r="VAP11" s="1377"/>
      <c r="VAQ11" s="1377"/>
      <c r="VAR11" s="1377"/>
      <c r="VAS11" s="1377"/>
      <c r="VAT11" s="1377"/>
      <c r="VAU11" s="1377"/>
      <c r="VAV11" s="1377"/>
      <c r="VAW11" s="1377"/>
      <c r="VAX11" s="1377"/>
      <c r="VAY11" s="1377"/>
      <c r="VAZ11" s="1377"/>
      <c r="VBA11" s="1377"/>
      <c r="VBB11" s="1377"/>
      <c r="VBC11" s="1377"/>
      <c r="VBD11" s="1377"/>
      <c r="VBE11" s="1377"/>
      <c r="VBF11" s="1377"/>
      <c r="VBG11" s="1377"/>
      <c r="VBH11" s="1377"/>
      <c r="VBI11" s="1377"/>
      <c r="VBJ11" s="1377"/>
      <c r="VBK11" s="1377"/>
      <c r="VBL11" s="1377"/>
      <c r="VBM11" s="1377"/>
      <c r="VBN11" s="1377"/>
      <c r="VBO11" s="1377"/>
      <c r="VBP11" s="1377"/>
      <c r="VBQ11" s="1377"/>
      <c r="VBR11" s="1377"/>
      <c r="VBS11" s="1377"/>
      <c r="VBT11" s="1377"/>
      <c r="VBU11" s="1377"/>
      <c r="VBV11" s="1377"/>
      <c r="VBW11" s="1377"/>
      <c r="VBX11" s="1377"/>
      <c r="VBY11" s="1377"/>
      <c r="VBZ11" s="1377"/>
      <c r="VCA11" s="1377"/>
      <c r="VCB11" s="1377"/>
      <c r="VCC11" s="1377"/>
      <c r="VCD11" s="1377"/>
      <c r="VCE11" s="1377"/>
      <c r="VCF11" s="1377"/>
      <c r="VCG11" s="1377"/>
      <c r="VCH11" s="1377"/>
      <c r="VCI11" s="1377"/>
      <c r="VCJ11" s="1377"/>
      <c r="VCK11" s="1377"/>
      <c r="VCL11" s="1377"/>
      <c r="VCM11" s="1377"/>
      <c r="VCN11" s="1377"/>
      <c r="VCO11" s="1377"/>
      <c r="VCP11" s="1377"/>
      <c r="VCQ11" s="1377"/>
      <c r="VCR11" s="1377"/>
      <c r="VCS11" s="1377"/>
      <c r="VCT11" s="1377"/>
      <c r="VCU11" s="1377"/>
      <c r="VCV11" s="1377"/>
      <c r="VCW11" s="1377"/>
      <c r="VCX11" s="1377"/>
      <c r="VCY11" s="1377"/>
      <c r="VCZ11" s="1377"/>
      <c r="VDA11" s="1377"/>
      <c r="VDB11" s="1377"/>
      <c r="VDC11" s="1377"/>
      <c r="VDD11" s="1377"/>
      <c r="VDE11" s="1377"/>
      <c r="VDF11" s="1377"/>
      <c r="VDG11" s="1377"/>
      <c r="VDH11" s="1377"/>
      <c r="VDI11" s="1377"/>
      <c r="VDJ11" s="1377"/>
      <c r="VDK11" s="1377"/>
      <c r="VDL11" s="1377"/>
      <c r="VDM11" s="1377"/>
      <c r="VDN11" s="1377"/>
      <c r="VDO11" s="1377"/>
      <c r="VDP11" s="1377"/>
      <c r="VDQ11" s="1377"/>
      <c r="VDR11" s="1377"/>
      <c r="VDS11" s="1377"/>
      <c r="VDT11" s="1377"/>
      <c r="VDU11" s="1377"/>
      <c r="VDV11" s="1377"/>
      <c r="VDW11" s="1377"/>
      <c r="VDX11" s="1377"/>
      <c r="VDY11" s="1377"/>
      <c r="VDZ11" s="1377"/>
      <c r="VEA11" s="1377"/>
      <c r="VEB11" s="1377"/>
      <c r="VEC11" s="1377"/>
      <c r="VED11" s="1377"/>
      <c r="VEE11" s="1377"/>
      <c r="VEF11" s="1377"/>
      <c r="VEG11" s="1377"/>
      <c r="VEH11" s="1377"/>
      <c r="VEI11" s="1377"/>
      <c r="VEJ11" s="1377"/>
      <c r="VEK11" s="1377"/>
      <c r="VEL11" s="1377"/>
      <c r="VEM11" s="1377"/>
      <c r="VEN11" s="1377"/>
      <c r="VEO11" s="1377"/>
      <c r="VEP11" s="1377"/>
      <c r="VEQ11" s="1377"/>
      <c r="VER11" s="1377"/>
      <c r="VES11" s="1377"/>
      <c r="VET11" s="1377"/>
      <c r="VEU11" s="1377"/>
      <c r="VEV11" s="1377"/>
      <c r="VEW11" s="1377"/>
      <c r="VEX11" s="1377"/>
      <c r="VEY11" s="1377"/>
      <c r="VEZ11" s="1377"/>
      <c r="VFA11" s="1377"/>
      <c r="VFB11" s="1377"/>
      <c r="VFC11" s="1377"/>
      <c r="VFD11" s="1377"/>
      <c r="VFE11" s="1377"/>
      <c r="VFF11" s="1377"/>
      <c r="VFG11" s="1377"/>
      <c r="VFH11" s="1377"/>
      <c r="VFI11" s="1377"/>
      <c r="VFJ11" s="1377"/>
      <c r="VFK11" s="1377"/>
      <c r="VFL11" s="1377"/>
      <c r="VFM11" s="1377"/>
      <c r="VFN11" s="1377"/>
      <c r="VFO11" s="1377"/>
      <c r="VFP11" s="1377"/>
      <c r="VFQ11" s="1377"/>
      <c r="VFR11" s="1377"/>
      <c r="VFS11" s="1377"/>
      <c r="VFT11" s="1377"/>
      <c r="VFU11" s="1377"/>
      <c r="VFV11" s="1377"/>
      <c r="VFW11" s="1377"/>
      <c r="VFX11" s="1377"/>
      <c r="VFY11" s="1377"/>
      <c r="VFZ11" s="1377"/>
      <c r="VGA11" s="1377"/>
      <c r="VGB11" s="1377"/>
      <c r="VGC11" s="1377"/>
      <c r="VGD11" s="1377"/>
      <c r="VGE11" s="1377"/>
      <c r="VGF11" s="1377"/>
      <c r="VGG11" s="1377"/>
      <c r="VGH11" s="1377"/>
      <c r="VGI11" s="1377"/>
      <c r="VGJ11" s="1377"/>
      <c r="VGK11" s="1377"/>
      <c r="VGL11" s="1377"/>
      <c r="VGM11" s="1377"/>
      <c r="VGN11" s="1377"/>
      <c r="VGO11" s="1377"/>
      <c r="VGP11" s="1377"/>
      <c r="VGQ11" s="1377"/>
      <c r="VGR11" s="1377"/>
      <c r="VGS11" s="1377"/>
      <c r="VGT11" s="1377"/>
      <c r="VGU11" s="1377"/>
      <c r="VGV11" s="1377"/>
      <c r="VGW11" s="1377"/>
      <c r="VGX11" s="1377"/>
      <c r="VGY11" s="1377"/>
      <c r="VGZ11" s="1377"/>
      <c r="VHA11" s="1377"/>
      <c r="VHB11" s="1377"/>
      <c r="VHC11" s="1377"/>
      <c r="VHD11" s="1377"/>
      <c r="VHE11" s="1377"/>
      <c r="VHF11" s="1377"/>
      <c r="VHG11" s="1377"/>
      <c r="VHH11" s="1377"/>
      <c r="VHI11" s="1377"/>
      <c r="VHJ11" s="1377"/>
      <c r="VHK11" s="1377"/>
      <c r="VHL11" s="1377"/>
      <c r="VHM11" s="1377"/>
      <c r="VHN11" s="1377"/>
      <c r="VHO11" s="1377"/>
      <c r="VHP11" s="1377"/>
      <c r="VHQ11" s="1377"/>
      <c r="VHR11" s="1377"/>
      <c r="VHS11" s="1377"/>
      <c r="VHT11" s="1377"/>
      <c r="VHU11" s="1377"/>
      <c r="VHV11" s="1377"/>
      <c r="VHW11" s="1377"/>
      <c r="VHX11" s="1377"/>
      <c r="VHY11" s="1377"/>
      <c r="VHZ11" s="1377"/>
      <c r="VIA11" s="1377"/>
      <c r="VIB11" s="1377"/>
      <c r="VIC11" s="1377"/>
      <c r="VID11" s="1377"/>
      <c r="VIE11" s="1377"/>
      <c r="VIF11" s="1377"/>
      <c r="VIG11" s="1377"/>
      <c r="VIH11" s="1377"/>
      <c r="VII11" s="1377"/>
      <c r="VIJ11" s="1377"/>
      <c r="VIK11" s="1377"/>
      <c r="VIL11" s="1377"/>
      <c r="VIM11" s="1377"/>
      <c r="VIN11" s="1377"/>
      <c r="VIO11" s="1377"/>
      <c r="VIP11" s="1377"/>
      <c r="VIQ11" s="1377"/>
      <c r="VIR11" s="1377"/>
      <c r="VIS11" s="1377"/>
      <c r="VIT11" s="1377"/>
      <c r="VIU11" s="1377"/>
      <c r="VIV11" s="1377"/>
      <c r="VIW11" s="1377"/>
      <c r="VIX11" s="1377"/>
      <c r="VIY11" s="1377"/>
      <c r="VIZ11" s="1377"/>
      <c r="VJA11" s="1377"/>
      <c r="VJB11" s="1377"/>
      <c r="VJC11" s="1377"/>
      <c r="VJD11" s="1377"/>
      <c r="VJE11" s="1377"/>
      <c r="VJF11" s="1377"/>
      <c r="VJG11" s="1377"/>
      <c r="VJH11" s="1377"/>
      <c r="VJI11" s="1377"/>
      <c r="VJJ11" s="1377"/>
      <c r="VJK11" s="1377"/>
      <c r="VJL11" s="1377"/>
      <c r="VJM11" s="1377"/>
      <c r="VJN11" s="1377"/>
      <c r="VJO11" s="1377"/>
      <c r="VJP11" s="1377"/>
      <c r="VJQ11" s="1377"/>
      <c r="VJR11" s="1377"/>
      <c r="VJS11" s="1377"/>
      <c r="VJT11" s="1377"/>
      <c r="VJU11" s="1377"/>
      <c r="VJV11" s="1377"/>
      <c r="VJW11" s="1377"/>
      <c r="VJX11" s="1377"/>
      <c r="VJY11" s="1377"/>
      <c r="VJZ11" s="1377"/>
      <c r="VKA11" s="1377"/>
      <c r="VKB11" s="1377"/>
      <c r="VKC11" s="1377"/>
      <c r="VKD11" s="1377"/>
      <c r="VKE11" s="1377"/>
      <c r="VKF11" s="1377"/>
      <c r="VKG11" s="1377"/>
      <c r="VKH11" s="1377"/>
      <c r="VKI11" s="1377"/>
      <c r="VKJ11" s="1377"/>
      <c r="VKK11" s="1377"/>
      <c r="VKL11" s="1377"/>
      <c r="VKM11" s="1377"/>
      <c r="VKN11" s="1377"/>
      <c r="VKO11" s="1377"/>
      <c r="VKP11" s="1377"/>
      <c r="VKQ11" s="1377"/>
      <c r="VKR11" s="1377"/>
      <c r="VKS11" s="1377"/>
      <c r="VKT11" s="1377"/>
      <c r="VKU11" s="1377"/>
      <c r="VKV11" s="1377"/>
      <c r="VKW11" s="1377"/>
      <c r="VKX11" s="1377"/>
      <c r="VKY11" s="1377"/>
      <c r="VKZ11" s="1377"/>
      <c r="VLA11" s="1377"/>
      <c r="VLB11" s="1377"/>
      <c r="VLC11" s="1377"/>
      <c r="VLD11" s="1377"/>
      <c r="VLE11" s="1377"/>
      <c r="VLF11" s="1377"/>
      <c r="VLG11" s="1377"/>
      <c r="VLH11" s="1377"/>
      <c r="VLI11" s="1377"/>
      <c r="VLJ11" s="1377"/>
      <c r="VLK11" s="1377"/>
      <c r="VLL11" s="1377"/>
      <c r="VLM11" s="1377"/>
      <c r="VLN11" s="1377"/>
      <c r="VLO11" s="1377"/>
      <c r="VLP11" s="1377"/>
      <c r="VLQ11" s="1377"/>
      <c r="VLR11" s="1377"/>
      <c r="VLS11" s="1377"/>
      <c r="VLT11" s="1377"/>
      <c r="VLU11" s="1377"/>
      <c r="VLV11" s="1377"/>
      <c r="VLW11" s="1377"/>
      <c r="VLX11" s="1377"/>
      <c r="VLY11" s="1377"/>
      <c r="VLZ11" s="1377"/>
      <c r="VMA11" s="1377"/>
      <c r="VMB11" s="1377"/>
      <c r="VMC11" s="1377"/>
      <c r="VMD11" s="1377"/>
      <c r="VME11" s="1377"/>
      <c r="VMF11" s="1377"/>
      <c r="VMG11" s="1377"/>
      <c r="VMH11" s="1377"/>
      <c r="VMI11" s="1377"/>
      <c r="VMJ11" s="1377"/>
      <c r="VMK11" s="1377"/>
      <c r="VML11" s="1377"/>
      <c r="VMM11" s="1377"/>
      <c r="VMN11" s="1377"/>
      <c r="VMO11" s="1377"/>
      <c r="VMP11" s="1377"/>
      <c r="VMQ11" s="1377"/>
      <c r="VMR11" s="1377"/>
      <c r="VMS11" s="1377"/>
      <c r="VMT11" s="1377"/>
      <c r="VMU11" s="1377"/>
      <c r="VMV11" s="1377"/>
      <c r="VMW11" s="1377"/>
      <c r="VMX11" s="1377"/>
      <c r="VMY11" s="1377"/>
      <c r="VMZ11" s="1377"/>
      <c r="VNA11" s="1377"/>
      <c r="VNB11" s="1377"/>
      <c r="VNC11" s="1377"/>
      <c r="VND11" s="1377"/>
      <c r="VNE11" s="1377"/>
      <c r="VNF11" s="1377"/>
      <c r="VNG11" s="1377"/>
      <c r="VNH11" s="1377"/>
      <c r="VNI11" s="1377"/>
      <c r="VNJ11" s="1377"/>
      <c r="VNK11" s="1377"/>
      <c r="VNL11" s="1377"/>
      <c r="VNM11" s="1377"/>
      <c r="VNN11" s="1377"/>
      <c r="VNO11" s="1377"/>
      <c r="VNP11" s="1377"/>
      <c r="VNQ11" s="1377"/>
      <c r="VNR11" s="1377"/>
      <c r="VNS11" s="1377"/>
      <c r="VNT11" s="1377"/>
      <c r="VNU11" s="1377"/>
      <c r="VNV11" s="1377"/>
      <c r="VNW11" s="1377"/>
      <c r="VNX11" s="1377"/>
      <c r="VNY11" s="1377"/>
      <c r="VNZ11" s="1377"/>
      <c r="VOA11" s="1377"/>
      <c r="VOB11" s="1377"/>
      <c r="VOC11" s="1377"/>
      <c r="VOD11" s="1377"/>
      <c r="VOE11" s="1377"/>
      <c r="VOF11" s="1377"/>
      <c r="VOG11" s="1377"/>
      <c r="VOH11" s="1377"/>
      <c r="VOI11" s="1377"/>
      <c r="VOJ11" s="1377"/>
      <c r="VOK11" s="1377"/>
      <c r="VOL11" s="1377"/>
      <c r="VOM11" s="1377"/>
      <c r="VON11" s="1377"/>
      <c r="VOO11" s="1377"/>
      <c r="VOP11" s="1377"/>
      <c r="VOQ11" s="1377"/>
      <c r="VOR11" s="1377"/>
      <c r="VOS11" s="1377"/>
      <c r="VOT11" s="1377"/>
      <c r="VOU11" s="1377"/>
      <c r="VOV11" s="1377"/>
      <c r="VOW11" s="1377"/>
      <c r="VOX11" s="1377"/>
      <c r="VOY11" s="1377"/>
      <c r="VOZ11" s="1377"/>
      <c r="VPA11" s="1377"/>
      <c r="VPB11" s="1377"/>
      <c r="VPC11" s="1377"/>
      <c r="VPD11" s="1377"/>
      <c r="VPE11" s="1377"/>
      <c r="VPF11" s="1377"/>
      <c r="VPG11" s="1377"/>
      <c r="VPH11" s="1377"/>
      <c r="VPI11" s="1377"/>
      <c r="VPJ11" s="1377"/>
      <c r="VPK11" s="1377"/>
      <c r="VPL11" s="1377"/>
      <c r="VPM11" s="1377"/>
      <c r="VPN11" s="1377"/>
      <c r="VPO11" s="1377"/>
      <c r="VPP11" s="1377"/>
      <c r="VPQ11" s="1377"/>
      <c r="VPR11" s="1377"/>
      <c r="VPS11" s="1377"/>
      <c r="VPT11" s="1377"/>
      <c r="VPU11" s="1377"/>
      <c r="VPV11" s="1377"/>
      <c r="VPW11" s="1377"/>
      <c r="VPX11" s="1377"/>
      <c r="VPY11" s="1377"/>
      <c r="VPZ11" s="1377"/>
      <c r="VQA11" s="1377"/>
      <c r="VQB11" s="1377"/>
      <c r="VQC11" s="1377"/>
      <c r="VQD11" s="1377"/>
      <c r="VQE11" s="1377"/>
      <c r="VQF11" s="1377"/>
      <c r="VQG11" s="1377"/>
      <c r="VQH11" s="1377"/>
      <c r="VQI11" s="1377"/>
      <c r="VQJ11" s="1377"/>
      <c r="VQK11" s="1377"/>
      <c r="VQL11" s="1377"/>
      <c r="VQM11" s="1377"/>
      <c r="VQN11" s="1377"/>
      <c r="VQO11" s="1377"/>
      <c r="VQP11" s="1377"/>
      <c r="VQQ11" s="1377"/>
      <c r="VQR11" s="1377"/>
      <c r="VQS11" s="1377"/>
      <c r="VQT11" s="1377"/>
      <c r="VQU11" s="1377"/>
      <c r="VQV11" s="1377"/>
      <c r="VQW11" s="1377"/>
      <c r="VQX11" s="1377"/>
      <c r="VQY11" s="1377"/>
      <c r="VQZ11" s="1377"/>
      <c r="VRA11" s="1377"/>
      <c r="VRB11" s="1377"/>
      <c r="VRC11" s="1377"/>
      <c r="VRD11" s="1377"/>
      <c r="VRE11" s="1377"/>
      <c r="VRF11" s="1377"/>
      <c r="VRG11" s="1377"/>
      <c r="VRH11" s="1377"/>
      <c r="VRI11" s="1377"/>
      <c r="VRJ11" s="1377"/>
      <c r="VRK11" s="1377"/>
      <c r="VRL11" s="1377"/>
      <c r="VRM11" s="1377"/>
      <c r="VRN11" s="1377"/>
      <c r="VRO11" s="1377"/>
      <c r="VRP11" s="1377"/>
      <c r="VRQ11" s="1377"/>
      <c r="VRR11" s="1377"/>
      <c r="VRS11" s="1377"/>
      <c r="VRT11" s="1377"/>
      <c r="VRU11" s="1377"/>
      <c r="VRV11" s="1377"/>
      <c r="VRW11" s="1377"/>
      <c r="VRX11" s="1377"/>
      <c r="VRY11" s="1377"/>
      <c r="VRZ11" s="1377"/>
      <c r="VSA11" s="1377"/>
      <c r="VSB11" s="1377"/>
      <c r="VSC11" s="1377"/>
      <c r="VSD11" s="1377"/>
      <c r="VSE11" s="1377"/>
      <c r="VSF11" s="1377"/>
      <c r="VSG11" s="1377"/>
      <c r="VSH11" s="1377"/>
      <c r="VSI11" s="1377"/>
      <c r="VSJ11" s="1377"/>
      <c r="VSK11" s="1377"/>
      <c r="VSL11" s="1377"/>
      <c r="VSM11" s="1377"/>
      <c r="VSN11" s="1377"/>
      <c r="VSO11" s="1377"/>
      <c r="VSP11" s="1377"/>
      <c r="VSQ11" s="1377"/>
      <c r="VSR11" s="1377"/>
      <c r="VSS11" s="1377"/>
      <c r="VST11" s="1377"/>
      <c r="VSU11" s="1377"/>
      <c r="VSV11" s="1377"/>
      <c r="VSW11" s="1377"/>
      <c r="VSX11" s="1377"/>
      <c r="VSY11" s="1377"/>
      <c r="VSZ11" s="1377"/>
      <c r="VTA11" s="1377"/>
      <c r="VTB11" s="1377"/>
      <c r="VTC11" s="1377"/>
      <c r="VTD11" s="1377"/>
      <c r="VTE11" s="1377"/>
      <c r="VTF11" s="1377"/>
      <c r="VTG11" s="1377"/>
      <c r="VTH11" s="1377"/>
      <c r="VTI11" s="1377"/>
      <c r="VTJ11" s="1377"/>
      <c r="VTK11" s="1377"/>
      <c r="VTL11" s="1377"/>
      <c r="VTM11" s="1377"/>
      <c r="VTN11" s="1377"/>
      <c r="VTO11" s="1377"/>
      <c r="VTP11" s="1377"/>
      <c r="VTQ11" s="1377"/>
      <c r="VTR11" s="1377"/>
      <c r="VTS11" s="1377"/>
      <c r="VTT11" s="1377"/>
      <c r="VTU11" s="1377"/>
      <c r="VTV11" s="1377"/>
      <c r="VTW11" s="1377"/>
      <c r="VTX11" s="1377"/>
      <c r="VTY11" s="1377"/>
      <c r="VTZ11" s="1377"/>
      <c r="VUA11" s="1377"/>
      <c r="VUB11" s="1377"/>
      <c r="VUC11" s="1377"/>
      <c r="VUD11" s="1377"/>
      <c r="VUE11" s="1377"/>
      <c r="VUF11" s="1377"/>
      <c r="VUG11" s="1377"/>
      <c r="VUH11" s="1377"/>
      <c r="VUI11" s="1377"/>
      <c r="VUJ11" s="1377"/>
      <c r="VUK11" s="1377"/>
      <c r="VUL11" s="1377"/>
      <c r="VUM11" s="1377"/>
      <c r="VUN11" s="1377"/>
      <c r="VUO11" s="1377"/>
      <c r="VUP11" s="1377"/>
      <c r="VUQ11" s="1377"/>
      <c r="VUR11" s="1377"/>
      <c r="VUS11" s="1377"/>
      <c r="VUT11" s="1377"/>
      <c r="VUU11" s="1377"/>
      <c r="VUV11" s="1377"/>
      <c r="VUW11" s="1377"/>
      <c r="VUX11" s="1377"/>
      <c r="VUY11" s="1377"/>
      <c r="VUZ11" s="1377"/>
      <c r="VVA11" s="1377"/>
      <c r="VVB11" s="1377"/>
      <c r="VVC11" s="1377"/>
      <c r="VVD11" s="1377"/>
      <c r="VVE11" s="1377"/>
      <c r="VVF11" s="1377"/>
      <c r="VVG11" s="1377"/>
      <c r="VVH11" s="1377"/>
      <c r="VVI11" s="1377"/>
      <c r="VVJ11" s="1377"/>
      <c r="VVK11" s="1377"/>
      <c r="VVL11" s="1377"/>
      <c r="VVM11" s="1377"/>
      <c r="VVN11" s="1377"/>
      <c r="VVO11" s="1377"/>
      <c r="VVP11" s="1377"/>
      <c r="VVQ11" s="1377"/>
      <c r="VVR11" s="1377"/>
      <c r="VVS11" s="1377"/>
      <c r="VVT11" s="1377"/>
      <c r="VVU11" s="1377"/>
      <c r="VVV11" s="1377"/>
      <c r="VVW11" s="1377"/>
      <c r="VVX11" s="1377"/>
      <c r="VVY11" s="1377"/>
      <c r="VVZ11" s="1377"/>
      <c r="VWA11" s="1377"/>
      <c r="VWB11" s="1377"/>
      <c r="VWC11" s="1377"/>
      <c r="VWD11" s="1377"/>
      <c r="VWE11" s="1377"/>
      <c r="VWF11" s="1377"/>
      <c r="VWG11" s="1377"/>
      <c r="VWH11" s="1377"/>
      <c r="VWI11" s="1377"/>
      <c r="VWJ11" s="1377"/>
      <c r="VWK11" s="1377"/>
      <c r="VWL11" s="1377"/>
      <c r="VWM11" s="1377"/>
      <c r="VWN11" s="1377"/>
      <c r="VWO11" s="1377"/>
      <c r="VWP11" s="1377"/>
      <c r="VWQ11" s="1377"/>
      <c r="VWR11" s="1377"/>
      <c r="VWS11" s="1377"/>
      <c r="VWT11" s="1377"/>
      <c r="VWU11" s="1377"/>
      <c r="VWV11" s="1377"/>
      <c r="VWW11" s="1377"/>
      <c r="VWX11" s="1377"/>
      <c r="VWY11" s="1377"/>
      <c r="VWZ11" s="1377"/>
      <c r="VXA11" s="1377"/>
      <c r="VXB11" s="1377"/>
      <c r="VXC11" s="1377"/>
      <c r="VXD11" s="1377"/>
      <c r="VXE11" s="1377"/>
      <c r="VXF11" s="1377"/>
      <c r="VXG11" s="1377"/>
      <c r="VXH11" s="1377"/>
      <c r="VXI11" s="1377"/>
      <c r="VXJ11" s="1377"/>
      <c r="VXK11" s="1377"/>
      <c r="VXL11" s="1377"/>
      <c r="VXM11" s="1377"/>
      <c r="VXN11" s="1377"/>
      <c r="VXO11" s="1377"/>
      <c r="VXP11" s="1377"/>
      <c r="VXQ11" s="1377"/>
      <c r="VXR11" s="1377"/>
      <c r="VXS11" s="1377"/>
      <c r="VXT11" s="1377"/>
      <c r="VXU11" s="1377"/>
      <c r="VXV11" s="1377"/>
      <c r="VXW11" s="1377"/>
      <c r="VXX11" s="1377"/>
      <c r="VXY11" s="1377"/>
      <c r="VXZ11" s="1377"/>
      <c r="VYA11" s="1377"/>
      <c r="VYB11" s="1377"/>
      <c r="VYC11" s="1377"/>
      <c r="VYD11" s="1377"/>
      <c r="VYE11" s="1377"/>
      <c r="VYF11" s="1377"/>
      <c r="VYG11" s="1377"/>
      <c r="VYH11" s="1377"/>
      <c r="VYI11" s="1377"/>
      <c r="VYJ11" s="1377"/>
      <c r="VYK11" s="1377"/>
      <c r="VYL11" s="1377"/>
      <c r="VYM11" s="1377"/>
      <c r="VYN11" s="1377"/>
      <c r="VYO11" s="1377"/>
      <c r="VYP11" s="1377"/>
      <c r="VYQ11" s="1377"/>
      <c r="VYR11" s="1377"/>
      <c r="VYS11" s="1377"/>
      <c r="VYT11" s="1377"/>
      <c r="VYU11" s="1377"/>
      <c r="VYV11" s="1377"/>
      <c r="VYW11" s="1377"/>
      <c r="VYX11" s="1377"/>
      <c r="VYY11" s="1377"/>
      <c r="VYZ11" s="1377"/>
      <c r="VZA11" s="1377"/>
      <c r="VZB11" s="1377"/>
      <c r="VZC11" s="1377"/>
      <c r="VZD11" s="1377"/>
      <c r="VZE11" s="1377"/>
      <c r="VZF11" s="1377"/>
      <c r="VZG11" s="1377"/>
      <c r="VZH11" s="1377"/>
      <c r="VZI11" s="1377"/>
      <c r="VZJ11" s="1377"/>
      <c r="VZK11" s="1377"/>
      <c r="VZL11" s="1377"/>
      <c r="VZM11" s="1377"/>
      <c r="VZN11" s="1377"/>
      <c r="VZO11" s="1377"/>
      <c r="VZP11" s="1377"/>
      <c r="VZQ11" s="1377"/>
      <c r="VZR11" s="1377"/>
      <c r="VZS11" s="1377"/>
      <c r="VZT11" s="1377"/>
      <c r="VZU11" s="1377"/>
      <c r="VZV11" s="1377"/>
      <c r="VZW11" s="1377"/>
      <c r="VZX11" s="1377"/>
      <c r="VZY11" s="1377"/>
      <c r="VZZ11" s="1377"/>
      <c r="WAA11" s="1377"/>
      <c r="WAB11" s="1377"/>
      <c r="WAC11" s="1377"/>
      <c r="WAD11" s="1377"/>
      <c r="WAE11" s="1377"/>
      <c r="WAF11" s="1377"/>
      <c r="WAG11" s="1377"/>
      <c r="WAH11" s="1377"/>
      <c r="WAI11" s="1377"/>
      <c r="WAJ11" s="1377"/>
      <c r="WAK11" s="1377"/>
      <c r="WAL11" s="1377"/>
      <c r="WAM11" s="1377"/>
      <c r="WAN11" s="1377"/>
      <c r="WAO11" s="1377"/>
      <c r="WAP11" s="1377"/>
      <c r="WAQ11" s="1377"/>
      <c r="WAR11" s="1377"/>
      <c r="WAS11" s="1377"/>
      <c r="WAT11" s="1377"/>
      <c r="WAU11" s="1377"/>
      <c r="WAV11" s="1377"/>
      <c r="WAW11" s="1377"/>
      <c r="WAX11" s="1377"/>
      <c r="WAY11" s="1377"/>
      <c r="WAZ11" s="1377"/>
      <c r="WBA11" s="1377"/>
      <c r="WBB11" s="1377"/>
      <c r="WBC11" s="1377"/>
      <c r="WBD11" s="1377"/>
      <c r="WBE11" s="1377"/>
      <c r="WBF11" s="1377"/>
      <c r="WBG11" s="1377"/>
      <c r="WBH11" s="1377"/>
      <c r="WBI11" s="1377"/>
      <c r="WBJ11" s="1377"/>
      <c r="WBK11" s="1377"/>
      <c r="WBL11" s="1377"/>
      <c r="WBM11" s="1377"/>
      <c r="WBN11" s="1377"/>
      <c r="WBO11" s="1377"/>
      <c r="WBP11" s="1377"/>
      <c r="WBQ11" s="1377"/>
      <c r="WBR11" s="1377"/>
      <c r="WBS11" s="1377"/>
      <c r="WBT11" s="1377"/>
      <c r="WBU11" s="1377"/>
      <c r="WBV11" s="1377"/>
      <c r="WBW11" s="1377"/>
      <c r="WBX11" s="1377"/>
      <c r="WBY11" s="1377"/>
      <c r="WBZ11" s="1377"/>
      <c r="WCA11" s="1377"/>
      <c r="WCB11" s="1377"/>
      <c r="WCC11" s="1377"/>
      <c r="WCD11" s="1377"/>
      <c r="WCE11" s="1377"/>
      <c r="WCF11" s="1377"/>
      <c r="WCG11" s="1377"/>
      <c r="WCH11" s="1377"/>
      <c r="WCI11" s="1377"/>
      <c r="WCJ11" s="1377"/>
      <c r="WCK11" s="1377"/>
      <c r="WCL11" s="1377"/>
      <c r="WCM11" s="1377"/>
      <c r="WCN11" s="1377"/>
      <c r="WCO11" s="1377"/>
      <c r="WCP11" s="1377"/>
      <c r="WCQ11" s="1377"/>
      <c r="WCR11" s="1377"/>
      <c r="WCS11" s="1377"/>
      <c r="WCT11" s="1377"/>
      <c r="WCU11" s="1377"/>
      <c r="WCV11" s="1377"/>
      <c r="WCW11" s="1377"/>
      <c r="WCX11" s="1377"/>
      <c r="WCY11" s="1377"/>
      <c r="WCZ11" s="1377"/>
      <c r="WDA11" s="1377"/>
      <c r="WDB11" s="1377"/>
      <c r="WDC11" s="1377"/>
      <c r="WDD11" s="1377"/>
      <c r="WDE11" s="1377"/>
      <c r="WDF11" s="1377"/>
      <c r="WDG11" s="1377"/>
      <c r="WDH11" s="1377"/>
      <c r="WDI11" s="1377"/>
      <c r="WDJ11" s="1377"/>
      <c r="WDK11" s="1377"/>
      <c r="WDL11" s="1377"/>
      <c r="WDM11" s="1377"/>
      <c r="WDN11" s="1377"/>
      <c r="WDO11" s="1377"/>
      <c r="WDP11" s="1377"/>
      <c r="WDQ11" s="1377"/>
      <c r="WDR11" s="1377"/>
      <c r="WDS11" s="1377"/>
      <c r="WDT11" s="1377"/>
      <c r="WDU11" s="1377"/>
      <c r="WDV11" s="1377"/>
      <c r="WDW11" s="1377"/>
      <c r="WDX11" s="1377"/>
      <c r="WDY11" s="1377"/>
      <c r="WDZ11" s="1377"/>
      <c r="WEA11" s="1377"/>
      <c r="WEB11" s="1377"/>
      <c r="WEC11" s="1377"/>
      <c r="WED11" s="1377"/>
      <c r="WEE11" s="1377"/>
      <c r="WEF11" s="1377"/>
      <c r="WEG11" s="1377"/>
      <c r="WEH11" s="1377"/>
      <c r="WEI11" s="1377"/>
      <c r="WEJ11" s="1377"/>
      <c r="WEK11" s="1377"/>
      <c r="WEL11" s="1377"/>
      <c r="WEM11" s="1377"/>
      <c r="WEN11" s="1377"/>
      <c r="WEO11" s="1377"/>
      <c r="WEP11" s="1377"/>
      <c r="WEQ11" s="1377"/>
      <c r="WER11" s="1377"/>
      <c r="WES11" s="1377"/>
      <c r="WET11" s="1377"/>
      <c r="WEU11" s="1377"/>
      <c r="WEV11" s="1377"/>
      <c r="WEW11" s="1377"/>
      <c r="WEX11" s="1377"/>
      <c r="WEY11" s="1377"/>
      <c r="WEZ11" s="1377"/>
      <c r="WFA11" s="1377"/>
      <c r="WFB11" s="1377"/>
      <c r="WFC11" s="1377"/>
      <c r="WFD11" s="1377"/>
      <c r="WFE11" s="1377"/>
      <c r="WFF11" s="1377"/>
      <c r="WFG11" s="1377"/>
      <c r="WFH11" s="1377"/>
      <c r="WFI11" s="1377"/>
      <c r="WFJ11" s="1377"/>
      <c r="WFK11" s="1377"/>
      <c r="WFL11" s="1377"/>
      <c r="WFM11" s="1377"/>
      <c r="WFN11" s="1377"/>
      <c r="WFO11" s="1377"/>
      <c r="WFP11" s="1377"/>
      <c r="WFQ11" s="1377"/>
      <c r="WFR11" s="1377"/>
      <c r="WFS11" s="1377"/>
      <c r="WFT11" s="1377"/>
      <c r="WFU11" s="1377"/>
      <c r="WFV11" s="1377"/>
      <c r="WFW11" s="1377"/>
      <c r="WFX11" s="1377"/>
      <c r="WFY11" s="1377"/>
      <c r="WFZ11" s="1377"/>
      <c r="WGA11" s="1377"/>
      <c r="WGB11" s="1377"/>
      <c r="WGC11" s="1377"/>
      <c r="WGD11" s="1377"/>
      <c r="WGE11" s="1377"/>
      <c r="WGF11" s="1377"/>
      <c r="WGG11" s="1377"/>
      <c r="WGH11" s="1377"/>
      <c r="WGI11" s="1377"/>
      <c r="WGJ11" s="1377"/>
      <c r="WGK11" s="1377"/>
      <c r="WGL11" s="1377"/>
      <c r="WGM11" s="1377"/>
      <c r="WGN11" s="1377"/>
      <c r="WGO11" s="1377"/>
      <c r="WGP11" s="1377"/>
      <c r="WGQ11" s="1377"/>
      <c r="WGR11" s="1377"/>
      <c r="WGS11" s="1377"/>
      <c r="WGT11" s="1377"/>
      <c r="WGU11" s="1377"/>
      <c r="WGV11" s="1377"/>
      <c r="WGW11" s="1377"/>
      <c r="WGX11" s="1377"/>
      <c r="WGY11" s="1377"/>
      <c r="WGZ11" s="1377"/>
      <c r="WHA11" s="1377"/>
      <c r="WHB11" s="1377"/>
      <c r="WHC11" s="1377"/>
      <c r="WHD11" s="1377"/>
      <c r="WHE11" s="1377"/>
      <c r="WHF11" s="1377"/>
      <c r="WHG11" s="1377"/>
      <c r="WHH11" s="1377"/>
      <c r="WHI11" s="1377"/>
      <c r="WHJ11" s="1377"/>
      <c r="WHK11" s="1377"/>
      <c r="WHL11" s="1377"/>
      <c r="WHM11" s="1377"/>
      <c r="WHN11" s="1377"/>
      <c r="WHO11" s="1377"/>
      <c r="WHP11" s="1377"/>
      <c r="WHQ11" s="1377"/>
      <c r="WHR11" s="1377"/>
      <c r="WHS11" s="1377"/>
      <c r="WHT11" s="1377"/>
      <c r="WHU11" s="1377"/>
      <c r="WHV11" s="1377"/>
      <c r="WHW11" s="1377"/>
      <c r="WHX11" s="1377"/>
      <c r="WHY11" s="1377"/>
      <c r="WHZ11" s="1377"/>
      <c r="WIA11" s="1377"/>
      <c r="WIB11" s="1377"/>
      <c r="WIC11" s="1377"/>
      <c r="WID11" s="1377"/>
      <c r="WIE11" s="1377"/>
      <c r="WIF11" s="1377"/>
      <c r="WIG11" s="1377"/>
      <c r="WIH11" s="1377"/>
      <c r="WII11" s="1377"/>
      <c r="WIJ11" s="1377"/>
      <c r="WIK11" s="1377"/>
      <c r="WIL11" s="1377"/>
      <c r="WIM11" s="1377"/>
      <c r="WIN11" s="1377"/>
      <c r="WIO11" s="1377"/>
      <c r="WIP11" s="1377"/>
      <c r="WIQ11" s="1377"/>
      <c r="WIR11" s="1377"/>
      <c r="WIS11" s="1377"/>
      <c r="WIT11" s="1377"/>
      <c r="WIU11" s="1377"/>
      <c r="WIV11" s="1377"/>
      <c r="WIW11" s="1377"/>
      <c r="WIX11" s="1377"/>
      <c r="WIY11" s="1377"/>
      <c r="WIZ11" s="1377"/>
      <c r="WJA11" s="1377"/>
      <c r="WJB11" s="1377"/>
      <c r="WJC11" s="1377"/>
      <c r="WJD11" s="1377"/>
      <c r="WJE11" s="1377"/>
      <c r="WJF11" s="1377"/>
      <c r="WJG11" s="1377"/>
      <c r="WJH11" s="1377"/>
      <c r="WJI11" s="1377"/>
      <c r="WJJ11" s="1377"/>
      <c r="WJK11" s="1377"/>
      <c r="WJL11" s="1377"/>
      <c r="WJM11" s="1377"/>
      <c r="WJN11" s="1377"/>
      <c r="WJO11" s="1377"/>
      <c r="WJP11" s="1377"/>
      <c r="WJQ11" s="1377"/>
      <c r="WJR11" s="1377"/>
      <c r="WJS11" s="1377"/>
      <c r="WJT11" s="1377"/>
      <c r="WJU11" s="1377"/>
      <c r="WJV11" s="1377"/>
      <c r="WJW11" s="1377"/>
      <c r="WJX11" s="1377"/>
      <c r="WJY11" s="1377"/>
      <c r="WJZ11" s="1377"/>
      <c r="WKA11" s="1377"/>
      <c r="WKB11" s="1377"/>
      <c r="WKC11" s="1377"/>
      <c r="WKD11" s="1377"/>
      <c r="WKE11" s="1377"/>
      <c r="WKF11" s="1377"/>
      <c r="WKG11" s="1377"/>
      <c r="WKH11" s="1377"/>
      <c r="WKI11" s="1377"/>
      <c r="WKJ11" s="1377"/>
      <c r="WKK11" s="1377"/>
      <c r="WKL11" s="1377"/>
      <c r="WKM11" s="1377"/>
      <c r="WKN11" s="1377"/>
      <c r="WKO11" s="1377"/>
      <c r="WKP11" s="1377"/>
      <c r="WKQ11" s="1377"/>
      <c r="WKR11" s="1377"/>
      <c r="WKS11" s="1377"/>
      <c r="WKT11" s="1377"/>
      <c r="WKU11" s="1377"/>
      <c r="WKV11" s="1377"/>
      <c r="WKW11" s="1377"/>
      <c r="WKX11" s="1377"/>
      <c r="WKY11" s="1377"/>
      <c r="WKZ11" s="1377"/>
      <c r="WLA11" s="1377"/>
      <c r="WLB11" s="1377"/>
      <c r="WLC11" s="1377"/>
      <c r="WLD11" s="1377"/>
      <c r="WLE11" s="1377"/>
      <c r="WLF11" s="1377"/>
      <c r="WLG11" s="1377"/>
      <c r="WLH11" s="1377"/>
      <c r="WLI11" s="1377"/>
      <c r="WLJ11" s="1377"/>
      <c r="WLK11" s="1377"/>
      <c r="WLL11" s="1377"/>
      <c r="WLM11" s="1377"/>
      <c r="WLN11" s="1377"/>
      <c r="WLO11" s="1377"/>
      <c r="WLP11" s="1377"/>
      <c r="WLQ11" s="1377"/>
      <c r="WLR11" s="1377"/>
      <c r="WLS11" s="1377"/>
      <c r="WLT11" s="1377"/>
      <c r="WLU11" s="1377"/>
      <c r="WLV11" s="1377"/>
      <c r="WLW11" s="1377"/>
      <c r="WLX11" s="1377"/>
      <c r="WLY11" s="1377"/>
      <c r="WLZ11" s="1377"/>
      <c r="WMA11" s="1377"/>
      <c r="WMB11" s="1377"/>
      <c r="WMC11" s="1377"/>
      <c r="WMD11" s="1377"/>
      <c r="WME11" s="1377"/>
      <c r="WMF11" s="1377"/>
      <c r="WMG11" s="1377"/>
      <c r="WMH11" s="1377"/>
      <c r="WMI11" s="1377"/>
      <c r="WMJ11" s="1377"/>
      <c r="WMK11" s="1377"/>
      <c r="WML11" s="1377"/>
      <c r="WMM11" s="1377"/>
      <c r="WMN11" s="1377"/>
      <c r="WMO11" s="1377"/>
      <c r="WMP11" s="1377"/>
      <c r="WMQ11" s="1377"/>
      <c r="WMR11" s="1377"/>
      <c r="WMS11" s="1377"/>
      <c r="WMT11" s="1377"/>
      <c r="WMU11" s="1377"/>
      <c r="WMV11" s="1377"/>
      <c r="WMW11" s="1377"/>
      <c r="WMX11" s="1377"/>
      <c r="WMY11" s="1377"/>
      <c r="WMZ11" s="1377"/>
      <c r="WNA11" s="1377"/>
      <c r="WNB11" s="1377"/>
      <c r="WNC11" s="1377"/>
      <c r="WND11" s="1377"/>
      <c r="WNE11" s="1377"/>
      <c r="WNF11" s="1377"/>
      <c r="WNG11" s="1377"/>
      <c r="WNH11" s="1377"/>
      <c r="WNI11" s="1377"/>
      <c r="WNJ11" s="1377"/>
      <c r="WNK11" s="1377"/>
      <c r="WNL11" s="1377"/>
      <c r="WNM11" s="1377"/>
      <c r="WNN11" s="1377"/>
      <c r="WNO11" s="1377"/>
      <c r="WNP11" s="1377"/>
      <c r="WNQ11" s="1377"/>
      <c r="WNR11" s="1377"/>
      <c r="WNS11" s="1377"/>
      <c r="WNT11" s="1377"/>
      <c r="WNU11" s="1377"/>
      <c r="WNV11" s="1377"/>
      <c r="WNW11" s="1377"/>
      <c r="WNX11" s="1377"/>
      <c r="WNY11" s="1377"/>
      <c r="WNZ11" s="1377"/>
      <c r="WOA11" s="1377"/>
      <c r="WOB11" s="1377"/>
      <c r="WOC11" s="1377"/>
      <c r="WOD11" s="1377"/>
      <c r="WOE11" s="1377"/>
      <c r="WOF11" s="1377"/>
      <c r="WOG11" s="1377"/>
      <c r="WOH11" s="1377"/>
      <c r="WOI11" s="1377"/>
      <c r="WOJ11" s="1377"/>
      <c r="WOK11" s="1377"/>
      <c r="WOL11" s="1377"/>
      <c r="WOM11" s="1377"/>
      <c r="WON11" s="1377"/>
      <c r="WOO11" s="1377"/>
      <c r="WOP11" s="1377"/>
      <c r="WOQ11" s="1377"/>
      <c r="WOR11" s="1377"/>
      <c r="WOS11" s="1377"/>
      <c r="WOT11" s="1377"/>
      <c r="WOU11" s="1377"/>
      <c r="WOV11" s="1377"/>
      <c r="WOW11" s="1377"/>
      <c r="WOX11" s="1377"/>
      <c r="WOY11" s="1377"/>
      <c r="WOZ11" s="1377"/>
      <c r="WPA11" s="1377"/>
      <c r="WPB11" s="1377"/>
      <c r="WPC11" s="1377"/>
      <c r="WPD11" s="1377"/>
      <c r="WPE11" s="1377"/>
      <c r="WPF11" s="1377"/>
      <c r="WPG11" s="1377"/>
      <c r="WPH11" s="1377"/>
      <c r="WPI11" s="1377"/>
      <c r="WPJ11" s="1377"/>
      <c r="WPK11" s="1377"/>
      <c r="WPL11" s="1377"/>
      <c r="WPM11" s="1377"/>
      <c r="WPN11" s="1377"/>
      <c r="WPO11" s="1377"/>
      <c r="WPP11" s="1377"/>
      <c r="WPQ11" s="1377"/>
      <c r="WPR11" s="1377"/>
      <c r="WPS11" s="1377"/>
      <c r="WPT11" s="1377"/>
      <c r="WPU11" s="1377"/>
      <c r="WPV11" s="1377"/>
      <c r="WPW11" s="1377"/>
      <c r="WPX11" s="1377"/>
      <c r="WPY11" s="1377"/>
      <c r="WPZ11" s="1377"/>
      <c r="WQA11" s="1377"/>
      <c r="WQB11" s="1377"/>
      <c r="WQC11" s="1377"/>
      <c r="WQD11" s="1377"/>
      <c r="WQE11" s="1377"/>
      <c r="WQF11" s="1377"/>
      <c r="WQG11" s="1377"/>
      <c r="WQH11" s="1377"/>
      <c r="WQI11" s="1377"/>
      <c r="WQJ11" s="1377"/>
      <c r="WQK11" s="1377"/>
      <c r="WQL11" s="1377"/>
      <c r="WQM11" s="1377"/>
      <c r="WQN11" s="1377"/>
      <c r="WQO11" s="1377"/>
      <c r="WQP11" s="1377"/>
      <c r="WQQ11" s="1377"/>
      <c r="WQR11" s="1377"/>
      <c r="WQS11" s="1377"/>
      <c r="WQT11" s="1377"/>
      <c r="WQU11" s="1377"/>
      <c r="WQV11" s="1377"/>
      <c r="WQW11" s="1377"/>
      <c r="WQX11" s="1377"/>
      <c r="WQY11" s="1377"/>
      <c r="WQZ11" s="1377"/>
      <c r="WRA11" s="1377"/>
      <c r="WRB11" s="1377"/>
      <c r="WRC11" s="1377"/>
      <c r="WRD11" s="1377"/>
      <c r="WRE11" s="1377"/>
      <c r="WRF11" s="1377"/>
      <c r="WRG11" s="1377"/>
      <c r="WRH11" s="1377"/>
      <c r="WRI11" s="1377"/>
      <c r="WRJ11" s="1377"/>
      <c r="WRK11" s="1377"/>
      <c r="WRL11" s="1377"/>
      <c r="WRM11" s="1377"/>
      <c r="WRN11" s="1377"/>
      <c r="WRO11" s="1377"/>
      <c r="WRP11" s="1377"/>
      <c r="WRQ11" s="1377"/>
      <c r="WRR11" s="1377"/>
      <c r="WRS11" s="1377"/>
      <c r="WRT11" s="1377"/>
      <c r="WRU11" s="1377"/>
      <c r="WRV11" s="1377"/>
      <c r="WRW11" s="1377"/>
      <c r="WRX11" s="1377"/>
      <c r="WRY11" s="1377"/>
      <c r="WRZ11" s="1377"/>
      <c r="WSA11" s="1377"/>
      <c r="WSB11" s="1377"/>
      <c r="WSC11" s="1377"/>
      <c r="WSD11" s="1377"/>
      <c r="WSE11" s="1377"/>
      <c r="WSF11" s="1377"/>
      <c r="WSG11" s="1377"/>
      <c r="WSH11" s="1377"/>
      <c r="WSI11" s="1377"/>
      <c r="WSJ11" s="1377"/>
      <c r="WSK11" s="1377"/>
      <c r="WSL11" s="1377"/>
      <c r="WSM11" s="1377"/>
      <c r="WSN11" s="1377"/>
      <c r="WSO11" s="1377"/>
      <c r="WSP11" s="1377"/>
      <c r="WSQ11" s="1377"/>
      <c r="WSR11" s="1377"/>
      <c r="WSS11" s="1377"/>
      <c r="WST11" s="1377"/>
      <c r="WSU11" s="1377"/>
      <c r="WSV11" s="1377"/>
      <c r="WSW11" s="1377"/>
      <c r="WSX11" s="1377"/>
      <c r="WSY11" s="1377"/>
      <c r="WSZ11" s="1377"/>
      <c r="WTA11" s="1377"/>
      <c r="WTB11" s="1377"/>
      <c r="WTC11" s="1377"/>
      <c r="WTD11" s="1377"/>
      <c r="WTE11" s="1377"/>
      <c r="WTF11" s="1377"/>
      <c r="WTG11" s="1377"/>
      <c r="WTH11" s="1377"/>
      <c r="WTI11" s="1377"/>
      <c r="WTJ11" s="1377"/>
      <c r="WTK11" s="1377"/>
      <c r="WTL11" s="1377"/>
      <c r="WTM11" s="1377"/>
      <c r="WTN11" s="1377"/>
      <c r="WTO11" s="1377"/>
      <c r="WTP11" s="1377"/>
      <c r="WTQ11" s="1377"/>
      <c r="WTR11" s="1377"/>
      <c r="WTS11" s="1377"/>
      <c r="WTT11" s="1377"/>
      <c r="WTU11" s="1377"/>
      <c r="WTV11" s="1377"/>
      <c r="WTW11" s="1377"/>
      <c r="WTX11" s="1377"/>
      <c r="WTY11" s="1377"/>
      <c r="WTZ11" s="1377"/>
      <c r="WUA11" s="1377"/>
      <c r="WUB11" s="1377"/>
      <c r="WUC11" s="1377"/>
      <c r="WUD11" s="1377"/>
      <c r="WUE11" s="1377"/>
      <c r="WUF11" s="1377"/>
      <c r="WUG11" s="1377"/>
      <c r="WUH11" s="1377"/>
      <c r="WUI11" s="1377"/>
      <c r="WUJ11" s="1377"/>
      <c r="WUK11" s="1377"/>
      <c r="WUL11" s="1377"/>
      <c r="WUM11" s="1377"/>
      <c r="WUN11" s="1377"/>
      <c r="WUO11" s="1377"/>
      <c r="WUP11" s="1377"/>
      <c r="WUQ11" s="1377"/>
      <c r="WUR11" s="1377"/>
      <c r="WUS11" s="1377"/>
      <c r="WUT11" s="1377"/>
      <c r="WUU11" s="1377"/>
      <c r="WUV11" s="1377"/>
      <c r="WUW11" s="1377"/>
      <c r="WUX11" s="1377"/>
      <c r="WUY11" s="1377"/>
      <c r="WUZ11" s="1377"/>
      <c r="WVA11" s="1377"/>
      <c r="WVB11" s="1377"/>
      <c r="WVC11" s="1377"/>
      <c r="WVD11" s="1377"/>
      <c r="WVE11" s="1377"/>
      <c r="WVF11" s="1377"/>
      <c r="WVG11" s="1377"/>
      <c r="WVH11" s="1377"/>
      <c r="WVI11" s="1377"/>
      <c r="WVJ11" s="1377"/>
      <c r="WVK11" s="1377"/>
      <c r="WVL11" s="1377"/>
      <c r="WVM11" s="1377"/>
      <c r="WVN11" s="1377"/>
      <c r="WVO11" s="1377"/>
      <c r="WVP11" s="1377"/>
      <c r="WVQ11" s="1377"/>
      <c r="WVR11" s="1377"/>
      <c r="WVS11" s="1377"/>
      <c r="WVT11" s="1377"/>
      <c r="WVU11" s="1377"/>
      <c r="WVV11" s="1377"/>
      <c r="WVW11" s="1377"/>
      <c r="WVX11" s="1377"/>
      <c r="WVY11" s="1377"/>
      <c r="WVZ11" s="1377"/>
      <c r="WWA11" s="1377"/>
      <c r="WWB11" s="1377"/>
      <c r="WWC11" s="1377"/>
      <c r="WWD11" s="1377"/>
      <c r="WWE11" s="1377"/>
      <c r="WWF11" s="1377"/>
      <c r="WWG11" s="1377"/>
      <c r="WWH11" s="1377"/>
      <c r="WWI11" s="1377"/>
      <c r="WWJ11" s="1377"/>
      <c r="WWK11" s="1377"/>
      <c r="WWL11" s="1377"/>
      <c r="WWM11" s="1377"/>
      <c r="WWN11" s="1377"/>
      <c r="WWO11" s="1377"/>
      <c r="WWP11" s="1377"/>
      <c r="WWQ11" s="1377"/>
      <c r="WWR11" s="1377"/>
      <c r="WWS11" s="1377"/>
      <c r="WWT11" s="1377"/>
      <c r="WWU11" s="1377"/>
      <c r="WWV11" s="1377"/>
      <c r="WWW11" s="1377"/>
      <c r="WWX11" s="1377"/>
      <c r="WWY11" s="1377"/>
      <c r="WWZ11" s="1377"/>
      <c r="WXA11" s="1377"/>
      <c r="WXB11" s="1377"/>
      <c r="WXC11" s="1377"/>
      <c r="WXD11" s="1377"/>
      <c r="WXE11" s="1377"/>
      <c r="WXF11" s="1377"/>
      <c r="WXG11" s="1377"/>
      <c r="WXH11" s="1377"/>
      <c r="WXI11" s="1377"/>
      <c r="WXJ11" s="1377"/>
      <c r="WXK11" s="1377"/>
      <c r="WXL11" s="1377"/>
      <c r="WXM11" s="1377"/>
      <c r="WXN11" s="1377"/>
      <c r="WXO11" s="1377"/>
      <c r="WXP11" s="1377"/>
      <c r="WXQ11" s="1377"/>
      <c r="WXR11" s="1377"/>
      <c r="WXS11" s="1377"/>
      <c r="WXT11" s="1377"/>
      <c r="WXU11" s="1377"/>
      <c r="WXV11" s="1377"/>
      <c r="WXW11" s="1377"/>
      <c r="WXX11" s="1377"/>
      <c r="WXY11" s="1377"/>
      <c r="WXZ11" s="1377"/>
      <c r="WYA11" s="1377"/>
      <c r="WYB11" s="1377"/>
      <c r="WYC11" s="1377"/>
      <c r="WYD11" s="1377"/>
      <c r="WYE11" s="1377"/>
      <c r="WYF11" s="1377"/>
      <c r="WYG11" s="1377"/>
      <c r="WYH11" s="1377"/>
      <c r="WYI11" s="1377"/>
      <c r="WYJ11" s="1377"/>
      <c r="WYK11" s="1377"/>
      <c r="WYL11" s="1377"/>
      <c r="WYM11" s="1377"/>
      <c r="WYN11" s="1377"/>
      <c r="WYO11" s="1377"/>
      <c r="WYP11" s="1377"/>
      <c r="WYQ11" s="1377"/>
      <c r="WYR11" s="1377"/>
      <c r="WYS11" s="1377"/>
      <c r="WYT11" s="1377"/>
      <c r="WYU11" s="1377"/>
      <c r="WYV11" s="1377"/>
      <c r="WYW11" s="1377"/>
      <c r="WYX11" s="1377"/>
      <c r="WYY11" s="1377"/>
      <c r="WYZ11" s="1377"/>
      <c r="WZA11" s="1377"/>
      <c r="WZB11" s="1377"/>
      <c r="WZC11" s="1377"/>
      <c r="WZD11" s="1377"/>
      <c r="WZE11" s="1377"/>
      <c r="WZF11" s="1377"/>
      <c r="WZG11" s="1377"/>
      <c r="WZH11" s="1377"/>
      <c r="WZI11" s="1377"/>
      <c r="WZJ11" s="1377"/>
      <c r="WZK11" s="1377"/>
      <c r="WZL11" s="1377"/>
      <c r="WZM11" s="1377"/>
      <c r="WZN11" s="1377"/>
      <c r="WZO11" s="1377"/>
      <c r="WZP11" s="1377"/>
      <c r="WZQ11" s="1377"/>
      <c r="WZR11" s="1377"/>
      <c r="WZS11" s="1377"/>
      <c r="WZT11" s="1377"/>
      <c r="WZU11" s="1377"/>
      <c r="WZV11" s="1377"/>
      <c r="WZW11" s="1377"/>
      <c r="WZX11" s="1377"/>
      <c r="WZY11" s="1377"/>
      <c r="WZZ11" s="1377"/>
      <c r="XAA11" s="1377"/>
      <c r="XAB11" s="1377"/>
      <c r="XAC11" s="1377"/>
      <c r="XAD11" s="1377"/>
      <c r="XAE11" s="1377"/>
      <c r="XAF11" s="1377"/>
      <c r="XAG11" s="1377"/>
      <c r="XAH11" s="1377"/>
      <c r="XAI11" s="1377"/>
      <c r="XAJ11" s="1377"/>
      <c r="XAK11" s="1377"/>
      <c r="XAL11" s="1377"/>
      <c r="XAM11" s="1377"/>
      <c r="XAN11" s="1377"/>
      <c r="XAO11" s="1377"/>
      <c r="XAP11" s="1377"/>
      <c r="XAQ11" s="1377"/>
      <c r="XAR11" s="1377"/>
      <c r="XAS11" s="1377"/>
      <c r="XAT11" s="1377"/>
      <c r="XAU11" s="1377"/>
      <c r="XAV11" s="1377"/>
      <c r="XAW11" s="1377"/>
      <c r="XAX11" s="1377"/>
      <c r="XAY11" s="1377"/>
      <c r="XAZ11" s="1377"/>
      <c r="XBA11" s="1377"/>
      <c r="XBB11" s="1377"/>
      <c r="XBC11" s="1377"/>
      <c r="XBD11" s="1377"/>
      <c r="XBE11" s="1377"/>
      <c r="XBF11" s="1377"/>
      <c r="XBG11" s="1377"/>
      <c r="XBH11" s="1377"/>
      <c r="XBI11" s="1377"/>
      <c r="XBJ11" s="1377"/>
      <c r="XBK11" s="1377"/>
      <c r="XBL11" s="1377"/>
      <c r="XBM11" s="1377"/>
      <c r="XBN11" s="1377"/>
      <c r="XBO11" s="1377"/>
      <c r="XBP11" s="1377"/>
      <c r="XBQ11" s="1377"/>
      <c r="XBR11" s="1377"/>
      <c r="XBS11" s="1377"/>
      <c r="XBT11" s="1377"/>
      <c r="XBU11" s="1377"/>
      <c r="XBV11" s="1377"/>
      <c r="XBW11" s="1377"/>
      <c r="XBX11" s="1377"/>
      <c r="XBY11" s="1377"/>
      <c r="XBZ11" s="1377"/>
      <c r="XCA11" s="1377"/>
      <c r="XCB11" s="1377"/>
      <c r="XCC11" s="1377"/>
      <c r="XCD11" s="1377"/>
      <c r="XCE11" s="1377"/>
      <c r="XCF11" s="1377"/>
      <c r="XCG11" s="1377"/>
      <c r="XCH11" s="1377"/>
      <c r="XCI11" s="1377"/>
      <c r="XCJ11" s="1377"/>
      <c r="XCK11" s="1377"/>
      <c r="XCL11" s="1377"/>
      <c r="XCM11" s="1377"/>
      <c r="XCN11" s="1377"/>
      <c r="XCO11" s="1377"/>
      <c r="XCP11" s="1377"/>
      <c r="XCQ11" s="1377"/>
      <c r="XCR11" s="1377"/>
      <c r="XCS11" s="1377"/>
      <c r="XCT11" s="1377"/>
      <c r="XCU11" s="1377"/>
      <c r="XCV11" s="1377"/>
      <c r="XCW11" s="1377"/>
      <c r="XCX11" s="1377"/>
      <c r="XCY11" s="1377"/>
      <c r="XCZ11" s="1377"/>
      <c r="XDA11" s="1377"/>
      <c r="XDB11" s="1377"/>
      <c r="XDC11" s="1377"/>
      <c r="XDD11" s="1377"/>
      <c r="XDE11" s="1377"/>
      <c r="XDF11" s="1377"/>
      <c r="XDG11" s="1377"/>
      <c r="XDH11" s="1377"/>
      <c r="XDI11" s="1377"/>
      <c r="XDJ11" s="1377"/>
      <c r="XDK11" s="1377"/>
      <c r="XDL11" s="1377"/>
      <c r="XDM11" s="1377"/>
      <c r="XDN11" s="1377"/>
      <c r="XDO11" s="1377"/>
      <c r="XDP11" s="1377"/>
      <c r="XDQ11" s="1377"/>
      <c r="XDR11" s="1377"/>
      <c r="XDS11" s="1377"/>
      <c r="XDT11" s="1377"/>
      <c r="XDU11" s="1377"/>
      <c r="XDV11" s="1377"/>
      <c r="XDW11" s="1377"/>
      <c r="XDX11" s="1377"/>
      <c r="XDY11" s="1377"/>
      <c r="XDZ11" s="1377"/>
      <c r="XEA11" s="1377"/>
      <c r="XEB11" s="1377"/>
      <c r="XEC11" s="1377"/>
      <c r="XED11" s="1377"/>
      <c r="XEE11" s="1377"/>
      <c r="XEF11" s="1377"/>
      <c r="XEG11" s="1377"/>
      <c r="XEH11" s="1377"/>
      <c r="XEI11" s="1377"/>
      <c r="XEJ11" s="1377"/>
      <c r="XEK11" s="1377"/>
      <c r="XEL11" s="1377"/>
      <c r="XEM11" s="1377"/>
      <c r="XEN11" s="1377"/>
      <c r="XEO11" s="1377"/>
      <c r="XEP11" s="1377"/>
      <c r="XEQ11" s="1377"/>
      <c r="XER11" s="1377"/>
      <c r="XES11" s="1377"/>
      <c r="XET11" s="1377"/>
      <c r="XEU11" s="1377"/>
      <c r="XEV11" s="1377"/>
      <c r="XEW11" s="1377"/>
      <c r="XEX11" s="1377"/>
      <c r="XEY11" s="1377"/>
      <c r="XEZ11" s="1377"/>
      <c r="XFA11" s="1377"/>
      <c r="XFB11" s="1377"/>
      <c r="XFC11" s="1377"/>
    </row>
  </sheetData>
  <mergeCells count="4">
    <mergeCell ref="B1:Z1"/>
    <mergeCell ref="B2:Z2"/>
    <mergeCell ref="X5:X9"/>
    <mergeCell ref="Y5:Y9"/>
  </mergeCells>
  <pageMargins left="0.7" right="0.7" top="0.75" bottom="0.75" header="0.3" footer="0.3"/>
  <pageSetup paperSize="9" scale="64"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1:AA19"/>
  <sheetViews>
    <sheetView zoomScale="85" zoomScaleNormal="85" workbookViewId="0">
      <selection activeCell="H40" sqref="H40"/>
    </sheetView>
  </sheetViews>
  <sheetFormatPr defaultRowHeight="15"/>
  <cols>
    <col min="2" max="2" width="6.7109375" bestFit="1" customWidth="1"/>
    <col min="3" max="3" width="24.28515625" bestFit="1" customWidth="1"/>
    <col min="4" max="4" width="12.42578125" bestFit="1" customWidth="1"/>
    <col min="5" max="5" width="14" bestFit="1" customWidth="1"/>
    <col min="6" max="6" width="13.5703125" bestFit="1" customWidth="1"/>
    <col min="7" max="7" width="16" bestFit="1" customWidth="1"/>
    <col min="8" max="8" width="51.28515625" bestFit="1" customWidth="1"/>
    <col min="9" max="9" width="15.7109375" bestFit="1" customWidth="1"/>
    <col min="10" max="10" width="13.42578125" bestFit="1" customWidth="1"/>
    <col min="11" max="11" width="15.7109375" hidden="1" customWidth="1"/>
    <col min="12" max="12" width="19" hidden="1" customWidth="1"/>
    <col min="13" max="13" width="16.140625" hidden="1" customWidth="1"/>
    <col min="14" max="14" width="20.42578125" hidden="1" customWidth="1"/>
    <col min="15" max="15" width="18.28515625" hidden="1" customWidth="1"/>
    <col min="16" max="16" width="15.5703125" bestFit="1" customWidth="1"/>
    <col min="17" max="17" width="6.5703125" bestFit="1" customWidth="1"/>
    <col min="18" max="18" width="25.7109375" bestFit="1" customWidth="1"/>
    <col min="19" max="19" width="8.28515625" customWidth="1"/>
    <col min="20" max="20" width="5.42578125" customWidth="1"/>
    <col min="21" max="21" width="8.42578125" customWidth="1"/>
    <col min="22" max="23" width="6.140625" customWidth="1"/>
    <col min="24" max="24" width="15.28515625" bestFit="1" customWidth="1"/>
    <col min="25" max="25" width="19.42578125" bestFit="1" customWidth="1"/>
  </cols>
  <sheetData>
    <row r="1" spans="2:27" ht="15.75" thickBot="1"/>
    <row r="2" spans="2:27" ht="30.75" thickBot="1">
      <c r="B2" s="1929" t="s">
        <v>1590</v>
      </c>
      <c r="C2" s="1930"/>
      <c r="D2" s="1930"/>
      <c r="E2" s="1930"/>
      <c r="F2" s="1930"/>
      <c r="G2" s="1930"/>
      <c r="H2" s="1930"/>
      <c r="I2" s="1930"/>
      <c r="J2" s="1930"/>
      <c r="K2" s="1930"/>
      <c r="L2" s="1930"/>
      <c r="M2" s="1930"/>
      <c r="N2" s="1930"/>
      <c r="O2" s="1930"/>
      <c r="P2" s="1930"/>
      <c r="Q2" s="1930"/>
      <c r="R2" s="1930"/>
      <c r="S2" s="1930"/>
      <c r="T2" s="1930"/>
      <c r="U2" s="1930"/>
      <c r="V2" s="1930"/>
      <c r="W2" s="1930"/>
      <c r="X2" s="1930"/>
      <c r="Y2" s="1930"/>
      <c r="Z2" s="1931"/>
    </row>
    <row r="3" spans="2:27" ht="15.75">
      <c r="B3" s="1932" t="s">
        <v>1753</v>
      </c>
      <c r="C3" s="1933"/>
      <c r="D3" s="1933"/>
      <c r="E3" s="1933"/>
      <c r="F3" s="1933"/>
      <c r="G3" s="1933"/>
      <c r="H3" s="1933"/>
      <c r="I3" s="1933"/>
      <c r="J3" s="1933"/>
      <c r="K3" s="1933"/>
      <c r="L3" s="1933"/>
      <c r="M3" s="1933"/>
      <c r="N3" s="1933"/>
      <c r="O3" s="1933"/>
      <c r="P3" s="1933"/>
      <c r="Q3" s="1933"/>
      <c r="R3" s="1933"/>
      <c r="S3" s="1933"/>
      <c r="T3" s="1933"/>
      <c r="U3" s="1933"/>
      <c r="V3" s="1933"/>
      <c r="W3" s="1933"/>
      <c r="X3" s="1933"/>
      <c r="Y3" s="1933"/>
      <c r="Z3" s="1934"/>
    </row>
    <row r="4" spans="2:27">
      <c r="B4" s="1343"/>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44"/>
    </row>
    <row r="5" spans="2:27" ht="39" thickBot="1">
      <c r="B5" s="1524" t="s">
        <v>352</v>
      </c>
      <c r="C5" s="1525" t="s">
        <v>353</v>
      </c>
      <c r="D5" s="1526" t="s">
        <v>1</v>
      </c>
      <c r="E5" s="1526" t="s">
        <v>354</v>
      </c>
      <c r="F5" s="1526" t="s">
        <v>355</v>
      </c>
      <c r="G5" s="1526" t="s">
        <v>356</v>
      </c>
      <c r="H5" s="1526" t="s">
        <v>357</v>
      </c>
      <c r="I5" s="1526" t="s">
        <v>358</v>
      </c>
      <c r="J5" s="1526" t="s">
        <v>359</v>
      </c>
      <c r="K5" s="1526" t="s">
        <v>360</v>
      </c>
      <c r="L5" s="1526" t="s">
        <v>361</v>
      </c>
      <c r="M5" s="1526" t="s">
        <v>362</v>
      </c>
      <c r="N5" s="1526" t="s">
        <v>363</v>
      </c>
      <c r="O5" s="1526" t="s">
        <v>364</v>
      </c>
      <c r="P5" s="1526" t="s">
        <v>365</v>
      </c>
      <c r="Q5" s="1526" t="s">
        <v>366</v>
      </c>
      <c r="R5" s="1526" t="s">
        <v>367</v>
      </c>
      <c r="S5" s="1525" t="s">
        <v>370</v>
      </c>
      <c r="T5" s="1526" t="s">
        <v>371</v>
      </c>
      <c r="U5" s="1526" t="s">
        <v>372</v>
      </c>
      <c r="V5" s="1526" t="s">
        <v>373</v>
      </c>
      <c r="W5" s="1526" t="s">
        <v>374</v>
      </c>
      <c r="X5" s="1526" t="s">
        <v>375</v>
      </c>
      <c r="Y5" s="1526" t="s">
        <v>376</v>
      </c>
      <c r="Z5" s="1527" t="s">
        <v>1384</v>
      </c>
    </row>
    <row r="6" spans="2:27">
      <c r="B6" s="1542"/>
      <c r="C6" s="1543" t="s">
        <v>186</v>
      </c>
      <c r="D6" s="1543">
        <v>10</v>
      </c>
      <c r="E6" s="1543" t="s">
        <v>414</v>
      </c>
      <c r="F6" s="1543" t="s">
        <v>187</v>
      </c>
      <c r="G6" s="1543">
        <v>4702067322</v>
      </c>
      <c r="H6" s="1543" t="s">
        <v>416</v>
      </c>
      <c r="I6" s="1543" t="s">
        <v>415</v>
      </c>
      <c r="J6" s="1543">
        <v>60</v>
      </c>
      <c r="K6" s="1544"/>
      <c r="L6" s="1544"/>
      <c r="M6" s="1544"/>
      <c r="N6" s="1544"/>
      <c r="O6" s="1544"/>
      <c r="P6" s="1544">
        <v>60</v>
      </c>
      <c r="Q6" s="1544">
        <v>2</v>
      </c>
      <c r="R6" s="1543" t="s">
        <v>263</v>
      </c>
      <c r="S6" s="1543"/>
      <c r="T6" s="1543" t="s">
        <v>1773</v>
      </c>
      <c r="U6" s="1543"/>
      <c r="V6" s="1543"/>
      <c r="W6" s="1543"/>
      <c r="X6" s="1945" t="s">
        <v>1748</v>
      </c>
      <c r="Y6" s="1543"/>
      <c r="Z6" s="1545">
        <f>+P6/J6</f>
        <v>1</v>
      </c>
    </row>
    <row r="7" spans="2:27" s="1498" customFormat="1" ht="15.75" thickBot="1">
      <c r="B7" s="1546"/>
      <c r="C7" s="1547" t="s">
        <v>186</v>
      </c>
      <c r="D7" s="1547">
        <v>10</v>
      </c>
      <c r="E7" s="1547" t="s">
        <v>417</v>
      </c>
      <c r="F7" s="1547" t="s">
        <v>187</v>
      </c>
      <c r="G7" s="1547">
        <v>4702067329</v>
      </c>
      <c r="H7" s="1547" t="s">
        <v>419</v>
      </c>
      <c r="I7" s="1547" t="s">
        <v>418</v>
      </c>
      <c r="J7" s="1547">
        <v>1000</v>
      </c>
      <c r="K7" s="1548"/>
      <c r="L7" s="1548"/>
      <c r="M7" s="1548"/>
      <c r="N7" s="1548"/>
      <c r="O7" s="1548"/>
      <c r="P7" s="1548">
        <v>1022</v>
      </c>
      <c r="Q7" s="1548">
        <v>24</v>
      </c>
      <c r="R7" s="1547" t="s">
        <v>263</v>
      </c>
      <c r="S7" s="1547"/>
      <c r="T7" s="1547" t="s">
        <v>1773</v>
      </c>
      <c r="U7" s="1547"/>
      <c r="V7" s="1547"/>
      <c r="W7" s="1547"/>
      <c r="X7" s="1946"/>
      <c r="Y7" s="1547"/>
      <c r="Z7" s="1549">
        <f>+P7/J7</f>
        <v>1.022</v>
      </c>
    </row>
    <row r="8" spans="2:27" ht="15.75" thickBot="1">
      <c r="B8" s="1528"/>
      <c r="C8" s="1529"/>
      <c r="D8" s="1529"/>
      <c r="E8" s="1530" t="s">
        <v>1592</v>
      </c>
      <c r="F8" s="1529"/>
      <c r="G8" s="1530"/>
      <c r="H8" s="1530"/>
      <c r="I8" s="1530"/>
      <c r="J8" s="1531">
        <f t="shared" ref="J8:O8" si="0">SUM(J6:O7)</f>
        <v>1060</v>
      </c>
      <c r="K8" s="1531">
        <f t="shared" si="0"/>
        <v>1082</v>
      </c>
      <c r="L8" s="1531">
        <f t="shared" si="0"/>
        <v>1108</v>
      </c>
      <c r="M8" s="1531">
        <f t="shared" si="0"/>
        <v>1108</v>
      </c>
      <c r="N8" s="1531">
        <f t="shared" si="0"/>
        <v>1108</v>
      </c>
      <c r="O8" s="1531">
        <f t="shared" si="0"/>
        <v>1108</v>
      </c>
      <c r="P8" s="1531">
        <f>SUM(P6:P7)</f>
        <v>1082</v>
      </c>
      <c r="Q8" s="1531">
        <f>SUM(Q6:Q7)</f>
        <v>26</v>
      </c>
      <c r="R8" s="1530"/>
      <c r="S8" s="1530"/>
      <c r="T8" s="1530"/>
      <c r="U8" s="1530"/>
      <c r="V8" s="1530"/>
      <c r="W8" s="1530"/>
      <c r="X8" s="1530"/>
      <c r="Y8" s="1530"/>
      <c r="Z8" s="1532"/>
    </row>
    <row r="9" spans="2:27" ht="16.5" hidden="1" thickBot="1">
      <c r="B9" s="1932" t="s">
        <v>1794</v>
      </c>
      <c r="C9" s="1933"/>
      <c r="D9" s="1933"/>
      <c r="E9" s="1933"/>
      <c r="F9" s="1933"/>
      <c r="G9" s="1933"/>
      <c r="H9" s="1933"/>
      <c r="I9" s="1933"/>
      <c r="J9" s="1933"/>
      <c r="K9" s="1933"/>
      <c r="L9" s="1933"/>
      <c r="M9" s="1933"/>
      <c r="N9" s="1933"/>
      <c r="O9" s="1933"/>
      <c r="P9" s="1933"/>
      <c r="Q9" s="1933"/>
      <c r="R9" s="1933"/>
      <c r="S9" s="1933"/>
      <c r="T9" s="1933"/>
      <c r="U9" s="1933"/>
      <c r="V9" s="1933"/>
      <c r="W9" s="1933"/>
      <c r="X9" s="1933"/>
      <c r="Y9" s="1933"/>
      <c r="Z9" s="1934"/>
    </row>
    <row r="10" spans="2:27" s="1498" customFormat="1" ht="15.75" hidden="1" thickBot="1">
      <c r="B10" s="1550"/>
      <c r="C10" s="1551" t="s">
        <v>96</v>
      </c>
      <c r="D10" s="1551">
        <v>10</v>
      </c>
      <c r="E10" s="1551" t="s">
        <v>1584</v>
      </c>
      <c r="F10" s="1551" t="s">
        <v>102</v>
      </c>
      <c r="G10" s="1551">
        <v>4702096672</v>
      </c>
      <c r="H10" s="1551" t="s">
        <v>1585</v>
      </c>
      <c r="I10" s="1552">
        <v>710804257063</v>
      </c>
      <c r="J10" s="1551">
        <v>1557</v>
      </c>
      <c r="K10" s="1553"/>
      <c r="L10" s="1553"/>
      <c r="M10" s="1553"/>
      <c r="N10" s="1553"/>
      <c r="O10" s="1553"/>
      <c r="P10" s="1553">
        <v>300</v>
      </c>
      <c r="Q10" s="1553">
        <v>7</v>
      </c>
      <c r="R10" s="1551" t="s">
        <v>390</v>
      </c>
      <c r="S10" s="1551"/>
      <c r="T10" s="1551"/>
      <c r="U10" s="1551"/>
      <c r="V10" s="1551"/>
      <c r="W10" s="1551"/>
      <c r="X10" s="1551" t="s">
        <v>1749</v>
      </c>
      <c r="Y10" s="1551"/>
      <c r="Z10" s="1554">
        <f>+P10/J10</f>
        <v>0.19267822736030829</v>
      </c>
      <c r="AA10" s="1498" t="s">
        <v>1767</v>
      </c>
    </row>
    <row r="11" spans="2:27" ht="15.75" hidden="1" thickBot="1">
      <c r="B11" s="1528"/>
      <c r="C11" s="1529"/>
      <c r="D11" s="1529"/>
      <c r="E11" s="1530" t="s">
        <v>1592</v>
      </c>
      <c r="F11" s="1529"/>
      <c r="G11" s="1530"/>
      <c r="H11" s="1530"/>
      <c r="I11" s="1530"/>
      <c r="J11" s="1531">
        <f>SUM(J10:J10)</f>
        <v>1557</v>
      </c>
      <c r="K11" s="1531">
        <f t="shared" ref="K11:Q11" si="1">SUM(K10:K10)</f>
        <v>0</v>
      </c>
      <c r="L11" s="1531">
        <f t="shared" si="1"/>
        <v>0</v>
      </c>
      <c r="M11" s="1531">
        <f t="shared" si="1"/>
        <v>0</v>
      </c>
      <c r="N11" s="1531">
        <f t="shared" si="1"/>
        <v>0</v>
      </c>
      <c r="O11" s="1531">
        <f t="shared" si="1"/>
        <v>0</v>
      </c>
      <c r="P11" s="1531">
        <f>SUM(P10:P10)</f>
        <v>300</v>
      </c>
      <c r="Q11" s="1531">
        <f t="shared" si="1"/>
        <v>7</v>
      </c>
      <c r="R11" s="1530"/>
      <c r="S11" s="1530"/>
      <c r="T11" s="1530"/>
      <c r="U11" s="1530"/>
      <c r="V11" s="1530"/>
      <c r="W11" s="1530"/>
      <c r="X11" s="1530"/>
      <c r="Y11" s="1530"/>
      <c r="Z11" s="1532"/>
    </row>
    <row r="12" spans="2:27" ht="15.75" hidden="1" thickBot="1">
      <c r="B12" s="1509"/>
      <c r="C12" s="925"/>
      <c r="D12" s="925"/>
      <c r="E12" s="925"/>
      <c r="F12" s="925"/>
      <c r="G12" s="925"/>
      <c r="H12" s="925"/>
      <c r="I12" s="925"/>
      <c r="J12" s="925"/>
      <c r="K12" s="925"/>
      <c r="L12" s="925"/>
      <c r="M12" s="925"/>
      <c r="N12" s="925"/>
      <c r="O12" s="925"/>
      <c r="P12" s="925"/>
      <c r="Q12" s="925"/>
      <c r="R12" s="925"/>
      <c r="S12" s="925"/>
      <c r="T12" s="925"/>
      <c r="U12" s="925"/>
      <c r="V12" s="925"/>
      <c r="W12" s="925"/>
      <c r="X12" s="925"/>
      <c r="Y12" s="925"/>
      <c r="Z12" s="1510"/>
    </row>
    <row r="13" spans="2:27" ht="21" hidden="1" thickBot="1">
      <c r="B13" s="1555"/>
      <c r="C13" s="1556"/>
      <c r="D13" s="1556"/>
      <c r="E13" s="1947" t="s">
        <v>1754</v>
      </c>
      <c r="F13" s="1948"/>
      <c r="G13" s="1948"/>
      <c r="H13" s="1949"/>
      <c r="I13" s="1557"/>
      <c r="J13" s="1558">
        <f>J8+J11</f>
        <v>2617</v>
      </c>
      <c r="K13" s="1558">
        <f t="shared" ref="K13:Q13" si="2">K8+K11</f>
        <v>1082</v>
      </c>
      <c r="L13" s="1558">
        <f t="shared" si="2"/>
        <v>1108</v>
      </c>
      <c r="M13" s="1558">
        <f t="shared" si="2"/>
        <v>1108</v>
      </c>
      <c r="N13" s="1558">
        <f t="shared" si="2"/>
        <v>1108</v>
      </c>
      <c r="O13" s="1558">
        <f t="shared" si="2"/>
        <v>1108</v>
      </c>
      <c r="P13" s="1558">
        <f t="shared" si="2"/>
        <v>1382</v>
      </c>
      <c r="Q13" s="1558">
        <f t="shared" si="2"/>
        <v>33</v>
      </c>
      <c r="R13" s="1559"/>
      <c r="S13" s="1559"/>
      <c r="T13" s="1559"/>
      <c r="U13" s="1559"/>
      <c r="V13" s="1559"/>
      <c r="W13" s="1559"/>
      <c r="X13" s="1559"/>
      <c r="Y13" s="1559"/>
      <c r="Z13" s="1560"/>
    </row>
    <row r="18" spans="5:15">
      <c r="H18" t="s">
        <v>1766</v>
      </c>
    </row>
    <row r="19" spans="5:15">
      <c r="E19" s="1520">
        <v>4702096673</v>
      </c>
      <c r="F19" s="1521">
        <v>10</v>
      </c>
      <c r="G19" s="1521" t="s">
        <v>1763</v>
      </c>
      <c r="H19" s="1522" t="s">
        <v>1584</v>
      </c>
      <c r="I19" s="1523" t="s">
        <v>1764</v>
      </c>
      <c r="J19" s="1522">
        <v>710804257063</v>
      </c>
      <c r="K19" s="1522" t="s">
        <v>96</v>
      </c>
      <c r="L19" s="1522" t="s">
        <v>102</v>
      </c>
      <c r="M19" s="1521" t="s">
        <v>1765</v>
      </c>
      <c r="N19" s="1521">
        <v>8.11</v>
      </c>
      <c r="O19" s="1521">
        <v>100</v>
      </c>
    </row>
  </sheetData>
  <mergeCells count="5">
    <mergeCell ref="B2:Z2"/>
    <mergeCell ref="B3:Z3"/>
    <mergeCell ref="X6:X7"/>
    <mergeCell ref="E13:H13"/>
    <mergeCell ref="B9:Z9"/>
  </mergeCells>
  <pageMargins left="0.70866141732283472" right="0.70866141732283472" top="0.74803149606299213" bottom="0.74803149606299213" header="0.31496062992125984" footer="0.31496062992125984"/>
  <pageSetup paperSize="9" scale="44"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2:AA33"/>
  <sheetViews>
    <sheetView workbookViewId="0">
      <selection activeCell="Y28" sqref="Y28:Y29"/>
    </sheetView>
  </sheetViews>
  <sheetFormatPr defaultRowHeight="15"/>
  <cols>
    <col min="2" max="2" width="4.7109375" customWidth="1"/>
    <col min="3" max="4" width="9.140625" style="1149"/>
    <col min="5" max="5" width="14" style="1149" bestFit="1" customWidth="1"/>
    <col min="6" max="6" width="13.5703125" style="1149" bestFit="1" customWidth="1"/>
    <col min="7" max="7" width="11" style="1149" bestFit="1" customWidth="1"/>
    <col min="8" max="8" width="31.7109375" style="1149" bestFit="1" customWidth="1"/>
    <col min="9" max="9" width="15.7109375" style="1149" bestFit="1" customWidth="1"/>
    <col min="10" max="10" width="10.7109375" style="1149" bestFit="1" customWidth="1"/>
    <col min="11" max="11" width="0" style="1149" hidden="1" customWidth="1"/>
    <col min="12" max="12" width="19" style="1149" hidden="1" customWidth="1"/>
    <col min="13" max="15" width="0" style="1149" hidden="1" customWidth="1"/>
    <col min="16" max="16" width="15.5703125" style="1149" bestFit="1" customWidth="1"/>
    <col min="17" max="17" width="9.140625" style="1149"/>
    <col min="18" max="18" width="13" style="1149" bestFit="1" customWidth="1"/>
    <col min="19" max="19" width="12.85546875" style="1149" hidden="1" customWidth="1"/>
    <col min="20" max="20" width="9.42578125" style="1149" hidden="1" customWidth="1"/>
    <col min="21" max="21" width="13" style="1149" hidden="1" customWidth="1"/>
    <col min="22" max="22" width="9.85546875" style="1149" hidden="1" customWidth="1"/>
    <col min="23" max="23" width="8.28515625" style="1149" hidden="1" customWidth="1"/>
    <col min="24" max="24" width="39.42578125" style="1149" hidden="1" customWidth="1"/>
    <col min="25" max="25" width="17.7109375" style="1584" bestFit="1" customWidth="1"/>
    <col min="26" max="26" width="6" style="1149" bestFit="1" customWidth="1"/>
    <col min="27" max="27" width="9.140625" style="1149"/>
  </cols>
  <sheetData>
    <row r="2" spans="2:27" ht="15.75" thickBot="1"/>
    <row r="3" spans="2:27" ht="30.75" thickBot="1">
      <c r="B3" s="1929" t="s">
        <v>1590</v>
      </c>
      <c r="C3" s="1930"/>
      <c r="D3" s="1930"/>
      <c r="E3" s="1930"/>
      <c r="F3" s="1930"/>
      <c r="G3" s="1930"/>
      <c r="H3" s="1930"/>
      <c r="I3" s="1930"/>
      <c r="J3" s="1930"/>
      <c r="K3" s="1930"/>
      <c r="L3" s="1930"/>
      <c r="M3" s="1930"/>
      <c r="N3" s="1930"/>
      <c r="O3" s="1930"/>
      <c r="P3" s="1930"/>
      <c r="Q3" s="1930"/>
      <c r="R3" s="1930"/>
      <c r="S3" s="1930"/>
      <c r="T3" s="1930"/>
      <c r="U3" s="1930"/>
      <c r="V3" s="1930"/>
      <c r="W3" s="1930"/>
      <c r="X3" s="1930"/>
      <c r="Y3" s="1930"/>
      <c r="Z3" s="1930"/>
      <c r="AA3" s="1931"/>
    </row>
    <row r="4" spans="2:27" ht="15.75">
      <c r="B4" s="1932" t="s">
        <v>1800</v>
      </c>
      <c r="C4" s="1933"/>
      <c r="D4" s="1933"/>
      <c r="E4" s="1933"/>
      <c r="F4" s="1933"/>
      <c r="G4" s="1933"/>
      <c r="H4" s="1933"/>
      <c r="I4" s="1933"/>
      <c r="J4" s="1933"/>
      <c r="K4" s="1933"/>
      <c r="L4" s="1933"/>
      <c r="M4" s="1933"/>
      <c r="N4" s="1933"/>
      <c r="O4" s="1933"/>
      <c r="P4" s="1933"/>
      <c r="Q4" s="1933"/>
      <c r="R4" s="1933"/>
      <c r="S4" s="1933"/>
      <c r="T4" s="1933"/>
      <c r="U4" s="1933"/>
      <c r="V4" s="1933"/>
      <c r="W4" s="1933"/>
      <c r="X4" s="1933"/>
      <c r="Y4" s="1933"/>
      <c r="Z4" s="1933"/>
      <c r="AA4" s="1934"/>
    </row>
    <row r="5" spans="2:27" ht="15.75" thickBot="1">
      <c r="B5" s="1343"/>
      <c r="C5" s="1316"/>
      <c r="D5" s="1316"/>
      <c r="E5" s="1316"/>
      <c r="F5" s="1316"/>
      <c r="G5" s="1316"/>
      <c r="H5" s="1316"/>
      <c r="I5" s="1316"/>
      <c r="J5" s="1316"/>
      <c r="K5" s="1316"/>
      <c r="L5" s="1316"/>
      <c r="M5" s="1316"/>
      <c r="N5" s="1316"/>
      <c r="O5" s="1316"/>
      <c r="P5" s="1316"/>
      <c r="Q5" s="1316"/>
      <c r="R5" s="1316"/>
      <c r="S5" s="1316"/>
      <c r="T5" s="1316"/>
      <c r="U5" s="1316"/>
      <c r="V5" s="1316"/>
      <c r="W5" s="1316"/>
      <c r="X5" s="1316"/>
      <c r="Y5" s="1316"/>
      <c r="Z5" s="1316"/>
      <c r="AA5" s="1352"/>
    </row>
    <row r="6" spans="2:27" ht="38.25">
      <c r="B6" s="1586" t="s">
        <v>352</v>
      </c>
      <c r="C6" s="1563" t="s">
        <v>353</v>
      </c>
      <c r="D6" s="1564" t="s">
        <v>1</v>
      </c>
      <c r="E6" s="1564" t="s">
        <v>354</v>
      </c>
      <c r="F6" s="1564" t="s">
        <v>355</v>
      </c>
      <c r="G6" s="1564" t="s">
        <v>356</v>
      </c>
      <c r="H6" s="1564" t="s">
        <v>357</v>
      </c>
      <c r="I6" s="1564" t="s">
        <v>358</v>
      </c>
      <c r="J6" s="1564" t="s">
        <v>359</v>
      </c>
      <c r="K6" s="1564" t="s">
        <v>360</v>
      </c>
      <c r="L6" s="1564" t="s">
        <v>361</v>
      </c>
      <c r="M6" s="1564" t="s">
        <v>362</v>
      </c>
      <c r="N6" s="1564" t="s">
        <v>363</v>
      </c>
      <c r="O6" s="1564" t="s">
        <v>364</v>
      </c>
      <c r="P6" s="1564" t="s">
        <v>365</v>
      </c>
      <c r="Q6" s="1564" t="s">
        <v>366</v>
      </c>
      <c r="R6" s="1564" t="s">
        <v>367</v>
      </c>
      <c r="S6" s="1563" t="s">
        <v>370</v>
      </c>
      <c r="T6" s="1564" t="s">
        <v>371</v>
      </c>
      <c r="U6" s="1564" t="s">
        <v>372</v>
      </c>
      <c r="V6" s="1564" t="s">
        <v>373</v>
      </c>
      <c r="W6" s="1564" t="s">
        <v>374</v>
      </c>
      <c r="X6" s="1564" t="s">
        <v>1807</v>
      </c>
      <c r="Y6" s="1564" t="s">
        <v>375</v>
      </c>
      <c r="Z6" s="1564" t="s">
        <v>376</v>
      </c>
      <c r="AA6" s="1565" t="s">
        <v>1384</v>
      </c>
    </row>
    <row r="7" spans="2:27">
      <c r="B7" s="1604"/>
      <c r="C7" s="1605" t="s">
        <v>237</v>
      </c>
      <c r="D7" s="1605">
        <v>10</v>
      </c>
      <c r="E7" s="1605" t="s">
        <v>414</v>
      </c>
      <c r="F7" s="1605" t="s">
        <v>238</v>
      </c>
      <c r="G7" s="1605">
        <v>4702067321</v>
      </c>
      <c r="H7" s="1605" t="s">
        <v>416</v>
      </c>
      <c r="I7" s="1605" t="s">
        <v>415</v>
      </c>
      <c r="J7" s="1605">
        <v>250</v>
      </c>
      <c r="K7" s="1605"/>
      <c r="L7" s="1605"/>
      <c r="M7" s="1605"/>
      <c r="N7" s="1605"/>
      <c r="O7" s="1605"/>
      <c r="P7" s="1605">
        <v>241</v>
      </c>
      <c r="Q7" s="1605">
        <v>6</v>
      </c>
      <c r="R7" s="1605" t="s">
        <v>263</v>
      </c>
      <c r="S7" s="1600"/>
      <c r="T7" s="1600" t="s">
        <v>751</v>
      </c>
      <c r="U7" s="1600" t="s">
        <v>1811</v>
      </c>
      <c r="V7" s="1600" t="s">
        <v>751</v>
      </c>
      <c r="W7" s="1600" t="s">
        <v>751</v>
      </c>
      <c r="X7" s="1956" t="s">
        <v>1808</v>
      </c>
      <c r="Y7" s="1955" t="s">
        <v>1803</v>
      </c>
      <c r="Z7" s="1626"/>
      <c r="AA7" s="1607">
        <f>+P7/J7</f>
        <v>0.96399999999999997</v>
      </c>
    </row>
    <row r="8" spans="2:27" s="1540" customFormat="1">
      <c r="B8" s="1604"/>
      <c r="C8" s="1605" t="s">
        <v>237</v>
      </c>
      <c r="D8" s="1605">
        <v>10</v>
      </c>
      <c r="E8" s="1605" t="s">
        <v>417</v>
      </c>
      <c r="F8" s="1605" t="s">
        <v>238</v>
      </c>
      <c r="G8" s="1605">
        <v>4702067327</v>
      </c>
      <c r="H8" s="1605" t="s">
        <v>419</v>
      </c>
      <c r="I8" s="1605" t="s">
        <v>418</v>
      </c>
      <c r="J8" s="1605">
        <v>65</v>
      </c>
      <c r="K8" s="1605"/>
      <c r="L8" s="1605"/>
      <c r="M8" s="1605"/>
      <c r="N8" s="1605"/>
      <c r="O8" s="1605"/>
      <c r="P8" s="1605">
        <v>65</v>
      </c>
      <c r="Q8" s="1605">
        <v>2</v>
      </c>
      <c r="R8" s="1605" t="s">
        <v>263</v>
      </c>
      <c r="S8" s="1600"/>
      <c r="T8" s="1600" t="s">
        <v>751</v>
      </c>
      <c r="U8" s="1600" t="s">
        <v>1811</v>
      </c>
      <c r="V8" s="1600" t="s">
        <v>751</v>
      </c>
      <c r="W8" s="1600" t="s">
        <v>751</v>
      </c>
      <c r="X8" s="1956"/>
      <c r="Y8" s="1955"/>
      <c r="Z8" s="1626"/>
      <c r="AA8" s="1607">
        <f>+P8/J8</f>
        <v>1</v>
      </c>
    </row>
    <row r="9" spans="2:27" s="1540" customFormat="1">
      <c r="B9" s="1604"/>
      <c r="C9" s="1605" t="s">
        <v>237</v>
      </c>
      <c r="D9" s="1605">
        <v>10</v>
      </c>
      <c r="E9" s="1605" t="s">
        <v>417</v>
      </c>
      <c r="F9" s="1605" t="s">
        <v>238</v>
      </c>
      <c r="G9" s="1605">
        <v>4702067328</v>
      </c>
      <c r="H9" s="1605" t="s">
        <v>419</v>
      </c>
      <c r="I9" s="1605" t="s">
        <v>418</v>
      </c>
      <c r="J9" s="1605">
        <v>500</v>
      </c>
      <c r="K9" s="1605"/>
      <c r="L9" s="1605"/>
      <c r="M9" s="1605"/>
      <c r="N9" s="1605"/>
      <c r="O9" s="1605"/>
      <c r="P9" s="1605">
        <v>500</v>
      </c>
      <c r="Q9" s="1605">
        <v>12</v>
      </c>
      <c r="R9" s="1605" t="s">
        <v>263</v>
      </c>
      <c r="S9" s="1600"/>
      <c r="T9" s="1600" t="s">
        <v>751</v>
      </c>
      <c r="U9" s="1600" t="s">
        <v>1811</v>
      </c>
      <c r="V9" s="1600" t="s">
        <v>751</v>
      </c>
      <c r="W9" s="1600" t="s">
        <v>751</v>
      </c>
      <c r="X9" s="1956"/>
      <c r="Y9" s="1955"/>
      <c r="Z9" s="1626"/>
      <c r="AA9" s="1607">
        <f>+P9/J9</f>
        <v>1</v>
      </c>
    </row>
    <row r="10" spans="2:27" s="1540" customFormat="1">
      <c r="B10" s="1604"/>
      <c r="C10" s="1605" t="s">
        <v>237</v>
      </c>
      <c r="D10" s="1605">
        <v>10</v>
      </c>
      <c r="E10" s="1605" t="s">
        <v>431</v>
      </c>
      <c r="F10" s="1605" t="s">
        <v>238</v>
      </c>
      <c r="G10" s="1605">
        <v>4702067334</v>
      </c>
      <c r="H10" s="1605" t="s">
        <v>393</v>
      </c>
      <c r="I10" s="1605" t="s">
        <v>402</v>
      </c>
      <c r="J10" s="1605">
        <v>121</v>
      </c>
      <c r="K10" s="1605"/>
      <c r="L10" s="1605"/>
      <c r="M10" s="1605"/>
      <c r="N10" s="1605"/>
      <c r="O10" s="1605"/>
      <c r="P10" s="1605">
        <v>121</v>
      </c>
      <c r="Q10" s="1605">
        <v>8</v>
      </c>
      <c r="R10" s="1605" t="s">
        <v>263</v>
      </c>
      <c r="S10" s="1600"/>
      <c r="T10" s="1600" t="s">
        <v>751</v>
      </c>
      <c r="U10" s="1600" t="s">
        <v>1811</v>
      </c>
      <c r="V10" s="1600" t="s">
        <v>751</v>
      </c>
      <c r="W10" s="1600" t="s">
        <v>751</v>
      </c>
      <c r="X10" s="1956"/>
      <c r="Y10" s="1955"/>
      <c r="Z10" s="1626"/>
      <c r="AA10" s="1607">
        <f>+P10/J10</f>
        <v>1</v>
      </c>
    </row>
    <row r="11" spans="2:27" s="1540" customFormat="1">
      <c r="B11" s="1567"/>
      <c r="C11" s="1561"/>
      <c r="D11" s="1561"/>
      <c r="E11" s="1561" t="s">
        <v>1592</v>
      </c>
      <c r="F11" s="1561"/>
      <c r="G11" s="1561"/>
      <c r="H11" s="1561"/>
      <c r="I11" s="1561"/>
      <c r="J11" s="1562">
        <f t="shared" ref="J11:Q11" si="0">SUM(J7:J10)</f>
        <v>936</v>
      </c>
      <c r="K11" s="1562">
        <f t="shared" si="0"/>
        <v>0</v>
      </c>
      <c r="L11" s="1562">
        <f t="shared" si="0"/>
        <v>0</v>
      </c>
      <c r="M11" s="1562">
        <f t="shared" si="0"/>
        <v>0</v>
      </c>
      <c r="N11" s="1562">
        <f t="shared" si="0"/>
        <v>0</v>
      </c>
      <c r="O11" s="1562">
        <f t="shared" si="0"/>
        <v>0</v>
      </c>
      <c r="P11" s="1562">
        <f t="shared" si="0"/>
        <v>927</v>
      </c>
      <c r="Q11" s="1562">
        <f t="shared" si="0"/>
        <v>28</v>
      </c>
      <c r="R11" s="1561"/>
      <c r="S11" s="1561"/>
      <c r="T11" s="1561"/>
      <c r="U11" s="1561"/>
      <c r="V11" s="1561"/>
      <c r="W11" s="1561"/>
      <c r="X11" s="1561"/>
      <c r="Y11" s="1561"/>
      <c r="Z11" s="1561"/>
      <c r="AA11" s="1588">
        <f>+P11/J11</f>
        <v>0.99038461538461542</v>
      </c>
    </row>
    <row r="12" spans="2:27" s="1540" customFormat="1" ht="13.5" customHeight="1">
      <c r="B12" s="1575"/>
      <c r="C12" s="1576"/>
      <c r="D12" s="1576"/>
      <c r="E12" s="1576"/>
      <c r="F12" s="1576"/>
      <c r="G12" s="1576"/>
      <c r="H12" s="1576"/>
      <c r="I12" s="1577"/>
      <c r="J12" s="1576"/>
      <c r="K12" s="1576"/>
      <c r="L12" s="1576"/>
      <c r="M12" s="1576"/>
      <c r="N12" s="1576"/>
      <c r="O12" s="1576"/>
      <c r="P12" s="1576"/>
      <c r="Q12" s="1576"/>
      <c r="R12" s="1576"/>
      <c r="S12" s="1576"/>
      <c r="T12" s="1576"/>
      <c r="U12" s="1576"/>
      <c r="V12" s="1576"/>
      <c r="W12" s="1576"/>
      <c r="X12" s="1576"/>
      <c r="Y12" s="1576"/>
      <c r="Z12" s="1576"/>
      <c r="AA12" s="1578"/>
    </row>
    <row r="13" spans="2:27" s="1540" customFormat="1">
      <c r="B13" s="1604"/>
      <c r="C13" s="1605" t="s">
        <v>260</v>
      </c>
      <c r="D13" s="1605">
        <v>10</v>
      </c>
      <c r="E13" s="1605" t="s">
        <v>441</v>
      </c>
      <c r="F13" s="1605" t="s">
        <v>43</v>
      </c>
      <c r="G13" s="1605">
        <v>4702079687</v>
      </c>
      <c r="H13" s="1605" t="s">
        <v>443</v>
      </c>
      <c r="I13" s="1605" t="s">
        <v>442</v>
      </c>
      <c r="J13" s="1605">
        <v>200</v>
      </c>
      <c r="K13" s="1605"/>
      <c r="L13" s="1605"/>
      <c r="M13" s="1605"/>
      <c r="N13" s="1605"/>
      <c r="O13" s="1605"/>
      <c r="P13" s="1605">
        <v>200</v>
      </c>
      <c r="Q13" s="1605">
        <v>13</v>
      </c>
      <c r="R13" s="1605" t="s">
        <v>263</v>
      </c>
      <c r="S13" s="1600"/>
      <c r="T13" s="1600" t="s">
        <v>751</v>
      </c>
      <c r="U13" s="1600" t="s">
        <v>1811</v>
      </c>
      <c r="V13" s="1600" t="s">
        <v>751</v>
      </c>
      <c r="W13" s="1600" t="s">
        <v>751</v>
      </c>
      <c r="X13" s="1956" t="s">
        <v>1808</v>
      </c>
      <c r="Y13" s="1955" t="s">
        <v>1804</v>
      </c>
      <c r="Z13" s="1626"/>
      <c r="AA13" s="1607">
        <f>+P13/J13</f>
        <v>1</v>
      </c>
    </row>
    <row r="14" spans="2:27">
      <c r="B14" s="1604"/>
      <c r="C14" s="1605" t="s">
        <v>260</v>
      </c>
      <c r="D14" s="1605">
        <v>20</v>
      </c>
      <c r="E14" s="1605" t="s">
        <v>444</v>
      </c>
      <c r="F14" s="1605" t="s">
        <v>43</v>
      </c>
      <c r="G14" s="1605">
        <v>4702079687</v>
      </c>
      <c r="H14" s="1605" t="s">
        <v>446</v>
      </c>
      <c r="I14" s="1605" t="s">
        <v>445</v>
      </c>
      <c r="J14" s="1605">
        <v>220</v>
      </c>
      <c r="K14" s="1605"/>
      <c r="L14" s="1605"/>
      <c r="M14" s="1605"/>
      <c r="N14" s="1605"/>
      <c r="O14" s="1605"/>
      <c r="P14" s="1605">
        <v>220</v>
      </c>
      <c r="Q14" s="1605">
        <v>14</v>
      </c>
      <c r="R14" s="1605" t="s">
        <v>263</v>
      </c>
      <c r="S14" s="1600"/>
      <c r="T14" s="1600" t="s">
        <v>751</v>
      </c>
      <c r="U14" s="1600" t="s">
        <v>1811</v>
      </c>
      <c r="V14" s="1600" t="s">
        <v>751</v>
      </c>
      <c r="W14" s="1600" t="s">
        <v>751</v>
      </c>
      <c r="X14" s="1956"/>
      <c r="Y14" s="1955"/>
      <c r="Z14" s="1626"/>
      <c r="AA14" s="1607">
        <f>+P14/J14</f>
        <v>1</v>
      </c>
    </row>
    <row r="15" spans="2:27" s="1540" customFormat="1">
      <c r="B15" s="1567"/>
      <c r="C15" s="1561"/>
      <c r="D15" s="1561"/>
      <c r="E15" s="1561" t="s">
        <v>1592</v>
      </c>
      <c r="F15" s="1561"/>
      <c r="G15" s="1561"/>
      <c r="H15" s="1561"/>
      <c r="I15" s="1561"/>
      <c r="J15" s="1562">
        <f>SUM(J13:J14)</f>
        <v>420</v>
      </c>
      <c r="K15" s="1562">
        <f t="shared" ref="K15:Q15" si="1">SUM(K13:K14)</f>
        <v>0</v>
      </c>
      <c r="L15" s="1562">
        <f t="shared" si="1"/>
        <v>0</v>
      </c>
      <c r="M15" s="1562">
        <f t="shared" si="1"/>
        <v>0</v>
      </c>
      <c r="N15" s="1562">
        <f t="shared" si="1"/>
        <v>0</v>
      </c>
      <c r="O15" s="1562">
        <f t="shared" si="1"/>
        <v>0</v>
      </c>
      <c r="P15" s="1562">
        <f t="shared" si="1"/>
        <v>420</v>
      </c>
      <c r="Q15" s="1562">
        <f t="shared" si="1"/>
        <v>27</v>
      </c>
      <c r="R15" s="1561"/>
      <c r="S15" s="1561"/>
      <c r="T15" s="1561"/>
      <c r="U15" s="1561"/>
      <c r="V15" s="1561"/>
      <c r="W15" s="1561"/>
      <c r="X15" s="1561"/>
      <c r="Y15" s="1561"/>
      <c r="Z15" s="1561"/>
      <c r="AA15" s="1568"/>
    </row>
    <row r="16" spans="2:27">
      <c r="B16" s="1580"/>
      <c r="C16" s="1581"/>
      <c r="D16" s="1581"/>
      <c r="E16" s="1581"/>
      <c r="F16" s="1581"/>
      <c r="G16" s="1581"/>
      <c r="H16" s="1581"/>
      <c r="I16" s="1582"/>
      <c r="J16" s="1581"/>
      <c r="K16" s="1581"/>
      <c r="L16" s="1581"/>
      <c r="M16" s="1581"/>
      <c r="N16" s="1581"/>
      <c r="O16" s="1581"/>
      <c r="P16" s="1581"/>
      <c r="Q16" s="1581"/>
      <c r="R16" s="1581"/>
      <c r="S16" s="1581"/>
      <c r="T16" s="1581"/>
      <c r="U16" s="1581"/>
      <c r="V16" s="1581"/>
      <c r="W16" s="1581"/>
      <c r="X16" s="1581"/>
      <c r="Y16" s="1581"/>
      <c r="Z16" s="1581"/>
      <c r="AA16" s="1583"/>
    </row>
    <row r="17" spans="2:27">
      <c r="B17" s="1604"/>
      <c r="C17" s="1605" t="s">
        <v>40</v>
      </c>
      <c r="D17" s="1605">
        <v>10</v>
      </c>
      <c r="E17" s="1605" t="s">
        <v>1519</v>
      </c>
      <c r="F17" s="1605" t="s">
        <v>43</v>
      </c>
      <c r="G17" s="1605">
        <v>4702095845</v>
      </c>
      <c r="H17" s="1605" t="s">
        <v>334</v>
      </c>
      <c r="I17" s="1606">
        <v>710967632001</v>
      </c>
      <c r="J17" s="1605">
        <v>330</v>
      </c>
      <c r="K17" s="1605"/>
      <c r="L17" s="1605"/>
      <c r="M17" s="1605"/>
      <c r="N17" s="1605"/>
      <c r="O17" s="1605"/>
      <c r="P17" s="1605">
        <v>337</v>
      </c>
      <c r="Q17" s="1605">
        <v>20</v>
      </c>
      <c r="R17" s="1605" t="s">
        <v>263</v>
      </c>
      <c r="S17" s="1600"/>
      <c r="T17" s="1600" t="s">
        <v>751</v>
      </c>
      <c r="U17" s="1600" t="s">
        <v>1811</v>
      </c>
      <c r="V17" s="1600" t="s">
        <v>342</v>
      </c>
      <c r="W17" s="1600" t="s">
        <v>751</v>
      </c>
      <c r="X17" s="1581" t="s">
        <v>1808</v>
      </c>
      <c r="Y17" s="1626" t="s">
        <v>1805</v>
      </c>
      <c r="Z17" s="1626"/>
      <c r="AA17" s="1607">
        <f>+P17/J17</f>
        <v>1.0212121212121212</v>
      </c>
    </row>
    <row r="18" spans="2:27" s="1540" customFormat="1">
      <c r="B18" s="1567"/>
      <c r="C18" s="1561"/>
      <c r="D18" s="1561"/>
      <c r="E18" s="1561" t="s">
        <v>1592</v>
      </c>
      <c r="F18" s="1561"/>
      <c r="G18" s="1561"/>
      <c r="H18" s="1561"/>
      <c r="I18" s="1561"/>
      <c r="J18" s="1562">
        <f t="shared" ref="J18:O18" si="2">SUM(J17:J17)</f>
        <v>330</v>
      </c>
      <c r="K18" s="1562">
        <f t="shared" si="2"/>
        <v>0</v>
      </c>
      <c r="L18" s="1562">
        <f t="shared" si="2"/>
        <v>0</v>
      </c>
      <c r="M18" s="1562">
        <f t="shared" si="2"/>
        <v>0</v>
      </c>
      <c r="N18" s="1562">
        <f t="shared" si="2"/>
        <v>0</v>
      </c>
      <c r="O18" s="1562">
        <f t="shared" si="2"/>
        <v>0</v>
      </c>
      <c r="P18" s="1561">
        <v>337</v>
      </c>
      <c r="Q18" s="1561">
        <v>20</v>
      </c>
      <c r="R18" s="1561"/>
      <c r="S18" s="1561"/>
      <c r="T18" s="1561"/>
      <c r="U18" s="1561"/>
      <c r="V18" s="1561"/>
      <c r="W18" s="1561"/>
      <c r="X18" s="1561"/>
      <c r="Y18" s="1561"/>
      <c r="Z18" s="1561"/>
      <c r="AA18" s="1568"/>
    </row>
    <row r="19" spans="2:27" s="1540" customFormat="1">
      <c r="B19" s="1575"/>
      <c r="C19" s="1576"/>
      <c r="D19" s="1576"/>
      <c r="E19" s="1576"/>
      <c r="F19" s="1576"/>
      <c r="G19" s="1576"/>
      <c r="H19" s="1576"/>
      <c r="I19" s="1577"/>
      <c r="J19" s="1576"/>
      <c r="K19" s="1576"/>
      <c r="L19" s="1576"/>
      <c r="M19" s="1576"/>
      <c r="N19" s="1576"/>
      <c r="O19" s="1576"/>
      <c r="P19" s="1576"/>
      <c r="Q19" s="1576"/>
      <c r="R19" s="1576"/>
      <c r="S19" s="1576"/>
      <c r="T19" s="1576"/>
      <c r="U19" s="1576"/>
      <c r="V19" s="1576"/>
      <c r="W19" s="1576"/>
      <c r="X19" s="1576"/>
      <c r="Y19" s="1576"/>
      <c r="Z19" s="1576"/>
      <c r="AA19" s="1578"/>
    </row>
    <row r="20" spans="2:27" s="1540" customFormat="1">
      <c r="B20" s="1604"/>
      <c r="C20" s="1605" t="s">
        <v>96</v>
      </c>
      <c r="D20" s="1605">
        <v>10</v>
      </c>
      <c r="E20" s="1605" t="s">
        <v>1586</v>
      </c>
      <c r="F20" s="1605" t="s">
        <v>102</v>
      </c>
      <c r="G20" s="1605">
        <v>4702095662</v>
      </c>
      <c r="H20" s="1605" t="s">
        <v>1589</v>
      </c>
      <c r="I20" s="1606" t="s">
        <v>1588</v>
      </c>
      <c r="J20" s="1605">
        <v>3396</v>
      </c>
      <c r="K20" s="1605"/>
      <c r="L20" s="1605"/>
      <c r="M20" s="1605"/>
      <c r="N20" s="1605"/>
      <c r="O20" s="1605"/>
      <c r="P20" s="1605">
        <v>3493</v>
      </c>
      <c r="Q20" s="1605">
        <v>201</v>
      </c>
      <c r="R20" s="1605" t="s">
        <v>263</v>
      </c>
      <c r="S20" s="1605"/>
      <c r="T20" s="1605" t="s">
        <v>28</v>
      </c>
      <c r="U20" s="1605" t="s">
        <v>1811</v>
      </c>
      <c r="V20" s="1605" t="s">
        <v>751</v>
      </c>
      <c r="W20" s="1605" t="s">
        <v>751</v>
      </c>
      <c r="X20" s="1955" t="s">
        <v>1809</v>
      </c>
      <c r="Y20" s="1955" t="s">
        <v>1806</v>
      </c>
      <c r="Z20" s="1605"/>
      <c r="AA20" s="1607">
        <f>+P20/J20</f>
        <v>1.0285630153121319</v>
      </c>
    </row>
    <row r="21" spans="2:27" s="1540" customFormat="1">
      <c r="B21" s="1604"/>
      <c r="C21" s="1605" t="s">
        <v>96</v>
      </c>
      <c r="D21" s="1605">
        <v>10</v>
      </c>
      <c r="E21" s="1605" t="s">
        <v>1519</v>
      </c>
      <c r="F21" s="1605" t="s">
        <v>102</v>
      </c>
      <c r="G21" s="1605">
        <v>4702095844</v>
      </c>
      <c r="H21" s="1605" t="s">
        <v>334</v>
      </c>
      <c r="I21" s="1606">
        <v>710967632001</v>
      </c>
      <c r="J21" s="1605">
        <v>5170</v>
      </c>
      <c r="K21" s="1605"/>
      <c r="L21" s="1605"/>
      <c r="M21" s="1605"/>
      <c r="N21" s="1605"/>
      <c r="O21" s="1605"/>
      <c r="P21" s="1605">
        <v>5319</v>
      </c>
      <c r="Q21" s="1605">
        <v>306</v>
      </c>
      <c r="R21" s="1605" t="s">
        <v>263</v>
      </c>
      <c r="S21" s="1605"/>
      <c r="T21" s="1605" t="s">
        <v>28</v>
      </c>
      <c r="U21" s="1605" t="s">
        <v>1811</v>
      </c>
      <c r="V21" s="1605" t="s">
        <v>751</v>
      </c>
      <c r="W21" s="1605" t="s">
        <v>751</v>
      </c>
      <c r="X21" s="1955"/>
      <c r="Y21" s="1955"/>
      <c r="Z21" s="1605"/>
      <c r="AA21" s="1607">
        <f>+P21/J21</f>
        <v>1.0288201160541586</v>
      </c>
    </row>
    <row r="22" spans="2:27" s="1540" customFormat="1">
      <c r="B22" s="1604"/>
      <c r="C22" s="1605" t="s">
        <v>96</v>
      </c>
      <c r="D22" s="1605">
        <v>10</v>
      </c>
      <c r="E22" s="1605" t="s">
        <v>1587</v>
      </c>
      <c r="F22" s="1605" t="s">
        <v>102</v>
      </c>
      <c r="G22" s="1605">
        <v>4702095655</v>
      </c>
      <c r="H22" s="1605" t="s">
        <v>334</v>
      </c>
      <c r="I22" s="1606">
        <v>710967894001</v>
      </c>
      <c r="J22" s="1605">
        <v>3760</v>
      </c>
      <c r="K22" s="1605"/>
      <c r="L22" s="1605"/>
      <c r="M22" s="1605"/>
      <c r="N22" s="1605"/>
      <c r="O22" s="1605"/>
      <c r="P22" s="1605">
        <v>3866</v>
      </c>
      <c r="Q22" s="1605">
        <v>183</v>
      </c>
      <c r="R22" s="1605" t="s">
        <v>263</v>
      </c>
      <c r="S22" s="1605"/>
      <c r="T22" s="1605" t="s">
        <v>28</v>
      </c>
      <c r="U22" s="1605" t="s">
        <v>1811</v>
      </c>
      <c r="V22" s="1605" t="s">
        <v>751</v>
      </c>
      <c r="W22" s="1605" t="s">
        <v>751</v>
      </c>
      <c r="X22" s="1955"/>
      <c r="Y22" s="1955"/>
      <c r="Z22" s="1605"/>
      <c r="AA22" s="1607">
        <f>+P22/J22</f>
        <v>1.0281914893617021</v>
      </c>
    </row>
    <row r="23" spans="2:27" s="1540" customFormat="1">
      <c r="B23" s="1567"/>
      <c r="C23" s="1561"/>
      <c r="D23" s="1561"/>
      <c r="E23" s="1561" t="s">
        <v>1592</v>
      </c>
      <c r="F23" s="1561"/>
      <c r="G23" s="1561"/>
      <c r="H23" s="1561"/>
      <c r="I23" s="1561"/>
      <c r="J23" s="1562">
        <f>SUM(J20:J22)</f>
        <v>12326</v>
      </c>
      <c r="K23" s="1562">
        <f t="shared" ref="K23:Q23" si="3">SUM(K20:K22)</f>
        <v>0</v>
      </c>
      <c r="L23" s="1562">
        <f t="shared" si="3"/>
        <v>0</v>
      </c>
      <c r="M23" s="1562">
        <f t="shared" si="3"/>
        <v>0</v>
      </c>
      <c r="N23" s="1562">
        <f t="shared" si="3"/>
        <v>0</v>
      </c>
      <c r="O23" s="1562">
        <f t="shared" si="3"/>
        <v>0</v>
      </c>
      <c r="P23" s="1562">
        <f t="shared" si="3"/>
        <v>12678</v>
      </c>
      <c r="Q23" s="1562">
        <f t="shared" si="3"/>
        <v>690</v>
      </c>
      <c r="R23" s="1561"/>
      <c r="S23" s="1561"/>
      <c r="T23" s="1561"/>
      <c r="U23" s="1561"/>
      <c r="V23" s="1561"/>
      <c r="W23" s="1561"/>
      <c r="X23" s="1561"/>
      <c r="Y23" s="1561"/>
      <c r="Z23" s="1561"/>
      <c r="AA23" s="1568"/>
    </row>
    <row r="24" spans="2:27">
      <c r="B24" s="1575"/>
      <c r="C24" s="1576"/>
      <c r="D24" s="1576"/>
      <c r="E24" s="1576"/>
      <c r="F24" s="1576"/>
      <c r="G24" s="1576"/>
      <c r="H24" s="1576"/>
      <c r="I24" s="1577"/>
      <c r="J24" s="1576"/>
      <c r="K24" s="1576"/>
      <c r="L24" s="1576"/>
      <c r="M24" s="1576"/>
      <c r="N24" s="1576"/>
      <c r="O24" s="1576"/>
      <c r="P24" s="1576"/>
      <c r="Q24" s="1576"/>
      <c r="R24" s="1576"/>
      <c r="S24" s="1576"/>
      <c r="T24" s="1576"/>
      <c r="U24" s="1576"/>
      <c r="V24" s="1576"/>
      <c r="W24" s="1576"/>
      <c r="X24" s="1576"/>
      <c r="Y24" s="1576"/>
      <c r="Z24" s="1576"/>
      <c r="AA24" s="1578"/>
    </row>
    <row r="25" spans="2:27">
      <c r="B25" s="1683"/>
      <c r="C25" s="1638" t="s">
        <v>96</v>
      </c>
      <c r="D25" s="1638">
        <v>10</v>
      </c>
      <c r="E25" s="1638" t="s">
        <v>1584</v>
      </c>
      <c r="F25" s="1638" t="s">
        <v>102</v>
      </c>
      <c r="G25" s="1638">
        <v>4702096672</v>
      </c>
      <c r="H25" s="1638" t="s">
        <v>1585</v>
      </c>
      <c r="I25" s="1606">
        <v>710804257063</v>
      </c>
      <c r="J25" s="1638">
        <v>1557</v>
      </c>
      <c r="K25" s="1638"/>
      <c r="L25" s="1638"/>
      <c r="M25" s="1638"/>
      <c r="N25" s="1638"/>
      <c r="O25" s="1638"/>
      <c r="P25" s="1638">
        <v>1459</v>
      </c>
      <c r="Q25" s="1638">
        <v>35</v>
      </c>
      <c r="R25" s="1638" t="s">
        <v>263</v>
      </c>
      <c r="S25" s="1638"/>
      <c r="T25" s="1638"/>
      <c r="U25" s="1638"/>
      <c r="V25" s="1638"/>
      <c r="W25" s="1638"/>
      <c r="X25" s="1638" t="s">
        <v>1808</v>
      </c>
      <c r="Y25" s="1638" t="s">
        <v>1749</v>
      </c>
      <c r="Z25" s="1638"/>
      <c r="AA25" s="1607">
        <f>+P25/J25</f>
        <v>0.93705844572896591</v>
      </c>
    </row>
    <row r="26" spans="2:27" s="1540" customFormat="1">
      <c r="B26" s="1567"/>
      <c r="C26" s="1561"/>
      <c r="D26" s="1561"/>
      <c r="E26" s="1561" t="s">
        <v>1592</v>
      </c>
      <c r="F26" s="1561"/>
      <c r="G26" s="1561"/>
      <c r="H26" s="1561"/>
      <c r="I26" s="1561"/>
      <c r="J26" s="1562">
        <f>SUM(J25:J25)</f>
        <v>1557</v>
      </c>
      <c r="K26" s="1562">
        <f t="shared" ref="K26:Q26" si="4">SUM(K25:K25)</f>
        <v>0</v>
      </c>
      <c r="L26" s="1562">
        <f t="shared" si="4"/>
        <v>0</v>
      </c>
      <c r="M26" s="1562">
        <f t="shared" si="4"/>
        <v>0</v>
      </c>
      <c r="N26" s="1562">
        <f t="shared" si="4"/>
        <v>0</v>
      </c>
      <c r="O26" s="1562">
        <f t="shared" si="4"/>
        <v>0</v>
      </c>
      <c r="P26" s="1562">
        <f t="shared" si="4"/>
        <v>1459</v>
      </c>
      <c r="Q26" s="1562">
        <f t="shared" si="4"/>
        <v>35</v>
      </c>
      <c r="R26" s="1561"/>
      <c r="S26" s="1561"/>
      <c r="T26" s="1561"/>
      <c r="U26" s="1561"/>
      <c r="V26" s="1561"/>
      <c r="W26" s="1561"/>
      <c r="X26" s="1561"/>
      <c r="Y26" s="1561"/>
      <c r="Z26" s="1561"/>
      <c r="AA26" s="1568"/>
    </row>
    <row r="27" spans="2:27" s="1540" customFormat="1" ht="15.75">
      <c r="B27" s="1952" t="s">
        <v>1801</v>
      </c>
      <c r="C27" s="1953"/>
      <c r="D27" s="1953"/>
      <c r="E27" s="1953"/>
      <c r="F27" s="1953"/>
      <c r="G27" s="1953"/>
      <c r="H27" s="1953"/>
      <c r="I27" s="1953"/>
      <c r="J27" s="1953"/>
      <c r="K27" s="1953"/>
      <c r="L27" s="1953"/>
      <c r="M27" s="1953"/>
      <c r="N27" s="1953"/>
      <c r="O27" s="1953"/>
      <c r="P27" s="1953"/>
      <c r="Q27" s="1953"/>
      <c r="R27" s="1953"/>
      <c r="S27" s="1953"/>
      <c r="T27" s="1953"/>
      <c r="U27" s="1953"/>
      <c r="V27" s="1953"/>
      <c r="W27" s="1953"/>
      <c r="X27" s="1953"/>
      <c r="Y27" s="1953"/>
      <c r="Z27" s="1953"/>
      <c r="AA27" s="1954"/>
    </row>
    <row r="28" spans="2:27">
      <c r="B28" s="1682"/>
      <c r="C28" s="1644" t="s">
        <v>96</v>
      </c>
      <c r="D28" s="1644">
        <v>10</v>
      </c>
      <c r="E28" s="1644" t="s">
        <v>1586</v>
      </c>
      <c r="F28" s="1644" t="s">
        <v>102</v>
      </c>
      <c r="G28" s="1644">
        <v>4702095663</v>
      </c>
      <c r="H28" s="1644" t="s">
        <v>1589</v>
      </c>
      <c r="I28" s="1644" t="s">
        <v>1588</v>
      </c>
      <c r="J28" s="1644">
        <v>100</v>
      </c>
      <c r="K28" s="1644"/>
      <c r="L28" s="1644"/>
      <c r="M28" s="1644"/>
      <c r="N28" s="1644"/>
      <c r="O28" s="1644"/>
      <c r="P28" s="1644">
        <v>100</v>
      </c>
      <c r="Q28" s="1644">
        <v>7</v>
      </c>
      <c r="R28" s="1681" t="s">
        <v>263</v>
      </c>
      <c r="S28" s="1681"/>
      <c r="T28" s="1681"/>
      <c r="U28" s="1681"/>
      <c r="V28" s="1681"/>
      <c r="W28" s="1681"/>
      <c r="X28" s="1681" t="s">
        <v>1810</v>
      </c>
      <c r="Y28" s="1950" t="s">
        <v>1990</v>
      </c>
      <c r="Z28" s="1581"/>
      <c r="AA28" s="1587">
        <f>+P28/J28</f>
        <v>1</v>
      </c>
    </row>
    <row r="29" spans="2:27">
      <c r="B29" s="1682"/>
      <c r="C29" s="1644" t="s">
        <v>96</v>
      </c>
      <c r="D29" s="1644">
        <v>10</v>
      </c>
      <c r="E29" s="1644" t="s">
        <v>1584</v>
      </c>
      <c r="F29" s="1644" t="s">
        <v>102</v>
      </c>
      <c r="G29" s="1644">
        <v>4702096673</v>
      </c>
      <c r="H29" s="1644" t="s">
        <v>1585</v>
      </c>
      <c r="I29" s="1663">
        <v>710804257063</v>
      </c>
      <c r="J29" s="1644">
        <v>100</v>
      </c>
      <c r="K29" s="1644"/>
      <c r="L29" s="1644"/>
      <c r="M29" s="1644"/>
      <c r="N29" s="1644"/>
      <c r="O29" s="1644"/>
      <c r="P29" s="1644">
        <v>100</v>
      </c>
      <c r="Q29" s="1644">
        <v>3</v>
      </c>
      <c r="R29" s="1681" t="s">
        <v>263</v>
      </c>
      <c r="S29" s="1681"/>
      <c r="T29" s="1681"/>
      <c r="U29" s="1681"/>
      <c r="V29" s="1681"/>
      <c r="W29" s="1681"/>
      <c r="X29" s="1681" t="s">
        <v>1810</v>
      </c>
      <c r="Y29" s="1951"/>
      <c r="Z29" s="1581"/>
      <c r="AA29" s="1587">
        <f>+P29/J29</f>
        <v>1</v>
      </c>
    </row>
    <row r="30" spans="2:27" s="1640" customFormat="1">
      <c r="B30" s="1580"/>
      <c r="C30" s="1585"/>
      <c r="D30" s="1585"/>
      <c r="E30" s="1641"/>
      <c r="F30" s="1641"/>
      <c r="G30" s="1641"/>
      <c r="H30" s="1641"/>
      <c r="I30" s="1582"/>
      <c r="J30" s="1585"/>
      <c r="K30" s="1641"/>
      <c r="L30" s="1641"/>
      <c r="M30" s="1641"/>
      <c r="N30" s="1641"/>
      <c r="O30" s="1641"/>
      <c r="P30" s="1641"/>
      <c r="Q30" s="1641"/>
      <c r="R30" s="1641"/>
      <c r="S30" s="1641"/>
      <c r="T30" s="1641"/>
      <c r="U30" s="1641"/>
      <c r="V30" s="1641"/>
      <c r="W30" s="1641"/>
      <c r="X30" s="1641"/>
      <c r="Y30" s="1641"/>
      <c r="Z30" s="1641"/>
      <c r="AA30" s="1587"/>
    </row>
    <row r="31" spans="2:27" s="1540" customFormat="1">
      <c r="B31" s="1567"/>
      <c r="C31" s="1561"/>
      <c r="D31" s="1561"/>
      <c r="E31" s="1561" t="s">
        <v>1592</v>
      </c>
      <c r="F31" s="1561"/>
      <c r="G31" s="1561"/>
      <c r="H31" s="1561"/>
      <c r="I31" s="1561"/>
      <c r="J31" s="1562">
        <f t="shared" ref="J31:Q31" si="5">SUM(J28:J29)</f>
        <v>200</v>
      </c>
      <c r="K31" s="1562">
        <f t="shared" si="5"/>
        <v>0</v>
      </c>
      <c r="L31" s="1562">
        <f t="shared" si="5"/>
        <v>0</v>
      </c>
      <c r="M31" s="1562">
        <f t="shared" si="5"/>
        <v>0</v>
      </c>
      <c r="N31" s="1562">
        <f t="shared" si="5"/>
        <v>0</v>
      </c>
      <c r="O31" s="1562">
        <f t="shared" si="5"/>
        <v>0</v>
      </c>
      <c r="P31" s="1562">
        <f t="shared" si="5"/>
        <v>200</v>
      </c>
      <c r="Q31" s="1562">
        <f t="shared" si="5"/>
        <v>10</v>
      </c>
      <c r="R31" s="1561"/>
      <c r="S31" s="1561"/>
      <c r="T31" s="1561"/>
      <c r="U31" s="1561"/>
      <c r="V31" s="1561"/>
      <c r="W31" s="1561"/>
      <c r="X31" s="1561"/>
      <c r="Y31" s="1561"/>
      <c r="Z31" s="1561"/>
      <c r="AA31" s="1568"/>
    </row>
    <row r="32" spans="2:27" ht="15.75" thickBot="1">
      <c r="B32" s="1608"/>
      <c r="C32" s="1609"/>
      <c r="D32" s="1609"/>
      <c r="E32" s="1609"/>
      <c r="F32" s="1609"/>
      <c r="G32" s="1609"/>
      <c r="H32" s="1609"/>
      <c r="I32" s="1609"/>
      <c r="J32" s="1609"/>
      <c r="K32" s="1609"/>
      <c r="L32" s="1609"/>
      <c r="M32" s="1609"/>
      <c r="N32" s="1609"/>
      <c r="O32" s="1609"/>
      <c r="P32" s="1609"/>
      <c r="Q32" s="1609"/>
      <c r="R32" s="1609"/>
      <c r="S32" s="1609"/>
      <c r="T32" s="1609"/>
      <c r="U32" s="1609"/>
      <c r="V32" s="1609"/>
      <c r="W32" s="1609"/>
      <c r="X32" s="1609"/>
      <c r="Y32" s="1609"/>
      <c r="Z32" s="1609"/>
      <c r="AA32" s="1610"/>
    </row>
    <row r="33" spans="2:27" s="1540" customFormat="1" ht="21" thickBot="1">
      <c r="B33" s="1611"/>
      <c r="C33" s="1612"/>
      <c r="D33" s="1612"/>
      <c r="E33" s="1613"/>
      <c r="F33" s="1613"/>
      <c r="G33" s="1613" t="s">
        <v>1754</v>
      </c>
      <c r="H33" s="1613"/>
      <c r="I33" s="1613"/>
      <c r="J33" s="1614">
        <f t="shared" ref="J33:Q33" si="6">J11+J15+J18+J23+J26+J31</f>
        <v>15769</v>
      </c>
      <c r="K33" s="1614">
        <f t="shared" si="6"/>
        <v>0</v>
      </c>
      <c r="L33" s="1614">
        <f t="shared" si="6"/>
        <v>0</v>
      </c>
      <c r="M33" s="1614">
        <f t="shared" si="6"/>
        <v>0</v>
      </c>
      <c r="N33" s="1614">
        <f t="shared" si="6"/>
        <v>0</v>
      </c>
      <c r="O33" s="1614">
        <f t="shared" si="6"/>
        <v>0</v>
      </c>
      <c r="P33" s="1614">
        <f t="shared" si="6"/>
        <v>16021</v>
      </c>
      <c r="Q33" s="1614">
        <f t="shared" si="6"/>
        <v>810</v>
      </c>
      <c r="R33" s="1612"/>
      <c r="S33" s="1612"/>
      <c r="T33" s="1612"/>
      <c r="U33" s="1612"/>
      <c r="V33" s="1612"/>
      <c r="W33" s="1612"/>
      <c r="X33" s="1612"/>
      <c r="Y33" s="1612"/>
      <c r="Z33" s="1612"/>
      <c r="AA33" s="1615"/>
    </row>
  </sheetData>
  <autoFilter ref="B6:AA33"/>
  <mergeCells count="10">
    <mergeCell ref="Y28:Y29"/>
    <mergeCell ref="B3:AA3"/>
    <mergeCell ref="B4:AA4"/>
    <mergeCell ref="B27:AA27"/>
    <mergeCell ref="Y7:Y10"/>
    <mergeCell ref="Y13:Y14"/>
    <mergeCell ref="Y20:Y22"/>
    <mergeCell ref="X13:X14"/>
    <mergeCell ref="X7:X10"/>
    <mergeCell ref="X20:X22"/>
  </mergeCells>
  <pageMargins left="0.25" right="0.25" top="0.75" bottom="0.75" header="0.3" footer="0.3"/>
  <pageSetup paperSize="9" scale="71"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A53"/>
  <sheetViews>
    <sheetView zoomScaleNormal="100" workbookViewId="0">
      <selection activeCell="R34" sqref="R34"/>
    </sheetView>
  </sheetViews>
  <sheetFormatPr defaultRowHeight="15"/>
  <cols>
    <col min="1" max="1" width="9.140625" style="1540"/>
    <col min="2" max="2" width="4.7109375" style="1540" customWidth="1"/>
    <col min="3" max="4" width="9.140625" style="1149"/>
    <col min="5" max="5" width="14" style="1149" bestFit="1" customWidth="1"/>
    <col min="6" max="6" width="13.5703125" style="1149" bestFit="1" customWidth="1"/>
    <col min="7" max="7" width="11" style="1149" bestFit="1" customWidth="1"/>
    <col min="8" max="8" width="9.140625" style="1149" customWidth="1"/>
    <col min="9" max="9" width="15.7109375" style="1149" bestFit="1" customWidth="1"/>
    <col min="10" max="10" width="19" style="1149" customWidth="1"/>
    <col min="11" max="11" width="9.140625" style="1149" hidden="1" customWidth="1"/>
    <col min="12" max="12" width="6.140625" style="1149" hidden="1" customWidth="1"/>
    <col min="13" max="13" width="7.140625" style="1149" hidden="1" customWidth="1"/>
    <col min="14" max="14" width="5.5703125" style="1149" hidden="1" customWidth="1"/>
    <col min="15" max="15" width="22.85546875" style="1149" hidden="1" customWidth="1"/>
    <col min="16" max="16" width="15.5703125" style="1149" bestFit="1" customWidth="1"/>
    <col min="17" max="17" width="9.140625" style="1149"/>
    <col min="18" max="18" width="18.140625" style="1149" bestFit="1" customWidth="1"/>
    <col min="19" max="19" width="9.140625" style="1149" hidden="1" customWidth="1"/>
    <col min="20" max="23" width="9.140625" style="1149" customWidth="1"/>
    <col min="24" max="24" width="39.42578125" style="1149" bestFit="1" customWidth="1"/>
    <col min="25" max="25" width="17.7109375" style="1584" bestFit="1" customWidth="1"/>
    <col min="26" max="26" width="6" style="1149" bestFit="1" customWidth="1"/>
    <col min="27" max="27" width="9.140625" style="1149"/>
    <col min="28" max="16384" width="9.140625" style="1540"/>
  </cols>
  <sheetData>
    <row r="2" spans="2:27" ht="15.75" thickBot="1"/>
    <row r="3" spans="2:27" ht="30.75" thickBot="1">
      <c r="B3" s="1929" t="s">
        <v>1590</v>
      </c>
      <c r="C3" s="1930"/>
      <c r="D3" s="1930"/>
      <c r="E3" s="1930"/>
      <c r="F3" s="1930"/>
      <c r="G3" s="1930"/>
      <c r="H3" s="1930"/>
      <c r="I3" s="1930"/>
      <c r="J3" s="1930"/>
      <c r="K3" s="1930"/>
      <c r="L3" s="1930"/>
      <c r="M3" s="1930"/>
      <c r="N3" s="1930"/>
      <c r="O3" s="1930"/>
      <c r="P3" s="1930"/>
      <c r="Q3" s="1930"/>
      <c r="R3" s="1930"/>
      <c r="S3" s="1930"/>
      <c r="T3" s="1930"/>
      <c r="U3" s="1930"/>
      <c r="V3" s="1930"/>
      <c r="W3" s="1930"/>
      <c r="X3" s="1930"/>
      <c r="Y3" s="1930"/>
      <c r="Z3" s="1930"/>
      <c r="AA3" s="1931"/>
    </row>
    <row r="4" spans="2:27" ht="15.75">
      <c r="B4" s="1932" t="s">
        <v>1800</v>
      </c>
      <c r="C4" s="1933"/>
      <c r="D4" s="1933"/>
      <c r="E4" s="1933"/>
      <c r="F4" s="1933"/>
      <c r="G4" s="1933"/>
      <c r="H4" s="1933"/>
      <c r="I4" s="1933"/>
      <c r="J4" s="1933"/>
      <c r="K4" s="1933"/>
      <c r="L4" s="1933"/>
      <c r="M4" s="1933"/>
      <c r="N4" s="1933"/>
      <c r="O4" s="1933"/>
      <c r="P4" s="1933"/>
      <c r="Q4" s="1933"/>
      <c r="R4" s="1933"/>
      <c r="S4" s="1933"/>
      <c r="T4" s="1933"/>
      <c r="U4" s="1933"/>
      <c r="V4" s="1933"/>
      <c r="W4" s="1933"/>
      <c r="X4" s="1933"/>
      <c r="Y4" s="1933"/>
      <c r="Z4" s="1933"/>
      <c r="AA4" s="1934"/>
    </row>
    <row r="5" spans="2:27" ht="15.75" thickBot="1">
      <c r="B5" s="1343"/>
      <c r="C5" s="1316"/>
      <c r="D5" s="1316"/>
      <c r="E5" s="1316"/>
      <c r="F5" s="1316"/>
      <c r="G5" s="1316"/>
      <c r="H5" s="1316"/>
      <c r="I5" s="1316"/>
      <c r="J5" s="1316"/>
      <c r="K5" s="1316"/>
      <c r="L5" s="1316"/>
      <c r="M5" s="1316"/>
      <c r="N5" s="1316"/>
      <c r="O5" s="1316"/>
      <c r="P5" s="1316"/>
      <c r="Q5" s="1316"/>
      <c r="R5" s="1316"/>
      <c r="S5" s="1316"/>
      <c r="T5" s="1316"/>
      <c r="U5" s="1316"/>
      <c r="V5" s="1316"/>
      <c r="W5" s="1316"/>
      <c r="X5" s="1316"/>
      <c r="Y5" s="1316"/>
      <c r="Z5" s="1316"/>
      <c r="AA5" s="1352"/>
    </row>
    <row r="6" spans="2:27" ht="38.25">
      <c r="B6" s="1586" t="s">
        <v>352</v>
      </c>
      <c r="C6" s="1563" t="s">
        <v>353</v>
      </c>
      <c r="D6" s="1564" t="s">
        <v>1</v>
      </c>
      <c r="E6" s="1564" t="s">
        <v>354</v>
      </c>
      <c r="F6" s="1564" t="s">
        <v>355</v>
      </c>
      <c r="G6" s="1564" t="s">
        <v>356</v>
      </c>
      <c r="H6" s="1564" t="s">
        <v>357</v>
      </c>
      <c r="I6" s="1564" t="s">
        <v>358</v>
      </c>
      <c r="J6" s="1564" t="s">
        <v>359</v>
      </c>
      <c r="K6" s="1564" t="s">
        <v>360</v>
      </c>
      <c r="L6" s="1564" t="s">
        <v>361</v>
      </c>
      <c r="M6" s="1564" t="s">
        <v>362</v>
      </c>
      <c r="N6" s="1564" t="s">
        <v>363</v>
      </c>
      <c r="O6" s="1564" t="s">
        <v>364</v>
      </c>
      <c r="P6" s="1564" t="s">
        <v>365</v>
      </c>
      <c r="Q6" s="1564" t="s">
        <v>366</v>
      </c>
      <c r="R6" s="1564" t="s">
        <v>367</v>
      </c>
      <c r="S6" s="1563" t="s">
        <v>370</v>
      </c>
      <c r="T6" s="1564" t="s">
        <v>371</v>
      </c>
      <c r="U6" s="1564" t="s">
        <v>372</v>
      </c>
      <c r="V6" s="1564" t="s">
        <v>373</v>
      </c>
      <c r="W6" s="1564" t="s">
        <v>374</v>
      </c>
      <c r="X6" s="1564" t="s">
        <v>1807</v>
      </c>
      <c r="Y6" s="1564" t="s">
        <v>375</v>
      </c>
      <c r="Z6" s="1564" t="s">
        <v>376</v>
      </c>
      <c r="AA6" s="1565" t="s">
        <v>1384</v>
      </c>
    </row>
    <row r="7" spans="2:27">
      <c r="B7" s="1580"/>
      <c r="C7" s="1581" t="s">
        <v>237</v>
      </c>
      <c r="D7" s="1581">
        <v>10</v>
      </c>
      <c r="E7" s="1581" t="s">
        <v>414</v>
      </c>
      <c r="F7" s="1581" t="s">
        <v>238</v>
      </c>
      <c r="G7" s="1590">
        <v>4702067321</v>
      </c>
      <c r="H7" s="1581"/>
      <c r="I7" s="1582" t="s">
        <v>415</v>
      </c>
      <c r="J7" s="1581">
        <v>250</v>
      </c>
      <c r="K7" s="1581"/>
      <c r="L7" s="1581"/>
      <c r="M7" s="1581"/>
      <c r="N7" s="1581"/>
      <c r="O7" s="1581"/>
      <c r="P7" s="1581">
        <v>241</v>
      </c>
      <c r="Q7" s="1581">
        <v>6</v>
      </c>
      <c r="R7" s="1581" t="s">
        <v>1710</v>
      </c>
      <c r="S7" s="1581"/>
      <c r="T7" s="1581" t="s">
        <v>751</v>
      </c>
      <c r="U7" s="1581" t="s">
        <v>1811</v>
      </c>
      <c r="V7" s="1581" t="s">
        <v>751</v>
      </c>
      <c r="W7" s="1581" t="s">
        <v>751</v>
      </c>
      <c r="X7" s="1956" t="s">
        <v>1808</v>
      </c>
      <c r="Y7" s="1956" t="s">
        <v>1803</v>
      </c>
      <c r="Z7" s="1581"/>
      <c r="AA7" s="1587">
        <f>+P7/J7</f>
        <v>0.96399999999999997</v>
      </c>
    </row>
    <row r="8" spans="2:27">
      <c r="B8" s="1580"/>
      <c r="C8" s="1581" t="s">
        <v>237</v>
      </c>
      <c r="D8" s="1581">
        <v>10</v>
      </c>
      <c r="E8" s="1581" t="s">
        <v>417</v>
      </c>
      <c r="F8" s="1581" t="s">
        <v>238</v>
      </c>
      <c r="G8" s="1590">
        <v>4702067327</v>
      </c>
      <c r="H8" s="1581"/>
      <c r="I8" s="1582" t="s">
        <v>418</v>
      </c>
      <c r="J8" s="1581">
        <v>65</v>
      </c>
      <c r="K8" s="1581"/>
      <c r="L8" s="1581"/>
      <c r="M8" s="1581"/>
      <c r="N8" s="1581"/>
      <c r="O8" s="1581"/>
      <c r="P8" s="1581">
        <v>65</v>
      </c>
      <c r="Q8" s="1581">
        <v>2</v>
      </c>
      <c r="R8" s="1581" t="s">
        <v>1710</v>
      </c>
      <c r="S8" s="1581"/>
      <c r="T8" s="1581" t="s">
        <v>751</v>
      </c>
      <c r="U8" s="1581" t="s">
        <v>1811</v>
      </c>
      <c r="V8" s="1581" t="s">
        <v>751</v>
      </c>
      <c r="W8" s="1581" t="s">
        <v>751</v>
      </c>
      <c r="X8" s="1956"/>
      <c r="Y8" s="1956"/>
      <c r="Z8" s="1581"/>
      <c r="AA8" s="1587">
        <f>+P8/J8</f>
        <v>1</v>
      </c>
    </row>
    <row r="9" spans="2:27">
      <c r="B9" s="1580"/>
      <c r="C9" s="1581" t="s">
        <v>237</v>
      </c>
      <c r="D9" s="1581">
        <v>10</v>
      </c>
      <c r="E9" s="1581" t="s">
        <v>417</v>
      </c>
      <c r="F9" s="1581" t="s">
        <v>238</v>
      </c>
      <c r="G9" s="1590">
        <v>4702067328</v>
      </c>
      <c r="H9" s="1581"/>
      <c r="I9" s="1582" t="s">
        <v>418</v>
      </c>
      <c r="J9" s="1581">
        <v>500</v>
      </c>
      <c r="K9" s="1581"/>
      <c r="L9" s="1581"/>
      <c r="M9" s="1581"/>
      <c r="N9" s="1581"/>
      <c r="O9" s="1581"/>
      <c r="P9" s="1581">
        <v>500</v>
      </c>
      <c r="Q9" s="1581">
        <v>12</v>
      </c>
      <c r="R9" s="1581" t="s">
        <v>1710</v>
      </c>
      <c r="S9" s="1581"/>
      <c r="T9" s="1581" t="s">
        <v>751</v>
      </c>
      <c r="U9" s="1581" t="s">
        <v>1811</v>
      </c>
      <c r="V9" s="1581" t="s">
        <v>751</v>
      </c>
      <c r="W9" s="1581" t="s">
        <v>751</v>
      </c>
      <c r="X9" s="1956"/>
      <c r="Y9" s="1956"/>
      <c r="Z9" s="1581"/>
      <c r="AA9" s="1587">
        <f>+P9/J9</f>
        <v>1</v>
      </c>
    </row>
    <row r="10" spans="2:27">
      <c r="B10" s="1580"/>
      <c r="C10" s="1581" t="s">
        <v>237</v>
      </c>
      <c r="D10" s="1581">
        <v>10</v>
      </c>
      <c r="E10" s="1581" t="s">
        <v>431</v>
      </c>
      <c r="F10" s="1581" t="s">
        <v>238</v>
      </c>
      <c r="G10" s="1590">
        <v>4702067334</v>
      </c>
      <c r="H10" s="1581"/>
      <c r="I10" s="1582" t="s">
        <v>402</v>
      </c>
      <c r="J10" s="1581">
        <v>121</v>
      </c>
      <c r="K10" s="1581"/>
      <c r="L10" s="1581"/>
      <c r="M10" s="1581"/>
      <c r="N10" s="1581"/>
      <c r="O10" s="1581"/>
      <c r="P10" s="1581">
        <v>121</v>
      </c>
      <c r="Q10" s="1581">
        <v>8</v>
      </c>
      <c r="R10" s="1581" t="s">
        <v>1710</v>
      </c>
      <c r="S10" s="1581"/>
      <c r="T10" s="1581" t="s">
        <v>751</v>
      </c>
      <c r="U10" s="1581" t="s">
        <v>1811</v>
      </c>
      <c r="V10" s="1581" t="s">
        <v>751</v>
      </c>
      <c r="W10" s="1581" t="s">
        <v>751</v>
      </c>
      <c r="X10" s="1956"/>
      <c r="Y10" s="1956"/>
      <c r="Z10" s="1581"/>
      <c r="AA10" s="1587">
        <f>+P10/J10</f>
        <v>1</v>
      </c>
    </row>
    <row r="11" spans="2:27">
      <c r="B11" s="1567"/>
      <c r="C11" s="1561"/>
      <c r="D11" s="1561"/>
      <c r="E11" s="1561" t="s">
        <v>1592</v>
      </c>
      <c r="F11" s="1561"/>
      <c r="G11" s="1561"/>
      <c r="H11" s="1561"/>
      <c r="I11" s="1561"/>
      <c r="J11" s="1562">
        <f t="shared" ref="J11:Q11" si="0">SUM(J7:J10)</f>
        <v>936</v>
      </c>
      <c r="K11" s="1562">
        <f t="shared" si="0"/>
        <v>0</v>
      </c>
      <c r="L11" s="1562">
        <f t="shared" si="0"/>
        <v>0</v>
      </c>
      <c r="M11" s="1562">
        <f t="shared" si="0"/>
        <v>0</v>
      </c>
      <c r="N11" s="1562">
        <f t="shared" si="0"/>
        <v>0</v>
      </c>
      <c r="O11" s="1562">
        <f t="shared" si="0"/>
        <v>0</v>
      </c>
      <c r="P11" s="1562">
        <f t="shared" si="0"/>
        <v>927</v>
      </c>
      <c r="Q11" s="1562">
        <f t="shared" si="0"/>
        <v>28</v>
      </c>
      <c r="R11" s="1561"/>
      <c r="S11" s="1561"/>
      <c r="T11" s="1561"/>
      <c r="U11" s="1561"/>
      <c r="V11" s="1561"/>
      <c r="W11" s="1561"/>
      <c r="X11" s="1561"/>
      <c r="Y11" s="1561"/>
      <c r="Z11" s="1561"/>
      <c r="AA11" s="1588">
        <f>+P11/J11</f>
        <v>0.99038461538461542</v>
      </c>
    </row>
    <row r="12" spans="2:27" ht="13.5" customHeight="1">
      <c r="B12" s="1575"/>
      <c r="C12" s="1576"/>
      <c r="D12" s="1576"/>
      <c r="E12" s="1576"/>
      <c r="F12" s="1576"/>
      <c r="G12" s="1576"/>
      <c r="H12" s="1576"/>
      <c r="I12" s="1577"/>
      <c r="J12" s="1576"/>
      <c r="K12" s="1576"/>
      <c r="L12" s="1576"/>
      <c r="M12" s="1576"/>
      <c r="N12" s="1576"/>
      <c r="O12" s="1576"/>
      <c r="P12" s="1576"/>
      <c r="Q12" s="1576"/>
      <c r="R12" s="1576"/>
      <c r="S12" s="1576"/>
      <c r="T12" s="1576"/>
      <c r="U12" s="1576"/>
      <c r="V12" s="1576"/>
      <c r="W12" s="1576"/>
      <c r="X12" s="1576"/>
      <c r="Y12" s="1576"/>
      <c r="Z12" s="1576"/>
      <c r="AA12" s="1578"/>
    </row>
    <row r="13" spans="2:27">
      <c r="B13" s="1580"/>
      <c r="C13" s="1581" t="s">
        <v>260</v>
      </c>
      <c r="D13" s="1581">
        <v>10</v>
      </c>
      <c r="E13" s="1581" t="s">
        <v>441</v>
      </c>
      <c r="F13" s="1581" t="s">
        <v>43</v>
      </c>
      <c r="G13" s="1590">
        <v>4702079687</v>
      </c>
      <c r="H13" s="1581"/>
      <c r="I13" s="1582" t="s">
        <v>442</v>
      </c>
      <c r="J13" s="1581">
        <v>200</v>
      </c>
      <c r="K13" s="1581"/>
      <c r="L13" s="1581"/>
      <c r="M13" s="1581"/>
      <c r="N13" s="1581"/>
      <c r="O13" s="1581"/>
      <c r="P13" s="1581">
        <v>200</v>
      </c>
      <c r="Q13" s="1581">
        <v>13</v>
      </c>
      <c r="R13" s="1581" t="s">
        <v>1710</v>
      </c>
      <c r="S13" s="1581"/>
      <c r="T13" s="1581" t="s">
        <v>751</v>
      </c>
      <c r="U13" s="1581" t="s">
        <v>1811</v>
      </c>
      <c r="V13" s="1581" t="s">
        <v>751</v>
      </c>
      <c r="W13" s="1581" t="s">
        <v>751</v>
      </c>
      <c r="X13" s="1956" t="s">
        <v>1808</v>
      </c>
      <c r="Y13" s="1956" t="s">
        <v>1804</v>
      </c>
      <c r="Z13" s="1581"/>
      <c r="AA13" s="1587">
        <f>+P13/J13</f>
        <v>1</v>
      </c>
    </row>
    <row r="14" spans="2:27">
      <c r="B14" s="1580"/>
      <c r="C14" s="1581" t="s">
        <v>260</v>
      </c>
      <c r="D14" s="1581">
        <v>20</v>
      </c>
      <c r="E14" s="1581" t="s">
        <v>444</v>
      </c>
      <c r="F14" s="1581" t="s">
        <v>43</v>
      </c>
      <c r="G14" s="1590">
        <v>4702079687</v>
      </c>
      <c r="H14" s="1581"/>
      <c r="I14" s="1582" t="s">
        <v>445</v>
      </c>
      <c r="J14" s="1581">
        <v>220</v>
      </c>
      <c r="K14" s="1581"/>
      <c r="L14" s="1581"/>
      <c r="M14" s="1581"/>
      <c r="N14" s="1581"/>
      <c r="O14" s="1581"/>
      <c r="P14" s="1581">
        <v>220</v>
      </c>
      <c r="Q14" s="1581">
        <v>14</v>
      </c>
      <c r="R14" s="1581" t="s">
        <v>1710</v>
      </c>
      <c r="S14" s="1581"/>
      <c r="T14" s="1581" t="s">
        <v>751</v>
      </c>
      <c r="U14" s="1581" t="s">
        <v>1811</v>
      </c>
      <c r="V14" s="1581" t="s">
        <v>751</v>
      </c>
      <c r="W14" s="1581" t="s">
        <v>751</v>
      </c>
      <c r="X14" s="1956"/>
      <c r="Y14" s="1956"/>
      <c r="Z14" s="1581"/>
      <c r="AA14" s="1587">
        <f>+P14/J14</f>
        <v>1</v>
      </c>
    </row>
    <row r="15" spans="2:27">
      <c r="B15" s="1567"/>
      <c r="C15" s="1561"/>
      <c r="D15" s="1561"/>
      <c r="E15" s="1561" t="s">
        <v>1592</v>
      </c>
      <c r="F15" s="1561"/>
      <c r="G15" s="1561"/>
      <c r="H15" s="1561"/>
      <c r="I15" s="1561"/>
      <c r="J15" s="1562">
        <f>SUM(J13:J14)</f>
        <v>420</v>
      </c>
      <c r="K15" s="1562">
        <f t="shared" ref="K15:P15" si="1">SUM(K13:K14)</f>
        <v>0</v>
      </c>
      <c r="L15" s="1562">
        <f t="shared" si="1"/>
        <v>0</v>
      </c>
      <c r="M15" s="1562">
        <f t="shared" si="1"/>
        <v>0</v>
      </c>
      <c r="N15" s="1562">
        <f t="shared" si="1"/>
        <v>0</v>
      </c>
      <c r="O15" s="1562">
        <f t="shared" si="1"/>
        <v>0</v>
      </c>
      <c r="P15" s="1562">
        <f t="shared" si="1"/>
        <v>420</v>
      </c>
      <c r="Q15" s="1562">
        <f>SUM(Q13:Q14)</f>
        <v>27</v>
      </c>
      <c r="R15" s="1561"/>
      <c r="S15" s="1561"/>
      <c r="T15" s="1561"/>
      <c r="U15" s="1561"/>
      <c r="V15" s="1561"/>
      <c r="W15" s="1561"/>
      <c r="X15" s="1561"/>
      <c r="Y15" s="1561"/>
      <c r="Z15" s="1561"/>
      <c r="AA15" s="1568"/>
    </row>
    <row r="16" spans="2:27">
      <c r="B16" s="1580"/>
      <c r="C16" s="1581"/>
      <c r="D16" s="1581"/>
      <c r="E16" s="1581"/>
      <c r="F16" s="1581"/>
      <c r="G16" s="1581"/>
      <c r="H16" s="1581"/>
      <c r="I16" s="1582"/>
      <c r="J16" s="1581"/>
      <c r="K16" s="1581"/>
      <c r="L16" s="1581"/>
      <c r="M16" s="1581"/>
      <c r="N16" s="1581"/>
      <c r="O16" s="1581"/>
      <c r="P16" s="1581"/>
      <c r="Q16" s="1581"/>
      <c r="R16" s="1581"/>
      <c r="S16" s="1581"/>
      <c r="T16" s="1581"/>
      <c r="U16" s="1581"/>
      <c r="V16" s="1581"/>
      <c r="W16" s="1581"/>
      <c r="X16" s="1581"/>
      <c r="Y16" s="1581"/>
      <c r="Z16" s="1581"/>
      <c r="AA16" s="1583"/>
    </row>
    <row r="17" spans="2:27">
      <c r="B17" s="1580"/>
      <c r="C17" s="1581" t="s">
        <v>40</v>
      </c>
      <c r="D17" s="1581">
        <v>10</v>
      </c>
      <c r="E17" s="1581" t="s">
        <v>1519</v>
      </c>
      <c r="F17" s="1581" t="s">
        <v>43</v>
      </c>
      <c r="G17" s="1590">
        <v>4702095845</v>
      </c>
      <c r="H17" s="1581"/>
      <c r="I17" s="1582">
        <v>710967632001</v>
      </c>
      <c r="J17" s="1581">
        <v>330</v>
      </c>
      <c r="K17" s="1581"/>
      <c r="L17" s="1581"/>
      <c r="M17" s="1581"/>
      <c r="N17" s="1581"/>
      <c r="O17" s="1581"/>
      <c r="P17" s="1581">
        <v>337</v>
      </c>
      <c r="Q17" s="1581">
        <v>20</v>
      </c>
      <c r="R17" s="1581" t="s">
        <v>1710</v>
      </c>
      <c r="S17" s="1581"/>
      <c r="T17" s="1581" t="s">
        <v>751</v>
      </c>
      <c r="U17" s="1581" t="s">
        <v>1811</v>
      </c>
      <c r="V17" s="1581" t="s">
        <v>342</v>
      </c>
      <c r="W17" s="1581" t="s">
        <v>751</v>
      </c>
      <c r="X17" s="1581" t="s">
        <v>1808</v>
      </c>
      <c r="Y17" s="1581" t="s">
        <v>1805</v>
      </c>
      <c r="Z17" s="1581"/>
      <c r="AA17" s="1587">
        <f>+P17/J17</f>
        <v>1.0212121212121212</v>
      </c>
    </row>
    <row r="18" spans="2:27">
      <c r="B18" s="1567"/>
      <c r="C18" s="1561"/>
      <c r="D18" s="1561"/>
      <c r="E18" s="1561" t="s">
        <v>1592</v>
      </c>
      <c r="F18" s="1561"/>
      <c r="G18" s="1561"/>
      <c r="H18" s="1561"/>
      <c r="I18" s="1561"/>
      <c r="J18" s="1562">
        <f t="shared" ref="J18:O18" si="2">SUM(J17:J17)</f>
        <v>330</v>
      </c>
      <c r="K18" s="1562">
        <f t="shared" si="2"/>
        <v>0</v>
      </c>
      <c r="L18" s="1562">
        <f t="shared" si="2"/>
        <v>0</v>
      </c>
      <c r="M18" s="1562">
        <f t="shared" si="2"/>
        <v>0</v>
      </c>
      <c r="N18" s="1562">
        <f t="shared" si="2"/>
        <v>0</v>
      </c>
      <c r="O18" s="1562">
        <f t="shared" si="2"/>
        <v>0</v>
      </c>
      <c r="P18" s="1561">
        <v>337</v>
      </c>
      <c r="Q18" s="1561">
        <v>20</v>
      </c>
      <c r="R18" s="1561" t="s">
        <v>1710</v>
      </c>
      <c r="S18" s="1561"/>
      <c r="T18" s="1561"/>
      <c r="U18" s="1561"/>
      <c r="V18" s="1561"/>
      <c r="W18" s="1561"/>
      <c r="X18" s="1561"/>
      <c r="Y18" s="1561"/>
      <c r="Z18" s="1561"/>
      <c r="AA18" s="1568"/>
    </row>
    <row r="19" spans="2:27">
      <c r="B19" s="1575"/>
      <c r="C19" s="1576"/>
      <c r="D19" s="1576"/>
      <c r="E19" s="1576"/>
      <c r="F19" s="1576"/>
      <c r="G19" s="1576"/>
      <c r="H19" s="1576"/>
      <c r="I19" s="1577"/>
      <c r="J19" s="1576"/>
      <c r="K19" s="1576"/>
      <c r="L19" s="1576"/>
      <c r="M19" s="1576"/>
      <c r="N19" s="1576"/>
      <c r="O19" s="1576"/>
      <c r="P19" s="1576"/>
      <c r="Q19" s="1576"/>
      <c r="R19" s="1576"/>
      <c r="S19" s="1576"/>
      <c r="T19" s="1576"/>
      <c r="U19" s="1576"/>
      <c r="V19" s="1576"/>
      <c r="W19" s="1576"/>
      <c r="X19" s="1576"/>
      <c r="Y19" s="1576"/>
      <c r="Z19" s="1576"/>
      <c r="AA19" s="1578"/>
    </row>
    <row r="20" spans="2:27">
      <c r="B20" s="1580"/>
      <c r="C20" s="1589" t="s">
        <v>96</v>
      </c>
      <c r="D20" s="1589">
        <v>10</v>
      </c>
      <c r="E20" s="1589" t="s">
        <v>1586</v>
      </c>
      <c r="F20" s="1589" t="s">
        <v>102</v>
      </c>
      <c r="G20" s="1589">
        <v>4702095662</v>
      </c>
      <c r="H20" s="1589"/>
      <c r="I20" s="1589" t="s">
        <v>1588</v>
      </c>
      <c r="J20" s="1589">
        <v>3396</v>
      </c>
      <c r="K20" s="1589"/>
      <c r="L20" s="1589"/>
      <c r="M20" s="1589"/>
      <c r="N20" s="1589"/>
      <c r="O20" s="1589"/>
      <c r="P20" s="1589">
        <v>3493</v>
      </c>
      <c r="Q20" s="1589">
        <v>201</v>
      </c>
      <c r="R20" s="1589" t="s">
        <v>263</v>
      </c>
      <c r="S20" s="1589"/>
      <c r="T20" s="1589" t="s">
        <v>28</v>
      </c>
      <c r="U20" s="1589" t="s">
        <v>1811</v>
      </c>
      <c r="V20" s="1589" t="s">
        <v>751</v>
      </c>
      <c r="W20" s="1589" t="s">
        <v>751</v>
      </c>
      <c r="X20" s="1589" t="s">
        <v>1809</v>
      </c>
      <c r="Y20" s="1589" t="s">
        <v>1806</v>
      </c>
      <c r="Z20" s="1589"/>
      <c r="AA20" s="1589">
        <f>+P20/J20</f>
        <v>1.0285630153121319</v>
      </c>
    </row>
    <row r="21" spans="2:27">
      <c r="B21" s="1580"/>
      <c r="C21" s="1589" t="s">
        <v>96</v>
      </c>
      <c r="D21" s="1589">
        <v>10</v>
      </c>
      <c r="E21" s="1589" t="s">
        <v>1519</v>
      </c>
      <c r="F21" s="1589" t="s">
        <v>102</v>
      </c>
      <c r="G21" s="1589">
        <v>4702095844</v>
      </c>
      <c r="H21" s="1589"/>
      <c r="I21" s="1589">
        <v>710967632001</v>
      </c>
      <c r="J21" s="1589">
        <v>5170</v>
      </c>
      <c r="K21" s="1589"/>
      <c r="L21" s="1589"/>
      <c r="M21" s="1589"/>
      <c r="N21" s="1589"/>
      <c r="O21" s="1589"/>
      <c r="P21" s="1589">
        <v>5319</v>
      </c>
      <c r="Q21" s="1589">
        <v>306</v>
      </c>
      <c r="R21" s="1589" t="s">
        <v>263</v>
      </c>
      <c r="S21" s="1589"/>
      <c r="T21" s="1589" t="s">
        <v>28</v>
      </c>
      <c r="U21" s="1589" t="s">
        <v>1811</v>
      </c>
      <c r="V21" s="1589" t="s">
        <v>751</v>
      </c>
      <c r="W21" s="1589" t="s">
        <v>751</v>
      </c>
      <c r="X21" s="1589"/>
      <c r="Y21" s="1589"/>
      <c r="Z21" s="1589"/>
      <c r="AA21" s="1589">
        <f>+P21/J21</f>
        <v>1.0288201160541586</v>
      </c>
    </row>
    <row r="22" spans="2:27">
      <c r="B22" s="1580"/>
      <c r="C22" s="1589" t="s">
        <v>96</v>
      </c>
      <c r="D22" s="1589">
        <v>10</v>
      </c>
      <c r="E22" s="1589" t="s">
        <v>1587</v>
      </c>
      <c r="F22" s="1589" t="s">
        <v>102</v>
      </c>
      <c r="G22" s="1589">
        <v>4702095655</v>
      </c>
      <c r="H22" s="1589"/>
      <c r="I22" s="1589">
        <v>710967894001</v>
      </c>
      <c r="J22" s="1589">
        <v>3760</v>
      </c>
      <c r="K22" s="1589"/>
      <c r="L22" s="1589"/>
      <c r="M22" s="1589"/>
      <c r="N22" s="1589"/>
      <c r="O22" s="1589"/>
      <c r="P22" s="1589">
        <v>3866</v>
      </c>
      <c r="Q22" s="1589">
        <v>183</v>
      </c>
      <c r="R22" s="1589" t="s">
        <v>263</v>
      </c>
      <c r="S22" s="1589"/>
      <c r="T22" s="1589" t="s">
        <v>28</v>
      </c>
      <c r="U22" s="1589" t="s">
        <v>1811</v>
      </c>
      <c r="V22" s="1589" t="s">
        <v>751</v>
      </c>
      <c r="W22" s="1589" t="s">
        <v>751</v>
      </c>
      <c r="X22" s="1589"/>
      <c r="Y22" s="1589"/>
      <c r="Z22" s="1589"/>
      <c r="AA22" s="1589">
        <f>+P22/J22</f>
        <v>1.0281914893617021</v>
      </c>
    </row>
    <row r="23" spans="2:27">
      <c r="B23" s="1567"/>
      <c r="C23" s="1561"/>
      <c r="D23" s="1561"/>
      <c r="E23" s="1561" t="s">
        <v>1592</v>
      </c>
      <c r="F23" s="1561"/>
      <c r="G23" s="1561"/>
      <c r="H23" s="1561"/>
      <c r="I23" s="1561"/>
      <c r="J23" s="1562">
        <f>SUM(J20:J22)</f>
        <v>12326</v>
      </c>
      <c r="K23" s="1562">
        <f>SUM(K20:K21)</f>
        <v>0</v>
      </c>
      <c r="L23" s="1562">
        <f>SUM(L20:L21)</f>
        <v>0</v>
      </c>
      <c r="M23" s="1562">
        <f>SUM(M20:M21)</f>
        <v>0</v>
      </c>
      <c r="N23" s="1562">
        <f>SUM(N20:N21)</f>
        <v>0</v>
      </c>
      <c r="O23" s="1562">
        <f>SUM(O20:O21)</f>
        <v>0</v>
      </c>
      <c r="P23" s="1562">
        <f>SUM(P20:P22)</f>
        <v>12678</v>
      </c>
      <c r="Q23" s="1562">
        <f>SUM(Q20:Q22)</f>
        <v>690</v>
      </c>
      <c r="R23" s="1561"/>
      <c r="S23" s="1561"/>
      <c r="T23" s="1561"/>
      <c r="U23" s="1561"/>
      <c r="V23" s="1561"/>
      <c r="W23" s="1561"/>
      <c r="X23" s="1561"/>
      <c r="Y23" s="1561"/>
      <c r="Z23" s="1561"/>
      <c r="AA23" s="1568"/>
    </row>
    <row r="24" spans="2:27">
      <c r="B24" s="1575"/>
      <c r="C24" s="1576"/>
      <c r="D24" s="1576"/>
      <c r="E24" s="1576"/>
      <c r="F24" s="1576"/>
      <c r="G24" s="1576"/>
      <c r="H24" s="1576"/>
      <c r="I24" s="1577"/>
      <c r="J24" s="1576"/>
      <c r="K24" s="1576"/>
      <c r="L24" s="1576"/>
      <c r="M24" s="1576"/>
      <c r="N24" s="1576"/>
      <c r="O24" s="1576"/>
      <c r="P24" s="1576"/>
      <c r="Q24" s="1576"/>
      <c r="R24" s="1576"/>
      <c r="S24" s="1576"/>
      <c r="T24" s="1576"/>
      <c r="U24" s="1576"/>
      <c r="V24" s="1576"/>
      <c r="W24" s="1576"/>
      <c r="X24" s="1576"/>
      <c r="Y24" s="1576"/>
      <c r="Z24" s="1576"/>
      <c r="AA24" s="1578"/>
    </row>
    <row r="25" spans="2:27">
      <c r="B25" s="1580"/>
      <c r="C25" s="1581" t="s">
        <v>96</v>
      </c>
      <c r="D25" s="1581">
        <v>10</v>
      </c>
      <c r="E25" s="1581" t="s">
        <v>1584</v>
      </c>
      <c r="F25" s="1581" t="s">
        <v>102</v>
      </c>
      <c r="G25" s="1581">
        <v>4702096672</v>
      </c>
      <c r="H25" s="1581"/>
      <c r="I25" s="1582">
        <v>710804257063</v>
      </c>
      <c r="J25" s="1581">
        <v>1557</v>
      </c>
      <c r="K25" s="1581"/>
      <c r="L25" s="1581"/>
      <c r="M25" s="1581"/>
      <c r="N25" s="1581"/>
      <c r="O25" s="1581"/>
      <c r="P25" s="1581">
        <v>1284</v>
      </c>
      <c r="Q25" s="1581">
        <v>30</v>
      </c>
      <c r="R25" s="1581" t="s">
        <v>390</v>
      </c>
      <c r="S25" s="1581"/>
      <c r="T25" s="1581"/>
      <c r="U25" s="1581"/>
      <c r="V25" s="1581"/>
      <c r="W25" s="1581"/>
      <c r="X25" s="1581" t="s">
        <v>1808</v>
      </c>
      <c r="Y25" s="1581" t="s">
        <v>1749</v>
      </c>
      <c r="Z25" s="1581"/>
      <c r="AA25" s="1587">
        <f>+P25/J25</f>
        <v>0.82466281310211942</v>
      </c>
    </row>
    <row r="26" spans="2:27">
      <c r="B26" s="1567"/>
      <c r="C26" s="1561"/>
      <c r="D26" s="1561"/>
      <c r="E26" s="1561" t="s">
        <v>1592</v>
      </c>
      <c r="F26" s="1561"/>
      <c r="G26" s="1561"/>
      <c r="H26" s="1561"/>
      <c r="I26" s="1561"/>
      <c r="J26" s="1562">
        <f>SUM(J25:J25)</f>
        <v>1557</v>
      </c>
      <c r="K26" s="1562">
        <f t="shared" ref="K26:P26" si="3">SUM(K25:K25)</f>
        <v>0</v>
      </c>
      <c r="L26" s="1562">
        <f t="shared" si="3"/>
        <v>0</v>
      </c>
      <c r="M26" s="1562">
        <f t="shared" si="3"/>
        <v>0</v>
      </c>
      <c r="N26" s="1562">
        <f t="shared" si="3"/>
        <v>0</v>
      </c>
      <c r="O26" s="1562">
        <f t="shared" si="3"/>
        <v>0</v>
      </c>
      <c r="P26" s="1562">
        <f t="shared" si="3"/>
        <v>1284</v>
      </c>
      <c r="Q26" s="1562">
        <f>SUM(Q25)</f>
        <v>30</v>
      </c>
      <c r="R26" s="1561"/>
      <c r="S26" s="1561"/>
      <c r="T26" s="1561"/>
      <c r="U26" s="1561"/>
      <c r="V26" s="1561"/>
      <c r="W26" s="1561"/>
      <c r="X26" s="1561"/>
      <c r="Y26" s="1561"/>
      <c r="Z26" s="1561"/>
      <c r="AA26" s="1568"/>
    </row>
    <row r="27" spans="2:27" ht="15.75">
      <c r="B27" s="1952" t="s">
        <v>1801</v>
      </c>
      <c r="C27" s="1953"/>
      <c r="D27" s="1953"/>
      <c r="E27" s="1953"/>
      <c r="F27" s="1953"/>
      <c r="G27" s="1953"/>
      <c r="H27" s="1953"/>
      <c r="I27" s="1953"/>
      <c r="J27" s="1953"/>
      <c r="K27" s="1953"/>
      <c r="L27" s="1953"/>
      <c r="M27" s="1953"/>
      <c r="N27" s="1953"/>
      <c r="O27" s="1953"/>
      <c r="P27" s="1953"/>
      <c r="Q27" s="1953"/>
      <c r="R27" s="1953"/>
      <c r="S27" s="1953"/>
      <c r="T27" s="1953"/>
      <c r="U27" s="1953"/>
      <c r="V27" s="1953"/>
      <c r="W27" s="1953"/>
      <c r="X27" s="1953"/>
      <c r="Y27" s="1953"/>
      <c r="Z27" s="1953"/>
      <c r="AA27" s="1954"/>
    </row>
    <row r="28" spans="2:27">
      <c r="B28" s="1580"/>
      <c r="C28" s="1585" t="s">
        <v>96</v>
      </c>
      <c r="D28" s="1585">
        <v>10</v>
      </c>
      <c r="E28" s="1581" t="s">
        <v>1586</v>
      </c>
      <c r="F28" s="1581" t="s">
        <v>102</v>
      </c>
      <c r="G28" s="1581">
        <v>4702095663</v>
      </c>
      <c r="H28" s="1581"/>
      <c r="I28" s="1582" t="s">
        <v>1588</v>
      </c>
      <c r="J28" s="1585">
        <v>100</v>
      </c>
      <c r="K28" s="1581"/>
      <c r="L28" s="1581"/>
      <c r="M28" s="1581"/>
      <c r="N28" s="1581"/>
      <c r="O28" s="1581"/>
      <c r="P28" s="1581">
        <v>100</v>
      </c>
      <c r="Q28" s="1581">
        <v>7</v>
      </c>
      <c r="R28" s="1581" t="s">
        <v>1250</v>
      </c>
      <c r="S28" s="1581"/>
      <c r="T28" s="1581"/>
      <c r="U28" s="1581"/>
      <c r="V28" s="1581"/>
      <c r="W28" s="1581"/>
      <c r="X28" s="1581" t="s">
        <v>1810</v>
      </c>
      <c r="Y28" s="1581"/>
      <c r="Z28" s="1581"/>
      <c r="AA28" s="1587">
        <f>+P28/J28</f>
        <v>1</v>
      </c>
    </row>
    <row r="29" spans="2:27">
      <c r="B29" s="1580"/>
      <c r="C29" s="1585" t="s">
        <v>96</v>
      </c>
      <c r="D29" s="1585">
        <v>10</v>
      </c>
      <c r="E29" s="1581" t="s">
        <v>1584</v>
      </c>
      <c r="F29" s="1581" t="s">
        <v>102</v>
      </c>
      <c r="G29" s="1581">
        <v>4702096673</v>
      </c>
      <c r="H29" s="1581"/>
      <c r="I29" s="1582">
        <v>710804257063</v>
      </c>
      <c r="J29" s="1585">
        <v>100</v>
      </c>
      <c r="K29" s="1581"/>
      <c r="L29" s="1581"/>
      <c r="M29" s="1581"/>
      <c r="N29" s="1581"/>
      <c r="O29" s="1581"/>
      <c r="P29" s="1581">
        <v>100</v>
      </c>
      <c r="Q29" s="1581">
        <v>3</v>
      </c>
      <c r="R29" s="1581" t="s">
        <v>1250</v>
      </c>
      <c r="S29" s="1581"/>
      <c r="T29" s="1581"/>
      <c r="U29" s="1581"/>
      <c r="V29" s="1581"/>
      <c r="W29" s="1581"/>
      <c r="X29" s="1581" t="s">
        <v>1810</v>
      </c>
      <c r="Y29" s="1581"/>
      <c r="Z29" s="1581"/>
      <c r="AA29" s="1587">
        <f>+P29/J29</f>
        <v>1</v>
      </c>
    </row>
    <row r="30" spans="2:27">
      <c r="B30" s="1567"/>
      <c r="C30" s="1561"/>
      <c r="D30" s="1561"/>
      <c r="E30" s="1561" t="s">
        <v>1592</v>
      </c>
      <c r="F30" s="1561"/>
      <c r="G30" s="1561"/>
      <c r="H30" s="1561"/>
      <c r="I30" s="1561"/>
      <c r="J30" s="1562">
        <f t="shared" ref="J30:Q30" si="4">SUM(J28:J29)</f>
        <v>200</v>
      </c>
      <c r="K30" s="1562">
        <f t="shared" si="4"/>
        <v>0</v>
      </c>
      <c r="L30" s="1562">
        <f t="shared" si="4"/>
        <v>0</v>
      </c>
      <c r="M30" s="1562">
        <f t="shared" si="4"/>
        <v>0</v>
      </c>
      <c r="N30" s="1562">
        <f t="shared" si="4"/>
        <v>0</v>
      </c>
      <c r="O30" s="1562">
        <f t="shared" si="4"/>
        <v>0</v>
      </c>
      <c r="P30" s="1562">
        <f t="shared" si="4"/>
        <v>200</v>
      </c>
      <c r="Q30" s="1562">
        <f t="shared" si="4"/>
        <v>10</v>
      </c>
      <c r="R30" s="1561"/>
      <c r="S30" s="1561"/>
      <c r="T30" s="1561"/>
      <c r="U30" s="1561"/>
      <c r="V30" s="1561"/>
      <c r="W30" s="1561"/>
      <c r="X30" s="1561"/>
      <c r="Y30" s="1561"/>
      <c r="Z30" s="1561"/>
      <c r="AA30" s="1568"/>
    </row>
    <row r="31" spans="2:27">
      <c r="B31" s="1566"/>
      <c r="C31" s="7"/>
      <c r="D31" s="7"/>
      <c r="E31" s="7"/>
      <c r="F31" s="7"/>
      <c r="G31" s="7"/>
      <c r="H31" s="7"/>
      <c r="I31" s="7"/>
      <c r="J31" s="7"/>
      <c r="K31" s="7"/>
      <c r="L31" s="7"/>
      <c r="M31" s="7"/>
      <c r="N31" s="7"/>
      <c r="O31" s="7"/>
      <c r="P31" s="7"/>
      <c r="Q31" s="7"/>
      <c r="R31" s="7"/>
      <c r="S31" s="7"/>
      <c r="T31" s="7"/>
      <c r="U31" s="7"/>
      <c r="V31" s="7"/>
      <c r="W31" s="7"/>
      <c r="X31" s="7"/>
      <c r="Y31" s="7"/>
      <c r="Z31" s="7"/>
      <c r="AA31" s="1574"/>
    </row>
    <row r="32" spans="2:27" ht="21" thickBot="1">
      <c r="B32" s="1569"/>
      <c r="C32" s="1572"/>
      <c r="D32" s="1572"/>
      <c r="E32" s="1570"/>
      <c r="F32" s="1570"/>
      <c r="G32" s="1570" t="s">
        <v>1754</v>
      </c>
      <c r="H32" s="1570"/>
      <c r="I32" s="1570"/>
      <c r="J32" s="1571">
        <f t="shared" ref="J32:Q32" si="5">J11+J15+J18+J23+J26+J30</f>
        <v>15769</v>
      </c>
      <c r="K32" s="1571">
        <f t="shared" si="5"/>
        <v>0</v>
      </c>
      <c r="L32" s="1571">
        <f t="shared" si="5"/>
        <v>0</v>
      </c>
      <c r="M32" s="1571">
        <f t="shared" si="5"/>
        <v>0</v>
      </c>
      <c r="N32" s="1571">
        <f t="shared" si="5"/>
        <v>0</v>
      </c>
      <c r="O32" s="1571">
        <f t="shared" si="5"/>
        <v>0</v>
      </c>
      <c r="P32" s="1571">
        <f t="shared" si="5"/>
        <v>15846</v>
      </c>
      <c r="Q32" s="1571">
        <f t="shared" si="5"/>
        <v>805</v>
      </c>
      <c r="R32" s="1572"/>
      <c r="S32" s="1572"/>
      <c r="T32" s="1572"/>
      <c r="U32" s="1572"/>
      <c r="V32" s="1572"/>
      <c r="W32" s="1572"/>
      <c r="X32" s="1572"/>
      <c r="Y32" s="1572"/>
      <c r="Z32" s="1572"/>
      <c r="AA32" s="1573"/>
    </row>
    <row r="33" spans="11:15">
      <c r="K33" s="1149">
        <f>SUBTOTAL(9,K20:K32)</f>
        <v>0</v>
      </c>
      <c r="L33" s="1149">
        <f>SUBTOTAL(9,L20:L32)</f>
        <v>0</v>
      </c>
      <c r="M33" s="1149">
        <f>SUBTOTAL(9,M20:M32)</f>
        <v>0</v>
      </c>
      <c r="N33" s="1149">
        <f>SUBTOTAL(9,N20:N32)</f>
        <v>0</v>
      </c>
      <c r="O33" s="1149">
        <f>SUBTOTAL(9,O20:O32)</f>
        <v>0</v>
      </c>
    </row>
    <row r="53" spans="10:10">
      <c r="J53" s="1603"/>
    </row>
  </sheetData>
  <autoFilter ref="B6:AA32"/>
  <mergeCells count="7">
    <mergeCell ref="B27:AA27"/>
    <mergeCell ref="B3:AA3"/>
    <mergeCell ref="B4:AA4"/>
    <mergeCell ref="X7:X10"/>
    <mergeCell ref="Y7:Y10"/>
    <mergeCell ref="X13:X14"/>
    <mergeCell ref="Y13:Y14"/>
  </mergeCells>
  <pageMargins left="0.25" right="0.25" top="0.75" bottom="0.75" header="0.3" footer="0.3"/>
  <pageSetup paperSize="9" scale="53"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AD129"/>
  <sheetViews>
    <sheetView topLeftCell="B76" zoomScale="115" zoomScaleNormal="115" workbookViewId="0">
      <selection activeCell="G126" sqref="G126:G129"/>
    </sheetView>
  </sheetViews>
  <sheetFormatPr defaultRowHeight="15"/>
  <cols>
    <col min="1" max="1" width="9.140625" style="1640"/>
    <col min="2" max="2" width="5.140625" style="1640" customWidth="1"/>
    <col min="3" max="3" width="12.5703125" style="1149" customWidth="1"/>
    <col min="4" max="4" width="9.140625" style="1149" customWidth="1"/>
    <col min="5" max="5" width="14" style="1149" bestFit="1" customWidth="1"/>
    <col min="6" max="6" width="13.5703125" style="1149" bestFit="1" customWidth="1"/>
    <col min="7" max="7" width="11" style="1149" bestFit="1" customWidth="1"/>
    <col min="8" max="8" width="31.7109375" style="1149" bestFit="1" customWidth="1"/>
    <col min="9" max="9" width="15.7109375" style="1149" bestFit="1" customWidth="1"/>
    <col min="10" max="10" width="10.7109375" style="1149" bestFit="1" customWidth="1"/>
    <col min="11" max="11" width="9.140625" style="1149" hidden="1" customWidth="1"/>
    <col min="12" max="12" width="19" style="1149" hidden="1" customWidth="1"/>
    <col min="13" max="15" width="9.140625" style="1149" hidden="1" customWidth="1"/>
    <col min="16" max="16" width="15.5703125" style="1149" bestFit="1" customWidth="1"/>
    <col min="17" max="17" width="9.140625" style="1149"/>
    <col min="18" max="18" width="19.140625" style="1149" bestFit="1" customWidth="1"/>
    <col min="19" max="19" width="20.42578125" style="1149" hidden="1" customWidth="1"/>
    <col min="20" max="20" width="9.42578125" style="1149" customWidth="1"/>
    <col min="21" max="21" width="13" style="1149" customWidth="1"/>
    <col min="22" max="22" width="9.85546875" style="1149" customWidth="1"/>
    <col min="23" max="23" width="8.28515625" style="1149" customWidth="1"/>
    <col min="24" max="24" width="17.7109375" style="1584" bestFit="1" customWidth="1"/>
    <col min="25" max="25" width="10.5703125" style="1149" hidden="1" customWidth="1"/>
    <col min="26" max="26" width="13.7109375" style="1149" hidden="1" customWidth="1"/>
    <col min="27" max="27" width="9.5703125" style="1640" hidden="1" customWidth="1"/>
    <col min="28" max="28" width="11.7109375" style="1640" hidden="1" customWidth="1"/>
    <col min="29" max="29" width="9.140625" style="1640" hidden="1" customWidth="1"/>
    <col min="30" max="30" width="9.140625" style="1640"/>
    <col min="31" max="31" width="12.28515625" style="1640" bestFit="1" customWidth="1"/>
    <col min="32" max="16384" width="9.140625" style="1640"/>
  </cols>
  <sheetData>
    <row r="2" spans="2:28" ht="15.75" thickBot="1"/>
    <row r="3" spans="2:28" ht="30.75" thickBot="1">
      <c r="B3" s="1929" t="s">
        <v>1590</v>
      </c>
      <c r="C3" s="1930"/>
      <c r="D3" s="1930"/>
      <c r="E3" s="1930"/>
      <c r="F3" s="1930"/>
      <c r="G3" s="1930"/>
      <c r="H3" s="1930"/>
      <c r="I3" s="1930"/>
      <c r="J3" s="1930"/>
      <c r="K3" s="1930"/>
      <c r="L3" s="1930"/>
      <c r="M3" s="1930"/>
      <c r="N3" s="1930"/>
      <c r="O3" s="1930"/>
      <c r="P3" s="1930"/>
      <c r="Q3" s="1930"/>
      <c r="R3" s="1930"/>
      <c r="S3" s="1930"/>
      <c r="T3" s="1930"/>
      <c r="U3" s="1930"/>
      <c r="V3" s="1930"/>
      <c r="W3" s="1930"/>
      <c r="X3" s="1930"/>
      <c r="Y3" s="1930"/>
      <c r="Z3" s="1931"/>
      <c r="AA3" s="1646"/>
      <c r="AB3" s="1647"/>
    </row>
    <row r="4" spans="2:28" ht="15.75">
      <c r="B4" s="1932" t="s">
        <v>1948</v>
      </c>
      <c r="C4" s="1933"/>
      <c r="D4" s="1933"/>
      <c r="E4" s="1933"/>
      <c r="F4" s="1933"/>
      <c r="G4" s="1933"/>
      <c r="H4" s="1933"/>
      <c r="I4" s="1933"/>
      <c r="J4" s="1933"/>
      <c r="K4" s="1933"/>
      <c r="L4" s="1933"/>
      <c r="M4" s="1933"/>
      <c r="N4" s="1933"/>
      <c r="O4" s="1933"/>
      <c r="P4" s="1933"/>
      <c r="Q4" s="1933"/>
      <c r="R4" s="1933"/>
      <c r="S4" s="1933"/>
      <c r="T4" s="1933"/>
      <c r="U4" s="1933"/>
      <c r="V4" s="1933"/>
      <c r="W4" s="1933"/>
      <c r="X4" s="1933"/>
      <c r="Y4" s="1933"/>
      <c r="Z4" s="1934"/>
      <c r="AA4" s="925"/>
      <c r="AB4" s="1510"/>
    </row>
    <row r="5" spans="2:28" ht="15.75" thickBot="1">
      <c r="B5" s="1343"/>
      <c r="C5" s="1316"/>
      <c r="D5" s="1316"/>
      <c r="E5" s="1316"/>
      <c r="F5" s="1316"/>
      <c r="G5" s="1316"/>
      <c r="H5" s="1316"/>
      <c r="I5" s="1316"/>
      <c r="J5" s="1316"/>
      <c r="K5" s="1316"/>
      <c r="L5" s="1316"/>
      <c r="M5" s="1316"/>
      <c r="N5" s="1316"/>
      <c r="O5" s="1316"/>
      <c r="P5" s="1316"/>
      <c r="Q5" s="1316"/>
      <c r="R5" s="1316"/>
      <c r="S5" s="1316"/>
      <c r="T5" s="1316"/>
      <c r="U5" s="1316"/>
      <c r="V5" s="1316"/>
      <c r="W5" s="1316"/>
      <c r="X5" s="1316"/>
      <c r="Y5" s="1316"/>
      <c r="Z5" s="1352"/>
      <c r="AA5" s="925"/>
      <c r="AB5" s="1510"/>
    </row>
    <row r="6" spans="2:28" ht="26.25" thickBot="1">
      <c r="B6" s="1654" t="s">
        <v>352</v>
      </c>
      <c r="C6" s="1655" t="s">
        <v>353</v>
      </c>
      <c r="D6" s="1656" t="s">
        <v>1</v>
      </c>
      <c r="E6" s="1656" t="s">
        <v>354</v>
      </c>
      <c r="F6" s="1656" t="s">
        <v>355</v>
      </c>
      <c r="G6" s="1656" t="s">
        <v>356</v>
      </c>
      <c r="H6" s="1656" t="s">
        <v>357</v>
      </c>
      <c r="I6" s="1656" t="s">
        <v>358</v>
      </c>
      <c r="J6" s="1656" t="s">
        <v>359</v>
      </c>
      <c r="K6" s="1656" t="s">
        <v>360</v>
      </c>
      <c r="L6" s="1656" t="s">
        <v>361</v>
      </c>
      <c r="M6" s="1656" t="s">
        <v>362</v>
      </c>
      <c r="N6" s="1656" t="s">
        <v>363</v>
      </c>
      <c r="O6" s="1656" t="s">
        <v>364</v>
      </c>
      <c r="P6" s="1656" t="s">
        <v>365</v>
      </c>
      <c r="Q6" s="1656" t="s">
        <v>366</v>
      </c>
      <c r="R6" s="1656" t="s">
        <v>367</v>
      </c>
      <c r="S6" s="1655" t="s">
        <v>370</v>
      </c>
      <c r="T6" s="1656" t="s">
        <v>371</v>
      </c>
      <c r="U6" s="1656" t="s">
        <v>372</v>
      </c>
      <c r="V6" s="1656" t="s">
        <v>373</v>
      </c>
      <c r="W6" s="1656" t="s">
        <v>374</v>
      </c>
      <c r="X6" s="1656" t="s">
        <v>375</v>
      </c>
      <c r="Y6" s="1656" t="s">
        <v>376</v>
      </c>
      <c r="Z6" s="1657" t="s">
        <v>1384</v>
      </c>
      <c r="AA6" s="1657" t="s">
        <v>388</v>
      </c>
      <c r="AB6" s="1657" t="s">
        <v>1270</v>
      </c>
    </row>
    <row r="7" spans="2:28" ht="15" customHeight="1">
      <c r="B7" s="1648"/>
      <c r="C7" s="1618" t="s">
        <v>21</v>
      </c>
      <c r="D7" s="1618">
        <v>10</v>
      </c>
      <c r="E7" s="1618" t="s">
        <v>1647</v>
      </c>
      <c r="F7" s="1618" t="s">
        <v>25</v>
      </c>
      <c r="G7" s="1618">
        <v>4702050922</v>
      </c>
      <c r="H7" s="1618" t="s">
        <v>334</v>
      </c>
      <c r="I7" s="1622">
        <v>782581596001</v>
      </c>
      <c r="J7" s="1618">
        <v>30</v>
      </c>
      <c r="K7" s="1618"/>
      <c r="L7" s="1618"/>
      <c r="M7" s="1618"/>
      <c r="N7" s="1618"/>
      <c r="O7" s="1618"/>
      <c r="P7" s="1618">
        <v>28</v>
      </c>
      <c r="Q7" s="1618">
        <v>4</v>
      </c>
      <c r="R7" s="1618" t="s">
        <v>263</v>
      </c>
      <c r="S7" s="1641"/>
      <c r="T7" s="1641" t="s">
        <v>342</v>
      </c>
      <c r="U7" s="1722" t="s">
        <v>342</v>
      </c>
      <c r="V7" s="1641"/>
      <c r="W7" s="1641"/>
      <c r="X7" s="1643" t="s">
        <v>1950</v>
      </c>
      <c r="Y7" s="1641"/>
      <c r="Z7" s="1607">
        <f>+P7/J7</f>
        <v>0.93333333333333335</v>
      </c>
      <c r="AA7" s="1622"/>
      <c r="AB7" s="1649"/>
    </row>
    <row r="8" spans="2:28" ht="15" customHeight="1">
      <c r="B8" s="1567"/>
      <c r="C8" s="1618"/>
      <c r="D8" s="1618"/>
      <c r="E8" s="1562" t="s">
        <v>1592</v>
      </c>
      <c r="F8" s="1562"/>
      <c r="G8" s="1562"/>
      <c r="H8" s="1562"/>
      <c r="I8" s="1562"/>
      <c r="J8" s="1562">
        <f t="shared" ref="J8:Q8" si="0">SUM(J7)</f>
        <v>30</v>
      </c>
      <c r="K8" s="1562">
        <f t="shared" si="0"/>
        <v>0</v>
      </c>
      <c r="L8" s="1562">
        <f t="shared" si="0"/>
        <v>0</v>
      </c>
      <c r="M8" s="1562">
        <f t="shared" si="0"/>
        <v>0</v>
      </c>
      <c r="N8" s="1562">
        <f t="shared" si="0"/>
        <v>0</v>
      </c>
      <c r="O8" s="1562">
        <f t="shared" si="0"/>
        <v>0</v>
      </c>
      <c r="P8" s="1562">
        <f t="shared" si="0"/>
        <v>28</v>
      </c>
      <c r="Q8" s="1562">
        <f t="shared" si="0"/>
        <v>4</v>
      </c>
      <c r="R8" s="1562"/>
      <c r="S8" s="1562"/>
      <c r="T8" s="1562"/>
      <c r="U8" s="1562"/>
      <c r="V8" s="1562"/>
      <c r="W8" s="1562"/>
      <c r="X8" s="1561"/>
      <c r="Y8" s="1641"/>
      <c r="Z8" s="1568"/>
      <c r="AA8" s="1622"/>
      <c r="AB8" s="1649"/>
    </row>
    <row r="9" spans="2:28" ht="15" customHeight="1">
      <c r="B9" s="1580"/>
      <c r="C9" s="1618"/>
      <c r="D9" s="1618"/>
      <c r="E9" s="1618"/>
      <c r="F9" s="1618"/>
      <c r="G9" s="1618"/>
      <c r="H9" s="1618"/>
      <c r="I9" s="1618"/>
      <c r="J9" s="1618"/>
      <c r="K9" s="1618"/>
      <c r="L9" s="1618"/>
      <c r="M9" s="1618"/>
      <c r="N9" s="1618"/>
      <c r="O9" s="1618"/>
      <c r="P9" s="1618"/>
      <c r="Q9" s="1618"/>
      <c r="R9" s="1618"/>
      <c r="S9" s="1665"/>
      <c r="T9" s="1665"/>
      <c r="U9" s="1665"/>
      <c r="V9" s="1665"/>
      <c r="W9" s="1665"/>
      <c r="X9" s="1641"/>
      <c r="Y9" s="1641"/>
      <c r="Z9" s="1583"/>
      <c r="AA9" s="1622"/>
      <c r="AB9" s="1649"/>
    </row>
    <row r="10" spans="2:28" ht="15" customHeight="1">
      <c r="B10" s="1648"/>
      <c r="C10" s="1618" t="s">
        <v>237</v>
      </c>
      <c r="D10" s="1618">
        <v>10</v>
      </c>
      <c r="E10" s="1618" t="s">
        <v>1648</v>
      </c>
      <c r="F10" s="1618" t="s">
        <v>238</v>
      </c>
      <c r="G10" s="1618">
        <v>4702050921</v>
      </c>
      <c r="H10" s="1618" t="s">
        <v>334</v>
      </c>
      <c r="I10" s="1622">
        <v>782528496001</v>
      </c>
      <c r="J10" s="1618">
        <v>30</v>
      </c>
      <c r="K10" s="1618"/>
      <c r="L10" s="1618"/>
      <c r="M10" s="1618"/>
      <c r="N10" s="1618"/>
      <c r="O10" s="1618"/>
      <c r="P10" s="1618">
        <v>30</v>
      </c>
      <c r="Q10" s="1618">
        <v>4</v>
      </c>
      <c r="R10" s="1618" t="s">
        <v>263</v>
      </c>
      <c r="S10" s="1576"/>
      <c r="T10" s="1722" t="s">
        <v>342</v>
      </c>
      <c r="U10" s="1722" t="s">
        <v>342</v>
      </c>
      <c r="V10" s="1641"/>
      <c r="W10" s="1641"/>
      <c r="X10" s="1957" t="s">
        <v>1951</v>
      </c>
      <c r="Y10" s="1641"/>
      <c r="Z10" s="1607">
        <f>+P10/J10</f>
        <v>1</v>
      </c>
      <c r="AA10" s="1622"/>
      <c r="AB10" s="1649"/>
    </row>
    <row r="11" spans="2:28" ht="15" customHeight="1">
      <c r="B11" s="1648"/>
      <c r="C11" s="1618" t="s">
        <v>237</v>
      </c>
      <c r="D11" s="1618">
        <v>10</v>
      </c>
      <c r="E11" s="1618" t="s">
        <v>1647</v>
      </c>
      <c r="F11" s="1618" t="s">
        <v>238</v>
      </c>
      <c r="G11" s="1618">
        <v>4702050926</v>
      </c>
      <c r="H11" s="1618" t="s">
        <v>334</v>
      </c>
      <c r="I11" s="1622">
        <v>782581596001</v>
      </c>
      <c r="J11" s="1618">
        <v>40</v>
      </c>
      <c r="K11" s="1618"/>
      <c r="L11" s="1618"/>
      <c r="M11" s="1618"/>
      <c r="N11" s="1618"/>
      <c r="O11" s="1618"/>
      <c r="P11" s="1618">
        <v>40</v>
      </c>
      <c r="Q11" s="1618">
        <v>5</v>
      </c>
      <c r="R11" s="1618" t="s">
        <v>263</v>
      </c>
      <c r="S11" s="1576"/>
      <c r="T11" s="1722" t="s">
        <v>342</v>
      </c>
      <c r="U11" s="1722" t="s">
        <v>342</v>
      </c>
      <c r="V11" s="1641"/>
      <c r="W11" s="1641"/>
      <c r="X11" s="1958"/>
      <c r="Y11" s="1641"/>
      <c r="Z11" s="1607">
        <f>+P11/J11</f>
        <v>1</v>
      </c>
      <c r="AA11" s="1622"/>
      <c r="AB11" s="1649"/>
    </row>
    <row r="12" spans="2:28" ht="15" customHeight="1">
      <c r="B12" s="1567"/>
      <c r="C12" s="1618"/>
      <c r="D12" s="1618"/>
      <c r="E12" s="1562" t="s">
        <v>1592</v>
      </c>
      <c r="F12" s="1562"/>
      <c r="G12" s="1562"/>
      <c r="H12" s="1562"/>
      <c r="I12" s="1562"/>
      <c r="J12" s="1562">
        <f t="shared" ref="J12:Q12" si="1">SUM(J10:J11)</f>
        <v>70</v>
      </c>
      <c r="K12" s="1562">
        <f t="shared" si="1"/>
        <v>0</v>
      </c>
      <c r="L12" s="1562">
        <f t="shared" si="1"/>
        <v>0</v>
      </c>
      <c r="M12" s="1562">
        <f t="shared" si="1"/>
        <v>0</v>
      </c>
      <c r="N12" s="1562">
        <f t="shared" si="1"/>
        <v>0</v>
      </c>
      <c r="O12" s="1562">
        <f t="shared" si="1"/>
        <v>0</v>
      </c>
      <c r="P12" s="1562">
        <f t="shared" si="1"/>
        <v>70</v>
      </c>
      <c r="Q12" s="1562">
        <f t="shared" si="1"/>
        <v>9</v>
      </c>
      <c r="R12" s="1562"/>
      <c r="S12" s="1562"/>
      <c r="T12" s="1562"/>
      <c r="U12" s="1562"/>
      <c r="V12" s="1562"/>
      <c r="W12" s="1562"/>
      <c r="X12" s="1561"/>
      <c r="Y12" s="1641"/>
      <c r="Z12" s="1568"/>
      <c r="AA12" s="1622"/>
      <c r="AB12" s="1649"/>
    </row>
    <row r="13" spans="2:28" ht="15" customHeight="1">
      <c r="B13" s="1575"/>
      <c r="C13" s="1618"/>
      <c r="D13" s="1618"/>
      <c r="E13" s="1618"/>
      <c r="F13" s="1618"/>
      <c r="G13" s="1618"/>
      <c r="H13" s="1618"/>
      <c r="I13" s="1618"/>
      <c r="J13" s="1618"/>
      <c r="K13" s="1618"/>
      <c r="L13" s="1618"/>
      <c r="M13" s="1618"/>
      <c r="N13" s="1618"/>
      <c r="O13" s="1618"/>
      <c r="P13" s="1618"/>
      <c r="Q13" s="1618"/>
      <c r="R13" s="1618"/>
      <c r="S13" s="1576"/>
      <c r="T13" s="1576"/>
      <c r="U13" s="1576"/>
      <c r="V13" s="1576"/>
      <c r="W13" s="1576"/>
      <c r="X13" s="1576"/>
      <c r="Y13" s="1641"/>
      <c r="Z13" s="1578"/>
      <c r="AA13" s="1622"/>
      <c r="AB13" s="1649"/>
    </row>
    <row r="14" spans="2:28" ht="15" customHeight="1">
      <c r="B14" s="1648"/>
      <c r="C14" s="1618" t="s">
        <v>152</v>
      </c>
      <c r="D14" s="1618">
        <v>10</v>
      </c>
      <c r="E14" s="1618" t="s">
        <v>1648</v>
      </c>
      <c r="F14" s="1618" t="s">
        <v>102</v>
      </c>
      <c r="G14" s="1618">
        <v>4702050918</v>
      </c>
      <c r="H14" s="1618" t="s">
        <v>334</v>
      </c>
      <c r="I14" s="1622">
        <v>782528496001</v>
      </c>
      <c r="J14" s="1618">
        <v>175</v>
      </c>
      <c r="K14" s="1618"/>
      <c r="L14" s="1618"/>
      <c r="M14" s="1618"/>
      <c r="N14" s="1618"/>
      <c r="O14" s="1618"/>
      <c r="P14" s="1618">
        <v>170</v>
      </c>
      <c r="Q14" s="1618">
        <v>19</v>
      </c>
      <c r="R14" s="1618" t="s">
        <v>263</v>
      </c>
      <c r="S14" s="1576"/>
      <c r="T14" s="1722" t="s">
        <v>342</v>
      </c>
      <c r="U14" s="1722" t="s">
        <v>342</v>
      </c>
      <c r="V14" s="1576"/>
      <c r="W14" s="1576"/>
      <c r="X14" s="1959" t="s">
        <v>1952</v>
      </c>
      <c r="Y14" s="1641"/>
      <c r="Z14" s="1607">
        <f>+P14/J14</f>
        <v>0.97142857142857142</v>
      </c>
      <c r="AA14" s="1622"/>
      <c r="AB14" s="1649"/>
    </row>
    <row r="15" spans="2:28" ht="15" customHeight="1">
      <c r="B15" s="1648"/>
      <c r="C15" s="1618" t="s">
        <v>152</v>
      </c>
      <c r="D15" s="1618">
        <v>10</v>
      </c>
      <c r="E15" s="1618" t="s">
        <v>1647</v>
      </c>
      <c r="F15" s="1618" t="s">
        <v>102</v>
      </c>
      <c r="G15" s="1618">
        <v>4702050923</v>
      </c>
      <c r="H15" s="1618" t="s">
        <v>334</v>
      </c>
      <c r="I15" s="1622">
        <v>782581596001</v>
      </c>
      <c r="J15" s="1618">
        <v>91</v>
      </c>
      <c r="K15" s="1618"/>
      <c r="L15" s="1618"/>
      <c r="M15" s="1618"/>
      <c r="N15" s="1618"/>
      <c r="O15" s="1618"/>
      <c r="P15" s="1618">
        <v>71</v>
      </c>
      <c r="Q15" s="1618">
        <v>8</v>
      </c>
      <c r="R15" s="1618" t="s">
        <v>263</v>
      </c>
      <c r="S15" s="1576"/>
      <c r="T15" s="1722" t="s">
        <v>342</v>
      </c>
      <c r="U15" s="1722" t="s">
        <v>342</v>
      </c>
      <c r="V15" s="1576"/>
      <c r="W15" s="1576"/>
      <c r="X15" s="1960"/>
      <c r="Y15" s="1641"/>
      <c r="Z15" s="1607">
        <f>+P15/J15</f>
        <v>0.78021978021978022</v>
      </c>
      <c r="AA15" s="1622"/>
      <c r="AB15" s="1649"/>
    </row>
    <row r="16" spans="2:28" ht="15" customHeight="1">
      <c r="B16" s="1567"/>
      <c r="C16" s="1618"/>
      <c r="D16" s="1618"/>
      <c r="E16" s="1562" t="s">
        <v>1592</v>
      </c>
      <c r="F16" s="1562"/>
      <c r="G16" s="1562"/>
      <c r="H16" s="1562"/>
      <c r="I16" s="1562"/>
      <c r="J16" s="1562">
        <f t="shared" ref="J16:Q16" si="2">SUM(J14:J15)</f>
        <v>266</v>
      </c>
      <c r="K16" s="1562">
        <f t="shared" si="2"/>
        <v>0</v>
      </c>
      <c r="L16" s="1562">
        <f t="shared" si="2"/>
        <v>0</v>
      </c>
      <c r="M16" s="1562">
        <f t="shared" si="2"/>
        <v>0</v>
      </c>
      <c r="N16" s="1562">
        <f t="shared" si="2"/>
        <v>0</v>
      </c>
      <c r="O16" s="1562">
        <f t="shared" si="2"/>
        <v>0</v>
      </c>
      <c r="P16" s="1562">
        <f t="shared" si="2"/>
        <v>241</v>
      </c>
      <c r="Q16" s="1562">
        <f t="shared" si="2"/>
        <v>27</v>
      </c>
      <c r="R16" s="1562"/>
      <c r="S16" s="1562"/>
      <c r="T16" s="1562"/>
      <c r="U16" s="1562"/>
      <c r="V16" s="1562"/>
      <c r="W16" s="1562"/>
      <c r="X16" s="1561"/>
      <c r="Y16" s="1641"/>
      <c r="Z16" s="1568"/>
      <c r="AA16" s="1622"/>
      <c r="AB16" s="1649"/>
    </row>
    <row r="17" spans="2:28" ht="15" customHeight="1">
      <c r="B17" s="1575"/>
      <c r="C17" s="1618"/>
      <c r="D17" s="1618"/>
      <c r="E17" s="1618"/>
      <c r="F17" s="1618"/>
      <c r="G17" s="1618"/>
      <c r="H17" s="1618"/>
      <c r="I17" s="1618"/>
      <c r="J17" s="1618"/>
      <c r="K17" s="1618"/>
      <c r="L17" s="1618"/>
      <c r="M17" s="1618"/>
      <c r="N17" s="1618"/>
      <c r="O17" s="1618"/>
      <c r="P17" s="1618"/>
      <c r="Q17" s="1618"/>
      <c r="R17" s="1618"/>
      <c r="S17" s="1576"/>
      <c r="T17" s="1576"/>
      <c r="U17" s="1576"/>
      <c r="V17" s="1576"/>
      <c r="W17" s="1576"/>
      <c r="X17" s="1576"/>
      <c r="Y17" s="1641"/>
      <c r="Z17" s="1578"/>
      <c r="AA17" s="1622"/>
      <c r="AB17" s="1649"/>
    </row>
    <row r="18" spans="2:28" ht="15" customHeight="1">
      <c r="B18" s="1648"/>
      <c r="C18" s="1618" t="s">
        <v>91</v>
      </c>
      <c r="D18" s="1618">
        <v>10</v>
      </c>
      <c r="E18" s="1618" t="s">
        <v>1648</v>
      </c>
      <c r="F18" s="1618" t="s">
        <v>102</v>
      </c>
      <c r="G18" s="1618">
        <v>4702050919</v>
      </c>
      <c r="H18" s="1618" t="s">
        <v>334</v>
      </c>
      <c r="I18" s="1622">
        <v>782528496001</v>
      </c>
      <c r="J18" s="1618">
        <v>18</v>
      </c>
      <c r="K18" s="1618"/>
      <c r="L18" s="1618"/>
      <c r="M18" s="1618"/>
      <c r="N18" s="1618"/>
      <c r="O18" s="1618"/>
      <c r="P18" s="1618">
        <v>18</v>
      </c>
      <c r="Q18" s="1618">
        <v>2</v>
      </c>
      <c r="R18" s="1618" t="s">
        <v>263</v>
      </c>
      <c r="S18" s="1576"/>
      <c r="T18" s="1722" t="s">
        <v>342</v>
      </c>
      <c r="U18" s="1722" t="s">
        <v>342</v>
      </c>
      <c r="V18" s="1576"/>
      <c r="W18" s="1576"/>
      <c r="X18" s="1962" t="s">
        <v>1955</v>
      </c>
      <c r="Y18" s="1641"/>
      <c r="Z18" s="1607">
        <f>+P18/J18</f>
        <v>1</v>
      </c>
      <c r="AA18" s="1622"/>
      <c r="AB18" s="1649"/>
    </row>
    <row r="19" spans="2:28" ht="15" customHeight="1">
      <c r="B19" s="1648"/>
      <c r="C19" s="1618" t="s">
        <v>91</v>
      </c>
      <c r="D19" s="1618">
        <v>10</v>
      </c>
      <c r="E19" s="1618" t="s">
        <v>1647</v>
      </c>
      <c r="F19" s="1618" t="s">
        <v>102</v>
      </c>
      <c r="G19" s="1618">
        <v>4702050924</v>
      </c>
      <c r="H19" s="1618" t="s">
        <v>334</v>
      </c>
      <c r="I19" s="1622">
        <v>782581596001</v>
      </c>
      <c r="J19" s="1618">
        <v>9</v>
      </c>
      <c r="K19" s="1618"/>
      <c r="L19" s="1618"/>
      <c r="M19" s="1618"/>
      <c r="N19" s="1618"/>
      <c r="O19" s="1618"/>
      <c r="P19" s="1618">
        <v>9</v>
      </c>
      <c r="Q19" s="1618">
        <v>1</v>
      </c>
      <c r="R19" s="1618" t="s">
        <v>263</v>
      </c>
      <c r="S19" s="1576"/>
      <c r="T19" s="1722" t="s">
        <v>342</v>
      </c>
      <c r="U19" s="1722" t="s">
        <v>342</v>
      </c>
      <c r="V19" s="1576"/>
      <c r="W19" s="1576"/>
      <c r="X19" s="1962"/>
      <c r="Y19" s="1641"/>
      <c r="Z19" s="1607">
        <f>+P19/J19</f>
        <v>1</v>
      </c>
      <c r="AA19" s="1622"/>
      <c r="AB19" s="1649"/>
    </row>
    <row r="20" spans="2:28" ht="15" customHeight="1">
      <c r="B20" s="1567"/>
      <c r="C20" s="1618"/>
      <c r="D20" s="1618"/>
      <c r="E20" s="1562" t="s">
        <v>1592</v>
      </c>
      <c r="F20" s="1562"/>
      <c r="G20" s="1562"/>
      <c r="H20" s="1562"/>
      <c r="I20" s="1562"/>
      <c r="J20" s="1562">
        <f t="shared" ref="J20:Q20" si="3">SUM(J18:J19)</f>
        <v>27</v>
      </c>
      <c r="K20" s="1562">
        <f t="shared" si="3"/>
        <v>0</v>
      </c>
      <c r="L20" s="1562">
        <f t="shared" si="3"/>
        <v>0</v>
      </c>
      <c r="M20" s="1562">
        <f t="shared" si="3"/>
        <v>0</v>
      </c>
      <c r="N20" s="1562">
        <f t="shared" si="3"/>
        <v>0</v>
      </c>
      <c r="O20" s="1562">
        <f t="shared" si="3"/>
        <v>0</v>
      </c>
      <c r="P20" s="1562">
        <f t="shared" si="3"/>
        <v>27</v>
      </c>
      <c r="Q20" s="1562">
        <f t="shared" si="3"/>
        <v>3</v>
      </c>
      <c r="R20" s="1562"/>
      <c r="S20" s="1562"/>
      <c r="T20" s="1562"/>
      <c r="U20" s="1562"/>
      <c r="V20" s="1562"/>
      <c r="W20" s="1562"/>
      <c r="X20" s="1561"/>
      <c r="Y20" s="1641"/>
      <c r="Z20" s="1568"/>
      <c r="AA20" s="1622"/>
      <c r="AB20" s="1649"/>
    </row>
    <row r="21" spans="2:28" s="1664" customFormat="1" ht="15" customHeight="1">
      <c r="B21" s="1608"/>
      <c r="C21" s="1618"/>
      <c r="D21" s="1618"/>
      <c r="E21" s="1618"/>
      <c r="F21" s="1618"/>
      <c r="G21" s="1618"/>
      <c r="H21" s="1618"/>
      <c r="I21" s="1618"/>
      <c r="J21" s="1618"/>
      <c r="K21" s="1618"/>
      <c r="L21" s="1618"/>
      <c r="M21" s="1618"/>
      <c r="N21" s="1618"/>
      <c r="O21" s="1618"/>
      <c r="P21" s="1618"/>
      <c r="Q21" s="1618"/>
      <c r="R21" s="1618"/>
      <c r="S21" s="7"/>
      <c r="T21" s="7"/>
      <c r="U21" s="7"/>
      <c r="V21" s="7"/>
      <c r="W21" s="7"/>
      <c r="X21" s="7"/>
      <c r="Y21" s="1665"/>
      <c r="Z21" s="1610"/>
      <c r="AA21" s="1622"/>
      <c r="AB21" s="1649"/>
    </row>
    <row r="22" spans="2:28" s="1674" customFormat="1" ht="15" customHeight="1">
      <c r="B22" s="1608"/>
      <c r="C22" s="1689"/>
      <c r="D22" s="1689"/>
      <c r="E22" s="1690"/>
      <c r="F22" s="1679"/>
      <c r="G22" s="1679"/>
      <c r="H22" s="1679"/>
      <c r="I22" s="1679"/>
      <c r="J22" s="1679"/>
      <c r="K22" s="1679"/>
      <c r="L22" s="1679"/>
      <c r="M22" s="1679"/>
      <c r="N22" s="1679"/>
      <c r="O22" s="1679"/>
      <c r="P22" s="1679"/>
      <c r="Q22" s="1679"/>
      <c r="R22" s="1679"/>
      <c r="S22" s="1675"/>
      <c r="T22" s="1675"/>
      <c r="U22" s="1675"/>
      <c r="V22" s="1675"/>
      <c r="W22" s="1675"/>
      <c r="X22" s="1675"/>
      <c r="Y22" s="1672"/>
      <c r="Z22" s="1675"/>
      <c r="AA22" s="1691"/>
      <c r="AB22" s="1692"/>
    </row>
    <row r="24" spans="2:28" s="1674" customFormat="1" ht="15" customHeight="1">
      <c r="B24" s="1608"/>
      <c r="C24" s="1689"/>
      <c r="D24" s="1711"/>
      <c r="E24" s="1618" t="s">
        <v>1650</v>
      </c>
      <c r="F24" s="1618" t="s">
        <v>102</v>
      </c>
      <c r="G24" s="1618">
        <v>4702095660</v>
      </c>
      <c r="H24" s="1618" t="s">
        <v>1654</v>
      </c>
      <c r="I24" s="1618" t="s">
        <v>1653</v>
      </c>
      <c r="J24" s="7">
        <v>100</v>
      </c>
      <c r="K24" s="1618" t="s">
        <v>1653</v>
      </c>
      <c r="L24" s="1618">
        <v>100</v>
      </c>
      <c r="M24" s="1618"/>
      <c r="N24" s="1618"/>
      <c r="O24" s="1618">
        <v>100</v>
      </c>
      <c r="P24" s="1618">
        <v>100</v>
      </c>
      <c r="Q24" s="1618">
        <v>7</v>
      </c>
      <c r="R24" s="1618" t="s">
        <v>263</v>
      </c>
      <c r="S24" s="1618">
        <v>7</v>
      </c>
      <c r="T24" s="1743" t="s">
        <v>342</v>
      </c>
      <c r="U24" s="1686"/>
      <c r="V24" s="1686"/>
      <c r="W24" s="1686"/>
      <c r="X24" s="1686" t="s">
        <v>2023</v>
      </c>
      <c r="Y24" s="1712"/>
      <c r="Z24" s="1713"/>
      <c r="AA24" s="1714"/>
      <c r="AB24" s="1715"/>
    </row>
    <row r="25" spans="2:28">
      <c r="B25" s="1608"/>
      <c r="C25" s="1609"/>
      <c r="D25" s="1609"/>
      <c r="E25" s="1965"/>
      <c r="F25" s="1966"/>
      <c r="G25" s="1966"/>
      <c r="H25" s="1966"/>
      <c r="I25" s="1966"/>
      <c r="J25" s="1966"/>
      <c r="K25" s="1966"/>
      <c r="L25" s="1966"/>
      <c r="M25" s="1966"/>
      <c r="N25" s="1966"/>
      <c r="O25" s="1966"/>
      <c r="P25" s="1966"/>
      <c r="Q25" s="1966"/>
      <c r="R25" s="1966"/>
      <c r="S25" s="1966"/>
      <c r="T25" s="1966"/>
      <c r="U25" s="1966"/>
      <c r="V25" s="1966"/>
      <c r="W25" s="1966"/>
      <c r="X25" s="1966"/>
      <c r="Y25" s="1966"/>
      <c r="Z25" s="1966"/>
      <c r="AA25" s="1966"/>
      <c r="AB25" s="1967"/>
    </row>
    <row r="26" spans="2:28" s="1685" customFormat="1" ht="15.75" thickBot="1">
      <c r="B26" s="1703"/>
      <c r="C26" s="1704"/>
      <c r="D26" s="1704"/>
      <c r="E26" s="1687"/>
      <c r="F26" s="1688"/>
      <c r="G26" s="1688"/>
      <c r="H26" s="1688"/>
      <c r="I26" s="1688"/>
      <c r="J26" s="1688"/>
      <c r="K26" s="1688"/>
      <c r="L26" s="1688"/>
      <c r="M26" s="1688"/>
      <c r="N26" s="1688"/>
      <c r="O26" s="1688"/>
      <c r="P26" s="1688"/>
      <c r="Q26" s="1688"/>
      <c r="R26" s="1688"/>
      <c r="S26" s="1688"/>
      <c r="T26" s="1688"/>
      <c r="U26" s="1688"/>
      <c r="V26" s="1688"/>
      <c r="W26" s="1688"/>
      <c r="X26" s="1688"/>
      <c r="Y26" s="1688"/>
      <c r="Z26" s="1688"/>
      <c r="AA26" s="1688"/>
      <c r="AB26" s="1716"/>
    </row>
    <row r="27" spans="2:28" ht="21" thickBot="1">
      <c r="B27" s="1611"/>
      <c r="C27" s="1612"/>
      <c r="D27" s="1612"/>
      <c r="E27" s="1717"/>
      <c r="F27" s="1717"/>
      <c r="G27" s="1717" t="s">
        <v>1754</v>
      </c>
      <c r="H27" s="1717"/>
      <c r="I27" s="1717"/>
      <c r="J27" s="1718">
        <f t="shared" ref="J27:Q27" si="4">+J8+J12+J16+J20+J24</f>
        <v>493</v>
      </c>
      <c r="K27" s="1718" t="e">
        <f t="shared" si="4"/>
        <v>#VALUE!</v>
      </c>
      <c r="L27" s="1718">
        <f t="shared" si="4"/>
        <v>100</v>
      </c>
      <c r="M27" s="1718">
        <f t="shared" si="4"/>
        <v>0</v>
      </c>
      <c r="N27" s="1718">
        <f t="shared" si="4"/>
        <v>0</v>
      </c>
      <c r="O27" s="1718">
        <f t="shared" si="4"/>
        <v>100</v>
      </c>
      <c r="P27" s="1718">
        <f t="shared" si="4"/>
        <v>466</v>
      </c>
      <c r="Q27" s="1718">
        <f t="shared" si="4"/>
        <v>50</v>
      </c>
      <c r="R27" s="1719"/>
      <c r="S27" s="1719"/>
      <c r="T27" s="1719"/>
      <c r="U27" s="1719"/>
      <c r="V27" s="1719"/>
      <c r="W27" s="1719"/>
      <c r="X27" s="1719"/>
      <c r="Y27" s="1719"/>
      <c r="Z27" s="1720"/>
      <c r="AA27" s="1622"/>
      <c r="AB27" s="1622"/>
    </row>
    <row r="29" spans="2:28" s="1685" customFormat="1">
      <c r="C29" s="1149"/>
      <c r="D29" s="1149"/>
      <c r="E29" s="1149"/>
      <c r="F29" s="1149"/>
      <c r="G29" s="1149"/>
      <c r="H29" s="1149"/>
      <c r="I29" s="1149"/>
      <c r="J29" s="1149"/>
      <c r="K29" s="1149"/>
      <c r="L29" s="1149"/>
      <c r="M29" s="1149"/>
      <c r="N29" s="1149"/>
      <c r="O29" s="1149"/>
      <c r="P29" s="1149"/>
      <c r="Q29" s="1149"/>
      <c r="R29" s="1149"/>
      <c r="S29" s="1149"/>
      <c r="T29" s="1149"/>
      <c r="U29" s="1149"/>
      <c r="V29" s="1149"/>
      <c r="W29" s="1149"/>
      <c r="X29" s="1688"/>
      <c r="Y29" s="1149"/>
      <c r="Z29" s="1149"/>
    </row>
    <row r="30" spans="2:28" s="1685" customFormat="1">
      <c r="C30" s="1149"/>
      <c r="D30" s="1149"/>
      <c r="E30" s="1149"/>
      <c r="F30" s="1149"/>
      <c r="G30" s="1149"/>
      <c r="H30" s="1149"/>
      <c r="I30" s="1149"/>
      <c r="J30" s="1149"/>
      <c r="K30" s="1149"/>
      <c r="L30" s="1149"/>
      <c r="M30" s="1149"/>
      <c r="N30" s="1149"/>
      <c r="O30" s="1149"/>
      <c r="P30" s="1149"/>
      <c r="Q30" s="1149"/>
      <c r="R30" s="1149"/>
      <c r="S30" s="1149"/>
      <c r="T30" s="1149"/>
      <c r="U30" s="1149"/>
      <c r="V30" s="1149"/>
      <c r="W30" s="1149"/>
      <c r="X30" s="1688"/>
      <c r="Y30" s="1149"/>
      <c r="Z30" s="1149"/>
    </row>
    <row r="31" spans="2:28" s="1685" customFormat="1">
      <c r="C31" s="1149"/>
      <c r="D31" s="1149"/>
      <c r="E31" s="1149"/>
      <c r="F31" s="1149"/>
      <c r="G31" s="1149"/>
      <c r="H31" s="1149"/>
      <c r="I31" s="1149"/>
      <c r="J31" s="1149"/>
      <c r="K31" s="1149"/>
      <c r="L31" s="1149"/>
      <c r="M31" s="1149"/>
      <c r="N31" s="1149"/>
      <c r="O31" s="1149"/>
      <c r="P31" s="1149"/>
      <c r="Q31" s="1149"/>
      <c r="R31" s="1149"/>
      <c r="S31" s="1149"/>
      <c r="T31" s="1149"/>
      <c r="U31" s="1149"/>
      <c r="V31" s="1149"/>
      <c r="W31" s="1149"/>
      <c r="X31" s="1688"/>
      <c r="Y31" s="1149"/>
      <c r="Z31" s="1149"/>
    </row>
    <row r="32" spans="2:28" s="1685" customFormat="1" ht="15.75" thickBot="1">
      <c r="C32" s="1149"/>
      <c r="D32" s="1149"/>
      <c r="E32" s="1149"/>
      <c r="F32" s="1149"/>
      <c r="G32" s="1149"/>
      <c r="H32" s="1149"/>
      <c r="I32" s="1149"/>
      <c r="J32" s="1149"/>
      <c r="K32" s="1149"/>
      <c r="L32" s="1149"/>
      <c r="M32" s="1149"/>
      <c r="N32" s="1149"/>
      <c r="O32" s="1149"/>
      <c r="P32" s="1149"/>
      <c r="Q32" s="1149"/>
      <c r="R32" s="1149"/>
      <c r="S32" s="1149"/>
      <c r="T32" s="1149"/>
      <c r="U32" s="1149"/>
      <c r="V32" s="1149"/>
      <c r="W32" s="1149"/>
      <c r="X32" s="1688"/>
      <c r="Y32" s="1149"/>
      <c r="Z32" s="1149"/>
    </row>
    <row r="33" spans="2:28" s="1685" customFormat="1" ht="15.75" thickBot="1">
      <c r="C33" s="1149"/>
      <c r="D33" s="1149"/>
      <c r="E33" s="1656" t="s">
        <v>354</v>
      </c>
      <c r="F33" s="1656" t="s">
        <v>355</v>
      </c>
      <c r="G33" s="1656" t="s">
        <v>356</v>
      </c>
      <c r="H33" s="1656" t="s">
        <v>357</v>
      </c>
      <c r="I33" s="1656" t="s">
        <v>358</v>
      </c>
      <c r="J33" s="1656" t="s">
        <v>359</v>
      </c>
      <c r="K33" s="1656" t="s">
        <v>360</v>
      </c>
      <c r="L33" s="1656" t="s">
        <v>361</v>
      </c>
      <c r="M33" s="1656" t="s">
        <v>362</v>
      </c>
      <c r="N33" s="1656" t="s">
        <v>363</v>
      </c>
      <c r="O33" s="1656" t="s">
        <v>364</v>
      </c>
      <c r="P33" s="1656" t="s">
        <v>365</v>
      </c>
      <c r="Q33" s="1656" t="s">
        <v>366</v>
      </c>
      <c r="R33" s="1656" t="s">
        <v>367</v>
      </c>
      <c r="S33" s="1655" t="s">
        <v>370</v>
      </c>
      <c r="T33" s="1656" t="s">
        <v>371</v>
      </c>
      <c r="U33" s="1656" t="s">
        <v>372</v>
      </c>
      <c r="V33" s="1656" t="s">
        <v>373</v>
      </c>
      <c r="W33" s="1656" t="s">
        <v>374</v>
      </c>
      <c r="X33" s="1656" t="s">
        <v>375</v>
      </c>
      <c r="Y33" s="1149"/>
      <c r="Z33" s="1149"/>
    </row>
    <row r="34" spans="2:28" s="1664" customFormat="1" ht="15" customHeight="1">
      <c r="B34" s="1608"/>
      <c r="C34" s="1618"/>
      <c r="D34" s="1697"/>
      <c r="E34" s="1669" t="s">
        <v>1651</v>
      </c>
      <c r="F34" s="1669" t="s">
        <v>102</v>
      </c>
      <c r="G34" s="1669">
        <v>4702095655</v>
      </c>
      <c r="H34" s="1669" t="s">
        <v>769</v>
      </c>
      <c r="I34" s="1684">
        <v>710967894002</v>
      </c>
      <c r="J34" s="1669">
        <v>2820</v>
      </c>
      <c r="K34" s="1669"/>
      <c r="L34" s="1669"/>
      <c r="M34" s="1669"/>
      <c r="N34" s="1669"/>
      <c r="O34" s="1669"/>
      <c r="P34" s="1669">
        <v>2889</v>
      </c>
      <c r="Q34" s="1669">
        <v>137</v>
      </c>
      <c r="R34" s="1669" t="s">
        <v>26</v>
      </c>
      <c r="S34" s="1670"/>
      <c r="T34" s="1669" t="s">
        <v>342</v>
      </c>
      <c r="U34" s="1669" t="s">
        <v>342</v>
      </c>
      <c r="V34" s="1669" t="s">
        <v>342</v>
      </c>
      <c r="W34" s="1669" t="s">
        <v>342</v>
      </c>
      <c r="X34" s="1963" t="s">
        <v>1957</v>
      </c>
      <c r="Y34" s="1680"/>
      <c r="Z34" s="1610"/>
      <c r="AA34" s="1622"/>
      <c r="AB34" s="1649"/>
    </row>
    <row r="35" spans="2:28" s="1664" customFormat="1" ht="15" customHeight="1">
      <c r="B35" s="1608"/>
      <c r="C35" s="1618"/>
      <c r="D35" s="1697"/>
      <c r="E35" s="1669" t="s">
        <v>1649</v>
      </c>
      <c r="F35" s="1669" t="s">
        <v>102</v>
      </c>
      <c r="G35" s="1669">
        <v>4702095655</v>
      </c>
      <c r="H35" s="1669" t="s">
        <v>111</v>
      </c>
      <c r="I35" s="1684">
        <v>710967894500</v>
      </c>
      <c r="J35" s="1669">
        <v>1128</v>
      </c>
      <c r="K35" s="1669"/>
      <c r="L35" s="1669"/>
      <c r="M35" s="1669"/>
      <c r="N35" s="1669"/>
      <c r="O35" s="1669"/>
      <c r="P35" s="1669">
        <v>1137</v>
      </c>
      <c r="Q35" s="1669">
        <v>55</v>
      </c>
      <c r="R35" s="1669" t="s">
        <v>26</v>
      </c>
      <c r="S35" s="1670"/>
      <c r="T35" s="1669" t="s">
        <v>342</v>
      </c>
      <c r="U35" s="1669" t="s">
        <v>342</v>
      </c>
      <c r="V35" s="1669" t="s">
        <v>342</v>
      </c>
      <c r="W35" s="1669" t="s">
        <v>342</v>
      </c>
      <c r="X35" s="1963"/>
      <c r="Y35" s="1680"/>
      <c r="Z35" s="1610"/>
      <c r="AA35" s="1622"/>
      <c r="AB35" s="1649"/>
    </row>
    <row r="36" spans="2:28" s="1664" customFormat="1" ht="15" customHeight="1">
      <c r="B36" s="1608"/>
      <c r="C36" s="1618"/>
      <c r="D36" s="1697"/>
      <c r="E36" s="1669" t="s">
        <v>1650</v>
      </c>
      <c r="F36" s="1669" t="s">
        <v>102</v>
      </c>
      <c r="G36" s="1669">
        <v>4702095659</v>
      </c>
      <c r="H36" s="1669" t="s">
        <v>1654</v>
      </c>
      <c r="I36" s="1684" t="s">
        <v>1653</v>
      </c>
      <c r="J36" s="1669">
        <v>3580</v>
      </c>
      <c r="K36" s="1669"/>
      <c r="L36" s="1669"/>
      <c r="M36" s="1669"/>
      <c r="N36" s="1669"/>
      <c r="O36" s="1669"/>
      <c r="P36" s="1669">
        <v>3656</v>
      </c>
      <c r="Q36" s="1669">
        <v>211</v>
      </c>
      <c r="R36" s="1669" t="s">
        <v>26</v>
      </c>
      <c r="S36" s="1670"/>
      <c r="T36" s="1669" t="s">
        <v>342</v>
      </c>
      <c r="U36" s="1669" t="s">
        <v>342</v>
      </c>
      <c r="V36" s="1669" t="s">
        <v>342</v>
      </c>
      <c r="W36" s="1669" t="s">
        <v>342</v>
      </c>
      <c r="X36" s="1963"/>
      <c r="Y36" s="1680"/>
      <c r="Z36" s="1610"/>
      <c r="AA36" s="1622"/>
      <c r="AB36" s="1649"/>
    </row>
    <row r="37" spans="2:28" s="1664" customFormat="1" ht="15" customHeight="1">
      <c r="B37" s="1608"/>
      <c r="C37" s="1618"/>
      <c r="D37" s="1697"/>
      <c r="E37" s="1562" t="s">
        <v>1592</v>
      </c>
      <c r="F37" s="1562"/>
      <c r="G37" s="1562"/>
      <c r="H37" s="1562"/>
      <c r="I37" s="1562"/>
      <c r="J37" s="1562">
        <f>SUM(J34:J36)</f>
        <v>7528</v>
      </c>
      <c r="K37" s="1562">
        <f t="shared" ref="K37:O37" si="5">SUM(K34:K36)</f>
        <v>0</v>
      </c>
      <c r="L37" s="1562">
        <f t="shared" si="5"/>
        <v>0</v>
      </c>
      <c r="M37" s="1562">
        <f t="shared" si="5"/>
        <v>0</v>
      </c>
      <c r="N37" s="1562">
        <f t="shared" si="5"/>
        <v>0</v>
      </c>
      <c r="O37" s="1562">
        <f t="shared" si="5"/>
        <v>0</v>
      </c>
      <c r="P37" s="1562">
        <f>SUM(P34:P36)</f>
        <v>7682</v>
      </c>
      <c r="Q37" s="1562">
        <f>SUM(Q34:Q36)</f>
        <v>403</v>
      </c>
      <c r="R37" s="1562"/>
      <c r="S37" s="1562"/>
      <c r="T37" s="1562"/>
      <c r="U37" s="1562"/>
      <c r="V37" s="1562"/>
      <c r="W37" s="1562"/>
      <c r="X37" s="1561"/>
      <c r="Y37" s="1680"/>
      <c r="Z37" s="1610"/>
      <c r="AA37" s="1622"/>
      <c r="AB37" s="1649"/>
    </row>
    <row r="38" spans="2:28" s="1664" customFormat="1" ht="15" customHeight="1">
      <c r="B38" s="1608"/>
      <c r="C38" s="1618"/>
      <c r="D38" s="1697"/>
      <c r="E38" s="1710"/>
      <c r="F38" s="1710"/>
      <c r="G38" s="1710"/>
      <c r="H38" s="1710"/>
      <c r="I38" s="1710"/>
      <c r="J38" s="1710"/>
      <c r="K38" s="1710"/>
      <c r="L38" s="1710"/>
      <c r="M38" s="1710"/>
      <c r="N38" s="1710"/>
      <c r="O38" s="1710"/>
      <c r="P38" s="1710"/>
      <c r="Q38" s="1710"/>
      <c r="R38" s="1710"/>
      <c r="S38" s="1710"/>
      <c r="T38" s="1710"/>
      <c r="U38" s="1710"/>
      <c r="V38" s="1710"/>
      <c r="W38" s="1710"/>
      <c r="X38" s="1710"/>
      <c r="Y38" s="1680"/>
      <c r="Z38" s="1610"/>
      <c r="AA38" s="1622"/>
      <c r="AB38" s="1649"/>
    </row>
    <row r="39" spans="2:28" s="1664" customFormat="1" ht="15" customHeight="1">
      <c r="B39" s="1608"/>
      <c r="C39" s="1618"/>
      <c r="D39" s="1697"/>
      <c r="E39" s="1669" t="s">
        <v>414</v>
      </c>
      <c r="F39" s="1669" t="s">
        <v>71</v>
      </c>
      <c r="G39" s="1669">
        <v>4702067320</v>
      </c>
      <c r="H39" s="1669" t="s">
        <v>416</v>
      </c>
      <c r="I39" s="1669" t="s">
        <v>415</v>
      </c>
      <c r="J39" s="1669">
        <v>105</v>
      </c>
      <c r="K39" s="1669"/>
      <c r="L39" s="1669"/>
      <c r="M39" s="1669"/>
      <c r="N39" s="1669"/>
      <c r="O39" s="1669"/>
      <c r="P39" s="1669">
        <v>105</v>
      </c>
      <c r="Q39" s="1669">
        <v>3</v>
      </c>
      <c r="R39" s="1669" t="s">
        <v>26</v>
      </c>
      <c r="S39" s="1669"/>
      <c r="T39" s="1669" t="s">
        <v>342</v>
      </c>
      <c r="U39" s="1669" t="s">
        <v>342</v>
      </c>
      <c r="V39" s="1669" t="s">
        <v>342</v>
      </c>
      <c r="W39" s="1669" t="s">
        <v>342</v>
      </c>
      <c r="X39" s="1961" t="s">
        <v>1949</v>
      </c>
      <c r="Y39" s="1699"/>
      <c r="Z39" s="1652">
        <f t="shared" ref="Z39:Z51" si="6">+P39/J39</f>
        <v>1</v>
      </c>
      <c r="AA39" s="925"/>
      <c r="AB39" s="1653" t="s">
        <v>28</v>
      </c>
    </row>
    <row r="40" spans="2:28" s="1664" customFormat="1" ht="15" customHeight="1">
      <c r="B40" s="1608"/>
      <c r="C40" s="1618"/>
      <c r="D40" s="1697"/>
      <c r="E40" s="1669" t="s">
        <v>414</v>
      </c>
      <c r="F40" s="1669" t="s">
        <v>71</v>
      </c>
      <c r="G40" s="1669">
        <v>4702067318</v>
      </c>
      <c r="H40" s="1669" t="s">
        <v>416</v>
      </c>
      <c r="I40" s="1669" t="s">
        <v>415</v>
      </c>
      <c r="J40" s="1669">
        <v>35</v>
      </c>
      <c r="K40" s="1669"/>
      <c r="L40" s="1669"/>
      <c r="M40" s="1669"/>
      <c r="N40" s="1669"/>
      <c r="O40" s="1669"/>
      <c r="P40" s="1669">
        <v>35</v>
      </c>
      <c r="Q40" s="1669">
        <v>2</v>
      </c>
      <c r="R40" s="1669" t="s">
        <v>26</v>
      </c>
      <c r="S40" s="1669"/>
      <c r="T40" s="1669" t="s">
        <v>342</v>
      </c>
      <c r="U40" s="1669" t="s">
        <v>342</v>
      </c>
      <c r="V40" s="1669" t="s">
        <v>342</v>
      </c>
      <c r="W40" s="1669" t="s">
        <v>342</v>
      </c>
      <c r="X40" s="1961"/>
      <c r="Y40" s="1680"/>
      <c r="Z40" s="1607">
        <f t="shared" si="6"/>
        <v>1</v>
      </c>
      <c r="AA40" s="1622"/>
      <c r="AB40" s="1649" t="s">
        <v>28</v>
      </c>
    </row>
    <row r="41" spans="2:28" s="1664" customFormat="1" ht="15" customHeight="1">
      <c r="B41" s="1608"/>
      <c r="C41" s="1618"/>
      <c r="D41" s="1697"/>
      <c r="E41" s="1669" t="s">
        <v>414</v>
      </c>
      <c r="F41" s="1669" t="s">
        <v>71</v>
      </c>
      <c r="G41" s="1669">
        <v>4702067319</v>
      </c>
      <c r="H41" s="1669" t="s">
        <v>416</v>
      </c>
      <c r="I41" s="1669" t="s">
        <v>415</v>
      </c>
      <c r="J41" s="1669">
        <v>101</v>
      </c>
      <c r="K41" s="1669"/>
      <c r="L41" s="1669"/>
      <c r="M41" s="1669"/>
      <c r="N41" s="1669"/>
      <c r="O41" s="1669"/>
      <c r="P41" s="1669">
        <v>101</v>
      </c>
      <c r="Q41" s="1669">
        <v>3</v>
      </c>
      <c r="R41" s="1669" t="s">
        <v>26</v>
      </c>
      <c r="S41" s="1669"/>
      <c r="T41" s="1669" t="s">
        <v>342</v>
      </c>
      <c r="U41" s="1669" t="s">
        <v>342</v>
      </c>
      <c r="V41" s="1669" t="s">
        <v>342</v>
      </c>
      <c r="W41" s="1669" t="s">
        <v>342</v>
      </c>
      <c r="X41" s="1961"/>
      <c r="Y41" s="1680"/>
      <c r="Z41" s="1607">
        <f t="shared" si="6"/>
        <v>1</v>
      </c>
      <c r="AA41" s="1622"/>
      <c r="AB41" s="1649" t="s">
        <v>28</v>
      </c>
    </row>
    <row r="42" spans="2:28" s="1664" customFormat="1" ht="15" customHeight="1">
      <c r="B42" s="1608"/>
      <c r="C42" s="1618"/>
      <c r="D42" s="1697"/>
      <c r="E42" s="1669" t="s">
        <v>417</v>
      </c>
      <c r="F42" s="1669" t="s">
        <v>71</v>
      </c>
      <c r="G42" s="1669">
        <v>4702067324</v>
      </c>
      <c r="H42" s="1669" t="s">
        <v>419</v>
      </c>
      <c r="I42" s="1669" t="s">
        <v>418</v>
      </c>
      <c r="J42" s="1669">
        <v>290</v>
      </c>
      <c r="K42" s="1669"/>
      <c r="L42" s="1669"/>
      <c r="M42" s="1669"/>
      <c r="N42" s="1669"/>
      <c r="O42" s="1669"/>
      <c r="P42" s="1669">
        <v>290</v>
      </c>
      <c r="Q42" s="1669">
        <v>9</v>
      </c>
      <c r="R42" s="1669" t="s">
        <v>26</v>
      </c>
      <c r="S42" s="1695"/>
      <c r="T42" s="1669" t="s">
        <v>342</v>
      </c>
      <c r="U42" s="1669" t="s">
        <v>342</v>
      </c>
      <c r="V42" s="1669" t="s">
        <v>342</v>
      </c>
      <c r="W42" s="1669" t="s">
        <v>342</v>
      </c>
      <c r="X42" s="1961"/>
      <c r="Y42" s="1680"/>
      <c r="Z42" s="1607">
        <f t="shared" si="6"/>
        <v>1</v>
      </c>
      <c r="AA42" s="1622"/>
      <c r="AB42" s="1649" t="s">
        <v>28</v>
      </c>
    </row>
    <row r="43" spans="2:28" s="1664" customFormat="1" ht="15" customHeight="1">
      <c r="B43" s="1608"/>
      <c r="C43" s="1618"/>
      <c r="D43" s="1697"/>
      <c r="E43" s="1669" t="s">
        <v>417</v>
      </c>
      <c r="F43" s="1669" t="s">
        <v>71</v>
      </c>
      <c r="G43" s="1669">
        <v>4702067326</v>
      </c>
      <c r="H43" s="1669" t="s">
        <v>419</v>
      </c>
      <c r="I43" s="1669" t="s">
        <v>418</v>
      </c>
      <c r="J43" s="1669">
        <v>765</v>
      </c>
      <c r="K43" s="1669"/>
      <c r="L43" s="1669"/>
      <c r="M43" s="1669"/>
      <c r="N43" s="1669"/>
      <c r="O43" s="1669"/>
      <c r="P43" s="1669">
        <v>766</v>
      </c>
      <c r="Q43" s="1669">
        <v>19</v>
      </c>
      <c r="R43" s="1669" t="s">
        <v>26</v>
      </c>
      <c r="S43" s="1669"/>
      <c r="T43" s="1669" t="s">
        <v>342</v>
      </c>
      <c r="U43" s="1669" t="s">
        <v>342</v>
      </c>
      <c r="V43" s="1669" t="s">
        <v>342</v>
      </c>
      <c r="W43" s="1669" t="s">
        <v>342</v>
      </c>
      <c r="X43" s="1961"/>
      <c r="Y43" s="1680"/>
      <c r="Z43" s="1607">
        <f t="shared" si="6"/>
        <v>1.0013071895424837</v>
      </c>
      <c r="AA43" s="1622"/>
      <c r="AB43" s="1649" t="s">
        <v>28</v>
      </c>
    </row>
    <row r="44" spans="2:28" s="1664" customFormat="1" ht="15" customHeight="1">
      <c r="B44" s="1608"/>
      <c r="C44" s="1618"/>
      <c r="D44" s="1697"/>
      <c r="E44" s="1669" t="s">
        <v>417</v>
      </c>
      <c r="F44" s="1669" t="s">
        <v>71</v>
      </c>
      <c r="G44" s="1669">
        <v>4702067325</v>
      </c>
      <c r="H44" s="1669" t="s">
        <v>419</v>
      </c>
      <c r="I44" s="1669" t="s">
        <v>418</v>
      </c>
      <c r="J44" s="1669">
        <v>149</v>
      </c>
      <c r="K44" s="1669"/>
      <c r="L44" s="1669"/>
      <c r="M44" s="1669"/>
      <c r="N44" s="1669"/>
      <c r="O44" s="1669"/>
      <c r="P44" s="1669">
        <v>149</v>
      </c>
      <c r="Q44" s="1669">
        <v>5</v>
      </c>
      <c r="R44" s="1669" t="s">
        <v>26</v>
      </c>
      <c r="S44" s="1695"/>
      <c r="T44" s="1669" t="s">
        <v>342</v>
      </c>
      <c r="U44" s="1669" t="s">
        <v>342</v>
      </c>
      <c r="V44" s="1669" t="s">
        <v>342</v>
      </c>
      <c r="W44" s="1669" t="s">
        <v>342</v>
      </c>
      <c r="X44" s="1961"/>
      <c r="Y44" s="1680"/>
      <c r="Z44" s="1607">
        <f t="shared" si="6"/>
        <v>1</v>
      </c>
      <c r="AA44" s="1622"/>
      <c r="AB44" s="1649" t="s">
        <v>28</v>
      </c>
    </row>
    <row r="45" spans="2:28" s="1664" customFormat="1" ht="15" customHeight="1">
      <c r="B45" s="1608"/>
      <c r="C45" s="1618"/>
      <c r="D45" s="1697"/>
      <c r="E45" s="1669" t="s">
        <v>430</v>
      </c>
      <c r="F45" s="1669" t="s">
        <v>71</v>
      </c>
      <c r="G45" s="1669">
        <v>4702067333</v>
      </c>
      <c r="H45" s="1669" t="s">
        <v>344</v>
      </c>
      <c r="I45" s="1669" t="s">
        <v>347</v>
      </c>
      <c r="J45" s="1669">
        <v>141</v>
      </c>
      <c r="K45" s="1669"/>
      <c r="L45" s="1669"/>
      <c r="M45" s="1669"/>
      <c r="N45" s="1669"/>
      <c r="O45" s="1669"/>
      <c r="P45" s="1669">
        <v>141</v>
      </c>
      <c r="Q45" s="1669">
        <v>9</v>
      </c>
      <c r="R45" s="1669" t="s">
        <v>26</v>
      </c>
      <c r="S45" s="1669"/>
      <c r="T45" s="1669" t="s">
        <v>342</v>
      </c>
      <c r="U45" s="1669" t="s">
        <v>342</v>
      </c>
      <c r="V45" s="1669" t="s">
        <v>342</v>
      </c>
      <c r="W45" s="1669" t="s">
        <v>342</v>
      </c>
      <c r="X45" s="1961"/>
      <c r="Y45" s="1680"/>
      <c r="Z45" s="1607">
        <f t="shared" si="6"/>
        <v>1</v>
      </c>
      <c r="AA45" s="1622"/>
      <c r="AB45" s="1649" t="s">
        <v>28</v>
      </c>
    </row>
    <row r="46" spans="2:28" s="1664" customFormat="1" ht="15" customHeight="1">
      <c r="B46" s="1608"/>
      <c r="C46" s="1618"/>
      <c r="D46" s="1697"/>
      <c r="E46" s="1669" t="s">
        <v>431</v>
      </c>
      <c r="F46" s="1669" t="s">
        <v>71</v>
      </c>
      <c r="G46" s="1669">
        <v>4702067333</v>
      </c>
      <c r="H46" s="1669" t="s">
        <v>393</v>
      </c>
      <c r="I46" s="1669" t="s">
        <v>402</v>
      </c>
      <c r="J46" s="1669">
        <v>211</v>
      </c>
      <c r="K46" s="1669"/>
      <c r="L46" s="1669"/>
      <c r="M46" s="1669"/>
      <c r="N46" s="1669"/>
      <c r="O46" s="1669"/>
      <c r="P46" s="1669">
        <v>211</v>
      </c>
      <c r="Q46" s="1669">
        <v>13</v>
      </c>
      <c r="R46" s="1669" t="s">
        <v>26</v>
      </c>
      <c r="S46" s="1669"/>
      <c r="T46" s="1669" t="s">
        <v>342</v>
      </c>
      <c r="U46" s="1669" t="s">
        <v>342</v>
      </c>
      <c r="V46" s="1669" t="s">
        <v>342</v>
      </c>
      <c r="W46" s="1669" t="s">
        <v>342</v>
      </c>
      <c r="X46" s="1961"/>
      <c r="Y46" s="1680"/>
      <c r="Z46" s="1607">
        <f t="shared" si="6"/>
        <v>1</v>
      </c>
      <c r="AA46" s="1622"/>
      <c r="AB46" s="1649" t="s">
        <v>28</v>
      </c>
    </row>
    <row r="47" spans="2:28" s="1664" customFormat="1" ht="15" customHeight="1">
      <c r="B47" s="1608"/>
      <c r="C47" s="1618"/>
      <c r="D47" s="1697"/>
      <c r="E47" s="1669" t="s">
        <v>432</v>
      </c>
      <c r="F47" s="1669" t="s">
        <v>71</v>
      </c>
      <c r="G47" s="1669">
        <v>4702067333</v>
      </c>
      <c r="H47" s="1669" t="s">
        <v>312</v>
      </c>
      <c r="I47" s="1669" t="s">
        <v>313</v>
      </c>
      <c r="J47" s="1669">
        <v>90</v>
      </c>
      <c r="K47" s="1669"/>
      <c r="L47" s="1669"/>
      <c r="M47" s="1669"/>
      <c r="N47" s="1669"/>
      <c r="O47" s="1669"/>
      <c r="P47" s="1669">
        <v>90</v>
      </c>
      <c r="Q47" s="1669">
        <v>7</v>
      </c>
      <c r="R47" s="1669" t="s">
        <v>26</v>
      </c>
      <c r="S47" s="1669"/>
      <c r="T47" s="1669" t="s">
        <v>342</v>
      </c>
      <c r="U47" s="1669" t="s">
        <v>342</v>
      </c>
      <c r="V47" s="1669" t="s">
        <v>342</v>
      </c>
      <c r="W47" s="1669" t="s">
        <v>342</v>
      </c>
      <c r="X47" s="1961"/>
      <c r="Y47" s="1680"/>
      <c r="Z47" s="1607">
        <f t="shared" si="6"/>
        <v>1</v>
      </c>
      <c r="AA47" s="1622"/>
      <c r="AB47" s="1649" t="s">
        <v>28</v>
      </c>
    </row>
    <row r="48" spans="2:28" s="1664" customFormat="1" ht="15" customHeight="1">
      <c r="B48" s="1608"/>
      <c r="C48" s="1618"/>
      <c r="D48" s="1697"/>
      <c r="E48" s="1669" t="s">
        <v>434</v>
      </c>
      <c r="F48" s="1669" t="s">
        <v>71</v>
      </c>
      <c r="G48" s="1669">
        <v>4702067336</v>
      </c>
      <c r="H48" s="1669" t="s">
        <v>320</v>
      </c>
      <c r="I48" s="1669" t="s">
        <v>321</v>
      </c>
      <c r="J48" s="1669">
        <v>35</v>
      </c>
      <c r="K48" s="1669"/>
      <c r="L48" s="1669"/>
      <c r="M48" s="1669"/>
      <c r="N48" s="1669"/>
      <c r="O48" s="1669"/>
      <c r="P48" s="1669">
        <v>35</v>
      </c>
      <c r="Q48" s="1669">
        <v>3</v>
      </c>
      <c r="R48" s="1669" t="s">
        <v>26</v>
      </c>
      <c r="S48" s="1669"/>
      <c r="T48" s="1669" t="s">
        <v>342</v>
      </c>
      <c r="U48" s="1669" t="s">
        <v>342</v>
      </c>
      <c r="V48" s="1669" t="s">
        <v>342</v>
      </c>
      <c r="W48" s="1669" t="s">
        <v>342</v>
      </c>
      <c r="X48" s="1961"/>
      <c r="Y48" s="1680"/>
      <c r="Z48" s="1607">
        <f t="shared" si="6"/>
        <v>1</v>
      </c>
      <c r="AA48" s="1622"/>
      <c r="AB48" s="1649" t="s">
        <v>28</v>
      </c>
    </row>
    <row r="49" spans="2:30" s="1664" customFormat="1" ht="15" customHeight="1">
      <c r="B49" s="1608"/>
      <c r="C49" s="1618"/>
      <c r="D49" s="1697"/>
      <c r="E49" s="1669" t="s">
        <v>1648</v>
      </c>
      <c r="F49" s="1669" t="s">
        <v>71</v>
      </c>
      <c r="G49" s="1669">
        <v>4702050920</v>
      </c>
      <c r="H49" s="1669" t="s">
        <v>334</v>
      </c>
      <c r="I49" s="1684">
        <v>782528496001</v>
      </c>
      <c r="J49" s="1669">
        <v>30</v>
      </c>
      <c r="K49" s="1669"/>
      <c r="L49" s="1669"/>
      <c r="M49" s="1669"/>
      <c r="N49" s="1669"/>
      <c r="O49" s="1669"/>
      <c r="P49" s="1669">
        <v>30</v>
      </c>
      <c r="Q49" s="1669">
        <v>3</v>
      </c>
      <c r="R49" s="1669" t="s">
        <v>26</v>
      </c>
      <c r="S49" s="1695"/>
      <c r="T49" s="1669" t="s">
        <v>342</v>
      </c>
      <c r="U49" s="1669" t="s">
        <v>342</v>
      </c>
      <c r="V49" s="1669" t="s">
        <v>342</v>
      </c>
      <c r="W49" s="1669" t="s">
        <v>342</v>
      </c>
      <c r="X49" s="1961"/>
      <c r="Y49" s="1680"/>
      <c r="Z49" s="1607">
        <f t="shared" si="6"/>
        <v>1</v>
      </c>
      <c r="AA49" s="1622"/>
      <c r="AB49" s="1649"/>
    </row>
    <row r="50" spans="2:30" s="1664" customFormat="1" ht="15" customHeight="1">
      <c r="B50" s="1608"/>
      <c r="C50" s="1618"/>
      <c r="D50" s="1697"/>
      <c r="E50" s="1669" t="s">
        <v>1647</v>
      </c>
      <c r="F50" s="1669" t="s">
        <v>71</v>
      </c>
      <c r="G50" s="1669">
        <v>4702050925</v>
      </c>
      <c r="H50" s="1669" t="s">
        <v>334</v>
      </c>
      <c r="I50" s="1684">
        <v>782581596001</v>
      </c>
      <c r="J50" s="1669">
        <v>30</v>
      </c>
      <c r="K50" s="1669"/>
      <c r="L50" s="1669"/>
      <c r="M50" s="1669"/>
      <c r="N50" s="1669"/>
      <c r="O50" s="1669"/>
      <c r="P50" s="1669">
        <v>30</v>
      </c>
      <c r="Q50" s="1669">
        <v>5</v>
      </c>
      <c r="R50" s="1669" t="s">
        <v>26</v>
      </c>
      <c r="S50" s="1695"/>
      <c r="T50" s="1669" t="s">
        <v>342</v>
      </c>
      <c r="U50" s="1669" t="s">
        <v>342</v>
      </c>
      <c r="V50" s="1669" t="s">
        <v>342</v>
      </c>
      <c r="W50" s="1669" t="s">
        <v>342</v>
      </c>
      <c r="X50" s="1961"/>
      <c r="Y50" s="1680"/>
      <c r="Z50" s="1607">
        <f t="shared" si="6"/>
        <v>1</v>
      </c>
      <c r="AA50" s="1622"/>
      <c r="AB50" s="1649"/>
    </row>
    <row r="51" spans="2:30" s="1664" customFormat="1" ht="15" customHeight="1">
      <c r="B51" s="1608"/>
      <c r="C51" s="1618"/>
      <c r="D51" s="1697"/>
      <c r="E51" s="1562" t="s">
        <v>1592</v>
      </c>
      <c r="F51" s="1562"/>
      <c r="G51" s="1562"/>
      <c r="H51" s="1562"/>
      <c r="I51" s="1562"/>
      <c r="J51" s="1562">
        <f>SUM(J39:J50)</f>
        <v>1982</v>
      </c>
      <c r="K51" s="1562">
        <f t="shared" ref="K51:O51" si="7">SUM(K39:K50)</f>
        <v>0</v>
      </c>
      <c r="L51" s="1562">
        <f t="shared" si="7"/>
        <v>0</v>
      </c>
      <c r="M51" s="1562">
        <f t="shared" si="7"/>
        <v>0</v>
      </c>
      <c r="N51" s="1562">
        <f t="shared" si="7"/>
        <v>0</v>
      </c>
      <c r="O51" s="1562">
        <f t="shared" si="7"/>
        <v>0</v>
      </c>
      <c r="P51" s="1562">
        <f>SUM(P39:P50)</f>
        <v>1983</v>
      </c>
      <c r="Q51" s="1562">
        <f>SUM(Q39:Q50)</f>
        <v>81</v>
      </c>
      <c r="R51" s="1562"/>
      <c r="S51" s="1562"/>
      <c r="T51" s="1562"/>
      <c r="U51" s="1562"/>
      <c r="V51" s="1562"/>
      <c r="W51" s="1562"/>
      <c r="X51" s="1561"/>
      <c r="Y51" s="1680"/>
      <c r="Z51" s="1588">
        <f t="shared" si="6"/>
        <v>1.0005045408678104</v>
      </c>
      <c r="AA51" s="1622"/>
      <c r="AB51" s="1649"/>
    </row>
    <row r="52" spans="2:30" s="1664" customFormat="1">
      <c r="C52" s="1149"/>
      <c r="D52" s="1149"/>
      <c r="E52" s="1701"/>
      <c r="F52" s="1618"/>
      <c r="G52" s="1618"/>
      <c r="H52" s="1618"/>
      <c r="I52" s="1618"/>
      <c r="J52" s="1618"/>
      <c r="K52" s="1618"/>
      <c r="L52" s="1618"/>
      <c r="M52" s="1618"/>
      <c r="N52" s="1618"/>
      <c r="O52" s="1618"/>
      <c r="P52" s="1618"/>
      <c r="Q52" s="1618"/>
      <c r="R52" s="1618"/>
      <c r="S52" s="1618"/>
      <c r="T52" s="1618"/>
      <c r="U52" s="1618"/>
      <c r="V52" s="1702"/>
      <c r="W52" s="1702"/>
      <c r="X52" s="1702"/>
      <c r="Y52" s="1680"/>
      <c r="Z52" s="1671"/>
      <c r="AA52" s="1665"/>
      <c r="AB52" s="1671"/>
      <c r="AC52" s="1672"/>
      <c r="AD52" s="1673"/>
    </row>
    <row r="53" spans="2:30">
      <c r="E53" s="1669" t="s">
        <v>1607</v>
      </c>
      <c r="F53" s="1669" t="s">
        <v>102</v>
      </c>
      <c r="G53" s="1669">
        <v>4702080081</v>
      </c>
      <c r="H53" s="1669" t="s">
        <v>437</v>
      </c>
      <c r="I53" s="1669" t="s">
        <v>436</v>
      </c>
      <c r="J53" s="1669">
        <v>40</v>
      </c>
      <c r="K53" s="1669"/>
      <c r="L53" s="1669"/>
      <c r="M53" s="1669"/>
      <c r="N53" s="1669"/>
      <c r="O53" s="1669"/>
      <c r="P53" s="1669">
        <v>40</v>
      </c>
      <c r="Q53" s="1669">
        <v>5</v>
      </c>
      <c r="R53" s="1669" t="s">
        <v>26</v>
      </c>
      <c r="S53" s="1964"/>
      <c r="T53" s="1669" t="s">
        <v>342</v>
      </c>
      <c r="U53" s="1669" t="s">
        <v>342</v>
      </c>
      <c r="V53" s="1669" t="s">
        <v>342</v>
      </c>
      <c r="W53" s="1669" t="s">
        <v>342</v>
      </c>
      <c r="X53" s="1963" t="s">
        <v>1954</v>
      </c>
      <c r="Y53" s="1680"/>
      <c r="Z53" s="1607">
        <f t="shared" ref="Z53:Z68" si="8">+P53/J53</f>
        <v>1</v>
      </c>
      <c r="AA53" s="1622" t="s">
        <v>1407</v>
      </c>
      <c r="AB53" s="1649" t="s">
        <v>28</v>
      </c>
    </row>
    <row r="54" spans="2:30">
      <c r="E54" s="1669" t="s">
        <v>1608</v>
      </c>
      <c r="F54" s="1669" t="s">
        <v>102</v>
      </c>
      <c r="G54" s="1669">
        <v>4702080081</v>
      </c>
      <c r="H54" s="1669" t="s">
        <v>440</v>
      </c>
      <c r="I54" s="1669" t="s">
        <v>439</v>
      </c>
      <c r="J54" s="1669">
        <v>40</v>
      </c>
      <c r="K54" s="1669"/>
      <c r="L54" s="1669"/>
      <c r="M54" s="1669"/>
      <c r="N54" s="1669"/>
      <c r="O54" s="1669"/>
      <c r="P54" s="1669">
        <v>40</v>
      </c>
      <c r="Q54" s="1669">
        <v>5</v>
      </c>
      <c r="R54" s="1669" t="s">
        <v>26</v>
      </c>
      <c r="S54" s="1964"/>
      <c r="T54" s="1669" t="s">
        <v>342</v>
      </c>
      <c r="U54" s="1669" t="s">
        <v>342</v>
      </c>
      <c r="V54" s="1669" t="s">
        <v>342</v>
      </c>
      <c r="W54" s="1669" t="s">
        <v>342</v>
      </c>
      <c r="X54" s="1963"/>
      <c r="Y54" s="1680"/>
      <c r="Z54" s="1607">
        <f t="shared" si="8"/>
        <v>1</v>
      </c>
      <c r="AA54" s="1622" t="s">
        <v>1407</v>
      </c>
      <c r="AB54" s="1649" t="s">
        <v>28</v>
      </c>
    </row>
    <row r="55" spans="2:30">
      <c r="E55" s="1669" t="s">
        <v>1603</v>
      </c>
      <c r="F55" s="1669" t="s">
        <v>102</v>
      </c>
      <c r="G55" s="1669">
        <v>4702080081</v>
      </c>
      <c r="H55" s="1669" t="s">
        <v>443</v>
      </c>
      <c r="I55" s="1669" t="s">
        <v>442</v>
      </c>
      <c r="J55" s="1669">
        <v>40</v>
      </c>
      <c r="K55" s="1669"/>
      <c r="L55" s="1669"/>
      <c r="M55" s="1669"/>
      <c r="N55" s="1669"/>
      <c r="O55" s="1669"/>
      <c r="P55" s="1669">
        <v>40</v>
      </c>
      <c r="Q55" s="1669">
        <v>5</v>
      </c>
      <c r="R55" s="1669" t="s">
        <v>26</v>
      </c>
      <c r="S55" s="1964"/>
      <c r="T55" s="1669" t="s">
        <v>342</v>
      </c>
      <c r="U55" s="1669" t="s">
        <v>342</v>
      </c>
      <c r="V55" s="1669" t="s">
        <v>342</v>
      </c>
      <c r="W55" s="1669" t="s">
        <v>342</v>
      </c>
      <c r="X55" s="1963"/>
      <c r="Y55" s="1680"/>
      <c r="Z55" s="1607">
        <f t="shared" si="8"/>
        <v>1</v>
      </c>
      <c r="AA55" s="1622"/>
      <c r="AB55" s="1649" t="s">
        <v>28</v>
      </c>
    </row>
    <row r="56" spans="2:30">
      <c r="E56" s="1669" t="s">
        <v>1609</v>
      </c>
      <c r="F56" s="1669" t="s">
        <v>102</v>
      </c>
      <c r="G56" s="1669">
        <v>4702080081</v>
      </c>
      <c r="H56" s="1669" t="s">
        <v>446</v>
      </c>
      <c r="I56" s="1669" t="s">
        <v>445</v>
      </c>
      <c r="J56" s="1669">
        <v>40</v>
      </c>
      <c r="K56" s="1669"/>
      <c r="L56" s="1669"/>
      <c r="M56" s="1669"/>
      <c r="N56" s="1669"/>
      <c r="O56" s="1669"/>
      <c r="P56" s="1669">
        <v>40</v>
      </c>
      <c r="Q56" s="1669">
        <v>5</v>
      </c>
      <c r="R56" s="1669" t="s">
        <v>26</v>
      </c>
      <c r="S56" s="1964"/>
      <c r="T56" s="1669" t="s">
        <v>342</v>
      </c>
      <c r="U56" s="1669" t="s">
        <v>342</v>
      </c>
      <c r="V56" s="1669" t="s">
        <v>342</v>
      </c>
      <c r="W56" s="1669" t="s">
        <v>342</v>
      </c>
      <c r="X56" s="1963"/>
      <c r="Y56" s="1680"/>
      <c r="Z56" s="1607">
        <f t="shared" si="8"/>
        <v>1</v>
      </c>
      <c r="AA56" s="1622" t="s">
        <v>1407</v>
      </c>
      <c r="AB56" s="1649" t="s">
        <v>28</v>
      </c>
    </row>
    <row r="57" spans="2:30">
      <c r="E57" s="1669" t="s">
        <v>1607</v>
      </c>
      <c r="F57" s="1669" t="s">
        <v>102</v>
      </c>
      <c r="G57" s="1669">
        <v>4702080082</v>
      </c>
      <c r="H57" s="1669" t="s">
        <v>437</v>
      </c>
      <c r="I57" s="1669" t="s">
        <v>436</v>
      </c>
      <c r="J57" s="1669">
        <v>330</v>
      </c>
      <c r="K57" s="1669"/>
      <c r="L57" s="1669"/>
      <c r="M57" s="1669"/>
      <c r="N57" s="1669"/>
      <c r="O57" s="1669"/>
      <c r="P57" s="1669">
        <v>330</v>
      </c>
      <c r="Q57" s="1669">
        <v>55</v>
      </c>
      <c r="R57" s="1669" t="s">
        <v>26</v>
      </c>
      <c r="S57" s="1670"/>
      <c r="T57" s="1669" t="s">
        <v>342</v>
      </c>
      <c r="U57" s="1669" t="s">
        <v>342</v>
      </c>
      <c r="V57" s="1669" t="s">
        <v>342</v>
      </c>
      <c r="W57" s="1669" t="s">
        <v>342</v>
      </c>
      <c r="X57" s="1963"/>
      <c r="Y57" s="1680"/>
      <c r="Z57" s="1607">
        <f t="shared" si="8"/>
        <v>1</v>
      </c>
      <c r="AA57" s="1622" t="s">
        <v>1407</v>
      </c>
      <c r="AB57" s="1649" t="s">
        <v>28</v>
      </c>
    </row>
    <row r="58" spans="2:30">
      <c r="E58" s="1669" t="s">
        <v>1608</v>
      </c>
      <c r="F58" s="1669" t="s">
        <v>102</v>
      </c>
      <c r="G58" s="1669">
        <v>4702080082</v>
      </c>
      <c r="H58" s="1669" t="s">
        <v>440</v>
      </c>
      <c r="I58" s="1669" t="s">
        <v>439</v>
      </c>
      <c r="J58" s="1669">
        <v>294</v>
      </c>
      <c r="K58" s="1669"/>
      <c r="L58" s="1669"/>
      <c r="M58" s="1669"/>
      <c r="N58" s="1669"/>
      <c r="O58" s="1669"/>
      <c r="P58" s="1669">
        <v>294</v>
      </c>
      <c r="Q58" s="1669">
        <v>49</v>
      </c>
      <c r="R58" s="1669" t="s">
        <v>26</v>
      </c>
      <c r="S58" s="1964"/>
      <c r="T58" s="1669" t="s">
        <v>342</v>
      </c>
      <c r="U58" s="1669" t="s">
        <v>342</v>
      </c>
      <c r="V58" s="1669" t="s">
        <v>342</v>
      </c>
      <c r="W58" s="1669" t="s">
        <v>342</v>
      </c>
      <c r="X58" s="1963"/>
      <c r="Y58" s="1680"/>
      <c r="Z58" s="1607">
        <f t="shared" si="8"/>
        <v>1</v>
      </c>
      <c r="AA58" s="1622" t="s">
        <v>1407</v>
      </c>
      <c r="AB58" s="1649" t="s">
        <v>28</v>
      </c>
    </row>
    <row r="59" spans="2:30">
      <c r="E59" s="1669" t="s">
        <v>1603</v>
      </c>
      <c r="F59" s="1669" t="s">
        <v>102</v>
      </c>
      <c r="G59" s="1669">
        <v>4702080082</v>
      </c>
      <c r="H59" s="1669" t="s">
        <v>443</v>
      </c>
      <c r="I59" s="1669" t="s">
        <v>442</v>
      </c>
      <c r="J59" s="1669">
        <v>294</v>
      </c>
      <c r="K59" s="1669"/>
      <c r="L59" s="1669"/>
      <c r="M59" s="1669"/>
      <c r="N59" s="1669"/>
      <c r="O59" s="1669"/>
      <c r="P59" s="1669">
        <v>294</v>
      </c>
      <c r="Q59" s="1669">
        <v>49</v>
      </c>
      <c r="R59" s="1669" t="s">
        <v>26</v>
      </c>
      <c r="S59" s="1964"/>
      <c r="T59" s="1669" t="s">
        <v>342</v>
      </c>
      <c r="U59" s="1669" t="s">
        <v>342</v>
      </c>
      <c r="V59" s="1669" t="s">
        <v>342</v>
      </c>
      <c r="W59" s="1669" t="s">
        <v>342</v>
      </c>
      <c r="X59" s="1963"/>
      <c r="Y59" s="1680"/>
      <c r="Z59" s="1607">
        <f t="shared" si="8"/>
        <v>1</v>
      </c>
      <c r="AA59" s="1622"/>
      <c r="AB59" s="1649" t="s">
        <v>28</v>
      </c>
    </row>
    <row r="60" spans="2:30">
      <c r="E60" s="1669" t="s">
        <v>1609</v>
      </c>
      <c r="F60" s="1669" t="s">
        <v>102</v>
      </c>
      <c r="G60" s="1669">
        <v>4702080082</v>
      </c>
      <c r="H60" s="1669" t="s">
        <v>446</v>
      </c>
      <c r="I60" s="1669" t="s">
        <v>445</v>
      </c>
      <c r="J60" s="1669">
        <v>294</v>
      </c>
      <c r="K60" s="1669"/>
      <c r="L60" s="1669"/>
      <c r="M60" s="1669"/>
      <c r="N60" s="1669"/>
      <c r="O60" s="1669"/>
      <c r="P60" s="1669">
        <v>294</v>
      </c>
      <c r="Q60" s="1669">
        <v>49</v>
      </c>
      <c r="R60" s="1669" t="s">
        <v>26</v>
      </c>
      <c r="S60" s="1964"/>
      <c r="T60" s="1669" t="s">
        <v>342</v>
      </c>
      <c r="U60" s="1669" t="s">
        <v>342</v>
      </c>
      <c r="V60" s="1669" t="s">
        <v>342</v>
      </c>
      <c r="W60" s="1669" t="s">
        <v>342</v>
      </c>
      <c r="X60" s="1963"/>
      <c r="Y60" s="1680"/>
      <c r="Z60" s="1607">
        <f t="shared" si="8"/>
        <v>1</v>
      </c>
      <c r="AA60" s="1622" t="s">
        <v>1407</v>
      </c>
      <c r="AB60" s="1649" t="s">
        <v>28</v>
      </c>
    </row>
    <row r="61" spans="2:30">
      <c r="E61" s="1669" t="s">
        <v>1607</v>
      </c>
      <c r="F61" s="1669" t="s">
        <v>102</v>
      </c>
      <c r="G61" s="1669">
        <v>4702080083</v>
      </c>
      <c r="H61" s="1669" t="s">
        <v>437</v>
      </c>
      <c r="I61" s="1669" t="s">
        <v>436</v>
      </c>
      <c r="J61" s="1669">
        <v>264</v>
      </c>
      <c r="K61" s="1669"/>
      <c r="L61" s="1669"/>
      <c r="M61" s="1669"/>
      <c r="N61" s="1669"/>
      <c r="O61" s="1669"/>
      <c r="P61" s="1669">
        <v>264</v>
      </c>
      <c r="Q61" s="1669">
        <v>33</v>
      </c>
      <c r="R61" s="1669" t="s">
        <v>26</v>
      </c>
      <c r="S61" s="1964"/>
      <c r="T61" s="1669" t="s">
        <v>342</v>
      </c>
      <c r="U61" s="1670" t="s">
        <v>342</v>
      </c>
      <c r="V61" s="1669" t="s">
        <v>342</v>
      </c>
      <c r="W61" s="1669" t="s">
        <v>342</v>
      </c>
      <c r="X61" s="1963"/>
      <c r="Y61" s="1680"/>
      <c r="Z61" s="1607">
        <f t="shared" si="8"/>
        <v>1</v>
      </c>
      <c r="AA61" s="1622" t="s">
        <v>1407</v>
      </c>
      <c r="AB61" s="1649" t="s">
        <v>28</v>
      </c>
    </row>
    <row r="62" spans="2:30">
      <c r="E62" s="1669" t="s">
        <v>1608</v>
      </c>
      <c r="F62" s="1669" t="s">
        <v>102</v>
      </c>
      <c r="G62" s="1669">
        <v>4702080083</v>
      </c>
      <c r="H62" s="1669" t="s">
        <v>440</v>
      </c>
      <c r="I62" s="1669" t="s">
        <v>439</v>
      </c>
      <c r="J62" s="1669">
        <v>200</v>
      </c>
      <c r="K62" s="1669"/>
      <c r="L62" s="1669"/>
      <c r="M62" s="1669"/>
      <c r="N62" s="1669"/>
      <c r="O62" s="1669"/>
      <c r="P62" s="1669">
        <v>200</v>
      </c>
      <c r="Q62" s="1669">
        <v>25</v>
      </c>
      <c r="R62" s="1669" t="s">
        <v>26</v>
      </c>
      <c r="S62" s="1670"/>
      <c r="T62" s="1669" t="s">
        <v>342</v>
      </c>
      <c r="U62" s="1670" t="s">
        <v>342</v>
      </c>
      <c r="V62" s="1669" t="s">
        <v>342</v>
      </c>
      <c r="W62" s="1669" t="s">
        <v>342</v>
      </c>
      <c r="X62" s="1963"/>
      <c r="Y62" s="1680"/>
      <c r="Z62" s="1607">
        <f t="shared" si="8"/>
        <v>1</v>
      </c>
      <c r="AA62" s="1622" t="s">
        <v>1407</v>
      </c>
      <c r="AB62" s="1649" t="s">
        <v>28</v>
      </c>
    </row>
    <row r="63" spans="2:30">
      <c r="E63" s="1669" t="s">
        <v>1603</v>
      </c>
      <c r="F63" s="1669" t="s">
        <v>102</v>
      </c>
      <c r="G63" s="1669">
        <v>4702080083</v>
      </c>
      <c r="H63" s="1669" t="s">
        <v>443</v>
      </c>
      <c r="I63" s="1669" t="s">
        <v>442</v>
      </c>
      <c r="J63" s="1669">
        <v>200</v>
      </c>
      <c r="K63" s="1669"/>
      <c r="L63" s="1669"/>
      <c r="M63" s="1669"/>
      <c r="N63" s="1669"/>
      <c r="O63" s="1669"/>
      <c r="P63" s="1669">
        <v>200</v>
      </c>
      <c r="Q63" s="1669">
        <v>25</v>
      </c>
      <c r="R63" s="1669" t="s">
        <v>26</v>
      </c>
      <c r="S63" s="1670"/>
      <c r="T63" s="1669" t="s">
        <v>342</v>
      </c>
      <c r="U63" s="1670" t="s">
        <v>342</v>
      </c>
      <c r="V63" s="1669" t="s">
        <v>342</v>
      </c>
      <c r="W63" s="1669" t="s">
        <v>342</v>
      </c>
      <c r="X63" s="1963"/>
      <c r="Y63" s="1680"/>
      <c r="Z63" s="1607">
        <f t="shared" si="8"/>
        <v>1</v>
      </c>
      <c r="AA63" s="1622"/>
      <c r="AB63" s="1649" t="s">
        <v>28</v>
      </c>
    </row>
    <row r="64" spans="2:30">
      <c r="E64" s="1669" t="s">
        <v>1609</v>
      </c>
      <c r="F64" s="1669" t="s">
        <v>102</v>
      </c>
      <c r="G64" s="1669">
        <v>4702080083</v>
      </c>
      <c r="H64" s="1669" t="s">
        <v>446</v>
      </c>
      <c r="I64" s="1669" t="s">
        <v>445</v>
      </c>
      <c r="J64" s="1669">
        <v>200</v>
      </c>
      <c r="K64" s="1669"/>
      <c r="L64" s="1669"/>
      <c r="M64" s="1669"/>
      <c r="N64" s="1669"/>
      <c r="O64" s="1669"/>
      <c r="P64" s="1669">
        <v>200</v>
      </c>
      <c r="Q64" s="1669">
        <v>25</v>
      </c>
      <c r="R64" s="1669" t="s">
        <v>26</v>
      </c>
      <c r="S64" s="1670"/>
      <c r="T64" s="1669" t="s">
        <v>342</v>
      </c>
      <c r="U64" s="1670" t="s">
        <v>342</v>
      </c>
      <c r="V64" s="1669" t="s">
        <v>342</v>
      </c>
      <c r="W64" s="1669" t="s">
        <v>342</v>
      </c>
      <c r="X64" s="1963"/>
      <c r="Y64" s="1680"/>
      <c r="Z64" s="1607">
        <f t="shared" si="8"/>
        <v>1</v>
      </c>
      <c r="AA64" s="1622" t="s">
        <v>1407</v>
      </c>
      <c r="AB64" s="1649" t="s">
        <v>28</v>
      </c>
    </row>
    <row r="65" spans="5:28">
      <c r="E65" s="1669" t="s">
        <v>1607</v>
      </c>
      <c r="F65" s="1669" t="s">
        <v>102</v>
      </c>
      <c r="G65" s="1669">
        <v>4702080084</v>
      </c>
      <c r="H65" s="1669" t="s">
        <v>437</v>
      </c>
      <c r="I65" s="1669" t="s">
        <v>436</v>
      </c>
      <c r="J65" s="1669">
        <v>204</v>
      </c>
      <c r="K65" s="1669"/>
      <c r="L65" s="1669"/>
      <c r="M65" s="1669"/>
      <c r="N65" s="1669"/>
      <c r="O65" s="1669"/>
      <c r="P65" s="1669">
        <v>204</v>
      </c>
      <c r="Q65" s="1669">
        <v>34</v>
      </c>
      <c r="R65" s="1669" t="s">
        <v>26</v>
      </c>
      <c r="S65" s="1670"/>
      <c r="T65" s="1669" t="s">
        <v>342</v>
      </c>
      <c r="U65" s="1670" t="s">
        <v>342</v>
      </c>
      <c r="V65" s="1669" t="s">
        <v>342</v>
      </c>
      <c r="W65" s="1669" t="s">
        <v>342</v>
      </c>
      <c r="X65" s="1963"/>
      <c r="Y65" s="1680"/>
      <c r="Z65" s="1607">
        <f t="shared" si="8"/>
        <v>1</v>
      </c>
      <c r="AA65" s="1622" t="s">
        <v>1407</v>
      </c>
      <c r="AB65" s="1649" t="s">
        <v>28</v>
      </c>
    </row>
    <row r="66" spans="5:28">
      <c r="E66" s="1669" t="s">
        <v>1608</v>
      </c>
      <c r="F66" s="1669" t="s">
        <v>102</v>
      </c>
      <c r="G66" s="1669">
        <v>4702080084</v>
      </c>
      <c r="H66" s="1669" t="s">
        <v>440</v>
      </c>
      <c r="I66" s="1669" t="s">
        <v>439</v>
      </c>
      <c r="J66" s="1669">
        <v>168</v>
      </c>
      <c r="K66" s="1669"/>
      <c r="L66" s="1669"/>
      <c r="M66" s="1669"/>
      <c r="N66" s="1669"/>
      <c r="O66" s="1669"/>
      <c r="P66" s="1669">
        <v>168</v>
      </c>
      <c r="Q66" s="1669">
        <v>28</v>
      </c>
      <c r="R66" s="1669" t="s">
        <v>26</v>
      </c>
      <c r="S66" s="1670"/>
      <c r="T66" s="1669" t="s">
        <v>342</v>
      </c>
      <c r="U66" s="1670" t="s">
        <v>342</v>
      </c>
      <c r="V66" s="1669" t="s">
        <v>342</v>
      </c>
      <c r="W66" s="1669" t="s">
        <v>342</v>
      </c>
      <c r="X66" s="1963"/>
      <c r="Y66" s="1680"/>
      <c r="Z66" s="1607">
        <f t="shared" si="8"/>
        <v>1</v>
      </c>
      <c r="AA66" s="1622" t="s">
        <v>1407</v>
      </c>
      <c r="AB66" s="1649" t="s">
        <v>28</v>
      </c>
    </row>
    <row r="67" spans="5:28">
      <c r="E67" s="1669" t="s">
        <v>1603</v>
      </c>
      <c r="F67" s="1669" t="s">
        <v>102</v>
      </c>
      <c r="G67" s="1669">
        <v>4702080084</v>
      </c>
      <c r="H67" s="1669" t="s">
        <v>443</v>
      </c>
      <c r="I67" s="1669" t="s">
        <v>442</v>
      </c>
      <c r="J67" s="1669">
        <v>168</v>
      </c>
      <c r="K67" s="1669"/>
      <c r="L67" s="1669"/>
      <c r="M67" s="1669"/>
      <c r="N67" s="1669"/>
      <c r="O67" s="1669"/>
      <c r="P67" s="1669">
        <v>168</v>
      </c>
      <c r="Q67" s="1669">
        <v>28</v>
      </c>
      <c r="R67" s="1669" t="s">
        <v>26</v>
      </c>
      <c r="S67" s="1670"/>
      <c r="T67" s="1669" t="s">
        <v>342</v>
      </c>
      <c r="U67" s="1670" t="s">
        <v>342</v>
      </c>
      <c r="V67" s="1669" t="s">
        <v>342</v>
      </c>
      <c r="W67" s="1669" t="s">
        <v>342</v>
      </c>
      <c r="X67" s="1963"/>
      <c r="Y67" s="1680"/>
      <c r="Z67" s="1607">
        <f t="shared" si="8"/>
        <v>1</v>
      </c>
      <c r="AA67" s="1622"/>
      <c r="AB67" s="1649" t="s">
        <v>28</v>
      </c>
    </row>
    <row r="68" spans="5:28">
      <c r="E68" s="1669" t="s">
        <v>1609</v>
      </c>
      <c r="F68" s="1669" t="s">
        <v>102</v>
      </c>
      <c r="G68" s="1669">
        <v>4702080084</v>
      </c>
      <c r="H68" s="1669" t="s">
        <v>446</v>
      </c>
      <c r="I68" s="1669" t="s">
        <v>445</v>
      </c>
      <c r="J68" s="1669">
        <v>168</v>
      </c>
      <c r="K68" s="1669"/>
      <c r="L68" s="1669"/>
      <c r="M68" s="1669"/>
      <c r="N68" s="1669"/>
      <c r="O68" s="1669"/>
      <c r="P68" s="1669">
        <v>168</v>
      </c>
      <c r="Q68" s="1669">
        <v>28</v>
      </c>
      <c r="R68" s="1669" t="s">
        <v>26</v>
      </c>
      <c r="S68" s="1670"/>
      <c r="T68" s="1669" t="s">
        <v>342</v>
      </c>
      <c r="U68" s="1670" t="s">
        <v>342</v>
      </c>
      <c r="V68" s="1669" t="s">
        <v>342</v>
      </c>
      <c r="W68" s="1669" t="s">
        <v>342</v>
      </c>
      <c r="X68" s="1963"/>
      <c r="Y68" s="1680"/>
      <c r="Z68" s="1607">
        <f t="shared" si="8"/>
        <v>1</v>
      </c>
      <c r="AA68" s="1622" t="s">
        <v>1407</v>
      </c>
      <c r="AB68" s="1649" t="s">
        <v>28</v>
      </c>
    </row>
    <row r="69" spans="5:28">
      <c r="E69" s="1562" t="s">
        <v>1592</v>
      </c>
      <c r="F69" s="1562"/>
      <c r="G69" s="1562"/>
      <c r="H69" s="1562"/>
      <c r="I69" s="1562"/>
      <c r="J69" s="1562">
        <f t="shared" ref="J69:Q69" si="9">SUM(J53:J68)</f>
        <v>2944</v>
      </c>
      <c r="K69" s="1562">
        <f t="shared" si="9"/>
        <v>0</v>
      </c>
      <c r="L69" s="1562">
        <f t="shared" si="9"/>
        <v>0</v>
      </c>
      <c r="M69" s="1562">
        <f t="shared" si="9"/>
        <v>0</v>
      </c>
      <c r="N69" s="1562">
        <f t="shared" si="9"/>
        <v>0</v>
      </c>
      <c r="O69" s="1562">
        <f t="shared" si="9"/>
        <v>0</v>
      </c>
      <c r="P69" s="1562">
        <f t="shared" si="9"/>
        <v>2944</v>
      </c>
      <c r="Q69" s="1562">
        <f t="shared" si="9"/>
        <v>448</v>
      </c>
      <c r="R69" s="1562"/>
      <c r="S69" s="1562"/>
      <c r="T69" s="1562"/>
      <c r="U69" s="1562"/>
      <c r="V69" s="1562"/>
      <c r="W69" s="1562"/>
      <c r="X69" s="1561"/>
      <c r="Y69" s="1680"/>
      <c r="Z69" s="1568"/>
      <c r="AA69" s="1622"/>
      <c r="AB69" s="1649"/>
    </row>
    <row r="70" spans="5:28">
      <c r="E70" s="7"/>
      <c r="F70" s="7"/>
      <c r="G70" s="7"/>
      <c r="H70" s="7"/>
      <c r="I70" s="7"/>
      <c r="J70" s="7"/>
      <c r="K70" s="7"/>
      <c r="L70" s="7"/>
      <c r="M70" s="7"/>
      <c r="N70" s="7"/>
      <c r="O70" s="7"/>
      <c r="P70" s="7"/>
      <c r="Q70" s="7"/>
      <c r="R70" s="7"/>
      <c r="S70" s="7"/>
      <c r="T70" s="7"/>
      <c r="U70" s="7"/>
      <c r="V70" s="7"/>
      <c r="W70" s="7"/>
      <c r="X70" s="7"/>
    </row>
    <row r="71" spans="5:28">
      <c r="E71" s="1669" t="s">
        <v>1607</v>
      </c>
      <c r="F71" s="1669" t="s">
        <v>102</v>
      </c>
      <c r="G71" s="1669">
        <v>4702080085</v>
      </c>
      <c r="H71" s="1669" t="s">
        <v>437</v>
      </c>
      <c r="I71" s="1669" t="s">
        <v>436</v>
      </c>
      <c r="J71" s="1669">
        <v>24</v>
      </c>
      <c r="K71" s="1669"/>
      <c r="L71" s="1669"/>
      <c r="M71" s="1669"/>
      <c r="N71" s="1669"/>
      <c r="O71" s="1669"/>
      <c r="P71" s="1669">
        <v>24</v>
      </c>
      <c r="Q71" s="1669">
        <v>2</v>
      </c>
      <c r="R71" s="1669" t="s">
        <v>26</v>
      </c>
      <c r="S71" s="1645"/>
      <c r="T71" s="1669" t="s">
        <v>342</v>
      </c>
      <c r="U71" s="1669" t="s">
        <v>342</v>
      </c>
      <c r="V71" s="1669" t="s">
        <v>342</v>
      </c>
      <c r="W71" s="1669" t="s">
        <v>342</v>
      </c>
      <c r="X71" s="1963" t="s">
        <v>1953</v>
      </c>
      <c r="Y71" s="1680"/>
      <c r="Z71" s="1607">
        <f>+P71/J71</f>
        <v>1</v>
      </c>
      <c r="AA71" s="1622" t="s">
        <v>1407</v>
      </c>
      <c r="AB71" s="1649" t="s">
        <v>28</v>
      </c>
    </row>
    <row r="72" spans="5:28">
      <c r="E72" s="1669" t="s">
        <v>1607</v>
      </c>
      <c r="F72" s="1669" t="s">
        <v>102</v>
      </c>
      <c r="G72" s="1669">
        <v>4702080086</v>
      </c>
      <c r="H72" s="1669" t="s">
        <v>437</v>
      </c>
      <c r="I72" s="1669" t="s">
        <v>436</v>
      </c>
      <c r="J72" s="1669">
        <v>90</v>
      </c>
      <c r="K72" s="1669"/>
      <c r="L72" s="1669"/>
      <c r="M72" s="1669"/>
      <c r="N72" s="1669"/>
      <c r="O72" s="1669"/>
      <c r="P72" s="1669">
        <v>90</v>
      </c>
      <c r="Q72" s="1669">
        <v>15</v>
      </c>
      <c r="R72" s="1669" t="s">
        <v>26</v>
      </c>
      <c r="S72" s="1645"/>
      <c r="T72" s="1669" t="s">
        <v>342</v>
      </c>
      <c r="U72" s="1669" t="s">
        <v>342</v>
      </c>
      <c r="V72" s="1669" t="s">
        <v>342</v>
      </c>
      <c r="W72" s="1669" t="s">
        <v>342</v>
      </c>
      <c r="X72" s="1963"/>
      <c r="Y72" s="1680"/>
      <c r="Z72" s="1607">
        <f t="shared" ref="Z72" si="10">+P72/J72</f>
        <v>1</v>
      </c>
      <c r="AA72" s="1622" t="s">
        <v>1407</v>
      </c>
      <c r="AB72" s="1649" t="s">
        <v>28</v>
      </c>
    </row>
    <row r="73" spans="5:28">
      <c r="E73" s="1669" t="s">
        <v>1608</v>
      </c>
      <c r="F73" s="1669" t="s">
        <v>102</v>
      </c>
      <c r="G73" s="1669">
        <v>4702080086</v>
      </c>
      <c r="H73" s="1669" t="s">
        <v>440</v>
      </c>
      <c r="I73" s="1669" t="s">
        <v>439</v>
      </c>
      <c r="J73" s="1669">
        <v>72</v>
      </c>
      <c r="K73" s="1669"/>
      <c r="L73" s="1669"/>
      <c r="M73" s="1669"/>
      <c r="N73" s="1669"/>
      <c r="O73" s="1669"/>
      <c r="P73" s="1669">
        <v>72</v>
      </c>
      <c r="Q73" s="1669">
        <v>12</v>
      </c>
      <c r="R73" s="1669" t="s">
        <v>26</v>
      </c>
      <c r="S73" s="1645"/>
      <c r="T73" s="1669" t="s">
        <v>342</v>
      </c>
      <c r="U73" s="1669" t="s">
        <v>342</v>
      </c>
      <c r="V73" s="1669" t="s">
        <v>342</v>
      </c>
      <c r="W73" s="1669" t="s">
        <v>342</v>
      </c>
      <c r="X73" s="1963"/>
      <c r="Y73" s="1680"/>
      <c r="Z73" s="1607">
        <f>+P73/J73</f>
        <v>1</v>
      </c>
      <c r="AA73" s="1622" t="s">
        <v>1407</v>
      </c>
      <c r="AB73" s="1649" t="s">
        <v>28</v>
      </c>
    </row>
    <row r="74" spans="5:28">
      <c r="E74" s="1669" t="s">
        <v>1603</v>
      </c>
      <c r="F74" s="1669" t="s">
        <v>102</v>
      </c>
      <c r="G74" s="1669">
        <v>4702080086</v>
      </c>
      <c r="H74" s="1669" t="s">
        <v>443</v>
      </c>
      <c r="I74" s="1669" t="s">
        <v>442</v>
      </c>
      <c r="J74" s="1669">
        <v>72</v>
      </c>
      <c r="K74" s="1669"/>
      <c r="L74" s="1669"/>
      <c r="M74" s="1669"/>
      <c r="N74" s="1669"/>
      <c r="O74" s="1669"/>
      <c r="P74" s="1669">
        <v>72</v>
      </c>
      <c r="Q74" s="1669">
        <v>12</v>
      </c>
      <c r="R74" s="1669" t="s">
        <v>26</v>
      </c>
      <c r="S74" s="1645"/>
      <c r="T74" s="1669" t="s">
        <v>342</v>
      </c>
      <c r="U74" s="1669" t="s">
        <v>342</v>
      </c>
      <c r="V74" s="1669" t="s">
        <v>342</v>
      </c>
      <c r="W74" s="1669" t="s">
        <v>342</v>
      </c>
      <c r="X74" s="1963"/>
      <c r="Y74" s="1680"/>
      <c r="Z74" s="1607">
        <f t="shared" ref="Z74:Z92" si="11">+P74/J74</f>
        <v>1</v>
      </c>
      <c r="AA74" s="1622"/>
      <c r="AB74" s="1649" t="s">
        <v>28</v>
      </c>
    </row>
    <row r="75" spans="5:28">
      <c r="E75" s="1669" t="s">
        <v>1609</v>
      </c>
      <c r="F75" s="1669" t="s">
        <v>102</v>
      </c>
      <c r="G75" s="1669">
        <v>4702080086</v>
      </c>
      <c r="H75" s="1669" t="s">
        <v>446</v>
      </c>
      <c r="I75" s="1669" t="s">
        <v>445</v>
      </c>
      <c r="J75" s="1669">
        <v>72</v>
      </c>
      <c r="K75" s="1669"/>
      <c r="L75" s="1669"/>
      <c r="M75" s="1669"/>
      <c r="N75" s="1669"/>
      <c r="O75" s="1669"/>
      <c r="P75" s="1669">
        <v>72</v>
      </c>
      <c r="Q75" s="1669">
        <v>12</v>
      </c>
      <c r="R75" s="1669" t="s">
        <v>26</v>
      </c>
      <c r="S75" s="1645"/>
      <c r="T75" s="1669" t="s">
        <v>342</v>
      </c>
      <c r="U75" s="1669" t="s">
        <v>342</v>
      </c>
      <c r="V75" s="1669" t="s">
        <v>342</v>
      </c>
      <c r="W75" s="1669" t="s">
        <v>342</v>
      </c>
      <c r="X75" s="1963"/>
      <c r="Y75" s="1680"/>
      <c r="Z75" s="1607">
        <f t="shared" si="11"/>
        <v>1</v>
      </c>
      <c r="AA75" s="1622" t="s">
        <v>1407</v>
      </c>
      <c r="AB75" s="1649" t="s">
        <v>28</v>
      </c>
    </row>
    <row r="76" spans="5:28">
      <c r="E76" s="1669" t="s">
        <v>1607</v>
      </c>
      <c r="F76" s="1669" t="s">
        <v>102</v>
      </c>
      <c r="G76" s="1669">
        <v>4702080087</v>
      </c>
      <c r="H76" s="1669" t="s">
        <v>437</v>
      </c>
      <c r="I76" s="1669" t="s">
        <v>436</v>
      </c>
      <c r="J76" s="1669">
        <v>12</v>
      </c>
      <c r="K76" s="1669"/>
      <c r="L76" s="1669"/>
      <c r="M76" s="1669"/>
      <c r="N76" s="1669"/>
      <c r="O76" s="1669"/>
      <c r="P76" s="1669">
        <v>12</v>
      </c>
      <c r="Q76" s="1669">
        <v>1</v>
      </c>
      <c r="R76" s="1669" t="s">
        <v>26</v>
      </c>
      <c r="S76" s="1645"/>
      <c r="T76" s="1669" t="s">
        <v>342</v>
      </c>
      <c r="U76" s="1669" t="s">
        <v>342</v>
      </c>
      <c r="V76" s="1669" t="s">
        <v>342</v>
      </c>
      <c r="W76" s="1669" t="s">
        <v>342</v>
      </c>
      <c r="X76" s="1963"/>
      <c r="Y76" s="1680"/>
      <c r="Z76" s="1607">
        <f t="shared" si="11"/>
        <v>1</v>
      </c>
      <c r="AA76" s="1622" t="s">
        <v>1407</v>
      </c>
      <c r="AB76" s="1649" t="s">
        <v>28</v>
      </c>
    </row>
    <row r="77" spans="5:28">
      <c r="E77" s="1669" t="s">
        <v>1608</v>
      </c>
      <c r="F77" s="1669" t="s">
        <v>102</v>
      </c>
      <c r="G77" s="1669">
        <v>4702080087</v>
      </c>
      <c r="H77" s="1669" t="s">
        <v>440</v>
      </c>
      <c r="I77" s="1669" t="s">
        <v>439</v>
      </c>
      <c r="J77" s="1669">
        <v>12</v>
      </c>
      <c r="K77" s="1669"/>
      <c r="L77" s="1669"/>
      <c r="M77" s="1669"/>
      <c r="N77" s="1669"/>
      <c r="O77" s="1669"/>
      <c r="P77" s="1669">
        <v>12</v>
      </c>
      <c r="Q77" s="1669">
        <v>1</v>
      </c>
      <c r="R77" s="1669" t="s">
        <v>26</v>
      </c>
      <c r="S77" s="1645"/>
      <c r="T77" s="1669" t="s">
        <v>342</v>
      </c>
      <c r="U77" s="1669" t="s">
        <v>342</v>
      </c>
      <c r="V77" s="1669" t="s">
        <v>342</v>
      </c>
      <c r="W77" s="1669" t="s">
        <v>342</v>
      </c>
      <c r="X77" s="1963"/>
      <c r="Y77" s="1680"/>
      <c r="Z77" s="1607">
        <f t="shared" si="11"/>
        <v>1</v>
      </c>
      <c r="AA77" s="1622" t="s">
        <v>1407</v>
      </c>
      <c r="AB77" s="1649" t="s">
        <v>28</v>
      </c>
    </row>
    <row r="78" spans="5:28">
      <c r="E78" s="1669" t="s">
        <v>1603</v>
      </c>
      <c r="F78" s="1669" t="s">
        <v>102</v>
      </c>
      <c r="G78" s="1669">
        <v>4702080087</v>
      </c>
      <c r="H78" s="1669" t="s">
        <v>443</v>
      </c>
      <c r="I78" s="1669" t="s">
        <v>442</v>
      </c>
      <c r="J78" s="1669">
        <v>12</v>
      </c>
      <c r="K78" s="1669"/>
      <c r="L78" s="1669"/>
      <c r="M78" s="1669"/>
      <c r="N78" s="1669"/>
      <c r="O78" s="1669"/>
      <c r="P78" s="1669">
        <v>12</v>
      </c>
      <c r="Q78" s="1669">
        <v>1</v>
      </c>
      <c r="R78" s="1669" t="s">
        <v>26</v>
      </c>
      <c r="S78" s="1645"/>
      <c r="T78" s="1669" t="s">
        <v>342</v>
      </c>
      <c r="U78" s="1669" t="s">
        <v>342</v>
      </c>
      <c r="V78" s="1669" t="s">
        <v>342</v>
      </c>
      <c r="W78" s="1669" t="s">
        <v>342</v>
      </c>
      <c r="X78" s="1963"/>
      <c r="Y78" s="1680"/>
      <c r="Z78" s="1607">
        <f t="shared" si="11"/>
        <v>1</v>
      </c>
      <c r="AA78" s="1622" t="s">
        <v>1407</v>
      </c>
      <c r="AB78" s="1649" t="s">
        <v>28</v>
      </c>
    </row>
    <row r="79" spans="5:28">
      <c r="E79" s="1669" t="s">
        <v>1609</v>
      </c>
      <c r="F79" s="1669" t="s">
        <v>102</v>
      </c>
      <c r="G79" s="1669">
        <v>4702080087</v>
      </c>
      <c r="H79" s="1669" t="s">
        <v>446</v>
      </c>
      <c r="I79" s="1669" t="s">
        <v>445</v>
      </c>
      <c r="J79" s="1669">
        <v>12</v>
      </c>
      <c r="K79" s="1669"/>
      <c r="L79" s="1669"/>
      <c r="M79" s="1669"/>
      <c r="N79" s="1669"/>
      <c r="O79" s="1669"/>
      <c r="P79" s="1669">
        <v>12</v>
      </c>
      <c r="Q79" s="1669">
        <v>1</v>
      </c>
      <c r="R79" s="1669" t="s">
        <v>26</v>
      </c>
      <c r="S79" s="1645"/>
      <c r="T79" s="1669" t="s">
        <v>342</v>
      </c>
      <c r="U79" s="1669" t="s">
        <v>342</v>
      </c>
      <c r="V79" s="1669" t="s">
        <v>342</v>
      </c>
      <c r="W79" s="1669" t="s">
        <v>342</v>
      </c>
      <c r="X79" s="1963"/>
      <c r="Y79" s="1680"/>
      <c r="Z79" s="1607">
        <f t="shared" si="11"/>
        <v>1</v>
      </c>
      <c r="AA79" s="1622" t="s">
        <v>1407</v>
      </c>
      <c r="AB79" s="1649" t="s">
        <v>28</v>
      </c>
    </row>
    <row r="80" spans="5:28">
      <c r="E80" s="1669" t="s">
        <v>1607</v>
      </c>
      <c r="F80" s="1669" t="s">
        <v>102</v>
      </c>
      <c r="G80" s="1669">
        <v>4702080088</v>
      </c>
      <c r="H80" s="1669" t="s">
        <v>437</v>
      </c>
      <c r="I80" s="1669" t="s">
        <v>436</v>
      </c>
      <c r="J80" s="1669">
        <v>24</v>
      </c>
      <c r="K80" s="1669"/>
      <c r="L80" s="1669"/>
      <c r="M80" s="1669"/>
      <c r="N80" s="1669"/>
      <c r="O80" s="1669"/>
      <c r="P80" s="1669">
        <v>24</v>
      </c>
      <c r="Q80" s="1669">
        <v>2</v>
      </c>
      <c r="R80" s="1669" t="s">
        <v>26</v>
      </c>
      <c r="S80" s="1645"/>
      <c r="T80" s="1669" t="s">
        <v>342</v>
      </c>
      <c r="U80" s="1669" t="s">
        <v>342</v>
      </c>
      <c r="V80" s="1669" t="s">
        <v>342</v>
      </c>
      <c r="W80" s="1669" t="s">
        <v>342</v>
      </c>
      <c r="X80" s="1963"/>
      <c r="Y80" s="1680"/>
      <c r="Z80" s="1607">
        <f t="shared" si="11"/>
        <v>1</v>
      </c>
      <c r="AA80" s="1622" t="s">
        <v>1407</v>
      </c>
      <c r="AB80" s="1649" t="s">
        <v>28</v>
      </c>
    </row>
    <row r="81" spans="2:28">
      <c r="E81" s="1669" t="s">
        <v>1608</v>
      </c>
      <c r="F81" s="1669" t="s">
        <v>102</v>
      </c>
      <c r="G81" s="1669">
        <v>4702080088</v>
      </c>
      <c r="H81" s="1669" t="s">
        <v>440</v>
      </c>
      <c r="I81" s="1669" t="s">
        <v>439</v>
      </c>
      <c r="J81" s="1669">
        <v>24</v>
      </c>
      <c r="K81" s="1669"/>
      <c r="L81" s="1669"/>
      <c r="M81" s="1669"/>
      <c r="N81" s="1669"/>
      <c r="O81" s="1669"/>
      <c r="P81" s="1669">
        <v>24</v>
      </c>
      <c r="Q81" s="1669">
        <v>2</v>
      </c>
      <c r="R81" s="1669" t="s">
        <v>26</v>
      </c>
      <c r="S81" s="1645"/>
      <c r="T81" s="1669" t="s">
        <v>342</v>
      </c>
      <c r="U81" s="1669" t="s">
        <v>342</v>
      </c>
      <c r="V81" s="1669" t="s">
        <v>342</v>
      </c>
      <c r="W81" s="1669" t="s">
        <v>342</v>
      </c>
      <c r="X81" s="1963"/>
      <c r="Y81" s="1680"/>
      <c r="Z81" s="1607">
        <f t="shared" si="11"/>
        <v>1</v>
      </c>
      <c r="AA81" s="1622" t="s">
        <v>1407</v>
      </c>
      <c r="AB81" s="1649" t="s">
        <v>28</v>
      </c>
    </row>
    <row r="82" spans="2:28">
      <c r="E82" s="1669" t="s">
        <v>1603</v>
      </c>
      <c r="F82" s="1669" t="s">
        <v>102</v>
      </c>
      <c r="G82" s="1669">
        <v>4702080088</v>
      </c>
      <c r="H82" s="1669" t="s">
        <v>443</v>
      </c>
      <c r="I82" s="1669" t="s">
        <v>442</v>
      </c>
      <c r="J82" s="1669">
        <v>24</v>
      </c>
      <c r="K82" s="1669"/>
      <c r="L82" s="1669"/>
      <c r="M82" s="1669"/>
      <c r="N82" s="1669"/>
      <c r="O82" s="1669"/>
      <c r="P82" s="1669">
        <v>24</v>
      </c>
      <c r="Q82" s="1669">
        <v>2</v>
      </c>
      <c r="R82" s="1669" t="s">
        <v>26</v>
      </c>
      <c r="S82" s="1645"/>
      <c r="T82" s="1669" t="s">
        <v>342</v>
      </c>
      <c r="U82" s="1669" t="s">
        <v>342</v>
      </c>
      <c r="V82" s="1669" t="s">
        <v>342</v>
      </c>
      <c r="W82" s="1669" t="s">
        <v>342</v>
      </c>
      <c r="X82" s="1963"/>
      <c r="Y82" s="1680"/>
      <c r="Z82" s="1607">
        <f t="shared" si="11"/>
        <v>1</v>
      </c>
      <c r="AA82" s="1622"/>
      <c r="AB82" s="1649" t="s">
        <v>28</v>
      </c>
    </row>
    <row r="83" spans="2:28">
      <c r="E83" s="1669" t="s">
        <v>1609</v>
      </c>
      <c r="F83" s="1669" t="s">
        <v>102</v>
      </c>
      <c r="G83" s="1669">
        <v>4702080088</v>
      </c>
      <c r="H83" s="1669" t="s">
        <v>446</v>
      </c>
      <c r="I83" s="1669" t="s">
        <v>445</v>
      </c>
      <c r="J83" s="1669">
        <v>24</v>
      </c>
      <c r="K83" s="1669"/>
      <c r="L83" s="1669"/>
      <c r="M83" s="1669"/>
      <c r="N83" s="1669"/>
      <c r="O83" s="1669"/>
      <c r="P83" s="1669">
        <v>24</v>
      </c>
      <c r="Q83" s="1669">
        <v>2</v>
      </c>
      <c r="R83" s="1669" t="s">
        <v>26</v>
      </c>
      <c r="S83" s="1645"/>
      <c r="T83" s="1669" t="s">
        <v>342</v>
      </c>
      <c r="U83" s="1669" t="s">
        <v>342</v>
      </c>
      <c r="V83" s="1669" t="s">
        <v>342</v>
      </c>
      <c r="W83" s="1669" t="s">
        <v>342</v>
      </c>
      <c r="X83" s="1963"/>
      <c r="Y83" s="1680"/>
      <c r="Z83" s="1607">
        <f t="shared" si="11"/>
        <v>1</v>
      </c>
      <c r="AA83" s="1622" t="s">
        <v>1407</v>
      </c>
      <c r="AB83" s="1649" t="s">
        <v>28</v>
      </c>
    </row>
    <row r="84" spans="2:28">
      <c r="E84" s="1669" t="s">
        <v>1607</v>
      </c>
      <c r="F84" s="1669" t="s">
        <v>102</v>
      </c>
      <c r="G84" s="1669">
        <v>4702080089</v>
      </c>
      <c r="H84" s="1669" t="s">
        <v>437</v>
      </c>
      <c r="I84" s="1669" t="s">
        <v>436</v>
      </c>
      <c r="J84" s="1669">
        <v>36</v>
      </c>
      <c r="K84" s="1669"/>
      <c r="L84" s="1669"/>
      <c r="M84" s="1669"/>
      <c r="N84" s="1669"/>
      <c r="O84" s="1669"/>
      <c r="P84" s="1669">
        <v>36</v>
      </c>
      <c r="Q84" s="1669">
        <v>3</v>
      </c>
      <c r="R84" s="1669" t="s">
        <v>26</v>
      </c>
      <c r="S84" s="1645"/>
      <c r="T84" s="1669" t="s">
        <v>342</v>
      </c>
      <c r="U84" s="1669" t="s">
        <v>342</v>
      </c>
      <c r="V84" s="1669" t="s">
        <v>342</v>
      </c>
      <c r="W84" s="1669" t="s">
        <v>342</v>
      </c>
      <c r="X84" s="1963"/>
      <c r="Y84" s="1680"/>
      <c r="Z84" s="1607">
        <f t="shared" si="11"/>
        <v>1</v>
      </c>
      <c r="AA84" s="1622" t="s">
        <v>1407</v>
      </c>
      <c r="AB84" s="1649" t="s">
        <v>28</v>
      </c>
    </row>
    <row r="85" spans="2:28">
      <c r="E85" s="1669" t="s">
        <v>1608</v>
      </c>
      <c r="F85" s="1669" t="s">
        <v>102</v>
      </c>
      <c r="G85" s="1669">
        <v>4702080089</v>
      </c>
      <c r="H85" s="1669" t="s">
        <v>440</v>
      </c>
      <c r="I85" s="1669" t="s">
        <v>439</v>
      </c>
      <c r="J85" s="1669">
        <v>24</v>
      </c>
      <c r="K85" s="1669"/>
      <c r="L85" s="1669"/>
      <c r="M85" s="1669"/>
      <c r="N85" s="1669"/>
      <c r="O85" s="1669"/>
      <c r="P85" s="1669">
        <v>24</v>
      </c>
      <c r="Q85" s="1669">
        <v>2</v>
      </c>
      <c r="R85" s="1669" t="s">
        <v>26</v>
      </c>
      <c r="S85" s="1645"/>
      <c r="T85" s="1669" t="s">
        <v>342</v>
      </c>
      <c r="U85" s="1669" t="s">
        <v>342</v>
      </c>
      <c r="V85" s="1669" t="s">
        <v>342</v>
      </c>
      <c r="W85" s="1669" t="s">
        <v>342</v>
      </c>
      <c r="X85" s="1963"/>
      <c r="Y85" s="1680"/>
      <c r="Z85" s="1607">
        <f t="shared" si="11"/>
        <v>1</v>
      </c>
      <c r="AA85" s="1622" t="s">
        <v>1407</v>
      </c>
      <c r="AB85" s="1649" t="s">
        <v>28</v>
      </c>
    </row>
    <row r="86" spans="2:28">
      <c r="E86" s="1669" t="s">
        <v>1603</v>
      </c>
      <c r="F86" s="1669" t="s">
        <v>102</v>
      </c>
      <c r="G86" s="1669">
        <v>4702080089</v>
      </c>
      <c r="H86" s="1669" t="s">
        <v>443</v>
      </c>
      <c r="I86" s="1669" t="s">
        <v>442</v>
      </c>
      <c r="J86" s="1669">
        <v>24</v>
      </c>
      <c r="K86" s="1669"/>
      <c r="L86" s="1669"/>
      <c r="M86" s="1669"/>
      <c r="N86" s="1669"/>
      <c r="O86" s="1669"/>
      <c r="P86" s="1669">
        <v>24</v>
      </c>
      <c r="Q86" s="1669">
        <v>2</v>
      </c>
      <c r="R86" s="1669" t="s">
        <v>26</v>
      </c>
      <c r="S86" s="1645"/>
      <c r="T86" s="1669" t="s">
        <v>342</v>
      </c>
      <c r="U86" s="1669" t="s">
        <v>342</v>
      </c>
      <c r="V86" s="1669" t="s">
        <v>342</v>
      </c>
      <c r="W86" s="1669" t="s">
        <v>342</v>
      </c>
      <c r="X86" s="1963"/>
      <c r="Y86" s="1680"/>
      <c r="Z86" s="1607">
        <f t="shared" si="11"/>
        <v>1</v>
      </c>
      <c r="AA86" s="1622"/>
      <c r="AB86" s="1649" t="s">
        <v>28</v>
      </c>
    </row>
    <row r="87" spans="2:28">
      <c r="E87" s="1669" t="s">
        <v>1609</v>
      </c>
      <c r="F87" s="1669" t="s">
        <v>102</v>
      </c>
      <c r="G87" s="1669">
        <v>4702080089</v>
      </c>
      <c r="H87" s="1669" t="s">
        <v>446</v>
      </c>
      <c r="I87" s="1669" t="s">
        <v>445</v>
      </c>
      <c r="J87" s="1669">
        <v>24</v>
      </c>
      <c r="K87" s="1669"/>
      <c r="L87" s="1669"/>
      <c r="M87" s="1669"/>
      <c r="N87" s="1669"/>
      <c r="O87" s="1669"/>
      <c r="P87" s="1669">
        <v>24</v>
      </c>
      <c r="Q87" s="1669">
        <v>2</v>
      </c>
      <c r="R87" s="1669" t="s">
        <v>26</v>
      </c>
      <c r="S87" s="1645"/>
      <c r="T87" s="1669" t="s">
        <v>342</v>
      </c>
      <c r="U87" s="1669" t="s">
        <v>342</v>
      </c>
      <c r="V87" s="1669" t="s">
        <v>342</v>
      </c>
      <c r="W87" s="1669" t="s">
        <v>342</v>
      </c>
      <c r="X87" s="1963"/>
      <c r="Y87" s="1680"/>
      <c r="Z87" s="1607">
        <f t="shared" si="11"/>
        <v>1</v>
      </c>
      <c r="AA87" s="1622" t="s">
        <v>1407</v>
      </c>
      <c r="AB87" s="1649" t="s">
        <v>28</v>
      </c>
    </row>
    <row r="88" spans="2:28">
      <c r="E88" s="1669" t="s">
        <v>1607</v>
      </c>
      <c r="F88" s="1669" t="s">
        <v>102</v>
      </c>
      <c r="G88" s="1669">
        <v>4702080090</v>
      </c>
      <c r="H88" s="1669" t="s">
        <v>437</v>
      </c>
      <c r="I88" s="1669" t="s">
        <v>436</v>
      </c>
      <c r="J88" s="1669">
        <v>24</v>
      </c>
      <c r="K88" s="1669"/>
      <c r="L88" s="1669"/>
      <c r="M88" s="1669"/>
      <c r="N88" s="1669"/>
      <c r="O88" s="1669"/>
      <c r="P88" s="1669">
        <v>24</v>
      </c>
      <c r="Q88" s="1669">
        <v>2</v>
      </c>
      <c r="R88" s="1669" t="s">
        <v>26</v>
      </c>
      <c r="S88" s="1645"/>
      <c r="T88" s="1669" t="s">
        <v>342</v>
      </c>
      <c r="U88" s="1669" t="s">
        <v>342</v>
      </c>
      <c r="V88" s="1669" t="s">
        <v>342</v>
      </c>
      <c r="W88" s="1669" t="s">
        <v>342</v>
      </c>
      <c r="X88" s="1963"/>
      <c r="Y88" s="1680"/>
      <c r="Z88" s="1607">
        <f t="shared" si="11"/>
        <v>1</v>
      </c>
      <c r="AA88" s="1622" t="s">
        <v>1407</v>
      </c>
      <c r="AB88" s="1649" t="s">
        <v>28</v>
      </c>
    </row>
    <row r="89" spans="2:28">
      <c r="E89" s="1669" t="s">
        <v>1608</v>
      </c>
      <c r="F89" s="1669" t="s">
        <v>102</v>
      </c>
      <c r="G89" s="1669">
        <v>4702080090</v>
      </c>
      <c r="H89" s="1669" t="s">
        <v>440</v>
      </c>
      <c r="I89" s="1669" t="s">
        <v>439</v>
      </c>
      <c r="J89" s="1669">
        <v>12</v>
      </c>
      <c r="K89" s="1669"/>
      <c r="L89" s="1669"/>
      <c r="M89" s="1669"/>
      <c r="N89" s="1669"/>
      <c r="O89" s="1669"/>
      <c r="P89" s="1669">
        <v>12</v>
      </c>
      <c r="Q89" s="1669">
        <v>1</v>
      </c>
      <c r="R89" s="1669" t="s">
        <v>26</v>
      </c>
      <c r="S89" s="1645"/>
      <c r="T89" s="1669" t="s">
        <v>342</v>
      </c>
      <c r="U89" s="1669" t="s">
        <v>342</v>
      </c>
      <c r="V89" s="1669" t="s">
        <v>342</v>
      </c>
      <c r="W89" s="1669" t="s">
        <v>342</v>
      </c>
      <c r="X89" s="1963"/>
      <c r="Y89" s="1680"/>
      <c r="Z89" s="1607">
        <f t="shared" si="11"/>
        <v>1</v>
      </c>
      <c r="AA89" s="1622" t="s">
        <v>1407</v>
      </c>
      <c r="AB89" s="1649" t="s">
        <v>28</v>
      </c>
    </row>
    <row r="90" spans="2:28">
      <c r="E90" s="1669" t="s">
        <v>1603</v>
      </c>
      <c r="F90" s="1669" t="s">
        <v>102</v>
      </c>
      <c r="G90" s="1669">
        <v>4702080090</v>
      </c>
      <c r="H90" s="1669" t="s">
        <v>443</v>
      </c>
      <c r="I90" s="1669" t="s">
        <v>442</v>
      </c>
      <c r="J90" s="1669">
        <v>12</v>
      </c>
      <c r="K90" s="1669"/>
      <c r="L90" s="1669"/>
      <c r="M90" s="1669"/>
      <c r="N90" s="1669"/>
      <c r="O90" s="1669"/>
      <c r="P90" s="1669">
        <v>12</v>
      </c>
      <c r="Q90" s="1669">
        <v>1</v>
      </c>
      <c r="R90" s="1669" t="s">
        <v>26</v>
      </c>
      <c r="S90" s="1645"/>
      <c r="T90" s="1669" t="s">
        <v>342</v>
      </c>
      <c r="U90" s="1669" t="s">
        <v>342</v>
      </c>
      <c r="V90" s="1669" t="s">
        <v>342</v>
      </c>
      <c r="W90" s="1669" t="s">
        <v>342</v>
      </c>
      <c r="X90" s="1963"/>
      <c r="Y90" s="1680"/>
      <c r="Z90" s="1607">
        <f t="shared" si="11"/>
        <v>1</v>
      </c>
      <c r="AA90" s="1622"/>
      <c r="AB90" s="1649" t="s">
        <v>28</v>
      </c>
    </row>
    <row r="91" spans="2:28">
      <c r="E91" s="1669" t="s">
        <v>1609</v>
      </c>
      <c r="F91" s="1669" t="s">
        <v>102</v>
      </c>
      <c r="G91" s="1669">
        <v>4702080090</v>
      </c>
      <c r="H91" s="1669" t="s">
        <v>446</v>
      </c>
      <c r="I91" s="1669" t="s">
        <v>445</v>
      </c>
      <c r="J91" s="1669">
        <v>12</v>
      </c>
      <c r="K91" s="1669"/>
      <c r="L91" s="1669"/>
      <c r="M91" s="1669"/>
      <c r="N91" s="1669"/>
      <c r="O91" s="1669"/>
      <c r="P91" s="1669">
        <v>12</v>
      </c>
      <c r="Q91" s="1669">
        <v>1</v>
      </c>
      <c r="R91" s="1669" t="s">
        <v>26</v>
      </c>
      <c r="S91" s="1645"/>
      <c r="T91" s="1669" t="s">
        <v>342</v>
      </c>
      <c r="U91" s="1669" t="s">
        <v>342</v>
      </c>
      <c r="V91" s="1669" t="s">
        <v>342</v>
      </c>
      <c r="W91" s="1669" t="s">
        <v>342</v>
      </c>
      <c r="X91" s="1963"/>
      <c r="Y91" s="1680"/>
      <c r="Z91" s="1607">
        <f t="shared" si="11"/>
        <v>1</v>
      </c>
      <c r="AA91" s="1622" t="s">
        <v>1407</v>
      </c>
      <c r="AB91" s="1649" t="s">
        <v>28</v>
      </c>
    </row>
    <row r="92" spans="2:28">
      <c r="E92" s="1669" t="s">
        <v>1607</v>
      </c>
      <c r="F92" s="1669" t="s">
        <v>102</v>
      </c>
      <c r="G92" s="1669">
        <v>4702080091</v>
      </c>
      <c r="H92" s="1669" t="s">
        <v>437</v>
      </c>
      <c r="I92" s="1669" t="s">
        <v>436</v>
      </c>
      <c r="J92" s="1669">
        <v>12</v>
      </c>
      <c r="K92" s="1669"/>
      <c r="L92" s="1669"/>
      <c r="M92" s="1669"/>
      <c r="N92" s="1669"/>
      <c r="O92" s="1669"/>
      <c r="P92" s="1669">
        <v>12</v>
      </c>
      <c r="Q92" s="1669">
        <v>1</v>
      </c>
      <c r="R92" s="1669" t="s">
        <v>26</v>
      </c>
      <c r="S92" s="1645"/>
      <c r="T92" s="1669" t="s">
        <v>342</v>
      </c>
      <c r="U92" s="1669" t="s">
        <v>342</v>
      </c>
      <c r="V92" s="1669" t="s">
        <v>342</v>
      </c>
      <c r="W92" s="1669" t="s">
        <v>342</v>
      </c>
      <c r="X92" s="1963"/>
      <c r="Y92" s="1680"/>
      <c r="Z92" s="1607">
        <f t="shared" si="11"/>
        <v>1</v>
      </c>
      <c r="AA92" s="1622" t="s">
        <v>1407</v>
      </c>
      <c r="AB92" s="1649" t="s">
        <v>28</v>
      </c>
    </row>
    <row r="93" spans="2:28">
      <c r="E93" s="1562" t="s">
        <v>1592</v>
      </c>
      <c r="F93" s="1562"/>
      <c r="G93" s="1562"/>
      <c r="H93" s="1562"/>
      <c r="I93" s="1562"/>
      <c r="J93" s="1562">
        <f>SUM(J71:J92)</f>
        <v>654</v>
      </c>
      <c r="K93" s="1562">
        <f t="shared" ref="K93:O93" si="12">SUM(K71:K92)</f>
        <v>0</v>
      </c>
      <c r="L93" s="1562">
        <f t="shared" si="12"/>
        <v>0</v>
      </c>
      <c r="M93" s="1562">
        <f t="shared" si="12"/>
        <v>0</v>
      </c>
      <c r="N93" s="1562">
        <f t="shared" si="12"/>
        <v>0</v>
      </c>
      <c r="O93" s="1562">
        <f t="shared" si="12"/>
        <v>0</v>
      </c>
      <c r="P93" s="1562">
        <f>SUM(P71:P92)</f>
        <v>654</v>
      </c>
      <c r="Q93" s="1562">
        <f t="shared" ref="Q93" si="13">SUM(Q71:Q92)</f>
        <v>80</v>
      </c>
      <c r="R93" s="1562"/>
      <c r="S93" s="1562"/>
      <c r="T93" s="1562"/>
      <c r="U93" s="1562"/>
      <c r="V93" s="1562"/>
      <c r="W93" s="1562"/>
      <c r="X93" s="1561"/>
      <c r="Y93" s="1680"/>
      <c r="Z93" s="1568"/>
      <c r="AA93" s="1622"/>
      <c r="AB93" s="1649"/>
    </row>
    <row r="94" spans="2:28">
      <c r="E94" s="7"/>
      <c r="F94" s="7"/>
      <c r="G94" s="7"/>
      <c r="H94" s="7"/>
      <c r="I94" s="7"/>
      <c r="J94" s="7"/>
      <c r="K94" s="7"/>
      <c r="L94" s="7"/>
      <c r="M94" s="7"/>
      <c r="N94" s="7"/>
      <c r="O94" s="7"/>
      <c r="P94" s="7"/>
      <c r="Q94" s="7"/>
      <c r="R94" s="7"/>
      <c r="S94" s="7"/>
      <c r="T94" s="7"/>
      <c r="U94" s="7"/>
      <c r="V94" s="7"/>
      <c r="W94" s="7"/>
      <c r="X94" s="7"/>
    </row>
    <row r="95" spans="2:28" ht="15" customHeight="1">
      <c r="B95" s="1648"/>
      <c r="C95" s="1618" t="s">
        <v>96</v>
      </c>
      <c r="D95" s="1697">
        <v>20</v>
      </c>
      <c r="E95" s="1669" t="s">
        <v>1520</v>
      </c>
      <c r="F95" s="1669" t="s">
        <v>102</v>
      </c>
      <c r="G95" s="1669">
        <v>4702095844</v>
      </c>
      <c r="H95" s="1669" t="s">
        <v>769</v>
      </c>
      <c r="I95" s="1684">
        <v>710967632002</v>
      </c>
      <c r="J95" s="1669">
        <v>3760</v>
      </c>
      <c r="K95" s="1669"/>
      <c r="L95" s="1669"/>
      <c r="M95" s="1669"/>
      <c r="N95" s="1669"/>
      <c r="O95" s="1669"/>
      <c r="P95" s="1669">
        <v>3767</v>
      </c>
      <c r="Q95" s="1669">
        <v>217</v>
      </c>
      <c r="R95" s="1669" t="s">
        <v>26</v>
      </c>
      <c r="S95" s="1644"/>
      <c r="T95" s="1644" t="s">
        <v>342</v>
      </c>
      <c r="U95" s="1644" t="s">
        <v>342</v>
      </c>
      <c r="V95" s="1644" t="s">
        <v>342</v>
      </c>
      <c r="W95" s="1644" t="s">
        <v>342</v>
      </c>
      <c r="X95" s="1962" t="s">
        <v>1956</v>
      </c>
      <c r="Y95" s="1680"/>
      <c r="Z95" s="1607">
        <f>+P95/J95</f>
        <v>1.0018617021276597</v>
      </c>
      <c r="AA95" s="1622"/>
      <c r="AB95" s="1649" t="s">
        <v>28</v>
      </c>
    </row>
    <row r="96" spans="2:28" ht="15" customHeight="1">
      <c r="B96" s="1648"/>
      <c r="C96" s="1618" t="s">
        <v>96</v>
      </c>
      <c r="D96" s="1697">
        <v>30</v>
      </c>
      <c r="E96" s="1669" t="s">
        <v>1521</v>
      </c>
      <c r="F96" s="1669" t="s">
        <v>102</v>
      </c>
      <c r="G96" s="1669">
        <v>4702095844</v>
      </c>
      <c r="H96" s="1669" t="s">
        <v>1523</v>
      </c>
      <c r="I96" s="1684">
        <v>710967632005</v>
      </c>
      <c r="J96" s="1669">
        <v>3760</v>
      </c>
      <c r="K96" s="1669"/>
      <c r="L96" s="1669"/>
      <c r="M96" s="1669"/>
      <c r="N96" s="1669"/>
      <c r="O96" s="1669"/>
      <c r="P96" s="1669">
        <v>3703</v>
      </c>
      <c r="Q96" s="1669">
        <v>213</v>
      </c>
      <c r="R96" s="1669" t="s">
        <v>26</v>
      </c>
      <c r="S96" s="1576"/>
      <c r="T96" s="1618"/>
      <c r="U96" s="1576"/>
      <c r="V96" s="1644" t="s">
        <v>342</v>
      </c>
      <c r="W96" s="1644" t="s">
        <v>342</v>
      </c>
      <c r="X96" s="1962"/>
      <c r="Y96" s="1680"/>
      <c r="Z96" s="1607">
        <f>+P96/J96</f>
        <v>0.98484042553191486</v>
      </c>
      <c r="AA96" s="1622"/>
      <c r="AB96" s="1649"/>
    </row>
    <row r="97" spans="2:28" ht="15" customHeight="1">
      <c r="B97" s="1648"/>
      <c r="C97" s="1618" t="s">
        <v>96</v>
      </c>
      <c r="D97" s="1697">
        <v>40</v>
      </c>
      <c r="E97" s="1669" t="s">
        <v>1522</v>
      </c>
      <c r="F97" s="1669" t="s">
        <v>102</v>
      </c>
      <c r="G97" s="1669">
        <v>4702095844</v>
      </c>
      <c r="H97" s="1669" t="s">
        <v>111</v>
      </c>
      <c r="I97" s="1684">
        <v>710967632010</v>
      </c>
      <c r="J97" s="1669">
        <v>2820</v>
      </c>
      <c r="K97" s="1669"/>
      <c r="L97" s="1669"/>
      <c r="M97" s="1669"/>
      <c r="N97" s="1669"/>
      <c r="O97" s="1669"/>
      <c r="P97" s="1669">
        <v>2843</v>
      </c>
      <c r="Q97" s="1669">
        <v>164</v>
      </c>
      <c r="R97" s="1669" t="s">
        <v>26</v>
      </c>
      <c r="S97" s="1644"/>
      <c r="T97" s="1644" t="s">
        <v>342</v>
      </c>
      <c r="U97" s="1644" t="s">
        <v>342</v>
      </c>
      <c r="V97" s="1644" t="s">
        <v>342</v>
      </c>
      <c r="W97" s="1644" t="s">
        <v>342</v>
      </c>
      <c r="X97" s="1962"/>
      <c r="Y97" s="1680"/>
      <c r="Z97" s="1607">
        <f>+P97/J97</f>
        <v>1.0081560283687943</v>
      </c>
      <c r="AA97" s="1622"/>
      <c r="AB97" s="1649" t="s">
        <v>28</v>
      </c>
    </row>
    <row r="98" spans="2:28" ht="15" customHeight="1">
      <c r="B98" s="1567"/>
      <c r="C98" s="1618"/>
      <c r="D98" s="1697"/>
      <c r="E98" s="1562" t="s">
        <v>1592</v>
      </c>
      <c r="F98" s="1562"/>
      <c r="G98" s="1562"/>
      <c r="H98" s="1562"/>
      <c r="I98" s="1562"/>
      <c r="J98" s="1562">
        <f>SUM(J95:J97)</f>
        <v>10340</v>
      </c>
      <c r="K98" s="1562">
        <f t="shared" ref="K98:O98" si="14">SUM(K95:K97)</f>
        <v>0</v>
      </c>
      <c r="L98" s="1562">
        <f t="shared" si="14"/>
        <v>0</v>
      </c>
      <c r="M98" s="1562">
        <f t="shared" si="14"/>
        <v>0</v>
      </c>
      <c r="N98" s="1562">
        <f t="shared" si="14"/>
        <v>0</v>
      </c>
      <c r="O98" s="1562">
        <f t="shared" si="14"/>
        <v>0</v>
      </c>
      <c r="P98" s="1562">
        <f>SUM(P95:P97)</f>
        <v>10313</v>
      </c>
      <c r="Q98" s="1562">
        <f>SUM(Q95:Q97)</f>
        <v>594</v>
      </c>
      <c r="R98" s="1562"/>
      <c r="S98" s="1562"/>
      <c r="T98" s="1562"/>
      <c r="U98" s="1562"/>
      <c r="V98" s="1562"/>
      <c r="W98" s="1562"/>
      <c r="X98" s="1561"/>
      <c r="Y98" s="1680"/>
      <c r="Z98" s="1568"/>
      <c r="AA98" s="1622"/>
      <c r="AB98" s="1649"/>
    </row>
    <row r="99" spans="2:28" ht="15" customHeight="1">
      <c r="B99" s="1608"/>
      <c r="C99" s="1618"/>
      <c r="D99" s="1697"/>
      <c r="E99" s="1618"/>
      <c r="F99" s="1618"/>
      <c r="G99" s="1618"/>
      <c r="H99" s="1618"/>
      <c r="I99" s="1618"/>
      <c r="J99" s="1618"/>
      <c r="K99" s="1618"/>
      <c r="L99" s="1618"/>
      <c r="M99" s="1618"/>
      <c r="N99" s="1618"/>
      <c r="O99" s="1618"/>
      <c r="P99" s="1618"/>
      <c r="Q99" s="1618"/>
      <c r="R99" s="1618"/>
      <c r="S99" s="7"/>
      <c r="T99" s="7"/>
      <c r="U99" s="7"/>
      <c r="V99" s="7"/>
      <c r="W99" s="7"/>
      <c r="X99" s="1962" t="s">
        <v>1958</v>
      </c>
      <c r="Y99" s="1680"/>
      <c r="Z99" s="1610"/>
      <c r="AA99" s="1622"/>
      <c r="AB99" s="1649"/>
    </row>
    <row r="100" spans="2:28">
      <c r="B100" s="1648"/>
      <c r="C100" s="1618" t="s">
        <v>40</v>
      </c>
      <c r="D100" s="1697">
        <v>10</v>
      </c>
      <c r="E100" s="1669" t="s">
        <v>1587</v>
      </c>
      <c r="F100" s="1669" t="s">
        <v>43</v>
      </c>
      <c r="G100" s="1669">
        <v>4702095656</v>
      </c>
      <c r="H100" s="1669" t="s">
        <v>334</v>
      </c>
      <c r="I100" s="1684">
        <v>710967894001</v>
      </c>
      <c r="J100" s="1669">
        <v>240</v>
      </c>
      <c r="K100" s="1669"/>
      <c r="L100" s="1669"/>
      <c r="M100" s="1669"/>
      <c r="N100" s="1669"/>
      <c r="O100" s="1669"/>
      <c r="P100" s="1669">
        <v>240</v>
      </c>
      <c r="Q100" s="1669">
        <v>12</v>
      </c>
      <c r="R100" s="1669" t="s">
        <v>26</v>
      </c>
      <c r="S100" s="1644"/>
      <c r="T100" s="1644" t="s">
        <v>342</v>
      </c>
      <c r="U100" s="1644" t="s">
        <v>342</v>
      </c>
      <c r="V100" s="1644" t="s">
        <v>342</v>
      </c>
      <c r="W100" s="1644" t="s">
        <v>342</v>
      </c>
      <c r="X100" s="1962"/>
      <c r="Y100" s="1680"/>
      <c r="Z100" s="1607">
        <f t="shared" ref="Z100:Z108" si="15">+P100/J100</f>
        <v>1</v>
      </c>
      <c r="AA100" s="1622"/>
      <c r="AB100" s="1649" t="s">
        <v>28</v>
      </c>
    </row>
    <row r="101" spans="2:28">
      <c r="B101" s="1648"/>
      <c r="C101" s="1618" t="s">
        <v>40</v>
      </c>
      <c r="D101" s="1697">
        <v>20</v>
      </c>
      <c r="E101" s="1669" t="s">
        <v>1651</v>
      </c>
      <c r="F101" s="1669" t="s">
        <v>43</v>
      </c>
      <c r="G101" s="1669">
        <v>4702095656</v>
      </c>
      <c r="H101" s="1669" t="s">
        <v>769</v>
      </c>
      <c r="I101" s="1684">
        <v>710967894002</v>
      </c>
      <c r="J101" s="1669">
        <v>180</v>
      </c>
      <c r="K101" s="1669"/>
      <c r="L101" s="1669"/>
      <c r="M101" s="1669"/>
      <c r="N101" s="1669"/>
      <c r="O101" s="1669"/>
      <c r="P101" s="1669">
        <v>180</v>
      </c>
      <c r="Q101" s="1669">
        <v>9</v>
      </c>
      <c r="R101" s="1669" t="s">
        <v>26</v>
      </c>
      <c r="S101" s="1644"/>
      <c r="T101" s="1644" t="s">
        <v>342</v>
      </c>
      <c r="U101" s="1644" t="s">
        <v>342</v>
      </c>
      <c r="V101" s="1644" t="s">
        <v>342</v>
      </c>
      <c r="W101" s="1644" t="s">
        <v>342</v>
      </c>
      <c r="X101" s="1962"/>
      <c r="Y101" s="1680"/>
      <c r="Z101" s="1607">
        <f t="shared" si="15"/>
        <v>1</v>
      </c>
      <c r="AA101" s="1622" t="s">
        <v>1407</v>
      </c>
      <c r="AB101" s="1649" t="s">
        <v>28</v>
      </c>
    </row>
    <row r="102" spans="2:28">
      <c r="B102" s="1648"/>
      <c r="C102" s="1618" t="s">
        <v>40</v>
      </c>
      <c r="D102" s="1697">
        <v>30</v>
      </c>
      <c r="E102" s="1669" t="s">
        <v>1649</v>
      </c>
      <c r="F102" s="1669" t="s">
        <v>43</v>
      </c>
      <c r="G102" s="1669">
        <v>4702095656</v>
      </c>
      <c r="H102" s="1669" t="s">
        <v>111</v>
      </c>
      <c r="I102" s="1684">
        <v>710967894500</v>
      </c>
      <c r="J102" s="1669">
        <v>72</v>
      </c>
      <c r="K102" s="1669"/>
      <c r="L102" s="1669"/>
      <c r="M102" s="1669"/>
      <c r="N102" s="1669"/>
      <c r="O102" s="1669"/>
      <c r="P102" s="1669">
        <v>72</v>
      </c>
      <c r="Q102" s="1669">
        <v>4</v>
      </c>
      <c r="R102" s="1669" t="s">
        <v>26</v>
      </c>
      <c r="S102" s="1644"/>
      <c r="T102" s="1644" t="s">
        <v>342</v>
      </c>
      <c r="U102" s="1644" t="s">
        <v>342</v>
      </c>
      <c r="V102" s="1644" t="s">
        <v>342</v>
      </c>
      <c r="W102" s="1644" t="s">
        <v>342</v>
      </c>
      <c r="X102" s="1962"/>
      <c r="Y102" s="1680"/>
      <c r="Z102" s="1607">
        <f t="shared" si="15"/>
        <v>1</v>
      </c>
      <c r="AA102" s="1622"/>
      <c r="AB102" s="1649" t="s">
        <v>28</v>
      </c>
    </row>
    <row r="103" spans="2:28" ht="15" customHeight="1">
      <c r="B103" s="1648"/>
      <c r="C103" s="1618" t="s">
        <v>40</v>
      </c>
      <c r="D103" s="1697">
        <v>10</v>
      </c>
      <c r="E103" s="1669" t="s">
        <v>1650</v>
      </c>
      <c r="F103" s="1669" t="s">
        <v>43</v>
      </c>
      <c r="G103" s="1669">
        <v>4702095661</v>
      </c>
      <c r="H103" s="1669" t="s">
        <v>1654</v>
      </c>
      <c r="I103" s="1684" t="s">
        <v>1653</v>
      </c>
      <c r="J103" s="1669">
        <v>320</v>
      </c>
      <c r="K103" s="1669"/>
      <c r="L103" s="1669"/>
      <c r="M103" s="1669"/>
      <c r="N103" s="1669"/>
      <c r="O103" s="1669"/>
      <c r="P103" s="1669">
        <v>327</v>
      </c>
      <c r="Q103" s="1669">
        <v>20</v>
      </c>
      <c r="R103" s="1669" t="s">
        <v>26</v>
      </c>
      <c r="S103" s="1644"/>
      <c r="T103" s="1644" t="s">
        <v>342</v>
      </c>
      <c r="U103" s="1644" t="s">
        <v>342</v>
      </c>
      <c r="V103" s="1644" t="s">
        <v>342</v>
      </c>
      <c r="W103" s="1644" t="s">
        <v>342</v>
      </c>
      <c r="X103" s="1962"/>
      <c r="Y103" s="1680"/>
      <c r="Z103" s="1607">
        <f t="shared" si="15"/>
        <v>1.0218750000000001</v>
      </c>
      <c r="AA103" s="1622" t="s">
        <v>1407</v>
      </c>
      <c r="AB103" s="1649" t="s">
        <v>28</v>
      </c>
    </row>
    <row r="104" spans="2:28">
      <c r="B104" s="1648"/>
      <c r="C104" s="1618" t="s">
        <v>40</v>
      </c>
      <c r="D104" s="1697">
        <v>10</v>
      </c>
      <c r="E104" s="1669" t="s">
        <v>1586</v>
      </c>
      <c r="F104" s="1669" t="s">
        <v>43</v>
      </c>
      <c r="G104" s="1669">
        <v>4702095664</v>
      </c>
      <c r="H104" s="1669" t="s">
        <v>1589</v>
      </c>
      <c r="I104" s="1684" t="s">
        <v>1588</v>
      </c>
      <c r="J104" s="1669">
        <v>304</v>
      </c>
      <c r="K104" s="1669"/>
      <c r="L104" s="1669"/>
      <c r="M104" s="1669"/>
      <c r="N104" s="1669"/>
      <c r="O104" s="1669"/>
      <c r="P104" s="1669">
        <v>304</v>
      </c>
      <c r="Q104" s="1669">
        <v>19</v>
      </c>
      <c r="R104" s="1669" t="s">
        <v>26</v>
      </c>
      <c r="S104" s="1644"/>
      <c r="T104" s="1644" t="s">
        <v>342</v>
      </c>
      <c r="U104" s="1644" t="s">
        <v>342</v>
      </c>
      <c r="V104" s="1644" t="s">
        <v>342</v>
      </c>
      <c r="W104" s="1644" t="s">
        <v>342</v>
      </c>
      <c r="X104" s="1962"/>
      <c r="Y104" s="1680"/>
      <c r="Z104" s="1607">
        <f t="shared" si="15"/>
        <v>1</v>
      </c>
      <c r="AA104" s="1622"/>
      <c r="AB104" s="1649" t="s">
        <v>28</v>
      </c>
    </row>
    <row r="105" spans="2:28">
      <c r="B105" s="1648"/>
      <c r="C105" s="1618" t="s">
        <v>40</v>
      </c>
      <c r="D105" s="1697">
        <v>10</v>
      </c>
      <c r="E105" s="1669" t="s">
        <v>1584</v>
      </c>
      <c r="F105" s="1669" t="s">
        <v>43</v>
      </c>
      <c r="G105" s="1669">
        <v>4702096674</v>
      </c>
      <c r="H105" s="1669" t="s">
        <v>1585</v>
      </c>
      <c r="I105" s="1684">
        <v>710804257063</v>
      </c>
      <c r="J105" s="1669">
        <v>143</v>
      </c>
      <c r="K105" s="1669"/>
      <c r="L105" s="1669"/>
      <c r="M105" s="1669"/>
      <c r="N105" s="1669"/>
      <c r="O105" s="1669"/>
      <c r="P105" s="1669">
        <v>143</v>
      </c>
      <c r="Q105" s="1669">
        <v>4</v>
      </c>
      <c r="R105" s="1669" t="s">
        <v>26</v>
      </c>
      <c r="S105" s="1644"/>
      <c r="T105" s="1644" t="s">
        <v>342</v>
      </c>
      <c r="U105" s="1644" t="s">
        <v>342</v>
      </c>
      <c r="V105" s="1644" t="s">
        <v>342</v>
      </c>
      <c r="W105" s="1644" t="s">
        <v>342</v>
      </c>
      <c r="X105" s="1962"/>
      <c r="Y105" s="1680"/>
      <c r="Z105" s="1607">
        <f t="shared" si="15"/>
        <v>1</v>
      </c>
      <c r="AA105" s="1622"/>
      <c r="AB105" s="1649" t="s">
        <v>28</v>
      </c>
    </row>
    <row r="106" spans="2:28">
      <c r="B106" s="1648"/>
      <c r="C106" s="1622" t="s">
        <v>40</v>
      </c>
      <c r="D106" s="1696">
        <v>20</v>
      </c>
      <c r="E106" s="1669" t="s">
        <v>1520</v>
      </c>
      <c r="F106" s="1669" t="s">
        <v>43</v>
      </c>
      <c r="G106" s="1669">
        <v>4702095845</v>
      </c>
      <c r="H106" s="1669" t="s">
        <v>1585</v>
      </c>
      <c r="I106" s="1684">
        <v>710967632002</v>
      </c>
      <c r="J106" s="1669">
        <v>240</v>
      </c>
      <c r="K106" s="1669"/>
      <c r="L106" s="1669"/>
      <c r="M106" s="1669"/>
      <c r="N106" s="1669"/>
      <c r="O106" s="1669"/>
      <c r="P106" s="1669">
        <v>240</v>
      </c>
      <c r="Q106" s="1669">
        <v>14</v>
      </c>
      <c r="R106" s="1669" t="s">
        <v>26</v>
      </c>
      <c r="S106" s="1644"/>
      <c r="T106" s="1644" t="s">
        <v>342</v>
      </c>
      <c r="U106" s="1644" t="s">
        <v>342</v>
      </c>
      <c r="V106" s="1644" t="s">
        <v>342</v>
      </c>
      <c r="W106" s="1644" t="s">
        <v>342</v>
      </c>
      <c r="X106" s="1962"/>
      <c r="Y106" s="1680"/>
      <c r="Z106" s="1607">
        <f t="shared" si="15"/>
        <v>1</v>
      </c>
      <c r="AA106" s="1622"/>
      <c r="AB106" s="1649"/>
    </row>
    <row r="107" spans="2:28">
      <c r="B107" s="1648"/>
      <c r="C107" s="1622" t="s">
        <v>40</v>
      </c>
      <c r="D107" s="1696">
        <v>30</v>
      </c>
      <c r="E107" s="1669" t="s">
        <v>1521</v>
      </c>
      <c r="F107" s="1669" t="s">
        <v>43</v>
      </c>
      <c r="G107" s="1669">
        <v>4702095845</v>
      </c>
      <c r="H107" s="1669" t="s">
        <v>1523</v>
      </c>
      <c r="I107" s="1684">
        <v>710967632005</v>
      </c>
      <c r="J107" s="1669">
        <v>240</v>
      </c>
      <c r="K107" s="1669"/>
      <c r="L107" s="1669"/>
      <c r="M107" s="1669"/>
      <c r="N107" s="1669"/>
      <c r="O107" s="1669"/>
      <c r="P107" s="1669">
        <v>240</v>
      </c>
      <c r="Q107" s="1669">
        <v>14</v>
      </c>
      <c r="R107" s="1669" t="s">
        <v>26</v>
      </c>
      <c r="S107" s="1644"/>
      <c r="T107" s="1644" t="s">
        <v>342</v>
      </c>
      <c r="U107" s="1644" t="s">
        <v>342</v>
      </c>
      <c r="V107" s="1644" t="s">
        <v>342</v>
      </c>
      <c r="W107" s="1644" t="s">
        <v>342</v>
      </c>
      <c r="X107" s="1962"/>
      <c r="Y107" s="1680"/>
      <c r="Z107" s="1607">
        <f t="shared" si="15"/>
        <v>1</v>
      </c>
      <c r="AA107" s="1622"/>
      <c r="AB107" s="1649"/>
    </row>
    <row r="108" spans="2:28">
      <c r="B108" s="1648"/>
      <c r="C108" s="1622" t="s">
        <v>40</v>
      </c>
      <c r="D108" s="1696">
        <v>40</v>
      </c>
      <c r="E108" s="1669" t="s">
        <v>1522</v>
      </c>
      <c r="F108" s="1669" t="s">
        <v>43</v>
      </c>
      <c r="G108" s="1669">
        <v>4702095845</v>
      </c>
      <c r="H108" s="1669" t="s">
        <v>111</v>
      </c>
      <c r="I108" s="1684">
        <v>710967632010</v>
      </c>
      <c r="J108" s="1669">
        <v>180</v>
      </c>
      <c r="K108" s="1669"/>
      <c r="L108" s="1669"/>
      <c r="M108" s="1669"/>
      <c r="N108" s="1669"/>
      <c r="O108" s="1669"/>
      <c r="P108" s="1669">
        <v>180</v>
      </c>
      <c r="Q108" s="1669">
        <v>11</v>
      </c>
      <c r="R108" s="1669" t="s">
        <v>26</v>
      </c>
      <c r="S108" s="1644"/>
      <c r="T108" s="1644" t="s">
        <v>342</v>
      </c>
      <c r="U108" s="1644" t="s">
        <v>342</v>
      </c>
      <c r="V108" s="1644" t="s">
        <v>342</v>
      </c>
      <c r="W108" s="1644" t="s">
        <v>342</v>
      </c>
      <c r="X108" s="1962"/>
      <c r="Y108" s="1680"/>
      <c r="Z108" s="1607">
        <f t="shared" si="15"/>
        <v>1</v>
      </c>
      <c r="AA108" s="1622"/>
      <c r="AB108" s="1649"/>
    </row>
    <row r="109" spans="2:28">
      <c r="B109" s="1567"/>
      <c r="C109" s="1561"/>
      <c r="D109" s="1698"/>
      <c r="E109" s="1561" t="s">
        <v>1592</v>
      </c>
      <c r="F109" s="1561"/>
      <c r="G109" s="1561"/>
      <c r="H109" s="1561"/>
      <c r="I109" s="1561"/>
      <c r="J109" s="1562">
        <f>SUM(J100:J108)</f>
        <v>1919</v>
      </c>
      <c r="K109" s="1562" t="e">
        <f>SUM(#REF!)</f>
        <v>#REF!</v>
      </c>
      <c r="L109" s="1562" t="e">
        <f>SUM(#REF!)</f>
        <v>#REF!</v>
      </c>
      <c r="M109" s="1562" t="e">
        <f>SUM(#REF!)</f>
        <v>#REF!</v>
      </c>
      <c r="N109" s="1562" t="e">
        <f>SUM(#REF!)</f>
        <v>#REF!</v>
      </c>
      <c r="O109" s="1562" t="e">
        <f>SUM(#REF!)</f>
        <v>#REF!</v>
      </c>
      <c r="P109" s="1562">
        <f>SUM(P100:P108)</f>
        <v>1926</v>
      </c>
      <c r="Q109" s="1562">
        <f>SUM(Q100:Q108)</f>
        <v>107</v>
      </c>
      <c r="R109" s="1561"/>
      <c r="S109" s="1561"/>
      <c r="T109" s="1561"/>
      <c r="U109" s="1561"/>
      <c r="V109" s="1561"/>
      <c r="W109" s="1561"/>
      <c r="X109" s="1561"/>
      <c r="Y109" s="1700"/>
      <c r="Z109" s="1568"/>
      <c r="AA109" s="1622"/>
      <c r="AB109" s="1649"/>
    </row>
    <row r="110" spans="2:28" ht="15.75" thickBot="1">
      <c r="E110" s="7"/>
      <c r="F110" s="7"/>
      <c r="G110" s="7"/>
      <c r="H110" s="7"/>
      <c r="I110" s="7"/>
      <c r="J110" s="7"/>
      <c r="K110" s="7"/>
      <c r="L110" s="7"/>
      <c r="M110" s="7"/>
      <c r="N110" s="7"/>
      <c r="O110" s="7"/>
      <c r="P110" s="7"/>
      <c r="Q110" s="7"/>
      <c r="R110" s="7"/>
      <c r="S110" s="7"/>
      <c r="T110" s="7"/>
      <c r="U110" s="7"/>
      <c r="V110" s="7"/>
      <c r="W110" s="7"/>
      <c r="X110" s="7"/>
    </row>
    <row r="111" spans="2:28" s="1685" customFormat="1" ht="21" thickBot="1">
      <c r="B111" s="1611"/>
      <c r="C111" s="1612"/>
      <c r="D111" s="1705"/>
      <c r="E111" s="1707"/>
      <c r="F111" s="1707"/>
      <c r="G111" s="1707" t="s">
        <v>1754</v>
      </c>
      <c r="H111" s="1707"/>
      <c r="I111" s="1707"/>
      <c r="J111" s="1708">
        <f t="shared" ref="J111:Q111" si="16">+J37+J51+J69+J93+J98+J109</f>
        <v>25367</v>
      </c>
      <c r="K111" s="1708" t="e">
        <f t="shared" si="16"/>
        <v>#REF!</v>
      </c>
      <c r="L111" s="1708" t="e">
        <f t="shared" si="16"/>
        <v>#REF!</v>
      </c>
      <c r="M111" s="1708" t="e">
        <f t="shared" si="16"/>
        <v>#REF!</v>
      </c>
      <c r="N111" s="1708" t="e">
        <f t="shared" si="16"/>
        <v>#REF!</v>
      </c>
      <c r="O111" s="1708" t="e">
        <f t="shared" si="16"/>
        <v>#REF!</v>
      </c>
      <c r="P111" s="1708">
        <f t="shared" si="16"/>
        <v>25502</v>
      </c>
      <c r="Q111" s="1708">
        <f t="shared" si="16"/>
        <v>1713</v>
      </c>
      <c r="R111" s="1709"/>
      <c r="S111" s="1709"/>
      <c r="T111" s="1709"/>
      <c r="U111" s="1709"/>
      <c r="V111" s="1709"/>
      <c r="W111" s="1709"/>
      <c r="X111" s="1709"/>
      <c r="Y111" s="1706"/>
      <c r="Z111" s="1615"/>
      <c r="AA111" s="1650"/>
      <c r="AB111" s="1651"/>
    </row>
    <row r="126" spans="7:7">
      <c r="G126" s="1149" t="s">
        <v>2047</v>
      </c>
    </row>
    <row r="127" spans="7:7">
      <c r="G127" s="1149" t="s">
        <v>2048</v>
      </c>
    </row>
    <row r="128" spans="7:7">
      <c r="G128" s="1149" t="s">
        <v>2049</v>
      </c>
    </row>
    <row r="129" spans="7:7">
      <c r="G129" s="1149" t="s">
        <v>2050</v>
      </c>
    </row>
  </sheetData>
  <autoFilter ref="C6:AB27"/>
  <mergeCells count="14">
    <mergeCell ref="X99:X108"/>
    <mergeCell ref="X18:X19"/>
    <mergeCell ref="X95:X97"/>
    <mergeCell ref="X34:X36"/>
    <mergeCell ref="S53:S56"/>
    <mergeCell ref="X53:X68"/>
    <mergeCell ref="S58:S61"/>
    <mergeCell ref="X71:X92"/>
    <mergeCell ref="E25:AB25"/>
    <mergeCell ref="X10:X11"/>
    <mergeCell ref="X14:X15"/>
    <mergeCell ref="B3:Z3"/>
    <mergeCell ref="B4:Z4"/>
    <mergeCell ref="X39:X50"/>
  </mergeCells>
  <pageMargins left="0.25" right="0.25" top="0.75" bottom="0.75" header="0.3" footer="0.3"/>
  <pageSetup paperSize="9" scale="7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B2:AA43"/>
  <sheetViews>
    <sheetView topLeftCell="A13" zoomScale="85" zoomScaleNormal="85" workbookViewId="0">
      <selection activeCell="H30" sqref="H29:H30"/>
    </sheetView>
  </sheetViews>
  <sheetFormatPr defaultRowHeight="15"/>
  <cols>
    <col min="1" max="1" width="9.140625" style="1721"/>
    <col min="2" max="2" width="13.85546875" style="1149" bestFit="1" customWidth="1"/>
    <col min="3" max="3" width="13" style="1149" bestFit="1" customWidth="1"/>
    <col min="4" max="4" width="16" style="1149" bestFit="1" customWidth="1"/>
    <col min="5" max="5" width="18.140625" style="1149" bestFit="1" customWidth="1"/>
    <col min="6" max="6" width="21.5703125" style="1149" bestFit="1" customWidth="1"/>
    <col min="7" max="7" width="34.7109375" style="1149" bestFit="1" customWidth="1"/>
    <col min="8" max="8" width="18.42578125" style="1149" bestFit="1" customWidth="1"/>
    <col min="9" max="9" width="11" style="1149" bestFit="1" customWidth="1"/>
    <col min="10" max="10" width="14.42578125" style="1149" hidden="1" customWidth="1"/>
    <col min="11" max="11" width="23.5703125" style="1149" hidden="1" customWidth="1"/>
    <col min="12" max="12" width="20.7109375" style="1149" hidden="1" customWidth="1"/>
    <col min="13" max="13" width="25" style="1149" hidden="1" customWidth="1"/>
    <col min="14" max="14" width="22.85546875" style="1149" hidden="1" customWidth="1"/>
    <col min="15" max="15" width="20.140625" style="1149" bestFit="1" customWidth="1"/>
    <col min="16" max="16" width="11.140625" style="1149" bestFit="1" customWidth="1"/>
    <col min="17" max="17" width="23.140625" style="1149" bestFit="1" customWidth="1"/>
    <col min="18" max="18" width="14.7109375" style="1149" hidden="1" customWidth="1"/>
    <col min="19" max="19" width="10.7109375" style="1149" customWidth="1"/>
    <col min="20" max="20" width="15" style="1149" customWidth="1"/>
    <col min="21" max="21" width="11" style="1149" customWidth="1"/>
    <col min="22" max="22" width="12.85546875" style="1149" customWidth="1"/>
    <col min="23" max="23" width="20.85546875" style="1723" bestFit="1" customWidth="1"/>
    <col min="24" max="24" width="11.5703125" style="1149" hidden="1" customWidth="1"/>
    <col min="25" max="25" width="18.42578125" style="1149" hidden="1" customWidth="1"/>
    <col min="26" max="26" width="11.42578125" style="1721" hidden="1" customWidth="1"/>
    <col min="27" max="27" width="13.7109375" style="1721" hidden="1" customWidth="1"/>
    <col min="28" max="28" width="12.28515625" style="1721" bestFit="1" customWidth="1"/>
    <col min="29" max="16384" width="9.140625" style="1721"/>
  </cols>
  <sheetData>
    <row r="2" spans="2:27" ht="15.75" thickBot="1"/>
    <row r="3" spans="2:27" ht="30.75" thickBot="1">
      <c r="B3" s="1968" t="s">
        <v>1590</v>
      </c>
      <c r="C3" s="1969"/>
      <c r="D3" s="1969"/>
      <c r="E3" s="1969"/>
      <c r="F3" s="1969"/>
      <c r="G3" s="1969"/>
      <c r="H3" s="1969"/>
      <c r="I3" s="1969"/>
      <c r="J3" s="1969"/>
      <c r="K3" s="1969"/>
      <c r="L3" s="1969"/>
      <c r="M3" s="1969"/>
      <c r="N3" s="1969"/>
      <c r="O3" s="1969"/>
      <c r="P3" s="1969"/>
      <c r="Q3" s="1969"/>
      <c r="R3" s="1969"/>
      <c r="S3" s="1969"/>
      <c r="T3" s="1969"/>
      <c r="U3" s="1969"/>
      <c r="V3" s="1969"/>
      <c r="W3" s="1969"/>
      <c r="X3" s="1969"/>
      <c r="Y3" s="1969"/>
      <c r="Z3" s="1969"/>
      <c r="AA3" s="1970"/>
    </row>
    <row r="4" spans="2:27" ht="18.75" thickBot="1">
      <c r="B4" s="1971" t="s">
        <v>2022</v>
      </c>
      <c r="C4" s="1972"/>
      <c r="D4" s="1972"/>
      <c r="E4" s="1972"/>
      <c r="F4" s="1972"/>
      <c r="G4" s="1972"/>
      <c r="H4" s="1972"/>
      <c r="I4" s="1972"/>
      <c r="J4" s="1972"/>
      <c r="K4" s="1972"/>
      <c r="L4" s="1972"/>
      <c r="M4" s="1972"/>
      <c r="N4" s="1972"/>
      <c r="O4" s="1972"/>
      <c r="P4" s="1972"/>
      <c r="Q4" s="1972"/>
      <c r="R4" s="1972"/>
      <c r="S4" s="1972"/>
      <c r="T4" s="1972"/>
      <c r="U4" s="1972"/>
      <c r="V4" s="1972"/>
      <c r="W4" s="1972"/>
      <c r="X4" s="1972"/>
      <c r="Y4" s="1972"/>
      <c r="Z4" s="1972"/>
      <c r="AA4" s="1973"/>
    </row>
    <row r="5" spans="2:27">
      <c r="B5" s="1764"/>
      <c r="C5" s="1761"/>
      <c r="D5" s="1761"/>
      <c r="E5" s="1761"/>
      <c r="F5" s="1761"/>
      <c r="G5" s="1761"/>
      <c r="H5" s="1761"/>
      <c r="I5" s="1761"/>
      <c r="J5" s="1761"/>
      <c r="K5" s="1761"/>
      <c r="L5" s="1761"/>
      <c r="M5" s="1761"/>
      <c r="N5" s="1761"/>
      <c r="O5" s="1761"/>
      <c r="P5" s="1761"/>
      <c r="Q5" s="1761"/>
      <c r="R5" s="1761"/>
      <c r="S5" s="1761"/>
      <c r="T5" s="1761"/>
      <c r="U5" s="1761"/>
      <c r="V5" s="1761"/>
      <c r="W5" s="1761"/>
      <c r="X5" s="1761"/>
      <c r="Y5" s="1762"/>
      <c r="Z5" s="1763"/>
      <c r="AA5" s="1765"/>
    </row>
    <row r="6" spans="2:27" ht="31.5">
      <c r="B6" s="1766" t="s">
        <v>353</v>
      </c>
      <c r="C6" s="1759" t="s">
        <v>1</v>
      </c>
      <c r="D6" s="1759" t="s">
        <v>354</v>
      </c>
      <c r="E6" s="1759" t="s">
        <v>355</v>
      </c>
      <c r="F6" s="1759" t="s">
        <v>356</v>
      </c>
      <c r="G6" s="1759" t="s">
        <v>357</v>
      </c>
      <c r="H6" s="1759" t="s">
        <v>358</v>
      </c>
      <c r="I6" s="1759" t="s">
        <v>359</v>
      </c>
      <c r="J6" s="1759" t="s">
        <v>360</v>
      </c>
      <c r="K6" s="1759" t="s">
        <v>361</v>
      </c>
      <c r="L6" s="1759" t="s">
        <v>362</v>
      </c>
      <c r="M6" s="1759" t="s">
        <v>363</v>
      </c>
      <c r="N6" s="1759" t="s">
        <v>364</v>
      </c>
      <c r="O6" s="1759" t="s">
        <v>365</v>
      </c>
      <c r="P6" s="1759" t="s">
        <v>366</v>
      </c>
      <c r="Q6" s="1759" t="s">
        <v>367</v>
      </c>
      <c r="R6" s="1758" t="s">
        <v>370</v>
      </c>
      <c r="S6" s="1759" t="s">
        <v>371</v>
      </c>
      <c r="T6" s="1759" t="s">
        <v>372</v>
      </c>
      <c r="U6" s="1759" t="s">
        <v>373</v>
      </c>
      <c r="V6" s="1759" t="s">
        <v>374</v>
      </c>
      <c r="W6" s="1759" t="s">
        <v>375</v>
      </c>
      <c r="X6" s="1759" t="s">
        <v>376</v>
      </c>
      <c r="Y6" s="1760" t="s">
        <v>1384</v>
      </c>
      <c r="Z6" s="1758" t="s">
        <v>388</v>
      </c>
      <c r="AA6" s="1767" t="s">
        <v>1270</v>
      </c>
    </row>
    <row r="7" spans="2:27" ht="15" customHeight="1">
      <c r="B7" s="1789" t="s">
        <v>21</v>
      </c>
      <c r="C7" s="1790">
        <v>10</v>
      </c>
      <c r="D7" s="1790" t="s">
        <v>1756</v>
      </c>
      <c r="E7" s="1790" t="s">
        <v>25</v>
      </c>
      <c r="F7" s="1790">
        <v>4702096670</v>
      </c>
      <c r="G7" s="1790" t="s">
        <v>1585</v>
      </c>
      <c r="H7" s="1791">
        <v>710798540083</v>
      </c>
      <c r="I7" s="1790">
        <v>30</v>
      </c>
      <c r="J7" s="1790"/>
      <c r="K7" s="1790"/>
      <c r="L7" s="1790"/>
      <c r="M7" s="1790"/>
      <c r="N7" s="1790"/>
      <c r="O7" s="1790">
        <v>30</v>
      </c>
      <c r="P7" s="1790">
        <v>1</v>
      </c>
      <c r="Q7" s="1790" t="s">
        <v>263</v>
      </c>
      <c r="R7" s="1790"/>
      <c r="S7" s="1790" t="s">
        <v>342</v>
      </c>
      <c r="T7" s="1790" t="s">
        <v>342</v>
      </c>
      <c r="U7" s="1790" t="s">
        <v>342</v>
      </c>
      <c r="V7" s="1790"/>
      <c r="W7" s="1790" t="s">
        <v>2039</v>
      </c>
      <c r="X7" s="1746"/>
      <c r="Y7" s="1750">
        <f>+O7/I7</f>
        <v>1</v>
      </c>
      <c r="Z7" s="1756" t="s">
        <v>1407</v>
      </c>
      <c r="AA7" s="1768" t="s">
        <v>28</v>
      </c>
    </row>
    <row r="8" spans="2:27" ht="15" customHeight="1">
      <c r="B8" s="1769"/>
      <c r="C8" s="1753"/>
      <c r="D8" s="1753" t="s">
        <v>1592</v>
      </c>
      <c r="E8" s="1753"/>
      <c r="F8" s="1753"/>
      <c r="G8" s="1753"/>
      <c r="H8" s="1753"/>
      <c r="I8" s="1753">
        <f>SUM(I7)</f>
        <v>30</v>
      </c>
      <c r="J8" s="1753">
        <f t="shared" ref="J8:P8" si="0">SUM(J7)</f>
        <v>0</v>
      </c>
      <c r="K8" s="1753">
        <f t="shared" si="0"/>
        <v>0</v>
      </c>
      <c r="L8" s="1753">
        <f t="shared" si="0"/>
        <v>0</v>
      </c>
      <c r="M8" s="1753">
        <f t="shared" si="0"/>
        <v>0</v>
      </c>
      <c r="N8" s="1753">
        <f t="shared" si="0"/>
        <v>0</v>
      </c>
      <c r="O8" s="1753">
        <f t="shared" si="0"/>
        <v>30</v>
      </c>
      <c r="P8" s="1753">
        <f t="shared" si="0"/>
        <v>1</v>
      </c>
      <c r="Q8" s="1753"/>
      <c r="R8" s="1753"/>
      <c r="S8" s="1753"/>
      <c r="T8" s="1753"/>
      <c r="U8" s="1753"/>
      <c r="V8" s="1753"/>
      <c r="W8" s="1754"/>
      <c r="X8" s="1754"/>
      <c r="Y8" s="1754"/>
      <c r="Z8" s="1754"/>
      <c r="AA8" s="1770"/>
    </row>
    <row r="9" spans="2:27" ht="15" customHeight="1">
      <c r="B9" s="1771"/>
      <c r="C9" s="1751"/>
      <c r="D9" s="1751"/>
      <c r="E9" s="1751"/>
      <c r="F9" s="1751"/>
      <c r="G9" s="1751"/>
      <c r="H9" s="1752"/>
      <c r="I9" s="1751"/>
      <c r="J9" s="1751"/>
      <c r="K9" s="1751"/>
      <c r="L9" s="1751"/>
      <c r="M9" s="1751"/>
      <c r="N9" s="1751"/>
      <c r="O9" s="1751"/>
      <c r="P9" s="1751"/>
      <c r="Q9" s="1751"/>
      <c r="R9" s="1755"/>
      <c r="S9" s="1746"/>
      <c r="T9" s="1746"/>
      <c r="U9" s="1746"/>
      <c r="V9" s="1746"/>
      <c r="W9" s="1731"/>
      <c r="X9" s="1746"/>
      <c r="Y9" s="1750"/>
      <c r="Z9" s="1752"/>
      <c r="AA9" s="1772"/>
    </row>
    <row r="10" spans="2:27" ht="15" customHeight="1">
      <c r="B10" s="1789" t="s">
        <v>125</v>
      </c>
      <c r="C10" s="1790">
        <v>10</v>
      </c>
      <c r="D10" s="1790" t="s">
        <v>1918</v>
      </c>
      <c r="E10" s="1790" t="s">
        <v>25</v>
      </c>
      <c r="F10" s="1790">
        <v>4702095653</v>
      </c>
      <c r="G10" s="1790" t="s">
        <v>1936</v>
      </c>
      <c r="H10" s="1791">
        <v>710942745001</v>
      </c>
      <c r="I10" s="1790">
        <v>842</v>
      </c>
      <c r="J10" s="1790"/>
      <c r="K10" s="1790"/>
      <c r="L10" s="1790"/>
      <c r="M10" s="1790"/>
      <c r="N10" s="1790"/>
      <c r="O10" s="1790">
        <v>748</v>
      </c>
      <c r="P10" s="1790">
        <v>19</v>
      </c>
      <c r="Q10" s="1790" t="s">
        <v>263</v>
      </c>
      <c r="R10" s="1790"/>
      <c r="S10" s="1790" t="s">
        <v>342</v>
      </c>
      <c r="T10" s="1790" t="s">
        <v>342</v>
      </c>
      <c r="U10" s="1790" t="s">
        <v>342</v>
      </c>
      <c r="V10" s="1790" t="s">
        <v>342</v>
      </c>
      <c r="W10" s="1980" t="s">
        <v>2041</v>
      </c>
      <c r="X10" s="1746"/>
      <c r="Y10" s="1792">
        <f t="shared" ref="Y10:Y18" si="1">+O10/I10</f>
        <v>0.88836104513064129</v>
      </c>
      <c r="Z10" s="1752"/>
      <c r="AA10" s="1772"/>
    </row>
    <row r="11" spans="2:27" ht="15" customHeight="1">
      <c r="B11" s="1789" t="s">
        <v>125</v>
      </c>
      <c r="C11" s="1790">
        <v>10</v>
      </c>
      <c r="D11" s="1790" t="s">
        <v>1917</v>
      </c>
      <c r="E11" s="1790" t="s">
        <v>25</v>
      </c>
      <c r="F11" s="1790">
        <v>4702095654</v>
      </c>
      <c r="G11" s="1790" t="s">
        <v>937</v>
      </c>
      <c r="H11" s="1791">
        <v>710953355003</v>
      </c>
      <c r="I11" s="1790">
        <v>600</v>
      </c>
      <c r="J11" s="1790"/>
      <c r="K11" s="1790"/>
      <c r="L11" s="1790"/>
      <c r="M11" s="1790"/>
      <c r="N11" s="1790"/>
      <c r="O11" s="1790">
        <v>519</v>
      </c>
      <c r="P11" s="1790">
        <v>19</v>
      </c>
      <c r="Q11" s="1790" t="s">
        <v>263</v>
      </c>
      <c r="R11" s="1790"/>
      <c r="S11" s="1790" t="s">
        <v>342</v>
      </c>
      <c r="T11" s="1790" t="s">
        <v>342</v>
      </c>
      <c r="U11" s="1790" t="s">
        <v>342</v>
      </c>
      <c r="V11" s="1790"/>
      <c r="W11" s="1981"/>
      <c r="X11" s="1746" t="s">
        <v>2046</v>
      </c>
      <c r="Y11" s="1750">
        <f t="shared" si="1"/>
        <v>0.86499999999999999</v>
      </c>
      <c r="Z11" s="1752"/>
      <c r="AA11" s="1772"/>
    </row>
    <row r="12" spans="2:27" ht="15" customHeight="1">
      <c r="B12" s="1789" t="s">
        <v>125</v>
      </c>
      <c r="C12" s="1790">
        <v>10</v>
      </c>
      <c r="D12" s="1790" t="s">
        <v>1919</v>
      </c>
      <c r="E12" s="1790" t="s">
        <v>25</v>
      </c>
      <c r="F12" s="1790">
        <v>4702095657</v>
      </c>
      <c r="G12" s="1790" t="s">
        <v>138</v>
      </c>
      <c r="H12" s="1791">
        <v>710968971001</v>
      </c>
      <c r="I12" s="1790">
        <v>1406</v>
      </c>
      <c r="J12" s="1790"/>
      <c r="K12" s="1790"/>
      <c r="L12" s="1790"/>
      <c r="M12" s="1790"/>
      <c r="N12" s="1790"/>
      <c r="O12" s="1790">
        <v>1443</v>
      </c>
      <c r="P12" s="1790">
        <v>83</v>
      </c>
      <c r="Q12" s="1790" t="s">
        <v>263</v>
      </c>
      <c r="R12" s="1790"/>
      <c r="S12" s="1790" t="s">
        <v>342</v>
      </c>
      <c r="T12" s="1790" t="s">
        <v>342</v>
      </c>
      <c r="U12" s="1790" t="s">
        <v>342</v>
      </c>
      <c r="V12" s="1790"/>
      <c r="W12" s="1981"/>
      <c r="X12" s="1746"/>
      <c r="Y12" s="1750">
        <f t="shared" si="1"/>
        <v>1.0263157894736843</v>
      </c>
      <c r="Z12" s="1752"/>
      <c r="AA12" s="1772"/>
    </row>
    <row r="13" spans="2:27" ht="15" customHeight="1">
      <c r="B13" s="1789" t="s">
        <v>125</v>
      </c>
      <c r="C13" s="1790">
        <v>20</v>
      </c>
      <c r="D13" s="1790" t="s">
        <v>1920</v>
      </c>
      <c r="E13" s="1790" t="s">
        <v>25</v>
      </c>
      <c r="F13" s="1790">
        <v>4702095657</v>
      </c>
      <c r="G13" s="1790" t="s">
        <v>1931</v>
      </c>
      <c r="H13" s="1791">
        <v>710968971005</v>
      </c>
      <c r="I13" s="1790">
        <v>1560</v>
      </c>
      <c r="J13" s="1790"/>
      <c r="K13" s="1790"/>
      <c r="L13" s="1790"/>
      <c r="M13" s="1790"/>
      <c r="N13" s="1790"/>
      <c r="O13" s="1790">
        <v>1602</v>
      </c>
      <c r="P13" s="1790">
        <v>92</v>
      </c>
      <c r="Q13" s="1790" t="s">
        <v>263</v>
      </c>
      <c r="R13" s="1790"/>
      <c r="S13" s="1790" t="s">
        <v>342</v>
      </c>
      <c r="T13" s="1790" t="s">
        <v>342</v>
      </c>
      <c r="U13" s="1790" t="s">
        <v>342</v>
      </c>
      <c r="V13" s="1790"/>
      <c r="W13" s="1981"/>
      <c r="X13" s="1746"/>
      <c r="Y13" s="1750">
        <f t="shared" si="1"/>
        <v>1.0269230769230768</v>
      </c>
      <c r="Z13" s="1752"/>
      <c r="AA13" s="1772"/>
    </row>
    <row r="14" spans="2:27" ht="15" customHeight="1">
      <c r="B14" s="1789" t="s">
        <v>125</v>
      </c>
      <c r="C14" s="1790">
        <v>10</v>
      </c>
      <c r="D14" s="1790" t="s">
        <v>1730</v>
      </c>
      <c r="E14" s="1790" t="s">
        <v>25</v>
      </c>
      <c r="F14" s="1790">
        <v>4702095658</v>
      </c>
      <c r="G14" s="1790" t="s">
        <v>861</v>
      </c>
      <c r="H14" s="1791">
        <v>710968973003</v>
      </c>
      <c r="I14" s="1790">
        <v>500</v>
      </c>
      <c r="J14" s="1790"/>
      <c r="K14" s="1790"/>
      <c r="L14" s="1790"/>
      <c r="M14" s="1790"/>
      <c r="N14" s="1790"/>
      <c r="O14" s="1790">
        <v>508</v>
      </c>
      <c r="P14" s="1790">
        <v>31</v>
      </c>
      <c r="Q14" s="1790" t="s">
        <v>263</v>
      </c>
      <c r="R14" s="1790"/>
      <c r="S14" s="1790" t="s">
        <v>342</v>
      </c>
      <c r="T14" s="1790" t="s">
        <v>342</v>
      </c>
      <c r="U14" s="1790" t="s">
        <v>342</v>
      </c>
      <c r="V14" s="1790"/>
      <c r="W14" s="1981"/>
      <c r="X14" s="1746"/>
      <c r="Y14" s="1750">
        <f t="shared" si="1"/>
        <v>1.016</v>
      </c>
      <c r="Z14" s="1752"/>
      <c r="AA14" s="1772"/>
    </row>
    <row r="15" spans="2:27" ht="15" customHeight="1">
      <c r="B15" s="1789" t="s">
        <v>125</v>
      </c>
      <c r="C15" s="1790">
        <v>20</v>
      </c>
      <c r="D15" s="1790" t="s">
        <v>1731</v>
      </c>
      <c r="E15" s="1790" t="s">
        <v>25</v>
      </c>
      <c r="F15" s="1790">
        <v>4702095658</v>
      </c>
      <c r="G15" s="1790" t="s">
        <v>863</v>
      </c>
      <c r="H15" s="1791">
        <v>710968973004</v>
      </c>
      <c r="I15" s="1790">
        <v>650</v>
      </c>
      <c r="J15" s="1790"/>
      <c r="K15" s="1790"/>
      <c r="L15" s="1790"/>
      <c r="M15" s="1790"/>
      <c r="N15" s="1790"/>
      <c r="O15" s="1790">
        <v>660</v>
      </c>
      <c r="P15" s="1790">
        <v>38</v>
      </c>
      <c r="Q15" s="1790" t="s">
        <v>263</v>
      </c>
      <c r="R15" s="1790"/>
      <c r="S15" s="1790" t="s">
        <v>342</v>
      </c>
      <c r="T15" s="1790" t="s">
        <v>342</v>
      </c>
      <c r="U15" s="1790" t="s">
        <v>342</v>
      </c>
      <c r="V15" s="1790"/>
      <c r="W15" s="1981"/>
      <c r="X15" s="1746"/>
      <c r="Y15" s="1750">
        <f t="shared" si="1"/>
        <v>1.0153846153846153</v>
      </c>
      <c r="Z15" s="1752"/>
      <c r="AA15" s="1772"/>
    </row>
    <row r="16" spans="2:27" ht="15" customHeight="1">
      <c r="B16" s="1789" t="s">
        <v>125</v>
      </c>
      <c r="C16" s="1790">
        <v>10</v>
      </c>
      <c r="D16" s="1790" t="s">
        <v>1912</v>
      </c>
      <c r="E16" s="1790" t="s">
        <v>25</v>
      </c>
      <c r="F16" s="1790">
        <v>4702095671</v>
      </c>
      <c r="G16" s="1790" t="s">
        <v>1931</v>
      </c>
      <c r="H16" s="1791">
        <v>710968971005</v>
      </c>
      <c r="I16" s="1790">
        <v>506</v>
      </c>
      <c r="J16" s="1790"/>
      <c r="K16" s="1790"/>
      <c r="L16" s="1790"/>
      <c r="M16" s="1790"/>
      <c r="N16" s="1790"/>
      <c r="O16" s="1790">
        <v>506</v>
      </c>
      <c r="P16" s="1790">
        <v>23</v>
      </c>
      <c r="Q16" s="1790" t="s">
        <v>263</v>
      </c>
      <c r="R16" s="1790"/>
      <c r="S16" s="1790" t="s">
        <v>342</v>
      </c>
      <c r="T16" s="1790" t="s">
        <v>342</v>
      </c>
      <c r="U16" s="1790" t="s">
        <v>342</v>
      </c>
      <c r="V16" s="1790"/>
      <c r="W16" s="1981"/>
      <c r="X16" s="1746"/>
      <c r="Y16" s="1750">
        <f t="shared" si="1"/>
        <v>1</v>
      </c>
      <c r="Z16" s="1752"/>
      <c r="AA16" s="1772"/>
    </row>
    <row r="17" spans="2:27" ht="15" customHeight="1">
      <c r="B17" s="1789" t="s">
        <v>125</v>
      </c>
      <c r="C17" s="1790">
        <v>10</v>
      </c>
      <c r="D17" s="1790" t="s">
        <v>1912</v>
      </c>
      <c r="E17" s="1790" t="s">
        <v>25</v>
      </c>
      <c r="F17" s="1790">
        <v>4702095672</v>
      </c>
      <c r="G17" s="1790" t="s">
        <v>1931</v>
      </c>
      <c r="H17" s="1791">
        <v>710968971005</v>
      </c>
      <c r="I17" s="1790">
        <v>198</v>
      </c>
      <c r="J17" s="1790"/>
      <c r="K17" s="1790"/>
      <c r="L17" s="1790"/>
      <c r="M17" s="1790"/>
      <c r="N17" s="1790"/>
      <c r="O17" s="1790">
        <v>198</v>
      </c>
      <c r="P17" s="1790">
        <v>9</v>
      </c>
      <c r="Q17" s="1790" t="s">
        <v>263</v>
      </c>
      <c r="R17" s="1790"/>
      <c r="S17" s="1790" t="s">
        <v>342</v>
      </c>
      <c r="T17" s="1790" t="s">
        <v>342</v>
      </c>
      <c r="U17" s="1790" t="s">
        <v>342</v>
      </c>
      <c r="V17" s="1790"/>
      <c r="W17" s="1981"/>
      <c r="X17" s="1746"/>
      <c r="Y17" s="1750">
        <f t="shared" si="1"/>
        <v>1</v>
      </c>
      <c r="Z17" s="1752"/>
      <c r="AA17" s="1772"/>
    </row>
    <row r="18" spans="2:27" ht="15" customHeight="1">
      <c r="B18" s="1789" t="s">
        <v>125</v>
      </c>
      <c r="C18" s="1790">
        <v>10</v>
      </c>
      <c r="D18" s="1790" t="s">
        <v>1756</v>
      </c>
      <c r="E18" s="1790" t="s">
        <v>25</v>
      </c>
      <c r="F18" s="1790">
        <v>4702096671</v>
      </c>
      <c r="G18" s="1790" t="s">
        <v>1585</v>
      </c>
      <c r="H18" s="1791">
        <v>710798540083</v>
      </c>
      <c r="I18" s="1790">
        <v>720</v>
      </c>
      <c r="J18" s="1790"/>
      <c r="K18" s="1790"/>
      <c r="L18" s="1790"/>
      <c r="M18" s="1790"/>
      <c r="N18" s="1790"/>
      <c r="O18" s="1790">
        <v>648</v>
      </c>
      <c r="P18" s="1790">
        <v>17</v>
      </c>
      <c r="Q18" s="1790" t="s">
        <v>263</v>
      </c>
      <c r="R18" s="1790"/>
      <c r="S18" s="1790" t="s">
        <v>342</v>
      </c>
      <c r="T18" s="1790" t="s">
        <v>342</v>
      </c>
      <c r="U18" s="1790" t="s">
        <v>342</v>
      </c>
      <c r="V18" s="1790"/>
      <c r="W18" s="1982"/>
      <c r="X18" s="1746"/>
      <c r="Y18" s="1750">
        <f t="shared" si="1"/>
        <v>0.9</v>
      </c>
      <c r="Z18" s="1756" t="s">
        <v>1407</v>
      </c>
      <c r="AA18" s="1768" t="s">
        <v>28</v>
      </c>
    </row>
    <row r="19" spans="2:27" ht="15" customHeight="1">
      <c r="B19" s="1769"/>
      <c r="C19" s="1753"/>
      <c r="D19" s="1753" t="s">
        <v>1592</v>
      </c>
      <c r="E19" s="1753"/>
      <c r="F19" s="1753"/>
      <c r="G19" s="1753"/>
      <c r="H19" s="1753"/>
      <c r="I19" s="1753">
        <f>SUM(I10:I18)</f>
        <v>6982</v>
      </c>
      <c r="J19" s="1753">
        <f t="shared" ref="J19:P19" si="2">SUM(J10:J18)</f>
        <v>0</v>
      </c>
      <c r="K19" s="1753">
        <f t="shared" si="2"/>
        <v>0</v>
      </c>
      <c r="L19" s="1753">
        <f t="shared" si="2"/>
        <v>0</v>
      </c>
      <c r="M19" s="1753">
        <f t="shared" si="2"/>
        <v>0</v>
      </c>
      <c r="N19" s="1753">
        <f t="shared" si="2"/>
        <v>0</v>
      </c>
      <c r="O19" s="1753">
        <f t="shared" si="2"/>
        <v>6832</v>
      </c>
      <c r="P19" s="1753">
        <f t="shared" si="2"/>
        <v>331</v>
      </c>
      <c r="Q19" s="1753"/>
      <c r="R19" s="1753"/>
      <c r="S19" s="1753"/>
      <c r="T19" s="1753"/>
      <c r="U19" s="1753"/>
      <c r="V19" s="1753"/>
      <c r="W19" s="1754"/>
      <c r="X19" s="1754"/>
      <c r="Y19" s="1754"/>
      <c r="Z19" s="1754"/>
      <c r="AA19" s="1770"/>
    </row>
    <row r="20" spans="2:27" s="1814" customFormat="1" ht="15" customHeight="1" thickBot="1">
      <c r="B20" s="1769"/>
      <c r="C20" s="1753"/>
      <c r="D20" s="1753"/>
      <c r="E20" s="1753"/>
      <c r="F20" s="1753"/>
      <c r="G20" s="1753"/>
      <c r="H20" s="1753"/>
      <c r="I20" s="1753"/>
      <c r="J20" s="1753"/>
      <c r="K20" s="1753"/>
      <c r="L20" s="1753"/>
      <c r="M20" s="1753"/>
      <c r="N20" s="1753"/>
      <c r="O20" s="1753"/>
      <c r="P20" s="1753"/>
      <c r="Q20" s="1753"/>
      <c r="R20" s="1753"/>
      <c r="S20" s="1753"/>
      <c r="T20" s="1753"/>
      <c r="U20" s="1753"/>
      <c r="V20" s="1753"/>
      <c r="W20" s="1754"/>
      <c r="X20" s="1754"/>
      <c r="Y20" s="1754"/>
      <c r="Z20" s="1754"/>
      <c r="AA20" s="1770"/>
    </row>
    <row r="21" spans="2:27" s="1814" customFormat="1" ht="25.5" customHeight="1" thickBot="1">
      <c r="B21" s="1974" t="s">
        <v>2045</v>
      </c>
      <c r="C21" s="1975"/>
      <c r="D21" s="1975"/>
      <c r="E21" s="1975"/>
      <c r="F21" s="1975"/>
      <c r="G21" s="1975"/>
      <c r="H21" s="1975"/>
      <c r="I21" s="1975"/>
      <c r="J21" s="1975"/>
      <c r="K21" s="1975"/>
      <c r="L21" s="1975"/>
      <c r="M21" s="1975"/>
      <c r="N21" s="1975"/>
      <c r="O21" s="1975"/>
      <c r="P21" s="1975"/>
      <c r="Q21" s="1975"/>
      <c r="R21" s="1975"/>
      <c r="S21" s="1975"/>
      <c r="T21" s="1975"/>
      <c r="U21" s="1975"/>
      <c r="V21" s="1975"/>
      <c r="W21" s="1975"/>
      <c r="X21" s="1975"/>
      <c r="Y21" s="1975"/>
      <c r="Z21" s="1975"/>
      <c r="AA21" s="1976"/>
    </row>
    <row r="22" spans="2:27" s="1814" customFormat="1" ht="15" customHeight="1">
      <c r="B22" s="1769"/>
      <c r="C22" s="1753"/>
      <c r="D22" s="1753"/>
      <c r="E22" s="1753"/>
      <c r="F22" s="1753"/>
      <c r="G22" s="1753"/>
      <c r="H22" s="1753"/>
      <c r="I22" s="1753"/>
      <c r="J22" s="1753"/>
      <c r="K22" s="1753"/>
      <c r="L22" s="1753"/>
      <c r="M22" s="1753"/>
      <c r="N22" s="1753"/>
      <c r="O22" s="1753"/>
      <c r="P22" s="1753"/>
      <c r="Q22" s="1753"/>
      <c r="R22" s="1753"/>
      <c r="S22" s="1753"/>
      <c r="T22" s="1753"/>
      <c r="U22" s="1753"/>
      <c r="V22" s="1753"/>
      <c r="W22" s="1754"/>
      <c r="X22" s="1754"/>
      <c r="Y22" s="1754"/>
      <c r="Z22" s="1754"/>
      <c r="AA22" s="1770"/>
    </row>
    <row r="23" spans="2:27" ht="15" customHeight="1">
      <c r="B23" s="1771"/>
      <c r="C23" s="1751"/>
      <c r="D23" s="1751"/>
      <c r="E23" s="1751"/>
      <c r="F23" s="1751"/>
      <c r="G23" s="1751"/>
      <c r="H23" s="1752"/>
      <c r="I23" s="1751"/>
      <c r="J23" s="1751"/>
      <c r="K23" s="1751"/>
      <c r="L23" s="1751"/>
      <c r="M23" s="1751"/>
      <c r="N23" s="1751"/>
      <c r="O23" s="1751"/>
      <c r="P23" s="1751"/>
      <c r="Q23" s="1751"/>
      <c r="R23" s="1755"/>
      <c r="S23" s="1746"/>
      <c r="T23" s="1746"/>
      <c r="U23" s="1746"/>
      <c r="V23" s="1746"/>
      <c r="W23" s="1731"/>
      <c r="X23" s="1746"/>
      <c r="Y23" s="1750"/>
      <c r="Z23" s="1752"/>
      <c r="AA23" s="1772"/>
    </row>
    <row r="24" spans="2:27" ht="15" customHeight="1">
      <c r="B24" s="1790" t="s">
        <v>152</v>
      </c>
      <c r="C24" s="1790">
        <v>10</v>
      </c>
      <c r="D24" s="1790" t="s">
        <v>1910</v>
      </c>
      <c r="E24" s="1790" t="s">
        <v>102</v>
      </c>
      <c r="F24" s="1790">
        <v>4702110011</v>
      </c>
      <c r="G24" s="1790" t="s">
        <v>1930</v>
      </c>
      <c r="H24" s="1790" t="s">
        <v>1922</v>
      </c>
      <c r="I24" s="1790">
        <v>320</v>
      </c>
      <c r="J24" s="1790"/>
      <c r="K24" s="1790"/>
      <c r="L24" s="1790"/>
      <c r="M24" s="1790"/>
      <c r="N24" s="1790"/>
      <c r="O24" s="1790">
        <v>291</v>
      </c>
      <c r="P24" s="1790">
        <v>9</v>
      </c>
      <c r="Q24" s="1790" t="s">
        <v>263</v>
      </c>
      <c r="R24" s="1751"/>
      <c r="S24" s="1790" t="s">
        <v>342</v>
      </c>
      <c r="T24" s="1790" t="s">
        <v>342</v>
      </c>
      <c r="U24" s="1790" t="s">
        <v>342</v>
      </c>
      <c r="V24" s="1790" t="s">
        <v>342</v>
      </c>
      <c r="W24" s="1751" t="s">
        <v>2043</v>
      </c>
      <c r="X24" s="1751"/>
      <c r="Y24" s="1750">
        <f>+O24/I24</f>
        <v>0.90937500000000004</v>
      </c>
      <c r="Z24" s="1752"/>
      <c r="AA24" s="1772"/>
    </row>
    <row r="25" spans="2:27" ht="15" customHeight="1">
      <c r="B25" s="1769"/>
      <c r="C25" s="1753"/>
      <c r="D25" s="1753" t="s">
        <v>1592</v>
      </c>
      <c r="E25" s="1753"/>
      <c r="F25" s="1753"/>
      <c r="G25" s="1753"/>
      <c r="H25" s="1753"/>
      <c r="I25" s="1753">
        <f>SUM(I24)</f>
        <v>320</v>
      </c>
      <c r="J25" s="1753">
        <f t="shared" ref="J25:P25" si="3">SUM(J24)</f>
        <v>0</v>
      </c>
      <c r="K25" s="1753">
        <f t="shared" si="3"/>
        <v>0</v>
      </c>
      <c r="L25" s="1753">
        <f t="shared" si="3"/>
        <v>0</v>
      </c>
      <c r="M25" s="1753">
        <f t="shared" si="3"/>
        <v>0</v>
      </c>
      <c r="N25" s="1753">
        <f t="shared" si="3"/>
        <v>0</v>
      </c>
      <c r="O25" s="1753">
        <f t="shared" si="3"/>
        <v>291</v>
      </c>
      <c r="P25" s="1753">
        <f t="shared" si="3"/>
        <v>9</v>
      </c>
      <c r="Q25" s="1753"/>
      <c r="R25" s="1753"/>
      <c r="S25" s="1753"/>
      <c r="T25" s="1753"/>
      <c r="U25" s="1753"/>
      <c r="V25" s="1753"/>
      <c r="W25" s="1754"/>
      <c r="X25" s="1754"/>
      <c r="Y25" s="1754"/>
      <c r="Z25" s="1754"/>
      <c r="AA25" s="1770"/>
    </row>
    <row r="26" spans="2:27" ht="15" customHeight="1">
      <c r="B26" s="1771"/>
      <c r="C26" s="1751"/>
      <c r="D26" s="1751"/>
      <c r="E26" s="1751"/>
      <c r="F26" s="1751"/>
      <c r="G26" s="1751"/>
      <c r="H26" s="1752"/>
      <c r="I26" s="1751"/>
      <c r="J26" s="1751"/>
      <c r="K26" s="1751"/>
      <c r="L26" s="1751"/>
      <c r="M26" s="1751"/>
      <c r="N26" s="1751"/>
      <c r="O26" s="1751"/>
      <c r="P26" s="1751"/>
      <c r="Q26" s="1751"/>
      <c r="R26" s="1755"/>
      <c r="S26" s="1746"/>
      <c r="T26" s="1746"/>
      <c r="U26" s="1746"/>
      <c r="V26" s="1746"/>
      <c r="W26" s="1731"/>
      <c r="X26" s="1746"/>
      <c r="Y26" s="1750"/>
      <c r="Z26" s="1752"/>
      <c r="AA26" s="1772"/>
    </row>
    <row r="27" spans="2:27" ht="15" customHeight="1">
      <c r="B27" s="1790" t="s">
        <v>91</v>
      </c>
      <c r="C27" s="1790">
        <v>10</v>
      </c>
      <c r="D27" s="1790" t="s">
        <v>1910</v>
      </c>
      <c r="E27" s="1790" t="s">
        <v>102</v>
      </c>
      <c r="F27" s="1790">
        <v>4702110012</v>
      </c>
      <c r="G27" s="1790" t="s">
        <v>1930</v>
      </c>
      <c r="H27" s="1790" t="s">
        <v>1922</v>
      </c>
      <c r="I27" s="1790">
        <v>52</v>
      </c>
      <c r="J27" s="1790"/>
      <c r="K27" s="1790"/>
      <c r="L27" s="1790"/>
      <c r="M27" s="1790"/>
      <c r="N27" s="1790"/>
      <c r="O27" s="1790">
        <v>52</v>
      </c>
      <c r="P27" s="1790">
        <v>2</v>
      </c>
      <c r="Q27" s="1790" t="s">
        <v>263</v>
      </c>
      <c r="R27" s="1751"/>
      <c r="S27" s="1790" t="s">
        <v>342</v>
      </c>
      <c r="T27" s="1790" t="s">
        <v>342</v>
      </c>
      <c r="U27" s="1790" t="s">
        <v>342</v>
      </c>
      <c r="V27" s="1790" t="s">
        <v>342</v>
      </c>
      <c r="W27" s="1751" t="s">
        <v>2044</v>
      </c>
      <c r="X27" s="1751"/>
      <c r="Y27" s="1750">
        <f>+O27/I27</f>
        <v>1</v>
      </c>
      <c r="Z27" s="1752"/>
      <c r="AA27" s="1772"/>
    </row>
    <row r="28" spans="2:27" ht="15" customHeight="1">
      <c r="B28" s="1769"/>
      <c r="C28" s="1753"/>
      <c r="D28" s="1753" t="s">
        <v>1592</v>
      </c>
      <c r="E28" s="1753"/>
      <c r="F28" s="1753"/>
      <c r="G28" s="1753"/>
      <c r="H28" s="1753"/>
      <c r="I28" s="1753">
        <f>SUM(I27)</f>
        <v>52</v>
      </c>
      <c r="J28" s="1753">
        <f t="shared" ref="J28:P28" si="4">SUM(J27)</f>
        <v>0</v>
      </c>
      <c r="K28" s="1753">
        <f t="shared" si="4"/>
        <v>0</v>
      </c>
      <c r="L28" s="1753">
        <f t="shared" si="4"/>
        <v>0</v>
      </c>
      <c r="M28" s="1753">
        <f t="shared" si="4"/>
        <v>0</v>
      </c>
      <c r="N28" s="1753">
        <f t="shared" si="4"/>
        <v>0</v>
      </c>
      <c r="O28" s="1753">
        <f t="shared" si="4"/>
        <v>52</v>
      </c>
      <c r="P28" s="1753">
        <f t="shared" si="4"/>
        <v>2</v>
      </c>
      <c r="Q28" s="1753"/>
      <c r="R28" s="1753"/>
      <c r="S28" s="1753"/>
      <c r="T28" s="1753"/>
      <c r="U28" s="1753"/>
      <c r="V28" s="1753"/>
      <c r="W28" s="1754"/>
      <c r="X28" s="1754"/>
      <c r="Y28" s="1754"/>
      <c r="Z28" s="1754"/>
      <c r="AA28" s="1770"/>
    </row>
    <row r="29" spans="2:27" s="1744" customFormat="1" ht="15" customHeight="1">
      <c r="B29" s="1782"/>
      <c r="C29" s="1783"/>
      <c r="D29" s="1783"/>
      <c r="E29" s="1783"/>
      <c r="F29" s="1783"/>
      <c r="G29" s="1783"/>
      <c r="H29" s="1784"/>
      <c r="I29" s="1783"/>
      <c r="J29" s="1783"/>
      <c r="K29" s="1783"/>
      <c r="L29" s="1783"/>
      <c r="M29" s="1783"/>
      <c r="N29" s="1783"/>
      <c r="O29" s="1783"/>
      <c r="P29" s="1783"/>
      <c r="Q29" s="1783"/>
      <c r="R29" s="1785"/>
      <c r="S29" s="1786"/>
      <c r="T29" s="1786"/>
      <c r="U29" s="1786"/>
      <c r="V29" s="1786"/>
      <c r="W29" s="1747"/>
      <c r="X29" s="1786"/>
      <c r="Y29" s="1787"/>
      <c r="Z29" s="1784"/>
      <c r="AA29" s="1788"/>
    </row>
    <row r="30" spans="2:27" ht="15" customHeight="1">
      <c r="B30" s="1789" t="s">
        <v>152</v>
      </c>
      <c r="C30" s="1790">
        <v>10</v>
      </c>
      <c r="D30" s="1790" t="s">
        <v>1911</v>
      </c>
      <c r="E30" s="1790" t="s">
        <v>102</v>
      </c>
      <c r="F30" s="1790">
        <v>4702096679</v>
      </c>
      <c r="G30" s="1790" t="s">
        <v>825</v>
      </c>
      <c r="H30" s="1791">
        <v>712973694001</v>
      </c>
      <c r="I30" s="1790">
        <v>440</v>
      </c>
      <c r="J30" s="1790"/>
      <c r="K30" s="1790"/>
      <c r="L30" s="1790"/>
      <c r="M30" s="1790"/>
      <c r="N30" s="1790"/>
      <c r="O30" s="1790">
        <v>444</v>
      </c>
      <c r="P30" s="1790">
        <v>26</v>
      </c>
      <c r="Q30" s="1644" t="s">
        <v>263</v>
      </c>
      <c r="R30" s="1802"/>
      <c r="S30" s="1681" t="s">
        <v>342</v>
      </c>
      <c r="T30" s="1681" t="s">
        <v>342</v>
      </c>
      <c r="U30" s="1681" t="s">
        <v>342</v>
      </c>
      <c r="V30" s="1681" t="s">
        <v>342</v>
      </c>
      <c r="W30" s="1979" t="s">
        <v>2042</v>
      </c>
      <c r="X30" s="1962" t="s">
        <v>1374</v>
      </c>
      <c r="Y30" s="1750">
        <f t="shared" ref="Y30:Y35" si="5">+O30/I30</f>
        <v>1.009090909090909</v>
      </c>
      <c r="Z30" s="1756" t="s">
        <v>1407</v>
      </c>
      <c r="AA30" s="1768" t="s">
        <v>1350</v>
      </c>
    </row>
    <row r="31" spans="2:27" ht="15" customHeight="1">
      <c r="B31" s="1789" t="s">
        <v>152</v>
      </c>
      <c r="C31" s="1790">
        <v>20</v>
      </c>
      <c r="D31" s="1790" t="s">
        <v>1909</v>
      </c>
      <c r="E31" s="1790" t="s">
        <v>102</v>
      </c>
      <c r="F31" s="1790">
        <v>4702096679</v>
      </c>
      <c r="G31" s="1790" t="s">
        <v>1929</v>
      </c>
      <c r="H31" s="1791">
        <v>712973694500</v>
      </c>
      <c r="I31" s="1790">
        <v>305</v>
      </c>
      <c r="J31" s="1790"/>
      <c r="K31" s="1790"/>
      <c r="L31" s="1790"/>
      <c r="M31" s="1790"/>
      <c r="N31" s="1790"/>
      <c r="O31" s="1790">
        <v>284</v>
      </c>
      <c r="P31" s="1790">
        <v>16</v>
      </c>
      <c r="Q31" s="1644" t="s">
        <v>263</v>
      </c>
      <c r="R31" s="1802"/>
      <c r="S31" s="1681" t="s">
        <v>342</v>
      </c>
      <c r="T31" s="1681" t="s">
        <v>342</v>
      </c>
      <c r="U31" s="1681" t="s">
        <v>342</v>
      </c>
      <c r="V31" s="1681" t="s">
        <v>342</v>
      </c>
      <c r="W31" s="1979"/>
      <c r="X31" s="1962"/>
      <c r="Y31" s="1792">
        <f t="shared" si="5"/>
        <v>0.93114754098360653</v>
      </c>
      <c r="Z31" s="1756" t="s">
        <v>2024</v>
      </c>
      <c r="AA31" s="1768" t="s">
        <v>28</v>
      </c>
    </row>
    <row r="32" spans="2:27" ht="15" customHeight="1">
      <c r="B32" s="1789" t="s">
        <v>152</v>
      </c>
      <c r="C32" s="1790">
        <v>10</v>
      </c>
      <c r="D32" s="1790" t="s">
        <v>1913</v>
      </c>
      <c r="E32" s="1790" t="s">
        <v>102</v>
      </c>
      <c r="F32" s="1790">
        <v>4702096680</v>
      </c>
      <c r="G32" s="1790" t="s">
        <v>1932</v>
      </c>
      <c r="H32" s="1791" t="s">
        <v>1924</v>
      </c>
      <c r="I32" s="1790">
        <v>300</v>
      </c>
      <c r="J32" s="1790"/>
      <c r="K32" s="1790"/>
      <c r="L32" s="1790"/>
      <c r="M32" s="1790"/>
      <c r="N32" s="1790"/>
      <c r="O32" s="1790">
        <v>293</v>
      </c>
      <c r="P32" s="1790">
        <v>17</v>
      </c>
      <c r="Q32" s="1644" t="s">
        <v>263</v>
      </c>
      <c r="R32" s="1802"/>
      <c r="S32" s="1681" t="s">
        <v>342</v>
      </c>
      <c r="T32" s="1681" t="s">
        <v>342</v>
      </c>
      <c r="U32" s="1681" t="s">
        <v>342</v>
      </c>
      <c r="V32" s="1681" t="s">
        <v>342</v>
      </c>
      <c r="W32" s="1979"/>
      <c r="X32" s="1962"/>
      <c r="Y32" s="1750">
        <f t="shared" si="5"/>
        <v>0.97666666666666668</v>
      </c>
      <c r="Z32" s="1752"/>
      <c r="AA32" s="1772"/>
    </row>
    <row r="33" spans="2:27" ht="15" customHeight="1">
      <c r="B33" s="1789" t="s">
        <v>152</v>
      </c>
      <c r="C33" s="1790">
        <v>20</v>
      </c>
      <c r="D33" s="1790" t="s">
        <v>1916</v>
      </c>
      <c r="E33" s="1790" t="s">
        <v>102</v>
      </c>
      <c r="F33" s="1790">
        <v>4702096680</v>
      </c>
      <c r="G33" s="1790" t="s">
        <v>1935</v>
      </c>
      <c r="H33" s="1791" t="s">
        <v>1927</v>
      </c>
      <c r="I33" s="1790">
        <v>440</v>
      </c>
      <c r="J33" s="1790"/>
      <c r="K33" s="1790"/>
      <c r="L33" s="1790"/>
      <c r="M33" s="1790"/>
      <c r="N33" s="1790"/>
      <c r="O33" s="1790">
        <v>431</v>
      </c>
      <c r="P33" s="1790">
        <v>24</v>
      </c>
      <c r="Q33" s="1644" t="s">
        <v>263</v>
      </c>
      <c r="R33" s="1802"/>
      <c r="S33" s="1681" t="s">
        <v>342</v>
      </c>
      <c r="T33" s="1681" t="s">
        <v>342</v>
      </c>
      <c r="U33" s="1681" t="s">
        <v>342</v>
      </c>
      <c r="V33" s="1681" t="s">
        <v>342</v>
      </c>
      <c r="W33" s="1979"/>
      <c r="X33" s="1962"/>
      <c r="Y33" s="1750">
        <f t="shared" si="5"/>
        <v>0.9795454545454545</v>
      </c>
      <c r="Z33" s="1752"/>
      <c r="AA33" s="1772"/>
    </row>
    <row r="34" spans="2:27" ht="15" customHeight="1">
      <c r="B34" s="1789" t="s">
        <v>152</v>
      </c>
      <c r="C34" s="1790">
        <v>10</v>
      </c>
      <c r="D34" s="1790" t="s">
        <v>1914</v>
      </c>
      <c r="E34" s="1790" t="s">
        <v>102</v>
      </c>
      <c r="F34" s="1790">
        <v>4702096681</v>
      </c>
      <c r="G34" s="1790" t="s">
        <v>1933</v>
      </c>
      <c r="H34" s="1791" t="s">
        <v>1925</v>
      </c>
      <c r="I34" s="1790">
        <v>300</v>
      </c>
      <c r="J34" s="1790"/>
      <c r="K34" s="1790"/>
      <c r="L34" s="1790"/>
      <c r="M34" s="1790"/>
      <c r="N34" s="1790"/>
      <c r="O34" s="1790">
        <v>282</v>
      </c>
      <c r="P34" s="1790">
        <v>17</v>
      </c>
      <c r="Q34" s="1644" t="s">
        <v>263</v>
      </c>
      <c r="R34" s="1802"/>
      <c r="S34" s="1681" t="s">
        <v>342</v>
      </c>
      <c r="T34" s="1681" t="s">
        <v>342</v>
      </c>
      <c r="U34" s="1681" t="s">
        <v>342</v>
      </c>
      <c r="V34" s="1681" t="s">
        <v>342</v>
      </c>
      <c r="W34" s="1979"/>
      <c r="X34" s="1962"/>
      <c r="Y34" s="1792">
        <f t="shared" si="5"/>
        <v>0.94</v>
      </c>
      <c r="Z34" s="1752"/>
      <c r="AA34" s="1772"/>
    </row>
    <row r="35" spans="2:27" ht="15" customHeight="1">
      <c r="B35" s="1789" t="s">
        <v>152</v>
      </c>
      <c r="C35" s="1790">
        <v>20</v>
      </c>
      <c r="D35" s="1790" t="s">
        <v>1915</v>
      </c>
      <c r="E35" s="1790" t="s">
        <v>102</v>
      </c>
      <c r="F35" s="1790">
        <v>4702096681</v>
      </c>
      <c r="G35" s="1790" t="s">
        <v>1934</v>
      </c>
      <c r="H35" s="1791" t="s">
        <v>1926</v>
      </c>
      <c r="I35" s="1790">
        <v>300</v>
      </c>
      <c r="J35" s="1790"/>
      <c r="K35" s="1790"/>
      <c r="L35" s="1790"/>
      <c r="M35" s="1790"/>
      <c r="N35" s="1790"/>
      <c r="O35" s="1790">
        <v>262</v>
      </c>
      <c r="P35" s="1790">
        <v>16</v>
      </c>
      <c r="Q35" s="1644" t="s">
        <v>263</v>
      </c>
      <c r="R35" s="1802"/>
      <c r="S35" s="1681" t="s">
        <v>342</v>
      </c>
      <c r="T35" s="1681" t="s">
        <v>342</v>
      </c>
      <c r="U35" s="1681" t="s">
        <v>342</v>
      </c>
      <c r="V35" s="1681" t="s">
        <v>342</v>
      </c>
      <c r="W35" s="1979"/>
      <c r="X35" s="1962"/>
      <c r="Y35" s="1792">
        <f t="shared" si="5"/>
        <v>0.87333333333333329</v>
      </c>
      <c r="Z35" s="1752"/>
      <c r="AA35" s="1772"/>
    </row>
    <row r="36" spans="2:27" ht="15" customHeight="1">
      <c r="B36" s="1769"/>
      <c r="C36" s="1753"/>
      <c r="D36" s="1753" t="s">
        <v>1592</v>
      </c>
      <c r="E36" s="1753"/>
      <c r="F36" s="1753"/>
      <c r="G36" s="1753"/>
      <c r="H36" s="1753"/>
      <c r="I36" s="1753">
        <f>SUM(I30:I35)</f>
        <v>2085</v>
      </c>
      <c r="J36" s="1753">
        <f t="shared" ref="J36:N36" si="6">SUM(J30:J35)</f>
        <v>0</v>
      </c>
      <c r="K36" s="1753">
        <f t="shared" si="6"/>
        <v>0</v>
      </c>
      <c r="L36" s="1753">
        <f t="shared" si="6"/>
        <v>0</v>
      </c>
      <c r="M36" s="1753">
        <f t="shared" si="6"/>
        <v>0</v>
      </c>
      <c r="N36" s="1753">
        <f t="shared" si="6"/>
        <v>0</v>
      </c>
      <c r="O36" s="1753">
        <f>SUM(O30:O35)</f>
        <v>1996</v>
      </c>
      <c r="P36" s="1753">
        <f>SUM(P30:P35)</f>
        <v>116</v>
      </c>
      <c r="Q36" s="1753"/>
      <c r="R36" s="1753"/>
      <c r="S36" s="1753"/>
      <c r="T36" s="1753"/>
      <c r="U36" s="1753"/>
      <c r="V36" s="1753"/>
      <c r="W36" s="1754"/>
      <c r="X36" s="1754"/>
      <c r="Y36" s="1754"/>
      <c r="Z36" s="1754"/>
      <c r="AA36" s="1770"/>
    </row>
    <row r="37" spans="2:27" ht="15" customHeight="1">
      <c r="B37" s="1771"/>
      <c r="C37" s="1751"/>
      <c r="D37" s="1751"/>
      <c r="E37" s="1751"/>
      <c r="F37" s="1751"/>
      <c r="G37" s="1751"/>
      <c r="H37" s="1752"/>
      <c r="I37" s="1751"/>
      <c r="J37" s="1751"/>
      <c r="K37" s="1751"/>
      <c r="L37" s="1751"/>
      <c r="M37" s="1751"/>
      <c r="N37" s="1751"/>
      <c r="O37" s="1751"/>
      <c r="P37" s="1751"/>
      <c r="Q37" s="1751"/>
      <c r="R37" s="1755"/>
      <c r="S37" s="1746"/>
      <c r="T37" s="1746"/>
      <c r="U37" s="1757"/>
      <c r="V37" s="1757"/>
      <c r="W37" s="1731"/>
      <c r="X37" s="1746"/>
      <c r="Y37" s="1750"/>
      <c r="Z37" s="1752"/>
      <c r="AA37" s="1772"/>
    </row>
    <row r="38" spans="2:27" ht="15" customHeight="1">
      <c r="B38" s="1789" t="s">
        <v>21</v>
      </c>
      <c r="C38" s="1790">
        <v>10</v>
      </c>
      <c r="D38" s="1790" t="s">
        <v>1823</v>
      </c>
      <c r="E38" s="1790" t="s">
        <v>25</v>
      </c>
      <c r="F38" s="1790">
        <v>4702096675</v>
      </c>
      <c r="G38" s="1790" t="s">
        <v>821</v>
      </c>
      <c r="H38" s="1791">
        <v>712936018001</v>
      </c>
      <c r="I38" s="1790">
        <v>200</v>
      </c>
      <c r="J38" s="1790"/>
      <c r="K38" s="1790"/>
      <c r="L38" s="1790"/>
      <c r="M38" s="1790"/>
      <c r="N38" s="1790"/>
      <c r="O38" s="1790">
        <v>192</v>
      </c>
      <c r="P38" s="1790">
        <v>10</v>
      </c>
      <c r="Q38" s="1644" t="s">
        <v>263</v>
      </c>
      <c r="R38" s="1802"/>
      <c r="S38" s="1681" t="s">
        <v>342</v>
      </c>
      <c r="T38" s="1681" t="s">
        <v>342</v>
      </c>
      <c r="U38" s="1681" t="s">
        <v>342</v>
      </c>
      <c r="V38" s="1681" t="s">
        <v>2053</v>
      </c>
      <c r="W38" s="1979" t="s">
        <v>2040</v>
      </c>
      <c r="X38" s="1962" t="s">
        <v>1374</v>
      </c>
      <c r="Y38" s="1750">
        <f t="shared" ref="Y38:Y40" si="7">+O38/I38</f>
        <v>0.96</v>
      </c>
      <c r="Z38" s="1756" t="s">
        <v>396</v>
      </c>
      <c r="AA38" s="1773" t="s">
        <v>28</v>
      </c>
    </row>
    <row r="39" spans="2:27" ht="15" customHeight="1">
      <c r="B39" s="1789" t="s">
        <v>21</v>
      </c>
      <c r="C39" s="1790">
        <v>10</v>
      </c>
      <c r="D39" s="1790" t="s">
        <v>1911</v>
      </c>
      <c r="E39" s="1790" t="s">
        <v>25</v>
      </c>
      <c r="F39" s="1790">
        <v>4702096678</v>
      </c>
      <c r="G39" s="1790" t="s">
        <v>825</v>
      </c>
      <c r="H39" s="1791">
        <v>712973694001</v>
      </c>
      <c r="I39" s="1790">
        <v>65</v>
      </c>
      <c r="J39" s="1790"/>
      <c r="K39" s="1790"/>
      <c r="L39" s="1790"/>
      <c r="M39" s="1790"/>
      <c r="N39" s="1790"/>
      <c r="O39" s="1790">
        <v>65</v>
      </c>
      <c r="P39" s="1790">
        <v>5</v>
      </c>
      <c r="Q39" s="1644" t="s">
        <v>263</v>
      </c>
      <c r="R39" s="1802"/>
      <c r="S39" s="1681" t="s">
        <v>342</v>
      </c>
      <c r="T39" s="1681" t="s">
        <v>342</v>
      </c>
      <c r="U39" s="1681" t="s">
        <v>342</v>
      </c>
      <c r="V39" s="1681" t="s">
        <v>2053</v>
      </c>
      <c r="W39" s="1979"/>
      <c r="X39" s="1962"/>
      <c r="Y39" s="1750">
        <f t="shared" si="7"/>
        <v>1</v>
      </c>
      <c r="Z39" s="1756" t="s">
        <v>1407</v>
      </c>
      <c r="AA39" s="1768" t="s">
        <v>1350</v>
      </c>
    </row>
    <row r="40" spans="2:27" ht="15" customHeight="1">
      <c r="B40" s="1789" t="s">
        <v>21</v>
      </c>
      <c r="C40" s="1790">
        <v>20</v>
      </c>
      <c r="D40" s="1790" t="s">
        <v>1909</v>
      </c>
      <c r="E40" s="1790" t="s">
        <v>25</v>
      </c>
      <c r="F40" s="1790">
        <v>4702096678</v>
      </c>
      <c r="G40" s="1790" t="s">
        <v>1929</v>
      </c>
      <c r="H40" s="1791">
        <v>712973694500</v>
      </c>
      <c r="I40" s="1790">
        <v>25</v>
      </c>
      <c r="J40" s="1790"/>
      <c r="K40" s="1790"/>
      <c r="L40" s="1790"/>
      <c r="M40" s="1790"/>
      <c r="N40" s="1790"/>
      <c r="O40" s="1790">
        <v>25</v>
      </c>
      <c r="P40" s="1790">
        <v>2</v>
      </c>
      <c r="Q40" s="1644" t="s">
        <v>263</v>
      </c>
      <c r="R40" s="1802"/>
      <c r="S40" s="1681" t="s">
        <v>342</v>
      </c>
      <c r="T40" s="1681" t="s">
        <v>342</v>
      </c>
      <c r="U40" s="1681" t="s">
        <v>342</v>
      </c>
      <c r="V40" s="1681" t="s">
        <v>2053</v>
      </c>
      <c r="W40" s="1979"/>
      <c r="X40" s="1962"/>
      <c r="Y40" s="1750">
        <f t="shared" si="7"/>
        <v>1</v>
      </c>
      <c r="Z40" s="1756" t="s">
        <v>1407</v>
      </c>
      <c r="AA40" s="1768" t="s">
        <v>28</v>
      </c>
    </row>
    <row r="41" spans="2:27" ht="15" customHeight="1">
      <c r="B41" s="1769"/>
      <c r="C41" s="1753"/>
      <c r="D41" s="1753" t="s">
        <v>1592</v>
      </c>
      <c r="E41" s="1753"/>
      <c r="F41" s="1753"/>
      <c r="G41" s="1753"/>
      <c r="H41" s="1753"/>
      <c r="I41" s="1753">
        <f>SUM(I38:I40)</f>
        <v>290</v>
      </c>
      <c r="J41" s="1753">
        <f t="shared" ref="J41:O41" si="8">SUM(J38:J40)</f>
        <v>0</v>
      </c>
      <c r="K41" s="1753">
        <f t="shared" si="8"/>
        <v>0</v>
      </c>
      <c r="L41" s="1753">
        <f t="shared" si="8"/>
        <v>0</v>
      </c>
      <c r="M41" s="1753">
        <f t="shared" si="8"/>
        <v>0</v>
      </c>
      <c r="N41" s="1753">
        <f t="shared" si="8"/>
        <v>0</v>
      </c>
      <c r="O41" s="1753">
        <f t="shared" si="8"/>
        <v>282</v>
      </c>
      <c r="P41" s="1753">
        <f>SUM(P38:P40)</f>
        <v>17</v>
      </c>
      <c r="Q41" s="1753"/>
      <c r="R41" s="1753"/>
      <c r="S41" s="1753"/>
      <c r="T41" s="1753"/>
      <c r="U41" s="1753"/>
      <c r="V41" s="1753"/>
      <c r="W41" s="1754"/>
      <c r="X41" s="1754"/>
      <c r="Y41" s="1754"/>
      <c r="Z41" s="1754"/>
      <c r="AA41" s="1770"/>
    </row>
    <row r="42" spans="2:27" ht="15.75" thickBot="1">
      <c r="B42" s="1774"/>
      <c r="C42" s="1775"/>
      <c r="D42" s="1977"/>
      <c r="E42" s="1977"/>
      <c r="F42" s="1977"/>
      <c r="G42" s="1977"/>
      <c r="H42" s="1977"/>
      <c r="I42" s="1977"/>
      <c r="J42" s="1977"/>
      <c r="K42" s="1977"/>
      <c r="L42" s="1977"/>
      <c r="M42" s="1977"/>
      <c r="N42" s="1977"/>
      <c r="O42" s="1977"/>
      <c r="P42" s="1977"/>
      <c r="Q42" s="1977"/>
      <c r="R42" s="1977"/>
      <c r="S42" s="1977"/>
      <c r="T42" s="1977"/>
      <c r="U42" s="1977"/>
      <c r="V42" s="1977"/>
      <c r="W42" s="1977"/>
      <c r="X42" s="1977"/>
      <c r="Y42" s="1977"/>
      <c r="Z42" s="1977"/>
      <c r="AA42" s="1978"/>
    </row>
    <row r="43" spans="2:27" ht="24" thickBot="1">
      <c r="B43" s="1776"/>
      <c r="C43" s="1777"/>
      <c r="D43" s="1778"/>
      <c r="E43" s="1778"/>
      <c r="F43" s="1778" t="s">
        <v>1754</v>
      </c>
      <c r="G43" s="1778"/>
      <c r="H43" s="1778"/>
      <c r="I43" s="1779">
        <f t="shared" ref="I43:P43" si="9">SUBTOTAL(9,I8,I19,I25,I28,I36,I41)</f>
        <v>9759</v>
      </c>
      <c r="J43" s="1779">
        <f t="shared" si="9"/>
        <v>0</v>
      </c>
      <c r="K43" s="1779">
        <f t="shared" si="9"/>
        <v>0</v>
      </c>
      <c r="L43" s="1779">
        <f t="shared" si="9"/>
        <v>0</v>
      </c>
      <c r="M43" s="1779">
        <f t="shared" si="9"/>
        <v>0</v>
      </c>
      <c r="N43" s="1779">
        <f t="shared" si="9"/>
        <v>0</v>
      </c>
      <c r="O43" s="1779">
        <f t="shared" si="9"/>
        <v>9483</v>
      </c>
      <c r="P43" s="1779">
        <f t="shared" si="9"/>
        <v>476</v>
      </c>
      <c r="Q43" s="1777"/>
      <c r="R43" s="1777"/>
      <c r="S43" s="1777"/>
      <c r="T43" s="1777"/>
      <c r="U43" s="1777"/>
      <c r="V43" s="1777"/>
      <c r="W43" s="1777"/>
      <c r="X43" s="1777"/>
      <c r="Y43" s="1780"/>
      <c r="Z43" s="1780"/>
      <c r="AA43" s="1781"/>
    </row>
  </sheetData>
  <autoFilter ref="B6:AA42"/>
  <mergeCells count="9">
    <mergeCell ref="B3:AA3"/>
    <mergeCell ref="B4:AA4"/>
    <mergeCell ref="B21:AA21"/>
    <mergeCell ref="D42:AA42"/>
    <mergeCell ref="W38:W40"/>
    <mergeCell ref="X38:X40"/>
    <mergeCell ref="W30:W35"/>
    <mergeCell ref="X30:X35"/>
    <mergeCell ref="W10:W18"/>
  </mergeCells>
  <pageMargins left="0.25" right="0.25" top="0.75" bottom="0.75" header="0.3" footer="0.3"/>
  <pageSetup paperSize="9" scale="5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A13"/>
  <sheetViews>
    <sheetView topLeftCell="B1" workbookViewId="0">
      <selection activeCell="F11" sqref="F11"/>
    </sheetView>
  </sheetViews>
  <sheetFormatPr defaultRowHeight="15"/>
  <cols>
    <col min="1" max="1" width="9.140625" style="256"/>
    <col min="2" max="2" width="13.85546875" style="1149" bestFit="1" customWidth="1"/>
    <col min="3" max="3" width="13" style="1149" bestFit="1" customWidth="1"/>
    <col min="4" max="4" width="16" style="1149" bestFit="1" customWidth="1"/>
    <col min="5" max="5" width="18.140625" style="1149" bestFit="1" customWidth="1"/>
    <col min="6" max="6" width="21.5703125" style="1149" bestFit="1" customWidth="1"/>
    <col min="7" max="7" width="34.7109375" style="1149" bestFit="1" customWidth="1"/>
    <col min="8" max="8" width="18.42578125" style="1149" bestFit="1" customWidth="1"/>
    <col min="9" max="9" width="11" style="1149" bestFit="1" customWidth="1"/>
    <col min="10" max="10" width="14.42578125" style="1149" hidden="1" customWidth="1"/>
    <col min="11" max="11" width="23.5703125" style="1149" hidden="1" customWidth="1"/>
    <col min="12" max="12" width="20.7109375" style="1149" hidden="1" customWidth="1"/>
    <col min="13" max="13" width="25" style="1149" hidden="1" customWidth="1"/>
    <col min="14" max="14" width="22.85546875" style="1149" hidden="1" customWidth="1"/>
    <col min="15" max="15" width="20.140625" style="1149" bestFit="1" customWidth="1"/>
    <col min="16" max="16" width="11.140625" style="1149" bestFit="1" customWidth="1"/>
    <col min="17" max="17" width="23.140625" style="1149" bestFit="1" customWidth="1"/>
    <col min="18" max="18" width="14.7109375" style="1149" hidden="1" customWidth="1"/>
    <col min="19" max="19" width="10.7109375" style="1149" hidden="1" customWidth="1"/>
    <col min="20" max="20" width="15" style="1149" hidden="1" customWidth="1"/>
    <col min="21" max="21" width="11" style="1149" hidden="1" customWidth="1"/>
    <col min="22" max="22" width="12.85546875" style="1149" hidden="1" customWidth="1"/>
    <col min="23" max="23" width="28.85546875" style="1816" customWidth="1"/>
    <col min="24" max="24" width="28.85546875" style="1149" customWidth="1"/>
    <col min="25" max="25" width="28.85546875" style="1149" hidden="1" customWidth="1"/>
    <col min="26" max="27" width="28.85546875" style="256" hidden="1" customWidth="1"/>
    <col min="28" max="29" width="28.85546875" style="256" customWidth="1"/>
    <col min="30" max="16384" width="9.140625" style="256"/>
  </cols>
  <sheetData>
    <row r="2" spans="2:27" ht="15.75" thickBot="1"/>
    <row r="3" spans="2:27" ht="30.75" thickBot="1">
      <c r="B3" s="1968" t="s">
        <v>1590</v>
      </c>
      <c r="C3" s="1969"/>
      <c r="D3" s="1969"/>
      <c r="E3" s="1969"/>
      <c r="F3" s="1969"/>
      <c r="G3" s="1969"/>
      <c r="H3" s="1969"/>
      <c r="I3" s="1969"/>
      <c r="J3" s="1969"/>
      <c r="K3" s="1969"/>
      <c r="L3" s="1969"/>
      <c r="M3" s="1969"/>
      <c r="N3" s="1969"/>
      <c r="O3" s="1969"/>
      <c r="P3" s="1969"/>
      <c r="Q3" s="1969"/>
      <c r="R3" s="1969"/>
      <c r="S3" s="1969"/>
      <c r="T3" s="1969"/>
      <c r="U3" s="1969"/>
      <c r="V3" s="1969"/>
      <c r="W3" s="1969"/>
      <c r="X3" s="1969"/>
      <c r="Y3" s="1969"/>
      <c r="Z3" s="1969"/>
      <c r="AA3" s="1970"/>
    </row>
    <row r="4" spans="2:27" ht="18.75" thickBot="1">
      <c r="B4" s="1971" t="s">
        <v>2088</v>
      </c>
      <c r="C4" s="1972"/>
      <c r="D4" s="1972"/>
      <c r="E4" s="1972"/>
      <c r="F4" s="1972"/>
      <c r="G4" s="1972"/>
      <c r="H4" s="1972"/>
      <c r="I4" s="1972"/>
      <c r="J4" s="1972"/>
      <c r="K4" s="1972"/>
      <c r="L4" s="1972"/>
      <c r="M4" s="1972"/>
      <c r="N4" s="1972"/>
      <c r="O4" s="1972"/>
      <c r="P4" s="1972"/>
      <c r="Q4" s="1972"/>
      <c r="R4" s="1972"/>
      <c r="S4" s="1972"/>
      <c r="T4" s="1972"/>
      <c r="U4" s="1972"/>
      <c r="V4" s="1972"/>
      <c r="W4" s="1972"/>
      <c r="X4" s="1972"/>
      <c r="Y4" s="1972"/>
      <c r="Z4" s="1972"/>
      <c r="AA4" s="1973"/>
    </row>
    <row r="5" spans="2:27">
      <c r="B5" s="1764"/>
      <c r="C5" s="1761"/>
      <c r="D5" s="1761"/>
      <c r="E5" s="1761"/>
      <c r="F5" s="1761"/>
      <c r="G5" s="1761"/>
      <c r="H5" s="1761"/>
      <c r="I5" s="1761"/>
      <c r="J5" s="1761"/>
      <c r="K5" s="1761"/>
      <c r="L5" s="1761"/>
      <c r="M5" s="1761"/>
      <c r="N5" s="1761"/>
      <c r="O5" s="1761"/>
      <c r="P5" s="1761"/>
      <c r="Q5" s="1761"/>
      <c r="R5" s="1761"/>
      <c r="S5" s="1761"/>
      <c r="T5" s="1761"/>
      <c r="U5" s="1761"/>
      <c r="V5" s="1761"/>
      <c r="W5" s="1761"/>
      <c r="X5" s="1761"/>
      <c r="Y5" s="1762"/>
      <c r="Z5" s="266"/>
      <c r="AA5" s="1823"/>
    </row>
    <row r="6" spans="2:27" ht="31.5">
      <c r="B6" s="1766" t="s">
        <v>353</v>
      </c>
      <c r="C6" s="1759" t="s">
        <v>1</v>
      </c>
      <c r="D6" s="1759" t="s">
        <v>354</v>
      </c>
      <c r="E6" s="1759" t="s">
        <v>355</v>
      </c>
      <c r="F6" s="1759" t="s">
        <v>356</v>
      </c>
      <c r="G6" s="1759" t="s">
        <v>357</v>
      </c>
      <c r="H6" s="1759" t="s">
        <v>358</v>
      </c>
      <c r="I6" s="1759" t="s">
        <v>359</v>
      </c>
      <c r="J6" s="1759" t="s">
        <v>360</v>
      </c>
      <c r="K6" s="1759" t="s">
        <v>361</v>
      </c>
      <c r="L6" s="1759" t="s">
        <v>362</v>
      </c>
      <c r="M6" s="1759" t="s">
        <v>363</v>
      </c>
      <c r="N6" s="1759" t="s">
        <v>364</v>
      </c>
      <c r="O6" s="1759" t="s">
        <v>365</v>
      </c>
      <c r="P6" s="1759" t="s">
        <v>366</v>
      </c>
      <c r="Q6" s="1759" t="s">
        <v>367</v>
      </c>
      <c r="R6" s="1758" t="s">
        <v>370</v>
      </c>
      <c r="S6" s="1759" t="s">
        <v>371</v>
      </c>
      <c r="T6" s="1759" t="s">
        <v>372</v>
      </c>
      <c r="U6" s="1759" t="s">
        <v>373</v>
      </c>
      <c r="V6" s="1759" t="s">
        <v>374</v>
      </c>
      <c r="W6" s="1759" t="s">
        <v>375</v>
      </c>
      <c r="X6" s="1759" t="s">
        <v>376</v>
      </c>
      <c r="Y6" s="1760" t="s">
        <v>1384</v>
      </c>
      <c r="Z6" s="1758" t="s">
        <v>388</v>
      </c>
      <c r="AA6" s="1767" t="s">
        <v>1270</v>
      </c>
    </row>
    <row r="7" spans="2:27" ht="15" customHeight="1">
      <c r="B7" s="1824" t="s">
        <v>21</v>
      </c>
      <c r="C7" s="1824">
        <v>6</v>
      </c>
      <c r="D7" s="1824" t="s">
        <v>1967</v>
      </c>
      <c r="E7" s="1824" t="s">
        <v>25</v>
      </c>
      <c r="F7" s="1824">
        <v>4702110013</v>
      </c>
      <c r="G7" s="1824" t="s">
        <v>1980</v>
      </c>
      <c r="H7" s="1824" t="s">
        <v>1977</v>
      </c>
      <c r="I7" s="1824">
        <v>1600</v>
      </c>
      <c r="J7" s="1824"/>
      <c r="K7" s="1824"/>
      <c r="L7" s="1824"/>
      <c r="M7" s="1824"/>
      <c r="N7" s="1824"/>
      <c r="O7" s="1824"/>
      <c r="P7" s="1824"/>
      <c r="Q7" s="1824" t="s">
        <v>2094</v>
      </c>
      <c r="R7" s="1824"/>
      <c r="S7" s="1824">
        <v>0</v>
      </c>
      <c r="T7" s="1824">
        <v>0</v>
      </c>
      <c r="U7" s="1824">
        <v>0</v>
      </c>
      <c r="V7" s="1824">
        <v>0</v>
      </c>
      <c r="W7" s="1827" t="s">
        <v>2086</v>
      </c>
      <c r="X7" s="1827" t="s">
        <v>2087</v>
      </c>
      <c r="Y7" s="1750">
        <f>+O7/I7</f>
        <v>0</v>
      </c>
      <c r="Z7" s="1756" t="s">
        <v>1407</v>
      </c>
      <c r="AA7" s="1768" t="s">
        <v>28</v>
      </c>
    </row>
    <row r="8" spans="2:27" ht="15" customHeight="1">
      <c r="B8" s="1769"/>
      <c r="C8" s="1753"/>
      <c r="D8" s="1753" t="s">
        <v>1592</v>
      </c>
      <c r="E8" s="1753"/>
      <c r="F8" s="1753"/>
      <c r="G8" s="1753"/>
      <c r="H8" s="1753"/>
      <c r="I8" s="1753">
        <f>SUM(I7)</f>
        <v>1600</v>
      </c>
      <c r="J8" s="1753">
        <f t="shared" ref="J8:P8" si="0">SUM(J7)</f>
        <v>0</v>
      </c>
      <c r="K8" s="1753">
        <f t="shared" si="0"/>
        <v>0</v>
      </c>
      <c r="L8" s="1753">
        <f t="shared" si="0"/>
        <v>0</v>
      </c>
      <c r="M8" s="1753">
        <f t="shared" si="0"/>
        <v>0</v>
      </c>
      <c r="N8" s="1753">
        <f t="shared" si="0"/>
        <v>0</v>
      </c>
      <c r="O8" s="1753">
        <f t="shared" si="0"/>
        <v>0</v>
      </c>
      <c r="P8" s="1753">
        <f t="shared" si="0"/>
        <v>0</v>
      </c>
      <c r="Q8" s="1753"/>
      <c r="R8" s="1753"/>
      <c r="S8" s="1753"/>
      <c r="T8" s="1753"/>
      <c r="U8" s="1753"/>
      <c r="V8" s="1753"/>
      <c r="W8" s="1754"/>
      <c r="X8" s="1754"/>
      <c r="Y8" s="1754"/>
      <c r="Z8" s="1754"/>
      <c r="AA8" s="1770"/>
    </row>
    <row r="9" spans="2:27" ht="15" customHeight="1">
      <c r="B9" s="1771"/>
      <c r="C9" s="1751"/>
      <c r="D9" s="1751"/>
      <c r="E9" s="1751"/>
      <c r="F9" s="1751"/>
      <c r="G9" s="1751"/>
      <c r="H9" s="1752"/>
      <c r="I9" s="1751"/>
      <c r="J9" s="1751"/>
      <c r="K9" s="1751"/>
      <c r="L9" s="1751"/>
      <c r="M9" s="1751"/>
      <c r="N9" s="1751"/>
      <c r="O9" s="1751"/>
      <c r="P9" s="1751"/>
      <c r="Q9" s="1751"/>
      <c r="R9" s="1755"/>
      <c r="S9" s="1815"/>
      <c r="T9" s="1815"/>
      <c r="U9" s="1815"/>
      <c r="V9" s="1815"/>
      <c r="W9" s="1731"/>
      <c r="X9" s="1815"/>
      <c r="Y9" s="1750"/>
      <c r="Z9" s="1752"/>
      <c r="AA9" s="1772"/>
    </row>
    <row r="10" spans="2:27" ht="15" customHeight="1">
      <c r="B10" s="1824" t="s">
        <v>152</v>
      </c>
      <c r="C10" s="1824">
        <v>6</v>
      </c>
      <c r="D10" s="1824" t="s">
        <v>1970</v>
      </c>
      <c r="E10" s="1824" t="s">
        <v>102</v>
      </c>
      <c r="F10" s="1824">
        <v>4702112401</v>
      </c>
      <c r="G10" s="1824" t="s">
        <v>1980</v>
      </c>
      <c r="H10" s="1825">
        <v>711966427501</v>
      </c>
      <c r="I10" s="1824">
        <v>450</v>
      </c>
      <c r="J10" s="1824"/>
      <c r="K10" s="1824"/>
      <c r="L10" s="1824"/>
      <c r="M10" s="1824"/>
      <c r="N10" s="1824"/>
      <c r="O10" s="1824"/>
      <c r="P10" s="1824"/>
      <c r="Q10" s="1824" t="s">
        <v>546</v>
      </c>
      <c r="R10" s="1824"/>
      <c r="S10" s="1824"/>
      <c r="T10" s="1824"/>
      <c r="U10" s="1824"/>
      <c r="V10" s="1824"/>
      <c r="W10" s="1826" t="s">
        <v>2085</v>
      </c>
      <c r="X10" s="1826" t="s">
        <v>1374</v>
      </c>
      <c r="Y10" s="1750"/>
      <c r="Z10" s="1752"/>
      <c r="AA10" s="1772"/>
    </row>
    <row r="11" spans="2:27" ht="15" customHeight="1">
      <c r="B11" s="1769"/>
      <c r="C11" s="1753"/>
      <c r="D11" s="1753" t="s">
        <v>1592</v>
      </c>
      <c r="E11" s="1753"/>
      <c r="F11" s="1753"/>
      <c r="G11" s="1753"/>
      <c r="H11" s="1753"/>
      <c r="I11" s="1753">
        <f>SUM(I10)</f>
        <v>450</v>
      </c>
      <c r="J11" s="1753">
        <f t="shared" ref="J11:P11" si="1">SUM(J10)</f>
        <v>0</v>
      </c>
      <c r="K11" s="1753">
        <f t="shared" si="1"/>
        <v>0</v>
      </c>
      <c r="L11" s="1753">
        <f t="shared" si="1"/>
        <v>0</v>
      </c>
      <c r="M11" s="1753">
        <f t="shared" si="1"/>
        <v>0</v>
      </c>
      <c r="N11" s="1753">
        <f t="shared" si="1"/>
        <v>0</v>
      </c>
      <c r="O11" s="1753">
        <f t="shared" si="1"/>
        <v>0</v>
      </c>
      <c r="P11" s="1753">
        <f t="shared" si="1"/>
        <v>0</v>
      </c>
      <c r="Q11" s="1753"/>
      <c r="R11" s="1753"/>
      <c r="S11" s="1753"/>
      <c r="T11" s="1753"/>
      <c r="U11" s="1753"/>
      <c r="V11" s="1753"/>
      <c r="W11" s="1754"/>
      <c r="X11" s="1754"/>
      <c r="Y11" s="1754"/>
      <c r="Z11" s="1754"/>
      <c r="AA11" s="1770"/>
    </row>
    <row r="12" spans="2:27" ht="15.75" thickBot="1">
      <c r="B12" s="1774"/>
      <c r="C12" s="1817"/>
      <c r="D12" s="1977"/>
      <c r="E12" s="1977"/>
      <c r="F12" s="1977"/>
      <c r="G12" s="1977"/>
      <c r="H12" s="1977"/>
      <c r="I12" s="1977"/>
      <c r="J12" s="1977"/>
      <c r="K12" s="1977"/>
      <c r="L12" s="1977"/>
      <c r="M12" s="1977"/>
      <c r="N12" s="1977"/>
      <c r="O12" s="1977"/>
      <c r="P12" s="1977"/>
      <c r="Q12" s="1977"/>
      <c r="R12" s="1977"/>
      <c r="S12" s="1977"/>
      <c r="T12" s="1977"/>
      <c r="U12" s="1977"/>
      <c r="V12" s="1977"/>
      <c r="W12" s="1977"/>
      <c r="X12" s="1977"/>
      <c r="Y12" s="1977"/>
      <c r="Z12" s="1977"/>
      <c r="AA12" s="1978"/>
    </row>
    <row r="13" spans="2:27" ht="24" thickBot="1">
      <c r="B13" s="1776"/>
      <c r="C13" s="1777"/>
      <c r="D13" s="1778"/>
      <c r="E13" s="1778"/>
      <c r="F13" s="1778" t="s">
        <v>1754</v>
      </c>
      <c r="G13" s="1778"/>
      <c r="H13" s="1778"/>
      <c r="I13" s="1779">
        <f>I11+I8</f>
        <v>2050</v>
      </c>
      <c r="J13" s="1779">
        <f t="shared" ref="J13:P13" si="2">J11+J8</f>
        <v>0</v>
      </c>
      <c r="K13" s="1779">
        <f t="shared" si="2"/>
        <v>0</v>
      </c>
      <c r="L13" s="1779">
        <f t="shared" si="2"/>
        <v>0</v>
      </c>
      <c r="M13" s="1779">
        <f t="shared" si="2"/>
        <v>0</v>
      </c>
      <c r="N13" s="1779">
        <f t="shared" si="2"/>
        <v>0</v>
      </c>
      <c r="O13" s="1779">
        <f t="shared" si="2"/>
        <v>0</v>
      </c>
      <c r="P13" s="1779">
        <f t="shared" si="2"/>
        <v>0</v>
      </c>
      <c r="Q13" s="1777"/>
      <c r="R13" s="1777"/>
      <c r="S13" s="1777"/>
      <c r="T13" s="1777"/>
      <c r="U13" s="1777"/>
      <c r="V13" s="1777"/>
      <c r="W13" s="1777"/>
      <c r="X13" s="1777"/>
      <c r="Y13" s="1780"/>
      <c r="Z13" s="1780"/>
      <c r="AA13" s="1781"/>
    </row>
  </sheetData>
  <mergeCells count="3">
    <mergeCell ref="D12:AA12"/>
    <mergeCell ref="B3:AA3"/>
    <mergeCell ref="B4:AA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B2:S178"/>
  <sheetViews>
    <sheetView showGridLines="0" tabSelected="1" zoomScale="110" zoomScaleNormal="110" workbookViewId="0">
      <selection activeCell="N11" sqref="N11"/>
    </sheetView>
  </sheetViews>
  <sheetFormatPr defaultColWidth="8.7109375" defaultRowHeight="15"/>
  <cols>
    <col min="1" max="1" width="4.85546875" style="1377" customWidth="1"/>
    <col min="2" max="2" width="15.7109375" style="1377" customWidth="1"/>
    <col min="3" max="3" width="15" style="1377" customWidth="1"/>
    <col min="4" max="4" width="14.85546875" style="1377" customWidth="1"/>
    <col min="5" max="5" width="9.85546875" style="1377" customWidth="1"/>
    <col min="6" max="6" width="14.42578125" style="1377" customWidth="1"/>
    <col min="7" max="7" width="33.28515625" style="1377" customWidth="1"/>
    <col min="8" max="9" width="9.28515625" style="1377" customWidth="1"/>
    <col min="10" max="10" width="6.85546875" style="1377" customWidth="1"/>
    <col min="11" max="11" width="14" style="1377" hidden="1" customWidth="1"/>
    <col min="12" max="12" width="12.140625" style="1377" customWidth="1"/>
    <col min="13" max="13" width="9.140625" style="1377" customWidth="1"/>
    <col min="14" max="14" width="29.140625" style="1377" customWidth="1"/>
    <col min="15" max="15" width="14" style="1377" hidden="1" customWidth="1"/>
    <col min="16" max="16" width="14.140625" style="1377" bestFit="1" customWidth="1"/>
    <col min="17" max="17" width="8.85546875" style="1377" hidden="1" customWidth="1"/>
    <col min="18" max="18" width="12.5703125" style="1377" customWidth="1"/>
    <col min="19" max="19" width="7.5703125" style="1377" customWidth="1"/>
    <col min="20" max="16384" width="8.7109375" style="1377"/>
  </cols>
  <sheetData>
    <row r="2" spans="2:19" ht="25.5">
      <c r="B2" s="1376" t="s">
        <v>1611</v>
      </c>
      <c r="C2" s="1376"/>
      <c r="D2" s="1376"/>
      <c r="E2" s="1376"/>
      <c r="F2" s="1376"/>
      <c r="G2" s="1376"/>
      <c r="H2" s="1376"/>
    </row>
    <row r="3" spans="2:19">
      <c r="B3" s="1378" t="s">
        <v>1612</v>
      </c>
      <c r="C3" s="1379">
        <f ca="1">TODAY()</f>
        <v>46120</v>
      </c>
      <c r="M3" s="1377">
        <f>1767+13</f>
        <v>1780</v>
      </c>
    </row>
    <row r="5" spans="2:19">
      <c r="B5" s="1511" t="s">
        <v>1613</v>
      </c>
      <c r="C5" s="1512">
        <f>SUBTOTAL(9,H8:H33)</f>
        <v>20395</v>
      </c>
      <c r="D5" s="1511" t="s">
        <v>1614</v>
      </c>
      <c r="E5" s="1512">
        <f>SUBTOTAL(9,I8:I33)</f>
        <v>5342</v>
      </c>
      <c r="F5" s="1511" t="s">
        <v>1615</v>
      </c>
      <c r="G5" s="1512">
        <f>SUBTOTAL(9,J8:J33)</f>
        <v>253</v>
      </c>
    </row>
    <row r="7" spans="2:19" ht="28.5">
      <c r="B7" s="1380" t="s">
        <v>1616</v>
      </c>
      <c r="C7" s="1380" t="s">
        <v>354</v>
      </c>
      <c r="D7" s="1380" t="s">
        <v>380</v>
      </c>
      <c r="E7" s="1380" t="s">
        <v>1617</v>
      </c>
      <c r="F7" s="1380" t="s">
        <v>1618</v>
      </c>
      <c r="G7" s="1380" t="s">
        <v>468</v>
      </c>
      <c r="H7" s="1380" t="s">
        <v>1619</v>
      </c>
      <c r="I7" s="1380" t="s">
        <v>1620</v>
      </c>
      <c r="J7" s="1380" t="s">
        <v>9</v>
      </c>
      <c r="K7" s="1380" t="s">
        <v>384</v>
      </c>
      <c r="L7" s="1380" t="s">
        <v>1621</v>
      </c>
      <c r="M7" s="1380" t="s">
        <v>386</v>
      </c>
      <c r="N7" s="1380" t="s">
        <v>387</v>
      </c>
      <c r="O7" s="1380" t="s">
        <v>20</v>
      </c>
      <c r="P7" s="1380" t="s">
        <v>1623</v>
      </c>
      <c r="Q7" s="1380" t="s">
        <v>1537</v>
      </c>
      <c r="R7" s="1380" t="s">
        <v>388</v>
      </c>
      <c r="S7" s="1388" t="s">
        <v>1624</v>
      </c>
    </row>
    <row r="8" spans="2:19" ht="15" customHeight="1">
      <c r="B8" s="1381"/>
      <c r="C8" s="1408" t="s">
        <v>1823</v>
      </c>
      <c r="D8" s="1658" t="s">
        <v>1839</v>
      </c>
      <c r="E8" s="1658" t="s">
        <v>71</v>
      </c>
      <c r="F8" s="1658" t="s">
        <v>1841</v>
      </c>
      <c r="G8" s="1658" t="s">
        <v>821</v>
      </c>
      <c r="H8" s="1658">
        <v>112</v>
      </c>
      <c r="I8" s="1658">
        <v>112</v>
      </c>
      <c r="J8" s="1658">
        <v>6</v>
      </c>
      <c r="L8" s="1386">
        <v>46145</v>
      </c>
      <c r="M8" s="1537">
        <f t="shared" ref="M8:M9" si="0">+I8/H8</f>
        <v>1</v>
      </c>
      <c r="N8" s="1408" t="s">
        <v>335</v>
      </c>
      <c r="O8" s="1381"/>
      <c r="P8" s="1381"/>
      <c r="Q8" s="1381"/>
      <c r="R8" s="1381" t="s">
        <v>396</v>
      </c>
      <c r="S8" s="1408" t="s">
        <v>28</v>
      </c>
    </row>
    <row r="9" spans="2:19" ht="15" customHeight="1">
      <c r="B9" s="1381"/>
      <c r="C9" s="1408" t="s">
        <v>1823</v>
      </c>
      <c r="D9" s="1658" t="s">
        <v>1840</v>
      </c>
      <c r="E9" s="1658" t="s">
        <v>187</v>
      </c>
      <c r="F9" s="1658" t="s">
        <v>1841</v>
      </c>
      <c r="G9" s="1658" t="s">
        <v>821</v>
      </c>
      <c r="H9" s="1658">
        <v>150</v>
      </c>
      <c r="I9" s="1658">
        <v>132</v>
      </c>
      <c r="J9" s="1658">
        <v>7</v>
      </c>
      <c r="L9" s="1386">
        <v>46138</v>
      </c>
      <c r="M9" s="1537">
        <f t="shared" si="0"/>
        <v>0.88</v>
      </c>
      <c r="N9" s="1408" t="s">
        <v>335</v>
      </c>
      <c r="O9" s="1381"/>
      <c r="P9" s="1381"/>
      <c r="Q9" s="1381"/>
      <c r="R9" s="1659" t="s">
        <v>396</v>
      </c>
      <c r="S9" s="1408" t="s">
        <v>28</v>
      </c>
    </row>
    <row r="10" spans="2:19" ht="15" customHeight="1">
      <c r="B10" s="1381"/>
      <c r="C10" s="1408" t="s">
        <v>1966</v>
      </c>
      <c r="D10" s="1408" t="s">
        <v>1971</v>
      </c>
      <c r="E10" s="1408" t="s">
        <v>238</v>
      </c>
      <c r="F10" s="1408" t="s">
        <v>1976</v>
      </c>
      <c r="G10" s="1408" t="s">
        <v>1980</v>
      </c>
      <c r="H10" s="1408">
        <v>400</v>
      </c>
      <c r="I10" s="1381" t="s">
        <v>1467</v>
      </c>
      <c r="J10" s="1381"/>
      <c r="L10" s="1410">
        <v>46138</v>
      </c>
      <c r="M10" s="1537" t="e">
        <f t="shared" ref="M10:M38" si="1">+I10/H10</f>
        <v>#VALUE!</v>
      </c>
      <c r="N10" s="1381"/>
      <c r="O10" s="1381"/>
      <c r="P10" s="1381"/>
      <c r="Q10" s="1381"/>
      <c r="R10" s="1381"/>
      <c r="S10" s="1381"/>
    </row>
    <row r="11" spans="2:19" ht="15" customHeight="1">
      <c r="B11" s="1381"/>
      <c r="C11" s="1408" t="s">
        <v>1968</v>
      </c>
      <c r="D11" s="1408" t="s">
        <v>1972</v>
      </c>
      <c r="E11" s="1408" t="s">
        <v>102</v>
      </c>
      <c r="F11" s="1408" t="s">
        <v>1978</v>
      </c>
      <c r="G11" s="1408" t="s">
        <v>1981</v>
      </c>
      <c r="H11" s="1408">
        <v>3580</v>
      </c>
      <c r="I11" s="1381"/>
      <c r="J11" s="1381"/>
      <c r="L11" s="1410">
        <v>46138</v>
      </c>
      <c r="M11" s="1537">
        <f t="shared" si="1"/>
        <v>0</v>
      </c>
      <c r="N11" s="1381"/>
      <c r="O11" s="1381"/>
      <c r="P11" s="1381"/>
      <c r="Q11" s="1381"/>
      <c r="R11" s="1381"/>
      <c r="S11" s="1381"/>
    </row>
    <row r="12" spans="2:19" ht="15" customHeight="1">
      <c r="B12" s="1381"/>
      <c r="C12" s="1408" t="s">
        <v>1969</v>
      </c>
      <c r="D12" s="1408" t="s">
        <v>1973</v>
      </c>
      <c r="E12" s="1408" t="s">
        <v>102</v>
      </c>
      <c r="F12" s="1408" t="s">
        <v>1979</v>
      </c>
      <c r="G12" s="1408" t="s">
        <v>1982</v>
      </c>
      <c r="H12" s="1408">
        <v>3120</v>
      </c>
      <c r="I12" s="1381">
        <v>2938</v>
      </c>
      <c r="J12" s="1381">
        <v>170</v>
      </c>
      <c r="L12" s="1410">
        <v>46138</v>
      </c>
      <c r="M12" s="1537">
        <f t="shared" si="1"/>
        <v>0.94166666666666665</v>
      </c>
      <c r="N12" s="1813" t="s">
        <v>1250</v>
      </c>
      <c r="O12" s="1381"/>
      <c r="P12" s="1381"/>
      <c r="Q12" s="1381"/>
      <c r="R12" s="1381" t="s">
        <v>1407</v>
      </c>
      <c r="S12" s="1381" t="s">
        <v>28</v>
      </c>
    </row>
    <row r="13" spans="2:19" ht="15" customHeight="1">
      <c r="B13" s="1381" t="s">
        <v>570</v>
      </c>
      <c r="C13" s="1408" t="s">
        <v>1968</v>
      </c>
      <c r="D13" s="1408" t="s">
        <v>1974</v>
      </c>
      <c r="E13" s="1408" t="s">
        <v>102</v>
      </c>
      <c r="F13" s="1408" t="s">
        <v>1978</v>
      </c>
      <c r="G13" s="1408" t="s">
        <v>1981</v>
      </c>
      <c r="H13" s="1408">
        <v>100</v>
      </c>
      <c r="I13" s="1381"/>
      <c r="J13" s="1381"/>
      <c r="L13" s="1410">
        <v>46138</v>
      </c>
      <c r="M13" s="1537">
        <f t="shared" si="1"/>
        <v>0</v>
      </c>
      <c r="N13" s="1381"/>
      <c r="O13" s="1381"/>
      <c r="P13" s="1381"/>
      <c r="Q13" s="1381"/>
      <c r="R13" s="1381"/>
      <c r="S13" s="1381"/>
    </row>
    <row r="14" spans="2:19" ht="15" customHeight="1">
      <c r="B14" s="1745" t="s">
        <v>570</v>
      </c>
      <c r="C14" s="1408" t="s">
        <v>1969</v>
      </c>
      <c r="D14" s="1408" t="s">
        <v>1975</v>
      </c>
      <c r="E14" s="1408" t="s">
        <v>102</v>
      </c>
      <c r="F14" s="1408" t="s">
        <v>1979</v>
      </c>
      <c r="G14" s="1408" t="s">
        <v>1982</v>
      </c>
      <c r="H14" s="1408">
        <v>100</v>
      </c>
      <c r="I14" s="1381">
        <v>100</v>
      </c>
      <c r="J14" s="1381">
        <v>7</v>
      </c>
      <c r="L14" s="1410">
        <v>46138</v>
      </c>
      <c r="M14" s="1537">
        <f t="shared" si="1"/>
        <v>1</v>
      </c>
      <c r="N14" s="1829" t="s">
        <v>1250</v>
      </c>
      <c r="O14" s="1381"/>
      <c r="P14" s="1381"/>
      <c r="Q14" s="1381"/>
      <c r="R14" s="1813" t="s">
        <v>1407</v>
      </c>
      <c r="S14" s="1813" t="s">
        <v>28</v>
      </c>
    </row>
    <row r="15" spans="2:19">
      <c r="B15" s="1381"/>
      <c r="C15" s="1832" t="s">
        <v>2031</v>
      </c>
      <c r="D15" s="1728" t="s">
        <v>2032</v>
      </c>
      <c r="E15" s="1728" t="s">
        <v>71</v>
      </c>
      <c r="F15" s="1728" t="s">
        <v>2037</v>
      </c>
      <c r="G15" s="1728" t="s">
        <v>2038</v>
      </c>
      <c r="H15" s="1728">
        <v>420</v>
      </c>
      <c r="I15" s="1694">
        <v>422</v>
      </c>
      <c r="J15" s="1694">
        <v>11</v>
      </c>
      <c r="K15" s="1386"/>
      <c r="L15" s="1410">
        <v>46180</v>
      </c>
      <c r="M15" s="1537">
        <f t="shared" si="1"/>
        <v>1.0047619047619047</v>
      </c>
      <c r="N15" s="1694" t="s">
        <v>335</v>
      </c>
      <c r="O15" s="1694"/>
      <c r="P15" s="1694"/>
      <c r="Q15" s="1694"/>
      <c r="R15" s="1821" t="s">
        <v>396</v>
      </c>
      <c r="S15" s="1694" t="s">
        <v>28</v>
      </c>
    </row>
    <row r="16" spans="2:19">
      <c r="B16" s="1381"/>
      <c r="C16" s="1832" t="s">
        <v>2031</v>
      </c>
      <c r="D16" s="1728" t="s">
        <v>2033</v>
      </c>
      <c r="E16" s="1728" t="s">
        <v>71</v>
      </c>
      <c r="F16" s="1728" t="s">
        <v>2037</v>
      </c>
      <c r="G16" s="1728" t="s">
        <v>2038</v>
      </c>
      <c r="H16" s="1728">
        <v>491</v>
      </c>
      <c r="I16" s="1381">
        <v>487</v>
      </c>
      <c r="J16" s="1381">
        <v>13</v>
      </c>
      <c r="L16" s="1410">
        <v>46180</v>
      </c>
      <c r="M16" s="1537">
        <f t="shared" si="1"/>
        <v>0.99185336048879835</v>
      </c>
      <c r="N16" s="1801" t="s">
        <v>335</v>
      </c>
      <c r="O16" s="1381"/>
      <c r="P16" s="1381"/>
      <c r="Q16" s="1381"/>
      <c r="R16" s="1821" t="s">
        <v>396</v>
      </c>
      <c r="S16" s="1813" t="s">
        <v>28</v>
      </c>
    </row>
    <row r="17" spans="2:19">
      <c r="B17" s="1381"/>
      <c r="C17" s="1832" t="s">
        <v>2031</v>
      </c>
      <c r="D17" s="1728" t="s">
        <v>2034</v>
      </c>
      <c r="E17" s="1728" t="s">
        <v>71</v>
      </c>
      <c r="F17" s="1728" t="s">
        <v>2037</v>
      </c>
      <c r="G17" s="1728" t="s">
        <v>2038</v>
      </c>
      <c r="H17" s="1728">
        <v>18</v>
      </c>
      <c r="I17" s="1408">
        <v>18</v>
      </c>
      <c r="J17" s="1381">
        <v>1</v>
      </c>
      <c r="L17" s="1410">
        <v>46180</v>
      </c>
      <c r="M17" s="1537">
        <f t="shared" si="1"/>
        <v>1</v>
      </c>
      <c r="N17" s="1381" t="s">
        <v>335</v>
      </c>
      <c r="O17" s="1381"/>
      <c r="P17" s="1381"/>
      <c r="Q17" s="1381"/>
      <c r="R17" s="1821" t="s">
        <v>396</v>
      </c>
      <c r="S17" s="1813" t="s">
        <v>28</v>
      </c>
    </row>
    <row r="18" spans="2:19">
      <c r="B18" s="1381"/>
      <c r="C18" s="1832" t="s">
        <v>2031</v>
      </c>
      <c r="D18" s="1728" t="s">
        <v>2035</v>
      </c>
      <c r="E18" s="1728" t="s">
        <v>187</v>
      </c>
      <c r="F18" s="1728" t="s">
        <v>2037</v>
      </c>
      <c r="G18" s="1728" t="s">
        <v>2038</v>
      </c>
      <c r="H18" s="1728">
        <v>420</v>
      </c>
      <c r="I18" s="1381">
        <v>414</v>
      </c>
      <c r="J18" s="1381">
        <v>10</v>
      </c>
      <c r="L18" s="1410">
        <v>46166</v>
      </c>
      <c r="M18" s="1537">
        <f t="shared" si="1"/>
        <v>0.98571428571428577</v>
      </c>
      <c r="N18" s="1801" t="s">
        <v>335</v>
      </c>
      <c r="O18" s="1381"/>
      <c r="P18" s="1381"/>
      <c r="Q18" s="1381"/>
      <c r="R18" s="1821" t="s">
        <v>396</v>
      </c>
      <c r="S18" s="1813" t="s">
        <v>28</v>
      </c>
    </row>
    <row r="19" spans="2:19">
      <c r="B19" s="1381"/>
      <c r="C19" s="1832" t="s">
        <v>2031</v>
      </c>
      <c r="D19" s="1728" t="s">
        <v>2036</v>
      </c>
      <c r="E19" s="1728" t="s">
        <v>238</v>
      </c>
      <c r="F19" s="1728" t="s">
        <v>2037</v>
      </c>
      <c r="G19" s="1728" t="s">
        <v>2038</v>
      </c>
      <c r="H19" s="1728">
        <v>430</v>
      </c>
      <c r="I19" s="1381">
        <v>439</v>
      </c>
      <c r="J19" s="1381">
        <v>11</v>
      </c>
      <c r="L19" s="1410">
        <v>46173</v>
      </c>
      <c r="M19" s="1537">
        <f t="shared" si="1"/>
        <v>1.0209302325581395</v>
      </c>
      <c r="N19" s="1728" t="s">
        <v>335</v>
      </c>
      <c r="O19" s="1381"/>
      <c r="P19" s="1381"/>
      <c r="Q19" s="1381"/>
      <c r="R19" s="1821" t="s">
        <v>396</v>
      </c>
      <c r="S19" s="1813" t="s">
        <v>28</v>
      </c>
    </row>
    <row r="20" spans="2:19">
      <c r="B20" s="1381"/>
      <c r="C20" s="1381" t="s">
        <v>2054</v>
      </c>
      <c r="D20" s="1381">
        <v>4702109542</v>
      </c>
      <c r="E20" s="1381" t="s">
        <v>2056</v>
      </c>
      <c r="F20" s="1381" t="s">
        <v>2058</v>
      </c>
      <c r="G20" s="1381" t="s">
        <v>2060</v>
      </c>
      <c r="H20" s="1381">
        <v>2700</v>
      </c>
      <c r="I20" s="1381"/>
      <c r="J20" s="1381"/>
      <c r="L20" s="1386">
        <v>46145</v>
      </c>
      <c r="M20" s="1537">
        <f t="shared" si="1"/>
        <v>0</v>
      </c>
      <c r="N20" s="1381"/>
      <c r="O20" s="1381"/>
      <c r="P20" s="1381"/>
      <c r="Q20" s="1381"/>
      <c r="R20" s="1381"/>
      <c r="S20" s="1381"/>
    </row>
    <row r="21" spans="2:19">
      <c r="B21" s="1381"/>
      <c r="C21" s="1381" t="s">
        <v>2054</v>
      </c>
      <c r="D21" s="1381">
        <v>4702109543</v>
      </c>
      <c r="E21" s="1381" t="s">
        <v>2057</v>
      </c>
      <c r="F21" s="1381" t="s">
        <v>2058</v>
      </c>
      <c r="G21" s="1381" t="s">
        <v>2060</v>
      </c>
      <c r="H21" s="1381">
        <v>2100</v>
      </c>
      <c r="I21" s="1381"/>
      <c r="J21" s="1381"/>
      <c r="L21" s="1386">
        <v>46145</v>
      </c>
      <c r="M21" s="1537">
        <f t="shared" si="1"/>
        <v>0</v>
      </c>
      <c r="N21" s="1381"/>
      <c r="O21" s="1381"/>
      <c r="P21" s="1381"/>
      <c r="Q21" s="1381"/>
      <c r="R21" s="1381"/>
      <c r="S21" s="1381"/>
    </row>
    <row r="22" spans="2:19">
      <c r="B22" s="1381"/>
      <c r="C22" s="1381" t="s">
        <v>2055</v>
      </c>
      <c r="D22" s="1381">
        <v>4702121295</v>
      </c>
      <c r="E22" s="1381" t="s">
        <v>204</v>
      </c>
      <c r="F22" s="1381" t="s">
        <v>2059</v>
      </c>
      <c r="G22" s="1381" t="s">
        <v>2061</v>
      </c>
      <c r="H22" s="1381">
        <v>126</v>
      </c>
      <c r="I22" s="1381"/>
      <c r="J22" s="1381"/>
      <c r="L22" s="1386">
        <v>46145</v>
      </c>
      <c r="M22" s="1537">
        <f t="shared" si="1"/>
        <v>0</v>
      </c>
      <c r="N22" s="1381"/>
      <c r="O22" s="1381"/>
      <c r="P22" s="1381"/>
      <c r="Q22" s="1381"/>
      <c r="R22" s="1381"/>
      <c r="S22" s="1381"/>
    </row>
    <row r="23" spans="2:19">
      <c r="B23" s="1381"/>
      <c r="C23" s="1381" t="s">
        <v>2055</v>
      </c>
      <c r="D23" s="1381">
        <v>4702121294</v>
      </c>
      <c r="E23" s="1381" t="s">
        <v>204</v>
      </c>
      <c r="F23" s="1381" t="s">
        <v>2059</v>
      </c>
      <c r="G23" s="1381" t="s">
        <v>2061</v>
      </c>
      <c r="H23" s="1381">
        <v>84</v>
      </c>
      <c r="I23" s="1381"/>
      <c r="J23" s="1381"/>
      <c r="L23" s="1386">
        <v>46145</v>
      </c>
      <c r="M23" s="1537">
        <f t="shared" si="1"/>
        <v>0</v>
      </c>
      <c r="N23" s="1381"/>
      <c r="O23" s="1381"/>
      <c r="P23" s="1381"/>
      <c r="Q23" s="1381"/>
      <c r="R23" s="1381"/>
      <c r="S23" s="1381"/>
    </row>
    <row r="24" spans="2:19">
      <c r="B24" s="1381"/>
      <c r="C24" s="1381" t="s">
        <v>2055</v>
      </c>
      <c r="D24" s="1381">
        <v>4702111958</v>
      </c>
      <c r="E24" s="1381" t="s">
        <v>102</v>
      </c>
      <c r="F24" s="1381" t="s">
        <v>2059</v>
      </c>
      <c r="G24" s="1381" t="s">
        <v>2061</v>
      </c>
      <c r="H24" s="1381">
        <v>2144</v>
      </c>
      <c r="I24" s="1381"/>
      <c r="J24" s="1381"/>
      <c r="L24" s="1386">
        <v>46145</v>
      </c>
      <c r="M24" s="1537">
        <f t="shared" si="1"/>
        <v>0</v>
      </c>
      <c r="N24" s="1381"/>
      <c r="O24" s="1381"/>
      <c r="P24" s="1381"/>
      <c r="Q24" s="1381"/>
      <c r="R24" s="1381"/>
      <c r="S24" s="1381"/>
    </row>
    <row r="25" spans="2:19">
      <c r="B25" s="1381"/>
      <c r="C25" s="1381" t="s">
        <v>2062</v>
      </c>
      <c r="D25" s="1381">
        <v>4702104682</v>
      </c>
      <c r="E25" s="1381" t="s">
        <v>102</v>
      </c>
      <c r="F25" s="1384" t="s">
        <v>2067</v>
      </c>
      <c r="G25" s="1381" t="s">
        <v>2068</v>
      </c>
      <c r="H25" s="1381">
        <v>460</v>
      </c>
      <c r="I25" s="1381"/>
      <c r="J25" s="1381"/>
      <c r="L25" s="1386">
        <v>46152</v>
      </c>
      <c r="M25" s="1537">
        <f t="shared" si="1"/>
        <v>0</v>
      </c>
      <c r="N25" s="1381"/>
      <c r="O25" s="1381"/>
      <c r="P25" s="1381"/>
      <c r="Q25" s="1381"/>
      <c r="R25" s="1381"/>
      <c r="S25" s="1381"/>
    </row>
    <row r="26" spans="2:19">
      <c r="B26" s="1381"/>
      <c r="C26" s="1381" t="s">
        <v>2062</v>
      </c>
      <c r="D26" s="1381">
        <v>4702121293</v>
      </c>
      <c r="E26" s="1381" t="s">
        <v>204</v>
      </c>
      <c r="F26" s="1384" t="s">
        <v>2067</v>
      </c>
      <c r="G26" s="1381" t="s">
        <v>2068</v>
      </c>
      <c r="H26" s="1381">
        <v>154</v>
      </c>
      <c r="I26" s="1381"/>
      <c r="J26" s="1381"/>
      <c r="L26" s="1386">
        <v>46152</v>
      </c>
      <c r="M26" s="1537">
        <f t="shared" si="1"/>
        <v>0</v>
      </c>
      <c r="N26" s="1381"/>
      <c r="O26" s="1381"/>
      <c r="P26" s="1381"/>
      <c r="Q26" s="1381"/>
      <c r="R26" s="1381"/>
      <c r="S26" s="1381"/>
    </row>
    <row r="27" spans="2:19">
      <c r="B27" s="1381"/>
      <c r="C27" s="1381" t="s">
        <v>2062</v>
      </c>
      <c r="D27" s="1381">
        <v>4702104683</v>
      </c>
      <c r="E27" s="1381" t="s">
        <v>102</v>
      </c>
      <c r="F27" s="1384" t="s">
        <v>2067</v>
      </c>
      <c r="G27" s="1381" t="s">
        <v>2068</v>
      </c>
      <c r="H27" s="1381">
        <v>246</v>
      </c>
      <c r="I27" s="1381"/>
      <c r="J27" s="1381"/>
      <c r="L27" s="1386">
        <v>46152</v>
      </c>
      <c r="M27" s="1537">
        <f t="shared" si="1"/>
        <v>0</v>
      </c>
      <c r="N27" s="1381"/>
      <c r="O27" s="1381"/>
      <c r="P27" s="1381"/>
      <c r="Q27" s="1381"/>
      <c r="R27" s="1381"/>
      <c r="S27" s="1381"/>
    </row>
    <row r="28" spans="2:19">
      <c r="B28" s="1797"/>
      <c r="C28" s="1797" t="s">
        <v>2063</v>
      </c>
      <c r="D28" s="1797">
        <v>4702104684</v>
      </c>
      <c r="E28" s="1797" t="s">
        <v>102</v>
      </c>
      <c r="F28" s="1384">
        <v>712929278004</v>
      </c>
      <c r="G28" s="1797" t="s">
        <v>70</v>
      </c>
      <c r="H28" s="1797">
        <v>440</v>
      </c>
      <c r="I28" s="1797"/>
      <c r="J28" s="1797"/>
      <c r="L28" s="1386">
        <v>46152</v>
      </c>
      <c r="M28" s="1537">
        <f t="shared" si="1"/>
        <v>0</v>
      </c>
      <c r="N28" s="1797"/>
      <c r="O28" s="1797"/>
      <c r="P28" s="1797"/>
      <c r="Q28" s="1797"/>
      <c r="R28" s="1797"/>
      <c r="S28" s="1797"/>
    </row>
    <row r="29" spans="2:19">
      <c r="B29" s="1797"/>
      <c r="C29" s="1797" t="s">
        <v>2064</v>
      </c>
      <c r="D29" s="1797">
        <v>4702104685</v>
      </c>
      <c r="E29" s="1797" t="s">
        <v>102</v>
      </c>
      <c r="F29" s="1384">
        <v>712936019001</v>
      </c>
      <c r="G29" s="1797" t="s">
        <v>2069</v>
      </c>
      <c r="H29" s="1797">
        <v>500</v>
      </c>
      <c r="I29" s="1797"/>
      <c r="J29" s="1797"/>
      <c r="L29" s="1386">
        <v>46152</v>
      </c>
      <c r="M29" s="1537">
        <f t="shared" si="1"/>
        <v>0</v>
      </c>
      <c r="N29" s="1797"/>
      <c r="O29" s="1797"/>
      <c r="P29" s="1797"/>
      <c r="Q29" s="1797"/>
      <c r="R29" s="1797"/>
      <c r="S29" s="1797"/>
    </row>
    <row r="30" spans="2:19">
      <c r="B30" s="1797"/>
      <c r="C30" s="1797" t="s">
        <v>2065</v>
      </c>
      <c r="D30" s="1797">
        <v>4702110009</v>
      </c>
      <c r="E30" s="1797" t="s">
        <v>25</v>
      </c>
      <c r="F30" s="1384">
        <v>712917324001</v>
      </c>
      <c r="G30" s="1797" t="s">
        <v>334</v>
      </c>
      <c r="H30" s="1797">
        <v>300</v>
      </c>
      <c r="I30" s="1797"/>
      <c r="J30" s="1797"/>
      <c r="L30" s="1386">
        <v>46152</v>
      </c>
      <c r="M30" s="1537">
        <f t="shared" si="1"/>
        <v>0</v>
      </c>
      <c r="N30" s="1797"/>
      <c r="O30" s="1797"/>
      <c r="P30" s="1797"/>
      <c r="Q30" s="1797"/>
      <c r="R30" s="1797"/>
      <c r="S30" s="1797"/>
    </row>
    <row r="31" spans="2:19">
      <c r="B31" s="1797"/>
      <c r="C31" s="1797" t="s">
        <v>2066</v>
      </c>
      <c r="D31" s="1797">
        <v>4702110282</v>
      </c>
      <c r="E31" s="1797" t="s">
        <v>25</v>
      </c>
      <c r="F31" s="1384" t="s">
        <v>1977</v>
      </c>
      <c r="G31" s="1797" t="s">
        <v>1980</v>
      </c>
      <c r="H31" s="1797">
        <v>1200</v>
      </c>
      <c r="I31" s="1797"/>
      <c r="J31" s="1797"/>
      <c r="L31" s="1386">
        <v>46152</v>
      </c>
      <c r="M31" s="1537">
        <f t="shared" si="1"/>
        <v>0</v>
      </c>
      <c r="N31" s="1797"/>
      <c r="O31" s="1797"/>
      <c r="P31" s="1797"/>
      <c r="Q31" s="1797"/>
      <c r="R31" s="1797"/>
      <c r="S31" s="1797"/>
    </row>
    <row r="32" spans="2:19">
      <c r="B32" s="1797"/>
      <c r="C32" s="1797" t="s">
        <v>1968</v>
      </c>
      <c r="D32" s="1797">
        <v>4702111954</v>
      </c>
      <c r="E32" s="1797" t="s">
        <v>43</v>
      </c>
      <c r="F32" s="1384" t="s">
        <v>1978</v>
      </c>
      <c r="G32" s="1797" t="s">
        <v>1981</v>
      </c>
      <c r="H32" s="1797">
        <v>320</v>
      </c>
      <c r="I32" s="1797"/>
      <c r="J32" s="1797"/>
      <c r="L32" s="1386">
        <v>46152</v>
      </c>
      <c r="M32" s="1537">
        <f t="shared" si="1"/>
        <v>0</v>
      </c>
      <c r="N32" s="1797"/>
      <c r="O32" s="1797"/>
      <c r="P32" s="1797"/>
      <c r="Q32" s="1797"/>
      <c r="R32" s="1797"/>
      <c r="S32" s="1797"/>
    </row>
    <row r="33" spans="2:19">
      <c r="B33" s="1797"/>
      <c r="C33" s="1797" t="s">
        <v>1969</v>
      </c>
      <c r="D33" s="1797">
        <v>4702111957</v>
      </c>
      <c r="E33" s="1797" t="s">
        <v>43</v>
      </c>
      <c r="F33" s="1384" t="s">
        <v>1979</v>
      </c>
      <c r="G33" s="1797" t="s">
        <v>1982</v>
      </c>
      <c r="H33" s="1797">
        <v>280</v>
      </c>
      <c r="I33" s="1797">
        <v>280</v>
      </c>
      <c r="J33" s="1797">
        <v>17</v>
      </c>
      <c r="L33" s="1386">
        <v>46152</v>
      </c>
      <c r="M33" s="1537">
        <f t="shared" si="1"/>
        <v>1</v>
      </c>
      <c r="N33" s="1813" t="s">
        <v>335</v>
      </c>
      <c r="O33" s="1797"/>
      <c r="P33" s="1797"/>
      <c r="Q33" s="1797"/>
      <c r="R33" s="1813" t="s">
        <v>1407</v>
      </c>
      <c r="S33" s="1813" t="s">
        <v>28</v>
      </c>
    </row>
    <row r="34" spans="2:19">
      <c r="B34" s="1797"/>
      <c r="C34" s="1832" t="s">
        <v>2150</v>
      </c>
      <c r="D34" s="1832" t="s">
        <v>2032</v>
      </c>
      <c r="E34" s="1832" t="s">
        <v>71</v>
      </c>
      <c r="F34" s="1832" t="s">
        <v>2151</v>
      </c>
      <c r="G34" s="1832" t="s">
        <v>2152</v>
      </c>
      <c r="H34" s="1832">
        <v>285</v>
      </c>
      <c r="I34" s="1832">
        <v>285</v>
      </c>
      <c r="J34" s="1832">
        <v>9</v>
      </c>
      <c r="L34" s="1386">
        <v>46180</v>
      </c>
      <c r="M34" s="1537">
        <f t="shared" si="1"/>
        <v>1</v>
      </c>
      <c r="N34" s="1832" t="s">
        <v>335</v>
      </c>
      <c r="O34" s="1797"/>
      <c r="P34" s="1797"/>
      <c r="Q34" s="1797"/>
      <c r="R34" s="1797" t="s">
        <v>396</v>
      </c>
      <c r="S34" s="1832" t="s">
        <v>28</v>
      </c>
    </row>
    <row r="35" spans="2:19">
      <c r="B35" s="1797"/>
      <c r="C35" s="1832" t="s">
        <v>2150</v>
      </c>
      <c r="D35" s="1832" t="s">
        <v>2033</v>
      </c>
      <c r="E35" s="1832" t="s">
        <v>71</v>
      </c>
      <c r="F35" s="1832" t="s">
        <v>2151</v>
      </c>
      <c r="G35" s="1832" t="s">
        <v>2152</v>
      </c>
      <c r="H35" s="1832">
        <v>361</v>
      </c>
      <c r="I35" s="1832">
        <v>367</v>
      </c>
      <c r="J35" s="1832">
        <v>11</v>
      </c>
      <c r="L35" s="1386">
        <v>46180</v>
      </c>
      <c r="M35" s="1537">
        <f t="shared" si="1"/>
        <v>1.0166204986149585</v>
      </c>
      <c r="N35" s="1832" t="s">
        <v>335</v>
      </c>
      <c r="O35" s="1797"/>
      <c r="P35" s="1797"/>
      <c r="Q35" s="1797"/>
      <c r="R35" s="1832" t="s">
        <v>396</v>
      </c>
      <c r="S35" s="1832" t="s">
        <v>28</v>
      </c>
    </row>
    <row r="36" spans="2:19">
      <c r="B36" s="1797"/>
      <c r="C36" s="1832" t="s">
        <v>2150</v>
      </c>
      <c r="D36" s="1832" t="s">
        <v>2034</v>
      </c>
      <c r="E36" s="1832" t="s">
        <v>71</v>
      </c>
      <c r="F36" s="1832" t="s">
        <v>2151</v>
      </c>
      <c r="G36" s="1832" t="s">
        <v>2152</v>
      </c>
      <c r="H36" s="1832">
        <v>18</v>
      </c>
      <c r="I36" s="1832">
        <v>18</v>
      </c>
      <c r="J36" s="1832">
        <v>1</v>
      </c>
      <c r="L36" s="1386">
        <v>46180</v>
      </c>
      <c r="M36" s="1537">
        <f t="shared" si="1"/>
        <v>1</v>
      </c>
      <c r="N36" s="1832" t="s">
        <v>335</v>
      </c>
      <c r="O36" s="1797"/>
      <c r="P36" s="1797"/>
      <c r="Q36" s="1797"/>
      <c r="R36" s="1832" t="s">
        <v>396</v>
      </c>
      <c r="S36" s="1832" t="s">
        <v>28</v>
      </c>
    </row>
    <row r="37" spans="2:19">
      <c r="B37" s="1797"/>
      <c r="C37" s="1832" t="s">
        <v>2150</v>
      </c>
      <c r="D37" s="1832" t="s">
        <v>2035</v>
      </c>
      <c r="E37" s="1832" t="s">
        <v>187</v>
      </c>
      <c r="F37" s="1832" t="s">
        <v>2151</v>
      </c>
      <c r="G37" s="1832" t="s">
        <v>2152</v>
      </c>
      <c r="H37" s="1832">
        <v>255</v>
      </c>
      <c r="I37" s="1832">
        <v>255</v>
      </c>
      <c r="J37" s="1832">
        <v>7</v>
      </c>
      <c r="L37" s="1386">
        <v>46166</v>
      </c>
      <c r="M37" s="1537">
        <f t="shared" si="1"/>
        <v>1</v>
      </c>
      <c r="N37" s="1832" t="s">
        <v>335</v>
      </c>
      <c r="O37" s="1797"/>
      <c r="P37" s="1797"/>
      <c r="Q37" s="1797"/>
      <c r="R37" s="1832" t="s">
        <v>396</v>
      </c>
      <c r="S37" s="1832" t="s">
        <v>28</v>
      </c>
    </row>
    <row r="38" spans="2:19">
      <c r="B38" s="1797"/>
      <c r="C38" s="1832" t="s">
        <v>2150</v>
      </c>
      <c r="D38" s="1832" t="s">
        <v>2036</v>
      </c>
      <c r="E38" s="1832" t="s">
        <v>238</v>
      </c>
      <c r="F38" s="1832" t="s">
        <v>2151</v>
      </c>
      <c r="G38" s="1832" t="s">
        <v>2152</v>
      </c>
      <c r="H38" s="1832">
        <v>180</v>
      </c>
      <c r="I38" s="1832">
        <v>180</v>
      </c>
      <c r="J38" s="1832">
        <v>5</v>
      </c>
      <c r="L38" s="1386">
        <v>46173</v>
      </c>
      <c r="M38" s="1537">
        <f t="shared" si="1"/>
        <v>1</v>
      </c>
      <c r="N38" s="1832" t="s">
        <v>335</v>
      </c>
      <c r="O38" s="1797"/>
      <c r="P38" s="1797"/>
      <c r="Q38" s="1797"/>
      <c r="R38" s="1832" t="s">
        <v>396</v>
      </c>
      <c r="S38" s="1832" t="s">
        <v>28</v>
      </c>
    </row>
    <row r="39" spans="2:19">
      <c r="B39" s="1797"/>
      <c r="C39" s="1797"/>
      <c r="D39" s="1797"/>
      <c r="E39" s="1797"/>
      <c r="F39" s="1797"/>
      <c r="G39" s="1797"/>
      <c r="H39" s="1797"/>
      <c r="I39" s="1797"/>
      <c r="J39" s="1797"/>
      <c r="L39" s="1386"/>
      <c r="M39" s="1382"/>
      <c r="N39" s="1797"/>
      <c r="O39" s="1797"/>
      <c r="P39" s="1797"/>
      <c r="Q39" s="1797"/>
      <c r="R39" s="1797"/>
      <c r="S39" s="1797"/>
    </row>
    <row r="40" spans="2:19">
      <c r="B40" s="1797"/>
      <c r="C40" s="1797"/>
      <c r="D40" s="1797"/>
      <c r="E40" s="1797"/>
      <c r="F40" s="1797"/>
      <c r="G40" s="1797"/>
      <c r="H40" s="1797"/>
      <c r="I40" s="1797"/>
      <c r="J40" s="1797"/>
      <c r="L40" s="1386"/>
      <c r="M40" s="1382"/>
      <c r="N40" s="1797"/>
      <c r="O40" s="1797"/>
      <c r="P40" s="1797"/>
      <c r="Q40" s="1797"/>
      <c r="R40" s="1797"/>
      <c r="S40" s="1797"/>
    </row>
    <row r="41" spans="2:19">
      <c r="B41" s="1797"/>
      <c r="C41" s="1797"/>
      <c r="D41" s="1797"/>
      <c r="E41" s="1797"/>
      <c r="F41" s="1797"/>
      <c r="G41" s="1797"/>
      <c r="H41" s="1797"/>
      <c r="I41" s="1797"/>
      <c r="J41" s="1797"/>
      <c r="L41" s="1386"/>
      <c r="M41" s="1382"/>
      <c r="N41" s="1797"/>
      <c r="O41" s="1797"/>
      <c r="P41" s="1797"/>
      <c r="Q41" s="1797"/>
      <c r="R41" s="1797"/>
      <c r="S41" s="1797"/>
    </row>
    <row r="42" spans="2:19">
      <c r="B42" s="1797"/>
      <c r="C42" s="1797"/>
      <c r="D42" s="1797"/>
      <c r="E42" s="1797"/>
      <c r="F42" s="1797"/>
      <c r="G42" s="1797"/>
      <c r="H42" s="1797"/>
      <c r="I42" s="1797"/>
      <c r="J42" s="1797"/>
      <c r="L42" s="1386"/>
      <c r="M42" s="1382"/>
      <c r="N42" s="1797"/>
      <c r="O42" s="1797"/>
      <c r="P42" s="1797"/>
      <c r="Q42" s="1797"/>
      <c r="R42" s="1797"/>
      <c r="S42" s="1797"/>
    </row>
    <row r="43" spans="2:19">
      <c r="B43" s="1797"/>
      <c r="C43" s="1797"/>
      <c r="D43" s="1797"/>
      <c r="E43" s="1797"/>
      <c r="F43" s="1797"/>
      <c r="G43" s="1797"/>
      <c r="H43" s="1797"/>
      <c r="I43" s="1797"/>
      <c r="J43" s="1797"/>
      <c r="L43" s="1386"/>
      <c r="M43" s="1382"/>
      <c r="N43" s="1797"/>
      <c r="O43" s="1797"/>
      <c r="P43" s="1797"/>
      <c r="Q43" s="1797"/>
      <c r="R43" s="1797"/>
      <c r="S43" s="1797"/>
    </row>
    <row r="44" spans="2:19">
      <c r="B44" s="1797"/>
      <c r="C44" s="1797"/>
      <c r="D44" s="1797"/>
      <c r="E44" s="1797"/>
      <c r="F44" s="1797"/>
      <c r="G44" s="1797"/>
      <c r="H44" s="1797"/>
      <c r="I44" s="1797"/>
      <c r="J44" s="1797"/>
      <c r="L44" s="1386"/>
      <c r="M44" s="1382"/>
      <c r="N44" s="1797"/>
      <c r="O44" s="1797"/>
      <c r="P44" s="1797"/>
      <c r="Q44" s="1797"/>
      <c r="R44" s="1797"/>
      <c r="S44" s="1797"/>
    </row>
    <row r="45" spans="2:19">
      <c r="B45" s="1797"/>
      <c r="C45" s="1797"/>
      <c r="D45" s="1797"/>
      <c r="E45" s="1797"/>
      <c r="F45" s="1797"/>
      <c r="G45" s="1797"/>
      <c r="H45" s="1797"/>
      <c r="I45" s="1797"/>
      <c r="J45" s="1797"/>
      <c r="L45" s="1386"/>
      <c r="M45" s="1382"/>
      <c r="N45" s="1797"/>
      <c r="O45" s="1797"/>
      <c r="P45" s="1797"/>
      <c r="Q45" s="1797"/>
      <c r="R45" s="1797"/>
      <c r="S45" s="1797"/>
    </row>
    <row r="46" spans="2:19">
      <c r="B46" s="1797"/>
      <c r="C46" s="1797"/>
      <c r="D46" s="1797"/>
      <c r="E46" s="1797"/>
      <c r="F46" s="1797"/>
      <c r="G46" s="1797"/>
      <c r="H46" s="1797"/>
      <c r="I46" s="1797"/>
      <c r="J46" s="1797"/>
      <c r="L46" s="1386"/>
      <c r="M46" s="1382"/>
      <c r="N46" s="1797"/>
      <c r="O46" s="1797"/>
      <c r="P46" s="1797"/>
      <c r="Q46" s="1797"/>
      <c r="R46" s="1797"/>
      <c r="S46" s="1797"/>
    </row>
    <row r="47" spans="2:19">
      <c r="B47" s="1797"/>
      <c r="C47" s="1797"/>
      <c r="D47" s="1797"/>
      <c r="E47" s="1797"/>
      <c r="F47" s="1797"/>
      <c r="G47" s="1797"/>
      <c r="H47" s="1797"/>
      <c r="I47" s="1797"/>
      <c r="J47" s="1797"/>
      <c r="L47" s="1386"/>
      <c r="M47" s="1382"/>
      <c r="N47" s="1797"/>
      <c r="O47" s="1797"/>
      <c r="P47" s="1797"/>
      <c r="Q47" s="1797"/>
      <c r="R47" s="1797"/>
      <c r="S47" s="1797"/>
    </row>
    <row r="48" spans="2:19">
      <c r="B48" s="1797"/>
      <c r="C48" s="1797"/>
      <c r="D48" s="1797"/>
      <c r="E48" s="1797"/>
      <c r="F48" s="1797"/>
      <c r="G48" s="1797"/>
      <c r="H48" s="1797"/>
      <c r="I48" s="1797"/>
      <c r="J48" s="1797"/>
      <c r="L48" s="1386"/>
      <c r="M48" s="1382"/>
      <c r="N48" s="1797"/>
      <c r="O48" s="1797"/>
      <c r="P48" s="1797"/>
      <c r="Q48" s="1797"/>
      <c r="R48" s="1797"/>
      <c r="S48" s="1797"/>
    </row>
    <row r="49" spans="2:19">
      <c r="B49" s="1797"/>
      <c r="C49" s="1797"/>
      <c r="D49" s="1797"/>
      <c r="E49" s="1797"/>
      <c r="F49" s="1797"/>
      <c r="G49" s="1797"/>
      <c r="H49" s="1797"/>
      <c r="I49" s="1797"/>
      <c r="J49" s="1797"/>
      <c r="L49" s="1386"/>
      <c r="M49" s="1382"/>
      <c r="N49" s="1797"/>
      <c r="O49" s="1797"/>
      <c r="P49" s="1797"/>
      <c r="Q49" s="1797"/>
      <c r="R49" s="1797"/>
      <c r="S49" s="1797"/>
    </row>
    <row r="50" spans="2:19">
      <c r="B50" s="1797"/>
      <c r="C50" s="1797"/>
      <c r="D50" s="1797"/>
      <c r="E50" s="1797"/>
      <c r="F50" s="1797"/>
      <c r="G50" s="1797"/>
      <c r="H50" s="1797"/>
      <c r="I50" s="1797"/>
      <c r="J50" s="1797"/>
      <c r="L50" s="1386"/>
      <c r="M50" s="1382"/>
      <c r="N50" s="1797"/>
      <c r="O50" s="1797"/>
      <c r="P50" s="1797"/>
      <c r="Q50" s="1797"/>
      <c r="R50" s="1797"/>
      <c r="S50" s="1797"/>
    </row>
    <row r="51" spans="2:19">
      <c r="B51" s="1797"/>
      <c r="C51" s="1797"/>
      <c r="D51" s="1797"/>
      <c r="E51" s="1797"/>
      <c r="F51" s="1797"/>
      <c r="G51" s="1797"/>
      <c r="H51" s="1797"/>
      <c r="I51" s="1797"/>
      <c r="J51" s="1797"/>
      <c r="L51" s="1386"/>
      <c r="M51" s="1382"/>
      <c r="N51" s="1797"/>
      <c r="O51" s="1797"/>
      <c r="P51" s="1797"/>
      <c r="Q51" s="1797"/>
      <c r="R51" s="1797"/>
      <c r="S51" s="1797"/>
    </row>
    <row r="52" spans="2:19">
      <c r="B52" s="1797"/>
      <c r="C52" s="1797"/>
      <c r="D52" s="1797"/>
      <c r="E52" s="1797"/>
      <c r="F52" s="1797"/>
      <c r="G52" s="1797"/>
      <c r="H52" s="1797"/>
      <c r="I52" s="1797"/>
      <c r="J52" s="1797"/>
      <c r="L52" s="1386"/>
      <c r="M52" s="1382"/>
      <c r="N52" s="1797"/>
      <c r="O52" s="1797"/>
      <c r="P52" s="1797"/>
      <c r="Q52" s="1797"/>
      <c r="R52" s="1797"/>
      <c r="S52" s="1797"/>
    </row>
    <row r="53" spans="2:19">
      <c r="B53" s="1797"/>
      <c r="C53" s="1797"/>
      <c r="D53" s="1797"/>
      <c r="E53" s="1797"/>
      <c r="F53" s="1797"/>
      <c r="G53" s="1797"/>
      <c r="H53" s="1797"/>
      <c r="I53" s="1797"/>
      <c r="J53" s="1797"/>
      <c r="L53" s="1386"/>
      <c r="M53" s="1382"/>
      <c r="N53" s="1797"/>
      <c r="O53" s="1797"/>
      <c r="P53" s="1797"/>
      <c r="Q53" s="1797"/>
      <c r="R53" s="1797"/>
      <c r="S53" s="1797"/>
    </row>
    <row r="54" spans="2:19">
      <c r="B54" s="1797"/>
      <c r="C54" s="1797"/>
      <c r="D54" s="1797"/>
      <c r="E54" s="1797"/>
      <c r="F54" s="1797"/>
      <c r="G54" s="1797"/>
      <c r="H54" s="1797"/>
      <c r="I54" s="1797"/>
      <c r="J54" s="1797"/>
      <c r="L54" s="1386"/>
      <c r="M54" s="1382"/>
      <c r="N54" s="1797"/>
      <c r="O54" s="1797"/>
      <c r="P54" s="1797"/>
      <c r="Q54" s="1797"/>
      <c r="R54" s="1797"/>
      <c r="S54" s="1797"/>
    </row>
    <row r="55" spans="2:19">
      <c r="B55" s="1797"/>
      <c r="C55" s="1797"/>
      <c r="D55" s="1797"/>
      <c r="E55" s="1797"/>
      <c r="F55" s="1797"/>
      <c r="G55" s="1797"/>
      <c r="H55" s="1797"/>
      <c r="I55" s="1797"/>
      <c r="J55" s="1797"/>
      <c r="L55" s="1386"/>
      <c r="M55" s="1382"/>
      <c r="N55" s="1797"/>
      <c r="O55" s="1797"/>
      <c r="P55" s="1797"/>
      <c r="Q55" s="1797"/>
      <c r="R55" s="1797"/>
      <c r="S55" s="1797"/>
    </row>
    <row r="56" spans="2:19">
      <c r="B56" s="1797"/>
      <c r="C56" s="1797"/>
      <c r="D56" s="1797"/>
      <c r="E56" s="1797"/>
      <c r="F56" s="1797"/>
      <c r="G56" s="1797"/>
      <c r="H56" s="1797"/>
      <c r="I56" s="1797"/>
      <c r="J56" s="1797"/>
      <c r="L56" s="1386"/>
      <c r="M56" s="1382"/>
      <c r="N56" s="1797"/>
      <c r="O56" s="1797"/>
      <c r="P56" s="1797"/>
      <c r="Q56" s="1797"/>
      <c r="R56" s="1797"/>
      <c r="S56" s="1797"/>
    </row>
    <row r="57" spans="2:19">
      <c r="B57" s="1797"/>
      <c r="C57" s="1797"/>
      <c r="D57" s="1797"/>
      <c r="E57" s="1797"/>
      <c r="F57" s="1797"/>
      <c r="G57" s="1797"/>
      <c r="H57" s="1797"/>
      <c r="I57" s="1797"/>
      <c r="J57" s="1797"/>
      <c r="L57" s="1386"/>
      <c r="M57" s="1382"/>
      <c r="N57" s="1797"/>
      <c r="O57" s="1797"/>
      <c r="P57" s="1797"/>
      <c r="Q57" s="1797"/>
      <c r="R57" s="1797"/>
      <c r="S57" s="1797"/>
    </row>
    <row r="58" spans="2:19">
      <c r="B58" s="1797"/>
      <c r="C58" s="1797"/>
      <c r="D58" s="1797"/>
      <c r="E58" s="1797"/>
      <c r="F58" s="1797"/>
      <c r="G58" s="1797"/>
      <c r="H58" s="1797"/>
      <c r="I58" s="1797"/>
      <c r="J58" s="1797"/>
      <c r="L58" s="1386"/>
      <c r="M58" s="1382"/>
      <c r="N58" s="1797"/>
      <c r="O58" s="1797"/>
      <c r="P58" s="1797"/>
      <c r="Q58" s="1797"/>
      <c r="R58" s="1797"/>
      <c r="S58" s="1797"/>
    </row>
    <row r="59" spans="2:19">
      <c r="B59" s="1797"/>
      <c r="C59" s="1797"/>
      <c r="D59" s="1797"/>
      <c r="E59" s="1797"/>
      <c r="F59" s="1797"/>
      <c r="G59" s="1797"/>
      <c r="H59" s="1797"/>
      <c r="I59" s="1797"/>
      <c r="J59" s="1797"/>
      <c r="L59" s="1386"/>
      <c r="M59" s="1382"/>
      <c r="N59" s="1797"/>
      <c r="O59" s="1797"/>
      <c r="P59" s="1797"/>
      <c r="Q59" s="1797"/>
      <c r="R59" s="1797"/>
      <c r="S59" s="1797"/>
    </row>
    <row r="60" spans="2:19">
      <c r="B60" s="1797"/>
      <c r="C60" s="1797"/>
      <c r="D60" s="1797"/>
      <c r="E60" s="1797"/>
      <c r="F60" s="1797"/>
      <c r="G60" s="1797"/>
      <c r="H60" s="1797"/>
      <c r="I60" s="1797"/>
      <c r="J60" s="1797"/>
      <c r="L60" s="1386"/>
      <c r="M60" s="1382"/>
      <c r="N60" s="1797"/>
      <c r="O60" s="1797"/>
      <c r="P60" s="1797"/>
      <c r="Q60" s="1797"/>
      <c r="R60" s="1797"/>
      <c r="S60" s="1797"/>
    </row>
    <row r="61" spans="2:19">
      <c r="B61" s="1797"/>
      <c r="C61" s="1797"/>
      <c r="D61" s="1797"/>
      <c r="E61" s="1797"/>
      <c r="F61" s="1797"/>
      <c r="G61" s="1797"/>
      <c r="H61" s="1797"/>
      <c r="I61" s="1797"/>
      <c r="J61" s="1797"/>
      <c r="L61" s="1386"/>
      <c r="M61" s="1382"/>
      <c r="N61" s="1797"/>
      <c r="O61" s="1797"/>
      <c r="P61" s="1797"/>
      <c r="Q61" s="1797"/>
      <c r="R61" s="1797"/>
      <c r="S61" s="1797"/>
    </row>
    <row r="62" spans="2:19">
      <c r="B62" s="1797"/>
      <c r="C62" s="1797"/>
      <c r="D62" s="1797"/>
      <c r="E62" s="1797"/>
      <c r="F62" s="1797"/>
      <c r="G62" s="1797"/>
      <c r="H62" s="1797"/>
      <c r="I62" s="1797"/>
      <c r="J62" s="1797"/>
      <c r="L62" s="1386"/>
      <c r="M62" s="1382"/>
      <c r="N62" s="1797"/>
      <c r="O62" s="1797"/>
      <c r="P62" s="1797"/>
      <c r="Q62" s="1797"/>
      <c r="R62" s="1797"/>
      <c r="S62" s="1797"/>
    </row>
    <row r="63" spans="2:19">
      <c r="B63" s="1797"/>
      <c r="C63" s="1797"/>
      <c r="D63" s="1797"/>
      <c r="E63" s="1797"/>
      <c r="F63" s="1797"/>
      <c r="G63" s="1797"/>
      <c r="H63" s="1797"/>
      <c r="I63" s="1797"/>
      <c r="J63" s="1797"/>
      <c r="L63" s="1386"/>
      <c r="M63" s="1382"/>
      <c r="N63" s="1797"/>
      <c r="O63" s="1797"/>
      <c r="P63" s="1797"/>
      <c r="Q63" s="1797"/>
      <c r="R63" s="1797"/>
      <c r="S63" s="1797"/>
    </row>
    <row r="64" spans="2:19">
      <c r="B64" s="1797"/>
      <c r="C64" s="1797"/>
      <c r="D64" s="1797"/>
      <c r="E64" s="1797"/>
      <c r="F64" s="1797"/>
      <c r="G64" s="1797"/>
      <c r="H64" s="1797"/>
      <c r="I64" s="1797"/>
      <c r="J64" s="1797"/>
      <c r="L64" s="1386"/>
      <c r="M64" s="1382"/>
      <c r="N64" s="1797"/>
      <c r="O64" s="1797"/>
      <c r="P64" s="1797"/>
      <c r="Q64" s="1797"/>
      <c r="R64" s="1797"/>
      <c r="S64" s="1797"/>
    </row>
    <row r="65" spans="2:19">
      <c r="B65" s="1797"/>
      <c r="C65" s="1797"/>
      <c r="D65" s="1797"/>
      <c r="E65" s="1797"/>
      <c r="F65" s="1797"/>
      <c r="G65" s="1797"/>
      <c r="H65" s="1797"/>
      <c r="I65" s="1797"/>
      <c r="J65" s="1797"/>
      <c r="L65" s="1386"/>
      <c r="M65" s="1382"/>
      <c r="N65" s="1797"/>
      <c r="O65" s="1797"/>
      <c r="P65" s="1797"/>
      <c r="Q65" s="1797"/>
      <c r="R65" s="1797"/>
      <c r="S65" s="1797"/>
    </row>
    <row r="66" spans="2:19">
      <c r="B66" s="1797"/>
      <c r="C66" s="1797"/>
      <c r="D66" s="1797"/>
      <c r="E66" s="1797"/>
      <c r="F66" s="1797"/>
      <c r="G66" s="1797"/>
      <c r="H66" s="1797"/>
      <c r="I66" s="1797"/>
      <c r="J66" s="1797"/>
      <c r="L66" s="1386"/>
      <c r="M66" s="1382"/>
      <c r="N66" s="1797"/>
      <c r="O66" s="1797"/>
      <c r="P66" s="1797"/>
      <c r="Q66" s="1797"/>
      <c r="R66" s="1797"/>
      <c r="S66" s="1797"/>
    </row>
    <row r="67" spans="2:19">
      <c r="B67" s="1797"/>
      <c r="C67" s="1797"/>
      <c r="D67" s="1797"/>
      <c r="E67" s="1797"/>
      <c r="F67" s="1797"/>
      <c r="G67" s="1797"/>
      <c r="H67" s="1797"/>
      <c r="I67" s="1797"/>
      <c r="J67" s="1797"/>
      <c r="L67" s="1386"/>
      <c r="M67" s="1382"/>
      <c r="N67" s="1797"/>
      <c r="O67" s="1797"/>
      <c r="P67" s="1797"/>
      <c r="Q67" s="1797"/>
      <c r="R67" s="1797"/>
      <c r="S67" s="1797"/>
    </row>
    <row r="68" spans="2:19">
      <c r="B68" s="1797"/>
      <c r="C68" s="1797"/>
      <c r="D68" s="1797"/>
      <c r="E68" s="1797"/>
      <c r="F68" s="1797"/>
      <c r="G68" s="1797"/>
      <c r="H68" s="1797"/>
      <c r="I68" s="1797"/>
      <c r="J68" s="1797"/>
      <c r="L68" s="1386"/>
      <c r="M68" s="1382"/>
      <c r="N68" s="1797"/>
      <c r="O68" s="1797"/>
      <c r="P68" s="1797"/>
      <c r="Q68" s="1797"/>
      <c r="R68" s="1797"/>
      <c r="S68" s="1797"/>
    </row>
    <row r="69" spans="2:19">
      <c r="B69" s="1797"/>
      <c r="C69" s="1797"/>
      <c r="D69" s="1797"/>
      <c r="E69" s="1797"/>
      <c r="F69" s="1797"/>
      <c r="G69" s="1797"/>
      <c r="H69" s="1797"/>
      <c r="I69" s="1797"/>
      <c r="J69" s="1797"/>
      <c r="L69" s="1386"/>
      <c r="M69" s="1382"/>
      <c r="N69" s="1797"/>
      <c r="O69" s="1797"/>
      <c r="P69" s="1797"/>
      <c r="Q69" s="1797"/>
      <c r="R69" s="1797"/>
      <c r="S69" s="1797"/>
    </row>
    <row r="70" spans="2:19">
      <c r="B70" s="1797"/>
      <c r="C70" s="1797"/>
      <c r="D70" s="1797"/>
      <c r="E70" s="1797"/>
      <c r="F70" s="1797"/>
      <c r="G70" s="1797"/>
      <c r="H70" s="1797"/>
      <c r="I70" s="1797"/>
      <c r="J70" s="1797"/>
      <c r="L70" s="1386"/>
      <c r="M70" s="1382"/>
      <c r="N70" s="1797"/>
      <c r="O70" s="1797"/>
      <c r="P70" s="1797"/>
      <c r="Q70" s="1797"/>
      <c r="R70" s="1797"/>
      <c r="S70" s="1797"/>
    </row>
    <row r="71" spans="2:19">
      <c r="B71" s="1797"/>
      <c r="C71" s="1797"/>
      <c r="D71" s="1797"/>
      <c r="E71" s="1797"/>
      <c r="F71" s="1797"/>
      <c r="G71" s="1797"/>
      <c r="H71" s="1797"/>
      <c r="I71" s="1797"/>
      <c r="J71" s="1797"/>
      <c r="L71" s="1386"/>
      <c r="M71" s="1382"/>
      <c r="N71" s="1797"/>
      <c r="O71" s="1797"/>
      <c r="P71" s="1797"/>
      <c r="Q71" s="1797"/>
      <c r="R71" s="1797"/>
      <c r="S71" s="1797"/>
    </row>
    <row r="72" spans="2:19">
      <c r="B72" s="1797"/>
      <c r="C72" s="1797"/>
      <c r="D72" s="1797"/>
      <c r="E72" s="1797"/>
      <c r="F72" s="1797"/>
      <c r="G72" s="1797"/>
      <c r="H72" s="1797"/>
      <c r="I72" s="1797"/>
      <c r="J72" s="1797"/>
      <c r="L72" s="1386"/>
      <c r="M72" s="1382"/>
      <c r="N72" s="1797"/>
      <c r="O72" s="1797"/>
      <c r="P72" s="1797"/>
      <c r="Q72" s="1797"/>
      <c r="R72" s="1797"/>
      <c r="S72" s="1797"/>
    </row>
    <row r="73" spans="2:19">
      <c r="B73" s="1797"/>
      <c r="C73" s="1797"/>
      <c r="D73" s="1797"/>
      <c r="E73" s="1797"/>
      <c r="F73" s="1797"/>
      <c r="G73" s="1797"/>
      <c r="H73" s="1797"/>
      <c r="I73" s="1797"/>
      <c r="J73" s="1797"/>
      <c r="L73" s="1386"/>
      <c r="M73" s="1382"/>
      <c r="N73" s="1797"/>
      <c r="O73" s="1797"/>
      <c r="P73" s="1797"/>
      <c r="Q73" s="1797"/>
      <c r="R73" s="1797"/>
      <c r="S73" s="1797"/>
    </row>
    <row r="74" spans="2:19">
      <c r="B74" s="1797"/>
      <c r="C74" s="1797"/>
      <c r="D74" s="1797"/>
      <c r="E74" s="1797"/>
      <c r="F74" s="1797"/>
      <c r="G74" s="1797"/>
      <c r="H74" s="1797"/>
      <c r="I74" s="1797"/>
      <c r="J74" s="1797"/>
      <c r="L74" s="1386"/>
      <c r="M74" s="1382"/>
      <c r="N74" s="1797"/>
      <c r="O74" s="1797"/>
      <c r="P74" s="1797"/>
      <c r="Q74" s="1797"/>
      <c r="R74" s="1797"/>
      <c r="S74" s="1797"/>
    </row>
    <row r="75" spans="2:19">
      <c r="B75" s="1797"/>
      <c r="C75" s="1797"/>
      <c r="D75" s="1797"/>
      <c r="E75" s="1797"/>
      <c r="F75" s="1797"/>
      <c r="G75" s="1797"/>
      <c r="H75" s="1797"/>
      <c r="I75" s="1797"/>
      <c r="J75" s="1797"/>
      <c r="L75" s="1386"/>
      <c r="M75" s="1382"/>
      <c r="N75" s="1797"/>
      <c r="O75" s="1797"/>
      <c r="P75" s="1797"/>
      <c r="Q75" s="1797"/>
      <c r="R75" s="1797"/>
      <c r="S75" s="1797"/>
    </row>
    <row r="76" spans="2:19">
      <c r="B76" s="1797"/>
      <c r="C76" s="1797"/>
      <c r="D76" s="1797"/>
      <c r="E76" s="1797"/>
      <c r="F76" s="1797"/>
      <c r="G76" s="1797"/>
      <c r="H76" s="1797"/>
      <c r="I76" s="1797"/>
      <c r="J76" s="1797"/>
      <c r="L76" s="1386"/>
      <c r="M76" s="1382"/>
      <c r="N76" s="1797"/>
      <c r="O76" s="1797"/>
      <c r="P76" s="1797"/>
      <c r="Q76" s="1797"/>
      <c r="R76" s="1797"/>
      <c r="S76" s="1797"/>
    </row>
    <row r="77" spans="2:19">
      <c r="B77" s="1797"/>
      <c r="C77" s="1797"/>
      <c r="D77" s="1797"/>
      <c r="E77" s="1797"/>
      <c r="F77" s="1797"/>
      <c r="G77" s="1797"/>
      <c r="H77" s="1797"/>
      <c r="I77" s="1797"/>
      <c r="J77" s="1797"/>
      <c r="L77" s="1386"/>
      <c r="M77" s="1382"/>
      <c r="N77" s="1797"/>
      <c r="O77" s="1797"/>
      <c r="P77" s="1797"/>
      <c r="Q77" s="1797"/>
      <c r="R77" s="1797"/>
      <c r="S77" s="1797"/>
    </row>
    <row r="78" spans="2:19">
      <c r="B78" s="1797"/>
      <c r="C78" s="1797"/>
      <c r="D78" s="1797"/>
      <c r="E78" s="1797"/>
      <c r="F78" s="1797"/>
      <c r="G78" s="1797"/>
      <c r="H78" s="1797"/>
      <c r="I78" s="1797"/>
      <c r="J78" s="1797"/>
      <c r="L78" s="1386"/>
      <c r="M78" s="1382"/>
      <c r="N78" s="1797"/>
      <c r="O78" s="1797"/>
      <c r="P78" s="1797"/>
      <c r="Q78" s="1797"/>
      <c r="R78" s="1797"/>
      <c r="S78" s="1797"/>
    </row>
    <row r="79" spans="2:19">
      <c r="B79" s="1797"/>
      <c r="C79" s="1797"/>
      <c r="D79" s="1797"/>
      <c r="E79" s="1797"/>
      <c r="F79" s="1797"/>
      <c r="G79" s="1797"/>
      <c r="H79" s="1797"/>
      <c r="I79" s="1797"/>
      <c r="J79" s="1797"/>
      <c r="L79" s="1386"/>
      <c r="M79" s="1382"/>
      <c r="N79" s="1797"/>
      <c r="O79" s="1797"/>
      <c r="P79" s="1797"/>
      <c r="Q79" s="1797"/>
      <c r="R79" s="1797"/>
      <c r="S79" s="1797"/>
    </row>
    <row r="80" spans="2:19">
      <c r="B80" s="1797"/>
      <c r="C80" s="1797"/>
      <c r="D80" s="1797"/>
      <c r="E80" s="1797"/>
      <c r="F80" s="1797"/>
      <c r="G80" s="1797"/>
      <c r="H80" s="1797"/>
      <c r="I80" s="1797"/>
      <c r="J80" s="1797"/>
      <c r="L80" s="1386"/>
      <c r="M80" s="1382"/>
      <c r="N80" s="1797"/>
      <c r="O80" s="1797"/>
      <c r="P80" s="1797"/>
      <c r="Q80" s="1797"/>
      <c r="R80" s="1797"/>
      <c r="S80" s="1797"/>
    </row>
    <row r="81" spans="2:19">
      <c r="B81" s="1797"/>
      <c r="C81" s="1797"/>
      <c r="D81" s="1797"/>
      <c r="E81" s="1797"/>
      <c r="F81" s="1797"/>
      <c r="G81" s="1797"/>
      <c r="H81" s="1797"/>
      <c r="I81" s="1797"/>
      <c r="J81" s="1797"/>
      <c r="L81" s="1386"/>
      <c r="M81" s="1382"/>
      <c r="N81" s="1797"/>
      <c r="O81" s="1797"/>
      <c r="P81" s="1797"/>
      <c r="Q81" s="1797"/>
      <c r="R81" s="1797"/>
      <c r="S81" s="1797"/>
    </row>
    <row r="82" spans="2:19">
      <c r="B82" s="1797"/>
      <c r="C82" s="1797"/>
      <c r="D82" s="1797"/>
      <c r="E82" s="1797"/>
      <c r="F82" s="1797"/>
      <c r="G82" s="1797"/>
      <c r="H82" s="1797"/>
      <c r="I82" s="1797"/>
      <c r="J82" s="1797"/>
      <c r="L82" s="1386"/>
      <c r="M82" s="1382"/>
      <c r="N82" s="1797"/>
      <c r="O82" s="1797"/>
      <c r="P82" s="1797"/>
      <c r="Q82" s="1797"/>
      <c r="R82" s="1797"/>
      <c r="S82" s="1797"/>
    </row>
    <row r="83" spans="2:19">
      <c r="B83" s="1797"/>
      <c r="C83" s="1797"/>
      <c r="D83" s="1797"/>
      <c r="E83" s="1797"/>
      <c r="F83" s="1797"/>
      <c r="G83" s="1797"/>
      <c r="H83" s="1797"/>
      <c r="I83" s="1797"/>
      <c r="J83" s="1797"/>
      <c r="L83" s="1386"/>
      <c r="M83" s="1382"/>
      <c r="N83" s="1797"/>
      <c r="O83" s="1797"/>
      <c r="P83" s="1797"/>
      <c r="Q83" s="1797"/>
      <c r="R83" s="1797"/>
      <c r="S83" s="1797"/>
    </row>
    <row r="84" spans="2:19">
      <c r="B84" s="1797"/>
      <c r="C84" s="1797"/>
      <c r="D84" s="1797"/>
      <c r="E84" s="1797"/>
      <c r="F84" s="1797"/>
      <c r="G84" s="1797"/>
      <c r="H84" s="1797"/>
      <c r="I84" s="1797"/>
      <c r="J84" s="1797"/>
      <c r="L84" s="1386"/>
      <c r="M84" s="1382"/>
      <c r="N84" s="1797"/>
      <c r="O84" s="1797"/>
      <c r="P84" s="1797"/>
      <c r="Q84" s="1797"/>
      <c r="R84" s="1797"/>
      <c r="S84" s="1797"/>
    </row>
    <row r="85" spans="2:19">
      <c r="B85" s="1797"/>
      <c r="C85" s="1797"/>
      <c r="D85" s="1797"/>
      <c r="E85" s="1797"/>
      <c r="F85" s="1797"/>
      <c r="G85" s="1797"/>
      <c r="H85" s="1797"/>
      <c r="I85" s="1797"/>
      <c r="J85" s="1797"/>
      <c r="L85" s="1386"/>
      <c r="M85" s="1382"/>
      <c r="N85" s="1797"/>
      <c r="O85" s="1797"/>
      <c r="P85" s="1797"/>
      <c r="Q85" s="1797"/>
      <c r="R85" s="1797"/>
      <c r="S85" s="1797"/>
    </row>
    <row r="86" spans="2:19">
      <c r="B86" s="1797"/>
      <c r="C86" s="1797"/>
      <c r="D86" s="1797"/>
      <c r="E86" s="1797"/>
      <c r="F86" s="1797"/>
      <c r="G86" s="1797"/>
      <c r="H86" s="1797"/>
      <c r="I86" s="1797"/>
      <c r="J86" s="1797"/>
      <c r="L86" s="1386"/>
      <c r="M86" s="1382"/>
      <c r="N86" s="1797"/>
      <c r="O86" s="1797"/>
      <c r="P86" s="1797"/>
      <c r="Q86" s="1797"/>
      <c r="R86" s="1797"/>
      <c r="S86" s="1797"/>
    </row>
    <row r="87" spans="2:19">
      <c r="B87" s="1797"/>
      <c r="C87" s="1797"/>
      <c r="D87" s="1797"/>
      <c r="E87" s="1797"/>
      <c r="F87" s="1797"/>
      <c r="G87" s="1797"/>
      <c r="H87" s="1797"/>
      <c r="I87" s="1797"/>
      <c r="J87" s="1797"/>
      <c r="L87" s="1386"/>
      <c r="M87" s="1382"/>
      <c r="N87" s="1797"/>
      <c r="O87" s="1797"/>
      <c r="P87" s="1797"/>
      <c r="Q87" s="1797"/>
      <c r="R87" s="1797"/>
      <c r="S87" s="1797"/>
    </row>
    <row r="88" spans="2:19">
      <c r="B88" s="1797"/>
      <c r="C88" s="1797"/>
      <c r="D88" s="1797"/>
      <c r="E88" s="1797"/>
      <c r="F88" s="1797"/>
      <c r="G88" s="1797"/>
      <c r="H88" s="1797"/>
      <c r="I88" s="1797"/>
      <c r="J88" s="1797"/>
      <c r="L88" s="1386"/>
      <c r="M88" s="1382"/>
      <c r="N88" s="1797"/>
      <c r="O88" s="1797"/>
      <c r="P88" s="1797"/>
      <c r="Q88" s="1797"/>
      <c r="R88" s="1797"/>
      <c r="S88" s="1797"/>
    </row>
    <row r="89" spans="2:19">
      <c r="B89" s="1797"/>
      <c r="C89" s="1797"/>
      <c r="D89" s="1797"/>
      <c r="E89" s="1797"/>
      <c r="F89" s="1797"/>
      <c r="G89" s="1797"/>
      <c r="H89" s="1797"/>
      <c r="I89" s="1797"/>
      <c r="J89" s="1797"/>
      <c r="L89" s="1386"/>
      <c r="M89" s="1382"/>
      <c r="N89" s="1797"/>
      <c r="O89" s="1797"/>
      <c r="P89" s="1797"/>
      <c r="Q89" s="1797"/>
      <c r="R89" s="1797"/>
      <c r="S89" s="1797"/>
    </row>
    <row r="90" spans="2:19">
      <c r="B90" s="1797"/>
      <c r="C90" s="1797"/>
      <c r="D90" s="1797"/>
      <c r="E90" s="1797"/>
      <c r="F90" s="1797"/>
      <c r="G90" s="1797"/>
      <c r="H90" s="1797"/>
      <c r="I90" s="1797"/>
      <c r="J90" s="1797"/>
      <c r="L90" s="1386"/>
      <c r="M90" s="1382"/>
      <c r="N90" s="1797"/>
      <c r="O90" s="1797"/>
      <c r="P90" s="1797"/>
      <c r="Q90" s="1797"/>
      <c r="R90" s="1797"/>
      <c r="S90" s="1797"/>
    </row>
    <row r="91" spans="2:19">
      <c r="B91" s="1797"/>
      <c r="C91" s="1797"/>
      <c r="D91" s="1797"/>
      <c r="E91" s="1797"/>
      <c r="F91" s="1797"/>
      <c r="G91" s="1797"/>
      <c r="H91" s="1797"/>
      <c r="I91" s="1797"/>
      <c r="J91" s="1797"/>
      <c r="L91" s="1386"/>
      <c r="M91" s="1382"/>
      <c r="N91" s="1797"/>
      <c r="O91" s="1797"/>
      <c r="P91" s="1797"/>
      <c r="Q91" s="1797"/>
      <c r="R91" s="1797"/>
      <c r="S91" s="1797"/>
    </row>
    <row r="92" spans="2:19">
      <c r="B92" s="1797"/>
      <c r="C92" s="1797"/>
      <c r="D92" s="1797"/>
      <c r="E92" s="1797"/>
      <c r="F92" s="1797"/>
      <c r="G92" s="1797"/>
      <c r="H92" s="1797"/>
      <c r="I92" s="1797"/>
      <c r="J92" s="1797"/>
      <c r="L92" s="1386"/>
      <c r="M92" s="1382"/>
      <c r="N92" s="1797"/>
      <c r="O92" s="1797"/>
      <c r="P92" s="1797"/>
      <c r="Q92" s="1797"/>
      <c r="R92" s="1797"/>
      <c r="S92" s="1797"/>
    </row>
    <row r="93" spans="2:19">
      <c r="B93" s="1797"/>
      <c r="C93" s="1797"/>
      <c r="D93" s="1797"/>
      <c r="E93" s="1797"/>
      <c r="F93" s="1797"/>
      <c r="G93" s="1797"/>
      <c r="H93" s="1797"/>
      <c r="I93" s="1797"/>
      <c r="J93" s="1797"/>
      <c r="L93" s="1386"/>
      <c r="M93" s="1382"/>
      <c r="N93" s="1797"/>
      <c r="O93" s="1797"/>
      <c r="P93" s="1797"/>
      <c r="Q93" s="1797"/>
      <c r="R93" s="1797"/>
      <c r="S93" s="1797"/>
    </row>
    <row r="94" spans="2:19">
      <c r="B94" s="1797"/>
      <c r="C94" s="1797"/>
      <c r="D94" s="1797"/>
      <c r="E94" s="1797"/>
      <c r="F94" s="1797"/>
      <c r="G94" s="1797"/>
      <c r="H94" s="1797"/>
      <c r="I94" s="1797"/>
      <c r="J94" s="1797"/>
      <c r="L94" s="1386"/>
      <c r="M94" s="1382"/>
      <c r="N94" s="1797"/>
      <c r="O94" s="1797"/>
      <c r="P94" s="1797"/>
      <c r="Q94" s="1797"/>
      <c r="R94" s="1797"/>
      <c r="S94" s="1797"/>
    </row>
    <row r="95" spans="2:19">
      <c r="B95" s="1797"/>
      <c r="C95" s="1797"/>
      <c r="D95" s="1797"/>
      <c r="E95" s="1797"/>
      <c r="F95" s="1797"/>
      <c r="G95" s="1797"/>
      <c r="H95" s="1797"/>
      <c r="I95" s="1797"/>
      <c r="J95" s="1797"/>
      <c r="L95" s="1386"/>
      <c r="M95" s="1382"/>
      <c r="N95" s="1797"/>
      <c r="O95" s="1797"/>
      <c r="P95" s="1797"/>
      <c r="Q95" s="1797"/>
      <c r="R95" s="1797"/>
      <c r="S95" s="1797"/>
    </row>
    <row r="96" spans="2:19">
      <c r="B96" s="1797"/>
      <c r="C96" s="1797"/>
      <c r="D96" s="1797"/>
      <c r="E96" s="1797"/>
      <c r="F96" s="1797"/>
      <c r="G96" s="1797"/>
      <c r="H96" s="1797"/>
      <c r="I96" s="1797"/>
      <c r="J96" s="1797"/>
      <c r="L96" s="1386"/>
      <c r="M96" s="1382"/>
      <c r="N96" s="1797"/>
      <c r="O96" s="1797"/>
      <c r="P96" s="1797"/>
      <c r="Q96" s="1797"/>
      <c r="R96" s="1797"/>
      <c r="S96" s="1797"/>
    </row>
    <row r="97" spans="2:19">
      <c r="B97" s="1797"/>
      <c r="C97" s="1797"/>
      <c r="D97" s="1797"/>
      <c r="E97" s="1797"/>
      <c r="F97" s="1797"/>
      <c r="G97" s="1797"/>
      <c r="H97" s="1797"/>
      <c r="I97" s="1797"/>
      <c r="J97" s="1797"/>
      <c r="L97" s="1386"/>
      <c r="M97" s="1382"/>
      <c r="N97" s="1797"/>
      <c r="O97" s="1797"/>
      <c r="P97" s="1797"/>
      <c r="Q97" s="1797"/>
      <c r="R97" s="1797"/>
      <c r="S97" s="1797"/>
    </row>
    <row r="98" spans="2:19">
      <c r="B98" s="1797"/>
      <c r="C98" s="1797"/>
      <c r="D98" s="1797"/>
      <c r="E98" s="1797"/>
      <c r="F98" s="1797"/>
      <c r="G98" s="1797"/>
      <c r="H98" s="1797"/>
      <c r="I98" s="1797"/>
      <c r="J98" s="1797"/>
      <c r="L98" s="1386"/>
      <c r="M98" s="1382"/>
      <c r="N98" s="1797"/>
      <c r="O98" s="1797"/>
      <c r="P98" s="1797"/>
      <c r="Q98" s="1797"/>
      <c r="R98" s="1797"/>
      <c r="S98" s="1797"/>
    </row>
    <row r="99" spans="2:19">
      <c r="B99" s="1797"/>
      <c r="C99" s="1797"/>
      <c r="D99" s="1797"/>
      <c r="E99" s="1797"/>
      <c r="F99" s="1797"/>
      <c r="G99" s="1797"/>
      <c r="H99" s="1797"/>
      <c r="I99" s="1797"/>
      <c r="J99" s="1797"/>
      <c r="L99" s="1386"/>
      <c r="M99" s="1382"/>
      <c r="N99" s="1797"/>
      <c r="O99" s="1797"/>
      <c r="P99" s="1797"/>
      <c r="Q99" s="1797"/>
      <c r="R99" s="1797"/>
      <c r="S99" s="1797"/>
    </row>
    <row r="100" spans="2:19">
      <c r="B100" s="1797"/>
      <c r="C100" s="1797"/>
      <c r="D100" s="1797"/>
      <c r="E100" s="1797"/>
      <c r="F100" s="1797"/>
      <c r="G100" s="1797"/>
      <c r="H100" s="1797"/>
      <c r="I100" s="1797"/>
      <c r="J100" s="1797"/>
      <c r="L100" s="1386"/>
      <c r="M100" s="1382"/>
      <c r="N100" s="1797"/>
      <c r="O100" s="1797"/>
      <c r="P100" s="1797"/>
      <c r="Q100" s="1797"/>
      <c r="R100" s="1797"/>
      <c r="S100" s="1797"/>
    </row>
    <row r="101" spans="2:19">
      <c r="B101" s="1797"/>
      <c r="C101" s="1797"/>
      <c r="D101" s="1797"/>
      <c r="E101" s="1797"/>
      <c r="F101" s="1797"/>
      <c r="G101" s="1797"/>
      <c r="H101" s="1797"/>
      <c r="I101" s="1797"/>
      <c r="J101" s="1797"/>
      <c r="L101" s="1386"/>
      <c r="M101" s="1382"/>
      <c r="N101" s="1797"/>
      <c r="O101" s="1797"/>
      <c r="P101" s="1797"/>
      <c r="Q101" s="1797"/>
      <c r="R101" s="1797"/>
      <c r="S101" s="1797"/>
    </row>
    <row r="102" spans="2:19">
      <c r="B102" s="1797"/>
      <c r="C102" s="1797"/>
      <c r="D102" s="1797"/>
      <c r="E102" s="1797"/>
      <c r="F102" s="1797"/>
      <c r="G102" s="1797"/>
      <c r="H102" s="1797"/>
      <c r="I102" s="1797"/>
      <c r="J102" s="1797"/>
      <c r="L102" s="1386"/>
      <c r="M102" s="1382"/>
      <c r="N102" s="1797"/>
      <c r="O102" s="1797"/>
      <c r="P102" s="1797"/>
      <c r="Q102" s="1797"/>
      <c r="R102" s="1797"/>
      <c r="S102" s="1797"/>
    </row>
    <row r="103" spans="2:19">
      <c r="B103" s="1797"/>
      <c r="C103" s="1797"/>
      <c r="D103" s="1797"/>
      <c r="E103" s="1797"/>
      <c r="F103" s="1797"/>
      <c r="G103" s="1797"/>
      <c r="H103" s="1797"/>
      <c r="I103" s="1797"/>
      <c r="J103" s="1797"/>
      <c r="L103" s="1386"/>
      <c r="M103" s="1382"/>
      <c r="N103" s="1797"/>
      <c r="O103" s="1797"/>
      <c r="P103" s="1797"/>
      <c r="Q103" s="1797"/>
      <c r="R103" s="1797"/>
      <c r="S103" s="1797"/>
    </row>
    <row r="104" spans="2:19">
      <c r="B104" s="1797"/>
      <c r="C104" s="1797"/>
      <c r="D104" s="1797"/>
      <c r="E104" s="1797"/>
      <c r="F104" s="1797"/>
      <c r="G104" s="1797"/>
      <c r="H104" s="1797"/>
      <c r="I104" s="1797"/>
      <c r="J104" s="1797"/>
      <c r="L104" s="1386"/>
      <c r="M104" s="1382"/>
      <c r="N104" s="1797"/>
      <c r="O104" s="1797"/>
      <c r="P104" s="1797"/>
      <c r="Q104" s="1797"/>
      <c r="R104" s="1797"/>
      <c r="S104" s="1797"/>
    </row>
    <row r="105" spans="2:19">
      <c r="B105" s="1797"/>
      <c r="C105" s="1797"/>
      <c r="D105" s="1797"/>
      <c r="E105" s="1797"/>
      <c r="F105" s="1797"/>
      <c r="G105" s="1797"/>
      <c r="H105" s="1797"/>
      <c r="I105" s="1797"/>
      <c r="J105" s="1797"/>
      <c r="L105" s="1386"/>
      <c r="M105" s="1382"/>
      <c r="N105" s="1797"/>
      <c r="O105" s="1797"/>
      <c r="P105" s="1797"/>
      <c r="Q105" s="1797"/>
      <c r="R105" s="1797"/>
      <c r="S105" s="1797"/>
    </row>
    <row r="106" spans="2:19">
      <c r="B106" s="1797"/>
      <c r="C106" s="1797"/>
      <c r="D106" s="1797"/>
      <c r="E106" s="1797"/>
      <c r="F106" s="1797"/>
      <c r="G106" s="1797"/>
      <c r="H106" s="1797"/>
      <c r="I106" s="1797"/>
      <c r="J106" s="1797"/>
      <c r="L106" s="1386"/>
      <c r="M106" s="1382"/>
      <c r="N106" s="1797"/>
      <c r="O106" s="1797"/>
      <c r="P106" s="1797"/>
      <c r="Q106" s="1797"/>
      <c r="R106" s="1797"/>
      <c r="S106" s="1797"/>
    </row>
    <row r="107" spans="2:19">
      <c r="B107" s="1797"/>
      <c r="C107" s="1797"/>
      <c r="D107" s="1797"/>
      <c r="E107" s="1797"/>
      <c r="F107" s="1797"/>
      <c r="G107" s="1797"/>
      <c r="H107" s="1797"/>
      <c r="I107" s="1797"/>
      <c r="J107" s="1797"/>
      <c r="L107" s="1386"/>
      <c r="M107" s="1382"/>
      <c r="N107" s="1797"/>
      <c r="O107" s="1797"/>
      <c r="P107" s="1797"/>
      <c r="Q107" s="1797"/>
      <c r="R107" s="1797"/>
      <c r="S107" s="1797"/>
    </row>
    <row r="108" spans="2:19">
      <c r="B108" s="1797"/>
      <c r="C108" s="1797"/>
      <c r="D108" s="1797"/>
      <c r="E108" s="1797"/>
      <c r="F108" s="1797"/>
      <c r="G108" s="1797"/>
      <c r="H108" s="1797"/>
      <c r="I108" s="1797"/>
      <c r="J108" s="1797"/>
      <c r="L108" s="1386"/>
      <c r="M108" s="1382"/>
      <c r="N108" s="1797"/>
      <c r="O108" s="1797"/>
      <c r="P108" s="1797"/>
      <c r="Q108" s="1797"/>
      <c r="R108" s="1797"/>
      <c r="S108" s="1797"/>
    </row>
    <row r="109" spans="2:19">
      <c r="B109" s="1797"/>
      <c r="C109" s="1797"/>
      <c r="D109" s="1797"/>
      <c r="E109" s="1797"/>
      <c r="F109" s="1797"/>
      <c r="G109" s="1797"/>
      <c r="H109" s="1797"/>
      <c r="I109" s="1797"/>
      <c r="J109" s="1797"/>
      <c r="L109" s="1386"/>
      <c r="M109" s="1382"/>
      <c r="N109" s="1797"/>
      <c r="O109" s="1797"/>
      <c r="P109" s="1797"/>
      <c r="Q109" s="1797"/>
      <c r="R109" s="1797"/>
      <c r="S109" s="1797"/>
    </row>
    <row r="110" spans="2:19">
      <c r="B110" s="1797"/>
      <c r="C110" s="1797"/>
      <c r="D110" s="1797"/>
      <c r="E110" s="1797"/>
      <c r="F110" s="1797"/>
      <c r="G110" s="1797"/>
      <c r="H110" s="1797"/>
      <c r="I110" s="1797"/>
      <c r="J110" s="1797"/>
      <c r="L110" s="1386"/>
      <c r="M110" s="1382"/>
      <c r="N110" s="1797"/>
      <c r="O110" s="1797"/>
      <c r="P110" s="1797"/>
      <c r="Q110" s="1797"/>
      <c r="R110" s="1797"/>
      <c r="S110" s="1797"/>
    </row>
    <row r="111" spans="2:19">
      <c r="B111" s="1797"/>
      <c r="C111" s="1797"/>
      <c r="D111" s="1797"/>
      <c r="E111" s="1797"/>
      <c r="F111" s="1797"/>
      <c r="G111" s="1797"/>
      <c r="H111" s="1797"/>
      <c r="I111" s="1797"/>
      <c r="J111" s="1797"/>
      <c r="L111" s="1386"/>
      <c r="M111" s="1382"/>
      <c r="N111" s="1797"/>
      <c r="O111" s="1797"/>
      <c r="P111" s="1797"/>
      <c r="Q111" s="1797"/>
      <c r="R111" s="1797"/>
      <c r="S111" s="1797"/>
    </row>
    <row r="112" spans="2:19">
      <c r="B112" s="1797"/>
      <c r="C112" s="1797"/>
      <c r="D112" s="1797"/>
      <c r="E112" s="1797"/>
      <c r="F112" s="1797"/>
      <c r="G112" s="1797"/>
      <c r="H112" s="1797"/>
      <c r="I112" s="1797"/>
      <c r="J112" s="1797"/>
      <c r="L112" s="1386"/>
      <c r="M112" s="1382"/>
      <c r="N112" s="1797"/>
      <c r="O112" s="1797"/>
      <c r="P112" s="1797"/>
      <c r="Q112" s="1797"/>
      <c r="R112" s="1797"/>
      <c r="S112" s="1797"/>
    </row>
    <row r="113" spans="2:19">
      <c r="B113" s="1797"/>
      <c r="C113" s="1797"/>
      <c r="D113" s="1797"/>
      <c r="E113" s="1797"/>
      <c r="F113" s="1797"/>
      <c r="G113" s="1797"/>
      <c r="H113" s="1797"/>
      <c r="I113" s="1797"/>
      <c r="J113" s="1797"/>
      <c r="L113" s="1386"/>
      <c r="M113" s="1382"/>
      <c r="N113" s="1797"/>
      <c r="O113" s="1797"/>
      <c r="P113" s="1797"/>
      <c r="Q113" s="1797"/>
      <c r="R113" s="1797"/>
      <c r="S113" s="1797"/>
    </row>
    <row r="114" spans="2:19">
      <c r="B114" s="1797"/>
      <c r="C114" s="1797"/>
      <c r="D114" s="1797"/>
      <c r="E114" s="1797"/>
      <c r="F114" s="1797"/>
      <c r="G114" s="1797"/>
      <c r="H114" s="1797"/>
      <c r="I114" s="1797"/>
      <c r="J114" s="1797"/>
      <c r="L114" s="1386"/>
      <c r="M114" s="1382"/>
      <c r="N114" s="1797"/>
      <c r="O114" s="1797"/>
      <c r="P114" s="1797"/>
      <c r="Q114" s="1797"/>
      <c r="R114" s="1797"/>
      <c r="S114" s="1797"/>
    </row>
    <row r="115" spans="2:19">
      <c r="B115" s="1797"/>
      <c r="C115" s="1797"/>
      <c r="D115" s="1797"/>
      <c r="E115" s="1797"/>
      <c r="F115" s="1797"/>
      <c r="G115" s="1797"/>
      <c r="H115" s="1797"/>
      <c r="I115" s="1797"/>
      <c r="J115" s="1797"/>
      <c r="L115" s="1386"/>
      <c r="M115" s="1382"/>
      <c r="N115" s="1797"/>
      <c r="O115" s="1797"/>
      <c r="P115" s="1797"/>
      <c r="Q115" s="1797"/>
      <c r="R115" s="1797"/>
      <c r="S115" s="1797"/>
    </row>
    <row r="116" spans="2:19">
      <c r="B116" s="1797"/>
      <c r="C116" s="1797"/>
      <c r="D116" s="1797"/>
      <c r="E116" s="1797"/>
      <c r="F116" s="1797"/>
      <c r="G116" s="1797"/>
      <c r="H116" s="1797"/>
      <c r="I116" s="1797"/>
      <c r="J116" s="1797"/>
      <c r="L116" s="1386"/>
      <c r="M116" s="1382"/>
      <c r="N116" s="1797"/>
      <c r="O116" s="1797"/>
      <c r="P116" s="1797"/>
      <c r="Q116" s="1797"/>
      <c r="R116" s="1797"/>
      <c r="S116" s="1797"/>
    </row>
    <row r="117" spans="2:19">
      <c r="B117" s="1797"/>
      <c r="C117" s="1797"/>
      <c r="D117" s="1797"/>
      <c r="E117" s="1797"/>
      <c r="F117" s="1797"/>
      <c r="G117" s="1797"/>
      <c r="H117" s="1797"/>
      <c r="I117" s="1797"/>
      <c r="J117" s="1797"/>
      <c r="L117" s="1386"/>
      <c r="M117" s="1382"/>
      <c r="N117" s="1797"/>
      <c r="O117" s="1797"/>
      <c r="P117" s="1797"/>
      <c r="Q117" s="1797"/>
      <c r="R117" s="1797"/>
      <c r="S117" s="1797"/>
    </row>
    <row r="118" spans="2:19">
      <c r="B118" s="1797"/>
      <c r="C118" s="1797"/>
      <c r="D118" s="1797"/>
      <c r="E118" s="1797"/>
      <c r="F118" s="1797"/>
      <c r="G118" s="1797"/>
      <c r="H118" s="1797"/>
      <c r="I118" s="1797"/>
      <c r="J118" s="1797"/>
      <c r="L118" s="1386"/>
      <c r="M118" s="1382"/>
      <c r="N118" s="1797"/>
      <c r="O118" s="1797"/>
      <c r="P118" s="1797"/>
      <c r="Q118" s="1797"/>
      <c r="R118" s="1797"/>
      <c r="S118" s="1797"/>
    </row>
    <row r="119" spans="2:19">
      <c r="B119" s="1797"/>
      <c r="C119" s="1797"/>
      <c r="D119" s="1797"/>
      <c r="E119" s="1797"/>
      <c r="F119" s="1797"/>
      <c r="G119" s="1797"/>
      <c r="H119" s="1797"/>
      <c r="I119" s="1797"/>
      <c r="J119" s="1797"/>
      <c r="L119" s="1386"/>
      <c r="M119" s="1382"/>
      <c r="N119" s="1797"/>
      <c r="O119" s="1797"/>
      <c r="P119" s="1797"/>
      <c r="Q119" s="1797"/>
      <c r="R119" s="1797"/>
      <c r="S119" s="1797"/>
    </row>
    <row r="120" spans="2:19">
      <c r="B120" s="1797"/>
      <c r="C120" s="1797"/>
      <c r="D120" s="1797"/>
      <c r="E120" s="1797"/>
      <c r="F120" s="1797"/>
      <c r="G120" s="1797"/>
      <c r="H120" s="1797"/>
      <c r="I120" s="1797"/>
      <c r="J120" s="1797"/>
      <c r="L120" s="1386"/>
      <c r="M120" s="1382"/>
      <c r="N120" s="1797"/>
      <c r="O120" s="1797"/>
      <c r="P120" s="1797"/>
      <c r="Q120" s="1797"/>
      <c r="R120" s="1797"/>
      <c r="S120" s="1797"/>
    </row>
    <row r="121" spans="2:19">
      <c r="B121" s="1797"/>
      <c r="C121" s="1797"/>
      <c r="D121" s="1797"/>
      <c r="E121" s="1797"/>
      <c r="F121" s="1797"/>
      <c r="G121" s="1797"/>
      <c r="H121" s="1797"/>
      <c r="I121" s="1797"/>
      <c r="J121" s="1797"/>
      <c r="L121" s="1386"/>
      <c r="M121" s="1382"/>
      <c r="N121" s="1797"/>
      <c r="O121" s="1797"/>
      <c r="P121" s="1797"/>
      <c r="Q121" s="1797"/>
      <c r="R121" s="1797"/>
      <c r="S121" s="1797"/>
    </row>
    <row r="122" spans="2:19">
      <c r="B122" s="1797"/>
      <c r="C122" s="1797"/>
      <c r="D122" s="1797"/>
      <c r="E122" s="1797"/>
      <c r="F122" s="1797"/>
      <c r="G122" s="1797"/>
      <c r="H122" s="1797"/>
      <c r="I122" s="1797"/>
      <c r="J122" s="1797"/>
      <c r="L122" s="1386"/>
      <c r="M122" s="1382"/>
      <c r="N122" s="1797"/>
      <c r="O122" s="1797"/>
      <c r="P122" s="1797"/>
      <c r="Q122" s="1797"/>
      <c r="R122" s="1797"/>
      <c r="S122" s="1797"/>
    </row>
    <row r="123" spans="2:19">
      <c r="B123" s="1797"/>
      <c r="C123" s="1797"/>
      <c r="D123" s="1797"/>
      <c r="E123" s="1797"/>
      <c r="F123" s="1797"/>
      <c r="G123" s="1797"/>
      <c r="H123" s="1797"/>
      <c r="I123" s="1797"/>
      <c r="J123" s="1797"/>
      <c r="L123" s="1386"/>
      <c r="M123" s="1382"/>
      <c r="N123" s="1797"/>
      <c r="O123" s="1797"/>
      <c r="P123" s="1797"/>
      <c r="Q123" s="1797"/>
      <c r="R123" s="1797"/>
      <c r="S123" s="1797"/>
    </row>
    <row r="124" spans="2:19">
      <c r="B124" s="1797"/>
      <c r="C124" s="1797"/>
      <c r="D124" s="1797"/>
      <c r="E124" s="1797"/>
      <c r="F124" s="1797"/>
      <c r="G124" s="1797"/>
      <c r="H124" s="1797"/>
      <c r="I124" s="1797"/>
      <c r="J124" s="1797"/>
      <c r="L124" s="1386"/>
      <c r="M124" s="1382"/>
      <c r="N124" s="1797"/>
      <c r="O124" s="1797"/>
      <c r="P124" s="1797"/>
      <c r="Q124" s="1797"/>
      <c r="R124" s="1797"/>
      <c r="S124" s="1797"/>
    </row>
    <row r="125" spans="2:19">
      <c r="B125" s="1797"/>
      <c r="C125" s="1797"/>
      <c r="D125" s="1797"/>
      <c r="E125" s="1797"/>
      <c r="F125" s="1797"/>
      <c r="G125" s="1797"/>
      <c r="H125" s="1797"/>
      <c r="I125" s="1797"/>
      <c r="J125" s="1797"/>
      <c r="L125" s="1386"/>
      <c r="M125" s="1382"/>
      <c r="N125" s="1797"/>
      <c r="O125" s="1797"/>
      <c r="P125" s="1797"/>
      <c r="Q125" s="1797"/>
      <c r="R125" s="1797"/>
      <c r="S125" s="1797"/>
    </row>
    <row r="126" spans="2:19">
      <c r="B126" s="1797"/>
      <c r="C126" s="1797"/>
      <c r="D126" s="1797"/>
      <c r="E126" s="1797"/>
      <c r="F126" s="1797"/>
      <c r="G126" s="1797"/>
      <c r="H126" s="1797"/>
      <c r="I126" s="1797"/>
      <c r="J126" s="1797"/>
      <c r="L126" s="1386"/>
      <c r="M126" s="1382"/>
      <c r="N126" s="1797"/>
      <c r="O126" s="1797"/>
      <c r="P126" s="1797"/>
      <c r="Q126" s="1797"/>
      <c r="R126" s="1797"/>
      <c r="S126" s="1797"/>
    </row>
    <row r="127" spans="2:19">
      <c r="B127" s="1797"/>
      <c r="C127" s="1797"/>
      <c r="D127" s="1797"/>
      <c r="E127" s="1797"/>
      <c r="F127" s="1797"/>
      <c r="G127" s="1797"/>
      <c r="H127" s="1797"/>
      <c r="I127" s="1797"/>
      <c r="J127" s="1797"/>
      <c r="L127" s="1386"/>
      <c r="M127" s="1382"/>
      <c r="N127" s="1797"/>
      <c r="O127" s="1797"/>
      <c r="P127" s="1797"/>
      <c r="Q127" s="1797"/>
      <c r="R127" s="1797"/>
      <c r="S127" s="1797"/>
    </row>
    <row r="128" spans="2:19">
      <c r="B128" s="1797"/>
      <c r="C128" s="1797"/>
      <c r="D128" s="1797"/>
      <c r="E128" s="1797"/>
      <c r="F128" s="1797"/>
      <c r="G128" s="1797"/>
      <c r="H128" s="1797"/>
      <c r="I128" s="1797"/>
      <c r="J128" s="1797"/>
      <c r="L128" s="1386"/>
      <c r="M128" s="1382"/>
      <c r="N128" s="1797"/>
      <c r="O128" s="1797"/>
      <c r="P128" s="1797"/>
      <c r="Q128" s="1797"/>
      <c r="R128" s="1797"/>
      <c r="S128" s="1797"/>
    </row>
    <row r="129" spans="2:19">
      <c r="B129" s="1797"/>
      <c r="C129" s="1797"/>
      <c r="D129" s="1797"/>
      <c r="E129" s="1797"/>
      <c r="F129" s="1797"/>
      <c r="G129" s="1797"/>
      <c r="H129" s="1797"/>
      <c r="I129" s="1797"/>
      <c r="J129" s="1797"/>
      <c r="L129" s="1386"/>
      <c r="M129" s="1382"/>
      <c r="N129" s="1797"/>
      <c r="O129" s="1797"/>
      <c r="P129" s="1797"/>
      <c r="Q129" s="1797"/>
      <c r="R129" s="1797"/>
      <c r="S129" s="1797"/>
    </row>
    <row r="130" spans="2:19">
      <c r="B130" s="1797"/>
      <c r="C130" s="1797"/>
      <c r="D130" s="1797"/>
      <c r="E130" s="1797"/>
      <c r="F130" s="1797"/>
      <c r="G130" s="1797"/>
      <c r="H130" s="1797"/>
      <c r="I130" s="1797"/>
      <c r="J130" s="1797"/>
      <c r="L130" s="1386"/>
      <c r="M130" s="1382"/>
      <c r="N130" s="1797"/>
      <c r="O130" s="1797"/>
      <c r="P130" s="1797"/>
      <c r="Q130" s="1797"/>
      <c r="R130" s="1797"/>
      <c r="S130" s="1797"/>
    </row>
    <row r="131" spans="2:19">
      <c r="B131" s="1797"/>
      <c r="C131" s="1797"/>
      <c r="D131" s="1797"/>
      <c r="E131" s="1797"/>
      <c r="F131" s="1797"/>
      <c r="G131" s="1797"/>
      <c r="H131" s="1797"/>
      <c r="I131" s="1797"/>
      <c r="J131" s="1797"/>
      <c r="L131" s="1386"/>
      <c r="M131" s="1382"/>
      <c r="N131" s="1797"/>
      <c r="O131" s="1797"/>
      <c r="P131" s="1797"/>
      <c r="Q131" s="1797"/>
      <c r="R131" s="1797"/>
      <c r="S131" s="1797"/>
    </row>
    <row r="132" spans="2:19">
      <c r="B132" s="1797"/>
      <c r="C132" s="1797"/>
      <c r="D132" s="1797"/>
      <c r="E132" s="1797"/>
      <c r="F132" s="1797"/>
      <c r="G132" s="1797"/>
      <c r="H132" s="1797"/>
      <c r="I132" s="1797"/>
      <c r="J132" s="1797"/>
      <c r="L132" s="1386"/>
      <c r="M132" s="1382"/>
      <c r="N132" s="1797"/>
      <c r="O132" s="1797"/>
      <c r="P132" s="1797"/>
      <c r="Q132" s="1797"/>
      <c r="R132" s="1797"/>
      <c r="S132" s="1797"/>
    </row>
    <row r="133" spans="2:19">
      <c r="B133" s="1797"/>
      <c r="C133" s="1797"/>
      <c r="D133" s="1797"/>
      <c r="E133" s="1797"/>
      <c r="F133" s="1797"/>
      <c r="G133" s="1797"/>
      <c r="H133" s="1797"/>
      <c r="I133" s="1797"/>
      <c r="J133" s="1797"/>
      <c r="L133" s="1386"/>
      <c r="M133" s="1382"/>
      <c r="N133" s="1797"/>
      <c r="O133" s="1797"/>
      <c r="P133" s="1797"/>
      <c r="Q133" s="1797"/>
      <c r="R133" s="1797"/>
      <c r="S133" s="1797"/>
    </row>
    <row r="134" spans="2:19">
      <c r="B134" s="1797"/>
      <c r="C134" s="1797"/>
      <c r="D134" s="1797"/>
      <c r="E134" s="1797"/>
      <c r="F134" s="1797"/>
      <c r="G134" s="1797"/>
      <c r="H134" s="1797"/>
      <c r="I134" s="1797"/>
      <c r="J134" s="1797"/>
      <c r="L134" s="1386"/>
      <c r="M134" s="1382"/>
      <c r="N134" s="1797"/>
      <c r="O134" s="1797"/>
      <c r="P134" s="1797"/>
      <c r="Q134" s="1797"/>
      <c r="R134" s="1797"/>
      <c r="S134" s="1797"/>
    </row>
    <row r="135" spans="2:19">
      <c r="B135" s="1797"/>
      <c r="C135" s="1797"/>
      <c r="D135" s="1797"/>
      <c r="E135" s="1797"/>
      <c r="F135" s="1797"/>
      <c r="G135" s="1797"/>
      <c r="H135" s="1797"/>
      <c r="I135" s="1797"/>
      <c r="J135" s="1797"/>
      <c r="L135" s="1386"/>
      <c r="M135" s="1382"/>
      <c r="N135" s="1797"/>
      <c r="O135" s="1797"/>
      <c r="P135" s="1797"/>
      <c r="Q135" s="1797"/>
      <c r="R135" s="1797"/>
      <c r="S135" s="1797"/>
    </row>
    <row r="136" spans="2:19">
      <c r="B136" s="1797"/>
      <c r="C136" s="1797"/>
      <c r="D136" s="1797"/>
      <c r="E136" s="1797"/>
      <c r="F136" s="1797"/>
      <c r="G136" s="1797"/>
      <c r="H136" s="1797"/>
      <c r="I136" s="1797"/>
      <c r="J136" s="1797"/>
      <c r="L136" s="1386"/>
      <c r="M136" s="1382"/>
      <c r="N136" s="1797"/>
      <c r="O136" s="1797"/>
      <c r="P136" s="1797"/>
      <c r="Q136" s="1797"/>
      <c r="R136" s="1797"/>
      <c r="S136" s="1797"/>
    </row>
    <row r="137" spans="2:19">
      <c r="B137" s="1797"/>
      <c r="C137" s="1797"/>
      <c r="D137" s="1797"/>
      <c r="E137" s="1797"/>
      <c r="F137" s="1797"/>
      <c r="G137" s="1797"/>
      <c r="H137" s="1797"/>
      <c r="I137" s="1797"/>
      <c r="J137" s="1797"/>
      <c r="L137" s="1386"/>
      <c r="M137" s="1382"/>
      <c r="N137" s="1797"/>
      <c r="O137" s="1797"/>
      <c r="P137" s="1797"/>
      <c r="Q137" s="1797"/>
      <c r="R137" s="1797"/>
      <c r="S137" s="1797"/>
    </row>
    <row r="138" spans="2:19">
      <c r="B138" s="1797"/>
      <c r="C138" s="1797"/>
      <c r="D138" s="1797"/>
      <c r="E138" s="1797"/>
      <c r="F138" s="1797"/>
      <c r="G138" s="1797"/>
      <c r="H138" s="1797"/>
      <c r="I138" s="1797"/>
      <c r="J138" s="1797"/>
      <c r="L138" s="1386"/>
      <c r="M138" s="1382"/>
      <c r="N138" s="1797"/>
      <c r="O138" s="1797"/>
      <c r="P138" s="1797"/>
      <c r="Q138" s="1797"/>
      <c r="R138" s="1797"/>
      <c r="S138" s="1797"/>
    </row>
    <row r="139" spans="2:19">
      <c r="B139" s="1797"/>
      <c r="C139" s="1797"/>
      <c r="D139" s="1797"/>
      <c r="E139" s="1797"/>
      <c r="F139" s="1797"/>
      <c r="G139" s="1797"/>
      <c r="H139" s="1797"/>
      <c r="I139" s="1797"/>
      <c r="J139" s="1797"/>
      <c r="L139" s="1386"/>
      <c r="M139" s="1382"/>
      <c r="N139" s="1797"/>
      <c r="O139" s="1797"/>
      <c r="P139" s="1797"/>
      <c r="Q139" s="1797"/>
      <c r="R139" s="1797"/>
      <c r="S139" s="1797"/>
    </row>
    <row r="140" spans="2:19">
      <c r="B140" s="1797"/>
      <c r="C140" s="1797"/>
      <c r="D140" s="1797"/>
      <c r="E140" s="1797"/>
      <c r="F140" s="1797"/>
      <c r="G140" s="1797"/>
      <c r="H140" s="1797"/>
      <c r="I140" s="1797"/>
      <c r="J140" s="1797"/>
      <c r="L140" s="1386"/>
      <c r="M140" s="1382"/>
      <c r="N140" s="1797"/>
      <c r="O140" s="1797"/>
      <c r="P140" s="1797"/>
      <c r="Q140" s="1797"/>
      <c r="R140" s="1797"/>
      <c r="S140" s="1797"/>
    </row>
    <row r="141" spans="2:19">
      <c r="B141" s="1797"/>
      <c r="C141" s="1797"/>
      <c r="D141" s="1797"/>
      <c r="E141" s="1797"/>
      <c r="F141" s="1797"/>
      <c r="G141" s="1797"/>
      <c r="H141" s="1797"/>
      <c r="I141" s="1797"/>
      <c r="J141" s="1797"/>
      <c r="L141" s="1386"/>
      <c r="M141" s="1382"/>
      <c r="N141" s="1797"/>
      <c r="O141" s="1797"/>
      <c r="P141" s="1797"/>
      <c r="Q141" s="1797"/>
      <c r="R141" s="1797"/>
      <c r="S141" s="1797"/>
    </row>
    <row r="142" spans="2:19">
      <c r="B142" s="1797"/>
      <c r="C142" s="1797"/>
      <c r="D142" s="1797"/>
      <c r="E142" s="1797"/>
      <c r="F142" s="1797"/>
      <c r="G142" s="1797"/>
      <c r="H142" s="1797"/>
      <c r="I142" s="1797"/>
      <c r="J142" s="1797"/>
      <c r="L142" s="1386"/>
      <c r="M142" s="1382"/>
      <c r="N142" s="1797"/>
      <c r="O142" s="1797"/>
      <c r="P142" s="1797"/>
      <c r="Q142" s="1797"/>
      <c r="R142" s="1797"/>
      <c r="S142" s="1797"/>
    </row>
    <row r="143" spans="2:19">
      <c r="B143" s="1797"/>
      <c r="C143" s="1797"/>
      <c r="D143" s="1797"/>
      <c r="E143" s="1797"/>
      <c r="F143" s="1797"/>
      <c r="G143" s="1797"/>
      <c r="H143" s="1797"/>
      <c r="I143" s="1797"/>
      <c r="J143" s="1797"/>
      <c r="L143" s="1386"/>
      <c r="M143" s="1382"/>
      <c r="N143" s="1797"/>
      <c r="O143" s="1797"/>
      <c r="P143" s="1797"/>
      <c r="Q143" s="1797"/>
      <c r="R143" s="1797"/>
      <c r="S143" s="1797"/>
    </row>
    <row r="144" spans="2:19">
      <c r="B144" s="1797"/>
      <c r="C144" s="1797"/>
      <c r="D144" s="1797"/>
      <c r="E144" s="1797"/>
      <c r="F144" s="1797"/>
      <c r="G144" s="1797"/>
      <c r="H144" s="1797"/>
      <c r="I144" s="1797"/>
      <c r="J144" s="1797"/>
      <c r="L144" s="1386"/>
      <c r="M144" s="1382"/>
      <c r="N144" s="1797"/>
      <c r="O144" s="1797"/>
      <c r="P144" s="1797"/>
      <c r="Q144" s="1797"/>
      <c r="R144" s="1797"/>
      <c r="S144" s="1797"/>
    </row>
    <row r="145" spans="2:19">
      <c r="B145" s="1797"/>
      <c r="C145" s="1797"/>
      <c r="D145" s="1797"/>
      <c r="E145" s="1797"/>
      <c r="F145" s="1797"/>
      <c r="G145" s="1797"/>
      <c r="H145" s="1797"/>
      <c r="I145" s="1797"/>
      <c r="J145" s="1797"/>
      <c r="L145" s="1386"/>
      <c r="M145" s="1382"/>
      <c r="N145" s="1797"/>
      <c r="O145" s="1797"/>
      <c r="P145" s="1797"/>
      <c r="Q145" s="1797"/>
      <c r="R145" s="1797"/>
      <c r="S145" s="1797"/>
    </row>
    <row r="146" spans="2:19">
      <c r="B146" s="1797"/>
      <c r="C146" s="1797"/>
      <c r="D146" s="1797"/>
      <c r="E146" s="1797"/>
      <c r="F146" s="1797"/>
      <c r="G146" s="1797"/>
      <c r="H146" s="1797"/>
      <c r="I146" s="1797"/>
      <c r="J146" s="1797"/>
      <c r="L146" s="1386"/>
      <c r="M146" s="1382"/>
      <c r="N146" s="1797"/>
      <c r="O146" s="1797"/>
      <c r="P146" s="1797"/>
      <c r="Q146" s="1797"/>
      <c r="R146" s="1797"/>
      <c r="S146" s="1797"/>
    </row>
    <row r="147" spans="2:19">
      <c r="B147" s="1797"/>
      <c r="C147" s="1797"/>
      <c r="D147" s="1797"/>
      <c r="E147" s="1797"/>
      <c r="F147" s="1797"/>
      <c r="G147" s="1797"/>
      <c r="H147" s="1797"/>
      <c r="I147" s="1797"/>
      <c r="J147" s="1797"/>
      <c r="L147" s="1386"/>
      <c r="M147" s="1382"/>
      <c r="N147" s="1797"/>
      <c r="O147" s="1797"/>
      <c r="P147" s="1797"/>
      <c r="Q147" s="1797"/>
      <c r="R147" s="1797"/>
      <c r="S147" s="1797"/>
    </row>
    <row r="148" spans="2:19">
      <c r="B148" s="1797"/>
      <c r="C148" s="1797"/>
      <c r="D148" s="1797"/>
      <c r="E148" s="1797"/>
      <c r="F148" s="1797"/>
      <c r="G148" s="1797"/>
      <c r="H148" s="1797"/>
      <c r="I148" s="1797"/>
      <c r="J148" s="1797"/>
      <c r="L148" s="1386"/>
      <c r="M148" s="1382"/>
      <c r="N148" s="1797"/>
      <c r="O148" s="1797"/>
      <c r="P148" s="1797"/>
      <c r="Q148" s="1797"/>
      <c r="R148" s="1797"/>
      <c r="S148" s="1797"/>
    </row>
    <row r="149" spans="2:19">
      <c r="B149" s="1797"/>
      <c r="C149" s="1797"/>
      <c r="D149" s="1797"/>
      <c r="E149" s="1797"/>
      <c r="F149" s="1797"/>
      <c r="G149" s="1797"/>
      <c r="H149" s="1797"/>
      <c r="I149" s="1797"/>
      <c r="J149" s="1797"/>
      <c r="L149" s="1386"/>
      <c r="M149" s="1382"/>
      <c r="N149" s="1797"/>
      <c r="O149" s="1797"/>
      <c r="P149" s="1797"/>
      <c r="Q149" s="1797"/>
      <c r="R149" s="1797"/>
      <c r="S149" s="1797"/>
    </row>
    <row r="150" spans="2:19">
      <c r="B150" s="1797"/>
      <c r="C150" s="1797"/>
      <c r="D150" s="1797"/>
      <c r="E150" s="1797"/>
      <c r="F150" s="1797"/>
      <c r="G150" s="1797"/>
      <c r="H150" s="1797"/>
      <c r="I150" s="1797"/>
      <c r="J150" s="1797"/>
      <c r="L150" s="1386"/>
      <c r="M150" s="1382"/>
      <c r="N150" s="1797"/>
      <c r="O150" s="1797"/>
      <c r="P150" s="1797"/>
      <c r="Q150" s="1797"/>
      <c r="R150" s="1797"/>
      <c r="S150" s="1797"/>
    </row>
    <row r="151" spans="2:19">
      <c r="B151" s="1797"/>
      <c r="C151" s="1797"/>
      <c r="D151" s="1797"/>
      <c r="E151" s="1797"/>
      <c r="F151" s="1797"/>
      <c r="G151" s="1797"/>
      <c r="H151" s="1797"/>
      <c r="I151" s="1797"/>
      <c r="J151" s="1797"/>
      <c r="L151" s="1386"/>
      <c r="M151" s="1382"/>
      <c r="N151" s="1797"/>
      <c r="O151" s="1797"/>
      <c r="P151" s="1797"/>
      <c r="Q151" s="1797"/>
      <c r="R151" s="1797"/>
      <c r="S151" s="1797"/>
    </row>
    <row r="152" spans="2:19">
      <c r="B152" s="1797"/>
      <c r="C152" s="1797"/>
      <c r="D152" s="1797"/>
      <c r="E152" s="1797"/>
      <c r="F152" s="1797"/>
      <c r="G152" s="1797"/>
      <c r="H152" s="1797"/>
      <c r="I152" s="1797"/>
      <c r="J152" s="1797"/>
      <c r="L152" s="1386"/>
      <c r="M152" s="1382"/>
      <c r="N152" s="1797"/>
      <c r="O152" s="1797"/>
      <c r="P152" s="1797"/>
      <c r="Q152" s="1797"/>
      <c r="R152" s="1797"/>
      <c r="S152" s="1797"/>
    </row>
    <row r="153" spans="2:19">
      <c r="B153" s="1797"/>
      <c r="C153" s="1797"/>
      <c r="D153" s="1797"/>
      <c r="E153" s="1797"/>
      <c r="F153" s="1797"/>
      <c r="G153" s="1797"/>
      <c r="H153" s="1797"/>
      <c r="I153" s="1797"/>
      <c r="J153" s="1797"/>
      <c r="L153" s="1386"/>
      <c r="M153" s="1382"/>
      <c r="N153" s="1797"/>
      <c r="O153" s="1797"/>
      <c r="P153" s="1797"/>
      <c r="Q153" s="1797"/>
      <c r="R153" s="1797"/>
      <c r="S153" s="1797"/>
    </row>
    <row r="154" spans="2:19">
      <c r="B154" s="1797"/>
      <c r="C154" s="1797"/>
      <c r="D154" s="1797"/>
      <c r="E154" s="1797"/>
      <c r="F154" s="1797"/>
      <c r="G154" s="1797"/>
      <c r="H154" s="1797"/>
      <c r="I154" s="1797"/>
      <c r="J154" s="1797"/>
      <c r="L154" s="1386"/>
      <c r="M154" s="1382"/>
      <c r="N154" s="1797"/>
      <c r="O154" s="1797"/>
      <c r="P154" s="1797"/>
      <c r="Q154" s="1797"/>
      <c r="R154" s="1797"/>
      <c r="S154" s="1797"/>
    </row>
    <row r="155" spans="2:19">
      <c r="B155" s="1797"/>
      <c r="C155" s="1797"/>
      <c r="D155" s="1797"/>
      <c r="E155" s="1797"/>
      <c r="F155" s="1797"/>
      <c r="G155" s="1797"/>
      <c r="H155" s="1797"/>
      <c r="I155" s="1797"/>
      <c r="J155" s="1797"/>
      <c r="L155" s="1386"/>
      <c r="M155" s="1382"/>
      <c r="N155" s="1797"/>
      <c r="O155" s="1797"/>
      <c r="P155" s="1797"/>
      <c r="Q155" s="1797"/>
      <c r="R155" s="1797"/>
      <c r="S155" s="1797"/>
    </row>
    <row r="156" spans="2:19">
      <c r="B156" s="1797"/>
      <c r="C156" s="1797"/>
      <c r="D156" s="1797"/>
      <c r="E156" s="1797"/>
      <c r="F156" s="1797"/>
      <c r="G156" s="1797"/>
      <c r="H156" s="1797"/>
      <c r="I156" s="1797"/>
      <c r="J156" s="1797"/>
      <c r="L156" s="1386"/>
      <c r="M156" s="1382"/>
      <c r="N156" s="1797"/>
      <c r="O156" s="1797"/>
      <c r="P156" s="1797"/>
      <c r="Q156" s="1797"/>
      <c r="R156" s="1797"/>
      <c r="S156" s="1797"/>
    </row>
    <row r="157" spans="2:19">
      <c r="B157" s="1797"/>
      <c r="C157" s="1797"/>
      <c r="D157" s="1797"/>
      <c r="E157" s="1797"/>
      <c r="F157" s="1797"/>
      <c r="G157" s="1797"/>
      <c r="H157" s="1797"/>
      <c r="I157" s="1797"/>
      <c r="J157" s="1797"/>
      <c r="L157" s="1386"/>
      <c r="M157" s="1382"/>
      <c r="N157" s="1797"/>
      <c r="O157" s="1797"/>
      <c r="P157" s="1797"/>
      <c r="Q157" s="1797"/>
      <c r="R157" s="1797"/>
      <c r="S157" s="1797"/>
    </row>
    <row r="158" spans="2:19">
      <c r="B158" s="1797"/>
      <c r="C158" s="1797"/>
      <c r="D158" s="1797"/>
      <c r="E158" s="1797"/>
      <c r="F158" s="1797"/>
      <c r="G158" s="1797"/>
      <c r="H158" s="1797"/>
      <c r="I158" s="1797"/>
      <c r="J158" s="1797"/>
      <c r="L158" s="1386"/>
      <c r="M158" s="1382"/>
      <c r="N158" s="1797"/>
      <c r="O158" s="1797"/>
      <c r="P158" s="1797"/>
      <c r="Q158" s="1797"/>
      <c r="R158" s="1797"/>
      <c r="S158" s="1797"/>
    </row>
    <row r="159" spans="2:19">
      <c r="B159" s="1797"/>
      <c r="C159" s="1797"/>
      <c r="D159" s="1797"/>
      <c r="E159" s="1797"/>
      <c r="F159" s="1797"/>
      <c r="G159" s="1797"/>
      <c r="H159" s="1797"/>
      <c r="I159" s="1797"/>
      <c r="J159" s="1797"/>
      <c r="L159" s="1386"/>
      <c r="M159" s="1382"/>
      <c r="N159" s="1797"/>
      <c r="O159" s="1797"/>
      <c r="P159" s="1797"/>
      <c r="Q159" s="1797"/>
      <c r="R159" s="1797"/>
      <c r="S159" s="1797"/>
    </row>
    <row r="160" spans="2:19">
      <c r="B160" s="1797"/>
      <c r="C160" s="1797"/>
      <c r="D160" s="1797"/>
      <c r="E160" s="1797"/>
      <c r="F160" s="1797"/>
      <c r="G160" s="1797"/>
      <c r="H160" s="1797"/>
      <c r="I160" s="1797"/>
      <c r="J160" s="1797"/>
      <c r="L160" s="1386"/>
      <c r="M160" s="1382"/>
      <c r="N160" s="1797"/>
      <c r="O160" s="1797"/>
      <c r="P160" s="1797"/>
      <c r="Q160" s="1797"/>
      <c r="R160" s="1797"/>
      <c r="S160" s="1797"/>
    </row>
    <row r="161" spans="2:19">
      <c r="B161" s="1797"/>
      <c r="C161" s="1797"/>
      <c r="D161" s="1797"/>
      <c r="E161" s="1797"/>
      <c r="F161" s="1797"/>
      <c r="G161" s="1797"/>
      <c r="H161" s="1797"/>
      <c r="I161" s="1797"/>
      <c r="J161" s="1797"/>
      <c r="L161" s="1386"/>
      <c r="M161" s="1382"/>
      <c r="N161" s="1797"/>
      <c r="O161" s="1797"/>
      <c r="P161" s="1797"/>
      <c r="Q161" s="1797"/>
      <c r="R161" s="1797"/>
      <c r="S161" s="1797"/>
    </row>
    <row r="162" spans="2:19">
      <c r="B162" s="1797"/>
      <c r="C162" s="1797"/>
      <c r="D162" s="1797"/>
      <c r="E162" s="1797"/>
      <c r="F162" s="1797"/>
      <c r="G162" s="1797"/>
      <c r="H162" s="1797"/>
      <c r="I162" s="1797"/>
      <c r="J162" s="1797"/>
      <c r="L162" s="1386"/>
      <c r="M162" s="1382"/>
      <c r="N162" s="1797"/>
      <c r="O162" s="1797"/>
      <c r="P162" s="1797"/>
      <c r="Q162" s="1797"/>
      <c r="R162" s="1797"/>
      <c r="S162" s="1797"/>
    </row>
    <row r="163" spans="2:19">
      <c r="B163" s="1797"/>
      <c r="C163" s="1797"/>
      <c r="D163" s="1797"/>
      <c r="E163" s="1797"/>
      <c r="F163" s="1797"/>
      <c r="G163" s="1797"/>
      <c r="H163" s="1797"/>
      <c r="I163" s="1797"/>
      <c r="J163" s="1797"/>
      <c r="L163" s="1386"/>
      <c r="M163" s="1382"/>
      <c r="N163" s="1797"/>
      <c r="O163" s="1797"/>
      <c r="P163" s="1797"/>
      <c r="Q163" s="1797"/>
      <c r="R163" s="1797"/>
      <c r="S163" s="1797"/>
    </row>
    <row r="164" spans="2:19">
      <c r="B164" s="1797"/>
      <c r="C164" s="1797"/>
      <c r="D164" s="1797"/>
      <c r="E164" s="1797"/>
      <c r="F164" s="1797"/>
      <c r="G164" s="1797"/>
      <c r="H164" s="1797"/>
      <c r="I164" s="1797"/>
      <c r="J164" s="1797"/>
      <c r="L164" s="1386"/>
      <c r="M164" s="1382"/>
      <c r="N164" s="1797"/>
      <c r="O164" s="1797"/>
      <c r="P164" s="1797"/>
      <c r="Q164" s="1797"/>
      <c r="R164" s="1797"/>
      <c r="S164" s="1797"/>
    </row>
    <row r="165" spans="2:19">
      <c r="B165" s="1797"/>
      <c r="C165" s="1797"/>
      <c r="D165" s="1797"/>
      <c r="E165" s="1797"/>
      <c r="F165" s="1797"/>
      <c r="G165" s="1797"/>
      <c r="H165" s="1797"/>
      <c r="I165" s="1797"/>
      <c r="J165" s="1797"/>
      <c r="L165" s="1386"/>
      <c r="M165" s="1382"/>
      <c r="N165" s="1797"/>
      <c r="O165" s="1797"/>
      <c r="P165" s="1797"/>
      <c r="Q165" s="1797"/>
      <c r="R165" s="1797"/>
      <c r="S165" s="1797"/>
    </row>
    <row r="166" spans="2:19">
      <c r="B166" s="1797"/>
      <c r="C166" s="1797"/>
      <c r="D166" s="1797"/>
      <c r="E166" s="1797"/>
      <c r="F166" s="1797"/>
      <c r="G166" s="1797"/>
      <c r="H166" s="1797"/>
      <c r="I166" s="1797"/>
      <c r="J166" s="1797"/>
      <c r="L166" s="1386"/>
      <c r="M166" s="1382"/>
      <c r="N166" s="1797"/>
      <c r="O166" s="1797"/>
      <c r="P166" s="1797"/>
      <c r="Q166" s="1797"/>
      <c r="R166" s="1797"/>
      <c r="S166" s="1797"/>
    </row>
    <row r="167" spans="2:19">
      <c r="B167" s="1797"/>
      <c r="C167" s="1797"/>
      <c r="D167" s="1797"/>
      <c r="E167" s="1797"/>
      <c r="F167" s="1797"/>
      <c r="G167" s="1797"/>
      <c r="H167" s="1797"/>
      <c r="I167" s="1797"/>
      <c r="J167" s="1797"/>
      <c r="L167" s="1386"/>
      <c r="M167" s="1382"/>
      <c r="N167" s="1797"/>
      <c r="O167" s="1797"/>
      <c r="P167" s="1797"/>
      <c r="Q167" s="1797"/>
      <c r="R167" s="1797"/>
      <c r="S167" s="1797"/>
    </row>
    <row r="168" spans="2:19">
      <c r="B168" s="1797"/>
      <c r="C168" s="1797"/>
      <c r="D168" s="1797"/>
      <c r="E168" s="1797"/>
      <c r="F168" s="1797"/>
      <c r="G168" s="1797"/>
      <c r="H168" s="1797"/>
      <c r="I168" s="1797"/>
      <c r="J168" s="1797"/>
      <c r="L168" s="1386"/>
      <c r="M168" s="1382"/>
      <c r="N168" s="1797"/>
      <c r="O168" s="1797"/>
      <c r="P168" s="1797"/>
      <c r="Q168" s="1797"/>
      <c r="R168" s="1797"/>
      <c r="S168" s="1797"/>
    </row>
    <row r="169" spans="2:19">
      <c r="B169" s="1797"/>
      <c r="C169" s="1797"/>
      <c r="D169" s="1797"/>
      <c r="E169" s="1797"/>
      <c r="F169" s="1797"/>
      <c r="G169" s="1797"/>
      <c r="H169" s="1797"/>
      <c r="I169" s="1797"/>
      <c r="J169" s="1797"/>
      <c r="L169" s="1386"/>
      <c r="M169" s="1382"/>
      <c r="N169" s="1797"/>
      <c r="O169" s="1797"/>
      <c r="P169" s="1797"/>
      <c r="Q169" s="1797"/>
      <c r="R169" s="1797"/>
      <c r="S169" s="1797"/>
    </row>
    <row r="170" spans="2:19">
      <c r="B170" s="1797"/>
      <c r="C170" s="1797"/>
      <c r="D170" s="1797"/>
      <c r="E170" s="1797"/>
      <c r="F170" s="1797"/>
      <c r="G170" s="1797"/>
      <c r="H170" s="1797"/>
      <c r="I170" s="1797"/>
      <c r="J170" s="1797"/>
      <c r="L170" s="1386"/>
      <c r="M170" s="1382"/>
      <c r="N170" s="1797"/>
      <c r="O170" s="1797"/>
      <c r="P170" s="1797"/>
      <c r="Q170" s="1797"/>
      <c r="R170" s="1797"/>
      <c r="S170" s="1797"/>
    </row>
    <row r="171" spans="2:19">
      <c r="B171" s="1797"/>
      <c r="C171" s="1797"/>
      <c r="D171" s="1797"/>
      <c r="E171" s="1797"/>
      <c r="F171" s="1797"/>
      <c r="G171" s="1797"/>
      <c r="H171" s="1797"/>
      <c r="I171" s="1797"/>
      <c r="J171" s="1797"/>
      <c r="L171" s="1386"/>
      <c r="M171" s="1382"/>
      <c r="N171" s="1797"/>
      <c r="O171" s="1797"/>
      <c r="P171" s="1797"/>
      <c r="Q171" s="1797"/>
      <c r="R171" s="1797"/>
      <c r="S171" s="1797"/>
    </row>
    <row r="172" spans="2:19">
      <c r="B172" s="1797"/>
      <c r="C172" s="1797"/>
      <c r="D172" s="1797"/>
      <c r="E172" s="1797"/>
      <c r="F172" s="1797"/>
      <c r="G172" s="1797"/>
      <c r="H172" s="1797"/>
      <c r="I172" s="1797"/>
      <c r="J172" s="1797"/>
      <c r="L172" s="1386"/>
      <c r="M172" s="1382"/>
      <c r="N172" s="1797"/>
      <c r="O172" s="1797"/>
      <c r="P172" s="1797"/>
      <c r="Q172" s="1797"/>
      <c r="R172" s="1797"/>
      <c r="S172" s="1797"/>
    </row>
    <row r="173" spans="2:19">
      <c r="B173" s="1797"/>
      <c r="C173" s="1797"/>
      <c r="D173" s="1797"/>
      <c r="E173" s="1797"/>
      <c r="F173" s="1797"/>
      <c r="G173" s="1797"/>
      <c r="H173" s="1797"/>
      <c r="I173" s="1797"/>
      <c r="J173" s="1797"/>
      <c r="L173" s="1386"/>
      <c r="M173" s="1382"/>
      <c r="N173" s="1797"/>
      <c r="O173" s="1797"/>
      <c r="P173" s="1797"/>
      <c r="Q173" s="1797"/>
      <c r="R173" s="1797"/>
      <c r="S173" s="1797"/>
    </row>
    <row r="174" spans="2:19">
      <c r="B174" s="1797"/>
      <c r="C174" s="1797"/>
      <c r="D174" s="1797"/>
      <c r="E174" s="1797"/>
      <c r="F174" s="1797"/>
      <c r="G174" s="1797"/>
      <c r="H174" s="1797"/>
      <c r="I174" s="1797"/>
      <c r="J174" s="1797"/>
      <c r="L174" s="1386"/>
      <c r="M174" s="1382"/>
      <c r="N174" s="1797"/>
      <c r="O174" s="1797"/>
      <c r="P174" s="1797"/>
      <c r="Q174" s="1797"/>
      <c r="R174" s="1797"/>
      <c r="S174" s="1797"/>
    </row>
    <row r="175" spans="2:19">
      <c r="B175" s="1797"/>
      <c r="C175" s="1797"/>
      <c r="D175" s="1797"/>
      <c r="E175" s="1797"/>
      <c r="F175" s="1797"/>
      <c r="G175" s="1797"/>
      <c r="H175" s="1797"/>
      <c r="I175" s="1797"/>
      <c r="J175" s="1797"/>
      <c r="L175" s="1386"/>
      <c r="M175" s="1382"/>
      <c r="N175" s="1797"/>
      <c r="O175" s="1797"/>
      <c r="P175" s="1797"/>
      <c r="Q175" s="1797"/>
      <c r="R175" s="1797"/>
      <c r="S175" s="1797"/>
    </row>
    <row r="176" spans="2:19">
      <c r="B176" s="1797"/>
      <c r="C176" s="1797"/>
      <c r="D176" s="1797"/>
      <c r="E176" s="1797"/>
      <c r="F176" s="1797"/>
      <c r="G176" s="1797"/>
      <c r="H176" s="1797"/>
      <c r="I176" s="1797"/>
      <c r="J176" s="1797"/>
      <c r="L176" s="1386"/>
      <c r="M176" s="1382"/>
      <c r="N176" s="1797"/>
      <c r="O176" s="1797"/>
      <c r="P176" s="1797"/>
      <c r="Q176" s="1797"/>
      <c r="R176" s="1797"/>
      <c r="S176" s="1797"/>
    </row>
    <row r="177" spans="2:19">
      <c r="B177" s="1797"/>
      <c r="C177" s="1797"/>
      <c r="D177" s="1797"/>
      <c r="E177" s="1797"/>
      <c r="F177" s="1797"/>
      <c r="G177" s="1797"/>
      <c r="H177" s="1797"/>
      <c r="I177" s="1797"/>
      <c r="J177" s="1797"/>
      <c r="L177" s="1386"/>
      <c r="M177" s="1382"/>
      <c r="N177" s="1797"/>
      <c r="O177" s="1797"/>
      <c r="P177" s="1797"/>
      <c r="Q177" s="1797"/>
      <c r="R177" s="1797"/>
      <c r="S177" s="1797"/>
    </row>
    <row r="178" spans="2:19">
      <c r="B178" s="1797"/>
      <c r="C178" s="1797"/>
      <c r="D178" s="1797"/>
      <c r="E178" s="1797"/>
      <c r="F178" s="1797"/>
      <c r="G178" s="1797"/>
      <c r="H178" s="1797"/>
      <c r="I178" s="1797"/>
      <c r="J178" s="1797"/>
      <c r="L178" s="1386"/>
      <c r="M178" s="1382"/>
      <c r="N178" s="1797"/>
      <c r="O178" s="1797"/>
      <c r="P178" s="1797"/>
      <c r="Q178" s="1797"/>
      <c r="R178" s="1797"/>
      <c r="S178" s="1797"/>
    </row>
  </sheetData>
  <autoFilter ref="B7:S33">
    <sortState ref="B10:S30">
      <sortCondition ref="H7:H37"/>
    </sortState>
  </autoFilter>
  <pageMargins left="0.25" right="0.25" top="0.75" bottom="0.75" header="0.3" footer="0.3"/>
  <pageSetup paperSize="9" scale="87" orientation="landscape"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F10:P28"/>
  <sheetViews>
    <sheetView workbookViewId="0">
      <selection activeCell="Q7" sqref="Q7"/>
    </sheetView>
  </sheetViews>
  <sheetFormatPr defaultRowHeight="15"/>
  <cols>
    <col min="6" max="6" width="14" bestFit="1" customWidth="1"/>
    <col min="7" max="7" width="11" bestFit="1" customWidth="1"/>
    <col min="8" max="8" width="8.140625" bestFit="1" customWidth="1"/>
    <col min="9" max="9" width="13.140625" bestFit="1" customWidth="1"/>
    <col min="10" max="10" width="31.42578125" bestFit="1" customWidth="1"/>
    <col min="11" max="11" width="6.85546875" bestFit="1" customWidth="1"/>
    <col min="12" max="12" width="5.85546875" bestFit="1" customWidth="1"/>
    <col min="13" max="13" width="6.5703125" bestFit="1" customWidth="1"/>
    <col min="14" max="14" width="10.140625" bestFit="1" customWidth="1"/>
    <col min="15" max="15" width="8.28515625" bestFit="1" customWidth="1"/>
    <col min="16" max="16" width="14.85546875" bestFit="1" customWidth="1"/>
  </cols>
  <sheetData>
    <row r="10" spans="6:16" ht="28.5">
      <c r="F10" s="1617" t="s">
        <v>354</v>
      </c>
      <c r="G10" s="1617" t="s">
        <v>380</v>
      </c>
      <c r="H10" s="1617" t="s">
        <v>1617</v>
      </c>
      <c r="I10" s="1617" t="s">
        <v>1618</v>
      </c>
      <c r="J10" s="1617" t="s">
        <v>468</v>
      </c>
      <c r="K10" s="1617" t="s">
        <v>1619</v>
      </c>
      <c r="L10" s="1617" t="s">
        <v>1620</v>
      </c>
      <c r="M10" s="1617" t="s">
        <v>9</v>
      </c>
      <c r="N10" s="1617" t="s">
        <v>1621</v>
      </c>
      <c r="O10" s="1617" t="s">
        <v>386</v>
      </c>
      <c r="P10" s="1617" t="s">
        <v>387</v>
      </c>
    </row>
    <row r="11" spans="6:16">
      <c r="F11" s="1618" t="s">
        <v>1608</v>
      </c>
      <c r="G11" s="1618">
        <v>4702080086</v>
      </c>
      <c r="H11" s="1618" t="s">
        <v>102</v>
      </c>
      <c r="I11" s="1618" t="s">
        <v>439</v>
      </c>
      <c r="J11" s="1618" t="s">
        <v>440</v>
      </c>
      <c r="K11" s="1618">
        <v>72</v>
      </c>
      <c r="L11" s="1618">
        <v>72</v>
      </c>
      <c r="M11" s="1618">
        <v>12</v>
      </c>
      <c r="N11" s="1619">
        <v>46117</v>
      </c>
      <c r="O11" s="1620">
        <v>1</v>
      </c>
      <c r="P11" s="1621" t="s">
        <v>335</v>
      </c>
    </row>
    <row r="12" spans="6:16">
      <c r="F12" s="1618" t="s">
        <v>1603</v>
      </c>
      <c r="G12" s="1618">
        <v>4702080086</v>
      </c>
      <c r="H12" s="1618" t="s">
        <v>102</v>
      </c>
      <c r="I12" s="1618" t="s">
        <v>442</v>
      </c>
      <c r="J12" s="1618" t="s">
        <v>443</v>
      </c>
      <c r="K12" s="1618">
        <v>72</v>
      </c>
      <c r="L12" s="1618">
        <v>72</v>
      </c>
      <c r="M12" s="1618">
        <v>12</v>
      </c>
      <c r="N12" s="1619">
        <v>46117</v>
      </c>
      <c r="O12" s="1620">
        <v>1</v>
      </c>
      <c r="P12" s="1621" t="s">
        <v>335</v>
      </c>
    </row>
    <row r="13" spans="6:16">
      <c r="F13" s="1618" t="s">
        <v>1609</v>
      </c>
      <c r="G13" s="1618">
        <v>4702080086</v>
      </c>
      <c r="H13" s="1618" t="s">
        <v>102</v>
      </c>
      <c r="I13" s="1618" t="s">
        <v>445</v>
      </c>
      <c r="J13" s="1618" t="s">
        <v>446</v>
      </c>
      <c r="K13" s="1618">
        <v>72</v>
      </c>
      <c r="L13" s="1618">
        <v>72</v>
      </c>
      <c r="M13" s="1618">
        <v>12</v>
      </c>
      <c r="N13" s="1619">
        <v>46117</v>
      </c>
      <c r="O13" s="1620">
        <v>1</v>
      </c>
      <c r="P13" s="1621" t="s">
        <v>335</v>
      </c>
    </row>
    <row r="14" spans="6:16">
      <c r="F14" s="1618" t="s">
        <v>1607</v>
      </c>
      <c r="G14" s="1618">
        <v>4702080086</v>
      </c>
      <c r="H14" s="1618" t="s">
        <v>102</v>
      </c>
      <c r="I14" s="1618" t="s">
        <v>436</v>
      </c>
      <c r="J14" s="1618" t="s">
        <v>437</v>
      </c>
      <c r="K14" s="1618">
        <v>90</v>
      </c>
      <c r="L14" s="1618">
        <v>90</v>
      </c>
      <c r="M14" s="1618">
        <v>15</v>
      </c>
      <c r="N14" s="1619">
        <v>46117</v>
      </c>
      <c r="O14" s="1620">
        <v>1</v>
      </c>
      <c r="P14" s="1621" t="s">
        <v>335</v>
      </c>
    </row>
    <row r="15" spans="6:16">
      <c r="F15" s="1618" t="s">
        <v>1608</v>
      </c>
      <c r="G15" s="1618">
        <v>4702080084</v>
      </c>
      <c r="H15" s="1618" t="s">
        <v>102</v>
      </c>
      <c r="I15" s="1618" t="s">
        <v>439</v>
      </c>
      <c r="J15" s="1618" t="s">
        <v>440</v>
      </c>
      <c r="K15" s="1618">
        <v>168</v>
      </c>
      <c r="L15" s="1618">
        <v>168</v>
      </c>
      <c r="M15" s="1618">
        <v>28</v>
      </c>
      <c r="N15" s="1619">
        <v>46117</v>
      </c>
      <c r="O15" s="1620">
        <v>1</v>
      </c>
      <c r="P15" s="1621" t="s">
        <v>335</v>
      </c>
    </row>
    <row r="16" spans="6:16">
      <c r="F16" s="1618" t="s">
        <v>1603</v>
      </c>
      <c r="G16" s="1618">
        <v>4702080084</v>
      </c>
      <c r="H16" s="1618" t="s">
        <v>102</v>
      </c>
      <c r="I16" s="1618" t="s">
        <v>442</v>
      </c>
      <c r="J16" s="1618" t="s">
        <v>443</v>
      </c>
      <c r="K16" s="1618">
        <v>168</v>
      </c>
      <c r="L16" s="1618">
        <v>168</v>
      </c>
      <c r="M16" s="1618">
        <v>28</v>
      </c>
      <c r="N16" s="1619">
        <v>46117</v>
      </c>
      <c r="O16" s="1620">
        <v>1</v>
      </c>
      <c r="P16" s="1621" t="s">
        <v>335</v>
      </c>
    </row>
    <row r="17" spans="6:16">
      <c r="F17" s="1618" t="s">
        <v>1609</v>
      </c>
      <c r="G17" s="1618">
        <v>4702080084</v>
      </c>
      <c r="H17" s="1618" t="s">
        <v>102</v>
      </c>
      <c r="I17" s="1618" t="s">
        <v>445</v>
      </c>
      <c r="J17" s="1618" t="s">
        <v>446</v>
      </c>
      <c r="K17" s="1618">
        <v>168</v>
      </c>
      <c r="L17" s="1618">
        <v>168</v>
      </c>
      <c r="M17" s="1618">
        <v>28</v>
      </c>
      <c r="N17" s="1619">
        <v>46117</v>
      </c>
      <c r="O17" s="1620">
        <v>1</v>
      </c>
      <c r="P17" s="1621" t="s">
        <v>335</v>
      </c>
    </row>
    <row r="18" spans="6:16">
      <c r="F18" s="1618" t="s">
        <v>1608</v>
      </c>
      <c r="G18" s="1618">
        <v>4702080083</v>
      </c>
      <c r="H18" s="1618" t="s">
        <v>102</v>
      </c>
      <c r="I18" s="1618" t="s">
        <v>439</v>
      </c>
      <c r="J18" s="1618" t="s">
        <v>440</v>
      </c>
      <c r="K18" s="1618">
        <v>200</v>
      </c>
      <c r="L18" s="1618">
        <v>200</v>
      </c>
      <c r="M18" s="1618">
        <v>25</v>
      </c>
      <c r="N18" s="1619">
        <v>46117</v>
      </c>
      <c r="O18" s="1620">
        <v>1</v>
      </c>
      <c r="P18" s="1621" t="s">
        <v>335</v>
      </c>
    </row>
    <row r="19" spans="6:16">
      <c r="F19" s="1618" t="s">
        <v>1603</v>
      </c>
      <c r="G19" s="1618">
        <v>4702080083</v>
      </c>
      <c r="H19" s="1618" t="s">
        <v>102</v>
      </c>
      <c r="I19" s="1618" t="s">
        <v>442</v>
      </c>
      <c r="J19" s="1618" t="s">
        <v>443</v>
      </c>
      <c r="K19" s="1618">
        <v>200</v>
      </c>
      <c r="L19" s="1618">
        <v>200</v>
      </c>
      <c r="M19" s="1618">
        <v>25</v>
      </c>
      <c r="N19" s="1619">
        <v>46117</v>
      </c>
      <c r="O19" s="1620">
        <v>1</v>
      </c>
      <c r="P19" s="1621" t="s">
        <v>335</v>
      </c>
    </row>
    <row r="20" spans="6:16">
      <c r="F20" s="1618" t="s">
        <v>1609</v>
      </c>
      <c r="G20" s="1618">
        <v>4702080083</v>
      </c>
      <c r="H20" s="1618" t="s">
        <v>102</v>
      </c>
      <c r="I20" s="1618" t="s">
        <v>445</v>
      </c>
      <c r="J20" s="1618" t="s">
        <v>446</v>
      </c>
      <c r="K20" s="1618">
        <v>200</v>
      </c>
      <c r="L20" s="1618">
        <v>200</v>
      </c>
      <c r="M20" s="1618">
        <v>25</v>
      </c>
      <c r="N20" s="1619">
        <v>46117</v>
      </c>
      <c r="O20" s="1620">
        <v>1</v>
      </c>
      <c r="P20" s="1621" t="s">
        <v>335</v>
      </c>
    </row>
    <row r="21" spans="6:16">
      <c r="F21" s="1618" t="s">
        <v>1607</v>
      </c>
      <c r="G21" s="1618">
        <v>4702080084</v>
      </c>
      <c r="H21" s="1618" t="s">
        <v>102</v>
      </c>
      <c r="I21" s="1618" t="s">
        <v>436</v>
      </c>
      <c r="J21" s="1618" t="s">
        <v>437</v>
      </c>
      <c r="K21" s="1618">
        <v>204</v>
      </c>
      <c r="L21" s="1618">
        <v>204</v>
      </c>
      <c r="M21" s="1618">
        <v>34</v>
      </c>
      <c r="N21" s="1619">
        <v>46117</v>
      </c>
      <c r="O21" s="1620">
        <v>1</v>
      </c>
      <c r="P21" s="1621" t="s">
        <v>335</v>
      </c>
    </row>
    <row r="22" spans="6:16">
      <c r="F22" s="1618" t="s">
        <v>1607</v>
      </c>
      <c r="G22" s="1618">
        <v>4702080083</v>
      </c>
      <c r="H22" s="1618" t="s">
        <v>102</v>
      </c>
      <c r="I22" s="1618" t="s">
        <v>436</v>
      </c>
      <c r="J22" s="1618" t="s">
        <v>437</v>
      </c>
      <c r="K22" s="1618">
        <v>264</v>
      </c>
      <c r="L22" s="1618">
        <v>264</v>
      </c>
      <c r="M22" s="1618">
        <v>33</v>
      </c>
      <c r="N22" s="1619">
        <v>46117</v>
      </c>
      <c r="O22" s="1620">
        <v>1</v>
      </c>
      <c r="P22" s="1621" t="s">
        <v>335</v>
      </c>
    </row>
    <row r="23" spans="6:16">
      <c r="F23" s="1618" t="s">
        <v>1608</v>
      </c>
      <c r="G23" s="1618">
        <v>4702080082</v>
      </c>
      <c r="H23" s="1618" t="s">
        <v>102</v>
      </c>
      <c r="I23" s="1618" t="s">
        <v>439</v>
      </c>
      <c r="J23" s="1618" t="s">
        <v>440</v>
      </c>
      <c r="K23" s="1618">
        <v>294</v>
      </c>
      <c r="L23" s="1618">
        <v>294</v>
      </c>
      <c r="M23" s="1618">
        <v>49</v>
      </c>
      <c r="N23" s="1619">
        <v>46117</v>
      </c>
      <c r="O23" s="1620">
        <v>1</v>
      </c>
      <c r="P23" s="1621" t="s">
        <v>335</v>
      </c>
    </row>
    <row r="24" spans="6:16">
      <c r="F24" s="1618" t="s">
        <v>1603</v>
      </c>
      <c r="G24" s="1618">
        <v>4702080082</v>
      </c>
      <c r="H24" s="1618" t="s">
        <v>102</v>
      </c>
      <c r="I24" s="1618" t="s">
        <v>442</v>
      </c>
      <c r="J24" s="1618" t="s">
        <v>443</v>
      </c>
      <c r="K24" s="1618">
        <v>294</v>
      </c>
      <c r="L24" s="1618">
        <v>294</v>
      </c>
      <c r="M24" s="1618">
        <v>49</v>
      </c>
      <c r="N24" s="1619">
        <v>46117</v>
      </c>
      <c r="O24" s="1620">
        <v>1</v>
      </c>
      <c r="P24" s="1621" t="s">
        <v>335</v>
      </c>
    </row>
    <row r="25" spans="6:16">
      <c r="F25" s="1618" t="s">
        <v>1609</v>
      </c>
      <c r="G25" s="1618">
        <v>4702080082</v>
      </c>
      <c r="H25" s="1618" t="s">
        <v>102</v>
      </c>
      <c r="I25" s="1618" t="s">
        <v>445</v>
      </c>
      <c r="J25" s="1618" t="s">
        <v>446</v>
      </c>
      <c r="K25" s="1618">
        <v>294</v>
      </c>
      <c r="L25" s="1618">
        <v>294</v>
      </c>
      <c r="M25" s="1618">
        <v>49</v>
      </c>
      <c r="N25" s="1619">
        <v>46117</v>
      </c>
      <c r="O25" s="1620">
        <v>1</v>
      </c>
      <c r="P25" s="1621" t="s">
        <v>335</v>
      </c>
    </row>
    <row r="26" spans="6:16">
      <c r="F26" s="1618" t="s">
        <v>1607</v>
      </c>
      <c r="G26" s="1618">
        <v>4702080082</v>
      </c>
      <c r="H26" s="1618" t="s">
        <v>102</v>
      </c>
      <c r="I26" s="1618" t="s">
        <v>436</v>
      </c>
      <c r="J26" s="1618" t="s">
        <v>437</v>
      </c>
      <c r="K26" s="1618">
        <v>330</v>
      </c>
      <c r="L26" s="1618">
        <v>330</v>
      </c>
      <c r="M26" s="1618">
        <v>55</v>
      </c>
      <c r="N26" s="1619">
        <v>46117</v>
      </c>
      <c r="O26" s="1620">
        <v>1</v>
      </c>
      <c r="P26" s="1621" t="s">
        <v>335</v>
      </c>
    </row>
    <row r="27" spans="6:16">
      <c r="F27" s="1618" t="s">
        <v>1522</v>
      </c>
      <c r="G27" s="1618">
        <v>4702095844</v>
      </c>
      <c r="H27" s="1618" t="s">
        <v>102</v>
      </c>
      <c r="I27" s="1622">
        <v>710967632010</v>
      </c>
      <c r="J27" s="1618" t="s">
        <v>111</v>
      </c>
      <c r="K27" s="1618">
        <v>2820</v>
      </c>
      <c r="L27" s="1618">
        <v>2736</v>
      </c>
      <c r="M27" s="1618">
        <v>157</v>
      </c>
      <c r="N27" s="1619">
        <v>46117</v>
      </c>
      <c r="O27" s="1620">
        <v>0.97021276595744677</v>
      </c>
      <c r="P27" s="1621" t="s">
        <v>390</v>
      </c>
    </row>
    <row r="28" spans="6:16">
      <c r="F28" s="1600" t="s">
        <v>1584</v>
      </c>
      <c r="G28" s="1600">
        <v>4702096672</v>
      </c>
      <c r="H28" s="1600" t="s">
        <v>102</v>
      </c>
      <c r="I28" s="1582">
        <v>710804257063</v>
      </c>
      <c r="J28" s="1600" t="s">
        <v>1585</v>
      </c>
      <c r="K28" s="1600">
        <v>1557</v>
      </c>
      <c r="L28" s="1600">
        <v>1284</v>
      </c>
      <c r="M28" s="1600">
        <v>30</v>
      </c>
      <c r="N28" s="1600"/>
      <c r="O28" s="268"/>
      <c r="P28" s="1600" t="s">
        <v>390</v>
      </c>
    </row>
  </sheetData>
  <pageMargins left="0.25" right="0.25" top="0.75" bottom="0.75" header="0.3" footer="0.3"/>
  <pageSetup paperSize="9" scale="81"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B3:S30"/>
  <sheetViews>
    <sheetView workbookViewId="0">
      <selection activeCell="Q32" sqref="Q32"/>
    </sheetView>
  </sheetViews>
  <sheetFormatPr defaultRowHeight="15"/>
  <cols>
    <col min="2" max="2" width="7.7109375" bestFit="1" customWidth="1"/>
    <col min="3" max="3" width="13.85546875" bestFit="1" customWidth="1"/>
    <col min="4" max="4" width="11" bestFit="1" customWidth="1"/>
    <col min="5" max="5" width="9.42578125" bestFit="1" customWidth="1"/>
    <col min="6" max="6" width="13.28515625" bestFit="1" customWidth="1"/>
    <col min="7" max="7" width="31.42578125" bestFit="1" customWidth="1"/>
    <col min="8" max="8" width="6.85546875" bestFit="1" customWidth="1"/>
    <col min="9" max="9" width="9.5703125" bestFit="1" customWidth="1"/>
    <col min="10" max="10" width="6.5703125" bestFit="1" customWidth="1"/>
    <col min="11" max="11" width="10.140625" bestFit="1" customWidth="1"/>
    <col min="12" max="12" width="16.28515625" bestFit="1" customWidth="1"/>
    <col min="13" max="13" width="8.140625" bestFit="1" customWidth="1"/>
    <col min="14" max="14" width="15.85546875" bestFit="1" customWidth="1"/>
    <col min="15" max="15" width="20.140625" bestFit="1" customWidth="1"/>
    <col min="16" max="16" width="18.28515625" bestFit="1" customWidth="1"/>
    <col min="17" max="17" width="14.5703125" bestFit="1" customWidth="1"/>
    <col min="18" max="18" width="11.42578125" bestFit="1" customWidth="1"/>
    <col min="19" max="19" width="11.28515625" bestFit="1" customWidth="1"/>
  </cols>
  <sheetData>
    <row r="3" spans="2:19" ht="23.25" customHeight="1">
      <c r="B3" s="1380" t="s">
        <v>1616</v>
      </c>
      <c r="C3" s="1380" t="s">
        <v>354</v>
      </c>
      <c r="D3" s="1380" t="s">
        <v>380</v>
      </c>
      <c r="E3" s="1380" t="s">
        <v>1617</v>
      </c>
      <c r="F3" s="1380" t="s">
        <v>1618</v>
      </c>
      <c r="G3" s="1380" t="s">
        <v>468</v>
      </c>
      <c r="H3" s="1380" t="s">
        <v>1619</v>
      </c>
      <c r="I3" s="1407" t="s">
        <v>1620</v>
      </c>
      <c r="J3" s="1380" t="s">
        <v>9</v>
      </c>
      <c r="K3" s="1380" t="s">
        <v>384</v>
      </c>
      <c r="L3" s="1380" t="s">
        <v>1621</v>
      </c>
      <c r="M3" s="1380" t="s">
        <v>386</v>
      </c>
      <c r="N3" s="1380" t="s">
        <v>387</v>
      </c>
      <c r="O3" s="1380" t="s">
        <v>1622</v>
      </c>
      <c r="P3" s="1380" t="s">
        <v>1623</v>
      </c>
      <c r="Q3" s="1380" t="s">
        <v>1537</v>
      </c>
      <c r="R3" s="1380" t="s">
        <v>388</v>
      </c>
      <c r="S3" s="1388" t="s">
        <v>1624</v>
      </c>
    </row>
    <row r="4" spans="2:19" s="1377" customFormat="1">
      <c r="B4" s="1381"/>
      <c r="C4" s="1381" t="s">
        <v>414</v>
      </c>
      <c r="D4" s="1381">
        <v>4702067314</v>
      </c>
      <c r="E4" s="1381" t="s">
        <v>25</v>
      </c>
      <c r="F4" s="1381" t="s">
        <v>415</v>
      </c>
      <c r="G4" s="1381" t="s">
        <v>416</v>
      </c>
      <c r="H4" s="1381">
        <v>814</v>
      </c>
      <c r="I4" s="1381"/>
      <c r="J4" s="1381"/>
      <c r="K4" s="1386">
        <v>46089</v>
      </c>
      <c r="L4" s="1386">
        <v>46089</v>
      </c>
      <c r="M4" s="1382">
        <f t="shared" ref="M4:M30" si="0">+I4/H4</f>
        <v>0</v>
      </c>
      <c r="N4" s="1381"/>
      <c r="O4" s="1381"/>
      <c r="P4" s="1381"/>
      <c r="Q4" s="1381"/>
      <c r="R4" s="1381"/>
      <c r="S4" s="1381"/>
    </row>
    <row r="5" spans="2:19" s="1377" customFormat="1">
      <c r="B5" s="1383"/>
      <c r="C5" s="1383" t="s">
        <v>414</v>
      </c>
      <c r="D5" s="1383">
        <v>4702067315</v>
      </c>
      <c r="E5" s="1383" t="s">
        <v>102</v>
      </c>
      <c r="F5" s="1383" t="s">
        <v>415</v>
      </c>
      <c r="G5" s="1383" t="s">
        <v>416</v>
      </c>
      <c r="H5" s="1383">
        <v>650</v>
      </c>
      <c r="I5" s="1383"/>
      <c r="J5" s="1383"/>
      <c r="K5" s="1387">
        <v>46089</v>
      </c>
      <c r="L5" s="1387">
        <v>46089</v>
      </c>
      <c r="M5" s="1382">
        <f t="shared" si="0"/>
        <v>0</v>
      </c>
      <c r="N5" s="1383"/>
      <c r="O5" s="1383"/>
      <c r="P5" s="1383"/>
      <c r="Q5" s="1383"/>
      <c r="R5" s="1383"/>
      <c r="S5" s="1383"/>
    </row>
    <row r="6" spans="2:19" s="1377" customFormat="1">
      <c r="B6" s="1381"/>
      <c r="C6" s="1381" t="s">
        <v>414</v>
      </c>
      <c r="D6" s="1381">
        <v>4702067316</v>
      </c>
      <c r="E6" s="1381" t="s">
        <v>102</v>
      </c>
      <c r="F6" s="1381" t="s">
        <v>415</v>
      </c>
      <c r="G6" s="1381" t="s">
        <v>416</v>
      </c>
      <c r="H6" s="1381">
        <v>562</v>
      </c>
      <c r="I6" s="1381"/>
      <c r="J6" s="1381"/>
      <c r="K6" s="1386">
        <v>46089</v>
      </c>
      <c r="L6" s="1386">
        <v>46089</v>
      </c>
      <c r="M6" s="1382">
        <f t="shared" si="0"/>
        <v>0</v>
      </c>
      <c r="N6" s="1381"/>
      <c r="O6" s="1381"/>
      <c r="P6" s="1381"/>
      <c r="Q6" s="1381"/>
      <c r="R6" s="1381"/>
      <c r="S6" s="1381"/>
    </row>
    <row r="7" spans="2:19" s="1377" customFormat="1">
      <c r="B7" s="1383"/>
      <c r="C7" s="1383" t="s">
        <v>414</v>
      </c>
      <c r="D7" s="1383">
        <v>4702067317</v>
      </c>
      <c r="E7" s="1383" t="s">
        <v>43</v>
      </c>
      <c r="F7" s="1383" t="s">
        <v>415</v>
      </c>
      <c r="G7" s="1383" t="s">
        <v>416</v>
      </c>
      <c r="H7" s="1383">
        <v>12</v>
      </c>
      <c r="I7" s="1383"/>
      <c r="J7" s="1383"/>
      <c r="K7" s="1387">
        <v>46089</v>
      </c>
      <c r="L7" s="1387">
        <v>46089</v>
      </c>
      <c r="M7" s="1382">
        <f t="shared" si="0"/>
        <v>0</v>
      </c>
      <c r="N7" s="1383"/>
      <c r="O7" s="1383"/>
      <c r="P7" s="1383"/>
      <c r="Q7" s="1383"/>
      <c r="R7" s="1383"/>
      <c r="S7" s="1383"/>
    </row>
    <row r="8" spans="2:19" s="1377" customFormat="1">
      <c r="B8" s="1381"/>
      <c r="C8" s="1381" t="s">
        <v>417</v>
      </c>
      <c r="D8" s="1381">
        <v>4702067323</v>
      </c>
      <c r="E8" s="1381" t="s">
        <v>25</v>
      </c>
      <c r="F8" s="1381" t="s">
        <v>418</v>
      </c>
      <c r="G8" s="1381" t="s">
        <v>419</v>
      </c>
      <c r="H8" s="1381">
        <v>801</v>
      </c>
      <c r="I8" s="1381"/>
      <c r="J8" s="1381"/>
      <c r="K8" s="1386">
        <v>46089</v>
      </c>
      <c r="L8" s="1386">
        <v>46089</v>
      </c>
      <c r="M8" s="1382">
        <f t="shared" si="0"/>
        <v>0</v>
      </c>
      <c r="N8" s="1381"/>
      <c r="O8" s="1381"/>
      <c r="P8" s="1381" t="s">
        <v>1373</v>
      </c>
      <c r="Q8" s="1381"/>
      <c r="R8" s="1381"/>
      <c r="S8" s="1381"/>
    </row>
    <row r="9" spans="2:19" s="1377" customFormat="1">
      <c r="B9" s="1383"/>
      <c r="C9" s="1383" t="s">
        <v>420</v>
      </c>
      <c r="D9" s="1383">
        <v>4702067330</v>
      </c>
      <c r="E9" s="1383" t="s">
        <v>102</v>
      </c>
      <c r="F9" s="1383" t="s">
        <v>421</v>
      </c>
      <c r="G9" s="1383" t="s">
        <v>422</v>
      </c>
      <c r="H9" s="1383">
        <v>918</v>
      </c>
      <c r="I9" s="1383">
        <v>940</v>
      </c>
      <c r="J9" s="1383">
        <v>55</v>
      </c>
      <c r="K9" s="1387">
        <v>46089</v>
      </c>
      <c r="L9" s="1387">
        <v>46089</v>
      </c>
      <c r="M9" s="1382">
        <f t="shared" si="0"/>
        <v>1.0239651416122004</v>
      </c>
      <c r="N9" s="1383" t="s">
        <v>549</v>
      </c>
      <c r="O9" s="1383" t="s">
        <v>1568</v>
      </c>
      <c r="P9" s="1383"/>
      <c r="Q9" s="1383"/>
      <c r="R9" s="1383" t="s">
        <v>396</v>
      </c>
      <c r="S9" s="1383" t="s">
        <v>28</v>
      </c>
    </row>
    <row r="10" spans="2:19" s="1377" customFormat="1">
      <c r="B10" s="1381"/>
      <c r="C10" s="1381" t="s">
        <v>423</v>
      </c>
      <c r="D10" s="1381">
        <v>4702067330</v>
      </c>
      <c r="E10" s="1381" t="s">
        <v>102</v>
      </c>
      <c r="F10" s="1381" t="s">
        <v>424</v>
      </c>
      <c r="G10" s="1381" t="s">
        <v>320</v>
      </c>
      <c r="H10" s="1381">
        <v>2496</v>
      </c>
      <c r="I10" s="1381">
        <v>2566</v>
      </c>
      <c r="J10" s="1381">
        <v>150</v>
      </c>
      <c r="K10" s="1386">
        <v>46089</v>
      </c>
      <c r="L10" s="1386">
        <v>46089</v>
      </c>
      <c r="M10" s="1382">
        <f t="shared" si="0"/>
        <v>1.0280448717948718</v>
      </c>
      <c r="N10" s="1381" t="s">
        <v>335</v>
      </c>
      <c r="O10" s="1381"/>
      <c r="P10" s="1381" t="s">
        <v>1563</v>
      </c>
      <c r="Q10" s="1381"/>
      <c r="R10" s="1381" t="s">
        <v>1407</v>
      </c>
      <c r="S10" s="1381" t="s">
        <v>28</v>
      </c>
    </row>
    <row r="11" spans="2:19" s="1377" customFormat="1">
      <c r="B11" s="1390"/>
      <c r="C11" s="1390" t="s">
        <v>426</v>
      </c>
      <c r="D11" s="1383">
        <v>4702067330</v>
      </c>
      <c r="E11" s="1383" t="s">
        <v>102</v>
      </c>
      <c r="F11" s="1383" t="s">
        <v>427</v>
      </c>
      <c r="G11" s="1383" t="s">
        <v>317</v>
      </c>
      <c r="H11" s="1383">
        <v>3200</v>
      </c>
      <c r="I11" s="1383">
        <v>3289</v>
      </c>
      <c r="J11" s="1383">
        <v>192</v>
      </c>
      <c r="K11" s="1387">
        <v>46089</v>
      </c>
      <c r="L11" s="1387">
        <v>46089</v>
      </c>
      <c r="M11" s="1382">
        <f t="shared" si="0"/>
        <v>1.0278125</v>
      </c>
      <c r="N11" s="1383" t="s">
        <v>549</v>
      </c>
      <c r="O11" s="1383" t="s">
        <v>1566</v>
      </c>
      <c r="P11" s="1383"/>
      <c r="Q11" s="1383"/>
      <c r="R11" s="1383" t="s">
        <v>396</v>
      </c>
      <c r="S11" s="1383" t="s">
        <v>28</v>
      </c>
    </row>
    <row r="12" spans="2:19" s="1377" customFormat="1">
      <c r="B12" s="1381"/>
      <c r="C12" s="1381" t="s">
        <v>429</v>
      </c>
      <c r="D12" s="1381">
        <v>4702067331</v>
      </c>
      <c r="E12" s="1381" t="s">
        <v>102</v>
      </c>
      <c r="F12" s="1381" t="s">
        <v>395</v>
      </c>
      <c r="G12" s="1381" t="s">
        <v>312</v>
      </c>
      <c r="H12" s="1381">
        <v>494</v>
      </c>
      <c r="I12" s="1381">
        <v>506</v>
      </c>
      <c r="J12" s="1381">
        <v>30</v>
      </c>
      <c r="K12" s="1386">
        <v>46089</v>
      </c>
      <c r="L12" s="1386">
        <v>46089</v>
      </c>
      <c r="M12" s="1382">
        <f t="shared" si="0"/>
        <v>1.0242914979757085</v>
      </c>
      <c r="N12" s="1381" t="s">
        <v>549</v>
      </c>
      <c r="O12" s="1381" t="s">
        <v>1568</v>
      </c>
      <c r="P12" s="1381"/>
      <c r="Q12" s="1381"/>
      <c r="R12" s="1381" t="s">
        <v>1407</v>
      </c>
      <c r="S12" s="1381" t="s">
        <v>28</v>
      </c>
    </row>
    <row r="13" spans="2:19" s="1377" customFormat="1">
      <c r="B13" s="1383"/>
      <c r="C13" s="1383" t="s">
        <v>428</v>
      </c>
      <c r="D13" s="1383">
        <v>4702067331</v>
      </c>
      <c r="E13" s="1383" t="s">
        <v>102</v>
      </c>
      <c r="F13" s="1383" t="s">
        <v>392</v>
      </c>
      <c r="G13" s="1383" t="s">
        <v>393</v>
      </c>
      <c r="H13" s="1383">
        <v>626</v>
      </c>
      <c r="I13" s="1383">
        <v>641</v>
      </c>
      <c r="J13" s="1383">
        <v>38</v>
      </c>
      <c r="K13" s="1387">
        <v>46089</v>
      </c>
      <c r="L13" s="1387">
        <v>46089</v>
      </c>
      <c r="M13" s="1382">
        <f t="shared" si="0"/>
        <v>1.023961661341853</v>
      </c>
      <c r="N13" s="1383" t="s">
        <v>549</v>
      </c>
      <c r="O13" s="1383" t="s">
        <v>1567</v>
      </c>
      <c r="P13" s="1383"/>
      <c r="Q13" s="1383"/>
      <c r="R13" s="1383" t="s">
        <v>1407</v>
      </c>
      <c r="S13" s="1383" t="s">
        <v>28</v>
      </c>
    </row>
    <row r="14" spans="2:19" s="1377" customFormat="1">
      <c r="B14" s="1381"/>
      <c r="C14" s="1381" t="s">
        <v>432</v>
      </c>
      <c r="D14" s="1381">
        <v>4702067332</v>
      </c>
      <c r="E14" s="1381" t="s">
        <v>25</v>
      </c>
      <c r="F14" s="1381" t="s">
        <v>313</v>
      </c>
      <c r="G14" s="1381" t="s">
        <v>312</v>
      </c>
      <c r="H14" s="1381">
        <v>785</v>
      </c>
      <c r="I14" s="1381">
        <v>805</v>
      </c>
      <c r="J14" s="1381">
        <v>47</v>
      </c>
      <c r="K14" s="1386">
        <v>46089</v>
      </c>
      <c r="L14" s="1386">
        <v>46089</v>
      </c>
      <c r="M14" s="1382">
        <f t="shared" si="0"/>
        <v>1.0254777070063694</v>
      </c>
      <c r="N14" s="1381" t="s">
        <v>549</v>
      </c>
      <c r="O14" s="1381"/>
      <c r="P14" s="1381"/>
      <c r="Q14" s="1381"/>
      <c r="R14" s="1381" t="s">
        <v>396</v>
      </c>
      <c r="S14" s="1381" t="s">
        <v>28</v>
      </c>
    </row>
    <row r="15" spans="2:19" s="1377" customFormat="1">
      <c r="B15" s="1383"/>
      <c r="C15" s="1383" t="s">
        <v>430</v>
      </c>
      <c r="D15" s="1383">
        <v>4702067332</v>
      </c>
      <c r="E15" s="1383" t="s">
        <v>25</v>
      </c>
      <c r="F15" s="1383" t="s">
        <v>347</v>
      </c>
      <c r="G15" s="1383" t="s">
        <v>344</v>
      </c>
      <c r="H15" s="1383">
        <v>1409</v>
      </c>
      <c r="I15" s="1383">
        <v>1445</v>
      </c>
      <c r="J15" s="1383">
        <v>84</v>
      </c>
      <c r="K15" s="1387">
        <v>46089</v>
      </c>
      <c r="L15" s="1387">
        <v>46089</v>
      </c>
      <c r="M15" s="1382">
        <f t="shared" si="0"/>
        <v>1.0255500354861604</v>
      </c>
      <c r="N15" s="1383" t="s">
        <v>549</v>
      </c>
      <c r="O15" s="1383" t="s">
        <v>1568</v>
      </c>
      <c r="P15" s="1383" t="s">
        <v>1373</v>
      </c>
      <c r="Q15" s="1383"/>
      <c r="R15" s="1383" t="s">
        <v>396</v>
      </c>
      <c r="S15" s="1383" t="s">
        <v>28</v>
      </c>
    </row>
    <row r="16" spans="2:19" s="1377" customFormat="1">
      <c r="B16" s="1381"/>
      <c r="C16" s="1381" t="s">
        <v>431</v>
      </c>
      <c r="D16" s="1381">
        <v>4702067332</v>
      </c>
      <c r="E16" s="1381" t="s">
        <v>25</v>
      </c>
      <c r="F16" s="1381" t="s">
        <v>402</v>
      </c>
      <c r="G16" s="1381" t="s">
        <v>393</v>
      </c>
      <c r="H16" s="1381">
        <v>1843</v>
      </c>
      <c r="I16" s="1381">
        <v>1896</v>
      </c>
      <c r="J16" s="1381">
        <v>110</v>
      </c>
      <c r="K16" s="1386">
        <v>46089</v>
      </c>
      <c r="L16" s="1386">
        <v>46089</v>
      </c>
      <c r="M16" s="1382">
        <f t="shared" si="0"/>
        <v>1.0287574606619643</v>
      </c>
      <c r="N16" s="1381" t="s">
        <v>549</v>
      </c>
      <c r="O16" s="1381" t="s">
        <v>1568</v>
      </c>
      <c r="P16" s="1381" t="s">
        <v>1373</v>
      </c>
      <c r="Q16" s="1381"/>
      <c r="R16" s="1381" t="s">
        <v>396</v>
      </c>
      <c r="S16" s="1381" t="s">
        <v>28</v>
      </c>
    </row>
    <row r="17" spans="2:19" s="1377" customFormat="1">
      <c r="B17" s="1383"/>
      <c r="C17" s="1383" t="s">
        <v>434</v>
      </c>
      <c r="D17" s="1383">
        <v>4702067335</v>
      </c>
      <c r="E17" s="1383" t="s">
        <v>25</v>
      </c>
      <c r="F17" s="1383" t="s">
        <v>321</v>
      </c>
      <c r="G17" s="1383" t="s">
        <v>320</v>
      </c>
      <c r="H17" s="1383">
        <v>265</v>
      </c>
      <c r="I17" s="1383">
        <v>265</v>
      </c>
      <c r="J17" s="1383">
        <v>16</v>
      </c>
      <c r="K17" s="1387">
        <v>46089</v>
      </c>
      <c r="L17" s="1387">
        <v>46089</v>
      </c>
      <c r="M17" s="1382">
        <f t="shared" si="0"/>
        <v>1</v>
      </c>
      <c r="N17" s="1383" t="s">
        <v>549</v>
      </c>
      <c r="O17" s="1383" t="s">
        <v>1568</v>
      </c>
      <c r="P17" s="1383"/>
      <c r="Q17" s="1383"/>
      <c r="R17" s="1383" t="s">
        <v>396</v>
      </c>
      <c r="S17" s="1383" t="s">
        <v>28</v>
      </c>
    </row>
    <row r="18" spans="2:19" s="1377" customFormat="1">
      <c r="B18" s="1381"/>
      <c r="C18" s="1381" t="s">
        <v>433</v>
      </c>
      <c r="D18" s="1381">
        <v>4702067335</v>
      </c>
      <c r="E18" s="1381" t="s">
        <v>25</v>
      </c>
      <c r="F18" s="1381" t="s">
        <v>318</v>
      </c>
      <c r="G18" s="1381" t="s">
        <v>317</v>
      </c>
      <c r="H18" s="1381">
        <v>300</v>
      </c>
      <c r="I18" s="1381">
        <v>300</v>
      </c>
      <c r="J18" s="1381">
        <v>18</v>
      </c>
      <c r="K18" s="1386">
        <v>46089</v>
      </c>
      <c r="L18" s="1386">
        <v>46089</v>
      </c>
      <c r="M18" s="1382">
        <f t="shared" si="0"/>
        <v>1</v>
      </c>
      <c r="N18" s="1381" t="s">
        <v>549</v>
      </c>
      <c r="O18" s="1381" t="s">
        <v>1568</v>
      </c>
      <c r="P18" s="1381"/>
      <c r="Q18" s="1381"/>
      <c r="R18" s="1381" t="s">
        <v>1407</v>
      </c>
      <c r="S18" s="1381" t="s">
        <v>28</v>
      </c>
    </row>
    <row r="19" spans="2:19" s="1377" customFormat="1">
      <c r="B19" s="1383"/>
      <c r="C19" s="1383" t="s">
        <v>441</v>
      </c>
      <c r="D19" s="1383">
        <v>4702079686</v>
      </c>
      <c r="E19" s="1383" t="s">
        <v>102</v>
      </c>
      <c r="F19" s="1383" t="s">
        <v>442</v>
      </c>
      <c r="G19" s="1383" t="s">
        <v>443</v>
      </c>
      <c r="H19" s="1383">
        <v>1966</v>
      </c>
      <c r="I19" s="1383">
        <v>2019</v>
      </c>
      <c r="J19" s="1383">
        <v>118</v>
      </c>
      <c r="K19" s="1387">
        <v>46089</v>
      </c>
      <c r="L19" s="1387">
        <v>46089</v>
      </c>
      <c r="M19" s="1382">
        <f t="shared" si="0"/>
        <v>1.0269582909460835</v>
      </c>
      <c r="N19" s="1383" t="s">
        <v>549</v>
      </c>
      <c r="O19" s="1383"/>
      <c r="P19" s="1383"/>
      <c r="Q19" s="1383"/>
      <c r="R19" s="1383" t="s">
        <v>1407</v>
      </c>
      <c r="S19" s="1383" t="s">
        <v>28</v>
      </c>
    </row>
    <row r="20" spans="2:19" s="1377" customFormat="1">
      <c r="B20" s="1381"/>
      <c r="C20" s="1381" t="s">
        <v>438</v>
      </c>
      <c r="D20" s="1381">
        <v>4702079686</v>
      </c>
      <c r="E20" s="1381" t="s">
        <v>102</v>
      </c>
      <c r="F20" s="1381" t="s">
        <v>439</v>
      </c>
      <c r="G20" s="1381" t="s">
        <v>440</v>
      </c>
      <c r="H20" s="1381">
        <v>2074</v>
      </c>
      <c r="I20" s="1381">
        <v>2132</v>
      </c>
      <c r="J20" s="1381">
        <v>126</v>
      </c>
      <c r="K20" s="1386">
        <v>46089</v>
      </c>
      <c r="L20" s="1386">
        <v>46089</v>
      </c>
      <c r="M20" s="1382">
        <f t="shared" si="0"/>
        <v>1.0279652844744456</v>
      </c>
      <c r="N20" s="1381" t="s">
        <v>549</v>
      </c>
      <c r="O20" s="1381"/>
      <c r="P20" s="1381"/>
      <c r="Q20" s="1381"/>
      <c r="R20" s="1381" t="s">
        <v>1407</v>
      </c>
      <c r="S20" s="1381" t="s">
        <v>28</v>
      </c>
    </row>
    <row r="21" spans="2:19" s="1377" customFormat="1">
      <c r="B21" s="1383" t="s">
        <v>1531</v>
      </c>
      <c r="C21" s="1383" t="s">
        <v>444</v>
      </c>
      <c r="D21" s="1383">
        <v>4702079686</v>
      </c>
      <c r="E21" s="1383" t="s">
        <v>102</v>
      </c>
      <c r="F21" s="1383" t="s">
        <v>445</v>
      </c>
      <c r="G21" s="1383" t="s">
        <v>446</v>
      </c>
      <c r="H21" s="1383">
        <v>2402</v>
      </c>
      <c r="I21" s="1383">
        <v>2470</v>
      </c>
      <c r="J21" s="1383">
        <v>146</v>
      </c>
      <c r="K21" s="1387">
        <v>46089</v>
      </c>
      <c r="L21" s="1387">
        <v>46089</v>
      </c>
      <c r="M21" s="1382">
        <f t="shared" si="0"/>
        <v>1.0283097418817653</v>
      </c>
      <c r="N21" s="1383" t="s">
        <v>549</v>
      </c>
      <c r="O21" s="1383"/>
      <c r="P21" s="1383"/>
      <c r="Q21" s="1383"/>
      <c r="R21" s="1383" t="s">
        <v>1407</v>
      </c>
      <c r="S21" s="1383" t="s">
        <v>28</v>
      </c>
    </row>
    <row r="22" spans="2:19" s="1377" customFormat="1">
      <c r="B22" s="1381"/>
      <c r="C22" s="1381" t="s">
        <v>435</v>
      </c>
      <c r="D22" s="1381">
        <v>4702079686</v>
      </c>
      <c r="E22" s="1381" t="s">
        <v>102</v>
      </c>
      <c r="F22" s="1381" t="s">
        <v>436</v>
      </c>
      <c r="G22" s="1381" t="s">
        <v>437</v>
      </c>
      <c r="H22" s="1381">
        <v>2622</v>
      </c>
      <c r="I22" s="1381">
        <v>2696</v>
      </c>
      <c r="J22" s="1381">
        <v>158</v>
      </c>
      <c r="K22" s="1386">
        <v>46089</v>
      </c>
      <c r="L22" s="1386">
        <v>46089</v>
      </c>
      <c r="M22" s="1382">
        <f t="shared" si="0"/>
        <v>1.0282227307398932</v>
      </c>
      <c r="N22" s="1381" t="s">
        <v>549</v>
      </c>
      <c r="O22" s="1381"/>
      <c r="P22" s="1381"/>
      <c r="Q22" s="1381"/>
      <c r="R22" s="1381" t="s">
        <v>1407</v>
      </c>
      <c r="S22" s="1381" t="s">
        <v>28</v>
      </c>
    </row>
    <row r="23" spans="2:19" s="1377" customFormat="1">
      <c r="B23" s="1383"/>
      <c r="C23" s="1383" t="s">
        <v>447</v>
      </c>
      <c r="D23" s="1383">
        <v>4702079688</v>
      </c>
      <c r="E23" s="1383" t="s">
        <v>102</v>
      </c>
      <c r="F23" s="1383" t="s">
        <v>448</v>
      </c>
      <c r="G23" s="1383" t="s">
        <v>440</v>
      </c>
      <c r="H23" s="1383">
        <v>223</v>
      </c>
      <c r="I23" s="1383"/>
      <c r="J23" s="1383"/>
      <c r="K23" s="1387">
        <v>46089</v>
      </c>
      <c r="L23" s="1387">
        <v>46089</v>
      </c>
      <c r="M23" s="1382">
        <f t="shared" si="0"/>
        <v>0</v>
      </c>
      <c r="N23" s="1383"/>
      <c r="O23" s="1383"/>
      <c r="P23" s="1383"/>
      <c r="Q23" s="1383"/>
      <c r="R23" s="1383"/>
      <c r="S23" s="1383"/>
    </row>
    <row r="24" spans="2:19" s="1377" customFormat="1">
      <c r="B24" s="1381"/>
      <c r="C24" s="1381" t="s">
        <v>449</v>
      </c>
      <c r="D24" s="1381">
        <v>4702079688</v>
      </c>
      <c r="E24" s="1381" t="s">
        <v>102</v>
      </c>
      <c r="F24" s="1381" t="s">
        <v>450</v>
      </c>
      <c r="G24" s="1381" t="s">
        <v>437</v>
      </c>
      <c r="H24" s="1381">
        <v>1070</v>
      </c>
      <c r="I24" s="1381">
        <v>978</v>
      </c>
      <c r="J24" s="1381">
        <v>68</v>
      </c>
      <c r="K24" s="1386">
        <v>46089</v>
      </c>
      <c r="L24" s="1386">
        <v>46089</v>
      </c>
      <c r="M24" s="1382">
        <f t="shared" si="0"/>
        <v>0.91401869158878501</v>
      </c>
      <c r="N24" s="1381" t="s">
        <v>575</v>
      </c>
      <c r="O24" s="1381"/>
      <c r="P24" s="1381" t="s">
        <v>1373</v>
      </c>
      <c r="Q24" s="1381"/>
      <c r="R24" s="1381"/>
      <c r="S24" s="1381"/>
    </row>
    <row r="25" spans="2:19" s="1377" customFormat="1">
      <c r="B25" s="1383"/>
      <c r="C25" s="1383" t="s">
        <v>438</v>
      </c>
      <c r="D25" s="1383">
        <v>4702090846</v>
      </c>
      <c r="E25" s="1383" t="s">
        <v>204</v>
      </c>
      <c r="F25" s="1383" t="s">
        <v>439</v>
      </c>
      <c r="G25" s="1383" t="s">
        <v>440</v>
      </c>
      <c r="H25" s="1383">
        <v>286</v>
      </c>
      <c r="I25" s="1383">
        <v>286</v>
      </c>
      <c r="J25" s="1383">
        <v>18</v>
      </c>
      <c r="K25" s="1387">
        <v>46089</v>
      </c>
      <c r="L25" s="1387">
        <v>46089</v>
      </c>
      <c r="M25" s="1382">
        <f t="shared" si="0"/>
        <v>1</v>
      </c>
      <c r="N25" s="1383" t="s">
        <v>549</v>
      </c>
      <c r="O25" s="1383"/>
      <c r="P25" s="1383"/>
      <c r="Q25" s="1383"/>
      <c r="R25" s="1383" t="s">
        <v>1407</v>
      </c>
      <c r="S25" s="1383" t="s">
        <v>28</v>
      </c>
    </row>
    <row r="26" spans="2:19" s="1377" customFormat="1">
      <c r="B26" s="1381"/>
      <c r="C26" s="1381" t="s">
        <v>441</v>
      </c>
      <c r="D26" s="1381">
        <v>4702090846</v>
      </c>
      <c r="E26" s="1381" t="s">
        <v>204</v>
      </c>
      <c r="F26" s="1381" t="s">
        <v>442</v>
      </c>
      <c r="G26" s="1381" t="s">
        <v>443</v>
      </c>
      <c r="H26" s="1381">
        <v>346</v>
      </c>
      <c r="I26" s="1381">
        <v>354</v>
      </c>
      <c r="J26" s="1381">
        <v>21</v>
      </c>
      <c r="K26" s="1386">
        <v>46089</v>
      </c>
      <c r="L26" s="1386">
        <v>46089</v>
      </c>
      <c r="M26" s="1382">
        <f t="shared" si="0"/>
        <v>1.023121387283237</v>
      </c>
      <c r="N26" s="1381" t="s">
        <v>549</v>
      </c>
      <c r="O26" s="1381"/>
      <c r="P26" s="1381"/>
      <c r="Q26" s="1381"/>
      <c r="R26" s="1381" t="s">
        <v>1407</v>
      </c>
      <c r="S26" s="1381" t="s">
        <v>28</v>
      </c>
    </row>
    <row r="27" spans="2:19" s="1377" customFormat="1">
      <c r="B27" s="1383" t="s">
        <v>1531</v>
      </c>
      <c r="C27" s="1383" t="s">
        <v>435</v>
      </c>
      <c r="D27" s="1383">
        <v>4702090846</v>
      </c>
      <c r="E27" s="1383" t="s">
        <v>204</v>
      </c>
      <c r="F27" s="1383" t="s">
        <v>436</v>
      </c>
      <c r="G27" s="1383" t="s">
        <v>437</v>
      </c>
      <c r="H27" s="1383">
        <v>740</v>
      </c>
      <c r="I27" s="1383">
        <v>759</v>
      </c>
      <c r="J27" s="1383">
        <v>44</v>
      </c>
      <c r="K27" s="1387">
        <v>46089</v>
      </c>
      <c r="L27" s="1387">
        <v>46089</v>
      </c>
      <c r="M27" s="1382">
        <f t="shared" si="0"/>
        <v>1.0256756756756757</v>
      </c>
      <c r="N27" s="1383" t="s">
        <v>1577</v>
      </c>
      <c r="O27" s="1383"/>
      <c r="P27" s="1383" t="s">
        <v>1610</v>
      </c>
      <c r="Q27" s="1383"/>
      <c r="R27" s="1383" t="s">
        <v>1407</v>
      </c>
      <c r="S27" s="1383" t="s">
        <v>28</v>
      </c>
    </row>
    <row r="28" spans="2:19" s="1377" customFormat="1">
      <c r="B28" s="1381"/>
      <c r="C28" s="1381" t="s">
        <v>444</v>
      </c>
      <c r="D28" s="1381">
        <v>4702090846</v>
      </c>
      <c r="E28" s="1381" t="s">
        <v>204</v>
      </c>
      <c r="F28" s="1381" t="s">
        <v>445</v>
      </c>
      <c r="G28" s="1381" t="s">
        <v>446</v>
      </c>
      <c r="H28" s="1381">
        <v>740</v>
      </c>
      <c r="I28" s="1381">
        <v>760</v>
      </c>
      <c r="J28" s="1381">
        <v>44</v>
      </c>
      <c r="K28" s="1386">
        <v>46089</v>
      </c>
      <c r="L28" s="1386">
        <v>46089</v>
      </c>
      <c r="M28" s="1382">
        <f t="shared" si="0"/>
        <v>1.027027027027027</v>
      </c>
      <c r="N28" s="1381" t="s">
        <v>549</v>
      </c>
      <c r="O28" s="1381"/>
      <c r="P28" s="1381"/>
      <c r="Q28" s="1381"/>
      <c r="R28" s="1381" t="s">
        <v>1407</v>
      </c>
      <c r="S28" s="1381" t="s">
        <v>28</v>
      </c>
    </row>
    <row r="29" spans="2:19" s="1377" customFormat="1">
      <c r="B29" s="1383"/>
      <c r="C29" s="1383" t="s">
        <v>447</v>
      </c>
      <c r="D29" s="1383">
        <v>4702090847</v>
      </c>
      <c r="E29" s="1383" t="s">
        <v>204</v>
      </c>
      <c r="F29" s="1383" t="s">
        <v>448</v>
      </c>
      <c r="G29" s="1383" t="s">
        <v>440</v>
      </c>
      <c r="H29" s="1383">
        <v>76</v>
      </c>
      <c r="I29" s="1383"/>
      <c r="J29" s="1383"/>
      <c r="K29" s="1387">
        <v>46089</v>
      </c>
      <c r="L29" s="1387">
        <v>46089</v>
      </c>
      <c r="M29" s="1382">
        <f t="shared" si="0"/>
        <v>0</v>
      </c>
      <c r="N29" s="1383"/>
      <c r="O29" s="1383"/>
      <c r="P29" s="1383"/>
      <c r="Q29" s="1383"/>
      <c r="R29" s="1383"/>
      <c r="S29" s="1383"/>
    </row>
    <row r="30" spans="2:19" s="1377" customFormat="1">
      <c r="B30" s="1381"/>
      <c r="C30" s="1381" t="s">
        <v>449</v>
      </c>
      <c r="D30" s="1381">
        <v>4702090847</v>
      </c>
      <c r="E30" s="1381" t="s">
        <v>204</v>
      </c>
      <c r="F30" s="1381" t="s">
        <v>450</v>
      </c>
      <c r="G30" s="1381" t="s">
        <v>437</v>
      </c>
      <c r="H30" s="1381">
        <v>90</v>
      </c>
      <c r="I30" s="1381"/>
      <c r="J30" s="1381"/>
      <c r="K30" s="1386">
        <v>46089</v>
      </c>
      <c r="L30" s="1386">
        <v>46089</v>
      </c>
      <c r="M30" s="1382">
        <f t="shared" si="0"/>
        <v>0</v>
      </c>
      <c r="N30" s="1381"/>
      <c r="O30" s="1381"/>
      <c r="P30" s="1381"/>
      <c r="Q30" s="1381"/>
      <c r="R30" s="1381"/>
      <c r="S30" s="138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Z164"/>
  <sheetViews>
    <sheetView showGridLines="0" topLeftCell="A40" zoomScale="115" zoomScaleNormal="115" workbookViewId="0">
      <selection activeCell="G70" sqref="G70"/>
    </sheetView>
  </sheetViews>
  <sheetFormatPr defaultColWidth="9.140625" defaultRowHeight="11.25"/>
  <cols>
    <col min="1" max="1" width="9.140625" style="49"/>
    <col min="2" max="2" width="11.5703125" style="49" bestFit="1" customWidth="1"/>
    <col min="3" max="3" width="16.5703125" style="49" customWidth="1"/>
    <col min="4" max="4" width="12.42578125" style="50" customWidth="1"/>
    <col min="5" max="5" width="8" style="49" customWidth="1"/>
    <col min="6" max="6" width="14.85546875" style="49" customWidth="1"/>
    <col min="7" max="7" width="23.85546875" style="49" customWidth="1"/>
    <col min="8" max="8" width="10" style="49" bestFit="1" customWidth="1"/>
    <col min="9" max="9" width="11" style="49" bestFit="1" customWidth="1"/>
    <col min="10" max="10" width="9.85546875" style="49" bestFit="1" customWidth="1"/>
    <col min="11" max="11" width="9" style="49" hidden="1" customWidth="1"/>
    <col min="12" max="12" width="16.85546875" style="49" bestFit="1" customWidth="1"/>
    <col min="13" max="13" width="9.85546875" style="49" bestFit="1" customWidth="1"/>
    <col min="14" max="14" width="20.7109375" style="49" bestFit="1" customWidth="1"/>
    <col min="15" max="15" width="16.42578125" style="49" bestFit="1" customWidth="1"/>
    <col min="16" max="16" width="16.5703125" style="49" customWidth="1"/>
    <col min="17" max="17" width="13.42578125" style="49" bestFit="1" customWidth="1"/>
    <col min="18" max="18" width="12.85546875" style="49" customWidth="1"/>
    <col min="19" max="19" width="13.140625" style="49" customWidth="1"/>
    <col min="20" max="20" width="5.42578125" style="49" customWidth="1"/>
    <col min="21" max="21" width="14.85546875" style="49" customWidth="1"/>
    <col min="22" max="24" width="9.140625" style="49"/>
    <col min="25" max="25" width="11.28515625" style="49" customWidth="1"/>
    <col min="26" max="16384" width="9.140625" style="49"/>
  </cols>
  <sheetData>
    <row r="1" spans="2:24" ht="15.75" thickBot="1">
      <c r="H1" s="50"/>
      <c r="U1"/>
      <c r="V1"/>
      <c r="W1"/>
    </row>
    <row r="2" spans="2:24" ht="15.75" thickBot="1">
      <c r="B2" s="51"/>
      <c r="C2" s="52"/>
      <c r="D2" s="53"/>
      <c r="E2" s="53"/>
      <c r="F2" s="54">
        <f ca="1">TODAY()</f>
        <v>46120</v>
      </c>
      <c r="G2" s="55" t="s">
        <v>1375</v>
      </c>
      <c r="H2" s="55">
        <f>SUBTOTAL(9,H4:H109)</f>
        <v>66376</v>
      </c>
      <c r="I2" s="55">
        <f>SUBTOTAL(9,I4:I109)</f>
        <v>27973</v>
      </c>
      <c r="J2" s="55">
        <f>SUBTOTAL(9,J4:J109)</f>
        <v>1771</v>
      </c>
      <c r="K2" s="56"/>
      <c r="L2" s="56"/>
      <c r="M2" s="56"/>
      <c r="N2" s="56"/>
      <c r="O2" s="51"/>
      <c r="P2" s="51"/>
      <c r="Q2" s="51"/>
      <c r="R2" s="51"/>
      <c r="S2" s="51"/>
      <c r="U2"/>
      <c r="V2"/>
      <c r="W2"/>
    </row>
    <row r="3" spans="2:24" ht="15.75" thickBot="1">
      <c r="B3" s="1253"/>
      <c r="C3" s="1254" t="s">
        <v>354</v>
      </c>
      <c r="D3" s="1254" t="s">
        <v>380</v>
      </c>
      <c r="E3" s="1254" t="s">
        <v>6</v>
      </c>
      <c r="F3" s="1254" t="s">
        <v>381</v>
      </c>
      <c r="G3" s="1254" t="s">
        <v>357</v>
      </c>
      <c r="H3" s="1254" t="s">
        <v>382</v>
      </c>
      <c r="I3" s="1254" t="s">
        <v>383</v>
      </c>
      <c r="J3" s="1254" t="s">
        <v>9</v>
      </c>
      <c r="K3" s="1254" t="s">
        <v>384</v>
      </c>
      <c r="L3" s="1255" t="s">
        <v>385</v>
      </c>
      <c r="M3" s="1254" t="s">
        <v>386</v>
      </c>
      <c r="N3" s="1254" t="s">
        <v>387</v>
      </c>
      <c r="O3" s="1254" t="s">
        <v>1558</v>
      </c>
      <c r="P3" s="1254" t="s">
        <v>1564</v>
      </c>
      <c r="Q3" s="1254" t="s">
        <v>1537</v>
      </c>
      <c r="R3" s="1254" t="s">
        <v>388</v>
      </c>
      <c r="S3" s="1256" t="s">
        <v>389</v>
      </c>
      <c r="U3"/>
      <c r="V3"/>
      <c r="W3"/>
    </row>
    <row r="4" spans="2:24" ht="12" customHeight="1">
      <c r="B4" s="1268"/>
      <c r="C4" s="1257" t="s">
        <v>414</v>
      </c>
      <c r="D4" s="1257">
        <v>4702067314</v>
      </c>
      <c r="E4" s="1257" t="s">
        <v>25</v>
      </c>
      <c r="F4" s="1257" t="s">
        <v>415</v>
      </c>
      <c r="G4" s="1257" t="s">
        <v>416</v>
      </c>
      <c r="H4" s="1257">
        <v>814</v>
      </c>
      <c r="I4" s="1257"/>
      <c r="J4" s="1257"/>
      <c r="K4" s="1258">
        <v>46089</v>
      </c>
      <c r="L4" s="1258">
        <v>46089</v>
      </c>
      <c r="M4" s="1259">
        <f t="shared" ref="M4:M35" si="0">I4/H4</f>
        <v>0</v>
      </c>
      <c r="N4" s="1257"/>
      <c r="O4" s="1260"/>
      <c r="P4" s="1249"/>
      <c r="Q4" s="1249"/>
      <c r="R4" s="1249"/>
      <c r="S4" s="1250"/>
      <c r="U4"/>
      <c r="V4"/>
      <c r="W4"/>
      <c r="X4"/>
    </row>
    <row r="5" spans="2:24" ht="12" customHeight="1">
      <c r="B5" s="1268"/>
      <c r="C5" s="1257" t="s">
        <v>414</v>
      </c>
      <c r="D5" s="1257">
        <v>4702067315</v>
      </c>
      <c r="E5" s="1257" t="s">
        <v>102</v>
      </c>
      <c r="F5" s="1257" t="s">
        <v>415</v>
      </c>
      <c r="G5" s="1257" t="s">
        <v>416</v>
      </c>
      <c r="H5" s="1257">
        <v>650</v>
      </c>
      <c r="I5" s="1257"/>
      <c r="J5" s="1257"/>
      <c r="K5" s="1258">
        <v>46089</v>
      </c>
      <c r="L5" s="1258">
        <v>46089</v>
      </c>
      <c r="M5" s="1259">
        <f t="shared" si="0"/>
        <v>0</v>
      </c>
      <c r="N5" s="1257"/>
      <c r="O5" s="1260"/>
      <c r="P5" s="1249"/>
      <c r="Q5" s="1249"/>
      <c r="R5" s="1249"/>
      <c r="S5" s="1250"/>
      <c r="U5"/>
      <c r="V5"/>
      <c r="W5"/>
      <c r="X5"/>
    </row>
    <row r="6" spans="2:24" ht="12" customHeight="1">
      <c r="B6" s="1268"/>
      <c r="C6" s="1257" t="s">
        <v>414</v>
      </c>
      <c r="D6" s="1257">
        <v>4702067316</v>
      </c>
      <c r="E6" s="1257" t="s">
        <v>102</v>
      </c>
      <c r="F6" s="1257" t="s">
        <v>415</v>
      </c>
      <c r="G6" s="1257" t="s">
        <v>416</v>
      </c>
      <c r="H6" s="1257">
        <v>562</v>
      </c>
      <c r="I6" s="1257"/>
      <c r="J6" s="1257"/>
      <c r="K6" s="1258">
        <v>46089</v>
      </c>
      <c r="L6" s="1258">
        <v>46089</v>
      </c>
      <c r="M6" s="1259">
        <f t="shared" si="0"/>
        <v>0</v>
      </c>
      <c r="N6" s="1257"/>
      <c r="O6" s="1260"/>
      <c r="P6" s="1249"/>
      <c r="Q6" s="1249"/>
      <c r="R6" s="1249"/>
      <c r="S6" s="1250"/>
      <c r="U6"/>
      <c r="V6"/>
      <c r="W6"/>
      <c r="X6"/>
    </row>
    <row r="7" spans="2:24" ht="12" customHeight="1">
      <c r="B7" s="1268"/>
      <c r="C7" s="1257" t="s">
        <v>414</v>
      </c>
      <c r="D7" s="1257">
        <v>4702067317</v>
      </c>
      <c r="E7" s="1257" t="s">
        <v>43</v>
      </c>
      <c r="F7" s="1257" t="s">
        <v>415</v>
      </c>
      <c r="G7" s="1257" t="s">
        <v>416</v>
      </c>
      <c r="H7" s="1257">
        <v>12</v>
      </c>
      <c r="I7" s="1257"/>
      <c r="J7" s="1257"/>
      <c r="K7" s="1258">
        <v>46089</v>
      </c>
      <c r="L7" s="1258">
        <v>46089</v>
      </c>
      <c r="M7" s="1259">
        <f t="shared" si="0"/>
        <v>0</v>
      </c>
      <c r="N7" s="1257"/>
      <c r="O7" s="1260"/>
      <c r="P7" s="1249"/>
      <c r="Q7" s="1249"/>
      <c r="R7" s="1249"/>
      <c r="S7" s="1250"/>
      <c r="U7"/>
      <c r="V7"/>
      <c r="W7"/>
      <c r="X7"/>
    </row>
    <row r="8" spans="2:24" ht="12" customHeight="1">
      <c r="B8" s="1268"/>
      <c r="C8" s="1257" t="s">
        <v>417</v>
      </c>
      <c r="D8" s="1257">
        <v>4702067323</v>
      </c>
      <c r="E8" s="1257" t="s">
        <v>25</v>
      </c>
      <c r="F8" s="1257" t="s">
        <v>418</v>
      </c>
      <c r="G8" s="1257" t="s">
        <v>419</v>
      </c>
      <c r="H8" s="1257">
        <v>801</v>
      </c>
      <c r="I8" s="1257"/>
      <c r="J8" s="1257"/>
      <c r="K8" s="1258">
        <v>46089</v>
      </c>
      <c r="L8" s="1258">
        <v>46089</v>
      </c>
      <c r="M8" s="1259">
        <f t="shared" si="0"/>
        <v>0</v>
      </c>
      <c r="N8" s="1257"/>
      <c r="O8" s="1260"/>
      <c r="P8" s="1249" t="s">
        <v>1373</v>
      </c>
      <c r="Q8" s="1249"/>
      <c r="R8" s="1375"/>
      <c r="S8" s="1250"/>
      <c r="U8"/>
      <c r="V8"/>
      <c r="W8"/>
      <c r="X8"/>
    </row>
    <row r="9" spans="2:24" ht="12" customHeight="1">
      <c r="B9" s="1268"/>
      <c r="C9" s="1257" t="s">
        <v>420</v>
      </c>
      <c r="D9" s="1257">
        <v>4702067330</v>
      </c>
      <c r="E9" s="1257" t="s">
        <v>102</v>
      </c>
      <c r="F9" s="1257" t="s">
        <v>421</v>
      </c>
      <c r="G9" s="1257" t="s">
        <v>422</v>
      </c>
      <c r="H9" s="1257">
        <v>918</v>
      </c>
      <c r="I9" s="1257">
        <v>940</v>
      </c>
      <c r="J9" s="1257">
        <v>55</v>
      </c>
      <c r="K9" s="1258">
        <v>46089</v>
      </c>
      <c r="L9" s="1258">
        <v>46089</v>
      </c>
      <c r="M9" s="1259">
        <f t="shared" si="0"/>
        <v>1.0239651416122004</v>
      </c>
      <c r="N9" s="1261" t="s">
        <v>549</v>
      </c>
      <c r="O9" s="1260" t="s">
        <v>1568</v>
      </c>
      <c r="P9" s="1249"/>
      <c r="Q9" s="1249"/>
      <c r="R9" s="1249" t="s">
        <v>396</v>
      </c>
      <c r="S9" s="1250" t="s">
        <v>28</v>
      </c>
      <c r="U9"/>
      <c r="V9"/>
      <c r="W9"/>
      <c r="X9"/>
    </row>
    <row r="10" spans="2:24" ht="12" customHeight="1">
      <c r="B10" s="1268"/>
      <c r="C10" s="1257" t="s">
        <v>423</v>
      </c>
      <c r="D10" s="1257">
        <v>4702067330</v>
      </c>
      <c r="E10" s="1257" t="s">
        <v>102</v>
      </c>
      <c r="F10" s="1257" t="s">
        <v>424</v>
      </c>
      <c r="G10" s="1257" t="s">
        <v>320</v>
      </c>
      <c r="H10" s="1257">
        <v>2496</v>
      </c>
      <c r="I10" s="1257">
        <v>2566</v>
      </c>
      <c r="J10" s="1257">
        <v>150</v>
      </c>
      <c r="K10" s="1258">
        <v>46089</v>
      </c>
      <c r="L10" s="1258">
        <v>46089</v>
      </c>
      <c r="M10" s="1259">
        <f t="shared" si="0"/>
        <v>1.0280448717948718</v>
      </c>
      <c r="N10" s="1257" t="s">
        <v>335</v>
      </c>
      <c r="O10" s="1260"/>
      <c r="P10" s="1249" t="s">
        <v>1563</v>
      </c>
      <c r="Q10" s="1249"/>
      <c r="R10" s="1249" t="s">
        <v>1407</v>
      </c>
      <c r="S10" s="1250" t="s">
        <v>28</v>
      </c>
      <c r="U10"/>
      <c r="V10"/>
      <c r="W10"/>
      <c r="X10"/>
    </row>
    <row r="11" spans="2:24" ht="12" customHeight="1">
      <c r="B11" s="1268" t="s">
        <v>426</v>
      </c>
      <c r="C11" s="1257" t="s">
        <v>1376</v>
      </c>
      <c r="D11" s="1257">
        <v>4702067330</v>
      </c>
      <c r="E11" s="1257" t="s">
        <v>102</v>
      </c>
      <c r="F11" s="1257" t="s">
        <v>427</v>
      </c>
      <c r="G11" s="1257" t="s">
        <v>317</v>
      </c>
      <c r="H11" s="1257">
        <v>3200</v>
      </c>
      <c r="I11" s="1257">
        <v>3289</v>
      </c>
      <c r="J11" s="1257">
        <v>192</v>
      </c>
      <c r="K11" s="1258">
        <v>46089</v>
      </c>
      <c r="L11" s="1258">
        <v>46089</v>
      </c>
      <c r="M11" s="1259">
        <f t="shared" si="0"/>
        <v>1.0278125</v>
      </c>
      <c r="N11" s="1261" t="s">
        <v>549</v>
      </c>
      <c r="O11" s="1260" t="s">
        <v>1566</v>
      </c>
      <c r="P11" s="1249"/>
      <c r="Q11" s="1249"/>
      <c r="R11" s="1249" t="s">
        <v>396</v>
      </c>
      <c r="S11" s="1250" t="s">
        <v>28</v>
      </c>
      <c r="U11"/>
      <c r="V11"/>
      <c r="W11"/>
      <c r="X11"/>
    </row>
    <row r="12" spans="2:24" ht="12" customHeight="1">
      <c r="B12" s="1268"/>
      <c r="C12" s="1257" t="s">
        <v>429</v>
      </c>
      <c r="D12" s="1257">
        <v>4702067331</v>
      </c>
      <c r="E12" s="1257" t="s">
        <v>102</v>
      </c>
      <c r="F12" s="1257" t="s">
        <v>395</v>
      </c>
      <c r="G12" s="1257" t="s">
        <v>312</v>
      </c>
      <c r="H12" s="1257">
        <v>494</v>
      </c>
      <c r="I12" s="1257">
        <v>506</v>
      </c>
      <c r="J12" s="1257">
        <v>30</v>
      </c>
      <c r="K12" s="1258">
        <v>46089</v>
      </c>
      <c r="L12" s="1258">
        <v>46089</v>
      </c>
      <c r="M12" s="1259">
        <f t="shared" si="0"/>
        <v>1.0242914979757085</v>
      </c>
      <c r="N12" s="1261" t="s">
        <v>549</v>
      </c>
      <c r="O12" s="1260" t="s">
        <v>1568</v>
      </c>
      <c r="P12" s="1249"/>
      <c r="Q12" s="1249"/>
      <c r="R12" s="1249" t="s">
        <v>1407</v>
      </c>
      <c r="S12" s="1250" t="s">
        <v>28</v>
      </c>
      <c r="U12"/>
      <c r="V12"/>
      <c r="W12"/>
      <c r="X12"/>
    </row>
    <row r="13" spans="2:24" ht="12" customHeight="1">
      <c r="B13" s="1268"/>
      <c r="C13" s="1257" t="s">
        <v>428</v>
      </c>
      <c r="D13" s="1257">
        <v>4702067331</v>
      </c>
      <c r="E13" s="1257" t="s">
        <v>102</v>
      </c>
      <c r="F13" s="1257" t="s">
        <v>392</v>
      </c>
      <c r="G13" s="1257" t="s">
        <v>393</v>
      </c>
      <c r="H13" s="1257">
        <v>626</v>
      </c>
      <c r="I13" s="1257">
        <v>641</v>
      </c>
      <c r="J13" s="1257">
        <v>38</v>
      </c>
      <c r="K13" s="1258">
        <v>46089</v>
      </c>
      <c r="L13" s="1258">
        <v>46089</v>
      </c>
      <c r="M13" s="1259">
        <f t="shared" si="0"/>
        <v>1.023961661341853</v>
      </c>
      <c r="N13" s="1261" t="s">
        <v>549</v>
      </c>
      <c r="O13" s="1260" t="s">
        <v>1567</v>
      </c>
      <c r="P13" s="1249"/>
      <c r="Q13" s="1249"/>
      <c r="R13" s="1249" t="s">
        <v>1407</v>
      </c>
      <c r="S13" s="1250" t="s">
        <v>28</v>
      </c>
    </row>
    <row r="14" spans="2:24" ht="12" customHeight="1">
      <c r="B14" s="1268"/>
      <c r="C14" s="1257" t="s">
        <v>432</v>
      </c>
      <c r="D14" s="1257">
        <v>4702067332</v>
      </c>
      <c r="E14" s="1257" t="s">
        <v>25</v>
      </c>
      <c r="F14" s="1257" t="s">
        <v>313</v>
      </c>
      <c r="G14" s="1257" t="s">
        <v>312</v>
      </c>
      <c r="H14" s="1257">
        <v>785</v>
      </c>
      <c r="I14" s="1257">
        <v>805</v>
      </c>
      <c r="J14" s="1257">
        <v>47</v>
      </c>
      <c r="K14" s="1258">
        <v>46089</v>
      </c>
      <c r="L14" s="1258">
        <v>46089</v>
      </c>
      <c r="M14" s="1259">
        <f t="shared" si="0"/>
        <v>1.0254777070063694</v>
      </c>
      <c r="N14" s="1261" t="s">
        <v>549</v>
      </c>
      <c r="O14" s="1260"/>
      <c r="P14" s="1249"/>
      <c r="Q14" s="1249"/>
      <c r="R14" s="1249" t="s">
        <v>396</v>
      </c>
      <c r="S14" s="1250" t="s">
        <v>28</v>
      </c>
    </row>
    <row r="15" spans="2:24" ht="12" customHeight="1">
      <c r="B15" s="1268"/>
      <c r="C15" s="1257" t="s">
        <v>430</v>
      </c>
      <c r="D15" s="1257">
        <v>4702067332</v>
      </c>
      <c r="E15" s="1257" t="s">
        <v>25</v>
      </c>
      <c r="F15" s="1257" t="s">
        <v>347</v>
      </c>
      <c r="G15" s="1257" t="s">
        <v>344</v>
      </c>
      <c r="H15" s="1257">
        <v>1409</v>
      </c>
      <c r="I15" s="1257">
        <v>1445</v>
      </c>
      <c r="J15" s="1257">
        <v>84</v>
      </c>
      <c r="K15" s="1258">
        <v>46089</v>
      </c>
      <c r="L15" s="1258">
        <v>46089</v>
      </c>
      <c r="M15" s="1259">
        <f t="shared" si="0"/>
        <v>1.0255500354861604</v>
      </c>
      <c r="N15" s="1261" t="s">
        <v>549</v>
      </c>
      <c r="O15" s="1260" t="s">
        <v>1568</v>
      </c>
      <c r="P15" s="1249" t="s">
        <v>1373</v>
      </c>
      <c r="Q15" s="1249"/>
      <c r="R15" s="1249" t="s">
        <v>396</v>
      </c>
      <c r="S15" s="1250" t="s">
        <v>28</v>
      </c>
    </row>
    <row r="16" spans="2:24" ht="12" customHeight="1">
      <c r="B16" s="1268"/>
      <c r="C16" s="1257" t="s">
        <v>431</v>
      </c>
      <c r="D16" s="1257">
        <v>4702067332</v>
      </c>
      <c r="E16" s="1257" t="s">
        <v>25</v>
      </c>
      <c r="F16" s="1257" t="s">
        <v>402</v>
      </c>
      <c r="G16" s="1257" t="s">
        <v>393</v>
      </c>
      <c r="H16" s="1257">
        <v>1843</v>
      </c>
      <c r="I16" s="1257">
        <v>1896</v>
      </c>
      <c r="J16" s="1257">
        <v>110</v>
      </c>
      <c r="K16" s="1258">
        <v>46089</v>
      </c>
      <c r="L16" s="1258">
        <v>46089</v>
      </c>
      <c r="M16" s="1259">
        <f t="shared" si="0"/>
        <v>1.0287574606619643</v>
      </c>
      <c r="N16" s="1261" t="s">
        <v>549</v>
      </c>
      <c r="O16" s="1260" t="s">
        <v>1568</v>
      </c>
      <c r="P16" s="1249" t="s">
        <v>1373</v>
      </c>
      <c r="Q16" s="1249"/>
      <c r="R16" s="1249" t="s">
        <v>396</v>
      </c>
      <c r="S16" s="1250" t="s">
        <v>28</v>
      </c>
    </row>
    <row r="17" spans="2:19" ht="12" customHeight="1">
      <c r="B17" s="1268"/>
      <c r="C17" s="1257" t="s">
        <v>434</v>
      </c>
      <c r="D17" s="1257">
        <v>4702067335</v>
      </c>
      <c r="E17" s="1257" t="s">
        <v>25</v>
      </c>
      <c r="F17" s="1257" t="s">
        <v>321</v>
      </c>
      <c r="G17" s="1257" t="s">
        <v>320</v>
      </c>
      <c r="H17" s="1257">
        <v>265</v>
      </c>
      <c r="I17" s="1257">
        <v>265</v>
      </c>
      <c r="J17" s="1257">
        <v>16</v>
      </c>
      <c r="K17" s="1258">
        <v>46089</v>
      </c>
      <c r="L17" s="1258">
        <v>46089</v>
      </c>
      <c r="M17" s="1259">
        <f t="shared" si="0"/>
        <v>1</v>
      </c>
      <c r="N17" s="1261" t="s">
        <v>549</v>
      </c>
      <c r="O17" s="1260" t="s">
        <v>1568</v>
      </c>
      <c r="P17" s="1249"/>
      <c r="Q17" s="1249"/>
      <c r="R17" s="1361" t="s">
        <v>396</v>
      </c>
      <c r="S17" s="1250" t="s">
        <v>28</v>
      </c>
    </row>
    <row r="18" spans="2:19" ht="12" customHeight="1">
      <c r="B18" s="1268"/>
      <c r="C18" s="1257" t="s">
        <v>433</v>
      </c>
      <c r="D18" s="1257">
        <v>4702067335</v>
      </c>
      <c r="E18" s="1257" t="s">
        <v>25</v>
      </c>
      <c r="F18" s="1257" t="s">
        <v>318</v>
      </c>
      <c r="G18" s="1257" t="s">
        <v>317</v>
      </c>
      <c r="H18" s="1257">
        <v>300</v>
      </c>
      <c r="I18" s="1257">
        <v>300</v>
      </c>
      <c r="J18" s="1257">
        <v>18</v>
      </c>
      <c r="K18" s="1258">
        <v>46089</v>
      </c>
      <c r="L18" s="1258">
        <v>46089</v>
      </c>
      <c r="M18" s="1259">
        <f t="shared" si="0"/>
        <v>1</v>
      </c>
      <c r="N18" s="1261" t="s">
        <v>549</v>
      </c>
      <c r="O18" s="1260" t="s">
        <v>1568</v>
      </c>
      <c r="P18" s="1249"/>
      <c r="Q18" s="1249"/>
      <c r="R18" s="1249" t="s">
        <v>1407</v>
      </c>
      <c r="S18" s="1250" t="s">
        <v>28</v>
      </c>
    </row>
    <row r="19" spans="2:19" ht="12" customHeight="1">
      <c r="B19" s="1268"/>
      <c r="C19" s="1257" t="s">
        <v>441</v>
      </c>
      <c r="D19" s="1257">
        <v>4702079686</v>
      </c>
      <c r="E19" s="1257" t="s">
        <v>102</v>
      </c>
      <c r="F19" s="1257" t="s">
        <v>442</v>
      </c>
      <c r="G19" s="1257" t="s">
        <v>443</v>
      </c>
      <c r="H19" s="1257">
        <v>1966</v>
      </c>
      <c r="I19" s="1257">
        <v>2019</v>
      </c>
      <c r="J19" s="1257">
        <v>118</v>
      </c>
      <c r="K19" s="1258">
        <v>46089</v>
      </c>
      <c r="L19" s="1258">
        <v>46089</v>
      </c>
      <c r="M19" s="1259">
        <f t="shared" si="0"/>
        <v>1.0269582909460835</v>
      </c>
      <c r="N19" s="1257" t="s">
        <v>549</v>
      </c>
      <c r="O19" s="1260"/>
      <c r="P19" s="1249"/>
      <c r="Q19" s="1249"/>
      <c r="R19" s="1249" t="s">
        <v>1407</v>
      </c>
      <c r="S19" s="1250" t="s">
        <v>28</v>
      </c>
    </row>
    <row r="20" spans="2:19" ht="12" customHeight="1">
      <c r="B20" s="1268"/>
      <c r="C20" s="1257" t="s">
        <v>438</v>
      </c>
      <c r="D20" s="1257">
        <v>4702079686</v>
      </c>
      <c r="E20" s="1257" t="s">
        <v>102</v>
      </c>
      <c r="F20" s="1257" t="s">
        <v>439</v>
      </c>
      <c r="G20" s="1257" t="s">
        <v>440</v>
      </c>
      <c r="H20" s="1257">
        <v>2074</v>
      </c>
      <c r="I20" s="1257">
        <v>2132</v>
      </c>
      <c r="J20" s="1257">
        <v>126</v>
      </c>
      <c r="K20" s="1258">
        <v>46089</v>
      </c>
      <c r="L20" s="1258">
        <v>46089</v>
      </c>
      <c r="M20" s="1259">
        <f t="shared" si="0"/>
        <v>1.0279652844744456</v>
      </c>
      <c r="N20" s="1257" t="s">
        <v>549</v>
      </c>
      <c r="O20" s="1260"/>
      <c r="P20" s="1249"/>
      <c r="Q20" s="1249"/>
      <c r="R20" s="1249" t="s">
        <v>1407</v>
      </c>
      <c r="S20" s="1250" t="s">
        <v>28</v>
      </c>
    </row>
    <row r="21" spans="2:19" ht="12" customHeight="1">
      <c r="B21" s="1268" t="s">
        <v>1531</v>
      </c>
      <c r="C21" s="1257" t="s">
        <v>444</v>
      </c>
      <c r="D21" s="1257">
        <v>4702079686</v>
      </c>
      <c r="E21" s="1257" t="s">
        <v>102</v>
      </c>
      <c r="F21" s="1257" t="s">
        <v>445</v>
      </c>
      <c r="G21" s="1257" t="s">
        <v>446</v>
      </c>
      <c r="H21" s="1257">
        <v>2402</v>
      </c>
      <c r="I21" s="1257">
        <v>2470</v>
      </c>
      <c r="J21" s="1257">
        <v>146</v>
      </c>
      <c r="K21" s="1258">
        <v>46089</v>
      </c>
      <c r="L21" s="1258">
        <v>46089</v>
      </c>
      <c r="M21" s="1259">
        <f t="shared" si="0"/>
        <v>1.0283097418817653</v>
      </c>
      <c r="N21" s="1257" t="s">
        <v>549</v>
      </c>
      <c r="O21" s="1260"/>
      <c r="P21" s="1249"/>
      <c r="Q21" s="1249"/>
      <c r="R21" s="1249" t="s">
        <v>1407</v>
      </c>
      <c r="S21" s="1250" t="s">
        <v>28</v>
      </c>
    </row>
    <row r="22" spans="2:19" ht="12" customHeight="1">
      <c r="B22" s="1268"/>
      <c r="C22" s="1257" t="s">
        <v>435</v>
      </c>
      <c r="D22" s="1257">
        <v>4702079686</v>
      </c>
      <c r="E22" s="1257" t="s">
        <v>102</v>
      </c>
      <c r="F22" s="1257" t="s">
        <v>436</v>
      </c>
      <c r="G22" s="1257" t="s">
        <v>437</v>
      </c>
      <c r="H22" s="1257">
        <v>2622</v>
      </c>
      <c r="I22" s="1257">
        <v>2696</v>
      </c>
      <c r="J22" s="1257">
        <v>158</v>
      </c>
      <c r="K22" s="1258">
        <v>46089</v>
      </c>
      <c r="L22" s="1258">
        <v>46089</v>
      </c>
      <c r="M22" s="1259">
        <f t="shared" si="0"/>
        <v>1.0282227307398932</v>
      </c>
      <c r="N22" s="1261" t="s">
        <v>549</v>
      </c>
      <c r="O22" s="1260"/>
      <c r="P22" s="1249"/>
      <c r="Q22" s="1249"/>
      <c r="R22" s="1249" t="s">
        <v>1407</v>
      </c>
      <c r="S22" s="1250" t="s">
        <v>28</v>
      </c>
    </row>
    <row r="23" spans="2:19" ht="12" customHeight="1">
      <c r="B23" s="1268"/>
      <c r="C23" s="1257" t="s">
        <v>447</v>
      </c>
      <c r="D23" s="1257">
        <v>4702079688</v>
      </c>
      <c r="E23" s="1257" t="s">
        <v>102</v>
      </c>
      <c r="F23" s="1257" t="s">
        <v>448</v>
      </c>
      <c r="G23" s="1257" t="s">
        <v>440</v>
      </c>
      <c r="H23" s="1257">
        <v>223</v>
      </c>
      <c r="I23" s="1257"/>
      <c r="J23" s="1257"/>
      <c r="K23" s="1258">
        <v>46089</v>
      </c>
      <c r="L23" s="1258">
        <v>46089</v>
      </c>
      <c r="M23" s="1259">
        <f t="shared" si="0"/>
        <v>0</v>
      </c>
      <c r="N23" s="1257"/>
      <c r="O23" s="1260"/>
      <c r="P23" s="1249"/>
      <c r="Q23" s="1249"/>
      <c r="R23" s="1249"/>
      <c r="S23" s="1250"/>
    </row>
    <row r="24" spans="2:19" ht="12" customHeight="1">
      <c r="B24" s="1268"/>
      <c r="C24" s="1257" t="s">
        <v>449</v>
      </c>
      <c r="D24" s="1257">
        <v>4702079688</v>
      </c>
      <c r="E24" s="1257" t="s">
        <v>102</v>
      </c>
      <c r="F24" s="1257" t="s">
        <v>450</v>
      </c>
      <c r="G24" s="1257" t="s">
        <v>437</v>
      </c>
      <c r="H24" s="1257">
        <v>1070</v>
      </c>
      <c r="I24" s="1257">
        <v>834</v>
      </c>
      <c r="J24" s="1257">
        <v>58</v>
      </c>
      <c r="K24" s="1258">
        <v>46089</v>
      </c>
      <c r="L24" s="1258">
        <v>46089</v>
      </c>
      <c r="M24" s="1259">
        <f t="shared" si="0"/>
        <v>0.77943925233644862</v>
      </c>
      <c r="N24" s="1257" t="s">
        <v>575</v>
      </c>
      <c r="O24" s="1260"/>
      <c r="P24" s="1249" t="s">
        <v>1373</v>
      </c>
      <c r="Q24" s="1249"/>
      <c r="R24" s="1249"/>
      <c r="S24" s="1250"/>
    </row>
    <row r="25" spans="2:19" ht="12" customHeight="1">
      <c r="B25" s="1268"/>
      <c r="C25" s="1257" t="s">
        <v>438</v>
      </c>
      <c r="D25" s="1257">
        <v>4702090846</v>
      </c>
      <c r="E25" s="1257" t="s">
        <v>204</v>
      </c>
      <c r="F25" s="1257" t="s">
        <v>439</v>
      </c>
      <c r="G25" s="1257" t="s">
        <v>440</v>
      </c>
      <c r="H25" s="1257">
        <v>286</v>
      </c>
      <c r="I25" s="1257">
        <v>286</v>
      </c>
      <c r="J25" s="1257">
        <v>18</v>
      </c>
      <c r="K25" s="1258">
        <v>46089</v>
      </c>
      <c r="L25" s="1258">
        <v>46089</v>
      </c>
      <c r="M25" s="1259">
        <f t="shared" si="0"/>
        <v>1</v>
      </c>
      <c r="N25" s="1261" t="s">
        <v>549</v>
      </c>
      <c r="O25" s="1260"/>
      <c r="P25" s="1249"/>
      <c r="Q25" s="1249"/>
      <c r="R25" s="1249" t="s">
        <v>1407</v>
      </c>
      <c r="S25" s="1250" t="s">
        <v>28</v>
      </c>
    </row>
    <row r="26" spans="2:19" ht="12" customHeight="1">
      <c r="B26" s="1268"/>
      <c r="C26" s="1257" t="s">
        <v>441</v>
      </c>
      <c r="D26" s="1257">
        <v>4702090846</v>
      </c>
      <c r="E26" s="1257" t="s">
        <v>204</v>
      </c>
      <c r="F26" s="1257" t="s">
        <v>442</v>
      </c>
      <c r="G26" s="1257" t="s">
        <v>443</v>
      </c>
      <c r="H26" s="1257">
        <v>346</v>
      </c>
      <c r="I26" s="1257">
        <v>354</v>
      </c>
      <c r="J26" s="1257">
        <v>21</v>
      </c>
      <c r="K26" s="1258">
        <v>46089</v>
      </c>
      <c r="L26" s="1258">
        <v>46089</v>
      </c>
      <c r="M26" s="1259">
        <f t="shared" si="0"/>
        <v>1.023121387283237</v>
      </c>
      <c r="N26" s="1257" t="s">
        <v>549</v>
      </c>
      <c r="O26" s="1260"/>
      <c r="P26" s="1249"/>
      <c r="Q26" s="1249"/>
      <c r="R26" s="1249" t="s">
        <v>1407</v>
      </c>
      <c r="S26" s="1250" t="s">
        <v>28</v>
      </c>
    </row>
    <row r="27" spans="2:19" ht="12" customHeight="1">
      <c r="B27" s="1268" t="s">
        <v>1531</v>
      </c>
      <c r="C27" s="1257" t="s">
        <v>435</v>
      </c>
      <c r="D27" s="1257">
        <v>4702090846</v>
      </c>
      <c r="E27" s="1257" t="s">
        <v>204</v>
      </c>
      <c r="F27" s="1257" t="s">
        <v>436</v>
      </c>
      <c r="G27" s="1257" t="s">
        <v>437</v>
      </c>
      <c r="H27" s="1257">
        <v>740</v>
      </c>
      <c r="I27" s="1257">
        <v>759</v>
      </c>
      <c r="J27" s="1257">
        <v>44</v>
      </c>
      <c r="K27" s="1258">
        <v>46089</v>
      </c>
      <c r="L27" s="1258">
        <v>46089</v>
      </c>
      <c r="M27" s="1259">
        <f t="shared" si="0"/>
        <v>1.0256756756756757</v>
      </c>
      <c r="N27" s="1257" t="s">
        <v>1577</v>
      </c>
      <c r="O27" s="1260"/>
      <c r="P27" s="1249" t="s">
        <v>1610</v>
      </c>
      <c r="Q27" s="1249"/>
      <c r="R27" s="1249" t="s">
        <v>1407</v>
      </c>
      <c r="S27" s="1250" t="s">
        <v>28</v>
      </c>
    </row>
    <row r="28" spans="2:19" ht="12" customHeight="1">
      <c r="B28" s="1268"/>
      <c r="C28" s="1257" t="s">
        <v>444</v>
      </c>
      <c r="D28" s="1257">
        <v>4702090846</v>
      </c>
      <c r="E28" s="1257" t="s">
        <v>204</v>
      </c>
      <c r="F28" s="1257" t="s">
        <v>445</v>
      </c>
      <c r="G28" s="1257" t="s">
        <v>446</v>
      </c>
      <c r="H28" s="1257">
        <v>740</v>
      </c>
      <c r="I28" s="1257">
        <v>760</v>
      </c>
      <c r="J28" s="1257">
        <v>44</v>
      </c>
      <c r="K28" s="1258">
        <v>46089</v>
      </c>
      <c r="L28" s="1258">
        <v>46089</v>
      </c>
      <c r="M28" s="1259">
        <f t="shared" si="0"/>
        <v>1.027027027027027</v>
      </c>
      <c r="N28" s="1257" t="s">
        <v>549</v>
      </c>
      <c r="O28" s="1260"/>
      <c r="P28" s="1249"/>
      <c r="Q28" s="1249"/>
      <c r="R28" s="1249" t="s">
        <v>1407</v>
      </c>
      <c r="S28" s="1250" t="s">
        <v>28</v>
      </c>
    </row>
    <row r="29" spans="2:19" ht="12" customHeight="1">
      <c r="B29" s="1268"/>
      <c r="C29" s="1257" t="s">
        <v>447</v>
      </c>
      <c r="D29" s="1257">
        <v>4702090847</v>
      </c>
      <c r="E29" s="1257" t="s">
        <v>204</v>
      </c>
      <c r="F29" s="1257" t="s">
        <v>448</v>
      </c>
      <c r="G29" s="1257" t="s">
        <v>440</v>
      </c>
      <c r="H29" s="1257">
        <v>76</v>
      </c>
      <c r="I29" s="1257"/>
      <c r="J29" s="1257"/>
      <c r="K29" s="1258">
        <v>46089</v>
      </c>
      <c r="L29" s="1258">
        <v>46089</v>
      </c>
      <c r="M29" s="1259">
        <f t="shared" si="0"/>
        <v>0</v>
      </c>
      <c r="N29" s="1257"/>
      <c r="O29" s="1260"/>
      <c r="P29" s="1249"/>
      <c r="Q29" s="1249"/>
      <c r="R29" s="1249"/>
      <c r="S29" s="1250"/>
    </row>
    <row r="30" spans="2:19" ht="12" customHeight="1">
      <c r="B30" s="1268"/>
      <c r="C30" s="1257" t="s">
        <v>449</v>
      </c>
      <c r="D30" s="1257">
        <v>4702090847</v>
      </c>
      <c r="E30" s="1257" t="s">
        <v>204</v>
      </c>
      <c r="F30" s="1257" t="s">
        <v>450</v>
      </c>
      <c r="G30" s="1257" t="s">
        <v>437</v>
      </c>
      <c r="H30" s="1257">
        <v>90</v>
      </c>
      <c r="I30" s="1257"/>
      <c r="J30" s="1257"/>
      <c r="K30" s="1258">
        <v>46089</v>
      </c>
      <c r="L30" s="1258">
        <v>46089</v>
      </c>
      <c r="M30" s="1259">
        <f t="shared" si="0"/>
        <v>0</v>
      </c>
      <c r="N30" s="1257"/>
      <c r="O30" s="1260"/>
      <c r="P30" s="1249"/>
      <c r="Q30" s="1249"/>
      <c r="R30" s="1249"/>
      <c r="S30" s="1250"/>
    </row>
    <row r="31" spans="2:19" ht="12" customHeight="1">
      <c r="B31" s="1268"/>
      <c r="C31" s="1295" t="s">
        <v>1580</v>
      </c>
      <c r="D31" s="1295">
        <v>4702112432</v>
      </c>
      <c r="E31" s="1295" t="s">
        <v>25</v>
      </c>
      <c r="F31" s="1295">
        <v>710615870001</v>
      </c>
      <c r="G31" s="1295" t="s">
        <v>334</v>
      </c>
      <c r="H31" s="1295">
        <v>1292</v>
      </c>
      <c r="I31" s="1295"/>
      <c r="J31" s="1295"/>
      <c r="K31" s="1296">
        <v>46096</v>
      </c>
      <c r="L31" s="1296">
        <v>46096</v>
      </c>
      <c r="M31" s="1297">
        <f t="shared" si="0"/>
        <v>0</v>
      </c>
      <c r="N31" s="1295"/>
      <c r="O31" s="1298"/>
      <c r="P31" s="1299"/>
      <c r="Q31" s="1299"/>
      <c r="R31" s="1299"/>
      <c r="S31" s="1300"/>
    </row>
    <row r="32" spans="2:19" ht="12" customHeight="1">
      <c r="B32" s="1268"/>
      <c r="C32" s="1295" t="s">
        <v>1578</v>
      </c>
      <c r="D32" s="1295">
        <v>4702112432</v>
      </c>
      <c r="E32" s="1295" t="s">
        <v>25</v>
      </c>
      <c r="F32" s="1295">
        <v>710615870002</v>
      </c>
      <c r="G32" s="1295" t="s">
        <v>566</v>
      </c>
      <c r="H32" s="1295">
        <v>869</v>
      </c>
      <c r="I32" s="1295"/>
      <c r="J32" s="1295"/>
      <c r="K32" s="1296">
        <v>46096</v>
      </c>
      <c r="L32" s="1296">
        <v>46096</v>
      </c>
      <c r="M32" s="1297">
        <f t="shared" si="0"/>
        <v>0</v>
      </c>
      <c r="N32" s="1295"/>
      <c r="O32" s="1298"/>
      <c r="P32" s="1299"/>
      <c r="Q32" s="1299"/>
      <c r="R32" s="1299"/>
      <c r="S32" s="1300"/>
    </row>
    <row r="33" spans="2:19" ht="12" customHeight="1">
      <c r="B33" s="1268"/>
      <c r="C33" s="1295" t="s">
        <v>1581</v>
      </c>
      <c r="D33" s="1295">
        <v>4702112433</v>
      </c>
      <c r="E33" s="1295" t="s">
        <v>25</v>
      </c>
      <c r="F33" s="1295">
        <v>710615871001</v>
      </c>
      <c r="G33" s="1295" t="s">
        <v>1082</v>
      </c>
      <c r="H33" s="1295">
        <v>1250</v>
      </c>
      <c r="I33" s="1295"/>
      <c r="J33" s="1295"/>
      <c r="K33" s="1296">
        <v>46096</v>
      </c>
      <c r="L33" s="1296">
        <v>46096</v>
      </c>
      <c r="M33" s="1297">
        <f t="shared" si="0"/>
        <v>0</v>
      </c>
      <c r="N33" s="1295"/>
      <c r="O33" s="1298"/>
      <c r="P33" s="1299"/>
      <c r="Q33" s="1299"/>
      <c r="R33" s="1299"/>
      <c r="S33" s="1300"/>
    </row>
    <row r="34" spans="2:19" ht="12" customHeight="1">
      <c r="B34" s="1268"/>
      <c r="C34" s="1295" t="s">
        <v>1582</v>
      </c>
      <c r="D34" s="1295">
        <v>4702112434</v>
      </c>
      <c r="E34" s="1295" t="s">
        <v>25</v>
      </c>
      <c r="F34" s="1295">
        <v>710757702001</v>
      </c>
      <c r="G34" s="1295" t="s">
        <v>334</v>
      </c>
      <c r="H34" s="1295">
        <v>1127</v>
      </c>
      <c r="I34" s="1295"/>
      <c r="J34" s="1295"/>
      <c r="K34" s="1296">
        <v>46096</v>
      </c>
      <c r="L34" s="1296">
        <v>46096</v>
      </c>
      <c r="M34" s="1297">
        <f t="shared" si="0"/>
        <v>0</v>
      </c>
      <c r="N34" s="1295"/>
      <c r="O34" s="1298"/>
      <c r="P34" s="1299"/>
      <c r="Q34" s="1299"/>
      <c r="R34" s="1299"/>
      <c r="S34" s="1300"/>
    </row>
    <row r="35" spans="2:19" ht="12" customHeight="1">
      <c r="B35" s="1268"/>
      <c r="C35" s="1295" t="s">
        <v>1583</v>
      </c>
      <c r="D35" s="1295">
        <v>4702112434</v>
      </c>
      <c r="E35" s="1295" t="s">
        <v>25</v>
      </c>
      <c r="F35" s="1295">
        <v>710757702002</v>
      </c>
      <c r="G35" s="1295" t="s">
        <v>566</v>
      </c>
      <c r="H35" s="1295">
        <v>679</v>
      </c>
      <c r="I35" s="1295">
        <v>480</v>
      </c>
      <c r="J35" s="1295">
        <v>12</v>
      </c>
      <c r="K35" s="1296">
        <v>46096</v>
      </c>
      <c r="L35" s="1296">
        <v>46096</v>
      </c>
      <c r="M35" s="1297">
        <f t="shared" si="0"/>
        <v>0.70692194403534614</v>
      </c>
      <c r="N35" s="1295" t="s">
        <v>575</v>
      </c>
      <c r="O35" s="1298"/>
      <c r="P35" s="1299"/>
      <c r="Q35" s="1299"/>
      <c r="R35" s="1299"/>
      <c r="S35" s="1300"/>
    </row>
    <row r="36" spans="2:19" ht="12" customHeight="1">
      <c r="B36" s="1268"/>
      <c r="C36" s="1289" t="s">
        <v>414</v>
      </c>
      <c r="D36" s="1301">
        <v>4702067322</v>
      </c>
      <c r="E36" s="1289" t="s">
        <v>187</v>
      </c>
      <c r="F36" s="1289" t="s">
        <v>415</v>
      </c>
      <c r="G36" s="1289" t="s">
        <v>416</v>
      </c>
      <c r="H36" s="1289">
        <v>60</v>
      </c>
      <c r="I36" s="1289"/>
      <c r="J36" s="1289"/>
      <c r="K36" s="1290">
        <v>46103</v>
      </c>
      <c r="L36" s="1290">
        <v>46103</v>
      </c>
      <c r="M36" s="1291">
        <f t="shared" ref="M36:M67" si="1">I36/H36</f>
        <v>0</v>
      </c>
      <c r="N36" s="1289"/>
      <c r="O36" s="1292"/>
      <c r="P36" s="1293"/>
      <c r="Q36" s="1293"/>
      <c r="R36" s="1293"/>
      <c r="S36" s="1302"/>
    </row>
    <row r="37" spans="2:19" ht="12" customHeight="1">
      <c r="B37" s="1268"/>
      <c r="C37" s="1289" t="s">
        <v>417</v>
      </c>
      <c r="D37" s="1301">
        <v>4702067329</v>
      </c>
      <c r="E37" s="1289" t="s">
        <v>187</v>
      </c>
      <c r="F37" s="1289" t="s">
        <v>418</v>
      </c>
      <c r="G37" s="1289" t="s">
        <v>419</v>
      </c>
      <c r="H37" s="1289">
        <v>1000</v>
      </c>
      <c r="I37" s="1289"/>
      <c r="J37" s="1289"/>
      <c r="K37" s="1290">
        <v>46103</v>
      </c>
      <c r="L37" s="1290">
        <v>46103</v>
      </c>
      <c r="M37" s="1291">
        <f t="shared" si="1"/>
        <v>0</v>
      </c>
      <c r="N37" s="1289"/>
      <c r="O37" s="1292"/>
      <c r="P37" s="1293"/>
      <c r="Q37" s="1293"/>
      <c r="R37" s="1293"/>
      <c r="S37" s="1302"/>
    </row>
    <row r="38" spans="2:19" ht="12" customHeight="1">
      <c r="B38" s="1268"/>
      <c r="C38" s="1289" t="s">
        <v>1584</v>
      </c>
      <c r="D38" s="1301">
        <v>4702096672</v>
      </c>
      <c r="E38" s="1289" t="s">
        <v>102</v>
      </c>
      <c r="F38" s="1289">
        <v>710804257063</v>
      </c>
      <c r="G38" s="1289" t="s">
        <v>1585</v>
      </c>
      <c r="H38" s="1289">
        <v>1557</v>
      </c>
      <c r="I38" s="1289"/>
      <c r="J38" s="1289"/>
      <c r="K38" s="1290">
        <v>46103</v>
      </c>
      <c r="L38" s="1290">
        <v>46103</v>
      </c>
      <c r="M38" s="1291">
        <f t="shared" si="1"/>
        <v>0</v>
      </c>
      <c r="N38" s="1289"/>
      <c r="O38" s="1292"/>
      <c r="P38" s="1293"/>
      <c r="Q38" s="1293"/>
      <c r="R38" s="1293"/>
      <c r="S38" s="1294"/>
    </row>
    <row r="39" spans="2:19" ht="12" customHeight="1">
      <c r="B39" s="1268"/>
      <c r="C39" s="1289" t="s">
        <v>1584</v>
      </c>
      <c r="D39" s="1301">
        <v>4702096673</v>
      </c>
      <c r="E39" s="1289" t="s">
        <v>102</v>
      </c>
      <c r="F39" s="1289">
        <v>710804257063</v>
      </c>
      <c r="G39" s="1289" t="s">
        <v>1585</v>
      </c>
      <c r="H39" s="1289">
        <v>100</v>
      </c>
      <c r="I39" s="1289"/>
      <c r="J39" s="1289"/>
      <c r="K39" s="1290">
        <v>46103</v>
      </c>
      <c r="L39" s="1290">
        <v>46103</v>
      </c>
      <c r="M39" s="1291">
        <f t="shared" si="1"/>
        <v>0</v>
      </c>
      <c r="N39" s="1289"/>
      <c r="O39" s="1292"/>
      <c r="P39" s="1293"/>
      <c r="Q39" s="1293"/>
      <c r="R39" s="1293"/>
      <c r="S39" s="1294"/>
    </row>
    <row r="40" spans="2:19" ht="12" customHeight="1">
      <c r="B40" s="1268"/>
      <c r="C40" s="1262" t="s">
        <v>414</v>
      </c>
      <c r="D40" s="1288">
        <v>4702067321</v>
      </c>
      <c r="E40" s="1262" t="s">
        <v>238</v>
      </c>
      <c r="F40" s="1262" t="s">
        <v>415</v>
      </c>
      <c r="G40" s="1262" t="s">
        <v>416</v>
      </c>
      <c r="H40" s="1262">
        <v>250</v>
      </c>
      <c r="I40" s="1262"/>
      <c r="J40" s="1262"/>
      <c r="K40" s="1263">
        <v>46110</v>
      </c>
      <c r="L40" s="1263">
        <v>46110</v>
      </c>
      <c r="M40" s="1264">
        <f t="shared" si="1"/>
        <v>0</v>
      </c>
      <c r="N40" s="1262"/>
      <c r="O40" s="1265"/>
      <c r="P40" s="1251"/>
      <c r="Q40" s="1251"/>
      <c r="R40" s="1251"/>
      <c r="S40" s="1252"/>
    </row>
    <row r="41" spans="2:19" ht="12" customHeight="1">
      <c r="B41" s="1268"/>
      <c r="C41" s="1262" t="s">
        <v>417</v>
      </c>
      <c r="D41" s="1288">
        <v>4702067327</v>
      </c>
      <c r="E41" s="1262" t="s">
        <v>238</v>
      </c>
      <c r="F41" s="1262" t="s">
        <v>418</v>
      </c>
      <c r="G41" s="1262" t="s">
        <v>419</v>
      </c>
      <c r="H41" s="1262">
        <v>65</v>
      </c>
      <c r="I41" s="1262"/>
      <c r="J41" s="1262"/>
      <c r="K41" s="1263">
        <v>46110</v>
      </c>
      <c r="L41" s="1263">
        <v>46110</v>
      </c>
      <c r="M41" s="1264">
        <f t="shared" si="1"/>
        <v>0</v>
      </c>
      <c r="N41" s="1262"/>
      <c r="O41" s="1265"/>
      <c r="P41" s="1251"/>
      <c r="Q41" s="1251"/>
      <c r="R41" s="1251"/>
      <c r="S41" s="1252"/>
    </row>
    <row r="42" spans="2:19" ht="12" customHeight="1">
      <c r="B42" s="1268"/>
      <c r="C42" s="1262" t="s">
        <v>417</v>
      </c>
      <c r="D42" s="1288">
        <v>4702067328</v>
      </c>
      <c r="E42" s="1262" t="s">
        <v>238</v>
      </c>
      <c r="F42" s="1262" t="s">
        <v>418</v>
      </c>
      <c r="G42" s="1262" t="s">
        <v>419</v>
      </c>
      <c r="H42" s="1262">
        <v>500</v>
      </c>
      <c r="I42" s="1262"/>
      <c r="J42" s="1262"/>
      <c r="K42" s="1263">
        <v>46110</v>
      </c>
      <c r="L42" s="1263">
        <v>46110</v>
      </c>
      <c r="M42" s="1264">
        <f t="shared" si="1"/>
        <v>0</v>
      </c>
      <c r="N42" s="1262"/>
      <c r="O42" s="1265"/>
      <c r="P42" s="1251"/>
      <c r="Q42" s="1251"/>
      <c r="R42" s="1251"/>
      <c r="S42" s="1252"/>
    </row>
    <row r="43" spans="2:19" ht="12" customHeight="1">
      <c r="B43" s="1268"/>
      <c r="C43" s="1262" t="s">
        <v>431</v>
      </c>
      <c r="D43" s="1288">
        <v>4702067334</v>
      </c>
      <c r="E43" s="1262" t="s">
        <v>238</v>
      </c>
      <c r="F43" s="1262" t="s">
        <v>402</v>
      </c>
      <c r="G43" s="1262" t="s">
        <v>393</v>
      </c>
      <c r="H43" s="1262">
        <v>121</v>
      </c>
      <c r="I43" s="1262">
        <v>121</v>
      </c>
      <c r="J43" s="1262">
        <v>8</v>
      </c>
      <c r="K43" s="1263">
        <v>46110</v>
      </c>
      <c r="L43" s="1263">
        <v>46110</v>
      </c>
      <c r="M43" s="1264">
        <f t="shared" si="1"/>
        <v>1</v>
      </c>
      <c r="N43" s="1262" t="s">
        <v>335</v>
      </c>
      <c r="O43" s="1265"/>
      <c r="P43" s="1251"/>
      <c r="Q43" s="1251"/>
      <c r="R43" s="1251"/>
      <c r="S43" s="1252"/>
    </row>
    <row r="44" spans="2:19" ht="12" customHeight="1">
      <c r="B44" s="1268"/>
      <c r="C44" s="1262" t="s">
        <v>441</v>
      </c>
      <c r="D44" s="1262">
        <v>4702079687</v>
      </c>
      <c r="E44" s="1262" t="s">
        <v>43</v>
      </c>
      <c r="F44" s="1262" t="s">
        <v>442</v>
      </c>
      <c r="G44" s="1262" t="s">
        <v>443</v>
      </c>
      <c r="H44" s="1262">
        <v>200</v>
      </c>
      <c r="I44" s="1262">
        <v>200</v>
      </c>
      <c r="J44" s="1262">
        <v>13</v>
      </c>
      <c r="K44" s="1263">
        <v>46110</v>
      </c>
      <c r="L44" s="1263">
        <v>46110</v>
      </c>
      <c r="M44" s="1264">
        <f t="shared" si="1"/>
        <v>1</v>
      </c>
      <c r="N44" s="1262" t="s">
        <v>335</v>
      </c>
      <c r="O44" s="1265"/>
      <c r="P44" s="1251"/>
      <c r="Q44" s="1251"/>
      <c r="R44" s="1251" t="s">
        <v>1407</v>
      </c>
      <c r="S44" s="1252" t="s">
        <v>28</v>
      </c>
    </row>
    <row r="45" spans="2:19" ht="12" customHeight="1">
      <c r="B45" s="1268"/>
      <c r="C45" s="1262" t="s">
        <v>444</v>
      </c>
      <c r="D45" s="1262">
        <v>4702079687</v>
      </c>
      <c r="E45" s="1262" t="s">
        <v>43</v>
      </c>
      <c r="F45" s="1262" t="s">
        <v>445</v>
      </c>
      <c r="G45" s="1262" t="s">
        <v>446</v>
      </c>
      <c r="H45" s="1262">
        <v>220</v>
      </c>
      <c r="I45" s="1262">
        <v>220</v>
      </c>
      <c r="J45" s="1262">
        <v>14</v>
      </c>
      <c r="K45" s="1263">
        <v>46110</v>
      </c>
      <c r="L45" s="1263">
        <v>46110</v>
      </c>
      <c r="M45" s="1264">
        <f t="shared" si="1"/>
        <v>1</v>
      </c>
      <c r="N45" s="1262" t="s">
        <v>335</v>
      </c>
      <c r="O45" s="1265"/>
      <c r="P45" s="1251"/>
      <c r="Q45" s="1251"/>
      <c r="R45" s="1251" t="s">
        <v>1407</v>
      </c>
      <c r="S45" s="1252" t="s">
        <v>28</v>
      </c>
    </row>
    <row r="46" spans="2:19" ht="12" customHeight="1">
      <c r="B46" s="1268"/>
      <c r="C46" s="1262" t="s">
        <v>1519</v>
      </c>
      <c r="D46" s="1288">
        <v>4702095844</v>
      </c>
      <c r="E46" s="1262" t="s">
        <v>102</v>
      </c>
      <c r="F46" s="1262">
        <v>710967632001</v>
      </c>
      <c r="G46" s="1262" t="s">
        <v>334</v>
      </c>
      <c r="H46" s="1262">
        <v>5170</v>
      </c>
      <c r="I46" s="1262"/>
      <c r="J46" s="1262"/>
      <c r="K46" s="1263">
        <v>46110</v>
      </c>
      <c r="L46" s="1263">
        <v>46110</v>
      </c>
      <c r="M46" s="1264">
        <f t="shared" si="1"/>
        <v>0</v>
      </c>
      <c r="N46" s="1262"/>
      <c r="O46" s="1265"/>
      <c r="P46" s="1251"/>
      <c r="Q46" s="1251"/>
      <c r="R46" s="1251"/>
      <c r="S46" s="1252"/>
    </row>
    <row r="47" spans="2:19" ht="12" customHeight="1">
      <c r="B47" s="1268"/>
      <c r="C47" s="1262" t="s">
        <v>1519</v>
      </c>
      <c r="D47" s="1288">
        <v>4702095845</v>
      </c>
      <c r="E47" s="1262" t="s">
        <v>43</v>
      </c>
      <c r="F47" s="1262">
        <v>710967632001</v>
      </c>
      <c r="G47" s="1262" t="s">
        <v>334</v>
      </c>
      <c r="H47" s="1262">
        <v>330</v>
      </c>
      <c r="I47" s="1262"/>
      <c r="J47" s="1262"/>
      <c r="K47" s="1263">
        <v>46110</v>
      </c>
      <c r="L47" s="1263">
        <v>46110</v>
      </c>
      <c r="M47" s="1264">
        <f t="shared" si="1"/>
        <v>0</v>
      </c>
      <c r="N47" s="1262"/>
      <c r="O47" s="1265"/>
      <c r="P47" s="1251"/>
      <c r="Q47" s="1251"/>
      <c r="R47" s="1251"/>
      <c r="S47" s="1287"/>
    </row>
    <row r="48" spans="2:19" ht="12" customHeight="1">
      <c r="B48" s="1268"/>
      <c r="C48" s="1262" t="s">
        <v>1587</v>
      </c>
      <c r="D48" s="1288">
        <v>4702095655</v>
      </c>
      <c r="E48" s="1262" t="s">
        <v>102</v>
      </c>
      <c r="F48" s="1262">
        <v>710967894001</v>
      </c>
      <c r="G48" s="1262" t="s">
        <v>334</v>
      </c>
      <c r="H48" s="1262">
        <v>3760</v>
      </c>
      <c r="I48" s="1262"/>
      <c r="J48" s="1262"/>
      <c r="K48" s="1263"/>
      <c r="L48" s="1263">
        <v>46110</v>
      </c>
      <c r="M48" s="1264">
        <f t="shared" si="1"/>
        <v>0</v>
      </c>
      <c r="N48" s="1262"/>
      <c r="O48" s="1265"/>
      <c r="P48" s="1251"/>
      <c r="Q48" s="1251"/>
      <c r="R48" s="1251"/>
      <c r="S48" s="1287"/>
    </row>
    <row r="49" spans="2:19" ht="12" customHeight="1">
      <c r="B49" s="1268"/>
      <c r="C49" s="1262" t="s">
        <v>1586</v>
      </c>
      <c r="D49" s="1288">
        <v>4702095662</v>
      </c>
      <c r="E49" s="1262" t="s">
        <v>102</v>
      </c>
      <c r="F49" s="1262" t="s">
        <v>1588</v>
      </c>
      <c r="G49" s="1262" t="s">
        <v>1589</v>
      </c>
      <c r="H49" s="1262">
        <v>3396</v>
      </c>
      <c r="I49" s="1262"/>
      <c r="J49" s="1262"/>
      <c r="K49" s="1263"/>
      <c r="L49" s="1263">
        <v>46110</v>
      </c>
      <c r="M49" s="1264">
        <f t="shared" si="1"/>
        <v>0</v>
      </c>
      <c r="N49" s="1262"/>
      <c r="O49" s="1265"/>
      <c r="P49" s="1251"/>
      <c r="Q49" s="1251"/>
      <c r="R49" s="1251"/>
      <c r="S49" s="1287"/>
    </row>
    <row r="50" spans="2:19" ht="12" customHeight="1">
      <c r="B50" s="1268"/>
      <c r="C50" s="1262" t="s">
        <v>1586</v>
      </c>
      <c r="D50" s="1288">
        <v>4702095663</v>
      </c>
      <c r="E50" s="1262" t="s">
        <v>102</v>
      </c>
      <c r="F50" s="1262" t="s">
        <v>1588</v>
      </c>
      <c r="G50" s="1262" t="s">
        <v>1589</v>
      </c>
      <c r="H50" s="1262">
        <v>100</v>
      </c>
      <c r="I50" s="1262"/>
      <c r="J50" s="1262"/>
      <c r="K50" s="1263"/>
      <c r="L50" s="1263">
        <v>46110</v>
      </c>
      <c r="M50" s="1264">
        <f t="shared" si="1"/>
        <v>0</v>
      </c>
      <c r="N50" s="1262"/>
      <c r="O50" s="1265"/>
      <c r="P50" s="1251"/>
      <c r="Q50" s="1251"/>
      <c r="R50" s="1251"/>
      <c r="S50" s="1252"/>
    </row>
    <row r="51" spans="2:19" ht="12" customHeight="1">
      <c r="B51" s="1268" t="s">
        <v>1604</v>
      </c>
      <c r="C51" s="1333" t="s">
        <v>1603</v>
      </c>
      <c r="D51" s="1333">
        <v>4702080081</v>
      </c>
      <c r="E51" s="1333" t="s">
        <v>102</v>
      </c>
      <c r="F51" s="1333" t="s">
        <v>442</v>
      </c>
      <c r="G51" s="1333" t="s">
        <v>443</v>
      </c>
      <c r="H51" s="1333">
        <v>40</v>
      </c>
      <c r="I51" s="1333">
        <v>40</v>
      </c>
      <c r="J51" s="1333">
        <v>5</v>
      </c>
      <c r="K51" s="1334">
        <v>46089</v>
      </c>
      <c r="L51" s="1334">
        <v>46117</v>
      </c>
      <c r="M51" s="1340">
        <f t="shared" si="1"/>
        <v>1</v>
      </c>
      <c r="N51" s="1333" t="s">
        <v>335</v>
      </c>
      <c r="O51" s="1335"/>
      <c r="P51" s="1335"/>
      <c r="Q51" s="1336"/>
      <c r="R51" s="1336" t="s">
        <v>1407</v>
      </c>
      <c r="S51" s="1337" t="s">
        <v>28</v>
      </c>
    </row>
    <row r="52" spans="2:19" ht="12" customHeight="1">
      <c r="B52" s="1268"/>
      <c r="C52" s="1333" t="s">
        <v>1607</v>
      </c>
      <c r="D52" s="1364">
        <v>4702080081</v>
      </c>
      <c r="E52" s="1336" t="s">
        <v>102</v>
      </c>
      <c r="F52" s="1335" t="s">
        <v>436</v>
      </c>
      <c r="G52" s="1336" t="s">
        <v>437</v>
      </c>
      <c r="H52" s="1333">
        <v>40</v>
      </c>
      <c r="I52" s="1333"/>
      <c r="J52" s="1333"/>
      <c r="K52" s="1334">
        <v>46089</v>
      </c>
      <c r="L52" s="1334">
        <v>46117</v>
      </c>
      <c r="M52" s="1340">
        <f t="shared" si="1"/>
        <v>0</v>
      </c>
      <c r="N52" s="1333"/>
      <c r="O52" s="1335"/>
      <c r="P52" s="1338"/>
      <c r="Q52" s="1336"/>
      <c r="R52" s="1336"/>
      <c r="S52" s="1337"/>
    </row>
    <row r="53" spans="2:19" ht="12" customHeight="1">
      <c r="B53" s="1268"/>
      <c r="C53" s="1333" t="s">
        <v>1608</v>
      </c>
      <c r="D53" s="1364">
        <v>4702080081</v>
      </c>
      <c r="E53" s="1336" t="s">
        <v>102</v>
      </c>
      <c r="F53" s="1335" t="s">
        <v>439</v>
      </c>
      <c r="G53" s="1336" t="s">
        <v>440</v>
      </c>
      <c r="H53" s="1333">
        <v>40</v>
      </c>
      <c r="I53" s="1333"/>
      <c r="J53" s="1333"/>
      <c r="K53" s="1334">
        <v>46089</v>
      </c>
      <c r="L53" s="1334">
        <v>46117</v>
      </c>
      <c r="M53" s="1340">
        <f t="shared" si="1"/>
        <v>0</v>
      </c>
      <c r="N53" s="1333"/>
      <c r="O53" s="1335"/>
      <c r="P53" s="1338"/>
      <c r="Q53" s="1336"/>
      <c r="R53" s="1336"/>
      <c r="S53" s="1337"/>
    </row>
    <row r="54" spans="2:19" ht="12" customHeight="1">
      <c r="B54" s="1268" t="s">
        <v>1604</v>
      </c>
      <c r="C54" s="1333" t="s">
        <v>1609</v>
      </c>
      <c r="D54" s="1364">
        <v>4702080081</v>
      </c>
      <c r="E54" s="1336" t="s">
        <v>102</v>
      </c>
      <c r="F54" s="1335" t="s">
        <v>445</v>
      </c>
      <c r="G54" s="1336" t="s">
        <v>446</v>
      </c>
      <c r="H54" s="1333">
        <v>40</v>
      </c>
      <c r="I54" s="1333">
        <v>40</v>
      </c>
      <c r="J54" s="1333">
        <v>5</v>
      </c>
      <c r="K54" s="1334">
        <v>46089</v>
      </c>
      <c r="L54" s="1334">
        <v>46117</v>
      </c>
      <c r="M54" s="1340">
        <f t="shared" si="1"/>
        <v>1</v>
      </c>
      <c r="N54" s="1333" t="s">
        <v>335</v>
      </c>
      <c r="O54" s="1335"/>
      <c r="P54" s="1335"/>
      <c r="Q54" s="1336"/>
      <c r="R54" s="1336"/>
      <c r="S54" s="1337"/>
    </row>
    <row r="55" spans="2:19" ht="12" customHeight="1">
      <c r="B55" s="1268" t="s">
        <v>1604</v>
      </c>
      <c r="C55" s="1333" t="s">
        <v>1603</v>
      </c>
      <c r="D55" s="1333">
        <v>4702080082</v>
      </c>
      <c r="E55" s="1333" t="s">
        <v>102</v>
      </c>
      <c r="F55" s="1333" t="s">
        <v>442</v>
      </c>
      <c r="G55" s="1333" t="s">
        <v>443</v>
      </c>
      <c r="H55" s="1333">
        <v>294</v>
      </c>
      <c r="I55" s="1333">
        <v>294</v>
      </c>
      <c r="J55" s="1333">
        <v>49</v>
      </c>
      <c r="K55" s="1334">
        <v>46089</v>
      </c>
      <c r="L55" s="1334">
        <v>46117</v>
      </c>
      <c r="M55" s="1340">
        <f t="shared" si="1"/>
        <v>1</v>
      </c>
      <c r="N55" s="1333" t="s">
        <v>335</v>
      </c>
      <c r="O55" s="1335"/>
      <c r="P55" s="1335"/>
      <c r="Q55" s="1336"/>
      <c r="R55" s="1336" t="s">
        <v>1407</v>
      </c>
      <c r="S55" s="1337" t="s">
        <v>28</v>
      </c>
    </row>
    <row r="56" spans="2:19" ht="12" customHeight="1">
      <c r="B56" s="1268"/>
      <c r="C56" s="1333" t="s">
        <v>1607</v>
      </c>
      <c r="D56" s="1364">
        <v>4702080082</v>
      </c>
      <c r="E56" s="1336" t="s">
        <v>102</v>
      </c>
      <c r="F56" s="1335" t="s">
        <v>436</v>
      </c>
      <c r="G56" s="1336" t="s">
        <v>437</v>
      </c>
      <c r="H56" s="1333">
        <v>330</v>
      </c>
      <c r="I56" s="1333"/>
      <c r="J56" s="1333"/>
      <c r="K56" s="1334">
        <v>46089</v>
      </c>
      <c r="L56" s="1334">
        <v>46117</v>
      </c>
      <c r="M56" s="1340">
        <f t="shared" si="1"/>
        <v>0</v>
      </c>
      <c r="N56" s="1333"/>
      <c r="O56" s="1335"/>
      <c r="P56" s="1335"/>
      <c r="Q56" s="1336"/>
      <c r="R56" s="1336"/>
      <c r="S56" s="1337"/>
    </row>
    <row r="57" spans="2:19" ht="12" customHeight="1">
      <c r="B57" s="1268"/>
      <c r="C57" s="1333" t="s">
        <v>1608</v>
      </c>
      <c r="D57" s="1364">
        <v>4702080082</v>
      </c>
      <c r="E57" s="1336" t="s">
        <v>102</v>
      </c>
      <c r="F57" s="1335" t="s">
        <v>439</v>
      </c>
      <c r="G57" s="1336" t="s">
        <v>440</v>
      </c>
      <c r="H57" s="1333">
        <v>294</v>
      </c>
      <c r="I57" s="1333"/>
      <c r="J57" s="1333"/>
      <c r="K57" s="1334">
        <v>46089</v>
      </c>
      <c r="L57" s="1334">
        <v>46117</v>
      </c>
      <c r="M57" s="1340">
        <f t="shared" si="1"/>
        <v>0</v>
      </c>
      <c r="N57" s="1333"/>
      <c r="O57" s="1335"/>
      <c r="P57" s="1335"/>
      <c r="Q57" s="1336"/>
      <c r="R57" s="1336"/>
      <c r="S57" s="1337"/>
    </row>
    <row r="58" spans="2:19" ht="12" customHeight="1">
      <c r="B58" s="1268"/>
      <c r="C58" s="1333" t="s">
        <v>1609</v>
      </c>
      <c r="D58" s="1364">
        <v>4702080082</v>
      </c>
      <c r="E58" s="1336" t="s">
        <v>102</v>
      </c>
      <c r="F58" s="1335" t="s">
        <v>445</v>
      </c>
      <c r="G58" s="1336" t="s">
        <v>446</v>
      </c>
      <c r="H58" s="1333">
        <v>294</v>
      </c>
      <c r="I58" s="1333">
        <v>102</v>
      </c>
      <c r="J58" s="1333">
        <v>17</v>
      </c>
      <c r="K58" s="1334">
        <v>46089</v>
      </c>
      <c r="L58" s="1334">
        <v>46117</v>
      </c>
      <c r="M58" s="1340">
        <f t="shared" si="1"/>
        <v>0.34693877551020408</v>
      </c>
      <c r="N58" s="1333" t="s">
        <v>575</v>
      </c>
      <c r="O58" s="1335"/>
      <c r="P58" s="1335"/>
      <c r="Q58" s="1336"/>
      <c r="R58" s="1336"/>
      <c r="S58" s="1337"/>
    </row>
    <row r="59" spans="2:19" ht="12" customHeight="1">
      <c r="B59" s="1268" t="s">
        <v>1604</v>
      </c>
      <c r="C59" s="1333" t="s">
        <v>1603</v>
      </c>
      <c r="D59" s="1333">
        <v>4702080083</v>
      </c>
      <c r="E59" s="1333" t="s">
        <v>102</v>
      </c>
      <c r="F59" s="1333" t="s">
        <v>442</v>
      </c>
      <c r="G59" s="1333" t="s">
        <v>443</v>
      </c>
      <c r="H59" s="1333">
        <v>200</v>
      </c>
      <c r="I59" s="1333">
        <v>200</v>
      </c>
      <c r="J59" s="1333">
        <v>25</v>
      </c>
      <c r="K59" s="1334">
        <v>46089</v>
      </c>
      <c r="L59" s="1334">
        <v>46117</v>
      </c>
      <c r="M59" s="1340">
        <f t="shared" si="1"/>
        <v>1</v>
      </c>
      <c r="N59" s="1333" t="s">
        <v>335</v>
      </c>
      <c r="O59" s="1335"/>
      <c r="P59" s="1335"/>
      <c r="Q59" s="1336"/>
      <c r="R59" s="1336" t="s">
        <v>1407</v>
      </c>
      <c r="S59" s="1337" t="s">
        <v>28</v>
      </c>
    </row>
    <row r="60" spans="2:19" ht="12" customHeight="1">
      <c r="B60" s="1268"/>
      <c r="C60" s="1333" t="s">
        <v>1607</v>
      </c>
      <c r="D60" s="1364">
        <v>4702080083</v>
      </c>
      <c r="E60" s="1336" t="s">
        <v>102</v>
      </c>
      <c r="F60" s="1335" t="s">
        <v>436</v>
      </c>
      <c r="G60" s="1336" t="s">
        <v>437</v>
      </c>
      <c r="H60" s="1333">
        <v>264</v>
      </c>
      <c r="I60" s="1333"/>
      <c r="J60" s="1333"/>
      <c r="K60" s="1334">
        <v>46089</v>
      </c>
      <c r="L60" s="1334">
        <v>46117</v>
      </c>
      <c r="M60" s="1340">
        <f t="shared" si="1"/>
        <v>0</v>
      </c>
      <c r="N60" s="1333"/>
      <c r="O60" s="1335"/>
      <c r="P60" s="1335"/>
      <c r="Q60" s="1336"/>
      <c r="R60" s="1336"/>
      <c r="S60" s="1337"/>
    </row>
    <row r="61" spans="2:19" ht="12" customHeight="1">
      <c r="B61" s="1268"/>
      <c r="C61" s="1333" t="s">
        <v>1608</v>
      </c>
      <c r="D61" s="1364">
        <v>4702080083</v>
      </c>
      <c r="E61" s="1336" t="s">
        <v>102</v>
      </c>
      <c r="F61" s="1335" t="s">
        <v>439</v>
      </c>
      <c r="G61" s="1336" t="s">
        <v>440</v>
      </c>
      <c r="H61" s="1333">
        <v>200</v>
      </c>
      <c r="I61" s="1333"/>
      <c r="J61" s="1333"/>
      <c r="K61" s="1334">
        <v>46089</v>
      </c>
      <c r="L61" s="1334">
        <v>46117</v>
      </c>
      <c r="M61" s="1340">
        <f t="shared" si="1"/>
        <v>0</v>
      </c>
      <c r="N61" s="1333"/>
      <c r="O61" s="1335"/>
      <c r="P61" s="1335"/>
      <c r="Q61" s="1336"/>
      <c r="R61" s="1336"/>
      <c r="S61" s="1337"/>
    </row>
    <row r="62" spans="2:19" ht="12" customHeight="1">
      <c r="B62" s="1268" t="s">
        <v>1604</v>
      </c>
      <c r="C62" s="1333" t="s">
        <v>1609</v>
      </c>
      <c r="D62" s="1364">
        <v>4702080083</v>
      </c>
      <c r="E62" s="1336" t="s">
        <v>102</v>
      </c>
      <c r="F62" s="1335" t="s">
        <v>445</v>
      </c>
      <c r="G62" s="1336" t="s">
        <v>446</v>
      </c>
      <c r="H62" s="1333">
        <v>200</v>
      </c>
      <c r="I62" s="1333">
        <v>200</v>
      </c>
      <c r="J62" s="1333">
        <v>25</v>
      </c>
      <c r="K62" s="1334">
        <v>46089</v>
      </c>
      <c r="L62" s="1334">
        <v>46117</v>
      </c>
      <c r="M62" s="1340">
        <f t="shared" si="1"/>
        <v>1</v>
      </c>
      <c r="N62" s="1333" t="s">
        <v>335</v>
      </c>
      <c r="O62" s="1335"/>
      <c r="P62" s="1335"/>
      <c r="Q62" s="1336"/>
      <c r="R62" s="1336"/>
      <c r="S62" s="1337"/>
    </row>
    <row r="63" spans="2:19" ht="12" customHeight="1">
      <c r="B63" s="1268" t="s">
        <v>1604</v>
      </c>
      <c r="C63" s="1333" t="s">
        <v>1603</v>
      </c>
      <c r="D63" s="1333">
        <v>4702080084</v>
      </c>
      <c r="E63" s="1333" t="s">
        <v>102</v>
      </c>
      <c r="F63" s="1333" t="s">
        <v>442</v>
      </c>
      <c r="G63" s="1333" t="s">
        <v>443</v>
      </c>
      <c r="H63" s="1333">
        <v>168</v>
      </c>
      <c r="I63" s="1333">
        <v>168</v>
      </c>
      <c r="J63" s="1333">
        <v>28</v>
      </c>
      <c r="K63" s="1334">
        <v>46089</v>
      </c>
      <c r="L63" s="1334">
        <v>46117</v>
      </c>
      <c r="M63" s="1340">
        <f t="shared" si="1"/>
        <v>1</v>
      </c>
      <c r="N63" s="1333" t="s">
        <v>335</v>
      </c>
      <c r="O63" s="1335"/>
      <c r="P63" s="1335"/>
      <c r="Q63" s="1336"/>
      <c r="R63" s="1336" t="s">
        <v>1407</v>
      </c>
      <c r="S63" s="1337" t="s">
        <v>28</v>
      </c>
    </row>
    <row r="64" spans="2:19" ht="12" customHeight="1">
      <c r="B64" s="1268"/>
      <c r="C64" s="1333" t="s">
        <v>1607</v>
      </c>
      <c r="D64" s="1364">
        <v>4702080084</v>
      </c>
      <c r="E64" s="1336" t="s">
        <v>102</v>
      </c>
      <c r="F64" s="1335" t="s">
        <v>436</v>
      </c>
      <c r="G64" s="1336" t="s">
        <v>437</v>
      </c>
      <c r="H64" s="1333">
        <v>204</v>
      </c>
      <c r="I64" s="1333"/>
      <c r="J64" s="1333"/>
      <c r="K64" s="1334">
        <v>46089</v>
      </c>
      <c r="L64" s="1334">
        <v>46117</v>
      </c>
      <c r="M64" s="1340">
        <f t="shared" si="1"/>
        <v>0</v>
      </c>
      <c r="N64" s="1333"/>
      <c r="O64" s="1335"/>
      <c r="P64" s="1335"/>
      <c r="Q64" s="1336"/>
      <c r="R64" s="1336"/>
      <c r="S64" s="1337"/>
    </row>
    <row r="65" spans="2:19" ht="12" customHeight="1">
      <c r="B65" s="1268"/>
      <c r="C65" s="1333" t="s">
        <v>1608</v>
      </c>
      <c r="D65" s="1364">
        <v>4702080084</v>
      </c>
      <c r="E65" s="1336" t="s">
        <v>102</v>
      </c>
      <c r="F65" s="1335" t="s">
        <v>439</v>
      </c>
      <c r="G65" s="1336" t="s">
        <v>440</v>
      </c>
      <c r="H65" s="1333">
        <v>168</v>
      </c>
      <c r="I65" s="1333"/>
      <c r="J65" s="1333"/>
      <c r="K65" s="1334">
        <v>46089</v>
      </c>
      <c r="L65" s="1334">
        <v>46117</v>
      </c>
      <c r="M65" s="1340">
        <f t="shared" si="1"/>
        <v>0</v>
      </c>
      <c r="N65" s="1333"/>
      <c r="O65" s="1335"/>
      <c r="P65" s="1335"/>
      <c r="Q65" s="1336"/>
      <c r="R65" s="1336"/>
      <c r="S65" s="1337"/>
    </row>
    <row r="66" spans="2:19" ht="12" customHeight="1">
      <c r="B66" s="1268" t="s">
        <v>1604</v>
      </c>
      <c r="C66" s="1333" t="s">
        <v>1609</v>
      </c>
      <c r="D66" s="1364">
        <v>4702080084</v>
      </c>
      <c r="E66" s="1336" t="s">
        <v>102</v>
      </c>
      <c r="F66" s="1335" t="s">
        <v>445</v>
      </c>
      <c r="G66" s="1336" t="s">
        <v>446</v>
      </c>
      <c r="H66" s="1333">
        <v>168</v>
      </c>
      <c r="I66" s="1333">
        <v>168</v>
      </c>
      <c r="J66" s="1333">
        <v>28</v>
      </c>
      <c r="K66" s="1334">
        <v>46089</v>
      </c>
      <c r="L66" s="1334">
        <v>46117</v>
      </c>
      <c r="M66" s="1340">
        <f t="shared" si="1"/>
        <v>1</v>
      </c>
      <c r="N66" s="1333" t="s">
        <v>335</v>
      </c>
      <c r="O66" s="1335"/>
      <c r="P66" s="1335"/>
      <c r="Q66" s="1336"/>
      <c r="R66" s="1336"/>
      <c r="S66" s="1337"/>
    </row>
    <row r="67" spans="2:19" ht="12" customHeight="1">
      <c r="B67" s="1268"/>
      <c r="C67" s="1333" t="s">
        <v>1607</v>
      </c>
      <c r="D67" s="1364">
        <v>4702080085</v>
      </c>
      <c r="E67" s="1336" t="s">
        <v>102</v>
      </c>
      <c r="F67" s="1335" t="s">
        <v>436</v>
      </c>
      <c r="G67" s="1336" t="s">
        <v>437</v>
      </c>
      <c r="H67" s="1333">
        <v>24</v>
      </c>
      <c r="I67" s="1333"/>
      <c r="J67" s="1333"/>
      <c r="K67" s="1334">
        <v>46089</v>
      </c>
      <c r="L67" s="1334">
        <v>46117</v>
      </c>
      <c r="M67" s="1340">
        <f t="shared" si="1"/>
        <v>0</v>
      </c>
      <c r="N67" s="1333"/>
      <c r="O67" s="1335"/>
      <c r="P67" s="1335"/>
      <c r="Q67" s="1336"/>
      <c r="R67" s="1336"/>
      <c r="S67" s="1337"/>
    </row>
    <row r="68" spans="2:19" ht="12" customHeight="1">
      <c r="B68" s="1268" t="s">
        <v>1604</v>
      </c>
      <c r="C68" s="1303" t="s">
        <v>1603</v>
      </c>
      <c r="D68" s="1303">
        <v>4702080086</v>
      </c>
      <c r="E68" s="1303" t="s">
        <v>102</v>
      </c>
      <c r="F68" s="1303" t="s">
        <v>442</v>
      </c>
      <c r="G68" s="1303" t="s">
        <v>443</v>
      </c>
      <c r="H68" s="1303">
        <v>72</v>
      </c>
      <c r="I68" s="1303">
        <v>72</v>
      </c>
      <c r="J68" s="1303">
        <v>12</v>
      </c>
      <c r="K68" s="1304">
        <v>46089</v>
      </c>
      <c r="L68" s="1304">
        <v>46117</v>
      </c>
      <c r="M68" s="1340">
        <f t="shared" ref="M68:M104" si="2">I68/H68</f>
        <v>1</v>
      </c>
      <c r="N68" s="1333" t="s">
        <v>335</v>
      </c>
      <c r="O68" s="1338"/>
      <c r="P68" s="1338"/>
      <c r="Q68" s="1339"/>
      <c r="R68" s="1336" t="s">
        <v>1407</v>
      </c>
      <c r="S68" s="1337" t="s">
        <v>28</v>
      </c>
    </row>
    <row r="69" spans="2:19" ht="12" customHeight="1">
      <c r="B69" s="1268"/>
      <c r="C69" s="1303" t="s">
        <v>1607</v>
      </c>
      <c r="D69" s="1362">
        <v>4702080086</v>
      </c>
      <c r="E69" s="1339" t="s">
        <v>102</v>
      </c>
      <c r="F69" s="1338" t="s">
        <v>436</v>
      </c>
      <c r="G69" s="1339" t="s">
        <v>437</v>
      </c>
      <c r="H69" s="1303">
        <v>90</v>
      </c>
      <c r="I69" s="1303"/>
      <c r="J69" s="1303"/>
      <c r="K69" s="1304">
        <v>46089</v>
      </c>
      <c r="L69" s="1304">
        <v>46117</v>
      </c>
      <c r="M69" s="1340">
        <f t="shared" si="2"/>
        <v>0</v>
      </c>
      <c r="N69" s="1333"/>
      <c r="O69" s="1338"/>
      <c r="P69" s="1338"/>
      <c r="Q69" s="1339"/>
      <c r="R69" s="1336"/>
      <c r="S69" s="1337"/>
    </row>
    <row r="70" spans="2:19" ht="12" customHeight="1">
      <c r="B70" s="1268"/>
      <c r="C70" s="1303" t="s">
        <v>1608</v>
      </c>
      <c r="D70" s="1362">
        <v>4702080086</v>
      </c>
      <c r="E70" s="1339" t="s">
        <v>102</v>
      </c>
      <c r="F70" s="1338" t="s">
        <v>439</v>
      </c>
      <c r="G70" s="1339" t="s">
        <v>440</v>
      </c>
      <c r="H70" s="1303">
        <v>72</v>
      </c>
      <c r="I70" s="1303"/>
      <c r="J70" s="1303"/>
      <c r="K70" s="1304">
        <v>46089</v>
      </c>
      <c r="L70" s="1304">
        <v>46117</v>
      </c>
      <c r="M70" s="1340">
        <f t="shared" si="2"/>
        <v>0</v>
      </c>
      <c r="N70" s="1333"/>
      <c r="O70" s="1338"/>
      <c r="P70" s="1338"/>
      <c r="Q70" s="1339"/>
      <c r="R70" s="1336"/>
      <c r="S70" s="1337"/>
    </row>
    <row r="71" spans="2:19" ht="12" customHeight="1">
      <c r="B71" s="1268" t="s">
        <v>1604</v>
      </c>
      <c r="C71" s="1303" t="s">
        <v>1609</v>
      </c>
      <c r="D71" s="1362">
        <v>4702080086</v>
      </c>
      <c r="E71" s="1339" t="s">
        <v>102</v>
      </c>
      <c r="F71" s="1338" t="s">
        <v>445</v>
      </c>
      <c r="G71" s="1339" t="s">
        <v>446</v>
      </c>
      <c r="H71" s="1303">
        <v>72</v>
      </c>
      <c r="I71" s="1303">
        <v>72</v>
      </c>
      <c r="J71" s="1303">
        <v>12</v>
      </c>
      <c r="K71" s="1304">
        <v>46089</v>
      </c>
      <c r="L71" s="1304">
        <v>46117</v>
      </c>
      <c r="M71" s="1340">
        <f t="shared" si="2"/>
        <v>1</v>
      </c>
      <c r="N71" s="1333" t="s">
        <v>335</v>
      </c>
      <c r="O71" s="1338"/>
      <c r="P71" s="1338"/>
      <c r="Q71" s="1339"/>
      <c r="R71" s="1336"/>
      <c r="S71" s="1337"/>
    </row>
    <row r="72" spans="2:19" ht="12" customHeight="1">
      <c r="B72" s="1268" t="s">
        <v>1604</v>
      </c>
      <c r="C72" s="1303" t="s">
        <v>1603</v>
      </c>
      <c r="D72" s="1303">
        <v>4702080087</v>
      </c>
      <c r="E72" s="1303" t="s">
        <v>102</v>
      </c>
      <c r="F72" s="1303" t="s">
        <v>442</v>
      </c>
      <c r="G72" s="1303" t="s">
        <v>443</v>
      </c>
      <c r="H72" s="1303">
        <v>12</v>
      </c>
      <c r="I72" s="1303">
        <v>12</v>
      </c>
      <c r="J72" s="1303">
        <v>1</v>
      </c>
      <c r="K72" s="1304">
        <v>46089</v>
      </c>
      <c r="L72" s="1304">
        <v>46117</v>
      </c>
      <c r="M72" s="1340">
        <f t="shared" si="2"/>
        <v>1</v>
      </c>
      <c r="N72" s="1333" t="s">
        <v>335</v>
      </c>
      <c r="O72" s="1338"/>
      <c r="P72" s="1338"/>
      <c r="Q72" s="1339"/>
      <c r="R72" s="1336" t="s">
        <v>1407</v>
      </c>
      <c r="S72" s="1337" t="s">
        <v>28</v>
      </c>
    </row>
    <row r="73" spans="2:19" ht="12" customHeight="1">
      <c r="B73" s="1268"/>
      <c r="C73" s="1303" t="s">
        <v>1608</v>
      </c>
      <c r="D73" s="1362">
        <v>4702080087</v>
      </c>
      <c r="E73" s="1339" t="s">
        <v>102</v>
      </c>
      <c r="F73" s="1338" t="s">
        <v>439</v>
      </c>
      <c r="G73" s="1339" t="s">
        <v>440</v>
      </c>
      <c r="H73" s="1303">
        <v>12</v>
      </c>
      <c r="I73" s="1303"/>
      <c r="J73" s="1303"/>
      <c r="K73" s="1304">
        <v>46089</v>
      </c>
      <c r="L73" s="1304">
        <v>46117</v>
      </c>
      <c r="M73" s="1340">
        <f t="shared" si="2"/>
        <v>0</v>
      </c>
      <c r="N73" s="1333"/>
      <c r="O73" s="1338"/>
      <c r="P73" s="1338"/>
      <c r="Q73" s="1339"/>
      <c r="R73" s="1336"/>
      <c r="S73" s="1337"/>
    </row>
    <row r="74" spans="2:19" ht="12" customHeight="1">
      <c r="B74" s="1268" t="s">
        <v>1604</v>
      </c>
      <c r="C74" s="1303" t="s">
        <v>1603</v>
      </c>
      <c r="D74" s="1362">
        <v>4702080087</v>
      </c>
      <c r="E74" s="1339" t="s">
        <v>102</v>
      </c>
      <c r="F74" s="1338" t="s">
        <v>442</v>
      </c>
      <c r="G74" s="1339" t="s">
        <v>443</v>
      </c>
      <c r="H74" s="1303">
        <v>12</v>
      </c>
      <c r="I74" s="1303">
        <v>12</v>
      </c>
      <c r="J74" s="1303">
        <v>1</v>
      </c>
      <c r="K74" s="1304">
        <v>46089</v>
      </c>
      <c r="L74" s="1304">
        <v>46117</v>
      </c>
      <c r="M74" s="1340">
        <f t="shared" si="2"/>
        <v>1</v>
      </c>
      <c r="N74" s="1333" t="s">
        <v>335</v>
      </c>
      <c r="O74" s="1338"/>
      <c r="P74" s="1338"/>
      <c r="Q74" s="1339"/>
      <c r="R74" s="1336"/>
      <c r="S74" s="1337"/>
    </row>
    <row r="75" spans="2:19" ht="12" customHeight="1">
      <c r="B75" s="1268" t="s">
        <v>1604</v>
      </c>
      <c r="C75" s="1303" t="s">
        <v>1609</v>
      </c>
      <c r="D75" s="1362">
        <v>4702080087</v>
      </c>
      <c r="E75" s="1339" t="s">
        <v>102</v>
      </c>
      <c r="F75" s="1338" t="s">
        <v>445</v>
      </c>
      <c r="G75" s="1339" t="s">
        <v>446</v>
      </c>
      <c r="H75" s="1303">
        <v>12</v>
      </c>
      <c r="I75" s="1303">
        <v>12</v>
      </c>
      <c r="J75" s="1303">
        <v>1</v>
      </c>
      <c r="K75" s="1304">
        <v>46089</v>
      </c>
      <c r="L75" s="1304">
        <v>46117</v>
      </c>
      <c r="M75" s="1340">
        <f t="shared" si="2"/>
        <v>1</v>
      </c>
      <c r="N75" s="1333" t="s">
        <v>335</v>
      </c>
      <c r="O75" s="1338"/>
      <c r="P75" s="1338"/>
      <c r="Q75" s="1339"/>
      <c r="R75" s="1336"/>
      <c r="S75" s="1337"/>
    </row>
    <row r="76" spans="2:19" ht="12" customHeight="1">
      <c r="B76" s="1269" t="s">
        <v>1604</v>
      </c>
      <c r="C76" s="1303" t="s">
        <v>1603</v>
      </c>
      <c r="D76" s="1303">
        <v>4702080088</v>
      </c>
      <c r="E76" s="1333" t="s">
        <v>102</v>
      </c>
      <c r="F76" s="1333" t="s">
        <v>442</v>
      </c>
      <c r="G76" s="1333" t="s">
        <v>443</v>
      </c>
      <c r="H76" s="1303">
        <v>24</v>
      </c>
      <c r="I76" s="1303">
        <v>24</v>
      </c>
      <c r="J76" s="1303">
        <v>2</v>
      </c>
      <c r="K76" s="1304">
        <v>46089</v>
      </c>
      <c r="L76" s="1304">
        <v>46117</v>
      </c>
      <c r="M76" s="1340">
        <f t="shared" si="2"/>
        <v>1</v>
      </c>
      <c r="N76" s="1303" t="s">
        <v>335</v>
      </c>
      <c r="O76" s="1338"/>
      <c r="P76" s="1338"/>
      <c r="Q76" s="1339"/>
      <c r="R76" s="1339" t="s">
        <v>1407</v>
      </c>
      <c r="S76" s="1307" t="s">
        <v>28</v>
      </c>
    </row>
    <row r="77" spans="2:19" ht="12" customHeight="1">
      <c r="B77" s="1269"/>
      <c r="C77" s="1303" t="s">
        <v>1607</v>
      </c>
      <c r="D77" s="1362">
        <v>4702080088</v>
      </c>
      <c r="E77" s="1336" t="s">
        <v>102</v>
      </c>
      <c r="F77" s="1335" t="s">
        <v>436</v>
      </c>
      <c r="G77" s="1336" t="s">
        <v>437</v>
      </c>
      <c r="H77" s="1303">
        <v>24</v>
      </c>
      <c r="I77" s="1303"/>
      <c r="J77" s="1303"/>
      <c r="K77" s="1304">
        <v>46089</v>
      </c>
      <c r="L77" s="1304">
        <v>46117</v>
      </c>
      <c r="M77" s="1340">
        <f t="shared" si="2"/>
        <v>0</v>
      </c>
      <c r="N77" s="1303"/>
      <c r="O77" s="1338"/>
      <c r="P77" s="1338"/>
      <c r="Q77" s="1339"/>
      <c r="R77" s="1339"/>
      <c r="S77" s="1307"/>
    </row>
    <row r="78" spans="2:19" ht="12" customHeight="1">
      <c r="B78" s="1269"/>
      <c r="C78" s="1303" t="s">
        <v>1608</v>
      </c>
      <c r="D78" s="1362">
        <v>4702080088</v>
      </c>
      <c r="E78" s="1336" t="s">
        <v>102</v>
      </c>
      <c r="F78" s="1335" t="s">
        <v>439</v>
      </c>
      <c r="G78" s="1336" t="s">
        <v>440</v>
      </c>
      <c r="H78" s="1303">
        <v>24</v>
      </c>
      <c r="I78" s="1303"/>
      <c r="J78" s="1303"/>
      <c r="K78" s="1304">
        <v>46089</v>
      </c>
      <c r="L78" s="1304">
        <v>46117</v>
      </c>
      <c r="M78" s="1340">
        <f t="shared" si="2"/>
        <v>0</v>
      </c>
      <c r="N78" s="1303"/>
      <c r="O78" s="1338"/>
      <c r="P78" s="1338"/>
      <c r="Q78" s="1339"/>
      <c r="R78" s="1339"/>
      <c r="S78" s="1307"/>
    </row>
    <row r="79" spans="2:19" ht="12" customHeight="1">
      <c r="B79" s="1269" t="s">
        <v>1604</v>
      </c>
      <c r="C79" s="1303" t="s">
        <v>1609</v>
      </c>
      <c r="D79" s="1362">
        <v>4702080088</v>
      </c>
      <c r="E79" s="1336" t="s">
        <v>102</v>
      </c>
      <c r="F79" s="1335" t="s">
        <v>445</v>
      </c>
      <c r="G79" s="1336" t="s">
        <v>446</v>
      </c>
      <c r="H79" s="1303">
        <v>24</v>
      </c>
      <c r="I79" s="1303">
        <v>24</v>
      </c>
      <c r="J79" s="1303">
        <v>2</v>
      </c>
      <c r="K79" s="1304">
        <v>46089</v>
      </c>
      <c r="L79" s="1304">
        <v>46117</v>
      </c>
      <c r="M79" s="1340">
        <f t="shared" si="2"/>
        <v>1</v>
      </c>
      <c r="N79" s="1303" t="s">
        <v>335</v>
      </c>
      <c r="O79" s="1338"/>
      <c r="P79" s="1338"/>
      <c r="Q79" s="1339"/>
      <c r="R79" s="1339"/>
      <c r="S79" s="1307"/>
    </row>
    <row r="80" spans="2:19" ht="12" customHeight="1">
      <c r="B80" s="1269" t="s">
        <v>1604</v>
      </c>
      <c r="C80" s="1303" t="s">
        <v>1603</v>
      </c>
      <c r="D80" s="1303">
        <v>4702080089</v>
      </c>
      <c r="E80" s="1333" t="s">
        <v>102</v>
      </c>
      <c r="F80" s="1333" t="s">
        <v>442</v>
      </c>
      <c r="G80" s="1333" t="s">
        <v>443</v>
      </c>
      <c r="H80" s="1303">
        <v>24</v>
      </c>
      <c r="I80" s="1303">
        <v>24</v>
      </c>
      <c r="J80" s="1303">
        <v>2</v>
      </c>
      <c r="K80" s="1304">
        <v>46089</v>
      </c>
      <c r="L80" s="1304">
        <v>46117</v>
      </c>
      <c r="M80" s="1340">
        <f t="shared" si="2"/>
        <v>1</v>
      </c>
      <c r="N80" s="1303" t="s">
        <v>335</v>
      </c>
      <c r="O80" s="1338"/>
      <c r="P80" s="1338"/>
      <c r="Q80" s="1339"/>
      <c r="R80" s="1339" t="s">
        <v>1407</v>
      </c>
      <c r="S80" s="1307" t="s">
        <v>28</v>
      </c>
    </row>
    <row r="81" spans="2:19" ht="12" customHeight="1">
      <c r="B81" s="1269"/>
      <c r="C81" s="1303" t="s">
        <v>1607</v>
      </c>
      <c r="D81" s="1362">
        <v>4702080089</v>
      </c>
      <c r="E81" s="1336" t="s">
        <v>102</v>
      </c>
      <c r="F81" s="1335" t="s">
        <v>436</v>
      </c>
      <c r="G81" s="1336" t="s">
        <v>437</v>
      </c>
      <c r="H81" s="1303">
        <v>36</v>
      </c>
      <c r="I81" s="1303"/>
      <c r="J81" s="1303"/>
      <c r="K81" s="1304">
        <v>46089</v>
      </c>
      <c r="L81" s="1304">
        <v>46117</v>
      </c>
      <c r="M81" s="1340">
        <f t="shared" si="2"/>
        <v>0</v>
      </c>
      <c r="N81" s="1303"/>
      <c r="O81" s="1338"/>
      <c r="P81" s="1338"/>
      <c r="Q81" s="1339"/>
      <c r="R81" s="1339"/>
      <c r="S81" s="1307"/>
    </row>
    <row r="82" spans="2:19" ht="12" customHeight="1">
      <c r="B82" s="1269"/>
      <c r="C82" s="1303" t="s">
        <v>1608</v>
      </c>
      <c r="D82" s="1362">
        <v>4702080089</v>
      </c>
      <c r="E82" s="1336" t="s">
        <v>102</v>
      </c>
      <c r="F82" s="1335" t="s">
        <v>439</v>
      </c>
      <c r="G82" s="1336" t="s">
        <v>440</v>
      </c>
      <c r="H82" s="1303">
        <v>24</v>
      </c>
      <c r="I82" s="1303"/>
      <c r="J82" s="1303"/>
      <c r="K82" s="1304">
        <v>46089</v>
      </c>
      <c r="L82" s="1304">
        <v>46117</v>
      </c>
      <c r="M82" s="1340">
        <f t="shared" si="2"/>
        <v>0</v>
      </c>
      <c r="N82" s="1303"/>
      <c r="O82" s="1338"/>
      <c r="P82" s="1338"/>
      <c r="Q82" s="1339"/>
      <c r="R82" s="1339"/>
      <c r="S82" s="1307"/>
    </row>
    <row r="83" spans="2:19" ht="12" customHeight="1">
      <c r="B83" s="1269" t="s">
        <v>1604</v>
      </c>
      <c r="C83" s="1303" t="s">
        <v>1609</v>
      </c>
      <c r="D83" s="1362">
        <v>4702080089</v>
      </c>
      <c r="E83" s="1336" t="s">
        <v>102</v>
      </c>
      <c r="F83" s="1335" t="s">
        <v>445</v>
      </c>
      <c r="G83" s="1336" t="s">
        <v>446</v>
      </c>
      <c r="H83" s="1303">
        <v>24</v>
      </c>
      <c r="I83" s="1303">
        <v>24</v>
      </c>
      <c r="J83" s="1303">
        <v>2</v>
      </c>
      <c r="K83" s="1304">
        <v>46089</v>
      </c>
      <c r="L83" s="1304">
        <v>46117</v>
      </c>
      <c r="M83" s="1340">
        <f t="shared" si="2"/>
        <v>1</v>
      </c>
      <c r="N83" s="1303" t="s">
        <v>335</v>
      </c>
      <c r="O83" s="1338"/>
      <c r="P83" s="1338"/>
      <c r="Q83" s="1339"/>
      <c r="R83" s="1339"/>
      <c r="S83" s="1307"/>
    </row>
    <row r="84" spans="2:19" ht="12" customHeight="1">
      <c r="B84" s="1269" t="s">
        <v>1604</v>
      </c>
      <c r="C84" s="1303" t="s">
        <v>1603</v>
      </c>
      <c r="D84" s="1303">
        <v>4702080090</v>
      </c>
      <c r="E84" s="1333" t="s">
        <v>102</v>
      </c>
      <c r="F84" s="1333" t="s">
        <v>442</v>
      </c>
      <c r="G84" s="1333" t="s">
        <v>443</v>
      </c>
      <c r="H84" s="1303">
        <v>12</v>
      </c>
      <c r="I84" s="1303">
        <v>12</v>
      </c>
      <c r="J84" s="1303">
        <v>1</v>
      </c>
      <c r="K84" s="1304">
        <v>46089</v>
      </c>
      <c r="L84" s="1304">
        <v>46117</v>
      </c>
      <c r="M84" s="1340">
        <f t="shared" si="2"/>
        <v>1</v>
      </c>
      <c r="N84" s="1303" t="s">
        <v>335</v>
      </c>
      <c r="O84" s="1338"/>
      <c r="P84" s="1338"/>
      <c r="Q84" s="1339"/>
      <c r="R84" s="1339" t="s">
        <v>1407</v>
      </c>
      <c r="S84" s="1307" t="s">
        <v>28</v>
      </c>
    </row>
    <row r="85" spans="2:19" ht="12" customHeight="1">
      <c r="B85" s="1269"/>
      <c r="C85" s="1303" t="s">
        <v>1607</v>
      </c>
      <c r="D85" s="1362">
        <v>4702080090</v>
      </c>
      <c r="E85" s="1336" t="s">
        <v>102</v>
      </c>
      <c r="F85" s="1335" t="s">
        <v>436</v>
      </c>
      <c r="G85" s="1336" t="s">
        <v>437</v>
      </c>
      <c r="H85" s="1303">
        <v>24</v>
      </c>
      <c r="I85" s="1303"/>
      <c r="J85" s="1303"/>
      <c r="K85" s="1304">
        <v>46089</v>
      </c>
      <c r="L85" s="1304">
        <v>46117</v>
      </c>
      <c r="M85" s="1340">
        <f t="shared" si="2"/>
        <v>0</v>
      </c>
      <c r="N85" s="1303"/>
      <c r="O85" s="1338"/>
      <c r="P85" s="1338"/>
      <c r="Q85" s="1339"/>
      <c r="R85" s="1339"/>
      <c r="S85" s="1307"/>
    </row>
    <row r="86" spans="2:19" ht="12" customHeight="1">
      <c r="B86" s="1269"/>
      <c r="C86" s="1303" t="s">
        <v>1608</v>
      </c>
      <c r="D86" s="1362">
        <v>4702080090</v>
      </c>
      <c r="E86" s="1336" t="s">
        <v>102</v>
      </c>
      <c r="F86" s="1335" t="s">
        <v>439</v>
      </c>
      <c r="G86" s="1336" t="s">
        <v>440</v>
      </c>
      <c r="H86" s="1303">
        <v>12</v>
      </c>
      <c r="I86" s="1303"/>
      <c r="J86" s="1303"/>
      <c r="K86" s="1304">
        <v>46089</v>
      </c>
      <c r="L86" s="1304">
        <v>46117</v>
      </c>
      <c r="M86" s="1340">
        <f t="shared" si="2"/>
        <v>0</v>
      </c>
      <c r="N86" s="1303"/>
      <c r="O86" s="1338"/>
      <c r="P86" s="1338"/>
      <c r="Q86" s="1339"/>
      <c r="R86" s="1339"/>
      <c r="S86" s="1307"/>
    </row>
    <row r="87" spans="2:19" ht="12" customHeight="1">
      <c r="B87" s="1269" t="s">
        <v>1604</v>
      </c>
      <c r="C87" s="1303" t="s">
        <v>1609</v>
      </c>
      <c r="D87" s="1362">
        <v>4702080090</v>
      </c>
      <c r="E87" s="1336" t="s">
        <v>102</v>
      </c>
      <c r="F87" s="1335" t="s">
        <v>445</v>
      </c>
      <c r="G87" s="1336" t="s">
        <v>446</v>
      </c>
      <c r="H87" s="1303">
        <v>12</v>
      </c>
      <c r="I87" s="1303">
        <v>12</v>
      </c>
      <c r="J87" s="1303">
        <v>1</v>
      </c>
      <c r="K87" s="1304">
        <v>46089</v>
      </c>
      <c r="L87" s="1304">
        <v>46117</v>
      </c>
      <c r="M87" s="1340">
        <f t="shared" si="2"/>
        <v>1</v>
      </c>
      <c r="N87" s="1303" t="s">
        <v>335</v>
      </c>
      <c r="O87" s="1338"/>
      <c r="P87" s="1338"/>
      <c r="Q87" s="1339"/>
      <c r="R87" s="1339"/>
      <c r="S87" s="1307"/>
    </row>
    <row r="88" spans="2:19" ht="12" customHeight="1">
      <c r="B88" s="1269"/>
      <c r="C88" s="1303" t="s">
        <v>1607</v>
      </c>
      <c r="D88" s="1362">
        <v>4702080091</v>
      </c>
      <c r="E88" s="1336" t="s">
        <v>102</v>
      </c>
      <c r="F88" s="1335" t="s">
        <v>436</v>
      </c>
      <c r="G88" s="1336" t="s">
        <v>437</v>
      </c>
      <c r="H88" s="1303">
        <v>12</v>
      </c>
      <c r="I88" s="1303"/>
      <c r="J88" s="1303"/>
      <c r="K88" s="1304">
        <v>46089</v>
      </c>
      <c r="L88" s="1304">
        <v>46117</v>
      </c>
      <c r="M88" s="1340">
        <f t="shared" si="2"/>
        <v>0</v>
      </c>
      <c r="N88" s="1303"/>
      <c r="O88" s="1338"/>
      <c r="P88" s="1338"/>
      <c r="Q88" s="1339"/>
      <c r="R88" s="1339"/>
      <c r="S88" s="1307"/>
    </row>
    <row r="89" spans="2:19" ht="12" customHeight="1">
      <c r="B89" s="1269"/>
      <c r="C89" s="1248" t="s">
        <v>414</v>
      </c>
      <c r="D89" s="1365">
        <v>4702067318</v>
      </c>
      <c r="E89" s="1266" t="s">
        <v>71</v>
      </c>
      <c r="F89" s="1266" t="s">
        <v>415</v>
      </c>
      <c r="G89" s="1266" t="s">
        <v>416</v>
      </c>
      <c r="H89" s="1248">
        <v>35</v>
      </c>
      <c r="I89" s="1248"/>
      <c r="J89" s="1248"/>
      <c r="K89" s="1367">
        <v>46117</v>
      </c>
      <c r="L89" s="1367">
        <v>46117</v>
      </c>
      <c r="M89" s="1267">
        <f t="shared" si="2"/>
        <v>0</v>
      </c>
      <c r="N89" s="1248"/>
      <c r="O89" s="1368"/>
      <c r="P89" s="1370"/>
      <c r="Q89" s="1371"/>
      <c r="R89" s="1371"/>
      <c r="S89" s="1373"/>
    </row>
    <row r="90" spans="2:19" ht="12" customHeight="1">
      <c r="B90" s="1269"/>
      <c r="C90" s="1248" t="s">
        <v>414</v>
      </c>
      <c r="D90" s="1365">
        <v>4702067319</v>
      </c>
      <c r="E90" s="1266" t="s">
        <v>71</v>
      </c>
      <c r="F90" s="1266" t="s">
        <v>415</v>
      </c>
      <c r="G90" s="1266" t="s">
        <v>416</v>
      </c>
      <c r="H90" s="1248">
        <v>101</v>
      </c>
      <c r="I90" s="1248"/>
      <c r="J90" s="1248"/>
      <c r="K90" s="1367">
        <v>46117</v>
      </c>
      <c r="L90" s="1367">
        <v>46117</v>
      </c>
      <c r="M90" s="1267">
        <f t="shared" si="2"/>
        <v>0</v>
      </c>
      <c r="N90" s="1248"/>
      <c r="O90" s="1368"/>
      <c r="P90" s="1248"/>
      <c r="Q90" s="1371"/>
      <c r="R90" s="1371"/>
      <c r="S90" s="1373"/>
    </row>
    <row r="91" spans="2:19" ht="12" customHeight="1">
      <c r="B91" s="1269"/>
      <c r="C91" s="1248" t="s">
        <v>414</v>
      </c>
      <c r="D91" s="1365">
        <v>4702067320</v>
      </c>
      <c r="E91" s="1266" t="s">
        <v>71</v>
      </c>
      <c r="F91" s="1266" t="s">
        <v>415</v>
      </c>
      <c r="G91" s="1266" t="s">
        <v>416</v>
      </c>
      <c r="H91" s="1248">
        <v>105</v>
      </c>
      <c r="I91" s="1248"/>
      <c r="J91" s="1248"/>
      <c r="K91" s="1367">
        <v>46117</v>
      </c>
      <c r="L91" s="1367">
        <v>46117</v>
      </c>
      <c r="M91" s="1267">
        <f t="shared" si="2"/>
        <v>0</v>
      </c>
      <c r="N91" s="1248"/>
      <c r="O91" s="1368"/>
      <c r="P91" s="1248"/>
      <c r="Q91" s="1371"/>
      <c r="R91" s="1371"/>
      <c r="S91" s="1373"/>
    </row>
    <row r="92" spans="2:19" ht="12" customHeight="1">
      <c r="B92" s="1269"/>
      <c r="C92" s="1248" t="s">
        <v>417</v>
      </c>
      <c r="D92" s="1365">
        <v>4702067324</v>
      </c>
      <c r="E92" s="1266" t="s">
        <v>71</v>
      </c>
      <c r="F92" s="1266" t="s">
        <v>418</v>
      </c>
      <c r="G92" s="1266" t="s">
        <v>419</v>
      </c>
      <c r="H92" s="1248">
        <v>290</v>
      </c>
      <c r="I92" s="1248"/>
      <c r="J92" s="1248"/>
      <c r="K92" s="1367">
        <v>46117</v>
      </c>
      <c r="L92" s="1367">
        <v>46117</v>
      </c>
      <c r="M92" s="1267">
        <f t="shared" si="2"/>
        <v>0</v>
      </c>
      <c r="N92" s="1248"/>
      <c r="O92" s="1368"/>
      <c r="P92" s="1368"/>
      <c r="Q92" s="1371"/>
      <c r="R92" s="1371"/>
      <c r="S92" s="1373"/>
    </row>
    <row r="93" spans="2:19" ht="12" customHeight="1">
      <c r="B93" s="1269"/>
      <c r="C93" s="1248" t="s">
        <v>417</v>
      </c>
      <c r="D93" s="1365">
        <v>4702067325</v>
      </c>
      <c r="E93" s="1266" t="s">
        <v>71</v>
      </c>
      <c r="F93" s="1266" t="s">
        <v>418</v>
      </c>
      <c r="G93" s="1266" t="s">
        <v>419</v>
      </c>
      <c r="H93" s="1248">
        <v>149</v>
      </c>
      <c r="I93" s="1248"/>
      <c r="J93" s="1248"/>
      <c r="K93" s="1367">
        <v>46117</v>
      </c>
      <c r="L93" s="1367">
        <v>46117</v>
      </c>
      <c r="M93" s="1267">
        <f t="shared" si="2"/>
        <v>0</v>
      </c>
      <c r="N93" s="1248"/>
      <c r="O93" s="1368"/>
      <c r="P93" s="1368"/>
      <c r="Q93" s="1371"/>
      <c r="R93" s="1371"/>
      <c r="S93" s="1373"/>
    </row>
    <row r="94" spans="2:19" ht="12" customHeight="1">
      <c r="B94" s="1269"/>
      <c r="C94" s="1248" t="s">
        <v>417</v>
      </c>
      <c r="D94" s="1365">
        <v>4702067326</v>
      </c>
      <c r="E94" s="1266" t="s">
        <v>71</v>
      </c>
      <c r="F94" s="1266" t="s">
        <v>418</v>
      </c>
      <c r="G94" s="1266" t="s">
        <v>419</v>
      </c>
      <c r="H94" s="1248">
        <v>765</v>
      </c>
      <c r="I94" s="1248"/>
      <c r="J94" s="1248"/>
      <c r="K94" s="1367">
        <v>46117</v>
      </c>
      <c r="L94" s="1367">
        <v>46117</v>
      </c>
      <c r="M94" s="1267">
        <f t="shared" si="2"/>
        <v>0</v>
      </c>
      <c r="N94" s="1248"/>
      <c r="O94" s="1368"/>
      <c r="P94" s="1368"/>
      <c r="Q94" s="1371"/>
      <c r="R94" s="1371"/>
      <c r="S94" s="1373"/>
    </row>
    <row r="95" spans="2:19" ht="12" customHeight="1">
      <c r="B95" s="1269"/>
      <c r="C95" s="1248" t="s">
        <v>430</v>
      </c>
      <c r="D95" s="1365">
        <v>4702067333</v>
      </c>
      <c r="E95" s="1266" t="s">
        <v>71</v>
      </c>
      <c r="F95" s="1266" t="s">
        <v>347</v>
      </c>
      <c r="G95" s="1266" t="s">
        <v>344</v>
      </c>
      <c r="H95" s="1248">
        <v>141</v>
      </c>
      <c r="I95" s="1248">
        <v>141</v>
      </c>
      <c r="J95" s="1248">
        <v>9</v>
      </c>
      <c r="K95" s="1367">
        <v>46117</v>
      </c>
      <c r="L95" s="1367">
        <v>46117</v>
      </c>
      <c r="M95" s="1267">
        <f t="shared" si="2"/>
        <v>1</v>
      </c>
      <c r="N95" s="1248" t="s">
        <v>335</v>
      </c>
      <c r="O95" s="1368"/>
      <c r="P95" s="1368"/>
      <c r="Q95" s="1371"/>
      <c r="R95" s="1371"/>
      <c r="S95" s="1373"/>
    </row>
    <row r="96" spans="2:19" ht="12" customHeight="1">
      <c r="B96" s="1269"/>
      <c r="C96" s="1248" t="s">
        <v>431</v>
      </c>
      <c r="D96" s="1365">
        <v>4702067333</v>
      </c>
      <c r="E96" s="1266" t="s">
        <v>71</v>
      </c>
      <c r="F96" s="1266" t="s">
        <v>402</v>
      </c>
      <c r="G96" s="1266" t="s">
        <v>393</v>
      </c>
      <c r="H96" s="1248">
        <v>211</v>
      </c>
      <c r="I96" s="1248">
        <v>211</v>
      </c>
      <c r="J96" s="1248">
        <v>13</v>
      </c>
      <c r="K96" s="1367">
        <v>46117</v>
      </c>
      <c r="L96" s="1367">
        <v>46117</v>
      </c>
      <c r="M96" s="1267">
        <f t="shared" si="2"/>
        <v>1</v>
      </c>
      <c r="N96" s="1248" t="s">
        <v>335</v>
      </c>
      <c r="O96" s="1368"/>
      <c r="P96" s="1368"/>
      <c r="Q96" s="1371"/>
      <c r="R96" s="1371"/>
      <c r="S96" s="1373"/>
    </row>
    <row r="97" spans="2:19" ht="12" customHeight="1">
      <c r="B97" s="1269"/>
      <c r="C97" s="1248" t="s">
        <v>432</v>
      </c>
      <c r="D97" s="1365">
        <v>4702067333</v>
      </c>
      <c r="E97" s="1266" t="s">
        <v>71</v>
      </c>
      <c r="F97" s="1266" t="s">
        <v>313</v>
      </c>
      <c r="G97" s="1266" t="s">
        <v>312</v>
      </c>
      <c r="H97" s="1248">
        <v>90</v>
      </c>
      <c r="I97" s="1248">
        <v>90</v>
      </c>
      <c r="J97" s="1248">
        <v>7</v>
      </c>
      <c r="K97" s="1367">
        <v>46117</v>
      </c>
      <c r="L97" s="1367">
        <v>46117</v>
      </c>
      <c r="M97" s="1267">
        <f t="shared" si="2"/>
        <v>1</v>
      </c>
      <c r="N97" s="1248" t="s">
        <v>335</v>
      </c>
      <c r="O97" s="1368"/>
      <c r="P97" s="1368"/>
      <c r="Q97" s="1371"/>
      <c r="R97" s="1371"/>
      <c r="S97" s="1373"/>
    </row>
    <row r="98" spans="2:19" ht="12" customHeight="1">
      <c r="B98" s="1269"/>
      <c r="C98" s="1248" t="s">
        <v>434</v>
      </c>
      <c r="D98" s="1365">
        <v>4702067336</v>
      </c>
      <c r="E98" s="1266" t="s">
        <v>71</v>
      </c>
      <c r="F98" s="1266" t="s">
        <v>321</v>
      </c>
      <c r="G98" s="1266" t="s">
        <v>320</v>
      </c>
      <c r="H98" s="1248">
        <v>35</v>
      </c>
      <c r="I98" s="1248">
        <v>35</v>
      </c>
      <c r="J98" s="1248">
        <v>3</v>
      </c>
      <c r="K98" s="1367">
        <v>46117</v>
      </c>
      <c r="L98" s="1367">
        <v>46117</v>
      </c>
      <c r="M98" s="1267">
        <f t="shared" si="2"/>
        <v>1</v>
      </c>
      <c r="N98" s="1248" t="s">
        <v>335</v>
      </c>
      <c r="O98" s="1368"/>
      <c r="P98" s="1368"/>
      <c r="Q98" s="1371"/>
      <c r="R98" s="1371"/>
      <c r="S98" s="1373"/>
    </row>
    <row r="99" spans="2:19" ht="12" customHeight="1">
      <c r="B99" s="1269"/>
      <c r="C99" s="1248" t="s">
        <v>1520</v>
      </c>
      <c r="D99" s="1365">
        <v>4702095844</v>
      </c>
      <c r="E99" s="1266" t="s">
        <v>102</v>
      </c>
      <c r="F99" s="1266">
        <v>710967632002</v>
      </c>
      <c r="G99" s="1266" t="s">
        <v>769</v>
      </c>
      <c r="H99" s="1248">
        <v>3760</v>
      </c>
      <c r="I99" s="1248"/>
      <c r="J99" s="1248"/>
      <c r="K99" s="1367">
        <v>46117</v>
      </c>
      <c r="L99" s="1367">
        <v>46117</v>
      </c>
      <c r="M99" s="1267">
        <f t="shared" si="2"/>
        <v>0</v>
      </c>
      <c r="N99" s="1248"/>
      <c r="O99" s="1368"/>
      <c r="P99" s="1368"/>
      <c r="Q99" s="1371"/>
      <c r="R99" s="1371"/>
      <c r="S99" s="1373"/>
    </row>
    <row r="100" spans="2:19" ht="12" customHeight="1">
      <c r="B100" s="1269"/>
      <c r="C100" s="1248" t="s">
        <v>1521</v>
      </c>
      <c r="D100" s="1365">
        <v>4702095844</v>
      </c>
      <c r="E100" s="1266" t="s">
        <v>102</v>
      </c>
      <c r="F100" s="1266">
        <v>710967632005</v>
      </c>
      <c r="G100" s="1266" t="s">
        <v>1523</v>
      </c>
      <c r="H100" s="1248">
        <v>3760</v>
      </c>
      <c r="I100" s="1248"/>
      <c r="J100" s="1248"/>
      <c r="K100" s="1367">
        <v>46117</v>
      </c>
      <c r="L100" s="1367">
        <v>46117</v>
      </c>
      <c r="M100" s="1267">
        <f t="shared" si="2"/>
        <v>0</v>
      </c>
      <c r="N100" s="1248"/>
      <c r="O100" s="1368"/>
      <c r="P100" s="1368"/>
      <c r="Q100" s="1371"/>
      <c r="R100" s="1371"/>
      <c r="S100" s="1373"/>
    </row>
    <row r="101" spans="2:19" ht="12" customHeight="1">
      <c r="B101" s="1269"/>
      <c r="C101" s="1248" t="s">
        <v>1522</v>
      </c>
      <c r="D101" s="1365">
        <v>4702095844</v>
      </c>
      <c r="E101" s="1266" t="s">
        <v>102</v>
      </c>
      <c r="F101" s="1266">
        <v>710967632010</v>
      </c>
      <c r="G101" s="1266" t="s">
        <v>111</v>
      </c>
      <c r="H101" s="1248">
        <v>2820</v>
      </c>
      <c r="I101" s="1248"/>
      <c r="J101" s="1248"/>
      <c r="K101" s="1367">
        <v>46117</v>
      </c>
      <c r="L101" s="1367">
        <v>46117</v>
      </c>
      <c r="M101" s="1267">
        <f t="shared" si="2"/>
        <v>0</v>
      </c>
      <c r="N101" s="1248"/>
      <c r="O101" s="1368"/>
      <c r="P101" s="1368"/>
      <c r="Q101" s="1371"/>
      <c r="R101" s="1371"/>
      <c r="S101" s="1373"/>
    </row>
    <row r="102" spans="2:19" ht="12" customHeight="1">
      <c r="B102" s="1269"/>
      <c r="C102" s="1248" t="s">
        <v>1520</v>
      </c>
      <c r="D102" s="1365">
        <v>4702095845</v>
      </c>
      <c r="E102" s="1266" t="s">
        <v>43</v>
      </c>
      <c r="F102" s="1266">
        <v>710967632002</v>
      </c>
      <c r="G102" s="1266" t="s">
        <v>769</v>
      </c>
      <c r="H102" s="1248">
        <v>240</v>
      </c>
      <c r="I102" s="1248"/>
      <c r="J102" s="1248"/>
      <c r="K102" s="1367">
        <v>46117</v>
      </c>
      <c r="L102" s="1367">
        <v>46117</v>
      </c>
      <c r="M102" s="1267">
        <f t="shared" si="2"/>
        <v>0</v>
      </c>
      <c r="N102" s="1248"/>
      <c r="O102" s="1368"/>
      <c r="P102" s="1368"/>
      <c r="Q102" s="1371"/>
      <c r="R102" s="1371"/>
      <c r="S102" s="1373"/>
    </row>
    <row r="103" spans="2:19" ht="12" customHeight="1">
      <c r="B103" s="1269"/>
      <c r="C103" s="1248" t="s">
        <v>1521</v>
      </c>
      <c r="D103" s="1365">
        <v>4702095845</v>
      </c>
      <c r="E103" s="1266" t="s">
        <v>43</v>
      </c>
      <c r="F103" s="1266">
        <v>710967632005</v>
      </c>
      <c r="G103" s="1266" t="s">
        <v>1523</v>
      </c>
      <c r="H103" s="1248">
        <v>240</v>
      </c>
      <c r="I103" s="1248"/>
      <c r="J103" s="1248"/>
      <c r="K103" s="1367">
        <v>46117</v>
      </c>
      <c r="L103" s="1367">
        <v>46117</v>
      </c>
      <c r="M103" s="1267">
        <f t="shared" si="2"/>
        <v>0</v>
      </c>
      <c r="N103" s="1248"/>
      <c r="O103" s="1368"/>
      <c r="P103" s="1368"/>
      <c r="Q103" s="1371"/>
      <c r="R103" s="1371"/>
      <c r="S103" s="1373"/>
    </row>
    <row r="104" spans="2:19" ht="12" customHeight="1">
      <c r="B104" s="1363"/>
      <c r="C104" s="1248" t="s">
        <v>1522</v>
      </c>
      <c r="D104" s="1365">
        <v>4702095845</v>
      </c>
      <c r="E104" s="1266" t="s">
        <v>43</v>
      </c>
      <c r="F104" s="1266">
        <v>710967632010</v>
      </c>
      <c r="G104" s="1266" t="s">
        <v>111</v>
      </c>
      <c r="H104" s="1248">
        <v>180</v>
      </c>
      <c r="I104" s="1366"/>
      <c r="J104" s="1366"/>
      <c r="K104" s="1367">
        <v>46117</v>
      </c>
      <c r="L104" s="1367">
        <v>46117</v>
      </c>
      <c r="M104" s="1267">
        <f t="shared" si="2"/>
        <v>0</v>
      </c>
      <c r="N104" s="1366"/>
      <c r="O104" s="1369"/>
      <c r="P104" s="1369"/>
      <c r="Q104" s="1370"/>
      <c r="R104" s="1372"/>
      <c r="S104" s="1374"/>
    </row>
    <row r="105" spans="2:19" ht="12" customHeight="1">
      <c r="B105" s="1269"/>
      <c r="C105" s="1303"/>
      <c r="D105" s="1303"/>
      <c r="E105" s="1303"/>
      <c r="F105" s="1303"/>
      <c r="G105" s="1303"/>
      <c r="H105" s="1303"/>
      <c r="I105" s="1303"/>
      <c r="J105" s="1303"/>
      <c r="K105" s="1304"/>
      <c r="L105" s="1304"/>
      <c r="M105" s="1304"/>
      <c r="N105" s="1303"/>
      <c r="O105" s="1338"/>
      <c r="P105" s="1338"/>
      <c r="Q105" s="1339"/>
      <c r="R105" s="1339"/>
      <c r="S105" s="1307"/>
    </row>
    <row r="106" spans="2:19" ht="12" customHeight="1">
      <c r="B106" s="1269"/>
      <c r="C106" s="1303"/>
      <c r="D106" s="1303"/>
      <c r="E106" s="1303"/>
      <c r="F106" s="1303"/>
      <c r="G106" s="1303"/>
      <c r="H106" s="1303"/>
      <c r="I106" s="1303"/>
      <c r="J106" s="1303"/>
      <c r="K106" s="1304"/>
      <c r="L106" s="1304"/>
      <c r="M106" s="1304"/>
      <c r="N106" s="1303"/>
      <c r="O106" s="1338"/>
      <c r="P106" s="1338"/>
      <c r="Q106" s="1339"/>
      <c r="R106" s="1339"/>
      <c r="S106" s="1307"/>
    </row>
    <row r="107" spans="2:19" ht="12" customHeight="1">
      <c r="B107" s="1269"/>
      <c r="C107" s="1303"/>
      <c r="D107" s="1303"/>
      <c r="E107" s="1303"/>
      <c r="F107" s="1303"/>
      <c r="G107" s="1303"/>
      <c r="H107" s="1303"/>
      <c r="I107" s="1303"/>
      <c r="J107" s="1303"/>
      <c r="K107" s="1304"/>
      <c r="L107" s="1304"/>
      <c r="M107" s="1304"/>
      <c r="N107" s="1303"/>
      <c r="O107" s="1338"/>
      <c r="P107" s="1338"/>
      <c r="Q107" s="1339"/>
      <c r="R107" s="1339"/>
      <c r="S107" s="1307"/>
    </row>
    <row r="108" spans="2:19" ht="12" customHeight="1">
      <c r="B108" s="1269"/>
      <c r="C108" s="1303"/>
      <c r="D108" s="1303"/>
      <c r="E108" s="1303"/>
      <c r="F108" s="1303"/>
      <c r="G108" s="1303"/>
      <c r="H108" s="1303"/>
      <c r="I108" s="1303"/>
      <c r="J108" s="1303"/>
      <c r="K108" s="1304"/>
      <c r="L108" s="1304"/>
      <c r="M108" s="1304"/>
      <c r="N108" s="1303"/>
      <c r="O108" s="1338"/>
      <c r="P108" s="1338"/>
      <c r="Q108" s="1339"/>
      <c r="R108" s="1339"/>
      <c r="S108" s="1307"/>
    </row>
    <row r="109" spans="2:19" ht="12" customHeight="1" thickBot="1">
      <c r="B109" s="1269"/>
      <c r="C109" s="1303"/>
      <c r="D109" s="1303"/>
      <c r="E109" s="1303"/>
      <c r="F109" s="1303"/>
      <c r="G109" s="1303"/>
      <c r="H109" s="1303"/>
      <c r="I109" s="1303"/>
      <c r="J109" s="1303"/>
      <c r="K109" s="1304"/>
      <c r="L109" s="1304"/>
      <c r="M109" s="1305"/>
      <c r="N109" s="1303"/>
      <c r="O109" s="1306"/>
      <c r="P109" s="1306"/>
      <c r="Q109" s="1303"/>
      <c r="R109" s="1303"/>
      <c r="S109" s="1307"/>
    </row>
    <row r="110" spans="2:19" s="65" customFormat="1" ht="21.75" thickBot="1">
      <c r="B110" s="58"/>
      <c r="C110" s="59"/>
      <c r="D110" s="59"/>
      <c r="E110" s="59"/>
      <c r="F110" s="1983" t="s">
        <v>379</v>
      </c>
      <c r="G110" s="1984"/>
      <c r="H110" s="59">
        <f>SUM(H4:H109)</f>
        <v>66376</v>
      </c>
      <c r="I110" s="59">
        <f>SUM(I4:I109)</f>
        <v>27973</v>
      </c>
      <c r="J110" s="59">
        <f>SUM(J4:J109)</f>
        <v>1771</v>
      </c>
      <c r="K110" s="60"/>
      <c r="L110" s="60"/>
      <c r="M110" s="61"/>
      <c r="N110" s="62"/>
      <c r="O110" s="63"/>
      <c r="P110" s="63"/>
      <c r="Q110" s="62"/>
      <c r="R110" s="62"/>
      <c r="S110" s="64"/>
    </row>
    <row r="111" spans="2:19" ht="12" thickBot="1">
      <c r="B111" s="66"/>
      <c r="C111" s="67"/>
      <c r="D111" s="67"/>
      <c r="E111" s="67"/>
      <c r="F111" s="67"/>
      <c r="G111" s="67"/>
      <c r="H111" s="67"/>
      <c r="I111" s="68"/>
      <c r="J111" s="68"/>
      <c r="K111" s="69"/>
      <c r="L111" s="69"/>
      <c r="M111" s="70"/>
      <c r="N111" s="68"/>
      <c r="O111" s="68"/>
      <c r="P111" s="68"/>
      <c r="Q111" s="68"/>
      <c r="R111" s="68"/>
      <c r="S111" s="71"/>
    </row>
    <row r="112" spans="2:19">
      <c r="C112" s="50"/>
      <c r="E112" s="50"/>
      <c r="F112" s="50"/>
      <c r="G112" s="50"/>
      <c r="H112" s="50"/>
      <c r="I112" s="50"/>
      <c r="J112" s="50"/>
      <c r="K112" s="72"/>
      <c r="L112" s="72"/>
      <c r="M112" s="72"/>
      <c r="N112" s="50"/>
    </row>
    <row r="113" spans="1:26">
      <c r="C113" s="50"/>
      <c r="E113" s="50"/>
      <c r="F113" s="50"/>
      <c r="G113" s="50"/>
      <c r="H113" s="50"/>
      <c r="I113" s="50"/>
      <c r="J113" s="50"/>
      <c r="K113" s="72"/>
      <c r="L113" s="72"/>
      <c r="M113" s="72"/>
      <c r="N113" s="50"/>
    </row>
    <row r="114" spans="1:26" ht="15">
      <c r="C114" s="50"/>
      <c r="E114" s="50"/>
      <c r="F114" s="50"/>
      <c r="G114" s="50"/>
      <c r="H114" s="50"/>
      <c r="I114" s="50"/>
      <c r="J114" s="50"/>
      <c r="K114" s="73"/>
      <c r="L114"/>
      <c r="M114"/>
      <c r="N114" s="50"/>
    </row>
    <row r="115" spans="1:26" ht="15">
      <c r="L115"/>
      <c r="M115"/>
    </row>
    <row r="116" spans="1:26" ht="15">
      <c r="L116"/>
      <c r="M116"/>
      <c r="N116"/>
      <c r="O116"/>
      <c r="P116"/>
      <c r="Q116"/>
      <c r="R116"/>
      <c r="S116"/>
      <c r="T116"/>
      <c r="U116"/>
      <c r="V116"/>
      <c r="W116"/>
      <c r="X116"/>
      <c r="Y116"/>
      <c r="Z116"/>
    </row>
    <row r="117" spans="1:26" ht="15">
      <c r="L117"/>
      <c r="M117"/>
      <c r="N117"/>
      <c r="O117"/>
      <c r="P117"/>
      <c r="Q117"/>
      <c r="R117"/>
      <c r="S117"/>
      <c r="T117"/>
      <c r="U117"/>
      <c r="V117"/>
      <c r="W117"/>
      <c r="X117"/>
      <c r="Y117"/>
      <c r="Z117"/>
    </row>
    <row r="118" spans="1:26" ht="15">
      <c r="A118"/>
      <c r="B118"/>
      <c r="C118"/>
      <c r="D118"/>
      <c r="E118"/>
      <c r="F118"/>
      <c r="G118"/>
      <c r="H118"/>
      <c r="I118"/>
      <c r="J118"/>
      <c r="K118"/>
      <c r="L118"/>
      <c r="M118"/>
      <c r="N118"/>
      <c r="O118"/>
      <c r="P118"/>
      <c r="Q118"/>
      <c r="R118"/>
      <c r="S118"/>
      <c r="T118"/>
      <c r="U118"/>
      <c r="V118"/>
      <c r="W118"/>
      <c r="X118"/>
      <c r="Y118"/>
      <c r="Z118"/>
    </row>
    <row r="119" spans="1:26" ht="15">
      <c r="A119"/>
      <c r="B119"/>
      <c r="C119"/>
      <c r="D119"/>
      <c r="E119"/>
      <c r="F119"/>
      <c r="G119"/>
      <c r="H119"/>
      <c r="I119"/>
      <c r="J119"/>
      <c r="K119"/>
      <c r="L119"/>
      <c r="M119"/>
      <c r="N119"/>
      <c r="O119"/>
      <c r="P119"/>
      <c r="Q119"/>
      <c r="R119"/>
      <c r="S119"/>
      <c r="T119"/>
      <c r="U119"/>
      <c r="V119"/>
      <c r="W119"/>
      <c r="X119"/>
      <c r="Y119"/>
      <c r="Z119"/>
    </row>
    <row r="120" spans="1:26" ht="15">
      <c r="A120"/>
      <c r="B120"/>
      <c r="C120"/>
      <c r="D120"/>
      <c r="E120"/>
      <c r="F120"/>
      <c r="G120"/>
      <c r="H120"/>
      <c r="I120"/>
      <c r="J120"/>
      <c r="K120"/>
      <c r="L120"/>
      <c r="M120"/>
      <c r="N120"/>
      <c r="O120"/>
      <c r="P120"/>
      <c r="Q120"/>
      <c r="R120"/>
      <c r="S120"/>
      <c r="T120"/>
      <c r="U120"/>
      <c r="V120"/>
      <c r="W120"/>
      <c r="X120"/>
      <c r="Y120"/>
      <c r="Z120"/>
    </row>
    <row r="121" spans="1:26" ht="15">
      <c r="A121"/>
      <c r="B121"/>
      <c r="C121"/>
      <c r="D121"/>
      <c r="E121"/>
      <c r="F121"/>
      <c r="G121"/>
      <c r="H121"/>
      <c r="I121"/>
      <c r="J121"/>
      <c r="K121"/>
      <c r="L121"/>
      <c r="M121"/>
      <c r="N121"/>
      <c r="O121"/>
      <c r="P121"/>
      <c r="Q121"/>
      <c r="R121"/>
      <c r="S121"/>
      <c r="T121"/>
      <c r="U121"/>
      <c r="V121"/>
      <c r="W121"/>
      <c r="X121"/>
      <c r="Y121"/>
      <c r="Z121"/>
    </row>
    <row r="122" spans="1:26" ht="15">
      <c r="A122"/>
      <c r="B122"/>
      <c r="C122"/>
      <c r="D122"/>
      <c r="E122"/>
      <c r="F122"/>
      <c r="G122"/>
      <c r="H122"/>
      <c r="I122"/>
      <c r="J122"/>
      <c r="K122"/>
      <c r="L122"/>
      <c r="M122"/>
      <c r="N122"/>
      <c r="O122"/>
      <c r="P122"/>
      <c r="Q122"/>
      <c r="R122"/>
      <c r="S122"/>
      <c r="T122"/>
      <c r="U122"/>
      <c r="V122"/>
      <c r="W122"/>
      <c r="X122"/>
      <c r="Y122"/>
      <c r="Z122"/>
    </row>
    <row r="123" spans="1:26" ht="15">
      <c r="A123"/>
      <c r="B123"/>
      <c r="C123"/>
      <c r="D123"/>
      <c r="E123"/>
      <c r="F123"/>
      <c r="G123"/>
      <c r="H123"/>
      <c r="I123"/>
      <c r="J123"/>
      <c r="K123"/>
      <c r="L123"/>
      <c r="M123"/>
      <c r="N123"/>
      <c r="O123"/>
      <c r="P123"/>
      <c r="Q123"/>
      <c r="R123"/>
      <c r="S123"/>
      <c r="T123"/>
      <c r="U123"/>
      <c r="V123"/>
      <c r="W123"/>
      <c r="X123"/>
      <c r="Y123"/>
      <c r="Z123"/>
    </row>
    <row r="124" spans="1:26" ht="15">
      <c r="A124"/>
      <c r="B124"/>
      <c r="C124"/>
      <c r="D124"/>
      <c r="E124"/>
      <c r="F124"/>
      <c r="G124"/>
      <c r="H124"/>
      <c r="I124"/>
      <c r="J124"/>
      <c r="K124"/>
      <c r="L124"/>
      <c r="M124"/>
      <c r="N124"/>
      <c r="O124"/>
      <c r="P124"/>
      <c r="Q124"/>
      <c r="R124"/>
      <c r="S124"/>
      <c r="T124"/>
      <c r="U124"/>
      <c r="V124"/>
      <c r="W124"/>
      <c r="X124"/>
      <c r="Y124"/>
      <c r="Z124"/>
    </row>
    <row r="125" spans="1:26" ht="15">
      <c r="A125"/>
      <c r="B125"/>
      <c r="C125"/>
      <c r="D125"/>
      <c r="E125"/>
      <c r="F125"/>
      <c r="G125"/>
      <c r="H125"/>
      <c r="I125"/>
      <c r="J125"/>
      <c r="K125"/>
      <c r="L125"/>
      <c r="M125"/>
      <c r="N125"/>
      <c r="O125"/>
      <c r="P125"/>
      <c r="Q125"/>
      <c r="R125"/>
      <c r="S125"/>
      <c r="T125"/>
      <c r="U125"/>
      <c r="V125"/>
      <c r="W125"/>
      <c r="X125"/>
      <c r="Y125"/>
      <c r="Z125"/>
    </row>
    <row r="126" spans="1:26" ht="15">
      <c r="A126"/>
      <c r="B126"/>
      <c r="C126"/>
      <c r="D126"/>
      <c r="E126"/>
      <c r="F126"/>
      <c r="G126"/>
      <c r="H126"/>
      <c r="I126"/>
      <c r="J126"/>
      <c r="K126"/>
      <c r="L126"/>
      <c r="M126"/>
      <c r="N126"/>
      <c r="O126"/>
      <c r="P126"/>
      <c r="Q126"/>
      <c r="R126"/>
      <c r="S126"/>
      <c r="T126"/>
      <c r="U126"/>
      <c r="V126"/>
      <c r="W126"/>
      <c r="X126"/>
      <c r="Y126"/>
      <c r="Z126"/>
    </row>
    <row r="127" spans="1:26" ht="15">
      <c r="A127"/>
      <c r="B127"/>
      <c r="C127"/>
      <c r="D127"/>
      <c r="E127"/>
      <c r="F127"/>
      <c r="G127"/>
      <c r="H127"/>
      <c r="I127"/>
      <c r="J127"/>
      <c r="K127"/>
      <c r="L127"/>
      <c r="M127"/>
      <c r="N127"/>
      <c r="O127"/>
      <c r="P127"/>
      <c r="Q127"/>
      <c r="R127"/>
      <c r="S127"/>
      <c r="T127"/>
      <c r="U127"/>
      <c r="V127"/>
      <c r="W127"/>
      <c r="X127"/>
      <c r="Y127"/>
      <c r="Z127"/>
    </row>
    <row r="128" spans="1:26" ht="15">
      <c r="A128"/>
      <c r="B128"/>
      <c r="C128"/>
      <c r="D128"/>
      <c r="E128"/>
      <c r="F128"/>
      <c r="G128"/>
      <c r="H128"/>
      <c r="I128"/>
      <c r="J128"/>
      <c r="K128"/>
      <c r="L128"/>
      <c r="M128"/>
      <c r="N128"/>
      <c r="O128"/>
      <c r="P128"/>
      <c r="Q128"/>
      <c r="R128"/>
      <c r="S128"/>
      <c r="T128"/>
      <c r="U128"/>
      <c r="V128"/>
      <c r="W128"/>
      <c r="X128"/>
      <c r="Y128"/>
      <c r="Z128"/>
    </row>
    <row r="129" spans="1:26" ht="15">
      <c r="A129"/>
      <c r="B129"/>
      <c r="C129"/>
      <c r="D129"/>
      <c r="E129"/>
      <c r="F129"/>
      <c r="G129"/>
      <c r="H129"/>
      <c r="I129"/>
      <c r="J129"/>
      <c r="K129"/>
      <c r="L129"/>
      <c r="M129"/>
      <c r="N129"/>
      <c r="O129"/>
      <c r="P129"/>
      <c r="Q129"/>
      <c r="R129"/>
      <c r="S129"/>
      <c r="T129"/>
      <c r="U129"/>
      <c r="V129"/>
      <c r="W129"/>
      <c r="X129"/>
      <c r="Y129"/>
      <c r="Z129"/>
    </row>
    <row r="130" spans="1:26" ht="15">
      <c r="A130"/>
      <c r="B130"/>
      <c r="C130"/>
      <c r="D130"/>
      <c r="E130"/>
      <c r="F130"/>
      <c r="G130"/>
      <c r="H130"/>
      <c r="I130"/>
      <c r="J130"/>
      <c r="K130"/>
      <c r="L130"/>
      <c r="M130"/>
      <c r="N130"/>
      <c r="O130"/>
      <c r="P130"/>
      <c r="Q130"/>
      <c r="R130"/>
      <c r="S130"/>
      <c r="T130"/>
      <c r="U130"/>
      <c r="V130"/>
      <c r="W130"/>
      <c r="X130"/>
      <c r="Y130"/>
      <c r="Z130"/>
    </row>
    <row r="131" spans="1:26" ht="15">
      <c r="A131"/>
      <c r="B131"/>
      <c r="C131"/>
      <c r="D131"/>
      <c r="E131"/>
      <c r="F131"/>
      <c r="G131"/>
      <c r="H131"/>
      <c r="I131"/>
      <c r="J131"/>
      <c r="K131"/>
      <c r="L131"/>
      <c r="M131"/>
      <c r="N131"/>
      <c r="O131"/>
      <c r="P131"/>
      <c r="Q131"/>
      <c r="R131"/>
      <c r="S131"/>
      <c r="T131"/>
      <c r="U131"/>
      <c r="V131"/>
      <c r="W131"/>
      <c r="X131"/>
      <c r="Y131"/>
      <c r="Z131"/>
    </row>
    <row r="132" spans="1:26" ht="15">
      <c r="A132"/>
      <c r="B132"/>
      <c r="C132"/>
      <c r="D132"/>
      <c r="E132"/>
      <c r="F132"/>
      <c r="G132"/>
      <c r="H132"/>
      <c r="I132"/>
      <c r="J132"/>
      <c r="K132"/>
      <c r="L132"/>
      <c r="M132"/>
      <c r="N132"/>
      <c r="O132"/>
      <c r="P132"/>
      <c r="Q132"/>
      <c r="R132"/>
      <c r="S132"/>
      <c r="T132"/>
      <c r="U132"/>
      <c r="V132"/>
      <c r="W132"/>
      <c r="X132"/>
      <c r="Y132"/>
      <c r="Z132"/>
    </row>
    <row r="133" spans="1:26" ht="15">
      <c r="A133"/>
      <c r="B133"/>
      <c r="C133"/>
      <c r="D133"/>
      <c r="E133"/>
      <c r="F133"/>
      <c r="G133"/>
      <c r="H133"/>
      <c r="I133"/>
      <c r="J133"/>
      <c r="K133"/>
    </row>
    <row r="134" spans="1:26" ht="15">
      <c r="A134"/>
      <c r="B134"/>
      <c r="C134"/>
      <c r="D134"/>
      <c r="E134"/>
      <c r="F134"/>
      <c r="G134"/>
      <c r="H134"/>
      <c r="I134"/>
      <c r="J134"/>
      <c r="K134"/>
    </row>
    <row r="135" spans="1:26" ht="15">
      <c r="A135"/>
      <c r="B135"/>
      <c r="C135"/>
      <c r="D135"/>
      <c r="E135"/>
      <c r="F135"/>
      <c r="G135"/>
      <c r="H135"/>
      <c r="I135"/>
      <c r="J135"/>
      <c r="K135"/>
    </row>
    <row r="136" spans="1:26" ht="15">
      <c r="A136"/>
      <c r="B136"/>
      <c r="C136"/>
      <c r="D136"/>
      <c r="E136"/>
      <c r="F136"/>
      <c r="G136"/>
      <c r="H136"/>
      <c r="I136"/>
      <c r="J136"/>
      <c r="K136"/>
    </row>
    <row r="137" spans="1:26" ht="15">
      <c r="R137"/>
      <c r="S137"/>
      <c r="T137"/>
    </row>
    <row r="138" spans="1:26" ht="15">
      <c r="R138"/>
      <c r="S138"/>
      <c r="T138"/>
    </row>
    <row r="139" spans="1:26" ht="15">
      <c r="R139"/>
      <c r="S139"/>
      <c r="T139"/>
    </row>
    <row r="140" spans="1:26" ht="15">
      <c r="R140"/>
      <c r="S140"/>
      <c r="T140"/>
    </row>
    <row r="141" spans="1:26" ht="15">
      <c r="R141"/>
      <c r="S141"/>
      <c r="T141"/>
    </row>
    <row r="142" spans="1:26" ht="15">
      <c r="R142"/>
      <c r="S142"/>
      <c r="T142"/>
    </row>
    <row r="146" spans="1:22" ht="15">
      <c r="K146"/>
      <c r="L146"/>
      <c r="M146"/>
      <c r="N146"/>
      <c r="O146"/>
      <c r="P146" s="1220"/>
      <c r="Q146"/>
      <c r="R146"/>
      <c r="S146"/>
      <c r="T146"/>
      <c r="U146"/>
      <c r="V146"/>
    </row>
    <row r="147" spans="1:22" ht="15">
      <c r="A147"/>
      <c r="B147"/>
      <c r="C147"/>
      <c r="D147"/>
      <c r="E147"/>
      <c r="F147"/>
      <c r="G147"/>
      <c r="H147"/>
      <c r="I147"/>
      <c r="J147"/>
      <c r="K147"/>
      <c r="L147"/>
      <c r="M147"/>
      <c r="N147"/>
      <c r="O147"/>
      <c r="P147" s="1220"/>
      <c r="Q147"/>
      <c r="R147"/>
      <c r="S147"/>
      <c r="T147"/>
      <c r="U147"/>
      <c r="V147"/>
    </row>
    <row r="148" spans="1:22" ht="15">
      <c r="A148"/>
      <c r="B148"/>
      <c r="C148"/>
      <c r="D148"/>
      <c r="E148"/>
      <c r="F148"/>
      <c r="G148"/>
      <c r="H148"/>
      <c r="I148"/>
      <c r="J148"/>
      <c r="K148"/>
      <c r="L148"/>
      <c r="M148"/>
      <c r="N148"/>
      <c r="O148"/>
      <c r="P148" s="1220"/>
      <c r="Q148"/>
      <c r="R148"/>
      <c r="S148"/>
      <c r="T148"/>
      <c r="U148"/>
      <c r="V148"/>
    </row>
    <row r="149" spans="1:22" ht="15">
      <c r="A149"/>
      <c r="B149"/>
      <c r="C149"/>
      <c r="D149"/>
      <c r="E149"/>
      <c r="F149"/>
      <c r="G149"/>
      <c r="H149"/>
      <c r="I149"/>
      <c r="J149"/>
      <c r="K149"/>
      <c r="L149"/>
      <c r="M149"/>
      <c r="N149"/>
      <c r="O149"/>
      <c r="P149" s="1220"/>
      <c r="Q149"/>
      <c r="R149"/>
      <c r="S149"/>
      <c r="T149"/>
      <c r="U149"/>
      <c r="V149"/>
    </row>
    <row r="150" spans="1:22" ht="15">
      <c r="A150"/>
      <c r="B150"/>
      <c r="C150"/>
      <c r="D150"/>
      <c r="E150"/>
      <c r="F150"/>
      <c r="G150"/>
      <c r="H150"/>
      <c r="I150"/>
      <c r="J150"/>
      <c r="K150"/>
      <c r="L150"/>
      <c r="M150"/>
      <c r="N150"/>
      <c r="O150"/>
      <c r="P150" s="1220"/>
      <c r="Q150"/>
      <c r="R150"/>
      <c r="S150"/>
      <c r="T150"/>
      <c r="U150"/>
      <c r="V150"/>
    </row>
    <row r="151" spans="1:22" ht="15">
      <c r="A151"/>
      <c r="B151"/>
      <c r="C151"/>
      <c r="D151"/>
      <c r="E151"/>
      <c r="F151"/>
      <c r="G151"/>
      <c r="H151"/>
      <c r="I151"/>
      <c r="J151"/>
      <c r="K151"/>
      <c r="L151"/>
      <c r="M151"/>
      <c r="N151"/>
      <c r="O151"/>
      <c r="P151" s="1220"/>
      <c r="Q151"/>
      <c r="R151"/>
      <c r="S151"/>
      <c r="T151"/>
      <c r="U151"/>
      <c r="V151"/>
    </row>
    <row r="152" spans="1:22" ht="15">
      <c r="A152"/>
      <c r="B152"/>
      <c r="C152"/>
      <c r="D152"/>
      <c r="E152"/>
      <c r="F152"/>
      <c r="G152"/>
      <c r="H152"/>
      <c r="I152"/>
      <c r="J152"/>
      <c r="K152"/>
      <c r="L152"/>
      <c r="M152"/>
      <c r="N152"/>
      <c r="O152"/>
      <c r="P152" s="1220"/>
      <c r="Q152"/>
      <c r="R152"/>
      <c r="S152"/>
      <c r="T152"/>
      <c r="U152"/>
      <c r="V152"/>
    </row>
    <row r="153" spans="1:22" ht="15">
      <c r="A153"/>
      <c r="B153"/>
      <c r="C153"/>
      <c r="D153"/>
      <c r="E153"/>
      <c r="F153"/>
      <c r="G153"/>
      <c r="H153"/>
      <c r="I153"/>
      <c r="J153"/>
      <c r="K153"/>
      <c r="L153"/>
      <c r="M153"/>
      <c r="N153"/>
      <c r="O153"/>
      <c r="P153" s="1220"/>
      <c r="Q153"/>
      <c r="R153"/>
      <c r="S153"/>
      <c r="T153"/>
      <c r="U153"/>
      <c r="V153"/>
    </row>
    <row r="154" spans="1:22" ht="15">
      <c r="A154"/>
      <c r="B154"/>
      <c r="C154"/>
      <c r="D154"/>
      <c r="E154"/>
      <c r="F154"/>
      <c r="G154"/>
      <c r="H154"/>
      <c r="I154"/>
      <c r="J154"/>
      <c r="K154"/>
      <c r="L154"/>
      <c r="M154"/>
      <c r="N154"/>
      <c r="O154"/>
      <c r="P154" s="1220"/>
      <c r="Q154"/>
      <c r="R154"/>
      <c r="S154"/>
      <c r="T154"/>
      <c r="U154"/>
      <c r="V154"/>
    </row>
    <row r="155" spans="1:22" ht="15">
      <c r="A155"/>
      <c r="B155"/>
      <c r="C155"/>
      <c r="D155"/>
      <c r="E155"/>
      <c r="F155"/>
      <c r="G155"/>
      <c r="H155"/>
      <c r="I155"/>
      <c r="J155"/>
      <c r="K155"/>
      <c r="L155"/>
      <c r="M155"/>
      <c r="N155"/>
      <c r="O155"/>
      <c r="P155" s="1220"/>
      <c r="Q155"/>
      <c r="R155"/>
      <c r="S155"/>
      <c r="T155"/>
      <c r="U155"/>
      <c r="V155"/>
    </row>
    <row r="156" spans="1:22" ht="15">
      <c r="A156"/>
      <c r="B156"/>
      <c r="C156"/>
      <c r="D156"/>
      <c r="E156"/>
      <c r="F156"/>
      <c r="G156"/>
      <c r="H156"/>
      <c r="I156"/>
      <c r="J156"/>
      <c r="K156"/>
      <c r="L156"/>
      <c r="M156"/>
      <c r="N156"/>
      <c r="O156"/>
      <c r="P156" s="1220"/>
      <c r="Q156"/>
      <c r="R156"/>
      <c r="S156"/>
      <c r="T156"/>
      <c r="U156"/>
      <c r="V156"/>
    </row>
    <row r="157" spans="1:22" ht="15">
      <c r="A157"/>
      <c r="B157"/>
      <c r="C157"/>
      <c r="D157"/>
      <c r="E157"/>
      <c r="F157"/>
      <c r="G157"/>
      <c r="H157"/>
      <c r="I157"/>
      <c r="J157"/>
      <c r="K157"/>
      <c r="L157"/>
      <c r="M157"/>
      <c r="N157"/>
      <c r="O157"/>
      <c r="P157" s="1220"/>
      <c r="Q157"/>
      <c r="R157"/>
      <c r="S157"/>
      <c r="T157"/>
      <c r="U157"/>
      <c r="V157"/>
    </row>
    <row r="158" spans="1:22" ht="15">
      <c r="K158"/>
      <c r="L158"/>
      <c r="M158"/>
      <c r="N158"/>
      <c r="O158"/>
      <c r="P158" s="1220"/>
      <c r="Q158"/>
      <c r="R158"/>
      <c r="S158"/>
      <c r="T158"/>
      <c r="U158"/>
      <c r="V158"/>
    </row>
    <row r="159" spans="1:22" ht="15">
      <c r="K159"/>
      <c r="L159"/>
      <c r="M159"/>
      <c r="N159"/>
      <c r="O159"/>
      <c r="P159" s="1220"/>
      <c r="Q159"/>
      <c r="R159"/>
      <c r="S159"/>
      <c r="T159"/>
      <c r="U159"/>
      <c r="V159"/>
    </row>
    <row r="160" spans="1:22" ht="15">
      <c r="K160"/>
      <c r="L160"/>
      <c r="M160"/>
      <c r="N160"/>
      <c r="O160"/>
      <c r="P160" s="1220"/>
      <c r="Q160"/>
      <c r="R160"/>
      <c r="S160"/>
      <c r="T160"/>
      <c r="U160"/>
      <c r="V160"/>
    </row>
    <row r="161" spans="11:22" ht="15">
      <c r="K161"/>
      <c r="L161"/>
      <c r="M161"/>
      <c r="N161"/>
      <c r="O161"/>
      <c r="P161" s="1220"/>
      <c r="Q161"/>
      <c r="R161"/>
      <c r="S161"/>
      <c r="T161"/>
      <c r="U161"/>
      <c r="V161"/>
    </row>
    <row r="162" spans="11:22" ht="15">
      <c r="K162"/>
      <c r="L162"/>
      <c r="M162"/>
      <c r="N162"/>
      <c r="O162"/>
      <c r="P162" s="1220"/>
      <c r="Q162"/>
      <c r="R162"/>
      <c r="S162"/>
      <c r="T162"/>
      <c r="U162"/>
      <c r="V162"/>
    </row>
    <row r="163" spans="11:22" ht="15">
      <c r="K163"/>
      <c r="L163"/>
      <c r="M163"/>
      <c r="N163"/>
      <c r="O163"/>
      <c r="P163" s="1220"/>
      <c r="Q163"/>
      <c r="R163"/>
      <c r="S163"/>
      <c r="T163"/>
      <c r="U163"/>
      <c r="V163"/>
    </row>
    <row r="164" spans="11:22" ht="15">
      <c r="K164"/>
      <c r="L164"/>
      <c r="M164"/>
      <c r="N164"/>
      <c r="O164"/>
      <c r="P164" s="1220"/>
      <c r="Q164"/>
      <c r="R164"/>
      <c r="S164"/>
      <c r="T164"/>
      <c r="U164"/>
      <c r="V164"/>
    </row>
  </sheetData>
  <autoFilter ref="B3:S109">
    <sortState ref="B4:S109">
      <sortCondition ref="L3:L109"/>
    </sortState>
  </autoFilter>
  <mergeCells count="1">
    <mergeCell ref="F110:G110"/>
  </mergeCells>
  <pageMargins left="0.25" right="0.25" top="0.75" bottom="0.75" header="0.3" footer="0.3"/>
  <pageSetup paperSize="9" scale="92"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S143"/>
  <sheetViews>
    <sheetView showGridLines="0" zoomScale="110" zoomScaleNormal="110" workbookViewId="0">
      <pane ySplit="7" topLeftCell="A80" activePane="bottomLeft" state="frozen"/>
      <selection pane="bottomLeft" activeCell="N89" sqref="N89"/>
    </sheetView>
  </sheetViews>
  <sheetFormatPr defaultColWidth="8.7109375" defaultRowHeight="15"/>
  <cols>
    <col min="1" max="1" width="4.85546875" style="1377" customWidth="1"/>
    <col min="2" max="2" width="15.7109375" style="1377" customWidth="1"/>
    <col min="3" max="3" width="15" style="1377" customWidth="1"/>
    <col min="4" max="4" width="14.85546875" style="1377" customWidth="1"/>
    <col min="5" max="5" width="9.85546875" style="1377" customWidth="1"/>
    <col min="6" max="6" width="14.42578125" style="1377" customWidth="1"/>
    <col min="7" max="7" width="33.28515625" style="1377" customWidth="1"/>
    <col min="8" max="9" width="9.28515625" style="1377" customWidth="1"/>
    <col min="10" max="10" width="6.85546875" style="1377" customWidth="1"/>
    <col min="11" max="11" width="14" style="1377" hidden="1" customWidth="1"/>
    <col min="12" max="12" width="12.140625" style="1377" customWidth="1"/>
    <col min="13" max="13" width="9.140625" style="1377" customWidth="1"/>
    <col min="14" max="14" width="23.7109375" style="1377" bestFit="1" customWidth="1"/>
    <col min="15" max="15" width="14" style="1377" bestFit="1" customWidth="1"/>
    <col min="16" max="16" width="14.140625" style="1377" bestFit="1" customWidth="1"/>
    <col min="17" max="17" width="8.85546875" style="1377" customWidth="1"/>
    <col min="18" max="18" width="12.5703125" style="1377" customWidth="1"/>
    <col min="19" max="19" width="7.5703125" style="1377" customWidth="1"/>
    <col min="20" max="16384" width="8.7109375" style="1377"/>
  </cols>
  <sheetData>
    <row r="2" spans="2:19" ht="34.5" customHeight="1">
      <c r="B2" s="1376" t="s">
        <v>1611</v>
      </c>
      <c r="C2" s="1376"/>
      <c r="D2" s="1376"/>
      <c r="E2" s="1376"/>
      <c r="F2" s="1376"/>
      <c r="G2" s="1376"/>
      <c r="H2" s="1376"/>
    </row>
    <row r="3" spans="2:19">
      <c r="B3" s="1378" t="s">
        <v>1612</v>
      </c>
      <c r="C3" s="1379">
        <f ca="1">TODAY()</f>
        <v>46120</v>
      </c>
    </row>
    <row r="5" spans="2:19">
      <c r="B5" s="1511" t="s">
        <v>1613</v>
      </c>
      <c r="C5" s="1512">
        <f>SUBTOTAL(9,H8:H97)</f>
        <v>43529</v>
      </c>
      <c r="D5" s="1511" t="s">
        <v>1614</v>
      </c>
      <c r="E5" s="1512">
        <f>SUBTOTAL(9,I8:I97)</f>
        <v>22781</v>
      </c>
      <c r="F5" s="1511" t="s">
        <v>1615</v>
      </c>
      <c r="G5" s="1512">
        <f>SUBTOTAL(9,J8:J97)</f>
        <v>1537</v>
      </c>
    </row>
    <row r="7" spans="2:19" ht="28.5">
      <c r="B7" s="1380" t="s">
        <v>1616</v>
      </c>
      <c r="C7" s="1380" t="s">
        <v>354</v>
      </c>
      <c r="D7" s="1380" t="s">
        <v>380</v>
      </c>
      <c r="E7" s="1380" t="s">
        <v>1617</v>
      </c>
      <c r="F7" s="1380" t="s">
        <v>1618</v>
      </c>
      <c r="G7" s="1380" t="s">
        <v>468</v>
      </c>
      <c r="H7" s="1380" t="s">
        <v>1619</v>
      </c>
      <c r="I7" s="1380" t="s">
        <v>1620</v>
      </c>
      <c r="J7" s="1380" t="s">
        <v>9</v>
      </c>
      <c r="K7" s="1380" t="s">
        <v>384</v>
      </c>
      <c r="L7" s="1380" t="s">
        <v>1621</v>
      </c>
      <c r="M7" s="1380" t="s">
        <v>386</v>
      </c>
      <c r="N7" s="1380" t="s">
        <v>387</v>
      </c>
      <c r="O7" s="1380" t="s">
        <v>20</v>
      </c>
      <c r="P7" s="1380" t="s">
        <v>1623</v>
      </c>
      <c r="Q7" s="1380" t="s">
        <v>1537</v>
      </c>
      <c r="R7" s="1380" t="s">
        <v>388</v>
      </c>
      <c r="S7" s="1388" t="s">
        <v>1624</v>
      </c>
    </row>
    <row r="8" spans="2:19">
      <c r="B8" s="1383"/>
      <c r="C8" s="1383" t="s">
        <v>417</v>
      </c>
      <c r="D8" s="1383">
        <v>4702067327</v>
      </c>
      <c r="E8" s="1383" t="s">
        <v>238</v>
      </c>
      <c r="F8" s="1383" t="s">
        <v>418</v>
      </c>
      <c r="G8" s="1383" t="s">
        <v>419</v>
      </c>
      <c r="H8" s="1535">
        <v>65</v>
      </c>
      <c r="I8" s="1535">
        <v>65</v>
      </c>
      <c r="J8" s="1535">
        <v>2</v>
      </c>
      <c r="K8" s="1387">
        <v>46110</v>
      </c>
      <c r="L8" s="1387">
        <v>46110</v>
      </c>
      <c r="M8" s="1382">
        <f t="shared" ref="M8:M71" si="0">+I8/H8</f>
        <v>1</v>
      </c>
      <c r="N8" s="1533" t="s">
        <v>1710</v>
      </c>
      <c r="O8" s="1383"/>
      <c r="P8" s="1383"/>
      <c r="Q8" s="1383"/>
      <c r="R8" s="1383"/>
      <c r="S8" s="1383"/>
    </row>
    <row r="9" spans="2:19">
      <c r="B9" s="1533"/>
      <c r="C9" s="1533" t="s">
        <v>1586</v>
      </c>
      <c r="D9" s="1533">
        <v>4702095663</v>
      </c>
      <c r="E9" s="1533" t="s">
        <v>102</v>
      </c>
      <c r="F9" s="1533" t="s">
        <v>1588</v>
      </c>
      <c r="G9" s="1533" t="s">
        <v>1589</v>
      </c>
      <c r="H9" s="1536">
        <v>100</v>
      </c>
      <c r="I9" s="1536">
        <v>100</v>
      </c>
      <c r="J9" s="1536">
        <v>7</v>
      </c>
      <c r="K9" s="1386"/>
      <c r="L9" s="1386">
        <v>46110</v>
      </c>
      <c r="M9" s="1382">
        <f t="shared" si="0"/>
        <v>1</v>
      </c>
      <c r="N9" s="1533" t="s">
        <v>1710</v>
      </c>
      <c r="O9" s="1533"/>
      <c r="P9" s="1533"/>
      <c r="Q9" s="1533"/>
      <c r="R9" s="1533"/>
      <c r="S9" s="1533"/>
    </row>
    <row r="10" spans="2:19">
      <c r="B10" s="1533"/>
      <c r="C10" s="1533" t="s">
        <v>1584</v>
      </c>
      <c r="D10" s="1533">
        <v>4702096672</v>
      </c>
      <c r="E10" s="1533" t="s">
        <v>102</v>
      </c>
      <c r="F10" s="1384">
        <v>710804257063</v>
      </c>
      <c r="G10" s="1533" t="s">
        <v>1585</v>
      </c>
      <c r="H10" s="1533">
        <v>1557</v>
      </c>
      <c r="I10" s="1538">
        <v>0</v>
      </c>
      <c r="J10" s="1533"/>
      <c r="K10" s="1434"/>
      <c r="L10" s="1386">
        <v>46110</v>
      </c>
      <c r="M10" s="1382">
        <f t="shared" si="0"/>
        <v>0</v>
      </c>
      <c r="N10" s="1533" t="s">
        <v>1768</v>
      </c>
      <c r="O10" s="1533" t="s">
        <v>1724</v>
      </c>
      <c r="P10" s="1533"/>
      <c r="Q10" s="1533"/>
      <c r="R10" s="1533"/>
      <c r="S10" s="1533"/>
    </row>
    <row r="11" spans="2:19">
      <c r="B11" s="1533" t="s">
        <v>1703</v>
      </c>
      <c r="C11" s="1533" t="s">
        <v>1584</v>
      </c>
      <c r="D11" s="1533">
        <v>4702096673</v>
      </c>
      <c r="E11" s="1533" t="s">
        <v>102</v>
      </c>
      <c r="F11" s="1384">
        <v>710804257063</v>
      </c>
      <c r="G11" s="1533" t="s">
        <v>1585</v>
      </c>
      <c r="H11" s="1533">
        <v>100</v>
      </c>
      <c r="I11" s="1538">
        <v>0</v>
      </c>
      <c r="J11" s="1533"/>
      <c r="K11" s="1434"/>
      <c r="L11" s="1386">
        <v>46110</v>
      </c>
      <c r="M11" s="1382">
        <f t="shared" si="0"/>
        <v>0</v>
      </c>
      <c r="N11" s="1533" t="s">
        <v>1722</v>
      </c>
      <c r="O11" s="1533" t="s">
        <v>1724</v>
      </c>
      <c r="P11" s="1533"/>
      <c r="Q11" s="1533"/>
      <c r="R11" s="1533"/>
      <c r="S11" s="1533"/>
    </row>
    <row r="12" spans="2:19">
      <c r="B12" s="1383"/>
      <c r="C12" s="1383" t="s">
        <v>431</v>
      </c>
      <c r="D12" s="1383">
        <v>4702067334</v>
      </c>
      <c r="E12" s="1383" t="s">
        <v>238</v>
      </c>
      <c r="F12" s="1383" t="s">
        <v>402</v>
      </c>
      <c r="G12" s="1383" t="s">
        <v>393</v>
      </c>
      <c r="H12" s="1535">
        <v>121</v>
      </c>
      <c r="I12" s="1535">
        <v>121</v>
      </c>
      <c r="J12" s="1535">
        <v>8</v>
      </c>
      <c r="K12" s="1387">
        <v>46110</v>
      </c>
      <c r="L12" s="1387">
        <v>46110</v>
      </c>
      <c r="M12" s="1382">
        <f t="shared" si="0"/>
        <v>1</v>
      </c>
      <c r="N12" s="1383" t="s">
        <v>1710</v>
      </c>
      <c r="O12" s="1383"/>
      <c r="P12" s="1383"/>
      <c r="Q12" s="1383"/>
      <c r="R12" s="1383"/>
      <c r="S12" s="1383"/>
    </row>
    <row r="13" spans="2:19">
      <c r="B13" s="1533"/>
      <c r="C13" s="1533" t="s">
        <v>441</v>
      </c>
      <c r="D13" s="1533">
        <v>4702079687</v>
      </c>
      <c r="E13" s="1533" t="s">
        <v>43</v>
      </c>
      <c r="F13" s="1533" t="s">
        <v>442</v>
      </c>
      <c r="G13" s="1533" t="s">
        <v>443</v>
      </c>
      <c r="H13" s="1536">
        <v>200</v>
      </c>
      <c r="I13" s="1536">
        <v>200</v>
      </c>
      <c r="J13" s="1536">
        <v>13</v>
      </c>
      <c r="K13" s="1386">
        <v>46110</v>
      </c>
      <c r="L13" s="1386">
        <v>46110</v>
      </c>
      <c r="M13" s="1382">
        <f t="shared" si="0"/>
        <v>1</v>
      </c>
      <c r="N13" s="1533" t="s">
        <v>1710</v>
      </c>
      <c r="O13" s="1533" t="s">
        <v>1724</v>
      </c>
      <c r="P13" s="1533"/>
      <c r="Q13" s="1533"/>
      <c r="R13" s="1533" t="s">
        <v>1407</v>
      </c>
      <c r="S13" s="1533" t="s">
        <v>28</v>
      </c>
    </row>
    <row r="14" spans="2:19">
      <c r="B14" s="1383"/>
      <c r="C14" s="1383" t="s">
        <v>444</v>
      </c>
      <c r="D14" s="1383">
        <v>4702079687</v>
      </c>
      <c r="E14" s="1383" t="s">
        <v>43</v>
      </c>
      <c r="F14" s="1383" t="s">
        <v>445</v>
      </c>
      <c r="G14" s="1383" t="s">
        <v>446</v>
      </c>
      <c r="H14" s="1535">
        <v>220</v>
      </c>
      <c r="I14" s="1535">
        <v>220</v>
      </c>
      <c r="J14" s="1535">
        <v>14</v>
      </c>
      <c r="K14" s="1387">
        <v>46110</v>
      </c>
      <c r="L14" s="1387">
        <v>46110</v>
      </c>
      <c r="M14" s="1382">
        <f t="shared" si="0"/>
        <v>1</v>
      </c>
      <c r="N14" s="1383" t="s">
        <v>1710</v>
      </c>
      <c r="O14" s="1383"/>
      <c r="P14" s="1383"/>
      <c r="Q14" s="1383"/>
      <c r="R14" s="1383" t="s">
        <v>1407</v>
      </c>
      <c r="S14" s="1383" t="s">
        <v>28</v>
      </c>
    </row>
    <row r="15" spans="2:19">
      <c r="B15" s="1533"/>
      <c r="C15" s="1383" t="s">
        <v>414</v>
      </c>
      <c r="D15" s="1533">
        <v>4702067321</v>
      </c>
      <c r="E15" s="1533" t="s">
        <v>238</v>
      </c>
      <c r="F15" s="1533" t="s">
        <v>415</v>
      </c>
      <c r="G15" s="1534" t="s">
        <v>416</v>
      </c>
      <c r="H15" s="1536">
        <v>250</v>
      </c>
      <c r="I15" s="1536">
        <v>241</v>
      </c>
      <c r="J15" s="1536">
        <v>6</v>
      </c>
      <c r="K15" s="1386">
        <v>46110</v>
      </c>
      <c r="L15" s="1386">
        <v>46110</v>
      </c>
      <c r="M15" s="1382">
        <f t="shared" si="0"/>
        <v>0.96399999999999997</v>
      </c>
      <c r="N15" s="1533" t="s">
        <v>1710</v>
      </c>
      <c r="O15" s="1533"/>
      <c r="P15" s="1533"/>
      <c r="Q15" s="1533"/>
      <c r="R15" s="1534" t="s">
        <v>396</v>
      </c>
      <c r="S15" s="1534" t="s">
        <v>28</v>
      </c>
    </row>
    <row r="16" spans="2:19">
      <c r="B16" s="1383"/>
      <c r="C16" s="1383" t="s">
        <v>1519</v>
      </c>
      <c r="D16" s="1383">
        <v>4702095845</v>
      </c>
      <c r="E16" s="1383" t="s">
        <v>43</v>
      </c>
      <c r="F16" s="1385">
        <v>710967632001</v>
      </c>
      <c r="G16" s="1383" t="s">
        <v>334</v>
      </c>
      <c r="H16" s="1535">
        <v>330</v>
      </c>
      <c r="I16" s="1535">
        <v>337</v>
      </c>
      <c r="J16" s="1535">
        <v>20</v>
      </c>
      <c r="K16" s="1387">
        <v>46110</v>
      </c>
      <c r="L16" s="1387">
        <v>46110</v>
      </c>
      <c r="M16" s="1382">
        <f t="shared" si="0"/>
        <v>1.0212121212121212</v>
      </c>
      <c r="N16" s="1383" t="s">
        <v>1710</v>
      </c>
      <c r="O16" s="1383"/>
      <c r="P16" s="1383"/>
      <c r="Q16" s="1383"/>
      <c r="R16" s="1383" t="s">
        <v>396</v>
      </c>
      <c r="S16" s="1383" t="s">
        <v>28</v>
      </c>
    </row>
    <row r="17" spans="2:19">
      <c r="B17" s="1533"/>
      <c r="C17" s="1383" t="s">
        <v>417</v>
      </c>
      <c r="D17" s="1533">
        <v>4702067328</v>
      </c>
      <c r="E17" s="1533" t="s">
        <v>238</v>
      </c>
      <c r="F17" s="1533" t="s">
        <v>418</v>
      </c>
      <c r="G17" s="1533" t="s">
        <v>419</v>
      </c>
      <c r="H17" s="1536">
        <v>500</v>
      </c>
      <c r="I17" s="1536">
        <v>500</v>
      </c>
      <c r="J17" s="1536">
        <v>12</v>
      </c>
      <c r="K17" s="1386">
        <v>46110</v>
      </c>
      <c r="L17" s="1386">
        <v>46110</v>
      </c>
      <c r="M17" s="1382">
        <f t="shared" si="0"/>
        <v>1</v>
      </c>
      <c r="N17" s="1383" t="s">
        <v>1710</v>
      </c>
      <c r="O17" s="1533"/>
      <c r="P17" s="1533"/>
      <c r="Q17" s="1533"/>
      <c r="R17" s="1533"/>
      <c r="S17" s="1533"/>
    </row>
    <row r="18" spans="2:19">
      <c r="B18" s="1383"/>
      <c r="C18" s="1383" t="s">
        <v>1586</v>
      </c>
      <c r="D18" s="1383">
        <v>4702095662</v>
      </c>
      <c r="E18" s="1383" t="s">
        <v>102</v>
      </c>
      <c r="F18" s="1383" t="s">
        <v>1588</v>
      </c>
      <c r="G18" s="1383" t="s">
        <v>1589</v>
      </c>
      <c r="H18" s="1383">
        <v>3396</v>
      </c>
      <c r="I18" s="1383">
        <v>2062</v>
      </c>
      <c r="J18" s="1383">
        <v>119</v>
      </c>
      <c r="K18" s="1387"/>
      <c r="L18" s="1387">
        <v>46110</v>
      </c>
      <c r="M18" s="1382">
        <f t="shared" si="0"/>
        <v>0.60718492343934038</v>
      </c>
      <c r="N18" s="1533" t="s">
        <v>390</v>
      </c>
      <c r="O18" s="1383"/>
      <c r="P18" s="1383"/>
      <c r="Q18" s="1383"/>
      <c r="R18" s="1383"/>
      <c r="S18" s="1383"/>
    </row>
    <row r="19" spans="2:19">
      <c r="B19" s="1533"/>
      <c r="C19" s="1533" t="s">
        <v>417</v>
      </c>
      <c r="D19" s="1533">
        <v>4702067324</v>
      </c>
      <c r="E19" s="1533" t="s">
        <v>71</v>
      </c>
      <c r="F19" s="1533" t="s">
        <v>418</v>
      </c>
      <c r="G19" s="1533" t="s">
        <v>419</v>
      </c>
      <c r="H19" s="1536">
        <v>290</v>
      </c>
      <c r="I19" s="1536">
        <v>290</v>
      </c>
      <c r="J19" s="1536">
        <v>9</v>
      </c>
      <c r="K19" s="1386">
        <v>46117</v>
      </c>
      <c r="L19" s="1386">
        <v>46117</v>
      </c>
      <c r="M19" s="1382">
        <f t="shared" si="0"/>
        <v>1</v>
      </c>
      <c r="N19" s="1533" t="s">
        <v>335</v>
      </c>
      <c r="O19" s="1533"/>
      <c r="P19" s="1533"/>
      <c r="Q19" s="1533"/>
      <c r="R19" s="1533"/>
      <c r="S19" s="1533"/>
    </row>
    <row r="20" spans="2:19">
      <c r="B20" s="1533"/>
      <c r="C20" s="1383" t="s">
        <v>1519</v>
      </c>
      <c r="D20" s="1533">
        <v>4702095844</v>
      </c>
      <c r="E20" s="1533" t="s">
        <v>102</v>
      </c>
      <c r="F20" s="1384">
        <v>710967632001</v>
      </c>
      <c r="G20" s="1533" t="s">
        <v>334</v>
      </c>
      <c r="H20" s="1536">
        <v>5170</v>
      </c>
      <c r="I20" s="1536">
        <v>5319</v>
      </c>
      <c r="J20" s="1536">
        <v>306</v>
      </c>
      <c r="K20" s="1386">
        <v>46110</v>
      </c>
      <c r="L20" s="1386">
        <v>46110</v>
      </c>
      <c r="M20" s="1382">
        <f t="shared" si="0"/>
        <v>1.0288201160541586</v>
      </c>
      <c r="N20" s="1383" t="s">
        <v>335</v>
      </c>
      <c r="O20" s="1533"/>
      <c r="P20" s="1533" t="s">
        <v>1725</v>
      </c>
      <c r="Q20" s="1533"/>
      <c r="R20" s="1383" t="s">
        <v>396</v>
      </c>
      <c r="S20" s="1383" t="s">
        <v>28</v>
      </c>
    </row>
    <row r="21" spans="2:19">
      <c r="B21" s="1533" t="s">
        <v>1726</v>
      </c>
      <c r="C21" s="1534" t="s">
        <v>1607</v>
      </c>
      <c r="D21" s="1383">
        <v>4702080087</v>
      </c>
      <c r="E21" s="1533" t="s">
        <v>102</v>
      </c>
      <c r="F21" s="1533" t="s">
        <v>436</v>
      </c>
      <c r="G21" s="1533" t="s">
        <v>437</v>
      </c>
      <c r="H21" s="1536">
        <v>12</v>
      </c>
      <c r="I21" s="1536">
        <v>12</v>
      </c>
      <c r="J21" s="1536">
        <v>1</v>
      </c>
      <c r="K21" s="1386">
        <v>46089</v>
      </c>
      <c r="L21" s="1386">
        <v>46117</v>
      </c>
      <c r="M21" s="1382">
        <f t="shared" si="0"/>
        <v>1</v>
      </c>
      <c r="N21" s="1533" t="s">
        <v>335</v>
      </c>
      <c r="O21" s="1533"/>
      <c r="P21" s="1533"/>
      <c r="Q21" s="1533"/>
      <c r="R21" s="1533" t="s">
        <v>1407</v>
      </c>
      <c r="S21" s="1533" t="s">
        <v>28</v>
      </c>
    </row>
    <row r="22" spans="2:19">
      <c r="B22" s="1533" t="s">
        <v>1726</v>
      </c>
      <c r="C22" s="1533" t="s">
        <v>1607</v>
      </c>
      <c r="D22" s="1383">
        <v>4702080091</v>
      </c>
      <c r="E22" s="1533" t="s">
        <v>102</v>
      </c>
      <c r="F22" s="1533" t="s">
        <v>436</v>
      </c>
      <c r="G22" s="1533" t="s">
        <v>437</v>
      </c>
      <c r="H22" s="1536">
        <v>12</v>
      </c>
      <c r="I22" s="1536">
        <v>12</v>
      </c>
      <c r="J22" s="1536">
        <v>1</v>
      </c>
      <c r="K22" s="1386">
        <v>46089</v>
      </c>
      <c r="L22" s="1386">
        <v>46117</v>
      </c>
      <c r="M22" s="1382">
        <f t="shared" si="0"/>
        <v>1</v>
      </c>
      <c r="N22" s="1534" t="s">
        <v>335</v>
      </c>
      <c r="O22" s="1533"/>
      <c r="P22" s="1533"/>
      <c r="Q22" s="1533"/>
      <c r="R22" s="1390"/>
      <c r="S22" s="1533"/>
    </row>
    <row r="23" spans="2:19">
      <c r="B23" s="1383" t="s">
        <v>1726</v>
      </c>
      <c r="C23" s="1383" t="s">
        <v>1608</v>
      </c>
      <c r="D23" s="1383">
        <v>4702080087</v>
      </c>
      <c r="E23" s="1383" t="s">
        <v>102</v>
      </c>
      <c r="F23" s="1383" t="s">
        <v>439</v>
      </c>
      <c r="G23" s="1383" t="s">
        <v>440</v>
      </c>
      <c r="H23" s="1535">
        <v>12</v>
      </c>
      <c r="I23" s="1535">
        <v>12</v>
      </c>
      <c r="J23" s="1535">
        <v>1</v>
      </c>
      <c r="K23" s="1387">
        <v>46089</v>
      </c>
      <c r="L23" s="1387">
        <v>46117</v>
      </c>
      <c r="M23" s="1382">
        <f t="shared" si="0"/>
        <v>1</v>
      </c>
      <c r="N23" s="1383" t="s">
        <v>335</v>
      </c>
      <c r="O23" s="1383"/>
      <c r="P23" s="1383"/>
      <c r="Q23" s="1383"/>
      <c r="R23" s="1383" t="s">
        <v>1407</v>
      </c>
      <c r="S23" s="1383" t="s">
        <v>28</v>
      </c>
    </row>
    <row r="24" spans="2:19">
      <c r="B24" s="1383" t="s">
        <v>1726</v>
      </c>
      <c r="C24" s="1533" t="s">
        <v>1608</v>
      </c>
      <c r="D24" s="1383">
        <v>4702080090</v>
      </c>
      <c r="E24" s="1533" t="s">
        <v>102</v>
      </c>
      <c r="F24" s="1533" t="s">
        <v>439</v>
      </c>
      <c r="G24" s="1533" t="s">
        <v>440</v>
      </c>
      <c r="H24" s="1536">
        <v>12</v>
      </c>
      <c r="I24" s="1536">
        <v>12</v>
      </c>
      <c r="J24" s="1536">
        <v>1</v>
      </c>
      <c r="K24" s="1386">
        <v>46089</v>
      </c>
      <c r="L24" s="1386">
        <v>46117</v>
      </c>
      <c r="M24" s="1382">
        <f t="shared" si="0"/>
        <v>1</v>
      </c>
      <c r="N24" s="1533" t="s">
        <v>335</v>
      </c>
      <c r="O24" s="1533"/>
      <c r="P24" s="1533"/>
      <c r="Q24" s="1533"/>
      <c r="R24" s="1533" t="s">
        <v>1407</v>
      </c>
      <c r="S24" s="1533" t="s">
        <v>28</v>
      </c>
    </row>
    <row r="25" spans="2:19">
      <c r="B25" s="1533" t="s">
        <v>1729</v>
      </c>
      <c r="C25" s="1533" t="s">
        <v>1603</v>
      </c>
      <c r="D25" s="1383">
        <v>4702080087</v>
      </c>
      <c r="E25" s="1533" t="s">
        <v>102</v>
      </c>
      <c r="F25" s="1533" t="s">
        <v>442</v>
      </c>
      <c r="G25" s="1533" t="s">
        <v>443</v>
      </c>
      <c r="H25" s="1536">
        <v>12</v>
      </c>
      <c r="I25" s="1536">
        <v>12</v>
      </c>
      <c r="J25" s="1536">
        <v>1</v>
      </c>
      <c r="K25" s="1386">
        <v>46089</v>
      </c>
      <c r="L25" s="1386">
        <v>46117</v>
      </c>
      <c r="M25" s="1382">
        <f t="shared" si="0"/>
        <v>1</v>
      </c>
      <c r="N25" s="1533" t="s">
        <v>335</v>
      </c>
      <c r="O25" s="1533"/>
      <c r="P25" s="1533"/>
      <c r="Q25" s="1533"/>
      <c r="R25" s="1533"/>
      <c r="S25" s="1533"/>
    </row>
    <row r="26" spans="2:19">
      <c r="B26" s="1533" t="s">
        <v>1729</v>
      </c>
      <c r="C26" s="1533" t="s">
        <v>1603</v>
      </c>
      <c r="D26" s="1383">
        <v>4702080090</v>
      </c>
      <c r="E26" s="1533" t="s">
        <v>102</v>
      </c>
      <c r="F26" s="1533" t="s">
        <v>442</v>
      </c>
      <c r="G26" s="1533" t="s">
        <v>443</v>
      </c>
      <c r="H26" s="1536">
        <v>12</v>
      </c>
      <c r="I26" s="1536">
        <v>12</v>
      </c>
      <c r="J26" s="1536">
        <v>1</v>
      </c>
      <c r="K26" s="1386">
        <v>46089</v>
      </c>
      <c r="L26" s="1386">
        <v>46117</v>
      </c>
      <c r="M26" s="1382">
        <f t="shared" si="0"/>
        <v>1</v>
      </c>
      <c r="N26" s="1533" t="s">
        <v>335</v>
      </c>
      <c r="O26" s="1533"/>
      <c r="P26" s="1533"/>
      <c r="Q26" s="1533"/>
      <c r="R26" s="1533" t="s">
        <v>1407</v>
      </c>
      <c r="S26" s="1533" t="s">
        <v>28</v>
      </c>
    </row>
    <row r="27" spans="2:19">
      <c r="B27" s="1383" t="s">
        <v>1726</v>
      </c>
      <c r="C27" s="1383" t="s">
        <v>1609</v>
      </c>
      <c r="D27" s="1383">
        <v>4702080087</v>
      </c>
      <c r="E27" s="1383" t="s">
        <v>102</v>
      </c>
      <c r="F27" s="1383" t="s">
        <v>445</v>
      </c>
      <c r="G27" s="1383" t="s">
        <v>446</v>
      </c>
      <c r="H27" s="1535">
        <v>12</v>
      </c>
      <c r="I27" s="1535">
        <v>12</v>
      </c>
      <c r="J27" s="1535">
        <v>1</v>
      </c>
      <c r="K27" s="1387">
        <v>46089</v>
      </c>
      <c r="L27" s="1387">
        <v>46117</v>
      </c>
      <c r="M27" s="1382">
        <f t="shared" si="0"/>
        <v>1</v>
      </c>
      <c r="N27" s="1383" t="s">
        <v>335</v>
      </c>
      <c r="O27" s="1383"/>
      <c r="P27" s="1383"/>
      <c r="Q27" s="1383"/>
      <c r="R27" s="1412" t="s">
        <v>1407</v>
      </c>
      <c r="S27" s="1412" t="s">
        <v>28</v>
      </c>
    </row>
    <row r="28" spans="2:19">
      <c r="B28" s="1383" t="s">
        <v>1726</v>
      </c>
      <c r="C28" s="1383" t="s">
        <v>1609</v>
      </c>
      <c r="D28" s="1383">
        <v>4702080090</v>
      </c>
      <c r="E28" s="1383" t="s">
        <v>102</v>
      </c>
      <c r="F28" s="1383" t="s">
        <v>445</v>
      </c>
      <c r="G28" s="1383" t="s">
        <v>446</v>
      </c>
      <c r="H28" s="1535">
        <v>12</v>
      </c>
      <c r="I28" s="1535">
        <v>12</v>
      </c>
      <c r="J28" s="1535">
        <v>1</v>
      </c>
      <c r="K28" s="1387">
        <v>46089</v>
      </c>
      <c r="L28" s="1387">
        <v>46117</v>
      </c>
      <c r="M28" s="1382">
        <f t="shared" si="0"/>
        <v>1</v>
      </c>
      <c r="N28" s="1383" t="s">
        <v>335</v>
      </c>
      <c r="O28" s="1383"/>
      <c r="P28" s="1383"/>
      <c r="Q28" s="1383"/>
      <c r="R28" s="1412" t="s">
        <v>1407</v>
      </c>
      <c r="S28" s="1412" t="s">
        <v>28</v>
      </c>
    </row>
    <row r="29" spans="2:19">
      <c r="B29" s="1533" t="s">
        <v>1726</v>
      </c>
      <c r="C29" s="1383" t="s">
        <v>1607</v>
      </c>
      <c r="D29" s="1383">
        <v>4702080085</v>
      </c>
      <c r="E29" s="1383" t="s">
        <v>102</v>
      </c>
      <c r="F29" s="1383" t="s">
        <v>436</v>
      </c>
      <c r="G29" s="1408" t="s">
        <v>437</v>
      </c>
      <c r="H29" s="1535">
        <v>24</v>
      </c>
      <c r="I29" s="1535">
        <v>24</v>
      </c>
      <c r="J29" s="1535">
        <v>2</v>
      </c>
      <c r="K29" s="1387">
        <v>46089</v>
      </c>
      <c r="L29" s="1387">
        <v>46117</v>
      </c>
      <c r="M29" s="1382">
        <f t="shared" si="0"/>
        <v>1</v>
      </c>
      <c r="N29" s="1390" t="s">
        <v>335</v>
      </c>
      <c r="O29" s="1383"/>
      <c r="P29" s="1383"/>
      <c r="Q29" s="1383"/>
      <c r="R29" s="1390"/>
      <c r="S29" s="1383"/>
    </row>
    <row r="30" spans="2:19">
      <c r="B30" s="1533" t="s">
        <v>1726</v>
      </c>
      <c r="C30" s="1383" t="s">
        <v>1607</v>
      </c>
      <c r="D30" s="1383">
        <v>4702080088</v>
      </c>
      <c r="E30" s="1383" t="s">
        <v>102</v>
      </c>
      <c r="F30" s="1383" t="s">
        <v>436</v>
      </c>
      <c r="G30" s="1383" t="s">
        <v>437</v>
      </c>
      <c r="H30" s="1535">
        <v>24</v>
      </c>
      <c r="I30" s="1535">
        <v>24</v>
      </c>
      <c r="J30" s="1535">
        <v>2</v>
      </c>
      <c r="K30" s="1387">
        <v>46089</v>
      </c>
      <c r="L30" s="1387">
        <v>46117</v>
      </c>
      <c r="M30" s="1382">
        <f t="shared" si="0"/>
        <v>1</v>
      </c>
      <c r="N30" s="1383" t="s">
        <v>335</v>
      </c>
      <c r="O30" s="1383"/>
      <c r="P30" s="1383"/>
      <c r="Q30" s="1383"/>
      <c r="R30" s="1390"/>
      <c r="S30" s="1383"/>
    </row>
    <row r="31" spans="2:19">
      <c r="B31" s="1533" t="s">
        <v>1726</v>
      </c>
      <c r="C31" s="1383" t="s">
        <v>1607</v>
      </c>
      <c r="D31" s="1383">
        <v>4702080090</v>
      </c>
      <c r="E31" s="1383" t="s">
        <v>102</v>
      </c>
      <c r="F31" s="1383" t="s">
        <v>436</v>
      </c>
      <c r="G31" s="1383" t="s">
        <v>437</v>
      </c>
      <c r="H31" s="1535">
        <v>24</v>
      </c>
      <c r="I31" s="1535">
        <v>24</v>
      </c>
      <c r="J31" s="1535">
        <v>2</v>
      </c>
      <c r="K31" s="1387">
        <v>46089</v>
      </c>
      <c r="L31" s="1387">
        <v>46117</v>
      </c>
      <c r="M31" s="1382">
        <f t="shared" si="0"/>
        <v>1</v>
      </c>
      <c r="N31" s="1383" t="s">
        <v>335</v>
      </c>
      <c r="O31" s="1383"/>
      <c r="P31" s="1383"/>
      <c r="Q31" s="1383"/>
      <c r="R31" s="1390"/>
      <c r="S31" s="1383"/>
    </row>
    <row r="32" spans="2:19">
      <c r="B32" s="1383" t="s">
        <v>1726</v>
      </c>
      <c r="C32" s="1533" t="s">
        <v>1608</v>
      </c>
      <c r="D32" s="1383">
        <v>4702080088</v>
      </c>
      <c r="E32" s="1533" t="s">
        <v>102</v>
      </c>
      <c r="F32" s="1533" t="s">
        <v>439</v>
      </c>
      <c r="G32" s="1533" t="s">
        <v>440</v>
      </c>
      <c r="H32" s="1536">
        <v>24</v>
      </c>
      <c r="I32" s="1536">
        <v>24</v>
      </c>
      <c r="J32" s="1536">
        <v>2</v>
      </c>
      <c r="K32" s="1386">
        <v>46089</v>
      </c>
      <c r="L32" s="1386">
        <v>46117</v>
      </c>
      <c r="M32" s="1382">
        <f t="shared" si="0"/>
        <v>1</v>
      </c>
      <c r="N32" s="1533" t="s">
        <v>335</v>
      </c>
      <c r="O32" s="1533"/>
      <c r="P32" s="1533"/>
      <c r="Q32" s="1533"/>
      <c r="R32" s="1533" t="s">
        <v>1407</v>
      </c>
      <c r="S32" s="1533" t="s">
        <v>28</v>
      </c>
    </row>
    <row r="33" spans="2:19">
      <c r="B33" s="1383" t="s">
        <v>1726</v>
      </c>
      <c r="C33" s="1533" t="s">
        <v>1608</v>
      </c>
      <c r="D33" s="1383">
        <v>4702080089</v>
      </c>
      <c r="E33" s="1533" t="s">
        <v>102</v>
      </c>
      <c r="F33" s="1533" t="s">
        <v>439</v>
      </c>
      <c r="G33" s="1533" t="s">
        <v>440</v>
      </c>
      <c r="H33" s="1536">
        <v>24</v>
      </c>
      <c r="I33" s="1536">
        <v>24</v>
      </c>
      <c r="J33" s="1536">
        <v>2</v>
      </c>
      <c r="K33" s="1386">
        <v>46089</v>
      </c>
      <c r="L33" s="1386">
        <v>46117</v>
      </c>
      <c r="M33" s="1382">
        <f t="shared" si="0"/>
        <v>1</v>
      </c>
      <c r="N33" s="1533" t="s">
        <v>335</v>
      </c>
      <c r="O33" s="1533"/>
      <c r="P33" s="1533"/>
      <c r="Q33" s="1533"/>
      <c r="R33" s="1533" t="s">
        <v>1407</v>
      </c>
      <c r="S33" s="1533" t="s">
        <v>28</v>
      </c>
    </row>
    <row r="34" spans="2:19">
      <c r="B34" s="1533" t="s">
        <v>1729</v>
      </c>
      <c r="C34" s="1533" t="s">
        <v>1603</v>
      </c>
      <c r="D34" s="1383">
        <v>4702080088</v>
      </c>
      <c r="E34" s="1533" t="s">
        <v>102</v>
      </c>
      <c r="F34" s="1533" t="s">
        <v>442</v>
      </c>
      <c r="G34" s="1533" t="s">
        <v>443</v>
      </c>
      <c r="H34" s="1536">
        <v>24</v>
      </c>
      <c r="I34" s="1536">
        <v>24</v>
      </c>
      <c r="J34" s="1536">
        <v>2</v>
      </c>
      <c r="K34" s="1386">
        <v>46089</v>
      </c>
      <c r="L34" s="1386">
        <v>46117</v>
      </c>
      <c r="M34" s="1382">
        <f t="shared" si="0"/>
        <v>1</v>
      </c>
      <c r="N34" s="1533" t="s">
        <v>335</v>
      </c>
      <c r="O34" s="1533"/>
      <c r="P34" s="1533"/>
      <c r="Q34" s="1533"/>
      <c r="R34" s="1533" t="s">
        <v>1407</v>
      </c>
      <c r="S34" s="1533" t="s">
        <v>28</v>
      </c>
    </row>
    <row r="35" spans="2:19">
      <c r="B35" s="1533" t="s">
        <v>1729</v>
      </c>
      <c r="C35" s="1533" t="s">
        <v>1603</v>
      </c>
      <c r="D35" s="1383">
        <v>4702080089</v>
      </c>
      <c r="E35" s="1533" t="s">
        <v>102</v>
      </c>
      <c r="F35" s="1533" t="s">
        <v>442</v>
      </c>
      <c r="G35" s="1533" t="s">
        <v>443</v>
      </c>
      <c r="H35" s="1536">
        <v>24</v>
      </c>
      <c r="I35" s="1536">
        <v>24</v>
      </c>
      <c r="J35" s="1536">
        <v>2</v>
      </c>
      <c r="K35" s="1386">
        <v>46089</v>
      </c>
      <c r="L35" s="1386">
        <v>46117</v>
      </c>
      <c r="M35" s="1382">
        <f t="shared" si="0"/>
        <v>1</v>
      </c>
      <c r="N35" s="1533" t="s">
        <v>335</v>
      </c>
      <c r="O35" s="1533"/>
      <c r="P35" s="1533"/>
      <c r="Q35" s="1533"/>
      <c r="R35" s="1533" t="s">
        <v>1407</v>
      </c>
      <c r="S35" s="1533" t="s">
        <v>28</v>
      </c>
    </row>
    <row r="36" spans="2:19">
      <c r="B36" s="1383" t="s">
        <v>1726</v>
      </c>
      <c r="C36" s="1383" t="s">
        <v>1609</v>
      </c>
      <c r="D36" s="1383">
        <v>4702080088</v>
      </c>
      <c r="E36" s="1383" t="s">
        <v>102</v>
      </c>
      <c r="F36" s="1383" t="s">
        <v>445</v>
      </c>
      <c r="G36" s="1383" t="s">
        <v>446</v>
      </c>
      <c r="H36" s="1535">
        <v>24</v>
      </c>
      <c r="I36" s="1535">
        <v>24</v>
      </c>
      <c r="J36" s="1535">
        <v>2</v>
      </c>
      <c r="K36" s="1387">
        <v>46089</v>
      </c>
      <c r="L36" s="1387">
        <v>46117</v>
      </c>
      <c r="M36" s="1382">
        <f t="shared" si="0"/>
        <v>1</v>
      </c>
      <c r="N36" s="1383" t="s">
        <v>335</v>
      </c>
      <c r="O36" s="1383"/>
      <c r="P36" s="1383"/>
      <c r="Q36" s="1383"/>
      <c r="R36" s="1412" t="s">
        <v>1407</v>
      </c>
      <c r="S36" s="1412" t="s">
        <v>28</v>
      </c>
    </row>
    <row r="37" spans="2:19">
      <c r="B37" s="1383" t="s">
        <v>1726</v>
      </c>
      <c r="C37" s="1383" t="s">
        <v>1609</v>
      </c>
      <c r="D37" s="1383">
        <v>4702080089</v>
      </c>
      <c r="E37" s="1383" t="s">
        <v>102</v>
      </c>
      <c r="F37" s="1383" t="s">
        <v>445</v>
      </c>
      <c r="G37" s="1383" t="s">
        <v>446</v>
      </c>
      <c r="H37" s="1535">
        <v>24</v>
      </c>
      <c r="I37" s="1535">
        <v>24</v>
      </c>
      <c r="J37" s="1535">
        <v>2</v>
      </c>
      <c r="K37" s="1387">
        <v>46089</v>
      </c>
      <c r="L37" s="1387">
        <v>46117</v>
      </c>
      <c r="M37" s="1382">
        <f t="shared" si="0"/>
        <v>1</v>
      </c>
      <c r="N37" s="1383" t="s">
        <v>335</v>
      </c>
      <c r="O37" s="1383"/>
      <c r="P37" s="1383"/>
      <c r="Q37" s="1383"/>
      <c r="R37" s="1412" t="s">
        <v>1407</v>
      </c>
      <c r="S37" s="1412" t="s">
        <v>28</v>
      </c>
    </row>
    <row r="38" spans="2:19">
      <c r="B38" s="1533" t="s">
        <v>1726</v>
      </c>
      <c r="C38" s="1383" t="s">
        <v>1607</v>
      </c>
      <c r="D38" s="1383">
        <v>4702080089</v>
      </c>
      <c r="E38" s="1383" t="s">
        <v>102</v>
      </c>
      <c r="F38" s="1383" t="s">
        <v>436</v>
      </c>
      <c r="G38" s="1383" t="s">
        <v>437</v>
      </c>
      <c r="H38" s="1535">
        <v>36</v>
      </c>
      <c r="I38" s="1535">
        <v>36</v>
      </c>
      <c r="J38" s="1535">
        <v>3</v>
      </c>
      <c r="K38" s="1387">
        <v>46089</v>
      </c>
      <c r="L38" s="1387">
        <v>46117</v>
      </c>
      <c r="M38" s="1382">
        <f t="shared" si="0"/>
        <v>1</v>
      </c>
      <c r="N38" s="1383" t="s">
        <v>335</v>
      </c>
      <c r="O38" s="1383"/>
      <c r="P38" s="1383"/>
      <c r="Q38" s="1383"/>
      <c r="R38" s="1390"/>
      <c r="S38" s="1383"/>
    </row>
    <row r="39" spans="2:19">
      <c r="B39" s="1533" t="s">
        <v>1727</v>
      </c>
      <c r="C39" s="1383" t="s">
        <v>1607</v>
      </c>
      <c r="D39" s="1533">
        <v>4702080081</v>
      </c>
      <c r="E39" s="1533" t="s">
        <v>102</v>
      </c>
      <c r="F39" s="1533" t="s">
        <v>436</v>
      </c>
      <c r="G39" s="1533" t="s">
        <v>437</v>
      </c>
      <c r="H39" s="1536">
        <v>40</v>
      </c>
      <c r="I39" s="1536">
        <v>40</v>
      </c>
      <c r="J39" s="1536">
        <v>5</v>
      </c>
      <c r="K39" s="1386">
        <v>46089</v>
      </c>
      <c r="L39" s="1386">
        <v>46117</v>
      </c>
      <c r="M39" s="1382">
        <f t="shared" si="0"/>
        <v>1</v>
      </c>
      <c r="N39" s="1534" t="s">
        <v>335</v>
      </c>
      <c r="O39" s="1533"/>
      <c r="P39" s="1533"/>
      <c r="Q39" s="1533"/>
      <c r="R39" s="1534"/>
      <c r="S39" s="1533"/>
    </row>
    <row r="40" spans="2:19">
      <c r="B40" s="1383" t="s">
        <v>1727</v>
      </c>
      <c r="C40" s="1383" t="s">
        <v>1608</v>
      </c>
      <c r="D40" s="1383">
        <v>4702080081</v>
      </c>
      <c r="E40" s="1383" t="s">
        <v>102</v>
      </c>
      <c r="F40" s="1383" t="s">
        <v>439</v>
      </c>
      <c r="G40" s="1383" t="s">
        <v>440</v>
      </c>
      <c r="H40" s="1535">
        <v>40</v>
      </c>
      <c r="I40" s="1535">
        <v>40</v>
      </c>
      <c r="J40" s="1535">
        <v>5</v>
      </c>
      <c r="K40" s="1387">
        <v>46089</v>
      </c>
      <c r="L40" s="1387">
        <v>46117</v>
      </c>
      <c r="M40" s="1382">
        <f t="shared" si="0"/>
        <v>1</v>
      </c>
      <c r="N40" s="1383" t="s">
        <v>335</v>
      </c>
      <c r="O40" s="1383"/>
      <c r="P40" s="1383"/>
      <c r="Q40" s="1383"/>
      <c r="R40" s="1383" t="s">
        <v>1407</v>
      </c>
      <c r="S40" s="1383" t="s">
        <v>28</v>
      </c>
    </row>
    <row r="41" spans="2:19">
      <c r="B41" s="1383" t="s">
        <v>1727</v>
      </c>
      <c r="C41" s="1383" t="s">
        <v>1603</v>
      </c>
      <c r="D41" s="1383">
        <v>4702080081</v>
      </c>
      <c r="E41" s="1383" t="s">
        <v>102</v>
      </c>
      <c r="F41" s="1383" t="s">
        <v>442</v>
      </c>
      <c r="G41" s="1383" t="s">
        <v>443</v>
      </c>
      <c r="H41" s="1535">
        <v>40</v>
      </c>
      <c r="I41" s="1535">
        <v>40</v>
      </c>
      <c r="J41" s="1535">
        <v>5</v>
      </c>
      <c r="K41" s="1387">
        <v>46089</v>
      </c>
      <c r="L41" s="1387">
        <v>46117</v>
      </c>
      <c r="M41" s="1382">
        <f t="shared" si="0"/>
        <v>1</v>
      </c>
      <c r="N41" s="1383" t="s">
        <v>335</v>
      </c>
      <c r="O41" s="1383"/>
      <c r="P41" s="1383"/>
      <c r="Q41" s="1383"/>
      <c r="R41" s="1383" t="s">
        <v>1407</v>
      </c>
      <c r="S41" s="1383" t="s">
        <v>28</v>
      </c>
    </row>
    <row r="42" spans="2:19">
      <c r="B42" s="1533" t="s">
        <v>1727</v>
      </c>
      <c r="C42" s="1383" t="s">
        <v>1609</v>
      </c>
      <c r="D42" s="1383">
        <v>4702080081</v>
      </c>
      <c r="E42" s="1533" t="s">
        <v>102</v>
      </c>
      <c r="F42" s="1533" t="s">
        <v>445</v>
      </c>
      <c r="G42" s="1533" t="s">
        <v>446</v>
      </c>
      <c r="H42" s="1536">
        <v>40</v>
      </c>
      <c r="I42" s="1536">
        <v>40</v>
      </c>
      <c r="J42" s="1536">
        <v>5</v>
      </c>
      <c r="K42" s="1386">
        <v>46089</v>
      </c>
      <c r="L42" s="1386">
        <v>46117</v>
      </c>
      <c r="M42" s="1382">
        <f t="shared" si="0"/>
        <v>1</v>
      </c>
      <c r="N42" s="1533" t="s">
        <v>335</v>
      </c>
      <c r="O42" s="1533"/>
      <c r="P42" s="1533"/>
      <c r="Q42" s="1533"/>
      <c r="R42" s="1534" t="s">
        <v>1407</v>
      </c>
      <c r="S42" s="1534" t="s">
        <v>28</v>
      </c>
    </row>
    <row r="43" spans="2:19">
      <c r="B43" s="1383" t="s">
        <v>1728</v>
      </c>
      <c r="C43" s="1533" t="s">
        <v>1608</v>
      </c>
      <c r="D43" s="1383">
        <v>4702080086</v>
      </c>
      <c r="E43" s="1533" t="s">
        <v>102</v>
      </c>
      <c r="F43" s="1533" t="s">
        <v>439</v>
      </c>
      <c r="G43" s="1533" t="s">
        <v>440</v>
      </c>
      <c r="H43" s="1536">
        <v>72</v>
      </c>
      <c r="I43" s="1536">
        <v>72</v>
      </c>
      <c r="J43" s="1536">
        <v>12</v>
      </c>
      <c r="K43" s="1386">
        <v>46089</v>
      </c>
      <c r="L43" s="1386">
        <v>46117</v>
      </c>
      <c r="M43" s="1382">
        <f t="shared" si="0"/>
        <v>1</v>
      </c>
      <c r="N43" s="1533" t="s">
        <v>335</v>
      </c>
      <c r="O43" s="1533"/>
      <c r="P43" s="1533"/>
      <c r="Q43" s="1533"/>
      <c r="R43" s="1533" t="s">
        <v>1407</v>
      </c>
      <c r="S43" s="1533" t="s">
        <v>28</v>
      </c>
    </row>
    <row r="44" spans="2:19">
      <c r="B44" s="1533" t="s">
        <v>1728</v>
      </c>
      <c r="C44" s="1533" t="s">
        <v>1603</v>
      </c>
      <c r="D44" s="1383">
        <v>4702080086</v>
      </c>
      <c r="E44" s="1533" t="s">
        <v>102</v>
      </c>
      <c r="F44" s="1533" t="s">
        <v>442</v>
      </c>
      <c r="G44" s="1533" t="s">
        <v>443</v>
      </c>
      <c r="H44" s="1536">
        <v>72</v>
      </c>
      <c r="I44" s="1536">
        <v>72</v>
      </c>
      <c r="J44" s="1536">
        <v>12</v>
      </c>
      <c r="K44" s="1386">
        <v>46089</v>
      </c>
      <c r="L44" s="1386">
        <v>46117</v>
      </c>
      <c r="M44" s="1382">
        <f t="shared" si="0"/>
        <v>1</v>
      </c>
      <c r="N44" s="1533" t="s">
        <v>335</v>
      </c>
      <c r="O44" s="1533"/>
      <c r="P44" s="1533"/>
      <c r="Q44" s="1533"/>
      <c r="R44" s="1533" t="s">
        <v>1407</v>
      </c>
      <c r="S44" s="1533" t="s">
        <v>28</v>
      </c>
    </row>
    <row r="45" spans="2:19">
      <c r="B45" s="1383" t="s">
        <v>1728</v>
      </c>
      <c r="C45" s="1383" t="s">
        <v>1609</v>
      </c>
      <c r="D45" s="1383">
        <v>4702080086</v>
      </c>
      <c r="E45" s="1383" t="s">
        <v>102</v>
      </c>
      <c r="F45" s="1383" t="s">
        <v>445</v>
      </c>
      <c r="G45" s="1383" t="s">
        <v>446</v>
      </c>
      <c r="H45" s="1535">
        <v>72</v>
      </c>
      <c r="I45" s="1535">
        <v>72</v>
      </c>
      <c r="J45" s="1535">
        <v>12</v>
      </c>
      <c r="K45" s="1387">
        <v>46089</v>
      </c>
      <c r="L45" s="1387">
        <v>46117</v>
      </c>
      <c r="M45" s="1382">
        <f t="shared" si="0"/>
        <v>1</v>
      </c>
      <c r="N45" s="1383" t="s">
        <v>335</v>
      </c>
      <c r="O45" s="1383"/>
      <c r="P45" s="1383"/>
      <c r="Q45" s="1383"/>
      <c r="R45" s="1412" t="s">
        <v>1407</v>
      </c>
      <c r="S45" s="1412" t="s">
        <v>28</v>
      </c>
    </row>
    <row r="46" spans="2:19">
      <c r="B46" s="1383" t="s">
        <v>1728</v>
      </c>
      <c r="C46" s="1383" t="s">
        <v>1607</v>
      </c>
      <c r="D46" s="1383">
        <v>4702080086</v>
      </c>
      <c r="E46" s="1383" t="s">
        <v>102</v>
      </c>
      <c r="F46" s="1383" t="s">
        <v>436</v>
      </c>
      <c r="G46" s="1383" t="s">
        <v>437</v>
      </c>
      <c r="H46" s="1535">
        <v>90</v>
      </c>
      <c r="I46" s="1535">
        <v>90</v>
      </c>
      <c r="J46" s="1535">
        <v>15</v>
      </c>
      <c r="K46" s="1387">
        <v>46089</v>
      </c>
      <c r="L46" s="1387">
        <v>46117</v>
      </c>
      <c r="M46" s="1382">
        <f t="shared" si="0"/>
        <v>1</v>
      </c>
      <c r="N46" s="1390" t="s">
        <v>335</v>
      </c>
      <c r="O46" s="1383"/>
      <c r="P46" s="1383"/>
      <c r="Q46" s="1383"/>
      <c r="R46" s="1390"/>
      <c r="S46" s="1383"/>
    </row>
    <row r="47" spans="2:19">
      <c r="B47" s="1383" t="s">
        <v>1728</v>
      </c>
      <c r="C47" s="1383" t="s">
        <v>1608</v>
      </c>
      <c r="D47" s="1383">
        <v>4702080084</v>
      </c>
      <c r="E47" s="1383" t="s">
        <v>102</v>
      </c>
      <c r="F47" s="1383" t="s">
        <v>439</v>
      </c>
      <c r="G47" s="1383" t="s">
        <v>440</v>
      </c>
      <c r="H47" s="1535">
        <v>168</v>
      </c>
      <c r="I47" s="1535">
        <v>168</v>
      </c>
      <c r="J47" s="1535">
        <v>28</v>
      </c>
      <c r="K47" s="1387">
        <v>46089</v>
      </c>
      <c r="L47" s="1387">
        <v>46117</v>
      </c>
      <c r="M47" s="1382">
        <f t="shared" si="0"/>
        <v>1</v>
      </c>
      <c r="N47" s="1533" t="s">
        <v>335</v>
      </c>
      <c r="O47" s="1383"/>
      <c r="P47" s="1383"/>
      <c r="Q47" s="1383"/>
      <c r="R47" s="1383" t="s">
        <v>1407</v>
      </c>
      <c r="S47" s="1383" t="s">
        <v>28</v>
      </c>
    </row>
    <row r="48" spans="2:19">
      <c r="B48" s="1533" t="s">
        <v>1728</v>
      </c>
      <c r="C48" s="1383" t="s">
        <v>1603</v>
      </c>
      <c r="D48" s="1383">
        <v>4702080084</v>
      </c>
      <c r="E48" s="1383" t="s">
        <v>102</v>
      </c>
      <c r="F48" s="1383" t="s">
        <v>442</v>
      </c>
      <c r="G48" s="1383" t="s">
        <v>443</v>
      </c>
      <c r="H48" s="1535">
        <v>168</v>
      </c>
      <c r="I48" s="1535">
        <v>168</v>
      </c>
      <c r="J48" s="1535">
        <v>28</v>
      </c>
      <c r="K48" s="1387">
        <v>46089</v>
      </c>
      <c r="L48" s="1387">
        <v>46117</v>
      </c>
      <c r="M48" s="1382">
        <f t="shared" si="0"/>
        <v>1</v>
      </c>
      <c r="N48" s="1533" t="s">
        <v>335</v>
      </c>
      <c r="O48" s="1383"/>
      <c r="P48" s="1383"/>
      <c r="Q48" s="1383"/>
      <c r="R48" s="1383" t="s">
        <v>1407</v>
      </c>
      <c r="S48" s="1383" t="s">
        <v>28</v>
      </c>
    </row>
    <row r="49" spans="2:19">
      <c r="B49" s="1383" t="s">
        <v>1728</v>
      </c>
      <c r="C49" s="1533" t="s">
        <v>1609</v>
      </c>
      <c r="D49" s="1383">
        <v>4702080084</v>
      </c>
      <c r="E49" s="1533" t="s">
        <v>102</v>
      </c>
      <c r="F49" s="1533" t="s">
        <v>445</v>
      </c>
      <c r="G49" s="1533" t="s">
        <v>446</v>
      </c>
      <c r="H49" s="1536">
        <v>168</v>
      </c>
      <c r="I49" s="1536">
        <v>168</v>
      </c>
      <c r="J49" s="1536">
        <v>28</v>
      </c>
      <c r="K49" s="1386">
        <v>46089</v>
      </c>
      <c r="L49" s="1386">
        <v>46117</v>
      </c>
      <c r="M49" s="1382">
        <f t="shared" si="0"/>
        <v>1</v>
      </c>
      <c r="N49" s="1533" t="s">
        <v>335</v>
      </c>
      <c r="O49" s="1533"/>
      <c r="P49" s="1533"/>
      <c r="Q49" s="1533"/>
      <c r="R49" s="1534" t="s">
        <v>1407</v>
      </c>
      <c r="S49" s="1534" t="s">
        <v>28</v>
      </c>
    </row>
    <row r="50" spans="2:19">
      <c r="B50" s="1383" t="s">
        <v>1727</v>
      </c>
      <c r="C50" s="1383" t="s">
        <v>1608</v>
      </c>
      <c r="D50" s="1383">
        <v>4702080083</v>
      </c>
      <c r="E50" s="1383" t="s">
        <v>102</v>
      </c>
      <c r="F50" s="1383" t="s">
        <v>439</v>
      </c>
      <c r="G50" s="1383" t="s">
        <v>440</v>
      </c>
      <c r="H50" s="1535">
        <v>200</v>
      </c>
      <c r="I50" s="1535">
        <v>200</v>
      </c>
      <c r="J50" s="1535">
        <v>25</v>
      </c>
      <c r="K50" s="1387">
        <v>46089</v>
      </c>
      <c r="L50" s="1387">
        <v>46117</v>
      </c>
      <c r="M50" s="1382">
        <f t="shared" si="0"/>
        <v>1</v>
      </c>
      <c r="N50" s="1533" t="s">
        <v>335</v>
      </c>
      <c r="O50" s="1383"/>
      <c r="P50" s="1383"/>
      <c r="Q50" s="1383"/>
      <c r="R50" s="1383" t="s">
        <v>1407</v>
      </c>
      <c r="S50" s="1383" t="s">
        <v>28</v>
      </c>
    </row>
    <row r="51" spans="2:19">
      <c r="B51" s="1383" t="s">
        <v>1727</v>
      </c>
      <c r="C51" s="1383" t="s">
        <v>1603</v>
      </c>
      <c r="D51" s="1383">
        <v>4702080083</v>
      </c>
      <c r="E51" s="1383" t="s">
        <v>102</v>
      </c>
      <c r="F51" s="1383" t="s">
        <v>442</v>
      </c>
      <c r="G51" s="1383" t="s">
        <v>443</v>
      </c>
      <c r="H51" s="1535">
        <v>200</v>
      </c>
      <c r="I51" s="1535">
        <v>200</v>
      </c>
      <c r="J51" s="1535">
        <v>25</v>
      </c>
      <c r="K51" s="1387">
        <v>46089</v>
      </c>
      <c r="L51" s="1387">
        <v>46117</v>
      </c>
      <c r="M51" s="1382">
        <f t="shared" si="0"/>
        <v>1</v>
      </c>
      <c r="N51" s="1533" t="s">
        <v>335</v>
      </c>
      <c r="O51" s="1383"/>
      <c r="P51" s="1383"/>
      <c r="Q51" s="1383"/>
      <c r="R51" s="1383" t="s">
        <v>1407</v>
      </c>
      <c r="S51" s="1383" t="s">
        <v>28</v>
      </c>
    </row>
    <row r="52" spans="2:19">
      <c r="B52" s="1533" t="s">
        <v>1727</v>
      </c>
      <c r="C52" s="1533" t="s">
        <v>1609</v>
      </c>
      <c r="D52" s="1383">
        <v>4702080083</v>
      </c>
      <c r="E52" s="1533" t="s">
        <v>102</v>
      </c>
      <c r="F52" s="1533" t="s">
        <v>445</v>
      </c>
      <c r="G52" s="1533" t="s">
        <v>446</v>
      </c>
      <c r="H52" s="1536">
        <v>200</v>
      </c>
      <c r="I52" s="1536">
        <v>200</v>
      </c>
      <c r="J52" s="1536">
        <v>25</v>
      </c>
      <c r="K52" s="1386">
        <v>46089</v>
      </c>
      <c r="L52" s="1386">
        <v>46117</v>
      </c>
      <c r="M52" s="1382">
        <f t="shared" si="0"/>
        <v>1</v>
      </c>
      <c r="N52" s="1533" t="s">
        <v>335</v>
      </c>
      <c r="O52" s="1533"/>
      <c r="P52" s="1533"/>
      <c r="Q52" s="1533"/>
      <c r="R52" s="1534" t="s">
        <v>1407</v>
      </c>
      <c r="S52" s="1534" t="s">
        <v>28</v>
      </c>
    </row>
    <row r="53" spans="2:19">
      <c r="B53" s="1383" t="s">
        <v>1728</v>
      </c>
      <c r="C53" s="1533" t="s">
        <v>1607</v>
      </c>
      <c r="D53" s="1383">
        <v>4702080084</v>
      </c>
      <c r="E53" s="1533" t="s">
        <v>102</v>
      </c>
      <c r="F53" s="1533" t="s">
        <v>436</v>
      </c>
      <c r="G53" s="1533" t="s">
        <v>437</v>
      </c>
      <c r="H53" s="1536">
        <v>204</v>
      </c>
      <c r="I53" s="1536">
        <v>204</v>
      </c>
      <c r="J53" s="1536">
        <v>34</v>
      </c>
      <c r="K53" s="1386">
        <v>46089</v>
      </c>
      <c r="L53" s="1386">
        <v>46117</v>
      </c>
      <c r="M53" s="1382">
        <f t="shared" si="0"/>
        <v>1</v>
      </c>
      <c r="N53" s="1533" t="s">
        <v>335</v>
      </c>
      <c r="O53" s="1533"/>
      <c r="P53" s="1533"/>
      <c r="Q53" s="1533"/>
      <c r="R53" s="1534"/>
      <c r="S53" s="1533"/>
    </row>
    <row r="54" spans="2:19">
      <c r="B54" s="1533" t="s">
        <v>1727</v>
      </c>
      <c r="C54" s="1533" t="s">
        <v>1607</v>
      </c>
      <c r="D54" s="1383">
        <v>4702080083</v>
      </c>
      <c r="E54" s="1533" t="s">
        <v>102</v>
      </c>
      <c r="F54" s="1533" t="s">
        <v>436</v>
      </c>
      <c r="G54" s="1533" t="s">
        <v>437</v>
      </c>
      <c r="H54" s="1536">
        <v>264</v>
      </c>
      <c r="I54" s="1536">
        <v>264</v>
      </c>
      <c r="J54" s="1536">
        <v>33</v>
      </c>
      <c r="K54" s="1386">
        <v>46089</v>
      </c>
      <c r="L54" s="1386">
        <v>46117</v>
      </c>
      <c r="M54" s="1382">
        <f t="shared" si="0"/>
        <v>1</v>
      </c>
      <c r="N54" s="1533" t="s">
        <v>335</v>
      </c>
      <c r="O54" s="1533"/>
      <c r="P54" s="1533"/>
      <c r="Q54" s="1533"/>
      <c r="R54" s="1534"/>
      <c r="S54" s="1533"/>
    </row>
    <row r="55" spans="2:19">
      <c r="B55" s="1383" t="s">
        <v>1728</v>
      </c>
      <c r="C55" s="1383" t="s">
        <v>1608</v>
      </c>
      <c r="D55" s="1383">
        <v>4702080082</v>
      </c>
      <c r="E55" s="1383" t="s">
        <v>102</v>
      </c>
      <c r="F55" s="1383" t="s">
        <v>439</v>
      </c>
      <c r="G55" s="1383" t="s">
        <v>440</v>
      </c>
      <c r="H55" s="1535">
        <v>294</v>
      </c>
      <c r="I55" s="1535">
        <v>294</v>
      </c>
      <c r="J55" s="1535">
        <v>49</v>
      </c>
      <c r="K55" s="1387">
        <v>46089</v>
      </c>
      <c r="L55" s="1387">
        <v>46117</v>
      </c>
      <c r="M55" s="1382">
        <f t="shared" si="0"/>
        <v>1</v>
      </c>
      <c r="N55" s="1533" t="s">
        <v>335</v>
      </c>
      <c r="O55" s="1383"/>
      <c r="P55" s="1383"/>
      <c r="Q55" s="1383"/>
      <c r="R55" s="1383" t="s">
        <v>1407</v>
      </c>
      <c r="S55" s="1383" t="s">
        <v>28</v>
      </c>
    </row>
    <row r="56" spans="2:19">
      <c r="B56" s="1533" t="s">
        <v>1728</v>
      </c>
      <c r="C56" s="1383" t="s">
        <v>1603</v>
      </c>
      <c r="D56" s="1383">
        <v>4702080082</v>
      </c>
      <c r="E56" s="1383" t="s">
        <v>102</v>
      </c>
      <c r="F56" s="1383" t="s">
        <v>442</v>
      </c>
      <c r="G56" s="1383" t="s">
        <v>443</v>
      </c>
      <c r="H56" s="1535">
        <v>294</v>
      </c>
      <c r="I56" s="1535">
        <v>294</v>
      </c>
      <c r="J56" s="1535">
        <v>49</v>
      </c>
      <c r="K56" s="1387">
        <v>46089</v>
      </c>
      <c r="L56" s="1387">
        <v>46117</v>
      </c>
      <c r="M56" s="1382">
        <f t="shared" si="0"/>
        <v>1</v>
      </c>
      <c r="N56" s="1533" t="s">
        <v>335</v>
      </c>
      <c r="O56" s="1383"/>
      <c r="P56" s="1383"/>
      <c r="Q56" s="1383"/>
      <c r="R56" s="1383" t="s">
        <v>1407</v>
      </c>
      <c r="S56" s="1383" t="s">
        <v>28</v>
      </c>
    </row>
    <row r="57" spans="2:19">
      <c r="B57" s="1383" t="s">
        <v>1728</v>
      </c>
      <c r="C57" s="1533" t="s">
        <v>1609</v>
      </c>
      <c r="D57" s="1383">
        <v>4702080082</v>
      </c>
      <c r="E57" s="1533" t="s">
        <v>102</v>
      </c>
      <c r="F57" s="1533" t="s">
        <v>445</v>
      </c>
      <c r="G57" s="1533" t="s">
        <v>446</v>
      </c>
      <c r="H57" s="1536">
        <v>294</v>
      </c>
      <c r="I57" s="1536">
        <v>294</v>
      </c>
      <c r="J57" s="1536">
        <v>49</v>
      </c>
      <c r="K57" s="1386">
        <v>46089</v>
      </c>
      <c r="L57" s="1386">
        <v>46117</v>
      </c>
      <c r="M57" s="1382">
        <f t="shared" si="0"/>
        <v>1</v>
      </c>
      <c r="N57" s="1533" t="s">
        <v>335</v>
      </c>
      <c r="O57" s="1533"/>
      <c r="P57" s="1533"/>
      <c r="Q57" s="1533"/>
      <c r="R57" s="1534" t="s">
        <v>1407</v>
      </c>
      <c r="S57" s="1534" t="s">
        <v>28</v>
      </c>
    </row>
    <row r="58" spans="2:19">
      <c r="B58" s="1383" t="s">
        <v>1728</v>
      </c>
      <c r="C58" s="1383" t="s">
        <v>1607</v>
      </c>
      <c r="D58" s="1383">
        <v>4702080082</v>
      </c>
      <c r="E58" s="1533" t="s">
        <v>102</v>
      </c>
      <c r="F58" s="1533" t="s">
        <v>436</v>
      </c>
      <c r="G58" s="1533" t="s">
        <v>437</v>
      </c>
      <c r="H58" s="1536">
        <v>330</v>
      </c>
      <c r="I58" s="1536">
        <v>330</v>
      </c>
      <c r="J58" s="1536">
        <v>55</v>
      </c>
      <c r="K58" s="1386">
        <v>46089</v>
      </c>
      <c r="L58" s="1386">
        <v>46117</v>
      </c>
      <c r="M58" s="1382">
        <f t="shared" si="0"/>
        <v>1</v>
      </c>
      <c r="N58" s="1533" t="s">
        <v>335</v>
      </c>
      <c r="O58" s="1533"/>
      <c r="P58" s="1533"/>
      <c r="Q58" s="1533"/>
      <c r="R58" s="1534"/>
      <c r="S58" s="1533"/>
    </row>
    <row r="59" spans="2:19">
      <c r="B59" s="1383"/>
      <c r="C59" s="1383" t="s">
        <v>414</v>
      </c>
      <c r="D59" s="1383">
        <v>4702067318</v>
      </c>
      <c r="E59" s="1383" t="s">
        <v>71</v>
      </c>
      <c r="F59" s="1383" t="s">
        <v>415</v>
      </c>
      <c r="G59" s="1383" t="s">
        <v>416</v>
      </c>
      <c r="H59" s="1535">
        <v>35</v>
      </c>
      <c r="I59" s="1535">
        <v>35</v>
      </c>
      <c r="J59" s="1535">
        <v>2</v>
      </c>
      <c r="K59" s="1387">
        <v>46117</v>
      </c>
      <c r="L59" s="1387">
        <v>46117</v>
      </c>
      <c r="M59" s="1382">
        <f t="shared" si="0"/>
        <v>1</v>
      </c>
      <c r="N59" s="1534" t="s">
        <v>335</v>
      </c>
      <c r="O59" s="1383"/>
      <c r="P59" s="1383"/>
      <c r="Q59" s="1383"/>
      <c r="R59" s="1534" t="s">
        <v>396</v>
      </c>
      <c r="S59" s="1534" t="s">
        <v>28</v>
      </c>
    </row>
    <row r="60" spans="2:19">
      <c r="B60" s="1533"/>
      <c r="C60" s="1533" t="s">
        <v>414</v>
      </c>
      <c r="D60" s="1533">
        <v>4702067319</v>
      </c>
      <c r="E60" s="1533" t="s">
        <v>71</v>
      </c>
      <c r="F60" s="1533" t="s">
        <v>415</v>
      </c>
      <c r="G60" s="1533" t="s">
        <v>416</v>
      </c>
      <c r="H60" s="1536">
        <v>101</v>
      </c>
      <c r="I60" s="1536">
        <v>101</v>
      </c>
      <c r="J60" s="1536">
        <v>3</v>
      </c>
      <c r="K60" s="1386">
        <v>46117</v>
      </c>
      <c r="L60" s="1386">
        <v>46117</v>
      </c>
      <c r="M60" s="1382">
        <f t="shared" si="0"/>
        <v>1</v>
      </c>
      <c r="N60" s="1534" t="s">
        <v>335</v>
      </c>
      <c r="O60" s="1533"/>
      <c r="P60" s="1533"/>
      <c r="Q60" s="1533"/>
      <c r="R60" s="1534" t="s">
        <v>396</v>
      </c>
      <c r="S60" s="1534" t="s">
        <v>28</v>
      </c>
    </row>
    <row r="61" spans="2:19">
      <c r="B61" s="1383"/>
      <c r="C61" s="1383" t="s">
        <v>414</v>
      </c>
      <c r="D61" s="1383">
        <v>4702067320</v>
      </c>
      <c r="E61" s="1383" t="s">
        <v>71</v>
      </c>
      <c r="F61" s="1383" t="s">
        <v>415</v>
      </c>
      <c r="G61" s="1383" t="s">
        <v>416</v>
      </c>
      <c r="H61" s="1535">
        <v>105</v>
      </c>
      <c r="I61" s="1535">
        <v>105</v>
      </c>
      <c r="J61" s="1535">
        <v>3</v>
      </c>
      <c r="K61" s="1387">
        <v>46117</v>
      </c>
      <c r="L61" s="1387">
        <v>46117</v>
      </c>
      <c r="M61" s="1382">
        <f t="shared" si="0"/>
        <v>1</v>
      </c>
      <c r="N61" s="1534" t="s">
        <v>335</v>
      </c>
      <c r="O61" s="1383"/>
      <c r="P61" s="1383"/>
      <c r="Q61" s="1383"/>
      <c r="R61" s="1534" t="s">
        <v>396</v>
      </c>
      <c r="S61" s="1534" t="s">
        <v>28</v>
      </c>
    </row>
    <row r="62" spans="2:19">
      <c r="B62" s="1383"/>
      <c r="C62" s="1383" t="s">
        <v>417</v>
      </c>
      <c r="D62" s="1383">
        <v>4702067325</v>
      </c>
      <c r="E62" s="1383" t="s">
        <v>71</v>
      </c>
      <c r="F62" s="1383" t="s">
        <v>418</v>
      </c>
      <c r="G62" s="1383" t="s">
        <v>419</v>
      </c>
      <c r="H62" s="1535">
        <v>149</v>
      </c>
      <c r="I62" s="1535">
        <v>149</v>
      </c>
      <c r="J62" s="1535">
        <v>5</v>
      </c>
      <c r="K62" s="1387">
        <v>46117</v>
      </c>
      <c r="L62" s="1387">
        <v>46117</v>
      </c>
      <c r="M62" s="1382">
        <f t="shared" si="0"/>
        <v>1</v>
      </c>
      <c r="N62" s="1383" t="s">
        <v>335</v>
      </c>
      <c r="O62" s="1383"/>
      <c r="P62" s="1383"/>
      <c r="Q62" s="1383"/>
      <c r="R62" s="1383"/>
      <c r="S62" s="1383"/>
    </row>
    <row r="63" spans="2:19">
      <c r="B63" s="1533"/>
      <c r="C63" s="1518" t="s">
        <v>1587</v>
      </c>
      <c r="D63" s="1533">
        <v>4702095656</v>
      </c>
      <c r="E63" s="1533" t="s">
        <v>1652</v>
      </c>
      <c r="F63" s="1384">
        <v>710967894001</v>
      </c>
      <c r="G63" s="1533" t="s">
        <v>334</v>
      </c>
      <c r="H63" s="1536">
        <v>240</v>
      </c>
      <c r="I63" s="1536">
        <v>240</v>
      </c>
      <c r="J63" s="1536">
        <v>12</v>
      </c>
      <c r="K63" s="1434"/>
      <c r="L63" s="1386">
        <v>46117</v>
      </c>
      <c r="M63" s="1382">
        <f t="shared" si="0"/>
        <v>1</v>
      </c>
      <c r="N63" s="1534" t="s">
        <v>335</v>
      </c>
      <c r="O63" s="1533"/>
      <c r="P63" s="1533"/>
      <c r="Q63" s="1533"/>
      <c r="R63" s="1533" t="s">
        <v>1407</v>
      </c>
      <c r="S63" s="1533"/>
    </row>
    <row r="64" spans="2:19">
      <c r="B64" s="1533"/>
      <c r="C64" s="1519" t="s">
        <v>1587</v>
      </c>
      <c r="D64" s="1533">
        <v>4702095655</v>
      </c>
      <c r="E64" s="1533" t="s">
        <v>102</v>
      </c>
      <c r="F64" s="1384">
        <v>710967894001</v>
      </c>
      <c r="G64" s="1533" t="s">
        <v>334</v>
      </c>
      <c r="H64" s="1536">
        <v>3760</v>
      </c>
      <c r="I64" s="1536">
        <v>3866</v>
      </c>
      <c r="J64" s="1536">
        <v>183</v>
      </c>
      <c r="K64" s="1386"/>
      <c r="L64" s="1386">
        <v>46110</v>
      </c>
      <c r="M64" s="1382">
        <f t="shared" si="0"/>
        <v>1.0281914893617021</v>
      </c>
      <c r="N64" s="1533" t="s">
        <v>1755</v>
      </c>
      <c r="O64" s="1508"/>
      <c r="P64" s="1533"/>
      <c r="Q64" s="1533"/>
      <c r="R64" s="1533" t="s">
        <v>1407</v>
      </c>
      <c r="S64" s="1533"/>
    </row>
    <row r="65" spans="2:19">
      <c r="B65" s="1383"/>
      <c r="C65" s="1383" t="s">
        <v>430</v>
      </c>
      <c r="D65" s="1383">
        <v>4702067333</v>
      </c>
      <c r="E65" s="1383" t="s">
        <v>71</v>
      </c>
      <c r="F65" s="1383" t="s">
        <v>347</v>
      </c>
      <c r="G65" s="1383" t="s">
        <v>344</v>
      </c>
      <c r="H65" s="1535">
        <v>141</v>
      </c>
      <c r="I65" s="1535">
        <v>141</v>
      </c>
      <c r="J65" s="1535">
        <v>9</v>
      </c>
      <c r="K65" s="1387">
        <v>46117</v>
      </c>
      <c r="L65" s="1387">
        <v>46117</v>
      </c>
      <c r="M65" s="1382">
        <f t="shared" si="0"/>
        <v>1</v>
      </c>
      <c r="N65" s="1383" t="s">
        <v>335</v>
      </c>
      <c r="O65" s="1383" t="s">
        <v>1724</v>
      </c>
      <c r="P65" s="1383"/>
      <c r="Q65" s="1383"/>
      <c r="R65" s="1383"/>
      <c r="S65" s="1383"/>
    </row>
    <row r="66" spans="2:19">
      <c r="B66" s="1533"/>
      <c r="C66" s="1533" t="s">
        <v>431</v>
      </c>
      <c r="D66" s="1533">
        <v>4702067333</v>
      </c>
      <c r="E66" s="1533" t="s">
        <v>71</v>
      </c>
      <c r="F66" s="1533" t="s">
        <v>402</v>
      </c>
      <c r="G66" s="1533" t="s">
        <v>393</v>
      </c>
      <c r="H66" s="1536">
        <v>211</v>
      </c>
      <c r="I66" s="1536">
        <v>211</v>
      </c>
      <c r="J66" s="1536">
        <v>13</v>
      </c>
      <c r="K66" s="1386">
        <v>46117</v>
      </c>
      <c r="L66" s="1386">
        <v>46117</v>
      </c>
      <c r="M66" s="1382">
        <f t="shared" si="0"/>
        <v>1</v>
      </c>
      <c r="N66" s="1533" t="s">
        <v>335</v>
      </c>
      <c r="O66" s="1533"/>
      <c r="P66" s="1533"/>
      <c r="Q66" s="1533"/>
      <c r="R66" s="1533"/>
      <c r="S66" s="1533"/>
    </row>
    <row r="67" spans="2:19">
      <c r="B67" s="1383"/>
      <c r="C67" s="1383" t="s">
        <v>432</v>
      </c>
      <c r="D67" s="1383">
        <v>4702067333</v>
      </c>
      <c r="E67" s="1383" t="s">
        <v>71</v>
      </c>
      <c r="F67" s="1383" t="s">
        <v>313</v>
      </c>
      <c r="G67" s="1383" t="s">
        <v>312</v>
      </c>
      <c r="H67" s="1535">
        <v>90</v>
      </c>
      <c r="I67" s="1535">
        <v>90</v>
      </c>
      <c r="J67" s="1535">
        <v>7</v>
      </c>
      <c r="K67" s="1387">
        <v>46117</v>
      </c>
      <c r="L67" s="1387">
        <v>46117</v>
      </c>
      <c r="M67" s="1382">
        <f t="shared" si="0"/>
        <v>1</v>
      </c>
      <c r="N67" s="1383" t="s">
        <v>335</v>
      </c>
      <c r="O67" s="1383"/>
      <c r="P67" s="1383"/>
      <c r="Q67" s="1383"/>
      <c r="R67" s="1383"/>
      <c r="S67" s="1383"/>
    </row>
    <row r="68" spans="2:19">
      <c r="B68" s="1533"/>
      <c r="C68" s="1533" t="s">
        <v>434</v>
      </c>
      <c r="D68" s="1533">
        <v>4702067336</v>
      </c>
      <c r="E68" s="1533" t="s">
        <v>71</v>
      </c>
      <c r="F68" s="1533" t="s">
        <v>321</v>
      </c>
      <c r="G68" s="1533" t="s">
        <v>320</v>
      </c>
      <c r="H68" s="1536">
        <v>35</v>
      </c>
      <c r="I68" s="1536">
        <v>35</v>
      </c>
      <c r="J68" s="1536">
        <v>3</v>
      </c>
      <c r="K68" s="1386">
        <v>46117</v>
      </c>
      <c r="L68" s="1386">
        <v>46117</v>
      </c>
      <c r="M68" s="1382">
        <f t="shared" si="0"/>
        <v>1</v>
      </c>
      <c r="N68" s="1533" t="s">
        <v>335</v>
      </c>
      <c r="O68" s="1533"/>
      <c r="P68" s="1533"/>
      <c r="Q68" s="1533"/>
      <c r="R68" s="1533"/>
      <c r="S68" s="1533"/>
    </row>
    <row r="69" spans="2:19">
      <c r="B69" s="1383"/>
      <c r="C69" s="1383" t="s">
        <v>1520</v>
      </c>
      <c r="D69" s="1383">
        <v>4702095844</v>
      </c>
      <c r="E69" s="1383" t="s">
        <v>102</v>
      </c>
      <c r="F69" s="1385">
        <v>710967632002</v>
      </c>
      <c r="G69" s="1383" t="s">
        <v>769</v>
      </c>
      <c r="H69" s="1383">
        <v>3760</v>
      </c>
      <c r="I69" s="1539">
        <v>0</v>
      </c>
      <c r="J69" s="1383"/>
      <c r="K69" s="1387">
        <v>46117</v>
      </c>
      <c r="L69" s="1387">
        <v>46117</v>
      </c>
      <c r="M69" s="1382">
        <f t="shared" si="0"/>
        <v>0</v>
      </c>
      <c r="N69" s="1533" t="s">
        <v>1750</v>
      </c>
      <c r="O69" s="1383"/>
      <c r="P69" s="1383"/>
      <c r="Q69" s="1383"/>
      <c r="R69" s="1383"/>
      <c r="S69" s="1383"/>
    </row>
    <row r="70" spans="2:19">
      <c r="B70" s="1533"/>
      <c r="C70" s="1533" t="s">
        <v>1521</v>
      </c>
      <c r="D70" s="1533">
        <v>4702095844</v>
      </c>
      <c r="E70" s="1533" t="s">
        <v>102</v>
      </c>
      <c r="F70" s="1384">
        <v>710967632005</v>
      </c>
      <c r="G70" s="1533" t="s">
        <v>1523</v>
      </c>
      <c r="H70" s="1533">
        <v>3760</v>
      </c>
      <c r="I70" s="1538">
        <v>0</v>
      </c>
      <c r="J70" s="1533"/>
      <c r="K70" s="1386">
        <v>46117</v>
      </c>
      <c r="L70" s="1386">
        <v>46117</v>
      </c>
      <c r="M70" s="1382">
        <f t="shared" si="0"/>
        <v>0</v>
      </c>
      <c r="N70" s="1383" t="s">
        <v>1723</v>
      </c>
      <c r="O70" s="1533"/>
      <c r="P70" s="1533"/>
      <c r="Q70" s="1533"/>
      <c r="R70" s="1533"/>
      <c r="S70" s="1533"/>
    </row>
    <row r="71" spans="2:19">
      <c r="B71" s="1383"/>
      <c r="C71" s="1383" t="s">
        <v>1522</v>
      </c>
      <c r="D71" s="1383">
        <v>4702095844</v>
      </c>
      <c r="E71" s="1383" t="s">
        <v>102</v>
      </c>
      <c r="F71" s="1385">
        <v>710967632010</v>
      </c>
      <c r="G71" s="1383" t="s">
        <v>111</v>
      </c>
      <c r="H71" s="1383">
        <v>2820</v>
      </c>
      <c r="I71" s="1383">
        <v>2350</v>
      </c>
      <c r="J71" s="1383">
        <v>135</v>
      </c>
      <c r="K71" s="1387">
        <v>46117</v>
      </c>
      <c r="L71" s="1387">
        <v>46117</v>
      </c>
      <c r="M71" s="1382">
        <f t="shared" si="0"/>
        <v>0.83333333333333337</v>
      </c>
      <c r="N71" s="1533" t="s">
        <v>390</v>
      </c>
      <c r="O71" s="1383"/>
      <c r="P71" s="1383"/>
      <c r="Q71" s="1383"/>
      <c r="R71" s="1383"/>
      <c r="S71" s="1383"/>
    </row>
    <row r="72" spans="2:19">
      <c r="B72" s="1533"/>
      <c r="C72" s="1533" t="s">
        <v>1520</v>
      </c>
      <c r="D72" s="1533">
        <v>4702095845</v>
      </c>
      <c r="E72" s="1533" t="s">
        <v>43</v>
      </c>
      <c r="F72" s="1384">
        <v>710967632002</v>
      </c>
      <c r="G72" s="1533" t="s">
        <v>769</v>
      </c>
      <c r="H72" s="1533">
        <v>240</v>
      </c>
      <c r="I72" s="1538">
        <v>0</v>
      </c>
      <c r="J72" s="1533"/>
      <c r="K72" s="1386">
        <v>46117</v>
      </c>
      <c r="L72" s="1386">
        <v>46117</v>
      </c>
      <c r="M72" s="1382">
        <f t="shared" ref="M72:M95" si="1">+I72/H72</f>
        <v>0</v>
      </c>
      <c r="N72" s="1533" t="s">
        <v>1750</v>
      </c>
      <c r="O72" s="1533"/>
      <c r="P72" s="1533"/>
      <c r="Q72" s="1533"/>
      <c r="R72" s="1533"/>
      <c r="S72" s="1533"/>
    </row>
    <row r="73" spans="2:19">
      <c r="B73" s="1383"/>
      <c r="C73" s="1383" t="s">
        <v>1521</v>
      </c>
      <c r="D73" s="1383">
        <v>4702095845</v>
      </c>
      <c r="E73" s="1383" t="s">
        <v>43</v>
      </c>
      <c r="F73" s="1385">
        <v>710967632005</v>
      </c>
      <c r="G73" s="1383" t="s">
        <v>1523</v>
      </c>
      <c r="H73" s="1383">
        <v>240</v>
      </c>
      <c r="I73" s="1539">
        <v>0</v>
      </c>
      <c r="J73" s="1383"/>
      <c r="K73" s="1387">
        <v>46117</v>
      </c>
      <c r="L73" s="1387">
        <v>46117</v>
      </c>
      <c r="M73" s="1382">
        <f t="shared" si="1"/>
        <v>0</v>
      </c>
      <c r="N73" s="1383" t="s">
        <v>1723</v>
      </c>
      <c r="O73" s="1383"/>
      <c r="P73" s="1383"/>
      <c r="Q73" s="1383"/>
      <c r="R73" s="1383"/>
      <c r="S73" s="1383"/>
    </row>
    <row r="74" spans="2:19">
      <c r="B74" s="1408"/>
      <c r="C74" s="1408" t="s">
        <v>1522</v>
      </c>
      <c r="D74" s="1408">
        <v>4702095845</v>
      </c>
      <c r="E74" s="1408" t="s">
        <v>43</v>
      </c>
      <c r="F74" s="1409">
        <v>710967632010</v>
      </c>
      <c r="G74" s="1408" t="s">
        <v>111</v>
      </c>
      <c r="H74" s="1535">
        <v>180</v>
      </c>
      <c r="I74" s="1535">
        <v>180</v>
      </c>
      <c r="J74" s="1535">
        <v>11</v>
      </c>
      <c r="K74" s="1517">
        <v>46117</v>
      </c>
      <c r="L74" s="1410">
        <v>46117</v>
      </c>
      <c r="M74" s="1537">
        <f t="shared" si="1"/>
        <v>1</v>
      </c>
      <c r="N74" s="1408" t="s">
        <v>390</v>
      </c>
      <c r="O74" s="1408"/>
      <c r="P74" s="1408"/>
      <c r="Q74" s="1408"/>
      <c r="R74" s="1408"/>
      <c r="S74" s="1408"/>
    </row>
    <row r="75" spans="2:19">
      <c r="B75" s="1533"/>
      <c r="C75" s="1408" t="s">
        <v>1647</v>
      </c>
      <c r="D75" s="1408">
        <v>4702050924</v>
      </c>
      <c r="E75" s="1408" t="s">
        <v>102</v>
      </c>
      <c r="F75" s="1409">
        <v>782581596001</v>
      </c>
      <c r="G75" s="1408" t="s">
        <v>334</v>
      </c>
      <c r="H75" s="1408">
        <v>9</v>
      </c>
      <c r="I75" s="1539">
        <v>0</v>
      </c>
      <c r="J75" s="1408"/>
      <c r="K75" s="1435"/>
      <c r="L75" s="1410">
        <v>46117</v>
      </c>
      <c r="M75" s="1382">
        <f t="shared" si="1"/>
        <v>0</v>
      </c>
      <c r="N75" s="1533" t="s">
        <v>1723</v>
      </c>
      <c r="O75" s="1533"/>
      <c r="P75" s="1533"/>
      <c r="Q75" s="1533"/>
      <c r="R75" s="1533"/>
      <c r="S75" s="1533"/>
    </row>
    <row r="76" spans="2:19">
      <c r="B76" s="1533"/>
      <c r="C76" s="1533" t="s">
        <v>1648</v>
      </c>
      <c r="D76" s="1533">
        <v>4702050919</v>
      </c>
      <c r="E76" s="1533" t="s">
        <v>102</v>
      </c>
      <c r="F76" s="1384">
        <v>782528496001</v>
      </c>
      <c r="G76" s="1533" t="s">
        <v>334</v>
      </c>
      <c r="H76" s="1533">
        <v>18</v>
      </c>
      <c r="I76" s="1538">
        <v>0</v>
      </c>
      <c r="J76" s="1533"/>
      <c r="K76" s="1435"/>
      <c r="L76" s="1386">
        <v>46117</v>
      </c>
      <c r="M76" s="1382">
        <f t="shared" si="1"/>
        <v>0</v>
      </c>
      <c r="N76" s="1533" t="s">
        <v>1723</v>
      </c>
      <c r="O76" s="1533"/>
      <c r="P76" s="1533"/>
      <c r="Q76" s="1533"/>
      <c r="R76" s="1533"/>
      <c r="S76" s="1533"/>
    </row>
    <row r="77" spans="2:19">
      <c r="B77" s="1533"/>
      <c r="C77" s="1533" t="s">
        <v>1648</v>
      </c>
      <c r="D77" s="1533">
        <v>4702050920</v>
      </c>
      <c r="E77" s="1533" t="s">
        <v>71</v>
      </c>
      <c r="F77" s="1384">
        <v>782528496001</v>
      </c>
      <c r="G77" s="1533" t="s">
        <v>334</v>
      </c>
      <c r="H77" s="1533">
        <v>30</v>
      </c>
      <c r="I77" s="1538">
        <v>0</v>
      </c>
      <c r="J77" s="1533"/>
      <c r="L77" s="1386">
        <v>46117</v>
      </c>
      <c r="M77" s="1382">
        <f t="shared" si="1"/>
        <v>0</v>
      </c>
      <c r="N77" s="1533" t="s">
        <v>1723</v>
      </c>
      <c r="O77" s="1533"/>
      <c r="P77" s="1533"/>
      <c r="Q77" s="1533"/>
      <c r="R77" s="1533"/>
      <c r="S77" s="1533"/>
    </row>
    <row r="78" spans="2:19">
      <c r="B78" s="1533"/>
      <c r="C78" s="1533" t="s">
        <v>1648</v>
      </c>
      <c r="D78" s="1533">
        <v>4702050921</v>
      </c>
      <c r="E78" s="1533" t="s">
        <v>238</v>
      </c>
      <c r="F78" s="1384">
        <v>782528496001</v>
      </c>
      <c r="G78" s="1533" t="s">
        <v>334</v>
      </c>
      <c r="H78" s="1533">
        <v>30</v>
      </c>
      <c r="I78" s="1538">
        <v>0</v>
      </c>
      <c r="J78" s="1533"/>
      <c r="L78" s="1386">
        <v>46117</v>
      </c>
      <c r="M78" s="1382">
        <f t="shared" si="1"/>
        <v>0</v>
      </c>
      <c r="N78" s="1533" t="s">
        <v>1723</v>
      </c>
      <c r="O78" s="1533"/>
      <c r="P78" s="1533" t="s">
        <v>1733</v>
      </c>
      <c r="Q78" s="1533"/>
      <c r="R78" s="1533"/>
      <c r="S78" s="1533"/>
    </row>
    <row r="79" spans="2:19">
      <c r="B79" s="1533"/>
      <c r="C79" s="1533" t="s">
        <v>1647</v>
      </c>
      <c r="D79" s="1533">
        <v>4702050922</v>
      </c>
      <c r="E79" s="1533" t="s">
        <v>25</v>
      </c>
      <c r="F79" s="1384">
        <v>782581596001</v>
      </c>
      <c r="G79" s="1533" t="s">
        <v>334</v>
      </c>
      <c r="H79" s="1533">
        <v>30</v>
      </c>
      <c r="I79" s="1538">
        <v>0</v>
      </c>
      <c r="J79" s="1533"/>
      <c r="L79" s="1386">
        <v>46117</v>
      </c>
      <c r="M79" s="1382">
        <f t="shared" si="1"/>
        <v>0</v>
      </c>
      <c r="N79" s="1533" t="s">
        <v>1723</v>
      </c>
      <c r="O79" s="1533"/>
      <c r="P79" s="1533"/>
      <c r="Q79" s="1533"/>
      <c r="R79" s="1533"/>
      <c r="S79" s="1533"/>
    </row>
    <row r="80" spans="2:19">
      <c r="B80" s="1533"/>
      <c r="C80" s="1533" t="s">
        <v>1647</v>
      </c>
      <c r="D80" s="1533">
        <v>4702050925</v>
      </c>
      <c r="E80" s="1533" t="s">
        <v>71</v>
      </c>
      <c r="F80" s="1384">
        <v>782581596001</v>
      </c>
      <c r="G80" s="1533" t="s">
        <v>334</v>
      </c>
      <c r="H80" s="1533">
        <v>30</v>
      </c>
      <c r="I80" s="1538">
        <v>0</v>
      </c>
      <c r="J80" s="1533"/>
      <c r="L80" s="1386">
        <v>46117</v>
      </c>
      <c r="M80" s="1382">
        <f t="shared" si="1"/>
        <v>0</v>
      </c>
      <c r="N80" s="1533" t="s">
        <v>1723</v>
      </c>
      <c r="O80" s="1533"/>
      <c r="P80" s="1533"/>
      <c r="Q80" s="1533"/>
      <c r="R80" s="1533"/>
      <c r="S80" s="1533"/>
    </row>
    <row r="81" spans="2:19">
      <c r="B81" s="1533"/>
      <c r="C81" s="1533" t="s">
        <v>1647</v>
      </c>
      <c r="D81" s="1533">
        <v>4702050926</v>
      </c>
      <c r="E81" s="1533" t="s">
        <v>238</v>
      </c>
      <c r="F81" s="1384">
        <v>782581596001</v>
      </c>
      <c r="G81" s="1533" t="s">
        <v>334</v>
      </c>
      <c r="H81" s="1533">
        <v>40</v>
      </c>
      <c r="I81" s="1538">
        <v>0</v>
      </c>
      <c r="J81" s="1533"/>
      <c r="L81" s="1386">
        <v>46117</v>
      </c>
      <c r="M81" s="1382">
        <f t="shared" si="1"/>
        <v>0</v>
      </c>
      <c r="N81" s="1533" t="s">
        <v>1723</v>
      </c>
      <c r="O81" s="1533"/>
      <c r="P81" s="1533"/>
      <c r="Q81" s="1533"/>
      <c r="R81" s="1533"/>
      <c r="S81" s="1533"/>
    </row>
    <row r="82" spans="2:19">
      <c r="B82" s="1533"/>
      <c r="C82" s="1533" t="s">
        <v>1649</v>
      </c>
      <c r="D82" s="1533">
        <v>4702095656</v>
      </c>
      <c r="E82" s="1533" t="s">
        <v>1652</v>
      </c>
      <c r="F82" s="1384">
        <v>710967894500</v>
      </c>
      <c r="G82" s="1533" t="s">
        <v>111</v>
      </c>
      <c r="H82" s="1533">
        <v>72</v>
      </c>
      <c r="I82" s="1538">
        <v>0</v>
      </c>
      <c r="J82" s="1533"/>
      <c r="L82" s="1386">
        <v>46117</v>
      </c>
      <c r="M82" s="1382">
        <f t="shared" si="1"/>
        <v>0</v>
      </c>
      <c r="N82" s="1533" t="s">
        <v>425</v>
      </c>
      <c r="O82" s="1533"/>
      <c r="P82" s="1533"/>
      <c r="Q82" s="1533"/>
      <c r="R82" s="1533"/>
      <c r="S82" s="1533"/>
    </row>
    <row r="83" spans="2:19">
      <c r="B83" s="1533"/>
      <c r="C83" s="1533" t="s">
        <v>1647</v>
      </c>
      <c r="D83" s="1533">
        <v>4702050923</v>
      </c>
      <c r="E83" s="1533" t="s">
        <v>102</v>
      </c>
      <c r="F83" s="1384">
        <v>782581596001</v>
      </c>
      <c r="G83" s="1533" t="s">
        <v>334</v>
      </c>
      <c r="H83" s="1533">
        <v>91</v>
      </c>
      <c r="I83" s="1538">
        <v>0</v>
      </c>
      <c r="J83" s="1533"/>
      <c r="L83" s="1386">
        <v>46117</v>
      </c>
      <c r="M83" s="1382">
        <f t="shared" si="1"/>
        <v>0</v>
      </c>
      <c r="N83" s="1533" t="s">
        <v>1723</v>
      </c>
      <c r="O83" s="1533"/>
      <c r="P83" s="1533"/>
      <c r="Q83" s="1533"/>
      <c r="R83" s="1533"/>
      <c r="S83" s="1533"/>
    </row>
    <row r="84" spans="2:19">
      <c r="B84" s="1533"/>
      <c r="C84" s="1533" t="s">
        <v>1650</v>
      </c>
      <c r="D84" s="1533">
        <v>4702095660</v>
      </c>
      <c r="E84" s="1533" t="s">
        <v>102</v>
      </c>
      <c r="F84" s="1533" t="s">
        <v>1653</v>
      </c>
      <c r="G84" s="1533" t="s">
        <v>1654</v>
      </c>
      <c r="H84" s="1533">
        <v>100</v>
      </c>
      <c r="I84" s="1538">
        <v>0</v>
      </c>
      <c r="J84" s="1533"/>
      <c r="L84" s="1386">
        <v>46117</v>
      </c>
      <c r="M84" s="1382">
        <f t="shared" si="1"/>
        <v>0</v>
      </c>
      <c r="N84" s="1533" t="s">
        <v>1723</v>
      </c>
      <c r="O84" s="1533"/>
      <c r="P84" s="1533"/>
      <c r="Q84" s="1533"/>
      <c r="R84" s="1533"/>
      <c r="S84" s="1533"/>
    </row>
    <row r="85" spans="2:19">
      <c r="B85" s="1533"/>
      <c r="C85" s="1533" t="s">
        <v>1584</v>
      </c>
      <c r="D85" s="1533">
        <v>4702096674</v>
      </c>
      <c r="E85" s="1533" t="s">
        <v>43</v>
      </c>
      <c r="F85" s="1384">
        <v>710804257063</v>
      </c>
      <c r="G85" s="1533" t="s">
        <v>1585</v>
      </c>
      <c r="H85" s="1533">
        <v>143</v>
      </c>
      <c r="I85" s="1538">
        <v>0</v>
      </c>
      <c r="J85" s="1533"/>
      <c r="L85" s="1386">
        <v>46117</v>
      </c>
      <c r="M85" s="1382">
        <f t="shared" si="1"/>
        <v>0</v>
      </c>
      <c r="N85" s="1533" t="s">
        <v>1722</v>
      </c>
      <c r="O85" s="1533"/>
      <c r="P85" s="1533"/>
      <c r="Q85" s="1533"/>
      <c r="R85" s="1533"/>
      <c r="S85" s="1533"/>
    </row>
    <row r="86" spans="2:19">
      <c r="B86" s="1533"/>
      <c r="C86" s="1533" t="s">
        <v>1648</v>
      </c>
      <c r="D86" s="1533">
        <v>4702050918</v>
      </c>
      <c r="E86" s="1533" t="s">
        <v>102</v>
      </c>
      <c r="F86" s="1384">
        <v>782528496001</v>
      </c>
      <c r="G86" s="1533" t="s">
        <v>334</v>
      </c>
      <c r="H86" s="1533">
        <v>175</v>
      </c>
      <c r="I86" s="1538">
        <v>0</v>
      </c>
      <c r="J86" s="1533"/>
      <c r="L86" s="1386">
        <v>46117</v>
      </c>
      <c r="M86" s="1382">
        <f t="shared" si="1"/>
        <v>0</v>
      </c>
      <c r="N86" s="1533" t="s">
        <v>1723</v>
      </c>
      <c r="O86" s="1533"/>
      <c r="P86" s="1533"/>
      <c r="Q86" s="1533"/>
      <c r="R86" s="1533"/>
      <c r="S86" s="1533"/>
    </row>
    <row r="87" spans="2:19">
      <c r="B87" s="1513"/>
      <c r="C87" s="1513" t="s">
        <v>1651</v>
      </c>
      <c r="D87" s="1513">
        <v>4702095656</v>
      </c>
      <c r="E87" s="1513" t="s">
        <v>1652</v>
      </c>
      <c r="F87" s="1516">
        <v>710967894002</v>
      </c>
      <c r="G87" s="1513" t="s">
        <v>769</v>
      </c>
      <c r="H87" s="1513">
        <v>180</v>
      </c>
      <c r="I87" s="1538">
        <v>0</v>
      </c>
      <c r="J87" s="1513"/>
      <c r="L87" s="1514">
        <v>46117</v>
      </c>
      <c r="M87" s="1515">
        <f t="shared" si="1"/>
        <v>0</v>
      </c>
      <c r="N87" s="1513" t="s">
        <v>425</v>
      </c>
      <c r="O87" s="1513"/>
      <c r="P87" s="1513"/>
      <c r="Q87" s="1513"/>
      <c r="R87" s="1513"/>
      <c r="S87" s="1513"/>
    </row>
    <row r="88" spans="2:19">
      <c r="B88" s="1533"/>
      <c r="C88" s="1533" t="s">
        <v>417</v>
      </c>
      <c r="D88" s="1533">
        <v>4702067326</v>
      </c>
      <c r="E88" s="1533" t="s">
        <v>71</v>
      </c>
      <c r="F88" s="1533" t="s">
        <v>418</v>
      </c>
      <c r="G88" s="1533" t="s">
        <v>419</v>
      </c>
      <c r="H88" s="1536">
        <v>765</v>
      </c>
      <c r="I88" s="1536">
        <v>762</v>
      </c>
      <c r="J88" s="1536">
        <v>19</v>
      </c>
      <c r="K88" s="1435">
        <v>46117</v>
      </c>
      <c r="L88" s="1386">
        <v>46117</v>
      </c>
      <c r="M88" s="1382">
        <f t="shared" si="1"/>
        <v>0.99607843137254903</v>
      </c>
      <c r="N88" s="1533" t="s">
        <v>1710</v>
      </c>
      <c r="O88" s="1533"/>
      <c r="P88" s="1533"/>
      <c r="Q88" s="1533"/>
      <c r="R88" s="1533"/>
      <c r="S88" s="1533"/>
    </row>
    <row r="89" spans="2:19">
      <c r="B89" s="1533"/>
      <c r="C89" s="1533" t="s">
        <v>1586</v>
      </c>
      <c r="D89" s="1533">
        <v>4702095664</v>
      </c>
      <c r="E89" s="1533" t="s">
        <v>1652</v>
      </c>
      <c r="F89" s="1533" t="s">
        <v>1588</v>
      </c>
      <c r="G89" s="1533" t="s">
        <v>1589</v>
      </c>
      <c r="H89" s="1536">
        <v>304</v>
      </c>
      <c r="I89" s="1536">
        <v>304</v>
      </c>
      <c r="J89" s="1536">
        <v>19</v>
      </c>
      <c r="L89" s="1386">
        <v>46117</v>
      </c>
      <c r="M89" s="1382">
        <f t="shared" si="1"/>
        <v>1</v>
      </c>
      <c r="N89" s="1533" t="s">
        <v>390</v>
      </c>
      <c r="O89" s="1533"/>
      <c r="P89" s="1533"/>
      <c r="Q89" s="1533"/>
      <c r="R89" s="1533"/>
      <c r="S89" s="1533"/>
    </row>
    <row r="90" spans="2:19">
      <c r="B90" s="1533"/>
      <c r="C90" s="1533" t="s">
        <v>1650</v>
      </c>
      <c r="D90" s="1533">
        <v>4702095661</v>
      </c>
      <c r="E90" s="1533" t="s">
        <v>1652</v>
      </c>
      <c r="F90" s="1533" t="s">
        <v>1653</v>
      </c>
      <c r="G90" s="1533" t="s">
        <v>1654</v>
      </c>
      <c r="H90" s="1533">
        <v>320</v>
      </c>
      <c r="I90" s="1538">
        <v>0</v>
      </c>
      <c r="J90" s="1533"/>
      <c r="L90" s="1386">
        <v>46117</v>
      </c>
      <c r="M90" s="1382">
        <f t="shared" si="1"/>
        <v>0</v>
      </c>
      <c r="N90" s="1533" t="s">
        <v>1723</v>
      </c>
      <c r="O90" s="1533"/>
      <c r="P90" s="1533"/>
      <c r="Q90" s="1533"/>
      <c r="R90" s="1533"/>
      <c r="S90" s="1533"/>
    </row>
    <row r="91" spans="2:19">
      <c r="B91" s="1533"/>
      <c r="C91" s="1533" t="s">
        <v>1649</v>
      </c>
      <c r="D91" s="1533">
        <v>4702095655</v>
      </c>
      <c r="E91" s="1533" t="s">
        <v>102</v>
      </c>
      <c r="F91" s="1384">
        <v>710967894500</v>
      </c>
      <c r="G91" s="1533" t="s">
        <v>111</v>
      </c>
      <c r="H91" s="1533">
        <v>1128</v>
      </c>
      <c r="I91" s="1538">
        <v>0</v>
      </c>
      <c r="J91" s="1533"/>
      <c r="L91" s="1386">
        <v>46117</v>
      </c>
      <c r="M91" s="1382">
        <f t="shared" si="1"/>
        <v>0</v>
      </c>
      <c r="N91" s="1533" t="s">
        <v>425</v>
      </c>
      <c r="O91" s="1533"/>
      <c r="P91" s="1533"/>
      <c r="Q91" s="1533"/>
      <c r="R91" s="1533"/>
      <c r="S91" s="1533"/>
    </row>
    <row r="92" spans="2:19">
      <c r="B92" s="1513"/>
      <c r="C92" s="1513" t="s">
        <v>1651</v>
      </c>
      <c r="D92" s="1513">
        <v>4702095655</v>
      </c>
      <c r="E92" s="1513" t="s">
        <v>102</v>
      </c>
      <c r="F92" s="1516">
        <v>710967894002</v>
      </c>
      <c r="G92" s="1513" t="s">
        <v>769</v>
      </c>
      <c r="H92" s="1513">
        <v>2820</v>
      </c>
      <c r="I92" s="1538">
        <v>0</v>
      </c>
      <c r="J92" s="1513"/>
      <c r="L92" s="1514">
        <v>46117</v>
      </c>
      <c r="M92" s="1515">
        <f t="shared" si="1"/>
        <v>0</v>
      </c>
      <c r="N92" s="1513" t="s">
        <v>425</v>
      </c>
      <c r="O92" s="1513"/>
      <c r="P92" s="1513"/>
      <c r="Q92" s="1513"/>
      <c r="R92" s="1513"/>
      <c r="S92" s="1513"/>
    </row>
    <row r="93" spans="2:19">
      <c r="B93" s="1533"/>
      <c r="C93" s="1533" t="s">
        <v>1650</v>
      </c>
      <c r="D93" s="1533">
        <v>4702095659</v>
      </c>
      <c r="E93" s="1533" t="s">
        <v>102</v>
      </c>
      <c r="F93" s="1533" t="s">
        <v>1653</v>
      </c>
      <c r="G93" s="1533" t="s">
        <v>1654</v>
      </c>
      <c r="H93" s="1533">
        <v>3580</v>
      </c>
      <c r="I93" s="1538">
        <v>0</v>
      </c>
      <c r="J93" s="1533"/>
      <c r="L93" s="1386">
        <v>46117</v>
      </c>
      <c r="M93" s="1382">
        <f t="shared" si="1"/>
        <v>0</v>
      </c>
      <c r="N93" s="1533" t="s">
        <v>1723</v>
      </c>
      <c r="O93" s="1533"/>
      <c r="P93" s="1533"/>
      <c r="Q93" s="1533"/>
      <c r="R93" s="1533"/>
      <c r="S93" s="1533"/>
    </row>
    <row r="94" spans="2:19">
      <c r="B94" s="1533"/>
      <c r="C94" s="1518" t="s">
        <v>1730</v>
      </c>
      <c r="D94" s="1533">
        <v>4702095658</v>
      </c>
      <c r="E94" s="1533" t="s">
        <v>1732</v>
      </c>
      <c r="F94" s="1384">
        <v>710968973003</v>
      </c>
      <c r="G94" s="1533" t="s">
        <v>861</v>
      </c>
      <c r="H94" s="1536">
        <v>500</v>
      </c>
      <c r="I94" s="1536">
        <v>508</v>
      </c>
      <c r="J94" s="1536">
        <v>31</v>
      </c>
      <c r="L94" s="1386">
        <v>46124</v>
      </c>
      <c r="M94" s="1382">
        <f>+I94/H94</f>
        <v>1.016</v>
      </c>
      <c r="N94" s="1533" t="s">
        <v>335</v>
      </c>
      <c r="O94" s="1533"/>
      <c r="P94" s="1533"/>
      <c r="Q94" s="1533"/>
      <c r="R94" s="1533" t="s">
        <v>1407</v>
      </c>
      <c r="S94" s="1533"/>
    </row>
    <row r="95" spans="2:19">
      <c r="B95" s="1533"/>
      <c r="C95" s="1533" t="s">
        <v>1731</v>
      </c>
      <c r="D95" s="1533">
        <v>4702095658</v>
      </c>
      <c r="E95" s="1533" t="s">
        <v>1732</v>
      </c>
      <c r="F95" s="1384">
        <v>710968973004</v>
      </c>
      <c r="G95" s="1533" t="s">
        <v>863</v>
      </c>
      <c r="H95" s="1536">
        <v>650</v>
      </c>
      <c r="I95" s="1536">
        <v>651</v>
      </c>
      <c r="J95" s="1536">
        <v>38</v>
      </c>
      <c r="L95" s="1386">
        <v>46124</v>
      </c>
      <c r="M95" s="1382">
        <f t="shared" si="1"/>
        <v>1.0015384615384615</v>
      </c>
      <c r="N95" s="1533" t="s">
        <v>390</v>
      </c>
      <c r="O95" s="1533"/>
      <c r="P95" s="1533"/>
      <c r="Q95" s="1533"/>
      <c r="R95" s="1533"/>
      <c r="S95" s="1533"/>
    </row>
    <row r="96" spans="2:19">
      <c r="B96" s="1513"/>
      <c r="C96" s="1513" t="s">
        <v>1756</v>
      </c>
      <c r="D96" s="1513">
        <v>4702096670</v>
      </c>
      <c r="E96" s="1513" t="s">
        <v>25</v>
      </c>
      <c r="F96" s="1513" t="s">
        <v>1757</v>
      </c>
      <c r="G96" s="1513" t="s">
        <v>1585</v>
      </c>
      <c r="H96" s="1513">
        <v>30</v>
      </c>
      <c r="I96" s="1538">
        <v>0</v>
      </c>
      <c r="J96" s="1513"/>
      <c r="L96" s="1514"/>
      <c r="M96" s="1515"/>
      <c r="N96" s="1513" t="s">
        <v>425</v>
      </c>
      <c r="O96" s="1513"/>
      <c r="P96" s="1513"/>
      <c r="Q96" s="1513"/>
      <c r="R96" s="1513"/>
      <c r="S96" s="1513"/>
    </row>
    <row r="97" spans="2:19">
      <c r="B97" s="1513"/>
      <c r="C97" s="1513" t="s">
        <v>1756</v>
      </c>
      <c r="D97" s="1513">
        <v>4702096671</v>
      </c>
      <c r="E97" s="1513" t="s">
        <v>1732</v>
      </c>
      <c r="F97" s="1513" t="s">
        <v>1757</v>
      </c>
      <c r="G97" s="1513" t="s">
        <v>1585</v>
      </c>
      <c r="H97" s="1513">
        <v>720</v>
      </c>
      <c r="I97" s="1538">
        <v>0</v>
      </c>
      <c r="J97" s="1513"/>
      <c r="L97" s="1514"/>
      <c r="M97" s="1515"/>
      <c r="N97" s="1513" t="s">
        <v>425</v>
      </c>
      <c r="O97" s="1513"/>
      <c r="P97" s="1513"/>
      <c r="Q97" s="1513"/>
      <c r="R97" s="1513"/>
      <c r="S97" s="1513"/>
    </row>
    <row r="98" spans="2:19">
      <c r="B98" s="1533"/>
      <c r="C98" s="1533"/>
      <c r="D98" s="1533"/>
      <c r="E98" s="1533"/>
      <c r="F98" s="1533"/>
      <c r="G98" s="1533"/>
      <c r="H98" s="1533"/>
      <c r="I98" s="1533"/>
      <c r="J98" s="1533"/>
      <c r="L98" s="1386"/>
      <c r="M98" s="1382"/>
      <c r="N98" s="1533"/>
      <c r="O98" s="1533"/>
      <c r="P98" s="1533"/>
      <c r="Q98" s="1533"/>
      <c r="R98" s="1533"/>
      <c r="S98" s="1533"/>
    </row>
    <row r="99" spans="2:19">
      <c r="B99" s="1533"/>
      <c r="C99" s="1533"/>
      <c r="D99" s="1533"/>
      <c r="E99" s="1533"/>
      <c r="F99" s="1533"/>
      <c r="G99" s="1533"/>
      <c r="H99" s="1533"/>
      <c r="I99" s="1533"/>
      <c r="J99" s="1533"/>
      <c r="L99" s="1386"/>
      <c r="M99" s="1382"/>
      <c r="N99" s="1533"/>
      <c r="O99" s="1533"/>
      <c r="P99" s="1533"/>
      <c r="Q99" s="1533"/>
      <c r="R99" s="1533"/>
      <c r="S99" s="1533"/>
    </row>
    <row r="100" spans="2:19">
      <c r="B100" s="1533"/>
      <c r="C100" s="1533"/>
      <c r="D100" s="1533"/>
      <c r="E100" s="1533"/>
      <c r="F100" s="1533"/>
      <c r="G100" s="1533"/>
      <c r="H100" s="1533"/>
      <c r="I100" s="1533"/>
      <c r="J100" s="1533"/>
      <c r="L100" s="1386"/>
      <c r="M100" s="1382"/>
      <c r="N100" s="1533"/>
      <c r="O100" s="1533"/>
      <c r="P100" s="1533"/>
      <c r="Q100" s="1533"/>
      <c r="R100" s="1533"/>
      <c r="S100" s="1533"/>
    </row>
    <row r="101" spans="2:19">
      <c r="B101" s="1533"/>
      <c r="C101" s="1533"/>
      <c r="D101" s="1533"/>
      <c r="E101" s="1533"/>
      <c r="F101" s="1533"/>
      <c r="G101" s="1533"/>
      <c r="H101" s="1533"/>
      <c r="I101" s="1533"/>
      <c r="J101" s="1533"/>
      <c r="L101" s="1386"/>
      <c r="M101" s="1382"/>
      <c r="N101" s="1533"/>
      <c r="O101" s="1533"/>
      <c r="P101" s="1533"/>
      <c r="Q101" s="1533"/>
      <c r="R101" s="1533"/>
      <c r="S101" s="1533"/>
    </row>
    <row r="102" spans="2:19">
      <c r="B102" s="1533"/>
      <c r="C102" s="1533"/>
      <c r="D102" s="1533"/>
      <c r="E102" s="1533"/>
      <c r="F102" s="1533"/>
      <c r="G102" s="1533"/>
      <c r="H102" s="1533"/>
      <c r="I102" s="1533"/>
      <c r="J102" s="1533"/>
      <c r="L102" s="1386"/>
      <c r="M102" s="1382"/>
      <c r="N102" s="1533"/>
      <c r="O102" s="1533"/>
      <c r="P102" s="1533"/>
      <c r="Q102" s="1533"/>
      <c r="R102" s="1533"/>
      <c r="S102" s="1533"/>
    </row>
    <row r="103" spans="2:19">
      <c r="B103" s="1533"/>
      <c r="C103" s="1533"/>
      <c r="D103" s="1533"/>
      <c r="E103" s="1533"/>
      <c r="F103" s="1533"/>
      <c r="G103" s="1533"/>
      <c r="H103" s="1533"/>
      <c r="I103" s="1533"/>
      <c r="J103" s="1533"/>
      <c r="L103" s="1386"/>
      <c r="M103" s="1382"/>
      <c r="N103" s="1533"/>
      <c r="O103" s="1533"/>
      <c r="P103" s="1533"/>
      <c r="Q103" s="1533"/>
      <c r="R103" s="1533"/>
      <c r="S103" s="1533"/>
    </row>
    <row r="104" spans="2:19">
      <c r="B104" s="1533"/>
      <c r="C104" s="1533"/>
      <c r="D104" s="1533"/>
      <c r="E104" s="1533"/>
      <c r="F104" s="1533"/>
      <c r="G104" s="1533"/>
      <c r="H104" s="1533"/>
      <c r="I104" s="1533"/>
      <c r="J104" s="1533"/>
      <c r="L104" s="1386"/>
      <c r="M104" s="1382"/>
      <c r="N104" s="1533"/>
      <c r="O104" s="1533"/>
      <c r="P104" s="1533"/>
      <c r="Q104" s="1533"/>
      <c r="R104" s="1533"/>
      <c r="S104" s="1533"/>
    </row>
    <row r="105" spans="2:19">
      <c r="B105" s="1533"/>
      <c r="C105" s="1533"/>
      <c r="D105" s="1533"/>
      <c r="E105" s="1533"/>
      <c r="F105" s="1533"/>
      <c r="G105" s="1533"/>
      <c r="H105" s="1533"/>
      <c r="I105" s="1533"/>
      <c r="J105" s="1533"/>
      <c r="L105" s="1386"/>
      <c r="M105" s="1382"/>
      <c r="N105" s="1533"/>
      <c r="O105" s="1533"/>
      <c r="P105" s="1533"/>
      <c r="Q105" s="1533"/>
      <c r="R105" s="1533"/>
      <c r="S105" s="1533"/>
    </row>
    <row r="106" spans="2:19">
      <c r="B106" s="1533"/>
      <c r="C106" s="1533"/>
      <c r="D106" s="1533"/>
      <c r="E106" s="1533"/>
      <c r="F106" s="1533"/>
      <c r="G106" s="1533"/>
      <c r="H106" s="1533"/>
      <c r="I106" s="1533"/>
      <c r="J106" s="1533"/>
      <c r="L106" s="1386"/>
      <c r="M106" s="1382"/>
      <c r="N106" s="1533"/>
      <c r="O106" s="1533"/>
      <c r="P106" s="1533"/>
      <c r="Q106" s="1533"/>
      <c r="R106" s="1533"/>
      <c r="S106" s="1533"/>
    </row>
    <row r="107" spans="2:19">
      <c r="B107" s="1533"/>
      <c r="C107" s="1533"/>
      <c r="D107" s="1533"/>
      <c r="E107" s="1533"/>
      <c r="F107" s="1533"/>
      <c r="G107" s="1533"/>
      <c r="H107" s="1533"/>
      <c r="I107" s="1533"/>
      <c r="J107" s="1533"/>
      <c r="L107" s="1386"/>
      <c r="M107" s="1382"/>
      <c r="N107" s="1533"/>
      <c r="O107" s="1533"/>
      <c r="P107" s="1533"/>
      <c r="Q107" s="1533"/>
      <c r="R107" s="1533"/>
      <c r="S107" s="1533"/>
    </row>
    <row r="108" spans="2:19">
      <c r="B108" s="1533"/>
      <c r="C108" s="1533"/>
      <c r="D108" s="1533"/>
      <c r="E108" s="1533"/>
      <c r="F108" s="1533"/>
      <c r="G108" s="1533"/>
      <c r="H108" s="1533"/>
      <c r="I108" s="1533"/>
      <c r="J108" s="1533"/>
      <c r="L108" s="1386"/>
      <c r="M108" s="1382"/>
      <c r="N108" s="1533"/>
      <c r="O108" s="1533"/>
      <c r="P108" s="1533"/>
      <c r="Q108" s="1533"/>
      <c r="R108" s="1533"/>
      <c r="S108" s="1533"/>
    </row>
    <row r="109" spans="2:19">
      <c r="B109" s="1533"/>
      <c r="C109" s="1533"/>
      <c r="D109" s="1533"/>
      <c r="E109" s="1533"/>
      <c r="F109" s="1533"/>
      <c r="G109" s="1533"/>
      <c r="H109" s="1533"/>
      <c r="I109" s="1533"/>
      <c r="J109" s="1533"/>
      <c r="L109" s="1386"/>
      <c r="M109" s="1382"/>
      <c r="N109" s="1533"/>
      <c r="O109" s="1533"/>
      <c r="P109" s="1533"/>
      <c r="Q109" s="1533"/>
      <c r="R109" s="1533"/>
      <c r="S109" s="1533"/>
    </row>
    <row r="110" spans="2:19">
      <c r="B110" s="1533"/>
      <c r="C110" s="1533"/>
      <c r="D110" s="1533"/>
      <c r="E110" s="1533"/>
      <c r="F110" s="1533"/>
      <c r="G110" s="1533"/>
      <c r="H110" s="1533"/>
      <c r="I110" s="1533"/>
      <c r="J110" s="1533"/>
      <c r="L110" s="1386"/>
      <c r="M110" s="1382"/>
      <c r="N110" s="1533"/>
      <c r="O110" s="1533"/>
      <c r="P110" s="1533"/>
      <c r="Q110" s="1533"/>
      <c r="R110" s="1533"/>
      <c r="S110" s="1533"/>
    </row>
    <row r="111" spans="2:19">
      <c r="B111" s="1533"/>
      <c r="C111" s="1533"/>
      <c r="D111" s="1533"/>
      <c r="E111" s="1533"/>
      <c r="F111" s="1533"/>
      <c r="G111" s="1533"/>
      <c r="H111" s="1533"/>
      <c r="I111" s="1533"/>
      <c r="J111" s="1533"/>
      <c r="L111" s="1386"/>
      <c r="M111" s="1382"/>
      <c r="N111" s="1533"/>
      <c r="O111" s="1533"/>
      <c r="P111" s="1533"/>
      <c r="Q111" s="1533"/>
      <c r="R111" s="1533"/>
      <c r="S111" s="1533"/>
    </row>
    <row r="112" spans="2:19">
      <c r="B112" s="1533"/>
      <c r="C112" s="1533"/>
      <c r="D112" s="1533"/>
      <c r="E112" s="1533"/>
      <c r="F112" s="1533"/>
      <c r="G112" s="1533"/>
      <c r="H112" s="1533"/>
      <c r="I112" s="1533"/>
      <c r="J112" s="1533"/>
      <c r="L112" s="1386"/>
      <c r="M112" s="1382"/>
      <c r="N112" s="1533"/>
      <c r="O112" s="1533"/>
      <c r="P112" s="1533"/>
      <c r="Q112" s="1533"/>
      <c r="R112" s="1533"/>
      <c r="S112" s="1533"/>
    </row>
    <row r="113" spans="2:19">
      <c r="B113" s="1533"/>
      <c r="C113" s="1533"/>
      <c r="D113" s="1533"/>
      <c r="E113" s="1533"/>
      <c r="F113" s="1533"/>
      <c r="G113" s="1533"/>
      <c r="H113" s="1533"/>
      <c r="I113" s="1533"/>
      <c r="J113" s="1533"/>
      <c r="L113" s="1386"/>
      <c r="M113" s="1382"/>
      <c r="N113" s="1533"/>
      <c r="O113" s="1533"/>
      <c r="P113" s="1533"/>
      <c r="Q113" s="1533"/>
      <c r="R113" s="1533"/>
      <c r="S113" s="1533"/>
    </row>
    <row r="114" spans="2:19">
      <c r="B114" s="1533"/>
      <c r="C114" s="1533"/>
      <c r="D114" s="1533"/>
      <c r="E114" s="1533"/>
      <c r="F114" s="1533"/>
      <c r="G114" s="1533"/>
      <c r="H114" s="1533"/>
      <c r="I114" s="1533"/>
      <c r="J114" s="1533"/>
      <c r="L114" s="1386"/>
      <c r="M114" s="1382"/>
      <c r="N114" s="1533"/>
      <c r="O114" s="1533"/>
      <c r="P114" s="1533"/>
      <c r="Q114" s="1533"/>
      <c r="R114" s="1533"/>
      <c r="S114" s="1533"/>
    </row>
    <row r="115" spans="2:19">
      <c r="B115" s="1533"/>
      <c r="C115" s="1533"/>
      <c r="D115" s="1533"/>
      <c r="E115" s="1533"/>
      <c r="F115" s="1533"/>
      <c r="G115" s="1533"/>
      <c r="H115" s="1533"/>
      <c r="I115" s="1533"/>
      <c r="J115" s="1533"/>
      <c r="L115" s="1386"/>
      <c r="M115" s="1382"/>
      <c r="N115" s="1533"/>
      <c r="O115" s="1533"/>
      <c r="P115" s="1533"/>
      <c r="Q115" s="1533"/>
      <c r="R115" s="1533"/>
      <c r="S115" s="1533"/>
    </row>
    <row r="116" spans="2:19">
      <c r="B116" s="1533"/>
      <c r="C116" s="1533"/>
      <c r="D116" s="1533"/>
      <c r="E116" s="1533"/>
      <c r="F116" s="1533"/>
      <c r="G116" s="1533"/>
      <c r="H116" s="1533"/>
      <c r="I116" s="1533"/>
      <c r="J116" s="1533"/>
      <c r="L116" s="1386"/>
      <c r="M116" s="1382"/>
      <c r="N116" s="1533"/>
      <c r="O116" s="1533"/>
      <c r="P116" s="1533"/>
      <c r="Q116" s="1533"/>
      <c r="R116" s="1533"/>
      <c r="S116" s="1533"/>
    </row>
    <row r="117" spans="2:19">
      <c r="B117" s="1533"/>
      <c r="C117" s="1533"/>
      <c r="D117" s="1533"/>
      <c r="E117" s="1533"/>
      <c r="F117" s="1533"/>
      <c r="G117" s="1533"/>
      <c r="H117" s="1533"/>
      <c r="I117" s="1533"/>
      <c r="J117" s="1533"/>
      <c r="L117" s="1386"/>
      <c r="M117" s="1382"/>
      <c r="N117" s="1533"/>
      <c r="O117" s="1533"/>
      <c r="P117" s="1533"/>
      <c r="Q117" s="1533"/>
      <c r="R117" s="1533"/>
      <c r="S117" s="1533"/>
    </row>
    <row r="118" spans="2:19">
      <c r="B118" s="1533"/>
      <c r="C118" s="1533"/>
      <c r="D118" s="1533"/>
      <c r="E118" s="1533"/>
      <c r="F118" s="1533"/>
      <c r="G118" s="1533"/>
      <c r="H118" s="1533"/>
      <c r="I118" s="1533"/>
      <c r="J118" s="1533"/>
      <c r="L118" s="1386"/>
      <c r="M118" s="1382"/>
      <c r="N118" s="1533"/>
      <c r="O118" s="1533"/>
      <c r="P118" s="1533"/>
      <c r="Q118" s="1533"/>
      <c r="R118" s="1533"/>
      <c r="S118" s="1533"/>
    </row>
    <row r="119" spans="2:19">
      <c r="B119" s="1533"/>
      <c r="C119" s="1533"/>
      <c r="D119" s="1533"/>
      <c r="E119" s="1533"/>
      <c r="F119" s="1533"/>
      <c r="G119" s="1533"/>
      <c r="H119" s="1533"/>
      <c r="I119" s="1533"/>
      <c r="J119" s="1533"/>
      <c r="L119" s="1386"/>
      <c r="M119" s="1382"/>
      <c r="N119" s="1533"/>
      <c r="O119" s="1533"/>
      <c r="P119" s="1533"/>
      <c r="Q119" s="1533"/>
      <c r="R119" s="1533"/>
      <c r="S119" s="1533"/>
    </row>
    <row r="120" spans="2:19">
      <c r="B120" s="1533"/>
      <c r="C120" s="1533"/>
      <c r="D120" s="1533"/>
      <c r="E120" s="1533"/>
      <c r="F120" s="1533"/>
      <c r="G120" s="1533"/>
      <c r="H120" s="1533"/>
      <c r="I120" s="1533"/>
      <c r="J120" s="1533"/>
      <c r="L120" s="1386"/>
      <c r="M120" s="1382"/>
      <c r="N120" s="1533"/>
      <c r="O120" s="1533"/>
      <c r="P120" s="1533"/>
      <c r="Q120" s="1533"/>
      <c r="R120" s="1533"/>
      <c r="S120" s="1533"/>
    </row>
    <row r="121" spans="2:19">
      <c r="B121" s="1533"/>
      <c r="C121" s="1533"/>
      <c r="D121" s="1533"/>
      <c r="E121" s="1533"/>
      <c r="F121" s="1533"/>
      <c r="G121" s="1533"/>
      <c r="H121" s="1533"/>
      <c r="I121" s="1533"/>
      <c r="J121" s="1533"/>
      <c r="L121" s="1386"/>
      <c r="M121" s="1382"/>
      <c r="N121" s="1533"/>
      <c r="O121" s="1533"/>
      <c r="P121" s="1533"/>
      <c r="Q121" s="1533"/>
      <c r="R121" s="1533"/>
      <c r="S121" s="1533"/>
    </row>
    <row r="122" spans="2:19">
      <c r="B122" s="1533"/>
      <c r="C122" s="1533"/>
      <c r="D122" s="1533"/>
      <c r="E122" s="1533"/>
      <c r="F122" s="1533"/>
      <c r="G122" s="1533"/>
      <c r="H122" s="1533"/>
      <c r="I122" s="1533"/>
      <c r="J122" s="1533"/>
      <c r="L122" s="1386"/>
      <c r="M122" s="1382"/>
      <c r="N122" s="1533"/>
      <c r="O122" s="1533"/>
      <c r="P122" s="1533"/>
      <c r="Q122" s="1533"/>
      <c r="R122" s="1533"/>
      <c r="S122" s="1533"/>
    </row>
    <row r="123" spans="2:19">
      <c r="B123" s="1533"/>
      <c r="C123" s="1533"/>
      <c r="D123" s="1533"/>
      <c r="E123" s="1533"/>
      <c r="F123" s="1533"/>
      <c r="G123" s="1533"/>
      <c r="H123" s="1533"/>
      <c r="I123" s="1533"/>
      <c r="J123" s="1533"/>
      <c r="L123" s="1386"/>
      <c r="M123" s="1382"/>
      <c r="N123" s="1533"/>
      <c r="O123" s="1533"/>
      <c r="P123" s="1533"/>
      <c r="Q123" s="1533"/>
      <c r="R123" s="1533"/>
      <c r="S123" s="1533"/>
    </row>
    <row r="124" spans="2:19">
      <c r="B124" s="1533"/>
      <c r="C124" s="1533"/>
      <c r="D124" s="1533"/>
      <c r="E124" s="1533"/>
      <c r="F124" s="1533"/>
      <c r="G124" s="1533"/>
      <c r="H124" s="1533"/>
      <c r="I124" s="1533"/>
      <c r="J124" s="1533"/>
      <c r="L124" s="1386"/>
      <c r="M124" s="1382"/>
      <c r="N124" s="1533"/>
      <c r="O124" s="1533"/>
      <c r="P124" s="1533"/>
      <c r="Q124" s="1533"/>
      <c r="R124" s="1533"/>
      <c r="S124" s="1533"/>
    </row>
    <row r="125" spans="2:19">
      <c r="B125" s="1533"/>
      <c r="C125" s="1533"/>
      <c r="D125" s="1533"/>
      <c r="E125" s="1533"/>
      <c r="F125" s="1533"/>
      <c r="G125" s="1533"/>
      <c r="H125" s="1533"/>
      <c r="I125" s="1533"/>
      <c r="J125" s="1533"/>
      <c r="L125" s="1386"/>
      <c r="M125" s="1382"/>
      <c r="N125" s="1533"/>
      <c r="O125" s="1533"/>
      <c r="P125" s="1533"/>
      <c r="Q125" s="1533"/>
      <c r="R125" s="1533"/>
      <c r="S125" s="1533"/>
    </row>
    <row r="126" spans="2:19">
      <c r="B126" s="1533"/>
      <c r="C126" s="1533"/>
      <c r="D126" s="1533"/>
      <c r="E126" s="1533"/>
      <c r="F126" s="1533"/>
      <c r="G126" s="1533"/>
      <c r="H126" s="1533"/>
      <c r="I126" s="1533"/>
      <c r="J126" s="1533"/>
      <c r="L126" s="1386"/>
      <c r="M126" s="1382"/>
      <c r="N126" s="1533"/>
      <c r="O126" s="1533"/>
      <c r="P126" s="1533"/>
      <c r="Q126" s="1533"/>
      <c r="R126" s="1533"/>
      <c r="S126" s="1533"/>
    </row>
    <row r="127" spans="2:19">
      <c r="B127" s="1533"/>
      <c r="C127" s="1533"/>
      <c r="D127" s="1533"/>
      <c r="E127" s="1533"/>
      <c r="F127" s="1533"/>
      <c r="G127" s="1533"/>
      <c r="H127" s="1533"/>
      <c r="I127" s="1533"/>
      <c r="J127" s="1533"/>
      <c r="L127" s="1386"/>
      <c r="M127" s="1382"/>
      <c r="N127" s="1533"/>
      <c r="O127" s="1533"/>
      <c r="P127" s="1533"/>
      <c r="Q127" s="1533"/>
      <c r="R127" s="1533"/>
      <c r="S127" s="1533"/>
    </row>
    <row r="128" spans="2:19">
      <c r="B128" s="1533"/>
      <c r="C128" s="1533"/>
      <c r="D128" s="1533"/>
      <c r="E128" s="1533"/>
      <c r="F128" s="1533"/>
      <c r="G128" s="1533"/>
      <c r="H128" s="1533"/>
      <c r="I128" s="1533"/>
      <c r="J128" s="1533"/>
      <c r="L128" s="1386"/>
      <c r="M128" s="1382"/>
      <c r="N128" s="1533"/>
      <c r="O128" s="1533"/>
      <c r="P128" s="1533"/>
      <c r="Q128" s="1533"/>
      <c r="R128" s="1533"/>
      <c r="S128" s="1533"/>
    </row>
    <row r="129" spans="2:19">
      <c r="B129" s="1533"/>
      <c r="C129" s="1533"/>
      <c r="D129" s="1533"/>
      <c r="E129" s="1533"/>
      <c r="F129" s="1533"/>
      <c r="G129" s="1533"/>
      <c r="H129" s="1533"/>
      <c r="I129" s="1533"/>
      <c r="J129" s="1533"/>
      <c r="L129" s="1386"/>
      <c r="M129" s="1382"/>
      <c r="N129" s="1533"/>
      <c r="O129" s="1533"/>
      <c r="P129" s="1533"/>
      <c r="Q129" s="1533"/>
      <c r="R129" s="1533"/>
      <c r="S129" s="1533"/>
    </row>
    <row r="130" spans="2:19">
      <c r="B130" s="1533"/>
      <c r="C130" s="1533"/>
      <c r="D130" s="1533"/>
      <c r="E130" s="1533"/>
      <c r="F130" s="1533"/>
      <c r="G130" s="1533"/>
      <c r="H130" s="1533"/>
      <c r="I130" s="1533"/>
      <c r="J130" s="1533"/>
      <c r="L130" s="1386"/>
      <c r="M130" s="1382"/>
      <c r="N130" s="1533"/>
      <c r="O130" s="1533"/>
      <c r="P130" s="1533"/>
      <c r="Q130" s="1533"/>
      <c r="R130" s="1533"/>
      <c r="S130" s="1533"/>
    </row>
    <row r="131" spans="2:19">
      <c r="B131" s="1533"/>
      <c r="C131" s="1533"/>
      <c r="D131" s="1533"/>
      <c r="E131" s="1533"/>
      <c r="F131" s="1533"/>
      <c r="G131" s="1533"/>
      <c r="H131" s="1533"/>
      <c r="I131" s="1533"/>
      <c r="J131" s="1533"/>
      <c r="L131" s="1386"/>
      <c r="M131" s="1382"/>
      <c r="N131" s="1533"/>
      <c r="O131" s="1533"/>
      <c r="P131" s="1533"/>
      <c r="Q131" s="1533"/>
      <c r="R131" s="1533"/>
      <c r="S131" s="1533"/>
    </row>
    <row r="132" spans="2:19">
      <c r="B132" s="1533"/>
      <c r="C132" s="1533"/>
      <c r="D132" s="1533"/>
      <c r="E132" s="1533"/>
      <c r="F132" s="1533"/>
      <c r="G132" s="1533"/>
      <c r="H132" s="1533"/>
      <c r="I132" s="1533"/>
      <c r="J132" s="1533"/>
      <c r="L132" s="1386"/>
      <c r="M132" s="1382"/>
      <c r="N132" s="1533"/>
      <c r="O132" s="1533"/>
      <c r="P132" s="1533"/>
      <c r="Q132" s="1533"/>
      <c r="R132" s="1533"/>
      <c r="S132" s="1533"/>
    </row>
    <row r="133" spans="2:19">
      <c r="B133" s="1533"/>
      <c r="C133" s="1533"/>
      <c r="D133" s="1533"/>
      <c r="E133" s="1533"/>
      <c r="F133" s="1533"/>
      <c r="G133" s="1533"/>
      <c r="H133" s="1533"/>
      <c r="I133" s="1533"/>
      <c r="J133" s="1533"/>
      <c r="L133" s="1386"/>
      <c r="M133" s="1382"/>
      <c r="N133" s="1533"/>
      <c r="O133" s="1533"/>
      <c r="P133" s="1533"/>
      <c r="Q133" s="1533"/>
      <c r="R133" s="1533"/>
      <c r="S133" s="1533"/>
    </row>
    <row r="134" spans="2:19">
      <c r="B134" s="1533"/>
      <c r="C134" s="1533"/>
      <c r="D134" s="1533"/>
      <c r="E134" s="1533"/>
      <c r="F134" s="1533"/>
      <c r="G134" s="1533"/>
      <c r="H134" s="1533"/>
      <c r="I134" s="1533"/>
      <c r="J134" s="1533"/>
      <c r="L134" s="1386"/>
      <c r="M134" s="1382"/>
      <c r="N134" s="1533"/>
      <c r="O134" s="1533"/>
      <c r="P134" s="1533"/>
      <c r="Q134" s="1533"/>
      <c r="R134" s="1533"/>
      <c r="S134" s="1533"/>
    </row>
    <row r="135" spans="2:19">
      <c r="B135" s="1533"/>
      <c r="C135" s="1533"/>
      <c r="D135" s="1533"/>
      <c r="E135" s="1533"/>
      <c r="F135" s="1533"/>
      <c r="G135" s="1533"/>
      <c r="H135" s="1533"/>
      <c r="I135" s="1533"/>
      <c r="J135" s="1533"/>
      <c r="L135" s="1386"/>
      <c r="M135" s="1382"/>
      <c r="N135" s="1533"/>
      <c r="O135" s="1533"/>
      <c r="P135" s="1533"/>
      <c r="Q135" s="1533"/>
      <c r="R135" s="1533"/>
      <c r="S135" s="1533"/>
    </row>
    <row r="136" spans="2:19">
      <c r="B136" s="1533"/>
      <c r="C136" s="1533"/>
      <c r="D136" s="1533"/>
      <c r="E136" s="1533"/>
      <c r="F136" s="1533"/>
      <c r="G136" s="1533"/>
      <c r="H136" s="1533"/>
      <c r="I136" s="1533"/>
      <c r="J136" s="1533"/>
      <c r="L136" s="1386"/>
      <c r="M136" s="1382"/>
      <c r="N136" s="1533"/>
      <c r="O136" s="1533"/>
      <c r="P136" s="1533"/>
      <c r="Q136" s="1533"/>
      <c r="R136" s="1533"/>
      <c r="S136" s="1533"/>
    </row>
    <row r="137" spans="2:19">
      <c r="B137" s="1533"/>
      <c r="C137" s="1533"/>
      <c r="D137" s="1533"/>
      <c r="E137" s="1533"/>
      <c r="F137" s="1533"/>
      <c r="G137" s="1533"/>
      <c r="H137" s="1533"/>
      <c r="I137" s="1533"/>
      <c r="J137" s="1533"/>
      <c r="L137" s="1386"/>
      <c r="M137" s="1382"/>
      <c r="N137" s="1533"/>
      <c r="O137" s="1533"/>
      <c r="P137" s="1533"/>
      <c r="Q137" s="1533"/>
      <c r="R137" s="1533"/>
      <c r="S137" s="1533"/>
    </row>
    <row r="138" spans="2:19">
      <c r="B138" s="1533"/>
      <c r="C138" s="1533"/>
      <c r="D138" s="1533"/>
      <c r="E138" s="1533"/>
      <c r="F138" s="1533"/>
      <c r="G138" s="1533"/>
      <c r="H138" s="1533"/>
      <c r="I138" s="1533"/>
      <c r="J138" s="1533"/>
      <c r="L138" s="1386"/>
      <c r="M138" s="1382"/>
      <c r="N138" s="1533"/>
      <c r="O138" s="1533"/>
      <c r="P138" s="1533"/>
      <c r="Q138" s="1533"/>
      <c r="R138" s="1533"/>
      <c r="S138" s="1533"/>
    </row>
    <row r="139" spans="2:19">
      <c r="B139" s="1533"/>
      <c r="C139" s="1533"/>
      <c r="D139" s="1533"/>
      <c r="E139" s="1533"/>
      <c r="F139" s="1533"/>
      <c r="G139" s="1533"/>
      <c r="H139" s="1533"/>
      <c r="I139" s="1533"/>
      <c r="J139" s="1533"/>
      <c r="L139" s="1386"/>
      <c r="M139" s="1382"/>
      <c r="N139" s="1533"/>
      <c r="O139" s="1533"/>
      <c r="P139" s="1533"/>
      <c r="Q139" s="1533"/>
      <c r="R139" s="1533"/>
      <c r="S139" s="1533"/>
    </row>
    <row r="140" spans="2:19">
      <c r="B140" s="1533"/>
      <c r="C140" s="1533"/>
      <c r="D140" s="1533"/>
      <c r="E140" s="1533"/>
      <c r="F140" s="1533"/>
      <c r="G140" s="1533"/>
      <c r="H140" s="1533"/>
      <c r="I140" s="1533"/>
      <c r="J140" s="1533"/>
      <c r="L140" s="1386"/>
      <c r="M140" s="1382"/>
      <c r="N140" s="1533"/>
      <c r="O140" s="1533"/>
      <c r="P140" s="1533"/>
      <c r="Q140" s="1533"/>
      <c r="R140" s="1533"/>
      <c r="S140" s="1533"/>
    </row>
    <row r="141" spans="2:19">
      <c r="B141" s="1533"/>
      <c r="C141" s="1533"/>
      <c r="D141" s="1533"/>
      <c r="E141" s="1533"/>
      <c r="F141" s="1533"/>
      <c r="G141" s="1533"/>
      <c r="H141" s="1533"/>
      <c r="I141" s="1533"/>
      <c r="J141" s="1533"/>
      <c r="L141" s="1386"/>
      <c r="M141" s="1382"/>
      <c r="N141" s="1533"/>
      <c r="O141" s="1533"/>
      <c r="P141" s="1533"/>
      <c r="Q141" s="1533"/>
      <c r="R141" s="1533"/>
      <c r="S141" s="1533"/>
    </row>
    <row r="142" spans="2:19">
      <c r="B142" s="1533"/>
      <c r="C142" s="1533"/>
      <c r="D142" s="1533"/>
      <c r="E142" s="1533"/>
      <c r="F142" s="1533"/>
      <c r="G142" s="1533"/>
      <c r="H142" s="1533"/>
      <c r="I142" s="1533"/>
      <c r="J142" s="1533"/>
      <c r="L142" s="1386"/>
      <c r="M142" s="1382"/>
      <c r="N142" s="1533"/>
      <c r="O142" s="1533"/>
      <c r="P142" s="1533"/>
      <c r="Q142" s="1533"/>
      <c r="R142" s="1533"/>
      <c r="S142" s="1533"/>
    </row>
    <row r="143" spans="2:19">
      <c r="B143" s="1533"/>
      <c r="C143" s="1533"/>
      <c r="D143" s="1533"/>
      <c r="E143" s="1533"/>
      <c r="F143" s="1533"/>
      <c r="G143" s="1533"/>
      <c r="H143" s="1533"/>
      <c r="I143" s="1533"/>
      <c r="J143" s="1533"/>
      <c r="L143" s="1386"/>
      <c r="M143" s="1382"/>
      <c r="N143" s="1533"/>
      <c r="O143" s="1533"/>
      <c r="P143" s="1533"/>
      <c r="Q143" s="1533"/>
      <c r="R143" s="1533"/>
      <c r="S143" s="1533"/>
    </row>
  </sheetData>
  <autoFilter ref="B7:S143"/>
  <pageMargins left="0.25" right="0.25" top="0.75" bottom="0.75" header="0.3" footer="0.3"/>
  <pageSetup paperSize="9" scale="22" orientation="landscape" horizontalDpi="300" verticalDpi="300"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pageSetUpPr fitToPage="1"/>
  </sheetPr>
  <dimension ref="A1:Z905"/>
  <sheetViews>
    <sheetView showGridLines="0" topLeftCell="A813" zoomScale="115" zoomScaleNormal="115" workbookViewId="0">
      <selection activeCell="C827" sqref="C827"/>
    </sheetView>
  </sheetViews>
  <sheetFormatPr defaultColWidth="9.140625" defaultRowHeight="11.25"/>
  <cols>
    <col min="1" max="1" width="9.140625" style="120"/>
    <col min="2" max="2" width="9.140625" style="120" customWidth="1"/>
    <col min="3" max="3" width="11.7109375" style="120" customWidth="1"/>
    <col min="4" max="5" width="4.5703125" style="120" customWidth="1"/>
    <col min="6" max="7" width="5" style="120" customWidth="1"/>
    <col min="8" max="8" width="4.5703125" style="120" customWidth="1"/>
    <col min="9" max="9" width="5.28515625" style="120" customWidth="1"/>
    <col min="10" max="10" width="11.42578125" style="120" customWidth="1"/>
    <col min="11" max="11" width="18.28515625" style="120" customWidth="1"/>
    <col min="12" max="12" width="9" style="120" customWidth="1"/>
    <col min="13" max="13" width="10.28515625" style="120" customWidth="1"/>
    <col min="14" max="14" width="24.42578125" style="120" bestFit="1" customWidth="1"/>
    <col min="15" max="15" width="13.28515625" style="120" customWidth="1"/>
    <col min="16" max="16" width="6.42578125" style="120" customWidth="1"/>
    <col min="17" max="17" width="20" style="120" customWidth="1"/>
    <col min="18" max="18" width="22.7109375" style="120" bestFit="1" customWidth="1"/>
    <col min="19" max="19" width="10.140625" style="120" customWidth="1"/>
    <col min="20" max="20" width="7.140625" style="120" customWidth="1"/>
    <col min="21" max="21" width="24.140625" style="120" bestFit="1" customWidth="1"/>
    <col min="22" max="22" width="9.28515625" style="120" customWidth="1"/>
    <col min="23" max="23" width="14.28515625" style="120" customWidth="1"/>
    <col min="24" max="24" width="29.85546875" style="120" customWidth="1"/>
    <col min="25" max="25" width="12.28515625" style="120" customWidth="1"/>
    <col min="26" max="26" width="33" style="120" customWidth="1"/>
    <col min="27" max="16384" width="9.140625" style="120"/>
  </cols>
  <sheetData>
    <row r="1" spans="1:24" hidden="1"/>
    <row r="2" spans="1:24" s="80" customFormat="1" ht="12" hidden="1" thickBot="1">
      <c r="A2" s="79"/>
      <c r="F2" s="1985" t="s">
        <v>463</v>
      </c>
      <c r="G2" s="1986"/>
      <c r="H2" s="1986"/>
      <c r="I2" s="1986"/>
      <c r="J2" s="1986"/>
      <c r="K2" s="1986"/>
      <c r="L2" s="1987"/>
    </row>
    <row r="3" spans="1:24" s="44" customFormat="1" hidden="1"/>
    <row r="4" spans="1:24" s="44" customFormat="1" ht="12" hidden="1" thickBot="1">
      <c r="B4" s="81">
        <v>1</v>
      </c>
      <c r="C4" s="82" t="s">
        <v>464</v>
      </c>
      <c r="D4" s="83" t="s">
        <v>453</v>
      </c>
      <c r="E4" s="84" t="s">
        <v>454</v>
      </c>
      <c r="F4" s="84" t="s">
        <v>455</v>
      </c>
      <c r="G4" s="84" t="s">
        <v>456</v>
      </c>
      <c r="H4" s="84" t="s">
        <v>457</v>
      </c>
      <c r="I4" s="85" t="s">
        <v>458</v>
      </c>
      <c r="J4" s="86" t="s">
        <v>379</v>
      </c>
      <c r="K4" s="86" t="s">
        <v>465</v>
      </c>
      <c r="L4" s="87" t="s">
        <v>466</v>
      </c>
      <c r="M4" s="88" t="s">
        <v>467</v>
      </c>
      <c r="N4" s="88" t="s">
        <v>468</v>
      </c>
      <c r="O4" s="89" t="str">
        <f>VLOOKUP(C4,W$87:Y$117,3,0)</f>
        <v>OCR Cleared</v>
      </c>
    </row>
    <row r="5" spans="1:24" s="44" customFormat="1" ht="12" hidden="1" thickBot="1">
      <c r="B5" s="90"/>
      <c r="C5" s="91" t="s">
        <v>461</v>
      </c>
      <c r="D5" s="92">
        <v>78</v>
      </c>
      <c r="E5" s="93">
        <v>297</v>
      </c>
      <c r="F5" s="93">
        <v>513</v>
      </c>
      <c r="G5" s="93">
        <v>410</v>
      </c>
      <c r="H5" s="93">
        <v>104</v>
      </c>
      <c r="I5" s="94">
        <v>28</v>
      </c>
      <c r="J5" s="86">
        <f>SUM(D5:I5)</f>
        <v>1430</v>
      </c>
      <c r="K5" s="95">
        <f>+J8+J6+J7</f>
        <v>1378</v>
      </c>
      <c r="L5" s="95">
        <v>1350</v>
      </c>
      <c r="M5" s="96">
        <f>K5/J5*100</f>
        <v>96.36363636363636</v>
      </c>
      <c r="N5" s="97" t="s">
        <v>135</v>
      </c>
      <c r="O5" s="44" t="s">
        <v>469</v>
      </c>
      <c r="X5" s="98"/>
    </row>
    <row r="6" spans="1:24" s="44" customFormat="1" ht="12" hidden="1" thickBot="1">
      <c r="B6" s="99" t="s">
        <v>187</v>
      </c>
      <c r="C6" s="100">
        <v>4702024304</v>
      </c>
      <c r="D6" s="101">
        <v>20</v>
      </c>
      <c r="E6" s="102">
        <v>69</v>
      </c>
      <c r="F6" s="102">
        <v>92</v>
      </c>
      <c r="G6" s="102">
        <v>54</v>
      </c>
      <c r="H6" s="102">
        <v>10</v>
      </c>
      <c r="I6" s="103">
        <v>5</v>
      </c>
      <c r="J6" s="86">
        <f>SUM(D6:I6)</f>
        <v>250</v>
      </c>
      <c r="K6" s="104" t="s">
        <v>263</v>
      </c>
      <c r="L6" s="105">
        <v>45956</v>
      </c>
      <c r="X6" s="98"/>
    </row>
    <row r="7" spans="1:24" s="44" customFormat="1" ht="12" hidden="1" thickBot="1">
      <c r="B7" s="99" t="s">
        <v>71</v>
      </c>
      <c r="C7" s="100">
        <v>4702024300</v>
      </c>
      <c r="D7" s="106">
        <v>40</v>
      </c>
      <c r="E7" s="107">
        <v>100</v>
      </c>
      <c r="F7" s="107">
        <v>121</v>
      </c>
      <c r="G7" s="107">
        <v>76</v>
      </c>
      <c r="H7" s="107">
        <v>14</v>
      </c>
      <c r="I7" s="108">
        <v>7</v>
      </c>
      <c r="J7" s="86">
        <f>SUM(D7:I7)</f>
        <v>358</v>
      </c>
      <c r="K7" s="109" t="s">
        <v>335</v>
      </c>
      <c r="L7" s="110">
        <v>45963</v>
      </c>
      <c r="X7" s="98"/>
    </row>
    <row r="8" spans="1:24" s="44" customFormat="1" ht="12" hidden="1" thickBot="1">
      <c r="B8" s="99" t="s">
        <v>238</v>
      </c>
      <c r="C8" s="100">
        <v>4702024302</v>
      </c>
      <c r="D8" s="106">
        <v>15</v>
      </c>
      <c r="E8" s="107">
        <v>116</v>
      </c>
      <c r="F8" s="107">
        <v>281</v>
      </c>
      <c r="G8" s="107">
        <v>266</v>
      </c>
      <c r="H8" s="107">
        <v>77</v>
      </c>
      <c r="I8" s="108">
        <v>15</v>
      </c>
      <c r="J8" s="86">
        <f>SUM(D8:I8)</f>
        <v>770</v>
      </c>
      <c r="K8" s="109" t="s">
        <v>335</v>
      </c>
      <c r="L8" s="110">
        <v>45963</v>
      </c>
      <c r="X8" s="98"/>
    </row>
    <row r="9" spans="1:24" s="44" customFormat="1" ht="12" hidden="1" thickBot="1">
      <c r="C9" s="111" t="s">
        <v>470</v>
      </c>
      <c r="D9" s="112">
        <f t="shared" ref="D9:I9" si="0">D5-D6-D8-D7</f>
        <v>3</v>
      </c>
      <c r="E9" s="112">
        <f t="shared" si="0"/>
        <v>12</v>
      </c>
      <c r="F9" s="112">
        <f t="shared" si="0"/>
        <v>19</v>
      </c>
      <c r="G9" s="112">
        <f t="shared" si="0"/>
        <v>14</v>
      </c>
      <c r="H9" s="112">
        <f t="shared" si="0"/>
        <v>3</v>
      </c>
      <c r="I9" s="112">
        <f t="shared" si="0"/>
        <v>1</v>
      </c>
      <c r="J9" s="86">
        <f>SUM(D9:I9)</f>
        <v>52</v>
      </c>
      <c r="X9" s="98"/>
    </row>
    <row r="10" spans="1:24" s="44" customFormat="1" hidden="1">
      <c r="C10" s="113"/>
      <c r="D10" s="113">
        <f t="shared" ref="D10:I10" si="1">SUM(D7:D8)</f>
        <v>55</v>
      </c>
      <c r="E10" s="113">
        <f t="shared" si="1"/>
        <v>216</v>
      </c>
      <c r="F10" s="113">
        <f t="shared" si="1"/>
        <v>402</v>
      </c>
      <c r="G10" s="113">
        <f t="shared" si="1"/>
        <v>342</v>
      </c>
      <c r="H10" s="113">
        <f t="shared" si="1"/>
        <v>91</v>
      </c>
      <c r="I10" s="113">
        <f t="shared" si="1"/>
        <v>22</v>
      </c>
      <c r="J10" s="114"/>
      <c r="X10" s="98"/>
    </row>
    <row r="11" spans="1:24" s="44" customFormat="1" hidden="1">
      <c r="X11" s="98"/>
    </row>
    <row r="12" spans="1:24" s="44" customFormat="1" ht="12" hidden="1" thickBot="1">
      <c r="B12" s="81">
        <v>2</v>
      </c>
      <c r="C12" s="82" t="s">
        <v>471</v>
      </c>
      <c r="D12" s="83" t="s">
        <v>453</v>
      </c>
      <c r="E12" s="84" t="s">
        <v>454</v>
      </c>
      <c r="F12" s="84" t="s">
        <v>455</v>
      </c>
      <c r="G12" s="84" t="s">
        <v>456</v>
      </c>
      <c r="H12" s="84" t="s">
        <v>457</v>
      </c>
      <c r="I12" s="85" t="s">
        <v>458</v>
      </c>
      <c r="J12" s="86" t="s">
        <v>379</v>
      </c>
      <c r="K12" s="86" t="s">
        <v>465</v>
      </c>
      <c r="L12" s="87" t="s">
        <v>466</v>
      </c>
      <c r="M12" s="88" t="s">
        <v>467</v>
      </c>
      <c r="N12" s="88" t="s">
        <v>468</v>
      </c>
      <c r="O12" s="115" t="str">
        <f>VLOOKUP(C12,W$87:Y$117,3,0)</f>
        <v>OCR Pending</v>
      </c>
      <c r="X12" s="98"/>
    </row>
    <row r="13" spans="1:24" s="44" customFormat="1" ht="12" hidden="1" thickBot="1">
      <c r="B13" s="90"/>
      <c r="C13" s="91" t="s">
        <v>461</v>
      </c>
      <c r="D13" s="93">
        <v>266</v>
      </c>
      <c r="E13" s="93">
        <v>1006</v>
      </c>
      <c r="F13" s="93">
        <v>1594</v>
      </c>
      <c r="G13" s="93">
        <v>1134</v>
      </c>
      <c r="H13" s="93">
        <v>283</v>
      </c>
      <c r="I13" s="94">
        <v>84</v>
      </c>
      <c r="J13" s="86">
        <f t="shared" ref="J13:J18" si="2">SUM(D13:I13)</f>
        <v>4367</v>
      </c>
      <c r="K13" s="95">
        <f>+J16+J14+J17+J15</f>
        <v>4245</v>
      </c>
      <c r="L13" s="95">
        <v>4185</v>
      </c>
      <c r="M13" s="96">
        <f>K13/J13*100</f>
        <v>97.206320128234495</v>
      </c>
      <c r="N13" s="97" t="s">
        <v>472</v>
      </c>
      <c r="O13" s="44" t="s">
        <v>469</v>
      </c>
      <c r="X13" s="98"/>
    </row>
    <row r="14" spans="1:24" s="44" customFormat="1" ht="12" hidden="1" thickBot="1">
      <c r="B14" s="99" t="s">
        <v>187</v>
      </c>
      <c r="C14" s="100">
        <v>4702024304</v>
      </c>
      <c r="D14" s="102">
        <v>98</v>
      </c>
      <c r="E14" s="102">
        <v>336</v>
      </c>
      <c r="F14" s="102">
        <v>453</v>
      </c>
      <c r="G14" s="102">
        <v>264</v>
      </c>
      <c r="H14" s="102">
        <v>49</v>
      </c>
      <c r="I14" s="103">
        <v>24</v>
      </c>
      <c r="J14" s="86">
        <f t="shared" si="2"/>
        <v>1224</v>
      </c>
      <c r="K14" s="104" t="s">
        <v>263</v>
      </c>
      <c r="L14" s="105">
        <v>45956</v>
      </c>
      <c r="X14" s="98"/>
    </row>
    <row r="15" spans="1:24" s="44" customFormat="1" ht="12" hidden="1" thickBot="1">
      <c r="B15" s="99" t="s">
        <v>71</v>
      </c>
      <c r="C15" s="100">
        <v>4702024298</v>
      </c>
      <c r="D15" s="107">
        <v>22</v>
      </c>
      <c r="E15" s="107">
        <v>101</v>
      </c>
      <c r="F15" s="107">
        <v>147</v>
      </c>
      <c r="G15" s="107">
        <v>87</v>
      </c>
      <c r="H15" s="107">
        <v>21</v>
      </c>
      <c r="I15" s="108">
        <v>5</v>
      </c>
      <c r="J15" s="86">
        <f t="shared" si="2"/>
        <v>383</v>
      </c>
      <c r="K15" s="109" t="s">
        <v>335</v>
      </c>
      <c r="L15" s="110">
        <v>45963</v>
      </c>
      <c r="X15" s="98"/>
    </row>
    <row r="16" spans="1:24" s="44" customFormat="1" ht="12" hidden="1" thickBot="1">
      <c r="B16" s="99" t="s">
        <v>71</v>
      </c>
      <c r="C16" s="100">
        <v>4702024300</v>
      </c>
      <c r="D16" s="107">
        <v>110</v>
      </c>
      <c r="E16" s="107">
        <v>336</v>
      </c>
      <c r="F16" s="107">
        <v>426</v>
      </c>
      <c r="G16" s="107">
        <v>257</v>
      </c>
      <c r="H16" s="107">
        <v>60</v>
      </c>
      <c r="I16" s="108">
        <v>22</v>
      </c>
      <c r="J16" s="86">
        <f t="shared" si="2"/>
        <v>1211</v>
      </c>
      <c r="K16" s="109"/>
      <c r="L16" s="110">
        <v>45963</v>
      </c>
      <c r="X16" s="98"/>
    </row>
    <row r="17" spans="2:24" s="44" customFormat="1" ht="12" hidden="1" thickBot="1">
      <c r="B17" s="99" t="s">
        <v>238</v>
      </c>
      <c r="C17" s="100">
        <v>4702024302</v>
      </c>
      <c r="D17" s="107">
        <v>28</v>
      </c>
      <c r="E17" s="107">
        <v>215</v>
      </c>
      <c r="F17" s="107">
        <v>521</v>
      </c>
      <c r="G17" s="107">
        <v>491</v>
      </c>
      <c r="H17" s="107">
        <v>144</v>
      </c>
      <c r="I17" s="108">
        <v>28</v>
      </c>
      <c r="J17" s="86">
        <f t="shared" si="2"/>
        <v>1427</v>
      </c>
      <c r="K17" s="109"/>
      <c r="L17" s="110">
        <v>45963</v>
      </c>
      <c r="X17" s="98"/>
    </row>
    <row r="18" spans="2:24" s="44" customFormat="1" ht="12" hidden="1" thickBot="1">
      <c r="C18" s="111" t="s">
        <v>470</v>
      </c>
      <c r="D18" s="112">
        <f t="shared" ref="D18:I18" si="3">D13-D14-D16-D15-D17</f>
        <v>8</v>
      </c>
      <c r="E18" s="112">
        <f t="shared" si="3"/>
        <v>18</v>
      </c>
      <c r="F18" s="112">
        <f t="shared" si="3"/>
        <v>47</v>
      </c>
      <c r="G18" s="112">
        <f t="shared" si="3"/>
        <v>35</v>
      </c>
      <c r="H18" s="112">
        <f t="shared" si="3"/>
        <v>9</v>
      </c>
      <c r="I18" s="112">
        <f t="shared" si="3"/>
        <v>5</v>
      </c>
      <c r="J18" s="86">
        <f t="shared" si="2"/>
        <v>122</v>
      </c>
      <c r="X18" s="98"/>
    </row>
    <row r="19" spans="2:24" s="44" customFormat="1" hidden="1">
      <c r="C19" s="113"/>
      <c r="D19" s="113">
        <f t="shared" ref="D19:I19" si="4">SUM(D15:D17)</f>
        <v>160</v>
      </c>
      <c r="E19" s="113">
        <f t="shared" si="4"/>
        <v>652</v>
      </c>
      <c r="F19" s="113">
        <f t="shared" si="4"/>
        <v>1094</v>
      </c>
      <c r="G19" s="113">
        <f t="shared" si="4"/>
        <v>835</v>
      </c>
      <c r="H19" s="113">
        <f t="shared" si="4"/>
        <v>225</v>
      </c>
      <c r="I19" s="113">
        <f t="shared" si="4"/>
        <v>55</v>
      </c>
      <c r="J19" s="114"/>
      <c r="X19" s="98"/>
    </row>
    <row r="20" spans="2:24" s="116" customFormat="1" hidden="1">
      <c r="X20" s="117"/>
    </row>
    <row r="21" spans="2:24" s="44" customFormat="1" ht="12" hidden="1" thickBot="1">
      <c r="B21" s="81">
        <v>3</v>
      </c>
      <c r="C21" s="82" t="s">
        <v>473</v>
      </c>
      <c r="D21" s="83" t="s">
        <v>453</v>
      </c>
      <c r="E21" s="84" t="s">
        <v>454</v>
      </c>
      <c r="F21" s="84" t="s">
        <v>455</v>
      </c>
      <c r="G21" s="84" t="s">
        <v>456</v>
      </c>
      <c r="H21" s="84" t="s">
        <v>457</v>
      </c>
      <c r="I21" s="85" t="s">
        <v>458</v>
      </c>
      <c r="J21" s="86" t="s">
        <v>379</v>
      </c>
      <c r="K21" s="86" t="s">
        <v>465</v>
      </c>
      <c r="L21" s="87" t="s">
        <v>466</v>
      </c>
      <c r="M21" s="88" t="s">
        <v>467</v>
      </c>
      <c r="N21" s="88" t="s">
        <v>468</v>
      </c>
      <c r="O21" s="115" t="str">
        <f>VLOOKUP(C21,W$87:Y$117,3,0)</f>
        <v>OCR Pending</v>
      </c>
      <c r="X21" s="118"/>
    </row>
    <row r="22" spans="2:24" s="44" customFormat="1" ht="12" hidden="1" thickBot="1">
      <c r="B22" s="90"/>
      <c r="C22" s="91" t="s">
        <v>461</v>
      </c>
      <c r="D22" s="92">
        <v>159</v>
      </c>
      <c r="E22" s="93">
        <v>488</v>
      </c>
      <c r="F22" s="93">
        <v>627</v>
      </c>
      <c r="G22" s="93">
        <v>380</v>
      </c>
      <c r="H22" s="93">
        <v>81</v>
      </c>
      <c r="I22" s="94">
        <v>39</v>
      </c>
      <c r="J22" s="86">
        <f>SUM(D22:I22)</f>
        <v>1774</v>
      </c>
      <c r="K22" s="95">
        <f>+J25+J23+J24</f>
        <v>1701</v>
      </c>
      <c r="L22" s="95">
        <v>1662</v>
      </c>
      <c r="M22" s="96">
        <f>K22/J22*100</f>
        <v>95.885005636978576</v>
      </c>
      <c r="N22" s="97" t="s">
        <v>23</v>
      </c>
      <c r="O22" s="44" t="s">
        <v>469</v>
      </c>
      <c r="X22" s="117"/>
    </row>
    <row r="23" spans="2:24" s="44" customFormat="1" ht="12" hidden="1" thickBot="1">
      <c r="B23" s="99" t="s">
        <v>187</v>
      </c>
      <c r="C23" s="100">
        <v>4702024304</v>
      </c>
      <c r="D23" s="101">
        <v>57</v>
      </c>
      <c r="E23" s="102">
        <v>198</v>
      </c>
      <c r="F23" s="102">
        <v>265</v>
      </c>
      <c r="G23" s="102">
        <v>155</v>
      </c>
      <c r="H23" s="102">
        <v>28</v>
      </c>
      <c r="I23" s="103">
        <v>14</v>
      </c>
      <c r="J23" s="86">
        <f>SUM(D23:I23)</f>
        <v>717</v>
      </c>
      <c r="K23" s="104" t="s">
        <v>263</v>
      </c>
      <c r="L23" s="105">
        <v>45956</v>
      </c>
      <c r="X23" s="117"/>
    </row>
    <row r="24" spans="2:24" s="44" customFormat="1" ht="12" hidden="1" thickBot="1">
      <c r="B24" s="99" t="s">
        <v>71</v>
      </c>
      <c r="C24" s="100">
        <v>4702024298</v>
      </c>
      <c r="D24" s="106">
        <v>22</v>
      </c>
      <c r="E24" s="107">
        <v>100</v>
      </c>
      <c r="F24" s="107">
        <v>146</v>
      </c>
      <c r="G24" s="107">
        <v>86</v>
      </c>
      <c r="H24" s="107">
        <v>21</v>
      </c>
      <c r="I24" s="108">
        <v>5</v>
      </c>
      <c r="J24" s="86">
        <f>SUM(D24:I24)</f>
        <v>380</v>
      </c>
      <c r="K24" s="109" t="s">
        <v>335</v>
      </c>
      <c r="L24" s="110">
        <v>45963</v>
      </c>
      <c r="X24" s="117"/>
    </row>
    <row r="25" spans="2:24" s="44" customFormat="1" ht="12" hidden="1" thickBot="1">
      <c r="B25" s="99" t="s">
        <v>71</v>
      </c>
      <c r="C25" s="100">
        <v>4702024300</v>
      </c>
      <c r="D25" s="106">
        <v>64</v>
      </c>
      <c r="E25" s="107">
        <v>173</v>
      </c>
      <c r="F25" s="119">
        <v>205</v>
      </c>
      <c r="G25" s="107">
        <v>124</v>
      </c>
      <c r="H25" s="107">
        <v>26</v>
      </c>
      <c r="I25" s="108">
        <v>12</v>
      </c>
      <c r="J25" s="86">
        <f>SUM(D25:I25)</f>
        <v>604</v>
      </c>
      <c r="K25" s="109" t="s">
        <v>335</v>
      </c>
      <c r="L25" s="110">
        <v>45963</v>
      </c>
      <c r="X25" s="117"/>
    </row>
    <row r="26" spans="2:24" s="44" customFormat="1" ht="12" hidden="1" thickBot="1">
      <c r="C26" s="111" t="s">
        <v>470</v>
      </c>
      <c r="D26" s="112">
        <f t="shared" ref="D26:I26" si="5">D22-D23-D25-D24</f>
        <v>16</v>
      </c>
      <c r="E26" s="112">
        <f t="shared" si="5"/>
        <v>17</v>
      </c>
      <c r="F26" s="112">
        <f t="shared" si="5"/>
        <v>11</v>
      </c>
      <c r="G26" s="112">
        <f t="shared" si="5"/>
        <v>15</v>
      </c>
      <c r="H26" s="112">
        <f t="shared" si="5"/>
        <v>6</v>
      </c>
      <c r="I26" s="112">
        <f t="shared" si="5"/>
        <v>8</v>
      </c>
      <c r="J26" s="86">
        <f>SUM(D26:I26)</f>
        <v>73</v>
      </c>
      <c r="X26" s="117"/>
    </row>
    <row r="27" spans="2:24" s="44" customFormat="1" hidden="1">
      <c r="C27" s="113"/>
      <c r="D27" s="113">
        <f t="shared" ref="D27:I27" si="6">SUM(D24:D25)</f>
        <v>86</v>
      </c>
      <c r="E27" s="113">
        <f t="shared" si="6"/>
        <v>273</v>
      </c>
      <c r="F27" s="113">
        <f t="shared" si="6"/>
        <v>351</v>
      </c>
      <c r="G27" s="113">
        <f t="shared" si="6"/>
        <v>210</v>
      </c>
      <c r="H27" s="113">
        <f t="shared" si="6"/>
        <v>47</v>
      </c>
      <c r="I27" s="113">
        <f t="shared" si="6"/>
        <v>17</v>
      </c>
      <c r="J27" s="114"/>
      <c r="X27" s="117"/>
    </row>
    <row r="28" spans="2:24" s="116" customFormat="1" hidden="1">
      <c r="X28" s="120"/>
    </row>
    <row r="29" spans="2:24" s="116" customFormat="1" ht="12" hidden="1" thickBot="1">
      <c r="B29" s="81">
        <v>4</v>
      </c>
      <c r="C29" s="82" t="s">
        <v>474</v>
      </c>
      <c r="D29" s="121">
        <v>14.5</v>
      </c>
      <c r="E29" s="84">
        <v>15</v>
      </c>
      <c r="F29" s="84">
        <v>15.5</v>
      </c>
      <c r="G29" s="84">
        <v>16</v>
      </c>
      <c r="H29" s="84">
        <v>16.5</v>
      </c>
      <c r="I29" s="85">
        <v>17</v>
      </c>
      <c r="J29" s="85">
        <v>17.5</v>
      </c>
      <c r="K29" s="85">
        <v>18</v>
      </c>
      <c r="L29" s="85">
        <v>18.5</v>
      </c>
      <c r="M29" s="86" t="s">
        <v>379</v>
      </c>
      <c r="N29" s="86" t="s">
        <v>475</v>
      </c>
      <c r="O29" s="87" t="s">
        <v>466</v>
      </c>
      <c r="P29" s="88" t="s">
        <v>467</v>
      </c>
      <c r="Q29" s="88" t="s">
        <v>468</v>
      </c>
      <c r="R29" s="89" t="str">
        <f>VLOOKUP(C29,W$87:Y$117,3,0)</f>
        <v>OCR Cleared</v>
      </c>
      <c r="X29" s="120"/>
    </row>
    <row r="30" spans="2:24" s="116" customFormat="1" ht="12" hidden="1" thickBot="1">
      <c r="B30" s="122"/>
      <c r="C30" s="123" t="s">
        <v>461</v>
      </c>
      <c r="D30" s="92">
        <v>51</v>
      </c>
      <c r="E30" s="93">
        <v>114</v>
      </c>
      <c r="F30" s="93">
        <v>20</v>
      </c>
      <c r="G30" s="93">
        <v>81</v>
      </c>
      <c r="H30" s="93">
        <v>16</v>
      </c>
      <c r="I30" s="94">
        <v>26</v>
      </c>
      <c r="J30" s="94">
        <v>6</v>
      </c>
      <c r="K30" s="94">
        <v>2</v>
      </c>
      <c r="L30" s="94">
        <v>2</v>
      </c>
      <c r="M30" s="86">
        <f>SUM(D30:L30)</f>
        <v>318</v>
      </c>
      <c r="N30" s="124">
        <f>M31+M32</f>
        <v>300</v>
      </c>
      <c r="O30" s="95">
        <v>300</v>
      </c>
      <c r="P30" s="96">
        <f>N30/M30*100</f>
        <v>94.339622641509436</v>
      </c>
      <c r="Q30" s="125" t="s">
        <v>340</v>
      </c>
      <c r="R30" s="44" t="s">
        <v>469</v>
      </c>
      <c r="X30" s="120"/>
    </row>
    <row r="31" spans="2:24" s="116" customFormat="1" ht="12" hidden="1" thickBot="1">
      <c r="B31" s="99" t="s">
        <v>102</v>
      </c>
      <c r="C31" s="126">
        <v>4702012090</v>
      </c>
      <c r="D31" s="101">
        <v>7</v>
      </c>
      <c r="E31" s="102">
        <v>15</v>
      </c>
      <c r="F31" s="102">
        <v>19</v>
      </c>
      <c r="G31" s="102">
        <v>23</v>
      </c>
      <c r="H31" s="102">
        <v>15</v>
      </c>
      <c r="I31" s="127">
        <v>11</v>
      </c>
      <c r="J31" s="127">
        <v>6</v>
      </c>
      <c r="K31" s="127">
        <v>2</v>
      </c>
      <c r="L31" s="127">
        <v>2</v>
      </c>
      <c r="M31" s="86">
        <f>SUM(D31:L31)</f>
        <v>100</v>
      </c>
      <c r="N31" s="128" t="s">
        <v>263</v>
      </c>
      <c r="O31" s="129">
        <v>45935</v>
      </c>
      <c r="P31" s="44"/>
      <c r="Q31" s="44"/>
      <c r="R31" s="44"/>
      <c r="X31" s="120"/>
    </row>
    <row r="32" spans="2:24" s="116" customFormat="1" ht="12" hidden="1" thickBot="1">
      <c r="B32" s="99" t="s">
        <v>71</v>
      </c>
      <c r="C32" s="130">
        <v>4702012091</v>
      </c>
      <c r="D32" s="106">
        <v>41</v>
      </c>
      <c r="E32" s="107">
        <v>92</v>
      </c>
      <c r="F32" s="107"/>
      <c r="G32" s="107">
        <v>53</v>
      </c>
      <c r="H32" s="107"/>
      <c r="I32" s="131">
        <v>14</v>
      </c>
      <c r="J32" s="131"/>
      <c r="K32" s="131"/>
      <c r="L32" s="131"/>
      <c r="M32" s="86">
        <f>SUM(D32:L32)</f>
        <v>200</v>
      </c>
      <c r="N32" s="132"/>
      <c r="O32" s="129">
        <v>45963</v>
      </c>
      <c r="P32" s="44"/>
      <c r="Q32" s="44"/>
      <c r="R32" s="44"/>
      <c r="X32" s="120"/>
    </row>
    <row r="33" spans="2:24" s="116" customFormat="1" ht="12" hidden="1" thickBot="1">
      <c r="B33" s="90"/>
      <c r="C33" s="133" t="s">
        <v>470</v>
      </c>
      <c r="D33" s="112">
        <f>D30-D31-D32</f>
        <v>3</v>
      </c>
      <c r="E33" s="112">
        <f t="shared" ref="E33:L33" si="7">E30-E31-E32</f>
        <v>7</v>
      </c>
      <c r="F33" s="112">
        <f t="shared" si="7"/>
        <v>1</v>
      </c>
      <c r="G33" s="112">
        <f t="shared" si="7"/>
        <v>5</v>
      </c>
      <c r="H33" s="112">
        <f t="shared" si="7"/>
        <v>1</v>
      </c>
      <c r="I33" s="112">
        <f t="shared" si="7"/>
        <v>1</v>
      </c>
      <c r="J33" s="112">
        <f t="shared" si="7"/>
        <v>0</v>
      </c>
      <c r="K33" s="112">
        <f t="shared" si="7"/>
        <v>0</v>
      </c>
      <c r="L33" s="112">
        <f t="shared" si="7"/>
        <v>0</v>
      </c>
      <c r="M33" s="86">
        <f>SUM(D33:L33)</f>
        <v>18</v>
      </c>
      <c r="N33" s="44"/>
      <c r="O33" s="44"/>
      <c r="P33" s="44"/>
      <c r="Q33" s="44"/>
      <c r="R33" s="44"/>
      <c r="X33" s="120"/>
    </row>
    <row r="34" spans="2:24" s="116" customFormat="1" hidden="1">
      <c r="B34" s="90"/>
      <c r="C34" s="113"/>
      <c r="D34" s="113"/>
      <c r="E34" s="113"/>
      <c r="F34" s="113"/>
      <c r="G34" s="113"/>
      <c r="H34" s="113"/>
      <c r="I34" s="113"/>
      <c r="J34" s="113"/>
      <c r="K34" s="113"/>
      <c r="L34" s="113"/>
      <c r="M34" s="114"/>
      <c r="N34" s="44"/>
      <c r="O34" s="44"/>
      <c r="P34" s="44"/>
      <c r="Q34" s="44"/>
      <c r="R34" s="44"/>
      <c r="X34" s="120"/>
    </row>
    <row r="35" spans="2:24" s="116" customFormat="1" hidden="1">
      <c r="X35" s="120"/>
    </row>
    <row r="36" spans="2:24" s="116" customFormat="1" ht="12" hidden="1" thickBot="1">
      <c r="B36" s="81">
        <v>5</v>
      </c>
      <c r="C36" s="82" t="s">
        <v>476</v>
      </c>
      <c r="D36" s="83" t="s">
        <v>453</v>
      </c>
      <c r="E36" s="84" t="s">
        <v>454</v>
      </c>
      <c r="F36" s="84" t="s">
        <v>455</v>
      </c>
      <c r="G36" s="84" t="s">
        <v>456</v>
      </c>
      <c r="H36" s="84" t="s">
        <v>457</v>
      </c>
      <c r="I36" s="85" t="s">
        <v>458</v>
      </c>
      <c r="J36" s="86" t="s">
        <v>379</v>
      </c>
      <c r="K36" s="86" t="s">
        <v>465</v>
      </c>
      <c r="L36" s="87" t="s">
        <v>466</v>
      </c>
      <c r="M36" s="88" t="s">
        <v>467</v>
      </c>
      <c r="N36" s="88" t="s">
        <v>468</v>
      </c>
      <c r="O36" s="89" t="str">
        <f>VLOOKUP(C36,W$87:Y$117,3,0)</f>
        <v>OCR Cleared</v>
      </c>
      <c r="X36" s="120"/>
    </row>
    <row r="37" spans="2:24" s="116" customFormat="1" ht="12" hidden="1" thickBot="1">
      <c r="B37" s="90"/>
      <c r="C37" s="91" t="s">
        <v>461</v>
      </c>
      <c r="D37" s="93">
        <v>75</v>
      </c>
      <c r="E37" s="93">
        <v>294</v>
      </c>
      <c r="F37" s="93">
        <v>515</v>
      </c>
      <c r="G37" s="93">
        <v>419</v>
      </c>
      <c r="H37" s="93">
        <v>115</v>
      </c>
      <c r="I37" s="94">
        <v>33</v>
      </c>
      <c r="J37" s="86">
        <f t="shared" ref="J37:J42" si="8">SUM(D37:I37)</f>
        <v>1451</v>
      </c>
      <c r="K37" s="95">
        <f>+J40+J38+J41+J39</f>
        <v>1418</v>
      </c>
      <c r="L37" s="95">
        <v>1398</v>
      </c>
      <c r="M37" s="96">
        <f>K37/J37*100</f>
        <v>97.725706409372847</v>
      </c>
      <c r="N37" s="97" t="s">
        <v>477</v>
      </c>
      <c r="O37" s="44" t="s">
        <v>469</v>
      </c>
      <c r="X37" s="120"/>
    </row>
    <row r="38" spans="2:24" s="116" customFormat="1" ht="12" hidden="1" thickBot="1">
      <c r="B38" s="99" t="s">
        <v>102</v>
      </c>
      <c r="C38" s="100">
        <v>4702024293</v>
      </c>
      <c r="D38" s="102">
        <v>0</v>
      </c>
      <c r="E38" s="102">
        <v>3</v>
      </c>
      <c r="F38" s="102">
        <v>12</v>
      </c>
      <c r="G38" s="102">
        <v>16</v>
      </c>
      <c r="H38" s="102">
        <v>12</v>
      </c>
      <c r="I38" s="103">
        <v>5</v>
      </c>
      <c r="J38" s="86">
        <f t="shared" si="8"/>
        <v>48</v>
      </c>
      <c r="K38" s="104" t="s">
        <v>263</v>
      </c>
      <c r="L38" s="105">
        <v>45935</v>
      </c>
      <c r="M38" s="44"/>
      <c r="N38" s="44"/>
      <c r="O38" s="44"/>
      <c r="X38" s="120"/>
    </row>
    <row r="39" spans="2:24" s="116" customFormat="1" ht="12" hidden="1" thickBot="1">
      <c r="B39" s="99" t="s">
        <v>187</v>
      </c>
      <c r="C39" s="100">
        <v>4702024304</v>
      </c>
      <c r="D39" s="102">
        <v>24</v>
      </c>
      <c r="E39" s="102">
        <v>83</v>
      </c>
      <c r="F39" s="102">
        <v>110</v>
      </c>
      <c r="G39" s="102">
        <v>65</v>
      </c>
      <c r="H39" s="102">
        <v>12</v>
      </c>
      <c r="I39" s="102">
        <v>6</v>
      </c>
      <c r="J39" s="86">
        <f t="shared" si="8"/>
        <v>300</v>
      </c>
      <c r="K39" s="104" t="s">
        <v>263</v>
      </c>
      <c r="L39" s="105">
        <v>45956</v>
      </c>
      <c r="M39" s="44"/>
      <c r="N39" s="44"/>
      <c r="O39" s="44"/>
      <c r="X39" s="120"/>
    </row>
    <row r="40" spans="2:24" s="116" customFormat="1" ht="12" hidden="1" thickBot="1">
      <c r="B40" s="99" t="s">
        <v>71</v>
      </c>
      <c r="C40" s="100">
        <v>4702024300</v>
      </c>
      <c r="D40" s="107">
        <v>33</v>
      </c>
      <c r="E40" s="107">
        <v>84</v>
      </c>
      <c r="F40" s="107">
        <v>102</v>
      </c>
      <c r="G40" s="107">
        <v>63</v>
      </c>
      <c r="H40" s="107">
        <v>12</v>
      </c>
      <c r="I40" s="108">
        <v>6</v>
      </c>
      <c r="J40" s="86">
        <f t="shared" si="8"/>
        <v>300</v>
      </c>
      <c r="K40" s="109" t="s">
        <v>335</v>
      </c>
      <c r="L40" s="110">
        <v>45963</v>
      </c>
      <c r="M40" s="44"/>
      <c r="N40" s="44"/>
      <c r="O40" s="44"/>
      <c r="X40" s="120"/>
    </row>
    <row r="41" spans="2:24" s="116" customFormat="1" ht="12" hidden="1" thickBot="1">
      <c r="B41" s="99" t="s">
        <v>238</v>
      </c>
      <c r="C41" s="100">
        <v>4702024302</v>
      </c>
      <c r="D41" s="107">
        <v>15</v>
      </c>
      <c r="E41" s="107">
        <v>116</v>
      </c>
      <c r="F41" s="119">
        <v>281</v>
      </c>
      <c r="G41" s="107">
        <v>266</v>
      </c>
      <c r="H41" s="107">
        <v>77</v>
      </c>
      <c r="I41" s="108">
        <v>15</v>
      </c>
      <c r="J41" s="86">
        <f t="shared" si="8"/>
        <v>770</v>
      </c>
      <c r="K41" s="109" t="s">
        <v>335</v>
      </c>
      <c r="L41" s="110">
        <v>45963</v>
      </c>
      <c r="M41" s="44"/>
      <c r="N41" s="44"/>
      <c r="O41" s="44"/>
      <c r="X41" s="120"/>
    </row>
    <row r="42" spans="2:24" s="116" customFormat="1" ht="12" hidden="1" thickBot="1">
      <c r="B42" s="44"/>
      <c r="C42" s="111" t="s">
        <v>470</v>
      </c>
      <c r="D42" s="112">
        <f t="shared" ref="D42:I42" si="9">D37-D38-D40-D39-D41</f>
        <v>3</v>
      </c>
      <c r="E42" s="112">
        <f t="shared" si="9"/>
        <v>8</v>
      </c>
      <c r="F42" s="112">
        <f t="shared" si="9"/>
        <v>10</v>
      </c>
      <c r="G42" s="112">
        <f t="shared" si="9"/>
        <v>9</v>
      </c>
      <c r="H42" s="112">
        <f t="shared" si="9"/>
        <v>2</v>
      </c>
      <c r="I42" s="112">
        <f t="shared" si="9"/>
        <v>1</v>
      </c>
      <c r="J42" s="86">
        <f t="shared" si="8"/>
        <v>33</v>
      </c>
      <c r="K42" s="44"/>
      <c r="L42" s="44"/>
      <c r="M42" s="44"/>
      <c r="N42" s="44"/>
      <c r="O42" s="44"/>
      <c r="X42" s="120"/>
    </row>
    <row r="43" spans="2:24" s="116" customFormat="1" hidden="1">
      <c r="B43" s="44"/>
      <c r="C43" s="113"/>
      <c r="D43" s="113">
        <f t="shared" ref="D43:I43" si="10">SUM(D40:D41)</f>
        <v>48</v>
      </c>
      <c r="E43" s="113">
        <f t="shared" si="10"/>
        <v>200</v>
      </c>
      <c r="F43" s="113">
        <f t="shared" si="10"/>
        <v>383</v>
      </c>
      <c r="G43" s="113">
        <f t="shared" si="10"/>
        <v>329</v>
      </c>
      <c r="H43" s="113">
        <f t="shared" si="10"/>
        <v>89</v>
      </c>
      <c r="I43" s="113">
        <f t="shared" si="10"/>
        <v>21</v>
      </c>
      <c r="J43" s="114"/>
      <c r="K43" s="44"/>
      <c r="L43" s="44"/>
      <c r="M43" s="44"/>
      <c r="N43" s="44"/>
      <c r="O43" s="44"/>
      <c r="X43" s="120"/>
    </row>
    <row r="44" spans="2:24" s="116" customFormat="1" hidden="1">
      <c r="X44" s="120"/>
    </row>
    <row r="45" spans="2:24" s="116" customFormat="1" ht="12" hidden="1" thickBot="1">
      <c r="B45" s="81">
        <v>6</v>
      </c>
      <c r="C45" s="134" t="s">
        <v>478</v>
      </c>
      <c r="D45" s="83" t="s">
        <v>453</v>
      </c>
      <c r="E45" s="84" t="s">
        <v>454</v>
      </c>
      <c r="F45" s="84" t="s">
        <v>455</v>
      </c>
      <c r="G45" s="84" t="s">
        <v>456</v>
      </c>
      <c r="H45" s="84" t="s">
        <v>457</v>
      </c>
      <c r="I45" s="85" t="s">
        <v>458</v>
      </c>
      <c r="J45" s="86" t="s">
        <v>379</v>
      </c>
      <c r="K45" s="86" t="s">
        <v>465</v>
      </c>
      <c r="L45" s="87" t="s">
        <v>466</v>
      </c>
      <c r="M45" s="88" t="s">
        <v>467</v>
      </c>
      <c r="N45" s="88" t="s">
        <v>468</v>
      </c>
      <c r="O45" s="115" t="str">
        <f>VLOOKUP(C45,W$87:Y$117,3,0)</f>
        <v>OCR Pending</v>
      </c>
      <c r="X45" s="120"/>
    </row>
    <row r="46" spans="2:24" s="116" customFormat="1" ht="12" hidden="1" thickBot="1">
      <c r="B46" s="90"/>
      <c r="C46" s="91" t="s">
        <v>461</v>
      </c>
      <c r="D46" s="93">
        <v>50</v>
      </c>
      <c r="E46" s="93">
        <v>387</v>
      </c>
      <c r="F46" s="93">
        <v>805</v>
      </c>
      <c r="G46" s="93">
        <v>790</v>
      </c>
      <c r="H46" s="93">
        <v>440</v>
      </c>
      <c r="I46" s="94">
        <v>180</v>
      </c>
      <c r="J46" s="86">
        <f t="shared" ref="J46:J55" si="11">SUM(D46:I46)</f>
        <v>2652</v>
      </c>
      <c r="K46" s="95">
        <f>J47+J48+J49+J50+J51+J52+J53+J54</f>
        <v>2609</v>
      </c>
      <c r="L46" s="95">
        <v>2550</v>
      </c>
      <c r="M46" s="96">
        <f>K46/J46*100</f>
        <v>98.378582202111602</v>
      </c>
      <c r="N46" s="97" t="s">
        <v>34</v>
      </c>
      <c r="O46" s="44" t="s">
        <v>469</v>
      </c>
      <c r="S46" s="135"/>
      <c r="X46" s="120"/>
    </row>
    <row r="47" spans="2:24" s="116" customFormat="1" ht="12" hidden="1" thickBot="1">
      <c r="B47" s="99" t="s">
        <v>25</v>
      </c>
      <c r="C47" s="100">
        <v>4702024317</v>
      </c>
      <c r="D47" s="107">
        <v>48</v>
      </c>
      <c r="E47" s="107">
        <v>315</v>
      </c>
      <c r="F47" s="119">
        <v>648</v>
      </c>
      <c r="G47" s="107">
        <v>654</v>
      </c>
      <c r="H47" s="107">
        <v>374</v>
      </c>
      <c r="I47" s="108">
        <v>155</v>
      </c>
      <c r="J47" s="86">
        <f t="shared" si="11"/>
        <v>2194</v>
      </c>
      <c r="K47" s="136" t="s">
        <v>335</v>
      </c>
      <c r="L47" s="129">
        <v>45963</v>
      </c>
      <c r="M47" s="44"/>
      <c r="N47" s="44"/>
      <c r="O47" s="44"/>
      <c r="S47" s="135"/>
      <c r="X47" s="120"/>
    </row>
    <row r="48" spans="2:24" s="116" customFormat="1" ht="12" hidden="1" thickBot="1">
      <c r="B48" s="99" t="s">
        <v>25</v>
      </c>
      <c r="C48" s="100">
        <v>4702052397</v>
      </c>
      <c r="D48" s="102">
        <v>1</v>
      </c>
      <c r="E48" s="102">
        <v>11</v>
      </c>
      <c r="F48" s="102">
        <v>23</v>
      </c>
      <c r="G48" s="102">
        <v>22</v>
      </c>
      <c r="H48" s="102">
        <v>11</v>
      </c>
      <c r="I48" s="102">
        <v>3</v>
      </c>
      <c r="J48" s="86">
        <f t="shared" si="11"/>
        <v>71</v>
      </c>
      <c r="K48" s="136" t="s">
        <v>479</v>
      </c>
      <c r="L48" s="129">
        <v>45963</v>
      </c>
      <c r="M48" s="44"/>
      <c r="N48" s="44"/>
      <c r="O48" s="44"/>
      <c r="X48" s="120"/>
    </row>
    <row r="49" spans="2:24" s="116" customFormat="1" ht="12" hidden="1" thickBot="1">
      <c r="B49" s="99" t="s">
        <v>25</v>
      </c>
      <c r="C49" s="100">
        <v>4702052415</v>
      </c>
      <c r="D49" s="102"/>
      <c r="E49" s="102">
        <v>10</v>
      </c>
      <c r="F49" s="102">
        <v>24</v>
      </c>
      <c r="G49" s="102">
        <v>21</v>
      </c>
      <c r="H49" s="102">
        <v>10</v>
      </c>
      <c r="I49" s="103">
        <v>4</v>
      </c>
      <c r="J49" s="86">
        <f t="shared" si="11"/>
        <v>69</v>
      </c>
      <c r="K49" s="136" t="s">
        <v>479</v>
      </c>
      <c r="L49" s="129">
        <v>45963</v>
      </c>
      <c r="M49" s="44"/>
      <c r="N49" s="44"/>
      <c r="O49" s="44"/>
      <c r="X49" s="120"/>
    </row>
    <row r="50" spans="2:24" s="116" customFormat="1" ht="12" hidden="1" thickBot="1">
      <c r="B50" s="99" t="s">
        <v>25</v>
      </c>
      <c r="C50" s="100">
        <v>4702052421</v>
      </c>
      <c r="D50" s="102"/>
      <c r="E50" s="102">
        <v>7</v>
      </c>
      <c r="F50" s="102">
        <v>21</v>
      </c>
      <c r="G50" s="102">
        <v>18</v>
      </c>
      <c r="H50" s="102">
        <v>5</v>
      </c>
      <c r="I50" s="103">
        <v>2</v>
      </c>
      <c r="J50" s="86">
        <f t="shared" si="11"/>
        <v>53</v>
      </c>
      <c r="K50" s="136" t="s">
        <v>479</v>
      </c>
      <c r="L50" s="129">
        <v>45963</v>
      </c>
      <c r="M50" s="44"/>
      <c r="N50" s="44"/>
      <c r="O50" s="44"/>
      <c r="X50" s="120"/>
    </row>
    <row r="51" spans="2:24" s="116" customFormat="1" ht="12" hidden="1" thickBot="1">
      <c r="B51" s="99" t="s">
        <v>25</v>
      </c>
      <c r="C51" s="100">
        <v>4702052403</v>
      </c>
      <c r="D51" s="102"/>
      <c r="E51" s="102">
        <v>10</v>
      </c>
      <c r="F51" s="102">
        <v>24</v>
      </c>
      <c r="G51" s="102">
        <v>21</v>
      </c>
      <c r="H51" s="102">
        <v>9</v>
      </c>
      <c r="I51" s="103">
        <v>4</v>
      </c>
      <c r="J51" s="86">
        <f t="shared" si="11"/>
        <v>68</v>
      </c>
      <c r="K51" s="136" t="s">
        <v>479</v>
      </c>
      <c r="L51" s="129">
        <v>45963</v>
      </c>
      <c r="M51" s="44"/>
      <c r="N51" s="44"/>
      <c r="O51" s="44"/>
      <c r="X51" s="120"/>
    </row>
    <row r="52" spans="2:24" s="116" customFormat="1" ht="12" hidden="1" thickBot="1">
      <c r="B52" s="99" t="s">
        <v>25</v>
      </c>
      <c r="C52" s="100">
        <v>4702052427</v>
      </c>
      <c r="D52" s="102"/>
      <c r="E52" s="102">
        <v>10</v>
      </c>
      <c r="F52" s="102">
        <v>24</v>
      </c>
      <c r="G52" s="102">
        <v>21</v>
      </c>
      <c r="H52" s="102">
        <v>10</v>
      </c>
      <c r="I52" s="102">
        <v>4</v>
      </c>
      <c r="J52" s="86">
        <f t="shared" si="11"/>
        <v>69</v>
      </c>
      <c r="K52" s="136" t="s">
        <v>479</v>
      </c>
      <c r="L52" s="129">
        <v>45963</v>
      </c>
      <c r="M52" s="44"/>
      <c r="N52" s="44"/>
      <c r="O52" s="44"/>
      <c r="X52" s="120"/>
    </row>
    <row r="53" spans="2:24" s="116" customFormat="1" ht="12" hidden="1" thickBot="1">
      <c r="B53" s="99" t="s">
        <v>25</v>
      </c>
      <c r="C53" s="100">
        <v>4702052409</v>
      </c>
      <c r="D53" s="102"/>
      <c r="E53" s="102">
        <v>11</v>
      </c>
      <c r="F53" s="102">
        <v>24</v>
      </c>
      <c r="G53" s="102">
        <v>21</v>
      </c>
      <c r="H53" s="102">
        <v>11</v>
      </c>
      <c r="I53" s="103">
        <v>3</v>
      </c>
      <c r="J53" s="86">
        <f t="shared" si="11"/>
        <v>70</v>
      </c>
      <c r="K53" s="136" t="s">
        <v>479</v>
      </c>
      <c r="L53" s="129">
        <v>45963</v>
      </c>
      <c r="M53" s="44"/>
      <c r="N53" s="44"/>
      <c r="O53" s="44"/>
      <c r="X53" s="120"/>
    </row>
    <row r="54" spans="2:24" s="116" customFormat="1" ht="12" hidden="1" thickBot="1">
      <c r="B54" s="99" t="s">
        <v>71</v>
      </c>
      <c r="C54" s="100">
        <v>4702040944</v>
      </c>
      <c r="D54" s="107"/>
      <c r="E54" s="107">
        <v>5</v>
      </c>
      <c r="F54" s="107">
        <v>6</v>
      </c>
      <c r="G54" s="107">
        <v>3</v>
      </c>
      <c r="H54" s="107">
        <v>1</v>
      </c>
      <c r="I54" s="108"/>
      <c r="J54" s="86">
        <f t="shared" si="11"/>
        <v>15</v>
      </c>
      <c r="K54" s="136" t="s">
        <v>335</v>
      </c>
      <c r="L54" s="129">
        <v>45963</v>
      </c>
      <c r="M54" s="44"/>
      <c r="N54" s="44"/>
      <c r="O54" s="44"/>
      <c r="X54" s="120"/>
    </row>
    <row r="55" spans="2:24" s="116" customFormat="1" ht="12" hidden="1" thickBot="1">
      <c r="B55" s="44"/>
      <c r="C55" s="111" t="s">
        <v>470</v>
      </c>
      <c r="D55" s="112">
        <f t="shared" ref="D55:I55" si="12">D46-D47-D48-D49-D50-D51-D52-D53-D54</f>
        <v>1</v>
      </c>
      <c r="E55" s="112">
        <f t="shared" si="12"/>
        <v>8</v>
      </c>
      <c r="F55" s="112">
        <f t="shared" si="12"/>
        <v>11</v>
      </c>
      <c r="G55" s="112">
        <f t="shared" si="12"/>
        <v>9</v>
      </c>
      <c r="H55" s="112">
        <f t="shared" si="12"/>
        <v>9</v>
      </c>
      <c r="I55" s="112">
        <f t="shared" si="12"/>
        <v>5</v>
      </c>
      <c r="J55" s="86">
        <f t="shared" si="11"/>
        <v>43</v>
      </c>
      <c r="K55" s="44"/>
      <c r="L55" s="44"/>
      <c r="M55" s="44"/>
      <c r="N55" s="44"/>
      <c r="O55" s="44"/>
      <c r="X55" s="120"/>
    </row>
    <row r="56" spans="2:24" s="116" customFormat="1" hidden="1">
      <c r="B56" s="44"/>
      <c r="C56" s="113"/>
      <c r="D56" s="113">
        <f t="shared" ref="D56:I56" si="13">SUM(D47:D54)</f>
        <v>49</v>
      </c>
      <c r="E56" s="113">
        <f t="shared" si="13"/>
        <v>379</v>
      </c>
      <c r="F56" s="113">
        <f t="shared" si="13"/>
        <v>794</v>
      </c>
      <c r="G56" s="113">
        <f t="shared" si="13"/>
        <v>781</v>
      </c>
      <c r="H56" s="113">
        <f t="shared" si="13"/>
        <v>431</v>
      </c>
      <c r="I56" s="113">
        <f t="shared" si="13"/>
        <v>175</v>
      </c>
      <c r="J56" s="114"/>
      <c r="K56" s="44"/>
      <c r="L56" s="44"/>
      <c r="M56" s="44"/>
      <c r="N56" s="44"/>
      <c r="O56" s="44"/>
      <c r="X56" s="120"/>
    </row>
    <row r="57" spans="2:24" s="116" customFormat="1" hidden="1">
      <c r="X57" s="120"/>
    </row>
    <row r="58" spans="2:24" s="116" customFormat="1" ht="12" hidden="1" thickBot="1">
      <c r="B58" s="81">
        <v>7</v>
      </c>
      <c r="C58" s="134" t="s">
        <v>480</v>
      </c>
      <c r="D58" s="83" t="s">
        <v>453</v>
      </c>
      <c r="E58" s="84" t="s">
        <v>454</v>
      </c>
      <c r="F58" s="84" t="s">
        <v>455</v>
      </c>
      <c r="G58" s="84" t="s">
        <v>456</v>
      </c>
      <c r="H58" s="84" t="s">
        <v>457</v>
      </c>
      <c r="I58" s="85" t="s">
        <v>458</v>
      </c>
      <c r="J58" s="86" t="s">
        <v>379</v>
      </c>
      <c r="K58" s="86" t="s">
        <v>465</v>
      </c>
      <c r="L58" s="87" t="s">
        <v>466</v>
      </c>
      <c r="M58" s="88" t="s">
        <v>467</v>
      </c>
      <c r="N58" s="88" t="s">
        <v>468</v>
      </c>
      <c r="O58" s="115" t="str">
        <f>VLOOKUP(C58,W$87:Y$117,3,0)</f>
        <v>OCR Pending</v>
      </c>
      <c r="X58" s="120"/>
    </row>
    <row r="59" spans="2:24" s="116" customFormat="1" ht="12" hidden="1" thickBot="1">
      <c r="B59" s="90"/>
      <c r="C59" s="91" t="s">
        <v>461</v>
      </c>
      <c r="D59" s="92">
        <v>59</v>
      </c>
      <c r="E59" s="93">
        <v>452</v>
      </c>
      <c r="F59" s="93">
        <v>945</v>
      </c>
      <c r="G59" s="93">
        <v>930</v>
      </c>
      <c r="H59" s="93">
        <v>515</v>
      </c>
      <c r="I59" s="94">
        <v>212</v>
      </c>
      <c r="J59" s="86">
        <f>SUM(D59:I59)</f>
        <v>3113</v>
      </c>
      <c r="K59" s="95">
        <f>+J61+J60</f>
        <v>3054</v>
      </c>
      <c r="L59" s="95">
        <v>3000</v>
      </c>
      <c r="M59" s="96">
        <f>K59/J59*100</f>
        <v>98.104722132990688</v>
      </c>
      <c r="N59" s="97" t="s">
        <v>48</v>
      </c>
      <c r="O59" s="44" t="s">
        <v>469</v>
      </c>
      <c r="X59" s="120"/>
    </row>
    <row r="60" spans="2:24" s="116" customFormat="1" ht="12" hidden="1" thickBot="1">
      <c r="B60" s="99" t="s">
        <v>25</v>
      </c>
      <c r="C60" s="137">
        <v>4702024317</v>
      </c>
      <c r="D60" s="138">
        <v>58</v>
      </c>
      <c r="E60" s="139">
        <v>437</v>
      </c>
      <c r="F60" s="139">
        <v>919</v>
      </c>
      <c r="G60" s="139">
        <v>910</v>
      </c>
      <c r="H60" s="139">
        <v>505</v>
      </c>
      <c r="I60" s="140">
        <v>210</v>
      </c>
      <c r="J60" s="86">
        <f>SUM(D60:I60)</f>
        <v>3039</v>
      </c>
      <c r="K60" s="109" t="s">
        <v>335</v>
      </c>
      <c r="L60" s="129">
        <v>45963</v>
      </c>
      <c r="M60" s="44"/>
      <c r="N60" s="44"/>
      <c r="O60" s="44"/>
      <c r="X60" s="120"/>
    </row>
    <row r="61" spans="2:24" s="116" customFormat="1" ht="12" hidden="1" thickBot="1">
      <c r="B61" s="99" t="s">
        <v>71</v>
      </c>
      <c r="C61" s="100">
        <v>4702040945</v>
      </c>
      <c r="D61" s="106"/>
      <c r="E61" s="107">
        <v>5</v>
      </c>
      <c r="F61" s="107">
        <v>6</v>
      </c>
      <c r="G61" s="107">
        <v>3</v>
      </c>
      <c r="H61" s="107">
        <v>1</v>
      </c>
      <c r="I61" s="108"/>
      <c r="J61" s="86">
        <f>SUM(D61:I61)</f>
        <v>15</v>
      </c>
      <c r="K61" s="109" t="s">
        <v>335</v>
      </c>
      <c r="L61" s="110">
        <v>45963</v>
      </c>
      <c r="M61" s="44"/>
      <c r="N61" s="44"/>
      <c r="O61" s="44"/>
      <c r="X61" s="120"/>
    </row>
    <row r="62" spans="2:24" s="116" customFormat="1" ht="12" hidden="1" thickBot="1">
      <c r="B62" s="44"/>
      <c r="C62" s="111" t="s">
        <v>470</v>
      </c>
      <c r="D62" s="112">
        <f t="shared" ref="D62:I62" si="14">D59-D60-D61</f>
        <v>1</v>
      </c>
      <c r="E62" s="112">
        <f t="shared" si="14"/>
        <v>10</v>
      </c>
      <c r="F62" s="112">
        <f t="shared" si="14"/>
        <v>20</v>
      </c>
      <c r="G62" s="112">
        <f t="shared" si="14"/>
        <v>17</v>
      </c>
      <c r="H62" s="112">
        <f t="shared" si="14"/>
        <v>9</v>
      </c>
      <c r="I62" s="112">
        <f t="shared" si="14"/>
        <v>2</v>
      </c>
      <c r="J62" s="86">
        <f>SUM(D62:I62)</f>
        <v>59</v>
      </c>
      <c r="K62" s="44"/>
      <c r="L62" s="44"/>
      <c r="M62" s="44"/>
      <c r="N62" s="44"/>
      <c r="O62" s="44"/>
      <c r="X62" s="120"/>
    </row>
    <row r="63" spans="2:24" s="116" customFormat="1" hidden="1">
      <c r="B63" s="44"/>
      <c r="C63" s="113"/>
      <c r="D63" s="113">
        <f t="shared" ref="D63:I63" si="15">SUM(D60:D61)</f>
        <v>58</v>
      </c>
      <c r="E63" s="113">
        <f t="shared" si="15"/>
        <v>442</v>
      </c>
      <c r="F63" s="113">
        <f t="shared" si="15"/>
        <v>925</v>
      </c>
      <c r="G63" s="113">
        <f t="shared" si="15"/>
        <v>913</v>
      </c>
      <c r="H63" s="113">
        <f t="shared" si="15"/>
        <v>506</v>
      </c>
      <c r="I63" s="113">
        <f t="shared" si="15"/>
        <v>210</v>
      </c>
      <c r="J63" s="114"/>
      <c r="K63" s="44"/>
      <c r="L63" s="44"/>
      <c r="M63" s="44"/>
      <c r="N63" s="44"/>
      <c r="O63" s="44"/>
      <c r="X63" s="120"/>
    </row>
    <row r="64" spans="2:24" s="116" customFormat="1" hidden="1">
      <c r="X64" s="120"/>
    </row>
    <row r="65" spans="2:26" s="116" customFormat="1" ht="12" hidden="1" thickBot="1">
      <c r="B65" s="81">
        <v>8</v>
      </c>
      <c r="C65" s="141" t="s">
        <v>481</v>
      </c>
      <c r="D65" s="84" t="s">
        <v>482</v>
      </c>
      <c r="E65" s="84" t="s">
        <v>483</v>
      </c>
      <c r="F65" s="84" t="s">
        <v>484</v>
      </c>
      <c r="G65" s="84" t="s">
        <v>485</v>
      </c>
      <c r="H65" s="85" t="s">
        <v>486</v>
      </c>
      <c r="I65" s="85" t="s">
        <v>487</v>
      </c>
      <c r="J65" s="85" t="s">
        <v>488</v>
      </c>
      <c r="K65" s="85" t="s">
        <v>489</v>
      </c>
      <c r="L65" s="85" t="s">
        <v>490</v>
      </c>
      <c r="M65" s="85" t="s">
        <v>491</v>
      </c>
      <c r="N65" s="85" t="s">
        <v>492</v>
      </c>
      <c r="O65" s="85" t="s">
        <v>493</v>
      </c>
      <c r="P65" s="85" t="s">
        <v>494</v>
      </c>
      <c r="Q65" s="86" t="s">
        <v>379</v>
      </c>
      <c r="R65" s="86" t="s">
        <v>475</v>
      </c>
      <c r="S65" s="87" t="s">
        <v>466</v>
      </c>
      <c r="T65" s="88" t="s">
        <v>467</v>
      </c>
      <c r="U65" s="88" t="s">
        <v>468</v>
      </c>
      <c r="V65" s="142">
        <f>VLOOKUP(C65,W87:Y117,3,0)</f>
        <v>0</v>
      </c>
      <c r="W65" s="44" t="s">
        <v>469</v>
      </c>
      <c r="Z65" s="120"/>
    </row>
    <row r="66" spans="2:26" s="116" customFormat="1" ht="12" hidden="1" thickBot="1">
      <c r="B66" s="122"/>
      <c r="C66" s="91" t="s">
        <v>461</v>
      </c>
      <c r="D66" s="93">
        <v>7</v>
      </c>
      <c r="E66" s="93">
        <v>15</v>
      </c>
      <c r="F66" s="93">
        <v>17</v>
      </c>
      <c r="G66" s="93">
        <v>11</v>
      </c>
      <c r="H66" s="94">
        <v>6</v>
      </c>
      <c r="I66" s="94">
        <v>215</v>
      </c>
      <c r="J66" s="94">
        <v>223</v>
      </c>
      <c r="K66" s="94">
        <v>152</v>
      </c>
      <c r="L66" s="94">
        <v>50</v>
      </c>
      <c r="M66" s="94">
        <v>24</v>
      </c>
      <c r="N66" s="94">
        <v>3</v>
      </c>
      <c r="O66" s="94">
        <v>2</v>
      </c>
      <c r="P66" s="94">
        <v>2</v>
      </c>
      <c r="Q66" s="86">
        <f>SUM(D66:P66)</f>
        <v>727</v>
      </c>
      <c r="R66" s="124">
        <f>+Q67</f>
        <v>706</v>
      </c>
      <c r="S66" s="95">
        <v>700</v>
      </c>
      <c r="T66" s="96">
        <f>R66/Q66*100</f>
        <v>97.111416781292974</v>
      </c>
      <c r="U66" s="97" t="s">
        <v>37</v>
      </c>
      <c r="V66" s="44"/>
      <c r="Z66" s="120"/>
    </row>
    <row r="67" spans="2:26" s="116" customFormat="1" ht="12" hidden="1" thickBot="1">
      <c r="B67" s="99" t="s">
        <v>71</v>
      </c>
      <c r="C67" s="143">
        <v>4702024318</v>
      </c>
      <c r="D67" s="139">
        <v>6</v>
      </c>
      <c r="E67" s="139">
        <v>14</v>
      </c>
      <c r="F67" s="139">
        <v>14</v>
      </c>
      <c r="G67" s="139">
        <v>11</v>
      </c>
      <c r="H67" s="144">
        <v>6</v>
      </c>
      <c r="I67" s="144">
        <v>213</v>
      </c>
      <c r="J67" s="144">
        <v>220</v>
      </c>
      <c r="K67" s="144">
        <v>145</v>
      </c>
      <c r="L67" s="144">
        <v>49</v>
      </c>
      <c r="M67" s="144">
        <v>23</v>
      </c>
      <c r="N67" s="144">
        <v>3</v>
      </c>
      <c r="O67" s="144">
        <v>2</v>
      </c>
      <c r="P67" s="144"/>
      <c r="Q67" s="86">
        <f>SUM(D67:P67)</f>
        <v>706</v>
      </c>
      <c r="R67" s="143" t="s">
        <v>390</v>
      </c>
      <c r="S67" s="110">
        <v>45963</v>
      </c>
      <c r="T67" s="44"/>
      <c r="U67" s="44"/>
      <c r="V67" s="44"/>
      <c r="Z67" s="120"/>
    </row>
    <row r="68" spans="2:26" s="116" customFormat="1" ht="12" hidden="1" thickBot="1">
      <c r="B68" s="90"/>
      <c r="C68" s="111" t="s">
        <v>470</v>
      </c>
      <c r="D68" s="112">
        <f>D66-D67</f>
        <v>1</v>
      </c>
      <c r="E68" s="112">
        <f t="shared" ref="E68:P68" si="16">E66-E67</f>
        <v>1</v>
      </c>
      <c r="F68" s="112">
        <f t="shared" si="16"/>
        <v>3</v>
      </c>
      <c r="G68" s="112">
        <f t="shared" si="16"/>
        <v>0</v>
      </c>
      <c r="H68" s="112">
        <f t="shared" si="16"/>
        <v>0</v>
      </c>
      <c r="I68" s="112">
        <f t="shared" si="16"/>
        <v>2</v>
      </c>
      <c r="J68" s="112">
        <f t="shared" si="16"/>
        <v>3</v>
      </c>
      <c r="K68" s="112">
        <f t="shared" si="16"/>
        <v>7</v>
      </c>
      <c r="L68" s="112">
        <f t="shared" si="16"/>
        <v>1</v>
      </c>
      <c r="M68" s="112">
        <f t="shared" si="16"/>
        <v>1</v>
      </c>
      <c r="N68" s="112">
        <f t="shared" si="16"/>
        <v>0</v>
      </c>
      <c r="O68" s="112">
        <f t="shared" si="16"/>
        <v>0</v>
      </c>
      <c r="P68" s="112">
        <f t="shared" si="16"/>
        <v>2</v>
      </c>
      <c r="Q68" s="86">
        <f>SUM(D68:P68)</f>
        <v>21</v>
      </c>
      <c r="R68" s="44"/>
      <c r="S68" s="44"/>
      <c r="T68" s="44"/>
      <c r="U68" s="44"/>
      <c r="V68" s="44"/>
      <c r="Z68" s="120"/>
    </row>
    <row r="69" spans="2:26" s="116" customFormat="1" hidden="1">
      <c r="X69" s="120"/>
    </row>
    <row r="70" spans="2:26" s="116" customFormat="1" ht="12" hidden="1" thickBot="1">
      <c r="B70" s="81">
        <v>9</v>
      </c>
      <c r="C70" s="141" t="s">
        <v>495</v>
      </c>
      <c r="D70" s="84" t="s">
        <v>482</v>
      </c>
      <c r="E70" s="84" t="s">
        <v>483</v>
      </c>
      <c r="F70" s="84" t="s">
        <v>484</v>
      </c>
      <c r="G70" s="84" t="s">
        <v>485</v>
      </c>
      <c r="H70" s="85" t="s">
        <v>486</v>
      </c>
      <c r="I70" s="85" t="s">
        <v>487</v>
      </c>
      <c r="J70" s="85" t="s">
        <v>488</v>
      </c>
      <c r="K70" s="85" t="s">
        <v>489</v>
      </c>
      <c r="L70" s="85" t="s">
        <v>490</v>
      </c>
      <c r="M70" s="85" t="s">
        <v>491</v>
      </c>
      <c r="N70" s="85" t="s">
        <v>492</v>
      </c>
      <c r="O70" s="85" t="s">
        <v>493</v>
      </c>
      <c r="P70" s="85" t="s">
        <v>494</v>
      </c>
      <c r="Q70" s="86" t="s">
        <v>379</v>
      </c>
      <c r="R70" s="86" t="s">
        <v>475</v>
      </c>
      <c r="S70" s="87" t="s">
        <v>466</v>
      </c>
      <c r="T70" s="88" t="s">
        <v>467</v>
      </c>
      <c r="U70" s="88" t="s">
        <v>468</v>
      </c>
      <c r="V70" s="115" t="str">
        <f>VLOOKUP(C70,W92:Y122,3,0)</f>
        <v>OCR Pending</v>
      </c>
      <c r="W70" s="44" t="s">
        <v>469</v>
      </c>
      <c r="X70" s="120"/>
    </row>
    <row r="71" spans="2:26" s="116" customFormat="1" ht="12" hidden="1" thickBot="1">
      <c r="B71" s="122"/>
      <c r="C71" s="91" t="s">
        <v>461</v>
      </c>
      <c r="D71" s="93">
        <v>9</v>
      </c>
      <c r="E71" s="93">
        <v>19</v>
      </c>
      <c r="F71" s="93">
        <v>22</v>
      </c>
      <c r="G71" s="93">
        <v>15</v>
      </c>
      <c r="H71" s="94">
        <v>7</v>
      </c>
      <c r="I71" s="94">
        <v>275</v>
      </c>
      <c r="J71" s="94">
        <v>283</v>
      </c>
      <c r="K71" s="94">
        <v>195</v>
      </c>
      <c r="L71" s="94">
        <v>66</v>
      </c>
      <c r="M71" s="94">
        <v>31</v>
      </c>
      <c r="N71" s="94">
        <v>4</v>
      </c>
      <c r="O71" s="94">
        <v>3</v>
      </c>
      <c r="P71" s="94">
        <v>3</v>
      </c>
      <c r="Q71" s="86">
        <f>SUM(D71:P71)</f>
        <v>932</v>
      </c>
      <c r="R71" s="124">
        <f>+Q72</f>
        <v>914</v>
      </c>
      <c r="S71" s="95">
        <v>900</v>
      </c>
      <c r="T71" s="96">
        <f>R71/Q71*100</f>
        <v>98.068669527897001</v>
      </c>
      <c r="U71" s="125" t="s">
        <v>48</v>
      </c>
      <c r="V71" s="44"/>
      <c r="X71" s="120"/>
    </row>
    <row r="72" spans="2:26" s="116" customFormat="1" ht="12" hidden="1" thickBot="1">
      <c r="B72" s="99" t="s">
        <v>25</v>
      </c>
      <c r="C72" s="137">
        <v>4702024318</v>
      </c>
      <c r="D72" s="139">
        <v>8</v>
      </c>
      <c r="E72" s="139">
        <v>18</v>
      </c>
      <c r="F72" s="139">
        <v>19</v>
      </c>
      <c r="G72" s="139">
        <v>14</v>
      </c>
      <c r="H72" s="144">
        <v>7</v>
      </c>
      <c r="I72" s="144">
        <v>273</v>
      </c>
      <c r="J72" s="144">
        <v>284</v>
      </c>
      <c r="K72" s="144">
        <v>191</v>
      </c>
      <c r="L72" s="144">
        <v>63</v>
      </c>
      <c r="M72" s="144">
        <v>30</v>
      </c>
      <c r="N72" s="144">
        <v>4</v>
      </c>
      <c r="O72" s="144">
        <v>3</v>
      </c>
      <c r="P72" s="144"/>
      <c r="Q72" s="86">
        <f>SUM(D72:P72)</f>
        <v>914</v>
      </c>
      <c r="R72" s="143" t="s">
        <v>390</v>
      </c>
      <c r="S72" s="110">
        <v>45963</v>
      </c>
      <c r="T72" s="44"/>
      <c r="U72" s="44"/>
      <c r="V72" s="44"/>
      <c r="X72" s="120"/>
    </row>
    <row r="73" spans="2:26" s="116" customFormat="1" ht="12" hidden="1" thickBot="1">
      <c r="B73" s="90"/>
      <c r="C73" s="111" t="s">
        <v>470</v>
      </c>
      <c r="D73" s="112">
        <f>D71-D72</f>
        <v>1</v>
      </c>
      <c r="E73" s="112">
        <f t="shared" ref="E73:P73" si="17">E71-E72</f>
        <v>1</v>
      </c>
      <c r="F73" s="112">
        <f t="shared" si="17"/>
        <v>3</v>
      </c>
      <c r="G73" s="112">
        <f t="shared" si="17"/>
        <v>1</v>
      </c>
      <c r="H73" s="112">
        <f t="shared" si="17"/>
        <v>0</v>
      </c>
      <c r="I73" s="112">
        <f t="shared" si="17"/>
        <v>2</v>
      </c>
      <c r="J73" s="145">
        <f t="shared" si="17"/>
        <v>-1</v>
      </c>
      <c r="K73" s="112">
        <f t="shared" si="17"/>
        <v>4</v>
      </c>
      <c r="L73" s="112">
        <f t="shared" si="17"/>
        <v>3</v>
      </c>
      <c r="M73" s="112">
        <f t="shared" si="17"/>
        <v>1</v>
      </c>
      <c r="N73" s="112">
        <f t="shared" si="17"/>
        <v>0</v>
      </c>
      <c r="O73" s="112">
        <f t="shared" si="17"/>
        <v>0</v>
      </c>
      <c r="P73" s="112">
        <f t="shared" si="17"/>
        <v>3</v>
      </c>
      <c r="Q73" s="86">
        <f>SUM(D73:P73)</f>
        <v>18</v>
      </c>
      <c r="R73" s="44"/>
      <c r="S73" s="44"/>
      <c r="T73" s="44"/>
      <c r="U73" s="44"/>
      <c r="V73" s="44"/>
      <c r="X73" s="120"/>
    </row>
    <row r="74" spans="2:26" s="116" customFormat="1" hidden="1">
      <c r="X74" s="120"/>
    </row>
    <row r="75" spans="2:26" s="116" customFormat="1" ht="12" hidden="1" thickBot="1">
      <c r="B75" s="81">
        <v>10</v>
      </c>
      <c r="C75" s="141" t="s">
        <v>496</v>
      </c>
      <c r="D75" s="84" t="s">
        <v>482</v>
      </c>
      <c r="E75" s="84" t="s">
        <v>483</v>
      </c>
      <c r="F75" s="84" t="s">
        <v>484</v>
      </c>
      <c r="G75" s="84" t="s">
        <v>485</v>
      </c>
      <c r="H75" s="85" t="s">
        <v>486</v>
      </c>
      <c r="I75" s="85" t="s">
        <v>487</v>
      </c>
      <c r="J75" s="85" t="s">
        <v>488</v>
      </c>
      <c r="K75" s="85" t="s">
        <v>489</v>
      </c>
      <c r="L75" s="85" t="s">
        <v>490</v>
      </c>
      <c r="M75" s="85" t="s">
        <v>491</v>
      </c>
      <c r="N75" s="85" t="s">
        <v>492</v>
      </c>
      <c r="O75" s="85" t="s">
        <v>493</v>
      </c>
      <c r="P75" s="85" t="s">
        <v>494</v>
      </c>
      <c r="Q75" s="86" t="s">
        <v>379</v>
      </c>
      <c r="R75" s="86" t="s">
        <v>475</v>
      </c>
      <c r="S75" s="87" t="s">
        <v>466</v>
      </c>
      <c r="T75" s="88" t="s">
        <v>467</v>
      </c>
      <c r="U75" s="88" t="s">
        <v>468</v>
      </c>
      <c r="V75" s="142">
        <f>VLOOKUP(C75,W97:Y127,3,0)</f>
        <v>0</v>
      </c>
      <c r="W75" s="44" t="s">
        <v>469</v>
      </c>
      <c r="X75" s="120"/>
    </row>
    <row r="76" spans="2:26" s="116" customFormat="1" ht="12" hidden="1" thickBot="1">
      <c r="B76" s="122"/>
      <c r="C76" s="91" t="s">
        <v>461</v>
      </c>
      <c r="D76" s="93">
        <v>15</v>
      </c>
      <c r="E76" s="93">
        <v>20</v>
      </c>
      <c r="F76" s="93">
        <v>27</v>
      </c>
      <c r="G76" s="93">
        <v>18</v>
      </c>
      <c r="H76" s="94">
        <v>8</v>
      </c>
      <c r="I76" s="94">
        <v>184</v>
      </c>
      <c r="J76" s="94">
        <v>210</v>
      </c>
      <c r="K76" s="94">
        <v>153</v>
      </c>
      <c r="L76" s="94">
        <v>56</v>
      </c>
      <c r="M76" s="94">
        <v>28</v>
      </c>
      <c r="N76" s="94">
        <v>4</v>
      </c>
      <c r="O76" s="94">
        <v>2</v>
      </c>
      <c r="P76" s="94"/>
      <c r="Q76" s="86">
        <f>SUM(D76:P76)</f>
        <v>725</v>
      </c>
      <c r="R76" s="124">
        <f>+Q77</f>
        <v>705</v>
      </c>
      <c r="S76" s="95">
        <v>700</v>
      </c>
      <c r="T76" s="96">
        <f>R76/Q76*100</f>
        <v>97.241379310344826</v>
      </c>
      <c r="U76" s="125" t="s">
        <v>497</v>
      </c>
      <c r="V76" s="44"/>
      <c r="X76" s="120"/>
    </row>
    <row r="77" spans="2:26" s="116" customFormat="1" ht="12" hidden="1" thickBot="1">
      <c r="B77" s="99" t="s">
        <v>25</v>
      </c>
      <c r="C77" s="137">
        <v>4702024318</v>
      </c>
      <c r="D77" s="139">
        <v>14</v>
      </c>
      <c r="E77" s="139">
        <v>17</v>
      </c>
      <c r="F77" s="139">
        <v>24</v>
      </c>
      <c r="G77" s="139">
        <v>17</v>
      </c>
      <c r="H77" s="144">
        <v>8</v>
      </c>
      <c r="I77" s="144">
        <v>184</v>
      </c>
      <c r="J77" s="144">
        <v>206</v>
      </c>
      <c r="K77" s="144">
        <v>149</v>
      </c>
      <c r="L77" s="144">
        <v>54</v>
      </c>
      <c r="M77" s="144">
        <v>27</v>
      </c>
      <c r="N77" s="144">
        <v>4</v>
      </c>
      <c r="O77" s="144">
        <v>1</v>
      </c>
      <c r="P77" s="144"/>
      <c r="Q77" s="86">
        <f>SUM(D77:P77)</f>
        <v>705</v>
      </c>
      <c r="R77" s="143" t="s">
        <v>498</v>
      </c>
      <c r="S77" s="110">
        <v>45963</v>
      </c>
      <c r="T77" s="44"/>
      <c r="U77" s="44"/>
      <c r="V77" s="44"/>
      <c r="X77" s="120"/>
    </row>
    <row r="78" spans="2:26" s="116" customFormat="1" ht="12" hidden="1" thickBot="1">
      <c r="B78" s="90"/>
      <c r="C78" s="111" t="s">
        <v>470</v>
      </c>
      <c r="D78" s="112">
        <f>D76-D77</f>
        <v>1</v>
      </c>
      <c r="E78" s="112">
        <f t="shared" ref="E78:P78" si="18">E76-E77</f>
        <v>3</v>
      </c>
      <c r="F78" s="112">
        <f t="shared" si="18"/>
        <v>3</v>
      </c>
      <c r="G78" s="112">
        <f t="shared" si="18"/>
        <v>1</v>
      </c>
      <c r="H78" s="112">
        <f t="shared" si="18"/>
        <v>0</v>
      </c>
      <c r="I78" s="112">
        <f t="shared" si="18"/>
        <v>0</v>
      </c>
      <c r="J78" s="112">
        <f t="shared" si="18"/>
        <v>4</v>
      </c>
      <c r="K78" s="112">
        <f t="shared" si="18"/>
        <v>4</v>
      </c>
      <c r="L78" s="112">
        <f t="shared" si="18"/>
        <v>2</v>
      </c>
      <c r="M78" s="112">
        <f t="shared" si="18"/>
        <v>1</v>
      </c>
      <c r="N78" s="112">
        <f t="shared" si="18"/>
        <v>0</v>
      </c>
      <c r="O78" s="112">
        <f t="shared" si="18"/>
        <v>1</v>
      </c>
      <c r="P78" s="112">
        <f t="shared" si="18"/>
        <v>0</v>
      </c>
      <c r="Q78" s="86">
        <f>SUM(D78:P78)</f>
        <v>20</v>
      </c>
      <c r="R78" s="44"/>
      <c r="S78" s="44"/>
      <c r="T78" s="44"/>
      <c r="U78" s="44"/>
      <c r="V78" s="44"/>
      <c r="X78" s="120"/>
    </row>
    <row r="79" spans="2:26" s="116" customFormat="1" hidden="1">
      <c r="X79" s="120"/>
    </row>
    <row r="80" spans="2:26" s="116" customFormat="1" ht="12" hidden="1" thickBot="1">
      <c r="B80" s="81">
        <v>11</v>
      </c>
      <c r="C80" s="141" t="s">
        <v>499</v>
      </c>
      <c r="D80" s="84" t="s">
        <v>482</v>
      </c>
      <c r="E80" s="84" t="s">
        <v>483</v>
      </c>
      <c r="F80" s="84" t="s">
        <v>484</v>
      </c>
      <c r="G80" s="84" t="s">
        <v>485</v>
      </c>
      <c r="H80" s="85" t="s">
        <v>486</v>
      </c>
      <c r="I80" s="85" t="s">
        <v>487</v>
      </c>
      <c r="J80" s="85" t="s">
        <v>488</v>
      </c>
      <c r="K80" s="85" t="s">
        <v>489</v>
      </c>
      <c r="L80" s="85" t="s">
        <v>490</v>
      </c>
      <c r="M80" s="85" t="s">
        <v>491</v>
      </c>
      <c r="N80" s="85" t="s">
        <v>492</v>
      </c>
      <c r="O80" s="85" t="s">
        <v>494</v>
      </c>
      <c r="P80" s="85" t="s">
        <v>493</v>
      </c>
      <c r="Q80" s="86" t="s">
        <v>379</v>
      </c>
      <c r="R80" s="86" t="s">
        <v>475</v>
      </c>
      <c r="S80" s="87" t="s">
        <v>466</v>
      </c>
      <c r="T80" s="88" t="s">
        <v>467</v>
      </c>
      <c r="U80" s="88" t="s">
        <v>468</v>
      </c>
      <c r="V80" s="142">
        <f>VLOOKUP(C80,W103:Y132,3,0)</f>
        <v>0</v>
      </c>
      <c r="W80" s="44" t="s">
        <v>469</v>
      </c>
      <c r="X80" s="120"/>
    </row>
    <row r="81" spans="2:26" s="116" customFormat="1" ht="12" hidden="1" thickBot="1">
      <c r="B81" s="122"/>
      <c r="C81" s="91" t="s">
        <v>461</v>
      </c>
      <c r="D81" s="93">
        <v>5</v>
      </c>
      <c r="E81" s="93">
        <v>10</v>
      </c>
      <c r="F81" s="93">
        <v>13</v>
      </c>
      <c r="G81" s="93">
        <v>8</v>
      </c>
      <c r="H81" s="94">
        <v>4</v>
      </c>
      <c r="I81" s="94">
        <v>154</v>
      </c>
      <c r="J81" s="94">
        <v>157</v>
      </c>
      <c r="K81" s="94">
        <v>108</v>
      </c>
      <c r="L81" s="94">
        <v>36</v>
      </c>
      <c r="M81" s="94">
        <v>18</v>
      </c>
      <c r="N81" s="94">
        <v>2</v>
      </c>
      <c r="O81" s="94">
        <v>2</v>
      </c>
      <c r="P81" s="94">
        <v>2</v>
      </c>
      <c r="Q81" s="86">
        <f>SUM(D81:P81)</f>
        <v>519</v>
      </c>
      <c r="R81" s="124">
        <f>+Q82</f>
        <v>509</v>
      </c>
      <c r="S81" s="95">
        <v>500</v>
      </c>
      <c r="T81" s="96">
        <f>R81/Q81*100</f>
        <v>98.073217726396919</v>
      </c>
      <c r="U81" s="125" t="s">
        <v>34</v>
      </c>
      <c r="V81" s="44"/>
      <c r="X81" s="120"/>
    </row>
    <row r="82" spans="2:26" s="116" customFormat="1" ht="12" hidden="1" thickBot="1">
      <c r="B82" s="99" t="s">
        <v>25</v>
      </c>
      <c r="C82" s="137">
        <v>4702024318</v>
      </c>
      <c r="D82" s="139">
        <v>5</v>
      </c>
      <c r="E82" s="139">
        <v>10</v>
      </c>
      <c r="F82" s="139">
        <v>10</v>
      </c>
      <c r="G82" s="139">
        <v>8</v>
      </c>
      <c r="H82" s="144">
        <v>4</v>
      </c>
      <c r="I82" s="144">
        <v>152</v>
      </c>
      <c r="J82" s="144">
        <v>155</v>
      </c>
      <c r="K82" s="144">
        <v>107</v>
      </c>
      <c r="L82" s="144">
        <v>36</v>
      </c>
      <c r="M82" s="144">
        <v>17</v>
      </c>
      <c r="N82" s="144">
        <v>2</v>
      </c>
      <c r="O82" s="144">
        <v>1</v>
      </c>
      <c r="P82" s="144">
        <v>2</v>
      </c>
      <c r="Q82" s="86">
        <f>SUM(D82:P82)</f>
        <v>509</v>
      </c>
      <c r="R82" s="143" t="s">
        <v>498</v>
      </c>
      <c r="S82" s="110">
        <v>45963</v>
      </c>
      <c r="T82" s="44"/>
      <c r="U82" s="44"/>
      <c r="V82" s="44"/>
      <c r="X82" s="120"/>
    </row>
    <row r="83" spans="2:26" s="116" customFormat="1" ht="12" hidden="1" thickBot="1">
      <c r="B83" s="90"/>
      <c r="C83" s="111" t="s">
        <v>470</v>
      </c>
      <c r="D83" s="112">
        <f>D81-D82</f>
        <v>0</v>
      </c>
      <c r="E83" s="112">
        <f t="shared" ref="E83:P83" si="19">E81-E82</f>
        <v>0</v>
      </c>
      <c r="F83" s="112">
        <f t="shared" si="19"/>
        <v>3</v>
      </c>
      <c r="G83" s="112">
        <f t="shared" si="19"/>
        <v>0</v>
      </c>
      <c r="H83" s="112">
        <f t="shared" si="19"/>
        <v>0</v>
      </c>
      <c r="I83" s="112">
        <f t="shared" si="19"/>
        <v>2</v>
      </c>
      <c r="J83" s="112">
        <f t="shared" si="19"/>
        <v>2</v>
      </c>
      <c r="K83" s="112">
        <f t="shared" si="19"/>
        <v>1</v>
      </c>
      <c r="L83" s="112">
        <f t="shared" si="19"/>
        <v>0</v>
      </c>
      <c r="M83" s="112">
        <f t="shared" si="19"/>
        <v>1</v>
      </c>
      <c r="N83" s="112">
        <f t="shared" si="19"/>
        <v>0</v>
      </c>
      <c r="O83" s="112">
        <f t="shared" si="19"/>
        <v>1</v>
      </c>
      <c r="P83" s="112">
        <f t="shared" si="19"/>
        <v>0</v>
      </c>
      <c r="Q83" s="86">
        <f>SUM(D83:P83)</f>
        <v>10</v>
      </c>
      <c r="R83" s="44"/>
      <c r="S83" s="44"/>
      <c r="T83" s="44"/>
      <c r="U83" s="44"/>
      <c r="V83" s="44"/>
      <c r="X83" s="120"/>
    </row>
    <row r="84" spans="2:26" s="116" customFormat="1" hidden="1">
      <c r="X84" s="120"/>
    </row>
    <row r="85" spans="2:26" s="116" customFormat="1" ht="12" hidden="1" thickBot="1">
      <c r="B85" s="81">
        <v>12</v>
      </c>
      <c r="C85" s="82" t="s">
        <v>500</v>
      </c>
      <c r="D85" s="83" t="s">
        <v>453</v>
      </c>
      <c r="E85" s="84" t="s">
        <v>454</v>
      </c>
      <c r="F85" s="84" t="s">
        <v>455</v>
      </c>
      <c r="G85" s="84" t="s">
        <v>456</v>
      </c>
      <c r="H85" s="84" t="s">
        <v>457</v>
      </c>
      <c r="I85" s="85" t="s">
        <v>458</v>
      </c>
      <c r="J85" s="86" t="s">
        <v>379</v>
      </c>
      <c r="K85" s="86" t="s">
        <v>465</v>
      </c>
      <c r="L85" s="87" t="s">
        <v>466</v>
      </c>
      <c r="M85" s="88" t="s">
        <v>467</v>
      </c>
      <c r="N85" s="88" t="s">
        <v>468</v>
      </c>
      <c r="O85" s="115" t="str">
        <f>VLOOKUP(C85,W$87:Y$117,3,0)</f>
        <v>OCR Pending</v>
      </c>
      <c r="X85" s="120"/>
    </row>
    <row r="86" spans="2:26" s="116" customFormat="1" ht="12" hidden="1" thickBot="1">
      <c r="B86" s="90"/>
      <c r="C86" s="91" t="s">
        <v>461</v>
      </c>
      <c r="D86" s="92">
        <v>10</v>
      </c>
      <c r="E86" s="93">
        <v>241</v>
      </c>
      <c r="F86" s="93">
        <v>400</v>
      </c>
      <c r="G86" s="93">
        <v>382</v>
      </c>
      <c r="H86" s="93">
        <v>258</v>
      </c>
      <c r="I86" s="94">
        <v>86</v>
      </c>
      <c r="J86" s="86">
        <f>SUM(D86:I86)</f>
        <v>1377</v>
      </c>
      <c r="K86" s="95">
        <f>+J88+J87</f>
        <v>1037</v>
      </c>
      <c r="L86" s="95">
        <v>1038</v>
      </c>
      <c r="M86" s="96">
        <f>K86/J86*100</f>
        <v>75.308641975308646</v>
      </c>
      <c r="N86" s="97" t="s">
        <v>111</v>
      </c>
      <c r="O86" s="146" t="s">
        <v>501</v>
      </c>
      <c r="X86" s="120"/>
    </row>
    <row r="87" spans="2:26" s="116" customFormat="1" ht="12.75" hidden="1" thickBot="1">
      <c r="B87" s="99" t="s">
        <v>187</v>
      </c>
      <c r="C87" s="147">
        <v>4702043028</v>
      </c>
      <c r="D87" s="101">
        <v>5</v>
      </c>
      <c r="E87" s="102">
        <v>209</v>
      </c>
      <c r="F87" s="102">
        <v>335</v>
      </c>
      <c r="G87" s="102">
        <v>265</v>
      </c>
      <c r="H87" s="102">
        <v>49</v>
      </c>
      <c r="I87" s="103">
        <v>24</v>
      </c>
      <c r="J87" s="86">
        <f>SUM(D87:I87)</f>
        <v>887</v>
      </c>
      <c r="K87" s="75" t="s">
        <v>263</v>
      </c>
      <c r="L87" s="105">
        <v>45956</v>
      </c>
      <c r="M87" s="44"/>
      <c r="N87" s="44"/>
      <c r="O87" s="44" t="s">
        <v>469</v>
      </c>
      <c r="W87" s="148" t="s">
        <v>502</v>
      </c>
      <c r="X87" s="148" t="s">
        <v>468</v>
      </c>
      <c r="Y87" s="148" t="s">
        <v>20</v>
      </c>
      <c r="Z87" s="148" t="s">
        <v>503</v>
      </c>
    </row>
    <row r="88" spans="2:26" s="116" customFormat="1" ht="12.75" hidden="1" thickBot="1">
      <c r="B88" s="99" t="s">
        <v>238</v>
      </c>
      <c r="C88" s="100">
        <v>4702043024</v>
      </c>
      <c r="D88" s="106">
        <v>3</v>
      </c>
      <c r="E88" s="107">
        <v>23</v>
      </c>
      <c r="F88" s="107">
        <v>54</v>
      </c>
      <c r="G88" s="107">
        <v>52</v>
      </c>
      <c r="H88" s="107">
        <v>15</v>
      </c>
      <c r="I88" s="108">
        <v>3</v>
      </c>
      <c r="J88" s="86">
        <f>SUM(D88:I88)</f>
        <v>150</v>
      </c>
      <c r="K88" s="109" t="s">
        <v>335</v>
      </c>
      <c r="L88" s="110">
        <v>45963</v>
      </c>
      <c r="M88" s="44"/>
      <c r="N88" s="44"/>
      <c r="O88" s="44"/>
      <c r="W88" s="149" t="s">
        <v>504</v>
      </c>
      <c r="X88" s="149" t="s">
        <v>304</v>
      </c>
      <c r="Y88" s="149" t="s">
        <v>505</v>
      </c>
      <c r="Z88" s="149"/>
    </row>
    <row r="89" spans="2:26" s="116" customFormat="1" ht="12.75" hidden="1" thickBot="1">
      <c r="B89" s="44"/>
      <c r="C89" s="111" t="s">
        <v>470</v>
      </c>
      <c r="D89" s="112">
        <f t="shared" ref="D89:I89" si="20">D86-D87-D88</f>
        <v>2</v>
      </c>
      <c r="E89" s="112">
        <f t="shared" si="20"/>
        <v>9</v>
      </c>
      <c r="F89" s="112">
        <f t="shared" si="20"/>
        <v>11</v>
      </c>
      <c r="G89" s="112">
        <f t="shared" si="20"/>
        <v>65</v>
      </c>
      <c r="H89" s="112">
        <f t="shared" si="20"/>
        <v>194</v>
      </c>
      <c r="I89" s="112">
        <f t="shared" si="20"/>
        <v>59</v>
      </c>
      <c r="J89" s="86">
        <f>SUM(D89:I89)</f>
        <v>340</v>
      </c>
      <c r="K89" s="44"/>
      <c r="L89" s="44"/>
      <c r="M89" s="44"/>
      <c r="N89" s="44"/>
      <c r="O89" s="44"/>
      <c r="W89" s="149" t="s">
        <v>506</v>
      </c>
      <c r="X89" s="149" t="s">
        <v>111</v>
      </c>
      <c r="Y89" s="149" t="s">
        <v>505</v>
      </c>
      <c r="Z89" s="149"/>
    </row>
    <row r="90" spans="2:26" s="116" customFormat="1" ht="12" hidden="1">
      <c r="Q90" s="98"/>
      <c r="W90" s="149" t="s">
        <v>507</v>
      </c>
      <c r="X90" s="149" t="s">
        <v>508</v>
      </c>
      <c r="Y90" s="149" t="s">
        <v>505</v>
      </c>
      <c r="Z90" s="149"/>
    </row>
    <row r="91" spans="2:26" s="116" customFormat="1" ht="12.75" hidden="1" thickBot="1">
      <c r="B91" s="81">
        <v>13</v>
      </c>
      <c r="C91" s="134" t="s">
        <v>509</v>
      </c>
      <c r="D91" s="83" t="s">
        <v>453</v>
      </c>
      <c r="E91" s="84" t="s">
        <v>454</v>
      </c>
      <c r="F91" s="84" t="s">
        <v>455</v>
      </c>
      <c r="G91" s="84" t="s">
        <v>456</v>
      </c>
      <c r="H91" s="84" t="s">
        <v>457</v>
      </c>
      <c r="I91" s="85" t="s">
        <v>458</v>
      </c>
      <c r="J91" s="86" t="s">
        <v>379</v>
      </c>
      <c r="K91" s="86" t="s">
        <v>465</v>
      </c>
      <c r="L91" s="87" t="s">
        <v>466</v>
      </c>
      <c r="M91" s="88" t="s">
        <v>467</v>
      </c>
      <c r="N91" s="88" t="s">
        <v>468</v>
      </c>
      <c r="O91" s="142">
        <f>VLOOKUP(C91,W$87:Y$117,3,0)</f>
        <v>0</v>
      </c>
      <c r="Q91" s="98"/>
      <c r="W91" s="149" t="s">
        <v>510</v>
      </c>
      <c r="X91" s="149" t="s">
        <v>511</v>
      </c>
      <c r="Y91" s="149" t="s">
        <v>505</v>
      </c>
      <c r="Z91" s="149"/>
    </row>
    <row r="92" spans="2:26" s="116" customFormat="1" ht="12.75" hidden="1" thickBot="1">
      <c r="B92" s="90"/>
      <c r="C92" s="91" t="s">
        <v>461</v>
      </c>
      <c r="D92" s="93">
        <v>12</v>
      </c>
      <c r="E92" s="93">
        <v>173</v>
      </c>
      <c r="F92" s="93">
        <v>418</v>
      </c>
      <c r="G92" s="93">
        <v>444</v>
      </c>
      <c r="H92" s="93">
        <v>282</v>
      </c>
      <c r="I92" s="94">
        <v>132</v>
      </c>
      <c r="J92" s="86">
        <f t="shared" ref="J92:J98" si="21">SUM(D92:I92)</f>
        <v>1461</v>
      </c>
      <c r="K92" s="95">
        <f>J93+J94+J95+J96+J97</f>
        <v>1441</v>
      </c>
      <c r="L92" s="95">
        <v>1458</v>
      </c>
      <c r="M92" s="96">
        <f>K92/J92*100</f>
        <v>98.631074606433941</v>
      </c>
      <c r="N92" s="97" t="s">
        <v>512</v>
      </c>
      <c r="O92" s="44" t="s">
        <v>469</v>
      </c>
      <c r="Q92" s="98"/>
      <c r="W92" s="149" t="s">
        <v>476</v>
      </c>
      <c r="X92" s="149" t="s">
        <v>477</v>
      </c>
      <c r="Y92" s="149" t="s">
        <v>505</v>
      </c>
      <c r="Z92" s="149"/>
    </row>
    <row r="93" spans="2:26" s="116" customFormat="1" ht="12.75" hidden="1" thickBot="1">
      <c r="B93" s="99" t="s">
        <v>102</v>
      </c>
      <c r="C93" s="147">
        <v>4702024312</v>
      </c>
      <c r="D93" s="102">
        <v>1</v>
      </c>
      <c r="E93" s="102">
        <v>28</v>
      </c>
      <c r="F93" s="102">
        <v>105</v>
      </c>
      <c r="G93" s="102">
        <v>137</v>
      </c>
      <c r="H93" s="102">
        <v>96</v>
      </c>
      <c r="I93" s="103">
        <v>47</v>
      </c>
      <c r="J93" s="86">
        <f t="shared" si="21"/>
        <v>414</v>
      </c>
      <c r="K93" s="75" t="s">
        <v>263</v>
      </c>
      <c r="L93" s="105">
        <v>45949</v>
      </c>
      <c r="M93" s="44"/>
      <c r="N93" s="44"/>
      <c r="O93" s="44"/>
      <c r="Q93" s="117"/>
      <c r="W93" s="149" t="s">
        <v>464</v>
      </c>
      <c r="X93" s="149" t="s">
        <v>135</v>
      </c>
      <c r="Y93" s="149" t="s">
        <v>505</v>
      </c>
      <c r="Z93" s="149"/>
    </row>
    <row r="94" spans="2:26" s="116" customFormat="1" ht="12.75" hidden="1" thickBot="1">
      <c r="B94" s="99" t="s">
        <v>43</v>
      </c>
      <c r="C94" s="147">
        <v>4702024313</v>
      </c>
      <c r="D94" s="102">
        <v>3</v>
      </c>
      <c r="E94" s="102">
        <v>8</v>
      </c>
      <c r="F94" s="102">
        <v>21</v>
      </c>
      <c r="G94" s="102">
        <v>22</v>
      </c>
      <c r="H94" s="102">
        <v>14</v>
      </c>
      <c r="I94" s="102">
        <v>4</v>
      </c>
      <c r="J94" s="86">
        <f t="shared" si="21"/>
        <v>72</v>
      </c>
      <c r="K94" s="75" t="s">
        <v>263</v>
      </c>
      <c r="L94" s="105">
        <v>45956</v>
      </c>
      <c r="M94" s="44"/>
      <c r="N94" s="44"/>
      <c r="O94" s="44"/>
      <c r="Q94" s="118"/>
      <c r="W94" s="149" t="s">
        <v>474</v>
      </c>
      <c r="X94" s="149" t="s">
        <v>340</v>
      </c>
      <c r="Y94" s="149" t="s">
        <v>505</v>
      </c>
      <c r="Z94" s="149"/>
    </row>
    <row r="95" spans="2:26" s="116" customFormat="1" ht="12.75" hidden="1" thickBot="1">
      <c r="B95" s="99" t="s">
        <v>25</v>
      </c>
      <c r="C95" s="147">
        <v>4702024310</v>
      </c>
      <c r="D95" s="102">
        <v>4</v>
      </c>
      <c r="E95" s="102">
        <v>42</v>
      </c>
      <c r="F95" s="102">
        <v>90</v>
      </c>
      <c r="G95" s="102">
        <v>89</v>
      </c>
      <c r="H95" s="102">
        <v>52</v>
      </c>
      <c r="I95" s="102">
        <v>23</v>
      </c>
      <c r="J95" s="86">
        <f t="shared" si="21"/>
        <v>300</v>
      </c>
      <c r="K95" s="75" t="s">
        <v>263</v>
      </c>
      <c r="L95" s="105">
        <v>45956</v>
      </c>
      <c r="M95" s="44"/>
      <c r="N95" s="44"/>
      <c r="O95" s="44"/>
      <c r="Q95" s="117"/>
      <c r="R95" s="150"/>
      <c r="W95" s="149" t="s">
        <v>513</v>
      </c>
      <c r="X95" s="149" t="s">
        <v>514</v>
      </c>
      <c r="Y95" s="149" t="s">
        <v>505</v>
      </c>
      <c r="Z95" s="149"/>
    </row>
    <row r="96" spans="2:26" s="116" customFormat="1" ht="12.75" hidden="1" thickBot="1">
      <c r="B96" s="99" t="s">
        <v>102</v>
      </c>
      <c r="C96" s="100">
        <v>4702024311</v>
      </c>
      <c r="D96" s="107">
        <v>3</v>
      </c>
      <c r="E96" s="107">
        <v>65</v>
      </c>
      <c r="F96" s="107">
        <v>150</v>
      </c>
      <c r="G96" s="107">
        <v>148</v>
      </c>
      <c r="H96" s="107">
        <v>96</v>
      </c>
      <c r="I96" s="108">
        <v>41</v>
      </c>
      <c r="J96" s="86">
        <f t="shared" si="21"/>
        <v>503</v>
      </c>
      <c r="K96" s="136"/>
      <c r="L96" s="129">
        <v>45963</v>
      </c>
      <c r="M96" s="44"/>
      <c r="N96" s="44"/>
      <c r="O96" s="44"/>
      <c r="W96" s="149" t="s">
        <v>515</v>
      </c>
      <c r="X96" s="149" t="s">
        <v>516</v>
      </c>
      <c r="Y96" s="149" t="s">
        <v>505</v>
      </c>
      <c r="Z96" s="149"/>
    </row>
    <row r="97" spans="2:26" s="116" customFormat="1" ht="12.75" hidden="1" thickBot="1">
      <c r="B97" s="99" t="s">
        <v>204</v>
      </c>
      <c r="C97" s="100">
        <v>4702048924</v>
      </c>
      <c r="D97" s="107"/>
      <c r="E97" s="107">
        <v>26</v>
      </c>
      <c r="F97" s="107">
        <v>48</v>
      </c>
      <c r="G97" s="107">
        <v>42</v>
      </c>
      <c r="H97" s="107">
        <v>24</v>
      </c>
      <c r="I97" s="108">
        <v>12</v>
      </c>
      <c r="J97" s="86">
        <f t="shared" si="21"/>
        <v>152</v>
      </c>
      <c r="K97" s="136"/>
      <c r="L97" s="129">
        <v>45963</v>
      </c>
      <c r="M97" s="44"/>
      <c r="N97" s="44"/>
      <c r="O97" s="44"/>
      <c r="W97" s="149" t="s">
        <v>517</v>
      </c>
      <c r="X97" s="149" t="s">
        <v>304</v>
      </c>
      <c r="Y97" s="149" t="s">
        <v>505</v>
      </c>
      <c r="Z97" s="149"/>
    </row>
    <row r="98" spans="2:26" s="116" customFormat="1" ht="12.75" hidden="1" thickBot="1">
      <c r="B98" s="44"/>
      <c r="C98" s="111" t="s">
        <v>470</v>
      </c>
      <c r="D98" s="112">
        <f t="shared" ref="D98:I98" si="22">D92-D93-D94-D95-D96-D97</f>
        <v>1</v>
      </c>
      <c r="E98" s="112">
        <f t="shared" si="22"/>
        <v>4</v>
      </c>
      <c r="F98" s="112">
        <f t="shared" si="22"/>
        <v>4</v>
      </c>
      <c r="G98" s="112">
        <f t="shared" si="22"/>
        <v>6</v>
      </c>
      <c r="H98" s="112">
        <f t="shared" si="22"/>
        <v>0</v>
      </c>
      <c r="I98" s="112">
        <f t="shared" si="22"/>
        <v>5</v>
      </c>
      <c r="J98" s="86">
        <f t="shared" si="21"/>
        <v>20</v>
      </c>
      <c r="K98" s="44"/>
      <c r="L98" s="44"/>
      <c r="M98" s="44"/>
      <c r="N98" s="44"/>
      <c r="O98" s="44"/>
      <c r="W98" s="149" t="s">
        <v>518</v>
      </c>
      <c r="X98" s="149" t="s">
        <v>334</v>
      </c>
      <c r="Y98" s="151" t="s">
        <v>519</v>
      </c>
      <c r="Z98" s="152" t="s">
        <v>520</v>
      </c>
    </row>
    <row r="99" spans="2:26" s="116" customFormat="1" ht="12" hidden="1">
      <c r="B99" s="44"/>
      <c r="C99" s="113"/>
      <c r="D99" s="113">
        <f t="shared" ref="D99:I99" si="23">SUM(D96:D97)</f>
        <v>3</v>
      </c>
      <c r="E99" s="113">
        <f t="shared" si="23"/>
        <v>91</v>
      </c>
      <c r="F99" s="113">
        <f t="shared" si="23"/>
        <v>198</v>
      </c>
      <c r="G99" s="113">
        <f t="shared" si="23"/>
        <v>190</v>
      </c>
      <c r="H99" s="113">
        <f t="shared" si="23"/>
        <v>120</v>
      </c>
      <c r="I99" s="113">
        <f t="shared" si="23"/>
        <v>53</v>
      </c>
      <c r="J99" s="114"/>
      <c r="K99" s="44"/>
      <c r="L99" s="44"/>
      <c r="M99" s="44"/>
      <c r="N99" s="44"/>
      <c r="O99" s="44"/>
      <c r="W99" s="149"/>
      <c r="X99" s="149"/>
      <c r="Y99" s="151"/>
      <c r="Z99" s="152"/>
    </row>
    <row r="100" spans="2:26" s="116" customFormat="1" ht="12" hidden="1">
      <c r="W100" s="149" t="s">
        <v>452</v>
      </c>
      <c r="X100" s="149" t="s">
        <v>521</v>
      </c>
      <c r="Y100" s="151" t="s">
        <v>519</v>
      </c>
      <c r="Z100" s="149" t="s">
        <v>522</v>
      </c>
    </row>
    <row r="101" spans="2:26" s="116" customFormat="1" ht="12.75" hidden="1" thickBot="1">
      <c r="B101" s="81">
        <v>14</v>
      </c>
      <c r="C101" s="82" t="s">
        <v>452</v>
      </c>
      <c r="D101" s="83" t="s">
        <v>453</v>
      </c>
      <c r="E101" s="84" t="s">
        <v>454</v>
      </c>
      <c r="F101" s="84" t="s">
        <v>455</v>
      </c>
      <c r="G101" s="84" t="s">
        <v>456</v>
      </c>
      <c r="H101" s="84" t="s">
        <v>457</v>
      </c>
      <c r="I101" s="85" t="s">
        <v>458</v>
      </c>
      <c r="J101" s="86" t="s">
        <v>379</v>
      </c>
      <c r="K101" s="86" t="s">
        <v>465</v>
      </c>
      <c r="L101" s="87" t="s">
        <v>466</v>
      </c>
      <c r="M101" s="88" t="s">
        <v>467</v>
      </c>
      <c r="N101" s="88" t="s">
        <v>468</v>
      </c>
      <c r="O101" s="115" t="str">
        <f>VLOOKUP(C101,W$87:Y$117,3,0)</f>
        <v>OCR Pending</v>
      </c>
      <c r="P101" s="44" t="s">
        <v>469</v>
      </c>
      <c r="W101" s="149" t="s">
        <v>500</v>
      </c>
      <c r="X101" s="149" t="s">
        <v>523</v>
      </c>
      <c r="Y101" s="151" t="s">
        <v>519</v>
      </c>
      <c r="Z101" s="149" t="s">
        <v>522</v>
      </c>
    </row>
    <row r="102" spans="2:26" s="116" customFormat="1" ht="12.75" hidden="1" thickBot="1">
      <c r="B102" s="90"/>
      <c r="C102" s="91" t="s">
        <v>461</v>
      </c>
      <c r="D102" s="93">
        <f>56+130</f>
        <v>186</v>
      </c>
      <c r="E102" s="93">
        <f>347+277</f>
        <v>624</v>
      </c>
      <c r="F102" s="93">
        <f>674+316</f>
        <v>990</v>
      </c>
      <c r="G102" s="93">
        <v>780</v>
      </c>
      <c r="H102" s="93">
        <v>563</v>
      </c>
      <c r="I102" s="94">
        <v>314</v>
      </c>
      <c r="J102" s="86">
        <f t="shared" ref="J102:J107" si="24">SUM(D102:I102)</f>
        <v>3457</v>
      </c>
      <c r="K102" s="95">
        <f>+J105+J103+J106+J104</f>
        <v>2637</v>
      </c>
      <c r="L102" s="95">
        <v>2606</v>
      </c>
      <c r="M102" s="96">
        <f>K102/J102*100</f>
        <v>76.28001157072606</v>
      </c>
      <c r="N102" s="125" t="s">
        <v>52</v>
      </c>
      <c r="O102" s="153" t="s">
        <v>524</v>
      </c>
      <c r="W102" s="149" t="s">
        <v>525</v>
      </c>
      <c r="X102" s="149" t="s">
        <v>111</v>
      </c>
      <c r="Y102" s="151" t="s">
        <v>519</v>
      </c>
      <c r="Z102" s="152" t="s">
        <v>520</v>
      </c>
    </row>
    <row r="103" spans="2:26" s="116" customFormat="1" ht="12.75" hidden="1" thickBot="1">
      <c r="B103" s="99" t="s">
        <v>187</v>
      </c>
      <c r="C103" s="100">
        <v>4702043023</v>
      </c>
      <c r="D103" s="102">
        <v>31</v>
      </c>
      <c r="E103" s="102">
        <v>137</v>
      </c>
      <c r="F103" s="102">
        <v>184</v>
      </c>
      <c r="G103" s="102">
        <v>111</v>
      </c>
      <c r="H103" s="102">
        <v>20</v>
      </c>
      <c r="I103" s="103">
        <v>10</v>
      </c>
      <c r="J103" s="86">
        <f t="shared" si="24"/>
        <v>493</v>
      </c>
      <c r="K103" s="104" t="s">
        <v>526</v>
      </c>
      <c r="L103" s="105">
        <v>45956</v>
      </c>
      <c r="M103" s="44"/>
      <c r="N103" s="44"/>
      <c r="O103" s="44"/>
      <c r="T103" s="117"/>
      <c r="W103" s="149" t="s">
        <v>471</v>
      </c>
      <c r="X103" s="149" t="s">
        <v>527</v>
      </c>
      <c r="Y103" s="151" t="s">
        <v>519</v>
      </c>
      <c r="Z103" s="149" t="s">
        <v>522</v>
      </c>
    </row>
    <row r="104" spans="2:26" s="116" customFormat="1" ht="12.75" hidden="1" thickBot="1">
      <c r="B104" s="99" t="s">
        <v>71</v>
      </c>
      <c r="C104" s="100">
        <v>4702043021</v>
      </c>
      <c r="D104" s="154">
        <v>78</v>
      </c>
      <c r="E104" s="107">
        <v>217</v>
      </c>
      <c r="F104" s="107">
        <v>253</v>
      </c>
      <c r="G104" s="107">
        <v>165</v>
      </c>
      <c r="H104" s="107">
        <v>35</v>
      </c>
      <c r="I104" s="107">
        <v>15</v>
      </c>
      <c r="J104" s="86">
        <f t="shared" si="24"/>
        <v>763</v>
      </c>
      <c r="K104" s="109"/>
      <c r="L104" s="129">
        <v>45963</v>
      </c>
      <c r="M104" s="44"/>
      <c r="N104" s="44"/>
      <c r="O104" s="44"/>
      <c r="T104" s="117"/>
      <c r="W104" s="149" t="s">
        <v>473</v>
      </c>
      <c r="X104" s="149" t="s">
        <v>528</v>
      </c>
      <c r="Y104" s="151" t="s">
        <v>519</v>
      </c>
      <c r="Z104" s="149" t="s">
        <v>522</v>
      </c>
    </row>
    <row r="105" spans="2:26" s="44" customFormat="1" ht="12.75" hidden="1" thickBot="1">
      <c r="B105" s="99" t="s">
        <v>71</v>
      </c>
      <c r="C105" s="100">
        <v>4702043020</v>
      </c>
      <c r="D105" s="154">
        <v>27</v>
      </c>
      <c r="E105" s="107">
        <v>119</v>
      </c>
      <c r="F105" s="107">
        <v>174</v>
      </c>
      <c r="G105" s="107">
        <v>106</v>
      </c>
      <c r="H105" s="107">
        <v>27</v>
      </c>
      <c r="I105" s="108">
        <v>4</v>
      </c>
      <c r="J105" s="86">
        <f t="shared" si="24"/>
        <v>457</v>
      </c>
      <c r="K105" s="109"/>
      <c r="L105" s="110">
        <v>45963</v>
      </c>
      <c r="M105" s="155" t="s">
        <v>529</v>
      </c>
      <c r="T105" s="117"/>
      <c r="W105" s="149" t="s">
        <v>478</v>
      </c>
      <c r="X105" s="149" t="s">
        <v>34</v>
      </c>
      <c r="Y105" s="151" t="s">
        <v>519</v>
      </c>
      <c r="Z105" s="149" t="s">
        <v>522</v>
      </c>
    </row>
    <row r="106" spans="2:26" s="44" customFormat="1" ht="12.75" hidden="1" thickBot="1">
      <c r="B106" s="99" t="s">
        <v>238</v>
      </c>
      <c r="C106" s="100">
        <v>4702043022</v>
      </c>
      <c r="D106" s="107">
        <v>18</v>
      </c>
      <c r="E106" s="107">
        <v>139</v>
      </c>
      <c r="F106" s="107">
        <v>337</v>
      </c>
      <c r="G106" s="107">
        <v>320</v>
      </c>
      <c r="H106" s="107">
        <v>92</v>
      </c>
      <c r="I106" s="108">
        <v>18</v>
      </c>
      <c r="J106" s="86">
        <f t="shared" si="24"/>
        <v>924</v>
      </c>
      <c r="K106" s="109"/>
      <c r="L106" s="110">
        <v>45963</v>
      </c>
      <c r="T106" s="117"/>
      <c r="W106" s="149" t="s">
        <v>480</v>
      </c>
      <c r="X106" s="149" t="s">
        <v>48</v>
      </c>
      <c r="Y106" s="151" t="s">
        <v>519</v>
      </c>
      <c r="Z106" s="149" t="s">
        <v>522</v>
      </c>
    </row>
    <row r="107" spans="2:26" s="44" customFormat="1" ht="12.75" hidden="1" thickBot="1">
      <c r="C107" s="111" t="s">
        <v>470</v>
      </c>
      <c r="D107" s="112">
        <f t="shared" ref="D107:I107" si="25">D102-D103-D105-D104-D106</f>
        <v>32</v>
      </c>
      <c r="E107" s="112">
        <f t="shared" si="25"/>
        <v>12</v>
      </c>
      <c r="F107" s="112">
        <f t="shared" si="25"/>
        <v>42</v>
      </c>
      <c r="G107" s="112">
        <f t="shared" si="25"/>
        <v>78</v>
      </c>
      <c r="H107" s="112">
        <f t="shared" si="25"/>
        <v>389</v>
      </c>
      <c r="I107" s="112">
        <f t="shared" si="25"/>
        <v>267</v>
      </c>
      <c r="J107" s="86">
        <f t="shared" si="24"/>
        <v>820</v>
      </c>
      <c r="T107" s="116"/>
      <c r="W107" s="149" t="s">
        <v>495</v>
      </c>
      <c r="X107" s="149" t="s">
        <v>48</v>
      </c>
      <c r="Y107" s="151" t="s">
        <v>519</v>
      </c>
      <c r="Z107" s="149" t="s">
        <v>522</v>
      </c>
    </row>
    <row r="108" spans="2:26" s="44" customFormat="1" ht="12" hidden="1">
      <c r="C108" s="113"/>
      <c r="D108" s="113">
        <f t="shared" ref="D108:I108" si="26">SUM(D104:D106)</f>
        <v>123</v>
      </c>
      <c r="E108" s="113">
        <f t="shared" si="26"/>
        <v>475</v>
      </c>
      <c r="F108" s="113">
        <f t="shared" si="26"/>
        <v>764</v>
      </c>
      <c r="G108" s="113">
        <f t="shared" si="26"/>
        <v>591</v>
      </c>
      <c r="H108" s="113">
        <f t="shared" si="26"/>
        <v>154</v>
      </c>
      <c r="I108" s="113">
        <f t="shared" si="26"/>
        <v>37</v>
      </c>
      <c r="J108" s="114"/>
      <c r="T108" s="116"/>
      <c r="W108" s="149"/>
      <c r="X108" s="149"/>
      <c r="Y108" s="151"/>
      <c r="Z108" s="149"/>
    </row>
    <row r="109" spans="2:26" ht="12" hidden="1">
      <c r="D109" s="120">
        <f>+D108-25</f>
        <v>98</v>
      </c>
      <c r="E109" s="120">
        <f>+E108-210</f>
        <v>265</v>
      </c>
      <c r="F109" s="120">
        <f>+F108-490</f>
        <v>274</v>
      </c>
      <c r="W109" s="149" t="s">
        <v>530</v>
      </c>
      <c r="X109" s="149" t="s">
        <v>304</v>
      </c>
      <c r="Y109" s="151" t="s">
        <v>519</v>
      </c>
      <c r="Z109" s="149" t="s">
        <v>531</v>
      </c>
    </row>
    <row r="110" spans="2:26" s="116" customFormat="1" ht="12.75" hidden="1" thickBot="1">
      <c r="B110" s="81">
        <v>15</v>
      </c>
      <c r="C110" s="82" t="s">
        <v>506</v>
      </c>
      <c r="D110" s="83" t="s">
        <v>453</v>
      </c>
      <c r="E110" s="84" t="s">
        <v>454</v>
      </c>
      <c r="F110" s="84" t="s">
        <v>455</v>
      </c>
      <c r="G110" s="84" t="s">
        <v>456</v>
      </c>
      <c r="H110" s="84" t="s">
        <v>457</v>
      </c>
      <c r="I110" s="85" t="s">
        <v>458</v>
      </c>
      <c r="J110" s="86" t="s">
        <v>379</v>
      </c>
      <c r="K110" s="86" t="s">
        <v>465</v>
      </c>
      <c r="L110" s="87" t="s">
        <v>466</v>
      </c>
      <c r="M110" s="88" t="s">
        <v>467</v>
      </c>
      <c r="N110" s="88" t="s">
        <v>468</v>
      </c>
      <c r="O110" s="89" t="str">
        <f>VLOOKUP(C110,W$87:Y$117,3,0)</f>
        <v>OCR Cleared</v>
      </c>
      <c r="W110" s="149" t="s">
        <v>532</v>
      </c>
      <c r="X110" s="149" t="s">
        <v>477</v>
      </c>
      <c r="Y110" s="151" t="s">
        <v>519</v>
      </c>
      <c r="Z110" s="149" t="s">
        <v>522</v>
      </c>
    </row>
    <row r="111" spans="2:26" s="116" customFormat="1" ht="12.75" hidden="1" thickBot="1">
      <c r="B111" s="90"/>
      <c r="C111" s="91" t="s">
        <v>461</v>
      </c>
      <c r="D111" s="92">
        <v>28</v>
      </c>
      <c r="E111" s="93">
        <v>344</v>
      </c>
      <c r="F111" s="93">
        <v>942</v>
      </c>
      <c r="G111" s="93">
        <v>1062</v>
      </c>
      <c r="H111" s="93">
        <v>658</v>
      </c>
      <c r="I111" s="94">
        <v>309</v>
      </c>
      <c r="J111" s="86">
        <f>SUM(D111:I111)</f>
        <v>3343</v>
      </c>
      <c r="K111" s="95">
        <f>+J113+J112</f>
        <v>3261</v>
      </c>
      <c r="L111" s="95">
        <v>3200</v>
      </c>
      <c r="M111" s="96">
        <f>K111/J111*100</f>
        <v>97.547113371223446</v>
      </c>
      <c r="N111" s="97" t="s">
        <v>111</v>
      </c>
      <c r="O111" s="44" t="s">
        <v>469</v>
      </c>
      <c r="W111" s="149" t="s">
        <v>533</v>
      </c>
      <c r="X111" s="149" t="s">
        <v>52</v>
      </c>
      <c r="Y111" s="151" t="s">
        <v>519</v>
      </c>
      <c r="Z111" s="149" t="s">
        <v>534</v>
      </c>
    </row>
    <row r="112" spans="2:26" s="116" customFormat="1" ht="12.75" hidden="1" thickBot="1">
      <c r="B112" s="99" t="s">
        <v>25</v>
      </c>
      <c r="C112" s="147">
        <v>4702030763</v>
      </c>
      <c r="D112" s="101">
        <v>12</v>
      </c>
      <c r="E112" s="102">
        <v>271</v>
      </c>
      <c r="F112" s="102">
        <v>764</v>
      </c>
      <c r="G112" s="102">
        <v>846</v>
      </c>
      <c r="H112" s="102">
        <v>526</v>
      </c>
      <c r="I112" s="103">
        <v>227</v>
      </c>
      <c r="J112" s="86">
        <f>SUM(D112:I112)</f>
        <v>2646</v>
      </c>
      <c r="K112" s="75" t="s">
        <v>263</v>
      </c>
      <c r="L112" s="105">
        <v>45956</v>
      </c>
      <c r="M112" s="44"/>
      <c r="N112" s="44"/>
      <c r="O112" s="44"/>
      <c r="W112" s="149" t="s">
        <v>509</v>
      </c>
      <c r="X112" s="149" t="s">
        <v>512</v>
      </c>
      <c r="Y112" s="149"/>
      <c r="Z112" s="149" t="s">
        <v>535</v>
      </c>
    </row>
    <row r="113" spans="2:26" s="116" customFormat="1" ht="12.75" hidden="1" thickBot="1">
      <c r="B113" s="99" t="s">
        <v>102</v>
      </c>
      <c r="C113" s="100">
        <v>4702030764</v>
      </c>
      <c r="D113" s="106">
        <v>12</v>
      </c>
      <c r="E113" s="107">
        <v>61</v>
      </c>
      <c r="F113" s="107">
        <v>166</v>
      </c>
      <c r="G113" s="107">
        <v>185</v>
      </c>
      <c r="H113" s="107">
        <v>117</v>
      </c>
      <c r="I113" s="108">
        <v>74</v>
      </c>
      <c r="J113" s="86">
        <f>SUM(D113:I113)</f>
        <v>615</v>
      </c>
      <c r="K113" s="109"/>
      <c r="L113" s="110">
        <v>45963</v>
      </c>
      <c r="M113" s="44"/>
      <c r="N113" s="44"/>
      <c r="O113" s="44"/>
      <c r="W113" s="149" t="s">
        <v>481</v>
      </c>
      <c r="X113" s="149" t="s">
        <v>37</v>
      </c>
      <c r="Y113" s="149"/>
      <c r="Z113" s="149" t="s">
        <v>535</v>
      </c>
    </row>
    <row r="114" spans="2:26" s="116" customFormat="1" ht="12.75" hidden="1" thickBot="1">
      <c r="B114" s="44"/>
      <c r="C114" s="111" t="s">
        <v>470</v>
      </c>
      <c r="D114" s="112">
        <f t="shared" ref="D114:I114" si="27">D111-D112-D113</f>
        <v>4</v>
      </c>
      <c r="E114" s="112">
        <f t="shared" si="27"/>
        <v>12</v>
      </c>
      <c r="F114" s="112">
        <f t="shared" si="27"/>
        <v>12</v>
      </c>
      <c r="G114" s="112">
        <f t="shared" si="27"/>
        <v>31</v>
      </c>
      <c r="H114" s="112">
        <f t="shared" si="27"/>
        <v>15</v>
      </c>
      <c r="I114" s="112">
        <f t="shared" si="27"/>
        <v>8</v>
      </c>
      <c r="J114" s="86">
        <f>SUM(D114:I114)</f>
        <v>82</v>
      </c>
      <c r="K114" s="44"/>
      <c r="L114" s="44"/>
      <c r="M114" s="44"/>
      <c r="N114" s="44"/>
      <c r="O114" s="44"/>
      <c r="W114" s="149" t="s">
        <v>496</v>
      </c>
      <c r="X114" s="149" t="s">
        <v>497</v>
      </c>
      <c r="Y114" s="149"/>
      <c r="Z114" s="149" t="s">
        <v>535</v>
      </c>
    </row>
    <row r="115" spans="2:26" s="116" customFormat="1" ht="12" hidden="1">
      <c r="B115" s="44"/>
      <c r="C115" s="113"/>
      <c r="D115" s="113"/>
      <c r="E115" s="113"/>
      <c r="F115" s="113"/>
      <c r="G115" s="113"/>
      <c r="H115" s="113"/>
      <c r="I115" s="113"/>
      <c r="J115" s="114"/>
      <c r="K115" s="44"/>
      <c r="L115" s="44"/>
      <c r="M115" s="44"/>
      <c r="N115" s="44"/>
      <c r="O115" s="44"/>
      <c r="W115" s="149"/>
      <c r="X115" s="149"/>
      <c r="Y115" s="149"/>
      <c r="Z115" s="149"/>
    </row>
    <row r="116" spans="2:26" ht="12" hidden="1">
      <c r="W116" s="149" t="s">
        <v>499</v>
      </c>
      <c r="X116" s="149" t="s">
        <v>34</v>
      </c>
      <c r="Y116" s="149"/>
      <c r="Z116" s="149" t="s">
        <v>535</v>
      </c>
    </row>
    <row r="117" spans="2:26" s="116" customFormat="1" ht="12.75" hidden="1" thickBot="1">
      <c r="B117" s="81">
        <v>16</v>
      </c>
      <c r="C117" s="82" t="s">
        <v>507</v>
      </c>
      <c r="D117" s="83" t="s">
        <v>453</v>
      </c>
      <c r="E117" s="84" t="s">
        <v>454</v>
      </c>
      <c r="F117" s="84" t="s">
        <v>455</v>
      </c>
      <c r="G117" s="84" t="s">
        <v>456</v>
      </c>
      <c r="H117" s="84" t="s">
        <v>457</v>
      </c>
      <c r="I117" s="85" t="s">
        <v>458</v>
      </c>
      <c r="J117" s="86" t="s">
        <v>379</v>
      </c>
      <c r="K117" s="86" t="s">
        <v>465</v>
      </c>
      <c r="L117" s="87" t="s">
        <v>466</v>
      </c>
      <c r="M117" s="88" t="s">
        <v>467</v>
      </c>
      <c r="N117" s="88" t="s">
        <v>468</v>
      </c>
      <c r="O117" s="89" t="str">
        <f>VLOOKUP(C117,W$87:Y$117,3,0)</f>
        <v>OCR Cleared</v>
      </c>
      <c r="W117" s="149" t="s">
        <v>536</v>
      </c>
      <c r="X117" s="149" t="s">
        <v>334</v>
      </c>
      <c r="Y117" s="149"/>
      <c r="Z117" s="149" t="s">
        <v>535</v>
      </c>
    </row>
    <row r="118" spans="2:26" s="116" customFormat="1" ht="15.75" hidden="1" thickBot="1">
      <c r="B118" s="90"/>
      <c r="C118" s="91" t="s">
        <v>461</v>
      </c>
      <c r="D118" s="92">
        <v>4</v>
      </c>
      <c r="E118" s="93">
        <v>52</v>
      </c>
      <c r="F118" s="93">
        <v>120</v>
      </c>
      <c r="G118" s="93">
        <v>54</v>
      </c>
      <c r="H118" s="93">
        <v>56</v>
      </c>
      <c r="I118" s="94">
        <v>27</v>
      </c>
      <c r="J118" s="86">
        <f>SUM(D118:I118)</f>
        <v>313</v>
      </c>
      <c r="K118" s="95">
        <f>+J120+J119</f>
        <v>300</v>
      </c>
      <c r="L118" s="95">
        <v>300</v>
      </c>
      <c r="M118" s="96">
        <f>K118/J118*100</f>
        <v>95.846645367412137</v>
      </c>
      <c r="N118" s="97" t="s">
        <v>537</v>
      </c>
      <c r="O118" s="44" t="s">
        <v>469</v>
      </c>
      <c r="W118"/>
      <c r="X118" s="120"/>
    </row>
    <row r="119" spans="2:26" s="116" customFormat="1" ht="15.75" hidden="1" thickBot="1">
      <c r="B119" s="99" t="s">
        <v>25</v>
      </c>
      <c r="C119" s="147">
        <v>4702024308</v>
      </c>
      <c r="D119" s="101">
        <v>2</v>
      </c>
      <c r="E119" s="102">
        <v>40</v>
      </c>
      <c r="F119" s="102">
        <v>88</v>
      </c>
      <c r="G119" s="102">
        <v>22</v>
      </c>
      <c r="H119" s="102">
        <v>34</v>
      </c>
      <c r="I119" s="103">
        <v>14</v>
      </c>
      <c r="J119" s="86">
        <f>SUM(D119:I119)</f>
        <v>200</v>
      </c>
      <c r="K119" s="75" t="s">
        <v>263</v>
      </c>
      <c r="L119" s="105">
        <v>45956</v>
      </c>
      <c r="M119" s="44"/>
      <c r="N119" s="44"/>
      <c r="O119" s="44"/>
      <c r="W119"/>
      <c r="X119" s="156" t="s">
        <v>538</v>
      </c>
      <c r="Y119" s="156" t="s">
        <v>20</v>
      </c>
    </row>
    <row r="120" spans="2:26" s="116" customFormat="1" ht="15.75" hidden="1" thickBot="1">
      <c r="B120" s="99" t="s">
        <v>102</v>
      </c>
      <c r="C120" s="100">
        <v>4702024309</v>
      </c>
      <c r="D120" s="106">
        <v>2</v>
      </c>
      <c r="E120" s="107">
        <v>10</v>
      </c>
      <c r="F120" s="107">
        <v>27</v>
      </c>
      <c r="G120" s="107">
        <v>30</v>
      </c>
      <c r="H120" s="107">
        <v>19</v>
      </c>
      <c r="I120" s="108">
        <v>12</v>
      </c>
      <c r="J120" s="86">
        <f>SUM(D120:I120)</f>
        <v>100</v>
      </c>
      <c r="K120" s="109" t="s">
        <v>335</v>
      </c>
      <c r="L120" s="110">
        <v>45963</v>
      </c>
      <c r="M120" s="44"/>
      <c r="N120" s="44"/>
      <c r="O120" s="44"/>
      <c r="W120"/>
      <c r="X120" s="157" t="s">
        <v>539</v>
      </c>
      <c r="Y120" s="157" t="s">
        <v>540</v>
      </c>
    </row>
    <row r="121" spans="2:26" s="116" customFormat="1" ht="15.75" hidden="1" thickBot="1">
      <c r="B121" s="44"/>
      <c r="C121" s="111" t="s">
        <v>470</v>
      </c>
      <c r="D121" s="112">
        <f t="shared" ref="D121:I121" si="28">D118-D119-D120</f>
        <v>0</v>
      </c>
      <c r="E121" s="112">
        <f t="shared" si="28"/>
        <v>2</v>
      </c>
      <c r="F121" s="112">
        <f t="shared" si="28"/>
        <v>5</v>
      </c>
      <c r="G121" s="112">
        <f t="shared" si="28"/>
        <v>2</v>
      </c>
      <c r="H121" s="112">
        <f t="shared" si="28"/>
        <v>3</v>
      </c>
      <c r="I121" s="112">
        <f t="shared" si="28"/>
        <v>1</v>
      </c>
      <c r="J121" s="86">
        <f>SUM(D121:I121)</f>
        <v>13</v>
      </c>
      <c r="K121" s="44"/>
      <c r="L121" s="44"/>
      <c r="M121" s="44"/>
      <c r="N121" s="44"/>
      <c r="O121" s="44"/>
      <c r="W121"/>
      <c r="X121" s="149" t="s">
        <v>481</v>
      </c>
      <c r="Y121" s="157" t="s">
        <v>541</v>
      </c>
    </row>
    <row r="122" spans="2:26" ht="15" hidden="1">
      <c r="W122"/>
      <c r="X122" s="149" t="s">
        <v>495</v>
      </c>
      <c r="Y122" s="157" t="s">
        <v>542</v>
      </c>
    </row>
    <row r="123" spans="2:26" s="116" customFormat="1" ht="15.75" hidden="1" thickBot="1">
      <c r="B123" s="81">
        <v>17</v>
      </c>
      <c r="C123" s="141" t="s">
        <v>513</v>
      </c>
      <c r="D123" s="121">
        <v>14.5</v>
      </c>
      <c r="E123" s="84">
        <v>15</v>
      </c>
      <c r="F123" s="84">
        <v>15.5</v>
      </c>
      <c r="G123" s="84">
        <v>16</v>
      </c>
      <c r="H123" s="84">
        <v>16.5</v>
      </c>
      <c r="I123" s="85">
        <v>17</v>
      </c>
      <c r="J123" s="85">
        <v>17.5</v>
      </c>
      <c r="K123" s="85">
        <v>18</v>
      </c>
      <c r="L123" s="85">
        <v>18.5</v>
      </c>
      <c r="M123" s="86" t="s">
        <v>379</v>
      </c>
      <c r="N123" s="86" t="s">
        <v>475</v>
      </c>
      <c r="O123" s="87" t="s">
        <v>466</v>
      </c>
      <c r="P123" s="88" t="s">
        <v>467</v>
      </c>
      <c r="Q123" s="88" t="s">
        <v>468</v>
      </c>
      <c r="R123" s="89" t="str">
        <f>VLOOKUP(C123,W$87:Y$117,3,0)</f>
        <v>OCR Cleared</v>
      </c>
      <c r="U123" s="117"/>
      <c r="W123"/>
      <c r="X123" s="149" t="s">
        <v>496</v>
      </c>
      <c r="Y123" s="157" t="s">
        <v>541</v>
      </c>
    </row>
    <row r="124" spans="2:26" s="116" customFormat="1" ht="15.75" hidden="1" thickBot="1">
      <c r="B124" s="122"/>
      <c r="C124" s="123" t="s">
        <v>461</v>
      </c>
      <c r="D124" s="92">
        <v>35</v>
      </c>
      <c r="E124" s="93">
        <v>64</v>
      </c>
      <c r="F124" s="93">
        <v>74</v>
      </c>
      <c r="G124" s="93">
        <v>85</v>
      </c>
      <c r="H124" s="93">
        <v>51</v>
      </c>
      <c r="I124" s="94">
        <v>36</v>
      </c>
      <c r="J124" s="94">
        <v>28</v>
      </c>
      <c r="K124" s="94">
        <v>11</v>
      </c>
      <c r="L124" s="94">
        <v>11</v>
      </c>
      <c r="M124" s="86">
        <f>SUM(D124:L124)</f>
        <v>395</v>
      </c>
      <c r="N124" s="124">
        <f>M125</f>
        <v>385</v>
      </c>
      <c r="O124" s="95">
        <v>380</v>
      </c>
      <c r="P124" s="96">
        <f>N124/M124*100</f>
        <v>97.468354430379748</v>
      </c>
      <c r="Q124" s="125" t="s">
        <v>514</v>
      </c>
      <c r="R124" s="44" t="s">
        <v>469</v>
      </c>
      <c r="U124" s="117"/>
      <c r="W124"/>
      <c r="X124" s="149" t="s">
        <v>499</v>
      </c>
      <c r="Y124" s="157" t="s">
        <v>541</v>
      </c>
    </row>
    <row r="125" spans="2:26" s="116" customFormat="1" ht="15" hidden="1">
      <c r="B125" s="99" t="s">
        <v>102</v>
      </c>
      <c r="C125" s="126">
        <v>4702024319</v>
      </c>
      <c r="D125" s="158">
        <v>35</v>
      </c>
      <c r="E125" s="159">
        <v>63</v>
      </c>
      <c r="F125" s="159">
        <v>71</v>
      </c>
      <c r="G125" s="159">
        <v>84</v>
      </c>
      <c r="H125" s="159">
        <v>50</v>
      </c>
      <c r="I125" s="160">
        <v>35</v>
      </c>
      <c r="J125" s="160">
        <v>27</v>
      </c>
      <c r="K125" s="160">
        <v>10</v>
      </c>
      <c r="L125" s="160">
        <v>10</v>
      </c>
      <c r="M125" s="161">
        <f>SUM(D125:L125)</f>
        <v>385</v>
      </c>
      <c r="N125" s="109" t="s">
        <v>335</v>
      </c>
      <c r="O125" s="110">
        <v>45963</v>
      </c>
      <c r="P125" s="44"/>
      <c r="Q125" s="44"/>
      <c r="R125" s="44"/>
      <c r="U125" s="117"/>
      <c r="W125"/>
      <c r="X125" s="149" t="s">
        <v>513</v>
      </c>
      <c r="Y125" s="157" t="s">
        <v>543</v>
      </c>
    </row>
    <row r="126" spans="2:26" s="116" customFormat="1" ht="15.75" hidden="1" thickBot="1">
      <c r="B126" s="90"/>
      <c r="C126" s="111" t="s">
        <v>470</v>
      </c>
      <c r="D126" s="112">
        <f>D124-D125</f>
        <v>0</v>
      </c>
      <c r="E126" s="112">
        <f t="shared" ref="E126:L126" si="29">E124-E125</f>
        <v>1</v>
      </c>
      <c r="F126" s="112">
        <f t="shared" si="29"/>
        <v>3</v>
      </c>
      <c r="G126" s="112">
        <f t="shared" si="29"/>
        <v>1</v>
      </c>
      <c r="H126" s="112">
        <f t="shared" si="29"/>
        <v>1</v>
      </c>
      <c r="I126" s="112">
        <f t="shared" si="29"/>
        <v>1</v>
      </c>
      <c r="J126" s="112">
        <f t="shared" si="29"/>
        <v>1</v>
      </c>
      <c r="K126" s="112">
        <f t="shared" si="29"/>
        <v>1</v>
      </c>
      <c r="L126" s="112">
        <f t="shared" si="29"/>
        <v>1</v>
      </c>
      <c r="M126" s="86">
        <f>SUM(G126:L126)</f>
        <v>6</v>
      </c>
      <c r="N126" s="44"/>
      <c r="O126" s="44"/>
      <c r="P126" s="44"/>
      <c r="Q126" s="44"/>
      <c r="R126" s="44"/>
      <c r="U126" s="117"/>
      <c r="W126"/>
      <c r="X126" s="149" t="s">
        <v>515</v>
      </c>
      <c r="Y126" s="157" t="s">
        <v>543</v>
      </c>
    </row>
    <row r="127" spans="2:26" ht="15" hidden="1">
      <c r="W127"/>
      <c r="X127" s="149" t="s">
        <v>536</v>
      </c>
      <c r="Y127" s="157" t="s">
        <v>543</v>
      </c>
    </row>
    <row r="128" spans="2:26" s="116" customFormat="1" ht="15.75" hidden="1" thickBot="1">
      <c r="B128" s="81">
        <v>18</v>
      </c>
      <c r="C128" s="141" t="s">
        <v>515</v>
      </c>
      <c r="D128" s="121">
        <v>14.5</v>
      </c>
      <c r="E128" s="84">
        <v>15</v>
      </c>
      <c r="F128" s="84">
        <v>15.5</v>
      </c>
      <c r="G128" s="84">
        <v>16</v>
      </c>
      <c r="H128" s="84">
        <v>16.5</v>
      </c>
      <c r="I128" s="85">
        <v>17</v>
      </c>
      <c r="J128" s="85">
        <v>17.5</v>
      </c>
      <c r="K128" s="85">
        <v>18</v>
      </c>
      <c r="L128" s="85">
        <v>18.5</v>
      </c>
      <c r="M128" s="86" t="s">
        <v>379</v>
      </c>
      <c r="N128" s="86" t="s">
        <v>475</v>
      </c>
      <c r="O128" s="87" t="s">
        <v>466</v>
      </c>
      <c r="P128" s="88" t="s">
        <v>467</v>
      </c>
      <c r="Q128" s="88" t="s">
        <v>468</v>
      </c>
      <c r="R128" s="89" t="str">
        <f>VLOOKUP(C128,W$87:Y$117,3,0)</f>
        <v>OCR Cleared</v>
      </c>
      <c r="W128"/>
      <c r="X128" s="149" t="s">
        <v>533</v>
      </c>
      <c r="Y128" s="157" t="s">
        <v>542</v>
      </c>
    </row>
    <row r="129" spans="2:24" s="116" customFormat="1" ht="15.75" hidden="1" thickBot="1">
      <c r="B129" s="122"/>
      <c r="C129" s="123" t="s">
        <v>461</v>
      </c>
      <c r="D129" s="92">
        <v>35</v>
      </c>
      <c r="E129" s="93">
        <v>64</v>
      </c>
      <c r="F129" s="93">
        <v>74</v>
      </c>
      <c r="G129" s="93">
        <v>86</v>
      </c>
      <c r="H129" s="93">
        <v>51</v>
      </c>
      <c r="I129" s="94">
        <v>36</v>
      </c>
      <c r="J129" s="94">
        <v>28</v>
      </c>
      <c r="K129" s="94">
        <v>11</v>
      </c>
      <c r="L129" s="94">
        <v>11</v>
      </c>
      <c r="M129" s="86">
        <f>SUM(D129:L129)</f>
        <v>396</v>
      </c>
      <c r="N129" s="124">
        <f>M130</f>
        <v>379</v>
      </c>
      <c r="O129" s="95">
        <v>380</v>
      </c>
      <c r="P129" s="96">
        <f>N129/M129*100</f>
        <v>95.707070707070713</v>
      </c>
      <c r="Q129" s="125" t="s">
        <v>516</v>
      </c>
      <c r="R129" s="44" t="s">
        <v>469</v>
      </c>
      <c r="W129"/>
      <c r="X129" s="120"/>
    </row>
    <row r="130" spans="2:24" s="116" customFormat="1" ht="15" hidden="1">
      <c r="B130" s="99" t="s">
        <v>102</v>
      </c>
      <c r="C130" s="126">
        <v>4702024319</v>
      </c>
      <c r="D130" s="158">
        <v>35</v>
      </c>
      <c r="E130" s="159">
        <v>63</v>
      </c>
      <c r="F130" s="159">
        <v>70</v>
      </c>
      <c r="G130" s="159">
        <v>84</v>
      </c>
      <c r="H130" s="159">
        <v>50</v>
      </c>
      <c r="I130" s="160">
        <v>35</v>
      </c>
      <c r="J130" s="160">
        <v>27</v>
      </c>
      <c r="K130" s="160">
        <v>8</v>
      </c>
      <c r="L130" s="160">
        <v>7</v>
      </c>
      <c r="M130" s="161">
        <f>SUM(D130:L130)</f>
        <v>379</v>
      </c>
      <c r="N130" s="109" t="s">
        <v>544</v>
      </c>
      <c r="O130" s="110">
        <v>45963</v>
      </c>
      <c r="P130" s="44"/>
      <c r="Q130" s="44"/>
      <c r="R130" s="44"/>
      <c r="W130"/>
      <c r="X130" s="120"/>
    </row>
    <row r="131" spans="2:24" s="116" customFormat="1" ht="15.75" hidden="1" thickBot="1">
      <c r="B131" s="90"/>
      <c r="C131" s="111" t="s">
        <v>470</v>
      </c>
      <c r="D131" s="112">
        <f>D129-D130</f>
        <v>0</v>
      </c>
      <c r="E131" s="112">
        <f t="shared" ref="E131:L131" si="30">E129-E130</f>
        <v>1</v>
      </c>
      <c r="F131" s="112">
        <f t="shared" si="30"/>
        <v>4</v>
      </c>
      <c r="G131" s="112">
        <f t="shared" si="30"/>
        <v>2</v>
      </c>
      <c r="H131" s="112">
        <f t="shared" si="30"/>
        <v>1</v>
      </c>
      <c r="I131" s="112">
        <f t="shared" si="30"/>
        <v>1</v>
      </c>
      <c r="J131" s="112">
        <f t="shared" si="30"/>
        <v>1</v>
      </c>
      <c r="K131" s="112">
        <f t="shared" si="30"/>
        <v>3</v>
      </c>
      <c r="L131" s="112">
        <f t="shared" si="30"/>
        <v>4</v>
      </c>
      <c r="M131" s="86">
        <f>SUM(G131:L131)</f>
        <v>12</v>
      </c>
      <c r="N131" s="44"/>
      <c r="O131" s="44"/>
      <c r="P131" s="44"/>
      <c r="Q131" s="44"/>
      <c r="R131" s="44"/>
      <c r="W131"/>
      <c r="X131" s="120"/>
    </row>
    <row r="132" spans="2:24" ht="15" hidden="1">
      <c r="W132"/>
    </row>
    <row r="133" spans="2:24" s="116" customFormat="1" ht="15.75" hidden="1" thickBot="1">
      <c r="B133" s="81">
        <v>19</v>
      </c>
      <c r="C133" s="82" t="s">
        <v>517</v>
      </c>
      <c r="D133" s="121" t="s">
        <v>482</v>
      </c>
      <c r="E133" s="84" t="s">
        <v>483</v>
      </c>
      <c r="F133" s="84" t="s">
        <v>484</v>
      </c>
      <c r="G133" s="84" t="s">
        <v>485</v>
      </c>
      <c r="H133" s="84" t="s">
        <v>486</v>
      </c>
      <c r="I133" s="85" t="s">
        <v>488</v>
      </c>
      <c r="J133" s="85" t="s">
        <v>489</v>
      </c>
      <c r="K133" s="85" t="s">
        <v>490</v>
      </c>
      <c r="L133" s="85" t="s">
        <v>491</v>
      </c>
      <c r="M133" s="86" t="s">
        <v>379</v>
      </c>
      <c r="N133" s="86" t="s">
        <v>475</v>
      </c>
      <c r="O133" s="87" t="s">
        <v>466</v>
      </c>
      <c r="P133" s="88" t="s">
        <v>467</v>
      </c>
      <c r="Q133" s="88" t="s">
        <v>468</v>
      </c>
      <c r="R133" s="89" t="str">
        <f>VLOOKUP(C133,W$87:Y$117,3,0)</f>
        <v>OCR Cleared</v>
      </c>
      <c r="W133"/>
      <c r="X133" s="120"/>
    </row>
    <row r="134" spans="2:24" s="116" customFormat="1" ht="15.75" hidden="1" thickBot="1">
      <c r="B134" s="122"/>
      <c r="C134" s="123" t="s">
        <v>461</v>
      </c>
      <c r="D134" s="92">
        <v>25</v>
      </c>
      <c r="E134" s="93">
        <v>37</v>
      </c>
      <c r="F134" s="93">
        <v>44</v>
      </c>
      <c r="G134" s="93">
        <v>29</v>
      </c>
      <c r="H134" s="93">
        <v>16</v>
      </c>
      <c r="I134" s="94">
        <v>62</v>
      </c>
      <c r="J134" s="94">
        <v>59</v>
      </c>
      <c r="K134" s="94">
        <v>25</v>
      </c>
      <c r="L134" s="94">
        <v>17</v>
      </c>
      <c r="M134" s="86">
        <f>SUM(D134:L134)</f>
        <v>314</v>
      </c>
      <c r="N134" s="124">
        <f>M135</f>
        <v>302</v>
      </c>
      <c r="O134" s="95">
        <v>300</v>
      </c>
      <c r="P134" s="96">
        <f>N134/M134*100</f>
        <v>96.178343949044589</v>
      </c>
      <c r="Q134" s="125" t="s">
        <v>304</v>
      </c>
      <c r="R134" s="44" t="s">
        <v>469</v>
      </c>
      <c r="W134"/>
      <c r="X134" s="120"/>
    </row>
    <row r="135" spans="2:24" s="116" customFormat="1" ht="15" hidden="1">
      <c r="B135" s="99" t="s">
        <v>102</v>
      </c>
      <c r="C135" s="126">
        <v>4702030765</v>
      </c>
      <c r="D135" s="158">
        <v>24</v>
      </c>
      <c r="E135" s="159">
        <v>36</v>
      </c>
      <c r="F135" s="162">
        <v>44</v>
      </c>
      <c r="G135" s="159">
        <v>27</v>
      </c>
      <c r="H135" s="159">
        <v>15</v>
      </c>
      <c r="I135" s="160">
        <v>60</v>
      </c>
      <c r="J135" s="160">
        <v>57</v>
      </c>
      <c r="K135" s="160">
        <v>24</v>
      </c>
      <c r="L135" s="160">
        <v>15</v>
      </c>
      <c r="M135" s="161">
        <f>SUM(D135:L135)</f>
        <v>302</v>
      </c>
      <c r="N135" s="109" t="s">
        <v>545</v>
      </c>
      <c r="O135" s="110">
        <v>45963</v>
      </c>
      <c r="P135" s="44"/>
      <c r="Q135" s="44"/>
      <c r="R135" s="44"/>
      <c r="W135"/>
      <c r="X135" s="120"/>
    </row>
    <row r="136" spans="2:24" s="116" customFormat="1" ht="15.75" hidden="1" thickBot="1">
      <c r="B136" s="90"/>
      <c r="C136" s="111" t="s">
        <v>470</v>
      </c>
      <c r="D136" s="112">
        <f>D134-D135</f>
        <v>1</v>
      </c>
      <c r="E136" s="112">
        <f t="shared" ref="E136:L136" si="31">E134-E135</f>
        <v>1</v>
      </c>
      <c r="F136" s="112">
        <f t="shared" si="31"/>
        <v>0</v>
      </c>
      <c r="G136" s="112">
        <f t="shared" si="31"/>
        <v>2</v>
      </c>
      <c r="H136" s="112">
        <f t="shared" si="31"/>
        <v>1</v>
      </c>
      <c r="I136" s="112">
        <f t="shared" si="31"/>
        <v>2</v>
      </c>
      <c r="J136" s="112">
        <f t="shared" si="31"/>
        <v>2</v>
      </c>
      <c r="K136" s="112">
        <f t="shared" si="31"/>
        <v>1</v>
      </c>
      <c r="L136" s="112">
        <f t="shared" si="31"/>
        <v>2</v>
      </c>
      <c r="M136" s="86">
        <f>SUM(G136:L136)</f>
        <v>10</v>
      </c>
      <c r="N136" s="44"/>
      <c r="O136" s="44"/>
      <c r="P136" s="44"/>
      <c r="Q136" s="44"/>
      <c r="R136" s="44"/>
      <c r="W136"/>
      <c r="X136" s="120"/>
    </row>
    <row r="137" spans="2:24" ht="15" hidden="1">
      <c r="W137"/>
    </row>
    <row r="138" spans="2:24" s="116" customFormat="1" ht="15.75" hidden="1" thickBot="1">
      <c r="B138" s="81">
        <v>20</v>
      </c>
      <c r="C138" s="141" t="s">
        <v>536</v>
      </c>
      <c r="D138" s="121">
        <v>14.5</v>
      </c>
      <c r="E138" s="84">
        <v>15</v>
      </c>
      <c r="F138" s="84">
        <v>15.5</v>
      </c>
      <c r="G138" s="84">
        <v>16</v>
      </c>
      <c r="H138" s="84">
        <v>16.5</v>
      </c>
      <c r="I138" s="85">
        <v>17</v>
      </c>
      <c r="J138" s="85">
        <v>17.5</v>
      </c>
      <c r="K138" s="85">
        <v>18</v>
      </c>
      <c r="L138" s="85">
        <v>18.5</v>
      </c>
      <c r="M138" s="86" t="s">
        <v>379</v>
      </c>
      <c r="N138" s="86" t="s">
        <v>475</v>
      </c>
      <c r="O138" s="87" t="s">
        <v>466</v>
      </c>
      <c r="P138" s="88" t="s">
        <v>467</v>
      </c>
      <c r="Q138" s="88" t="s">
        <v>468</v>
      </c>
      <c r="R138" s="142">
        <f>VLOOKUP(C138,W$87:Y$117,3,0)</f>
        <v>0</v>
      </c>
      <c r="W138"/>
      <c r="X138" s="120"/>
    </row>
    <row r="139" spans="2:24" s="116" customFormat="1" ht="15.75" hidden="1" thickBot="1">
      <c r="B139" s="122"/>
      <c r="C139" s="123" t="s">
        <v>461</v>
      </c>
      <c r="D139" s="92">
        <v>37</v>
      </c>
      <c r="E139" s="93">
        <v>58</v>
      </c>
      <c r="F139" s="93">
        <v>75</v>
      </c>
      <c r="G139" s="93">
        <v>83</v>
      </c>
      <c r="H139" s="93">
        <v>54</v>
      </c>
      <c r="I139" s="94">
        <v>42</v>
      </c>
      <c r="J139" s="94">
        <v>33</v>
      </c>
      <c r="K139" s="94">
        <v>17</v>
      </c>
      <c r="L139" s="94">
        <v>17</v>
      </c>
      <c r="M139" s="86">
        <f>SUM(D139:L139)</f>
        <v>416</v>
      </c>
      <c r="N139" s="124">
        <f>M140</f>
        <v>401</v>
      </c>
      <c r="O139" s="95">
        <v>400</v>
      </c>
      <c r="P139" s="96">
        <f>N139/M139*100</f>
        <v>96.394230769230774</v>
      </c>
      <c r="Q139" s="125" t="s">
        <v>334</v>
      </c>
      <c r="R139" s="44" t="s">
        <v>469</v>
      </c>
      <c r="W139"/>
      <c r="X139" s="120"/>
    </row>
    <row r="140" spans="2:24" s="116" customFormat="1" ht="15" hidden="1">
      <c r="B140" s="99" t="s">
        <v>102</v>
      </c>
      <c r="C140" s="126">
        <v>4702013052</v>
      </c>
      <c r="D140" s="158">
        <v>35</v>
      </c>
      <c r="E140" s="159">
        <v>57</v>
      </c>
      <c r="F140" s="159">
        <v>74</v>
      </c>
      <c r="G140" s="159">
        <v>80</v>
      </c>
      <c r="H140" s="159">
        <v>51</v>
      </c>
      <c r="I140" s="160">
        <v>40</v>
      </c>
      <c r="J140" s="160">
        <v>32</v>
      </c>
      <c r="K140" s="160">
        <v>16</v>
      </c>
      <c r="L140" s="160">
        <v>16</v>
      </c>
      <c r="M140" s="161">
        <f>SUM(D140:L140)</f>
        <v>401</v>
      </c>
      <c r="N140" s="109" t="s">
        <v>546</v>
      </c>
      <c r="O140" s="110">
        <v>45963</v>
      </c>
      <c r="P140" s="44"/>
      <c r="Q140" s="44"/>
      <c r="R140" s="44"/>
      <c r="W140"/>
      <c r="X140" s="120"/>
    </row>
    <row r="141" spans="2:24" s="116" customFormat="1" ht="15.75" hidden="1" thickBot="1">
      <c r="B141" s="90"/>
      <c r="C141" s="111" t="s">
        <v>470</v>
      </c>
      <c r="D141" s="112">
        <f t="shared" ref="D141:L141" si="32">D139-D140</f>
        <v>2</v>
      </c>
      <c r="E141" s="112">
        <f t="shared" si="32"/>
        <v>1</v>
      </c>
      <c r="F141" s="112">
        <f t="shared" si="32"/>
        <v>1</v>
      </c>
      <c r="G141" s="112">
        <f t="shared" si="32"/>
        <v>3</v>
      </c>
      <c r="H141" s="112">
        <f t="shared" si="32"/>
        <v>3</v>
      </c>
      <c r="I141" s="112">
        <f t="shared" si="32"/>
        <v>2</v>
      </c>
      <c r="J141" s="112">
        <f t="shared" si="32"/>
        <v>1</v>
      </c>
      <c r="K141" s="112">
        <f t="shared" si="32"/>
        <v>1</v>
      </c>
      <c r="L141" s="112">
        <f t="shared" si="32"/>
        <v>1</v>
      </c>
      <c r="M141" s="86">
        <f>SUM(G141:L141)</f>
        <v>11</v>
      </c>
      <c r="N141" s="44"/>
      <c r="O141" s="44"/>
      <c r="P141" s="44"/>
      <c r="Q141" s="44"/>
      <c r="R141" s="44"/>
      <c r="W141"/>
      <c r="X141" s="120"/>
    </row>
    <row r="142" spans="2:24" ht="15" hidden="1">
      <c r="W142"/>
    </row>
    <row r="143" spans="2:24" s="116" customFormat="1" ht="12" hidden="1" thickBot="1">
      <c r="B143" s="81">
        <v>21</v>
      </c>
      <c r="C143" s="141" t="s">
        <v>530</v>
      </c>
      <c r="D143" s="83" t="s">
        <v>453</v>
      </c>
      <c r="E143" s="84" t="s">
        <v>454</v>
      </c>
      <c r="F143" s="84" t="s">
        <v>455</v>
      </c>
      <c r="G143" s="84" t="s">
        <v>456</v>
      </c>
      <c r="H143" s="84" t="s">
        <v>457</v>
      </c>
      <c r="I143" s="85" t="s">
        <v>458</v>
      </c>
      <c r="J143" s="86" t="s">
        <v>379</v>
      </c>
      <c r="K143" s="86" t="s">
        <v>465</v>
      </c>
      <c r="L143" s="87" t="s">
        <v>466</v>
      </c>
      <c r="M143" s="88" t="s">
        <v>467</v>
      </c>
      <c r="N143" s="88" t="s">
        <v>468</v>
      </c>
      <c r="O143" s="115" t="str">
        <f>VLOOKUP(C143,W$87:Y$117,3,0)</f>
        <v>OCR Pending</v>
      </c>
      <c r="Q143" s="98"/>
      <c r="X143" s="120"/>
    </row>
    <row r="144" spans="2:24" s="116" customFormat="1" ht="12" hidden="1" thickBot="1">
      <c r="B144" s="90"/>
      <c r="C144" s="91" t="s">
        <v>461</v>
      </c>
      <c r="D144" s="93">
        <v>233</v>
      </c>
      <c r="E144" s="93">
        <v>852</v>
      </c>
      <c r="F144" s="93">
        <v>1322</v>
      </c>
      <c r="G144" s="93">
        <v>951</v>
      </c>
      <c r="H144" s="93">
        <v>291</v>
      </c>
      <c r="I144" s="94">
        <v>121</v>
      </c>
      <c r="J144" s="86">
        <f t="shared" ref="J144:J150" si="33">SUM(D144:I144)</f>
        <v>3770</v>
      </c>
      <c r="K144" s="95">
        <f>J145+J146+J147+J148+J149</f>
        <v>3689</v>
      </c>
      <c r="L144" s="95">
        <v>3615</v>
      </c>
      <c r="M144" s="96">
        <f>K144/J144*100</f>
        <v>97.851458885941639</v>
      </c>
      <c r="N144" s="97" t="s">
        <v>304</v>
      </c>
      <c r="O144" s="44" t="s">
        <v>469</v>
      </c>
      <c r="Q144" s="98"/>
      <c r="X144" s="120"/>
    </row>
    <row r="145" spans="2:24" s="116" customFormat="1" ht="12" hidden="1" thickBot="1">
      <c r="B145" s="99" t="s">
        <v>102</v>
      </c>
      <c r="C145" s="100">
        <v>4702030750</v>
      </c>
      <c r="D145" s="107">
        <v>10</v>
      </c>
      <c r="E145" s="107">
        <v>51</v>
      </c>
      <c r="F145" s="107">
        <v>139</v>
      </c>
      <c r="G145" s="107">
        <v>154</v>
      </c>
      <c r="H145" s="107">
        <v>97</v>
      </c>
      <c r="I145" s="108">
        <v>61</v>
      </c>
      <c r="J145" s="86">
        <f t="shared" si="33"/>
        <v>512</v>
      </c>
      <c r="K145" s="109" t="s">
        <v>545</v>
      </c>
      <c r="L145" s="110">
        <v>45963</v>
      </c>
      <c r="M145" s="44"/>
      <c r="N145" s="44"/>
      <c r="O145" s="44"/>
      <c r="Q145" s="117"/>
      <c r="X145" s="120"/>
    </row>
    <row r="146" spans="2:24" s="116" customFormat="1" ht="12" hidden="1" thickBot="1">
      <c r="B146" s="99" t="s">
        <v>187</v>
      </c>
      <c r="C146" s="100">
        <v>4702030754</v>
      </c>
      <c r="D146" s="107">
        <v>65</v>
      </c>
      <c r="E146" s="107">
        <v>226</v>
      </c>
      <c r="F146" s="107">
        <v>303</v>
      </c>
      <c r="G146" s="107">
        <v>177</v>
      </c>
      <c r="H146" s="107">
        <v>32</v>
      </c>
      <c r="I146" s="108">
        <v>16</v>
      </c>
      <c r="J146" s="86">
        <f t="shared" si="33"/>
        <v>819</v>
      </c>
      <c r="K146" s="132" t="s">
        <v>335</v>
      </c>
      <c r="L146" s="110">
        <v>45984</v>
      </c>
      <c r="M146" s="44"/>
      <c r="N146" s="44"/>
      <c r="O146" s="44"/>
      <c r="Q146" s="118"/>
      <c r="X146" s="120"/>
    </row>
    <row r="147" spans="2:24" s="116" customFormat="1" ht="12" hidden="1" thickBot="1">
      <c r="B147" s="99" t="s">
        <v>238</v>
      </c>
      <c r="C147" s="100">
        <v>4702030753</v>
      </c>
      <c r="D147" s="107">
        <v>13</v>
      </c>
      <c r="E147" s="107">
        <v>100</v>
      </c>
      <c r="F147" s="107">
        <v>244</v>
      </c>
      <c r="G147" s="107">
        <v>230</v>
      </c>
      <c r="H147" s="107">
        <v>66</v>
      </c>
      <c r="I147" s="108">
        <v>13</v>
      </c>
      <c r="J147" s="86">
        <f t="shared" si="33"/>
        <v>666</v>
      </c>
      <c r="K147" s="132" t="s">
        <v>335</v>
      </c>
      <c r="L147" s="110">
        <v>45991</v>
      </c>
      <c r="M147" s="44"/>
      <c r="N147" s="44"/>
      <c r="O147" s="44"/>
      <c r="Q147" s="117"/>
      <c r="R147" s="150"/>
      <c r="X147" s="120"/>
    </row>
    <row r="148" spans="2:24" s="116" customFormat="1" ht="12" hidden="1" thickBot="1">
      <c r="B148" s="99" t="s">
        <v>71</v>
      </c>
      <c r="C148" s="100">
        <v>4702030752</v>
      </c>
      <c r="D148" s="107">
        <v>90</v>
      </c>
      <c r="E148" s="107">
        <v>248</v>
      </c>
      <c r="F148" s="107">
        <v>300</v>
      </c>
      <c r="G148" s="107">
        <v>190</v>
      </c>
      <c r="H148" s="107">
        <v>40</v>
      </c>
      <c r="I148" s="108">
        <v>18</v>
      </c>
      <c r="J148" s="86">
        <f t="shared" si="33"/>
        <v>886</v>
      </c>
      <c r="K148" s="132" t="s">
        <v>335</v>
      </c>
      <c r="L148" s="110">
        <v>45991</v>
      </c>
      <c r="M148" s="44"/>
      <c r="N148" s="44"/>
      <c r="O148" s="44"/>
      <c r="X148" s="120"/>
    </row>
    <row r="149" spans="2:24" s="116" customFormat="1" ht="12" hidden="1" thickBot="1">
      <c r="B149" s="99" t="s">
        <v>71</v>
      </c>
      <c r="C149" s="100">
        <v>4702030751</v>
      </c>
      <c r="D149" s="107">
        <v>48</v>
      </c>
      <c r="E149" s="107">
        <v>210</v>
      </c>
      <c r="F149" s="107">
        <v>306</v>
      </c>
      <c r="G149" s="107">
        <v>186</v>
      </c>
      <c r="H149" s="107">
        <v>48</v>
      </c>
      <c r="I149" s="108">
        <v>8</v>
      </c>
      <c r="J149" s="86">
        <f t="shared" si="33"/>
        <v>806</v>
      </c>
      <c r="K149" s="132" t="s">
        <v>335</v>
      </c>
      <c r="L149" s="110">
        <v>45991</v>
      </c>
      <c r="M149" s="44"/>
      <c r="N149" s="44"/>
      <c r="O149" s="44"/>
      <c r="X149" s="120"/>
    </row>
    <row r="150" spans="2:24" s="116" customFormat="1" ht="12" hidden="1" thickBot="1">
      <c r="B150" s="44"/>
      <c r="C150" s="111" t="s">
        <v>470</v>
      </c>
      <c r="D150" s="112">
        <f t="shared" ref="D150:I150" si="34">D144-D145-D146-D147-D148-D149</f>
        <v>7</v>
      </c>
      <c r="E150" s="112">
        <f t="shared" si="34"/>
        <v>17</v>
      </c>
      <c r="F150" s="112">
        <f t="shared" si="34"/>
        <v>30</v>
      </c>
      <c r="G150" s="112">
        <f t="shared" si="34"/>
        <v>14</v>
      </c>
      <c r="H150" s="112">
        <f t="shared" si="34"/>
        <v>8</v>
      </c>
      <c r="I150" s="112">
        <f t="shared" si="34"/>
        <v>5</v>
      </c>
      <c r="J150" s="86">
        <f t="shared" si="33"/>
        <v>81</v>
      </c>
      <c r="K150" s="44"/>
      <c r="L150" s="44"/>
      <c r="M150" s="44"/>
      <c r="N150" s="44"/>
      <c r="O150" s="44"/>
      <c r="X150" s="120"/>
    </row>
    <row r="151" spans="2:24" s="116" customFormat="1" hidden="1">
      <c r="B151" s="44"/>
      <c r="C151" s="113"/>
      <c r="D151" s="113">
        <f t="shared" ref="D151:I151" si="35">SUM(D145:D149)</f>
        <v>226</v>
      </c>
      <c r="E151" s="113">
        <f t="shared" si="35"/>
        <v>835</v>
      </c>
      <c r="F151" s="113">
        <f t="shared" si="35"/>
        <v>1292</v>
      </c>
      <c r="G151" s="113">
        <f t="shared" si="35"/>
        <v>937</v>
      </c>
      <c r="H151" s="113">
        <f t="shared" si="35"/>
        <v>283</v>
      </c>
      <c r="I151" s="113">
        <f t="shared" si="35"/>
        <v>116</v>
      </c>
      <c r="J151" s="114"/>
      <c r="K151" s="44"/>
      <c r="L151" s="44"/>
      <c r="M151" s="44"/>
      <c r="N151" s="44"/>
      <c r="O151" s="44"/>
      <c r="X151" s="120"/>
    </row>
    <row r="152" spans="2:24" hidden="1"/>
    <row r="153" spans="2:24" s="116" customFormat="1" ht="12" hidden="1" thickBot="1">
      <c r="B153" s="81">
        <v>22</v>
      </c>
      <c r="C153" s="83" t="s">
        <v>532</v>
      </c>
      <c r="D153" s="83" t="s">
        <v>453</v>
      </c>
      <c r="E153" s="84" t="s">
        <v>454</v>
      </c>
      <c r="F153" s="84" t="s">
        <v>455</v>
      </c>
      <c r="G153" s="84" t="s">
        <v>456</v>
      </c>
      <c r="H153" s="84" t="s">
        <v>457</v>
      </c>
      <c r="I153" s="85" t="s">
        <v>458</v>
      </c>
      <c r="J153" s="86" t="s">
        <v>379</v>
      </c>
      <c r="K153" s="86" t="s">
        <v>465</v>
      </c>
      <c r="L153" s="87" t="s">
        <v>466</v>
      </c>
      <c r="M153" s="88" t="s">
        <v>467</v>
      </c>
      <c r="N153" s="88" t="s">
        <v>468</v>
      </c>
      <c r="O153" s="115" t="str">
        <f>VLOOKUP(C153,W$87:Y$117,3,0)</f>
        <v>OCR Pending</v>
      </c>
      <c r="X153" s="120"/>
    </row>
    <row r="154" spans="2:24" s="116" customFormat="1" ht="12" hidden="1" thickBot="1">
      <c r="B154" s="90"/>
      <c r="C154" s="91" t="s">
        <v>461</v>
      </c>
      <c r="D154" s="92">
        <v>10</v>
      </c>
      <c r="E154" s="93">
        <v>44</v>
      </c>
      <c r="F154" s="93">
        <v>96</v>
      </c>
      <c r="G154" s="93">
        <v>130</v>
      </c>
      <c r="H154" s="93">
        <v>90</v>
      </c>
      <c r="I154" s="94">
        <v>55</v>
      </c>
      <c r="J154" s="86">
        <f>SUM(D154:I154)</f>
        <v>425</v>
      </c>
      <c r="K154" s="95">
        <f>+J155</f>
        <v>409</v>
      </c>
      <c r="L154" s="95">
        <v>400</v>
      </c>
      <c r="M154" s="96">
        <f>K154/J154*100</f>
        <v>96.235294117647058</v>
      </c>
      <c r="N154" s="97" t="s">
        <v>477</v>
      </c>
      <c r="O154" s="44" t="s">
        <v>469</v>
      </c>
      <c r="X154" s="120"/>
    </row>
    <row r="155" spans="2:24" s="116" customFormat="1" ht="12" hidden="1" thickBot="1">
      <c r="B155" s="99" t="s">
        <v>102</v>
      </c>
      <c r="C155" s="100">
        <v>4702024294</v>
      </c>
      <c r="D155" s="107">
        <v>10</v>
      </c>
      <c r="E155" s="107">
        <v>43</v>
      </c>
      <c r="F155" s="107">
        <v>90</v>
      </c>
      <c r="G155" s="107">
        <v>127</v>
      </c>
      <c r="H155" s="107">
        <v>87</v>
      </c>
      <c r="I155" s="108">
        <v>52</v>
      </c>
      <c r="J155" s="86">
        <f>SUM(D155:I155)</f>
        <v>409</v>
      </c>
      <c r="K155" s="109" t="s">
        <v>335</v>
      </c>
      <c r="L155" s="110">
        <v>45963</v>
      </c>
      <c r="M155" s="44"/>
      <c r="N155" s="44"/>
      <c r="O155" s="44"/>
      <c r="X155" s="120"/>
    </row>
    <row r="156" spans="2:24" s="116" customFormat="1" ht="12" hidden="1" thickBot="1">
      <c r="B156" s="44"/>
      <c r="C156" s="111" t="s">
        <v>470</v>
      </c>
      <c r="D156" s="112">
        <f t="shared" ref="D156:I156" si="36">D154-D155</f>
        <v>0</v>
      </c>
      <c r="E156" s="112">
        <f t="shared" si="36"/>
        <v>1</v>
      </c>
      <c r="F156" s="112">
        <f t="shared" si="36"/>
        <v>6</v>
      </c>
      <c r="G156" s="112">
        <f t="shared" si="36"/>
        <v>3</v>
      </c>
      <c r="H156" s="112">
        <f t="shared" si="36"/>
        <v>3</v>
      </c>
      <c r="I156" s="112">
        <f t="shared" si="36"/>
        <v>3</v>
      </c>
      <c r="J156" s="86">
        <f>SUM(D156:I156)</f>
        <v>16</v>
      </c>
      <c r="K156" s="44"/>
      <c r="L156" s="44"/>
      <c r="M156" s="44"/>
      <c r="N156" s="44"/>
      <c r="O156" s="44"/>
      <c r="X156" s="120"/>
    </row>
    <row r="157" spans="2:24" hidden="1"/>
    <row r="158" spans="2:24" s="116" customFormat="1" ht="12" hidden="1" thickBot="1">
      <c r="B158" s="81">
        <v>23</v>
      </c>
      <c r="C158" s="141" t="s">
        <v>533</v>
      </c>
      <c r="D158" s="83" t="s">
        <v>453</v>
      </c>
      <c r="E158" s="84" t="s">
        <v>454</v>
      </c>
      <c r="F158" s="84" t="s">
        <v>455</v>
      </c>
      <c r="G158" s="84" t="s">
        <v>456</v>
      </c>
      <c r="H158" s="84" t="s">
        <v>457</v>
      </c>
      <c r="I158" s="85" t="s">
        <v>458</v>
      </c>
      <c r="J158" s="86" t="s">
        <v>379</v>
      </c>
      <c r="K158" s="86" t="s">
        <v>465</v>
      </c>
      <c r="L158" s="87" t="s">
        <v>466</v>
      </c>
      <c r="M158" s="88" t="s">
        <v>467</v>
      </c>
      <c r="N158" s="88" t="s">
        <v>468</v>
      </c>
      <c r="O158" s="115" t="str">
        <f>VLOOKUP(C158,W$87:Y$117,3,0)</f>
        <v>OCR Pending</v>
      </c>
      <c r="Q158" s="98"/>
      <c r="X158" s="120"/>
    </row>
    <row r="159" spans="2:24" s="116" customFormat="1" ht="12" hidden="1" thickBot="1">
      <c r="B159" s="90"/>
      <c r="C159" s="91" t="s">
        <v>461</v>
      </c>
      <c r="D159" s="93">
        <v>104</v>
      </c>
      <c r="E159" s="93">
        <v>503</v>
      </c>
      <c r="F159" s="93">
        <v>938</v>
      </c>
      <c r="G159" s="93">
        <v>912</v>
      </c>
      <c r="H159" s="93">
        <v>516</v>
      </c>
      <c r="I159" s="94">
        <v>285</v>
      </c>
      <c r="J159" s="86">
        <f t="shared" ref="J159:J165" si="37">SUM(D159:I159)</f>
        <v>3258</v>
      </c>
      <c r="K159" s="95">
        <f>J160+J161+J162+J163+J164</f>
        <v>3103</v>
      </c>
      <c r="L159" s="95">
        <v>3141</v>
      </c>
      <c r="M159" s="96">
        <f>K159/J159*100</f>
        <v>95.242480049109872</v>
      </c>
      <c r="N159" s="97" t="s">
        <v>52</v>
      </c>
      <c r="O159" s="44" t="s">
        <v>469</v>
      </c>
      <c r="Q159" s="98"/>
      <c r="X159" s="120"/>
    </row>
    <row r="160" spans="2:24" s="116" customFormat="1" ht="12" hidden="1" thickBot="1">
      <c r="B160" s="99" t="s">
        <v>102</v>
      </c>
      <c r="C160" s="100">
        <v>4702048650</v>
      </c>
      <c r="D160" s="163">
        <v>18</v>
      </c>
      <c r="E160" s="163">
        <v>113</v>
      </c>
      <c r="F160" s="163">
        <v>250</v>
      </c>
      <c r="G160" s="163">
        <v>278</v>
      </c>
      <c r="H160" s="163">
        <v>176</v>
      </c>
      <c r="I160" s="164">
        <v>111</v>
      </c>
      <c r="J160" s="86">
        <f t="shared" si="37"/>
        <v>946</v>
      </c>
      <c r="K160" s="109" t="s">
        <v>425</v>
      </c>
      <c r="L160" s="110">
        <v>45977</v>
      </c>
      <c r="M160" s="44"/>
      <c r="N160" s="44"/>
      <c r="O160" s="44"/>
      <c r="Q160" s="117"/>
      <c r="X160" s="120"/>
    </row>
    <row r="161" spans="2:24" s="116" customFormat="1" ht="12" hidden="1" thickBot="1">
      <c r="B161" s="99" t="s">
        <v>187</v>
      </c>
      <c r="C161" s="100">
        <v>4702048653</v>
      </c>
      <c r="D161" s="107">
        <v>32</v>
      </c>
      <c r="E161" s="107">
        <v>113</v>
      </c>
      <c r="F161" s="107">
        <v>152</v>
      </c>
      <c r="G161" s="107">
        <v>88</v>
      </c>
      <c r="H161" s="107">
        <v>16</v>
      </c>
      <c r="I161" s="108">
        <v>8</v>
      </c>
      <c r="J161" s="86">
        <f t="shared" si="37"/>
        <v>409</v>
      </c>
      <c r="K161" s="132" t="s">
        <v>335</v>
      </c>
      <c r="L161" s="110">
        <v>45984</v>
      </c>
      <c r="M161" s="44"/>
      <c r="N161" s="44"/>
      <c r="O161" s="44"/>
      <c r="Q161" s="118"/>
      <c r="X161" s="120"/>
    </row>
    <row r="162" spans="2:24" s="116" customFormat="1" ht="12" hidden="1" thickBot="1">
      <c r="B162" s="99" t="s">
        <v>71</v>
      </c>
      <c r="C162" s="100">
        <v>4702048652</v>
      </c>
      <c r="D162" s="163">
        <v>41</v>
      </c>
      <c r="E162" s="163">
        <v>118</v>
      </c>
      <c r="F162" s="163">
        <v>149</v>
      </c>
      <c r="G162" s="163">
        <v>90</v>
      </c>
      <c r="H162" s="163">
        <v>19</v>
      </c>
      <c r="I162" s="163">
        <v>8</v>
      </c>
      <c r="J162" s="86">
        <f t="shared" si="37"/>
        <v>425</v>
      </c>
      <c r="K162" s="132" t="s">
        <v>335</v>
      </c>
      <c r="L162" s="110">
        <v>45991</v>
      </c>
      <c r="M162" s="44"/>
      <c r="N162" s="44"/>
      <c r="O162" s="44"/>
      <c r="Q162" s="117"/>
      <c r="R162" s="150"/>
      <c r="X162" s="120"/>
    </row>
    <row r="163" spans="2:24" s="116" customFormat="1" ht="12" hidden="1" thickBot="1">
      <c r="B163" s="99" t="s">
        <v>102</v>
      </c>
      <c r="C163" s="100">
        <v>4702048651</v>
      </c>
      <c r="D163" s="163">
        <v>10</v>
      </c>
      <c r="E163" s="163">
        <v>61</v>
      </c>
      <c r="F163" s="163">
        <v>155</v>
      </c>
      <c r="G163" s="163">
        <v>244</v>
      </c>
      <c r="H163" s="163">
        <v>194</v>
      </c>
      <c r="I163" s="164">
        <v>99</v>
      </c>
      <c r="J163" s="86">
        <f t="shared" si="37"/>
        <v>763</v>
      </c>
      <c r="K163" s="132" t="s">
        <v>335</v>
      </c>
      <c r="L163" s="110">
        <v>45963</v>
      </c>
      <c r="M163" s="44"/>
      <c r="N163" s="44"/>
      <c r="O163" s="44"/>
      <c r="X163" s="120"/>
    </row>
    <row r="164" spans="2:24" s="116" customFormat="1" ht="12" hidden="1" thickBot="1">
      <c r="B164" s="99" t="s">
        <v>204</v>
      </c>
      <c r="C164" s="100">
        <v>4702053616</v>
      </c>
      <c r="D164" s="163"/>
      <c r="E164" s="163">
        <v>72</v>
      </c>
      <c r="F164" s="163">
        <v>216</v>
      </c>
      <c r="G164" s="163">
        <v>144</v>
      </c>
      <c r="H164" s="163">
        <v>80</v>
      </c>
      <c r="I164" s="164">
        <v>48</v>
      </c>
      <c r="J164" s="86">
        <f t="shared" si="37"/>
        <v>560</v>
      </c>
      <c r="K164" s="132"/>
      <c r="L164" s="110">
        <v>45967</v>
      </c>
      <c r="M164" s="44"/>
      <c r="N164" s="44"/>
      <c r="O164" s="44"/>
      <c r="X164" s="120"/>
    </row>
    <row r="165" spans="2:24" s="116" customFormat="1" ht="12" hidden="1" thickBot="1">
      <c r="B165" s="44"/>
      <c r="C165" s="111" t="s">
        <v>470</v>
      </c>
      <c r="D165" s="112">
        <f t="shared" ref="D165:I165" si="38">D159-D160-D161-D162-D163-D164</f>
        <v>3</v>
      </c>
      <c r="E165" s="112">
        <f t="shared" si="38"/>
        <v>26</v>
      </c>
      <c r="F165" s="112">
        <f t="shared" si="38"/>
        <v>16</v>
      </c>
      <c r="G165" s="112">
        <f t="shared" si="38"/>
        <v>68</v>
      </c>
      <c r="H165" s="112">
        <f t="shared" si="38"/>
        <v>31</v>
      </c>
      <c r="I165" s="112">
        <f t="shared" si="38"/>
        <v>11</v>
      </c>
      <c r="J165" s="86">
        <f t="shared" si="37"/>
        <v>155</v>
      </c>
      <c r="K165" s="44"/>
      <c r="L165" s="44"/>
      <c r="M165" s="44"/>
      <c r="N165" s="44"/>
      <c r="O165" s="44"/>
      <c r="X165" s="120"/>
    </row>
    <row r="166" spans="2:24" hidden="1">
      <c r="D166" s="120">
        <f t="shared" ref="D166:I166" si="39">SUM(D160:D164)</f>
        <v>101</v>
      </c>
      <c r="E166" s="120">
        <f t="shared" si="39"/>
        <v>477</v>
      </c>
      <c r="F166" s="120">
        <f t="shared" si="39"/>
        <v>922</v>
      </c>
      <c r="G166" s="120">
        <f t="shared" si="39"/>
        <v>844</v>
      </c>
      <c r="H166" s="120">
        <f t="shared" si="39"/>
        <v>485</v>
      </c>
      <c r="I166" s="120">
        <f t="shared" si="39"/>
        <v>274</v>
      </c>
    </row>
    <row r="167" spans="2:24" hidden="1"/>
    <row r="168" spans="2:24" hidden="1"/>
    <row r="169" spans="2:24" hidden="1"/>
    <row r="170" spans="2:24" hidden="1"/>
    <row r="171" spans="2:24" ht="12" hidden="1" thickBot="1">
      <c r="B171" s="81">
        <v>21</v>
      </c>
      <c r="C171" s="141" t="s">
        <v>547</v>
      </c>
      <c r="D171" s="83" t="s">
        <v>453</v>
      </c>
      <c r="E171" s="84" t="s">
        <v>454</v>
      </c>
      <c r="F171" s="84" t="s">
        <v>455</v>
      </c>
      <c r="G171" s="84" t="s">
        <v>456</v>
      </c>
      <c r="H171" s="84" t="s">
        <v>457</v>
      </c>
      <c r="I171" s="85" t="s">
        <v>458</v>
      </c>
      <c r="J171" s="86" t="s">
        <v>379</v>
      </c>
      <c r="K171" s="86" t="s">
        <v>465</v>
      </c>
      <c r="L171" s="87" t="s">
        <v>466</v>
      </c>
      <c r="M171" s="88" t="s">
        <v>467</v>
      </c>
      <c r="N171" s="88" t="s">
        <v>468</v>
      </c>
      <c r="O171" s="115" t="e">
        <f>VLOOKUP(C171,'New Size Wise Details '!S$87:U$117,3,0)</f>
        <v>#N/A</v>
      </c>
    </row>
    <row r="172" spans="2:24" ht="12" hidden="1" thickBot="1">
      <c r="B172" s="90"/>
      <c r="C172" s="91" t="s">
        <v>461</v>
      </c>
      <c r="D172" s="93">
        <v>4</v>
      </c>
      <c r="E172" s="93">
        <v>224</v>
      </c>
      <c r="F172" s="93">
        <v>423</v>
      </c>
      <c r="G172" s="93">
        <v>450</v>
      </c>
      <c r="H172" s="93">
        <v>250</v>
      </c>
      <c r="I172" s="94">
        <v>132</v>
      </c>
      <c r="J172" s="86">
        <f>SUM(D172:I172)</f>
        <v>1483</v>
      </c>
      <c r="K172" s="95">
        <f>J176</f>
        <v>1429</v>
      </c>
      <c r="L172" s="95">
        <v>3615</v>
      </c>
      <c r="M172" s="96">
        <f>K172/J172*100</f>
        <v>96.358732299393125</v>
      </c>
      <c r="N172" s="97" t="s">
        <v>548</v>
      </c>
      <c r="O172" s="44" t="s">
        <v>469</v>
      </c>
    </row>
    <row r="173" spans="2:24" ht="12" hidden="1" thickBot="1">
      <c r="B173" s="165" t="s">
        <v>281</v>
      </c>
      <c r="C173" s="165">
        <v>4702040941</v>
      </c>
      <c r="D173" s="165"/>
      <c r="E173" s="165">
        <v>61</v>
      </c>
      <c r="F173" s="165">
        <v>130</v>
      </c>
      <c r="G173" s="165">
        <v>123</v>
      </c>
      <c r="H173" s="165">
        <v>71</v>
      </c>
      <c r="I173" s="165">
        <v>45</v>
      </c>
      <c r="J173" s="86">
        <f>SUM(D173:I173)</f>
        <v>430</v>
      </c>
      <c r="K173" s="132" t="s">
        <v>549</v>
      </c>
      <c r="L173" s="110">
        <v>45970</v>
      </c>
      <c r="M173" s="44"/>
      <c r="N173" s="44"/>
      <c r="O173" s="44"/>
    </row>
    <row r="174" spans="2:24" ht="12" hidden="1" thickBot="1">
      <c r="B174" s="165" t="s">
        <v>25</v>
      </c>
      <c r="C174" s="165">
        <v>4702024315</v>
      </c>
      <c r="D174" s="165">
        <v>4</v>
      </c>
      <c r="E174" s="165">
        <v>153</v>
      </c>
      <c r="F174" s="165">
        <v>262</v>
      </c>
      <c r="G174" s="165">
        <v>85</v>
      </c>
      <c r="H174" s="165">
        <v>166</v>
      </c>
      <c r="I174" s="165">
        <v>85</v>
      </c>
      <c r="J174" s="86">
        <f>SUM(D174:I174)</f>
        <v>755</v>
      </c>
      <c r="K174" s="132" t="s">
        <v>549</v>
      </c>
      <c r="L174" s="110">
        <v>45970</v>
      </c>
      <c r="M174" s="44"/>
      <c r="N174" s="44"/>
      <c r="O174" s="44"/>
    </row>
    <row r="175" spans="2:24" ht="12" hidden="1" thickBot="1">
      <c r="B175" s="165" t="s">
        <v>187</v>
      </c>
      <c r="C175" s="165">
        <v>4702040963</v>
      </c>
      <c r="D175" s="165"/>
      <c r="E175" s="165"/>
      <c r="F175" s="165">
        <v>18</v>
      </c>
      <c r="G175" s="165">
        <v>223</v>
      </c>
      <c r="H175" s="165">
        <v>3</v>
      </c>
      <c r="I175" s="165"/>
      <c r="J175" s="86">
        <f>SUM(D175:I175)</f>
        <v>244</v>
      </c>
      <c r="K175" s="132" t="s">
        <v>549</v>
      </c>
      <c r="L175" s="110">
        <v>45970</v>
      </c>
      <c r="M175" s="44"/>
      <c r="N175" s="44"/>
      <c r="O175" s="44"/>
    </row>
    <row r="176" spans="2:24" ht="12" hidden="1" thickBot="1">
      <c r="B176" s="44"/>
      <c r="C176" s="111" t="s">
        <v>470</v>
      </c>
      <c r="D176" s="165">
        <f t="shared" ref="D176:I176" si="40">D173+D174+D175</f>
        <v>4</v>
      </c>
      <c r="E176" s="165">
        <f t="shared" si="40"/>
        <v>214</v>
      </c>
      <c r="F176" s="165">
        <f t="shared" si="40"/>
        <v>410</v>
      </c>
      <c r="G176" s="165">
        <f t="shared" si="40"/>
        <v>431</v>
      </c>
      <c r="H176" s="165">
        <f t="shared" si="40"/>
        <v>240</v>
      </c>
      <c r="I176" s="165">
        <f t="shared" si="40"/>
        <v>130</v>
      </c>
      <c r="J176" s="86">
        <f>SUM(D176:I176)</f>
        <v>1429</v>
      </c>
      <c r="K176" s="44"/>
      <c r="L176" s="44"/>
      <c r="M176" s="44"/>
      <c r="N176" s="44"/>
      <c r="O176" s="44"/>
    </row>
    <row r="177" spans="1:24" hidden="1"/>
    <row r="178" spans="1:24" hidden="1"/>
    <row r="179" spans="1:24" hidden="1"/>
    <row r="180" spans="1:24" hidden="1"/>
    <row r="181" spans="1:24" hidden="1"/>
    <row r="182" spans="1:24" s="80" customFormat="1" ht="12" hidden="1" thickBot="1">
      <c r="A182" s="79"/>
      <c r="F182" s="1985" t="s">
        <v>550</v>
      </c>
      <c r="G182" s="1986"/>
      <c r="H182" s="1986"/>
      <c r="I182" s="1986"/>
      <c r="J182" s="1986"/>
      <c r="K182" s="1986"/>
      <c r="L182" s="1987"/>
    </row>
    <row r="183" spans="1:24" hidden="1"/>
    <row r="184" spans="1:24" hidden="1"/>
    <row r="185" spans="1:24" ht="15" hidden="1">
      <c r="W185" s="166" t="s">
        <v>82</v>
      </c>
      <c r="X185" s="167" t="s">
        <v>551</v>
      </c>
    </row>
    <row r="186" spans="1:24" ht="15" hidden="1">
      <c r="W186" s="166" t="s">
        <v>552</v>
      </c>
      <c r="X186" s="167" t="s">
        <v>553</v>
      </c>
    </row>
    <row r="187" spans="1:24" ht="15" hidden="1">
      <c r="W187" s="166" t="s">
        <v>554</v>
      </c>
      <c r="X187" s="167" t="s">
        <v>553</v>
      </c>
    </row>
    <row r="188" spans="1:24" ht="15.75" hidden="1" thickBot="1">
      <c r="B188" s="81"/>
      <c r="C188" s="168" t="s">
        <v>555</v>
      </c>
      <c r="D188" s="83" t="s">
        <v>453</v>
      </c>
      <c r="E188" s="84" t="s">
        <v>454</v>
      </c>
      <c r="F188" s="84" t="s">
        <v>455</v>
      </c>
      <c r="G188" s="84" t="s">
        <v>456</v>
      </c>
      <c r="H188" s="84" t="s">
        <v>457</v>
      </c>
      <c r="I188" s="169" t="s">
        <v>458</v>
      </c>
      <c r="J188" s="86" t="s">
        <v>379</v>
      </c>
      <c r="K188" s="86" t="s">
        <v>465</v>
      </c>
      <c r="L188" s="87" t="s">
        <v>466</v>
      </c>
      <c r="M188" s="88" t="s">
        <v>467</v>
      </c>
      <c r="N188" s="88" t="s">
        <v>468</v>
      </c>
      <c r="O188" s="142" t="s">
        <v>469</v>
      </c>
      <c r="W188" s="166" t="s">
        <v>556</v>
      </c>
      <c r="X188" s="167" t="s">
        <v>553</v>
      </c>
    </row>
    <row r="189" spans="1:24" ht="15.75" hidden="1" thickBot="1">
      <c r="B189" s="90"/>
      <c r="C189" s="170" t="s">
        <v>461</v>
      </c>
      <c r="D189" s="171">
        <v>72</v>
      </c>
      <c r="E189" s="172">
        <v>633</v>
      </c>
      <c r="F189" s="172">
        <v>1482</v>
      </c>
      <c r="G189" s="172">
        <v>1535</v>
      </c>
      <c r="H189" s="172">
        <v>913</v>
      </c>
      <c r="I189" s="173">
        <v>427</v>
      </c>
      <c r="J189" s="86">
        <f>SUM(D189:I189)</f>
        <v>5062</v>
      </c>
      <c r="K189" s="95">
        <f>+J190+J191</f>
        <v>4963</v>
      </c>
      <c r="L189" s="95"/>
      <c r="M189" s="96">
        <f>K189/J189*100</f>
        <v>98.044251284077447</v>
      </c>
      <c r="N189" s="97" t="s">
        <v>70</v>
      </c>
      <c r="O189" s="44"/>
      <c r="W189" s="166" t="s">
        <v>557</v>
      </c>
      <c r="X189" s="167" t="s">
        <v>553</v>
      </c>
    </row>
    <row r="190" spans="1:24" ht="15.75" hidden="1" thickBot="1">
      <c r="B190" s="99" t="s">
        <v>25</v>
      </c>
      <c r="C190" s="100">
        <v>4702048432</v>
      </c>
      <c r="D190" s="163">
        <v>52</v>
      </c>
      <c r="E190" s="163">
        <v>529</v>
      </c>
      <c r="F190" s="163">
        <v>1209</v>
      </c>
      <c r="G190" s="163">
        <v>1226</v>
      </c>
      <c r="H190" s="163">
        <v>714</v>
      </c>
      <c r="I190" s="164">
        <v>308</v>
      </c>
      <c r="J190" s="86">
        <f>SUM(D190:I190)</f>
        <v>4038</v>
      </c>
      <c r="K190" s="109"/>
      <c r="L190" s="110">
        <v>45998</v>
      </c>
      <c r="M190" s="44"/>
      <c r="N190" s="44"/>
      <c r="O190" s="44"/>
      <c r="W190" s="166" t="s">
        <v>558</v>
      </c>
      <c r="X190" s="167" t="s">
        <v>553</v>
      </c>
    </row>
    <row r="191" spans="1:24" ht="15.75" hidden="1" thickBot="1">
      <c r="B191" s="99" t="s">
        <v>102</v>
      </c>
      <c r="C191" s="100">
        <v>4702048433</v>
      </c>
      <c r="D191" s="163">
        <v>18</v>
      </c>
      <c r="E191" s="163">
        <v>92</v>
      </c>
      <c r="F191" s="163">
        <v>250</v>
      </c>
      <c r="G191" s="163">
        <v>278</v>
      </c>
      <c r="H191" s="163">
        <v>176</v>
      </c>
      <c r="I191" s="164">
        <v>111</v>
      </c>
      <c r="J191" s="86">
        <f>SUM(D191:I191)</f>
        <v>925</v>
      </c>
      <c r="K191" s="109"/>
      <c r="L191" s="110">
        <v>46005</v>
      </c>
      <c r="M191" s="44"/>
      <c r="N191" s="44"/>
      <c r="O191" s="44"/>
      <c r="W191" s="166" t="s">
        <v>559</v>
      </c>
      <c r="X191" s="167" t="s">
        <v>553</v>
      </c>
    </row>
    <row r="192" spans="1:24" ht="15.75" hidden="1" thickBot="1">
      <c r="B192" s="44"/>
      <c r="C192" s="111" t="s">
        <v>470</v>
      </c>
      <c r="D192" s="112">
        <f t="shared" ref="D192:I192" si="41">D189-D190-D191</f>
        <v>2</v>
      </c>
      <c r="E192" s="112">
        <f t="shared" si="41"/>
        <v>12</v>
      </c>
      <c r="F192" s="112">
        <f t="shared" si="41"/>
        <v>23</v>
      </c>
      <c r="G192" s="112">
        <f t="shared" si="41"/>
        <v>31</v>
      </c>
      <c r="H192" s="112">
        <f t="shared" si="41"/>
        <v>23</v>
      </c>
      <c r="I192" s="112">
        <f t="shared" si="41"/>
        <v>8</v>
      </c>
      <c r="J192" s="86">
        <f>SUM(D192:I192)</f>
        <v>99</v>
      </c>
      <c r="K192" s="44"/>
      <c r="L192" s="44"/>
      <c r="M192" s="44"/>
      <c r="N192" s="44"/>
      <c r="O192" s="44"/>
      <c r="W192" s="166" t="s">
        <v>560</v>
      </c>
      <c r="X192" s="167" t="s">
        <v>553</v>
      </c>
    </row>
    <row r="193" spans="2:24" ht="15" hidden="1">
      <c r="D193" s="120">
        <f t="shared" ref="D193:I193" si="42">SUM(D190:D191)</f>
        <v>70</v>
      </c>
      <c r="E193" s="120">
        <f t="shared" si="42"/>
        <v>621</v>
      </c>
      <c r="F193" s="120">
        <f t="shared" si="42"/>
        <v>1459</v>
      </c>
      <c r="G193" s="120">
        <f t="shared" si="42"/>
        <v>1504</v>
      </c>
      <c r="H193" s="120">
        <f t="shared" si="42"/>
        <v>890</v>
      </c>
      <c r="I193" s="120">
        <f t="shared" si="42"/>
        <v>419</v>
      </c>
      <c r="W193" s="166" t="s">
        <v>561</v>
      </c>
      <c r="X193" s="167" t="s">
        <v>551</v>
      </c>
    </row>
    <row r="194" spans="2:24" ht="15" hidden="1">
      <c r="W194" s="166" t="s">
        <v>562</v>
      </c>
      <c r="X194" s="167" t="s">
        <v>563</v>
      </c>
    </row>
    <row r="195" spans="2:24" ht="15.75" hidden="1" thickBot="1">
      <c r="B195" s="81"/>
      <c r="C195" s="168" t="s">
        <v>78</v>
      </c>
      <c r="D195" s="83" t="s">
        <v>453</v>
      </c>
      <c r="E195" s="84" t="s">
        <v>454</v>
      </c>
      <c r="F195" s="84" t="s">
        <v>455</v>
      </c>
      <c r="G195" s="84" t="s">
        <v>456</v>
      </c>
      <c r="H195" s="84" t="s">
        <v>457</v>
      </c>
      <c r="I195" s="169" t="s">
        <v>458</v>
      </c>
      <c r="J195" s="86" t="s">
        <v>379</v>
      </c>
      <c r="K195" s="86" t="s">
        <v>465</v>
      </c>
      <c r="L195" s="87" t="s">
        <v>466</v>
      </c>
      <c r="M195" s="88" t="s">
        <v>467</v>
      </c>
      <c r="N195" s="88" t="s">
        <v>468</v>
      </c>
      <c r="O195" s="142" t="s">
        <v>469</v>
      </c>
      <c r="W195" s="166" t="s">
        <v>564</v>
      </c>
      <c r="X195" s="167" t="s">
        <v>563</v>
      </c>
    </row>
    <row r="196" spans="2:24" ht="15.75" hidden="1" thickBot="1">
      <c r="B196" s="90"/>
      <c r="C196" s="170" t="s">
        <v>461</v>
      </c>
      <c r="D196" s="171">
        <v>23</v>
      </c>
      <c r="E196" s="172">
        <v>147</v>
      </c>
      <c r="F196" s="172">
        <v>288</v>
      </c>
      <c r="G196" s="172">
        <v>276</v>
      </c>
      <c r="H196" s="172">
        <v>149</v>
      </c>
      <c r="I196" s="173">
        <v>60</v>
      </c>
      <c r="J196" s="86">
        <f t="shared" ref="J196:J202" si="43">SUM(D196:I196)</f>
        <v>943</v>
      </c>
      <c r="K196" s="95">
        <f>+J197+J198+J199+J200+J201</f>
        <v>909</v>
      </c>
      <c r="L196" s="95"/>
      <c r="M196" s="96">
        <f>K196/J196*100</f>
        <v>96.39448568398727</v>
      </c>
      <c r="N196" s="97" t="s">
        <v>79</v>
      </c>
      <c r="O196" s="44"/>
      <c r="W196" s="166" t="s">
        <v>78</v>
      </c>
      <c r="X196" s="167" t="s">
        <v>563</v>
      </c>
    </row>
    <row r="197" spans="2:24" ht="12" hidden="1" customHeight="1" thickBot="1">
      <c r="B197" s="174" t="s">
        <v>25</v>
      </c>
      <c r="C197" s="100">
        <v>4702043035</v>
      </c>
      <c r="D197" s="163">
        <v>10</v>
      </c>
      <c r="E197" s="163">
        <v>95</v>
      </c>
      <c r="F197" s="163">
        <v>212</v>
      </c>
      <c r="G197" s="163">
        <v>224</v>
      </c>
      <c r="H197" s="163">
        <v>130</v>
      </c>
      <c r="I197" s="164">
        <v>49</v>
      </c>
      <c r="J197" s="86">
        <f t="shared" si="43"/>
        <v>720</v>
      </c>
      <c r="K197" s="109"/>
      <c r="L197" s="110">
        <v>45998</v>
      </c>
      <c r="M197" s="44"/>
      <c r="N197" s="44"/>
      <c r="O197" s="44"/>
      <c r="W197" s="166" t="s">
        <v>85</v>
      </c>
      <c r="X197" s="167" t="s">
        <v>551</v>
      </c>
    </row>
    <row r="198" spans="2:24" ht="14.25" hidden="1" customHeight="1" thickBot="1">
      <c r="B198" s="174" t="s">
        <v>187</v>
      </c>
      <c r="C198" s="100">
        <v>4702043039</v>
      </c>
      <c r="D198" s="163">
        <v>6</v>
      </c>
      <c r="E198" s="163">
        <v>22</v>
      </c>
      <c r="F198" s="163">
        <v>30</v>
      </c>
      <c r="G198" s="163">
        <v>17</v>
      </c>
      <c r="H198" s="163">
        <v>3</v>
      </c>
      <c r="I198" s="164">
        <v>2</v>
      </c>
      <c r="J198" s="86">
        <f t="shared" si="43"/>
        <v>80</v>
      </c>
      <c r="K198" s="109"/>
      <c r="L198" s="110">
        <v>46012</v>
      </c>
      <c r="M198" s="44"/>
      <c r="N198" s="44"/>
      <c r="O198" s="44"/>
      <c r="W198" s="166" t="s">
        <v>555</v>
      </c>
      <c r="X198" s="167" t="s">
        <v>551</v>
      </c>
    </row>
    <row r="199" spans="2:24" ht="12" hidden="1" thickBot="1">
      <c r="B199" s="174" t="s">
        <v>238</v>
      </c>
      <c r="C199" s="100">
        <v>4702043038</v>
      </c>
      <c r="D199" s="163">
        <v>1</v>
      </c>
      <c r="E199" s="163">
        <v>8</v>
      </c>
      <c r="F199" s="163">
        <v>18</v>
      </c>
      <c r="G199" s="163">
        <v>17</v>
      </c>
      <c r="H199" s="163">
        <v>5</v>
      </c>
      <c r="I199" s="164">
        <v>1</v>
      </c>
      <c r="J199" s="86">
        <f t="shared" si="43"/>
        <v>50</v>
      </c>
      <c r="K199" s="109"/>
      <c r="L199" s="110">
        <v>46019</v>
      </c>
      <c r="M199" s="44"/>
      <c r="N199" s="44"/>
      <c r="O199" s="44"/>
    </row>
    <row r="200" spans="2:24" ht="12" hidden="1" thickBot="1">
      <c r="B200" s="175" t="s">
        <v>71</v>
      </c>
      <c r="C200" s="176">
        <v>4702043037</v>
      </c>
      <c r="D200" s="177">
        <v>2</v>
      </c>
      <c r="E200" s="177">
        <v>9</v>
      </c>
      <c r="F200" s="177">
        <v>13</v>
      </c>
      <c r="G200" s="177">
        <v>8</v>
      </c>
      <c r="H200" s="177">
        <v>2</v>
      </c>
      <c r="I200" s="178">
        <v>1</v>
      </c>
      <c r="J200" s="179">
        <f t="shared" si="43"/>
        <v>35</v>
      </c>
      <c r="K200" s="180"/>
      <c r="L200" s="181">
        <v>46026</v>
      </c>
      <c r="M200" s="44"/>
      <c r="N200" s="44"/>
      <c r="O200" s="44"/>
    </row>
    <row r="201" spans="2:24" ht="12" hidden="1" thickBot="1">
      <c r="B201" s="175" t="s">
        <v>71</v>
      </c>
      <c r="C201" s="176">
        <v>4702043036</v>
      </c>
      <c r="D201" s="177">
        <v>2</v>
      </c>
      <c r="E201" s="177">
        <v>6</v>
      </c>
      <c r="F201" s="177">
        <v>8</v>
      </c>
      <c r="G201" s="177">
        <v>6</v>
      </c>
      <c r="H201" s="177">
        <v>2</v>
      </c>
      <c r="I201" s="178"/>
      <c r="J201" s="179">
        <f t="shared" si="43"/>
        <v>24</v>
      </c>
      <c r="K201" s="180"/>
      <c r="L201" s="181">
        <v>46026</v>
      </c>
      <c r="M201" s="44"/>
      <c r="N201" s="44"/>
      <c r="O201" s="44"/>
    </row>
    <row r="202" spans="2:24" ht="12" hidden="1" thickBot="1">
      <c r="B202" s="44"/>
      <c r="C202" s="111" t="s">
        <v>470</v>
      </c>
      <c r="D202" s="112">
        <f t="shared" ref="D202:I202" si="44">D196-D197-D198-D199-D200-D201</f>
        <v>2</v>
      </c>
      <c r="E202" s="112">
        <f t="shared" si="44"/>
        <v>7</v>
      </c>
      <c r="F202" s="112">
        <f t="shared" si="44"/>
        <v>7</v>
      </c>
      <c r="G202" s="112">
        <f t="shared" si="44"/>
        <v>4</v>
      </c>
      <c r="H202" s="112">
        <f t="shared" si="44"/>
        <v>7</v>
      </c>
      <c r="I202" s="112">
        <f t="shared" si="44"/>
        <v>7</v>
      </c>
      <c r="J202" s="86">
        <f t="shared" si="43"/>
        <v>34</v>
      </c>
      <c r="K202" s="44"/>
      <c r="L202" s="44"/>
      <c r="M202" s="44"/>
      <c r="N202" s="44"/>
      <c r="O202" s="44"/>
    </row>
    <row r="203" spans="2:24" hidden="1">
      <c r="D203" s="120">
        <f t="shared" ref="D203:I203" si="45">SUM(D197:D201)</f>
        <v>21</v>
      </c>
      <c r="E203" s="120">
        <f t="shared" si="45"/>
        <v>140</v>
      </c>
      <c r="F203" s="120">
        <f t="shared" si="45"/>
        <v>281</v>
      </c>
      <c r="G203" s="120">
        <f t="shared" si="45"/>
        <v>272</v>
      </c>
      <c r="H203" s="120">
        <f t="shared" si="45"/>
        <v>142</v>
      </c>
      <c r="I203" s="120">
        <f t="shared" si="45"/>
        <v>53</v>
      </c>
    </row>
    <row r="204" spans="2:24" ht="15" hidden="1">
      <c r="W204"/>
    </row>
    <row r="205" spans="2:24" ht="15.75" hidden="1" thickBot="1">
      <c r="B205" s="81"/>
      <c r="C205" s="168" t="s">
        <v>85</v>
      </c>
      <c r="D205" s="83" t="s">
        <v>453</v>
      </c>
      <c r="E205" s="84" t="s">
        <v>454</v>
      </c>
      <c r="F205" s="84" t="s">
        <v>455</v>
      </c>
      <c r="G205" s="84" t="s">
        <v>456</v>
      </c>
      <c r="H205" s="84" t="s">
        <v>457</v>
      </c>
      <c r="I205" s="169" t="s">
        <v>458</v>
      </c>
      <c r="J205" s="86" t="s">
        <v>379</v>
      </c>
      <c r="K205" s="86" t="s">
        <v>465</v>
      </c>
      <c r="L205" s="87" t="s">
        <v>466</v>
      </c>
      <c r="M205" s="88" t="s">
        <v>467</v>
      </c>
      <c r="N205" s="88" t="s">
        <v>468</v>
      </c>
      <c r="O205" s="142" t="s">
        <v>469</v>
      </c>
      <c r="W205"/>
    </row>
    <row r="206" spans="2:24" ht="15.75" hidden="1" thickBot="1">
      <c r="B206" s="90"/>
      <c r="C206" s="170" t="s">
        <v>461</v>
      </c>
      <c r="D206" s="171">
        <v>65</v>
      </c>
      <c r="E206" s="172">
        <v>103</v>
      </c>
      <c r="F206" s="172">
        <v>105</v>
      </c>
      <c r="G206" s="172">
        <v>103</v>
      </c>
      <c r="H206" s="172">
        <v>80</v>
      </c>
      <c r="I206" s="173">
        <v>40</v>
      </c>
      <c r="J206" s="86">
        <f t="shared" ref="J206:J212" si="46">SUM(D206:I206)</f>
        <v>496</v>
      </c>
      <c r="K206" s="95">
        <f>+J207+J208+J209+J210+J211</f>
        <v>365</v>
      </c>
      <c r="L206" s="95"/>
      <c r="M206" s="96">
        <f>K206/J206*100</f>
        <v>73.588709677419345</v>
      </c>
      <c r="N206" s="97" t="s">
        <v>86</v>
      </c>
      <c r="O206" s="44"/>
      <c r="W206"/>
    </row>
    <row r="207" spans="2:24" ht="15.75" hidden="1" thickBot="1">
      <c r="B207" s="174" t="s">
        <v>25</v>
      </c>
      <c r="C207" s="100">
        <v>4702032000</v>
      </c>
      <c r="D207" s="163">
        <v>21</v>
      </c>
      <c r="E207" s="163">
        <v>59</v>
      </c>
      <c r="F207" s="163">
        <v>100</v>
      </c>
      <c r="G207" s="163">
        <v>94</v>
      </c>
      <c r="H207" s="163">
        <v>56</v>
      </c>
      <c r="I207" s="164">
        <v>35</v>
      </c>
      <c r="J207" s="86">
        <f t="shared" si="46"/>
        <v>365</v>
      </c>
      <c r="K207" s="109"/>
      <c r="L207" s="110">
        <v>45998</v>
      </c>
      <c r="M207" s="44"/>
      <c r="N207" s="44"/>
      <c r="O207" s="44"/>
      <c r="W207"/>
    </row>
    <row r="208" spans="2:24" ht="15.75" hidden="1" thickBot="1">
      <c r="B208" s="174" t="s">
        <v>102</v>
      </c>
      <c r="C208" s="100">
        <v>4702032001</v>
      </c>
      <c r="D208" s="163"/>
      <c r="E208" s="163"/>
      <c r="F208" s="163"/>
      <c r="G208" s="163"/>
      <c r="H208" s="163"/>
      <c r="I208" s="164"/>
      <c r="J208" s="86">
        <f t="shared" si="46"/>
        <v>0</v>
      </c>
      <c r="K208" s="109"/>
      <c r="L208" s="110">
        <v>46005</v>
      </c>
      <c r="M208" s="44"/>
      <c r="N208" s="44"/>
      <c r="O208" s="44"/>
      <c r="W208"/>
    </row>
    <row r="209" spans="2:23" ht="15.75" hidden="1" thickBot="1">
      <c r="B209" s="174" t="s">
        <v>187</v>
      </c>
      <c r="C209" s="100">
        <v>4702032004</v>
      </c>
      <c r="D209" s="163"/>
      <c r="E209" s="163"/>
      <c r="F209" s="163"/>
      <c r="G209" s="163"/>
      <c r="H209" s="163"/>
      <c r="I209" s="164"/>
      <c r="J209" s="86">
        <f t="shared" si="46"/>
        <v>0</v>
      </c>
      <c r="K209" s="109"/>
      <c r="L209" s="110">
        <v>46012</v>
      </c>
      <c r="M209" s="44"/>
      <c r="N209" s="44"/>
      <c r="O209" s="44"/>
      <c r="W209"/>
    </row>
    <row r="210" spans="2:23" ht="15.75" hidden="1" thickBot="1">
      <c r="B210" s="174" t="s">
        <v>71</v>
      </c>
      <c r="C210" s="100">
        <v>4702032003</v>
      </c>
      <c r="D210" s="163"/>
      <c r="E210" s="163"/>
      <c r="F210" s="163"/>
      <c r="G210" s="163"/>
      <c r="H210" s="163"/>
      <c r="I210" s="164"/>
      <c r="J210" s="86">
        <f t="shared" si="46"/>
        <v>0</v>
      </c>
      <c r="K210" s="109"/>
      <c r="L210" s="110">
        <v>46026</v>
      </c>
      <c r="M210" s="44"/>
      <c r="N210" s="44"/>
      <c r="O210" s="44"/>
      <c r="W210"/>
    </row>
    <row r="211" spans="2:23" ht="14.25" hidden="1" customHeight="1" thickBot="1">
      <c r="B211" s="174" t="s">
        <v>71</v>
      </c>
      <c r="C211" s="100">
        <v>4702032002</v>
      </c>
      <c r="D211" s="163"/>
      <c r="E211" s="163"/>
      <c r="F211" s="163"/>
      <c r="G211" s="163"/>
      <c r="H211" s="163"/>
      <c r="I211" s="164"/>
      <c r="J211" s="86">
        <f t="shared" si="46"/>
        <v>0</v>
      </c>
      <c r="K211" s="109"/>
      <c r="L211" s="110">
        <v>46026</v>
      </c>
      <c r="M211" s="44"/>
      <c r="N211" s="44"/>
      <c r="O211" s="44"/>
    </row>
    <row r="212" spans="2:23" ht="12" hidden="1" thickBot="1">
      <c r="B212" s="44"/>
      <c r="C212" s="111" t="s">
        <v>470</v>
      </c>
      <c r="D212" s="112">
        <f t="shared" ref="D212:I212" si="47">D206-D207-D208-D209-D210-D211</f>
        <v>44</v>
      </c>
      <c r="E212" s="112">
        <f t="shared" si="47"/>
        <v>44</v>
      </c>
      <c r="F212" s="112">
        <f t="shared" si="47"/>
        <v>5</v>
      </c>
      <c r="G212" s="112">
        <f t="shared" si="47"/>
        <v>9</v>
      </c>
      <c r="H212" s="112">
        <f t="shared" si="47"/>
        <v>24</v>
      </c>
      <c r="I212" s="112">
        <f t="shared" si="47"/>
        <v>5</v>
      </c>
      <c r="J212" s="86">
        <f t="shared" si="46"/>
        <v>131</v>
      </c>
      <c r="K212" s="44"/>
      <c r="L212" s="44"/>
      <c r="M212" s="44"/>
      <c r="N212" s="44"/>
      <c r="O212" s="44"/>
    </row>
    <row r="213" spans="2:23" hidden="1"/>
    <row r="214" spans="2:23" hidden="1"/>
    <row r="215" spans="2:23" ht="12" hidden="1" thickBot="1">
      <c r="B215" s="81"/>
      <c r="C215" s="182" t="s">
        <v>561</v>
      </c>
      <c r="D215" s="83" t="s">
        <v>453</v>
      </c>
      <c r="E215" s="84" t="s">
        <v>454</v>
      </c>
      <c r="F215" s="84" t="s">
        <v>455</v>
      </c>
      <c r="G215" s="84" t="s">
        <v>456</v>
      </c>
      <c r="H215" s="84" t="s">
        <v>457</v>
      </c>
      <c r="I215" s="169" t="s">
        <v>458</v>
      </c>
      <c r="J215" s="86" t="s">
        <v>379</v>
      </c>
      <c r="K215" s="86" t="s">
        <v>465</v>
      </c>
      <c r="L215" s="87" t="s">
        <v>466</v>
      </c>
      <c r="M215" s="88" t="s">
        <v>467</v>
      </c>
      <c r="N215" s="88" t="s">
        <v>468</v>
      </c>
      <c r="O215" s="142"/>
    </row>
    <row r="216" spans="2:23" ht="12" hidden="1" thickBot="1">
      <c r="B216" s="90"/>
      <c r="C216" s="170" t="s">
        <v>461</v>
      </c>
      <c r="D216" s="171">
        <v>11</v>
      </c>
      <c r="E216" s="172">
        <v>120</v>
      </c>
      <c r="F216" s="172">
        <v>253</v>
      </c>
      <c r="G216" s="172">
        <v>271</v>
      </c>
      <c r="H216" s="172">
        <v>166</v>
      </c>
      <c r="I216" s="173">
        <v>71</v>
      </c>
      <c r="J216" s="86">
        <f>SUM(D216:I216)</f>
        <v>892</v>
      </c>
      <c r="K216" s="95">
        <f>+J217+J218</f>
        <v>0</v>
      </c>
      <c r="L216" s="95"/>
      <c r="M216" s="96">
        <f>K216/J216*100</f>
        <v>0</v>
      </c>
      <c r="N216" s="97" t="s">
        <v>304</v>
      </c>
      <c r="O216" s="44"/>
    </row>
    <row r="217" spans="2:23" ht="12" hidden="1" thickBot="1">
      <c r="B217" s="99" t="s">
        <v>565</v>
      </c>
      <c r="C217" s="100" t="s">
        <v>565</v>
      </c>
      <c r="D217" s="163"/>
      <c r="E217" s="163"/>
      <c r="F217" s="163"/>
      <c r="G217" s="163"/>
      <c r="H217" s="163"/>
      <c r="I217" s="164"/>
      <c r="J217" s="86">
        <f>SUM(D217:I217)</f>
        <v>0</v>
      </c>
      <c r="K217" s="109"/>
      <c r="L217" s="110">
        <v>45977</v>
      </c>
      <c r="M217" s="44"/>
      <c r="N217" s="44"/>
      <c r="O217" s="44"/>
    </row>
    <row r="218" spans="2:23" ht="12" hidden="1" thickBot="1">
      <c r="B218" s="99" t="s">
        <v>25</v>
      </c>
      <c r="C218" s="100">
        <v>4702048427</v>
      </c>
      <c r="D218" s="163"/>
      <c r="E218" s="163"/>
      <c r="F218" s="163"/>
      <c r="G218" s="163"/>
      <c r="H218" s="163"/>
      <c r="I218" s="164"/>
      <c r="J218" s="86">
        <f>SUM(D218:I218)</f>
        <v>0</v>
      </c>
      <c r="K218" s="109"/>
      <c r="L218" s="110">
        <v>45998</v>
      </c>
      <c r="M218" s="44"/>
      <c r="N218" s="44"/>
      <c r="O218" s="44"/>
    </row>
    <row r="219" spans="2:23" ht="12" hidden="1" thickBot="1">
      <c r="B219" s="44"/>
      <c r="C219" s="111" t="s">
        <v>470</v>
      </c>
      <c r="D219" s="112">
        <f t="shared" ref="D219:I219" si="48">D216-D217-D218</f>
        <v>11</v>
      </c>
      <c r="E219" s="112">
        <f t="shared" si="48"/>
        <v>120</v>
      </c>
      <c r="F219" s="112">
        <f t="shared" si="48"/>
        <v>253</v>
      </c>
      <c r="G219" s="112">
        <f t="shared" si="48"/>
        <v>271</v>
      </c>
      <c r="H219" s="112">
        <f t="shared" si="48"/>
        <v>166</v>
      </c>
      <c r="I219" s="112">
        <f t="shared" si="48"/>
        <v>71</v>
      </c>
      <c r="J219" s="86">
        <f>SUM(D219:I219)</f>
        <v>892</v>
      </c>
      <c r="K219" s="44"/>
      <c r="L219" s="44"/>
      <c r="M219" s="44"/>
      <c r="N219" s="44"/>
      <c r="O219" s="44"/>
    </row>
    <row r="220" spans="2:23" hidden="1"/>
    <row r="221" spans="2:23" hidden="1"/>
    <row r="222" spans="2:23" ht="12" hidden="1" thickBot="1">
      <c r="B222" s="81"/>
      <c r="C222" s="168" t="s">
        <v>560</v>
      </c>
      <c r="D222" s="83" t="s">
        <v>453</v>
      </c>
      <c r="E222" s="84" t="s">
        <v>454</v>
      </c>
      <c r="F222" s="84" t="s">
        <v>455</v>
      </c>
      <c r="G222" s="84" t="s">
        <v>456</v>
      </c>
      <c r="H222" s="84" t="s">
        <v>457</v>
      </c>
      <c r="I222" s="169" t="s">
        <v>458</v>
      </c>
      <c r="J222" s="86" t="s">
        <v>379</v>
      </c>
      <c r="K222" s="86" t="s">
        <v>465</v>
      </c>
      <c r="L222" s="87" t="s">
        <v>466</v>
      </c>
      <c r="M222" s="88" t="s">
        <v>467</v>
      </c>
      <c r="N222" s="88" t="s">
        <v>468</v>
      </c>
      <c r="O222" s="142" t="s">
        <v>469</v>
      </c>
    </row>
    <row r="223" spans="2:23" ht="12" hidden="1" thickBot="1">
      <c r="B223" s="90"/>
      <c r="C223" s="170" t="s">
        <v>461</v>
      </c>
      <c r="D223" s="171">
        <v>27</v>
      </c>
      <c r="E223" s="172">
        <v>835</v>
      </c>
      <c r="F223" s="172">
        <v>1656</v>
      </c>
      <c r="G223" s="172">
        <v>2108</v>
      </c>
      <c r="H223" s="172">
        <v>1516</v>
      </c>
      <c r="I223" s="173">
        <v>838</v>
      </c>
      <c r="J223" s="86">
        <f>SUM(D223:I223)</f>
        <v>6980</v>
      </c>
      <c r="K223" s="95">
        <f>+J224+J226</f>
        <v>5874</v>
      </c>
      <c r="L223" s="95"/>
      <c r="M223" s="96">
        <f>K223/J223*100</f>
        <v>84.154727793696267</v>
      </c>
      <c r="N223" s="97" t="s">
        <v>566</v>
      </c>
      <c r="O223" s="44"/>
    </row>
    <row r="224" spans="2:23" ht="12" hidden="1" thickBot="1">
      <c r="B224" s="99" t="s">
        <v>102</v>
      </c>
      <c r="C224" s="100">
        <v>4702043051</v>
      </c>
      <c r="D224" s="163">
        <v>25</v>
      </c>
      <c r="E224" s="163">
        <v>583</v>
      </c>
      <c r="F224" s="163">
        <v>1176</v>
      </c>
      <c r="G224" s="163">
        <v>1666</v>
      </c>
      <c r="H224" s="163">
        <v>1280</v>
      </c>
      <c r="I224" s="164">
        <v>690</v>
      </c>
      <c r="J224" s="86">
        <f>SUM(D224:I224)</f>
        <v>5420</v>
      </c>
      <c r="K224" s="109"/>
      <c r="L224" s="110">
        <v>45998</v>
      </c>
      <c r="M224" s="44"/>
      <c r="N224" s="44"/>
      <c r="O224" s="44"/>
    </row>
    <row r="225" spans="2:15" ht="12" hidden="1" thickBot="1">
      <c r="B225" s="99" t="s">
        <v>204</v>
      </c>
      <c r="C225" s="100">
        <v>4702048931</v>
      </c>
      <c r="D225" s="163"/>
      <c r="E225" s="163">
        <v>147</v>
      </c>
      <c r="F225" s="163">
        <v>293</v>
      </c>
      <c r="G225" s="163">
        <v>266</v>
      </c>
      <c r="H225" s="163">
        <v>135</v>
      </c>
      <c r="I225" s="164">
        <v>73</v>
      </c>
      <c r="J225" s="86">
        <f>SUM(D225:I225)</f>
        <v>914</v>
      </c>
      <c r="K225" s="109"/>
      <c r="L225" s="110">
        <v>45998</v>
      </c>
      <c r="M225" s="44"/>
      <c r="N225" s="44"/>
      <c r="O225" s="44"/>
    </row>
    <row r="226" spans="2:15" ht="12" hidden="1" thickBot="1">
      <c r="B226" s="99" t="s">
        <v>204</v>
      </c>
      <c r="C226" s="100">
        <v>4702048930</v>
      </c>
      <c r="D226" s="163"/>
      <c r="E226" s="163">
        <v>80</v>
      </c>
      <c r="F226" s="163">
        <v>144</v>
      </c>
      <c r="G226" s="163">
        <v>123</v>
      </c>
      <c r="H226" s="163">
        <v>70</v>
      </c>
      <c r="I226" s="164">
        <v>37</v>
      </c>
      <c r="J226" s="86">
        <f>SUM(D226:I226)</f>
        <v>454</v>
      </c>
      <c r="K226" s="109"/>
      <c r="L226" s="110">
        <v>45998</v>
      </c>
      <c r="M226" s="44"/>
      <c r="N226" s="44"/>
      <c r="O226" s="44"/>
    </row>
    <row r="227" spans="2:15" ht="12" hidden="1" thickBot="1">
      <c r="B227" s="44"/>
      <c r="C227" s="111" t="s">
        <v>470</v>
      </c>
      <c r="D227" s="112">
        <f t="shared" ref="D227:I227" si="49">D223-D224-D225-D226</f>
        <v>2</v>
      </c>
      <c r="E227" s="112">
        <f t="shared" si="49"/>
        <v>25</v>
      </c>
      <c r="F227" s="112">
        <f t="shared" si="49"/>
        <v>43</v>
      </c>
      <c r="G227" s="112">
        <f t="shared" si="49"/>
        <v>53</v>
      </c>
      <c r="H227" s="112">
        <f t="shared" si="49"/>
        <v>31</v>
      </c>
      <c r="I227" s="112">
        <f t="shared" si="49"/>
        <v>38</v>
      </c>
      <c r="J227" s="86">
        <f>SUM(D227:I227)</f>
        <v>192</v>
      </c>
      <c r="K227" s="44"/>
      <c r="L227" s="44"/>
      <c r="M227" s="44"/>
      <c r="N227" s="44"/>
      <c r="O227" s="44"/>
    </row>
    <row r="228" spans="2:15" hidden="1">
      <c r="D228" s="120">
        <f t="shared" ref="D228:I228" si="50">SUM(D224:D226)</f>
        <v>25</v>
      </c>
      <c r="E228" s="120">
        <f t="shared" si="50"/>
        <v>810</v>
      </c>
      <c r="F228" s="120">
        <f t="shared" si="50"/>
        <v>1613</v>
      </c>
      <c r="G228" s="120">
        <f t="shared" si="50"/>
        <v>2055</v>
      </c>
      <c r="H228" s="120">
        <f t="shared" si="50"/>
        <v>1485</v>
      </c>
      <c r="I228" s="120">
        <f t="shared" si="50"/>
        <v>800</v>
      </c>
    </row>
    <row r="229" spans="2:15" hidden="1"/>
    <row r="230" spans="2:15" ht="12" hidden="1" thickBot="1">
      <c r="B230" s="81"/>
      <c r="C230" s="168" t="s">
        <v>559</v>
      </c>
      <c r="D230" s="83" t="s">
        <v>453</v>
      </c>
      <c r="E230" s="84" t="s">
        <v>454</v>
      </c>
      <c r="F230" s="84" t="s">
        <v>455</v>
      </c>
      <c r="G230" s="84" t="s">
        <v>456</v>
      </c>
      <c r="H230" s="84" t="s">
        <v>457</v>
      </c>
      <c r="I230" s="85" t="s">
        <v>458</v>
      </c>
      <c r="J230" s="86" t="s">
        <v>379</v>
      </c>
      <c r="K230" s="86" t="s">
        <v>465</v>
      </c>
      <c r="L230" s="87" t="s">
        <v>466</v>
      </c>
      <c r="M230" s="88" t="s">
        <v>467</v>
      </c>
      <c r="N230" s="88" t="s">
        <v>468</v>
      </c>
      <c r="O230" s="142" t="s">
        <v>469</v>
      </c>
    </row>
    <row r="231" spans="2:15" ht="12" hidden="1" thickBot="1">
      <c r="B231" s="90"/>
      <c r="C231" s="91" t="s">
        <v>461</v>
      </c>
      <c r="D231" s="92">
        <v>20</v>
      </c>
      <c r="E231" s="93">
        <v>204</v>
      </c>
      <c r="F231" s="93">
        <v>389</v>
      </c>
      <c r="G231" s="93">
        <v>518</v>
      </c>
      <c r="H231" s="93">
        <v>350</v>
      </c>
      <c r="I231" s="94">
        <v>201</v>
      </c>
      <c r="J231" s="86">
        <f>SUM(D231:I231)</f>
        <v>1682</v>
      </c>
      <c r="K231" s="95">
        <f>+J232</f>
        <v>1653</v>
      </c>
      <c r="L231" s="95"/>
      <c r="M231" s="96">
        <f>K231/J231*100</f>
        <v>98.275862068965509</v>
      </c>
      <c r="N231" s="97" t="s">
        <v>567</v>
      </c>
      <c r="O231" s="44"/>
    </row>
    <row r="232" spans="2:15" ht="12" hidden="1" thickBot="1">
      <c r="B232" s="99" t="s">
        <v>102</v>
      </c>
      <c r="C232" s="100">
        <v>4702043051</v>
      </c>
      <c r="D232" s="163">
        <v>15</v>
      </c>
      <c r="E232" s="163">
        <v>202</v>
      </c>
      <c r="F232" s="163">
        <v>380</v>
      </c>
      <c r="G232" s="163">
        <v>512</v>
      </c>
      <c r="H232" s="163">
        <v>347</v>
      </c>
      <c r="I232" s="164">
        <v>197</v>
      </c>
      <c r="J232" s="86">
        <f>SUM(D232:I232)</f>
        <v>1653</v>
      </c>
      <c r="K232" s="109"/>
      <c r="L232" s="110">
        <v>45998</v>
      </c>
      <c r="M232" s="44"/>
      <c r="N232" s="44"/>
      <c r="O232" s="44"/>
    </row>
    <row r="233" spans="2:15" ht="12" hidden="1" thickBot="1">
      <c r="B233" s="44"/>
      <c r="C233" s="111" t="s">
        <v>470</v>
      </c>
      <c r="D233" s="112">
        <f t="shared" ref="D233:I233" si="51">D231-D232</f>
        <v>5</v>
      </c>
      <c r="E233" s="112">
        <f t="shared" si="51"/>
        <v>2</v>
      </c>
      <c r="F233" s="112">
        <f t="shared" si="51"/>
        <v>9</v>
      </c>
      <c r="G233" s="112">
        <f t="shared" si="51"/>
        <v>6</v>
      </c>
      <c r="H233" s="112">
        <f t="shared" si="51"/>
        <v>3</v>
      </c>
      <c r="I233" s="112">
        <f t="shared" si="51"/>
        <v>4</v>
      </c>
      <c r="J233" s="86">
        <f>SUM(D233:I233)</f>
        <v>29</v>
      </c>
      <c r="K233" s="44"/>
      <c r="L233" s="44"/>
      <c r="M233" s="44"/>
      <c r="N233" s="44"/>
      <c r="O233" s="44"/>
    </row>
    <row r="234" spans="2:15" hidden="1"/>
    <row r="235" spans="2:15" hidden="1"/>
    <row r="236" spans="2:15" ht="12" hidden="1" thickBot="1">
      <c r="B236" s="81"/>
      <c r="C236" s="168" t="s">
        <v>558</v>
      </c>
      <c r="D236" s="83" t="s">
        <v>453</v>
      </c>
      <c r="E236" s="84" t="s">
        <v>454</v>
      </c>
      <c r="F236" s="84" t="s">
        <v>455</v>
      </c>
      <c r="G236" s="84" t="s">
        <v>456</v>
      </c>
      <c r="H236" s="84" t="s">
        <v>457</v>
      </c>
      <c r="I236" s="169" t="s">
        <v>458</v>
      </c>
      <c r="J236" s="86" t="s">
        <v>379</v>
      </c>
      <c r="K236" s="86" t="s">
        <v>465</v>
      </c>
      <c r="L236" s="87" t="s">
        <v>466</v>
      </c>
      <c r="M236" s="88" t="s">
        <v>467</v>
      </c>
      <c r="N236" s="88" t="s">
        <v>468</v>
      </c>
      <c r="O236" s="142" t="s">
        <v>469</v>
      </c>
    </row>
    <row r="237" spans="2:15" ht="12" hidden="1" thickBot="1">
      <c r="B237" s="90"/>
      <c r="C237" s="170" t="s">
        <v>461</v>
      </c>
      <c r="D237" s="171">
        <v>18</v>
      </c>
      <c r="E237" s="172">
        <v>175</v>
      </c>
      <c r="F237" s="172">
        <v>367</v>
      </c>
      <c r="G237" s="172">
        <v>369</v>
      </c>
      <c r="H237" s="172">
        <v>214</v>
      </c>
      <c r="I237" s="173">
        <v>110</v>
      </c>
      <c r="J237" s="86">
        <f>SUM(D237:I237)</f>
        <v>1253</v>
      </c>
      <c r="K237" s="95">
        <f>+J238+J239</f>
        <v>1226</v>
      </c>
      <c r="L237" s="95"/>
      <c r="M237" s="96">
        <f>K237/J237*100</f>
        <v>97.84517158818835</v>
      </c>
      <c r="N237" s="97" t="s">
        <v>568</v>
      </c>
      <c r="O237" s="44"/>
    </row>
    <row r="238" spans="2:15" ht="12" hidden="1" thickBot="1">
      <c r="B238" s="99" t="s">
        <v>102</v>
      </c>
      <c r="C238" s="100">
        <v>4702043052</v>
      </c>
      <c r="D238" s="163">
        <v>17</v>
      </c>
      <c r="E238" s="163">
        <v>45</v>
      </c>
      <c r="F238" s="163">
        <v>110</v>
      </c>
      <c r="G238" s="163">
        <v>133</v>
      </c>
      <c r="H238" s="163">
        <v>92</v>
      </c>
      <c r="I238" s="164">
        <v>45</v>
      </c>
      <c r="J238" s="86">
        <f>SUM(D238:I238)</f>
        <v>442</v>
      </c>
      <c r="K238" s="109"/>
      <c r="L238" s="110">
        <v>45998</v>
      </c>
      <c r="M238" s="44"/>
      <c r="N238" s="44"/>
      <c r="O238" s="44"/>
    </row>
    <row r="239" spans="2:15" ht="12" hidden="1" thickBot="1">
      <c r="B239" s="99" t="s">
        <v>204</v>
      </c>
      <c r="C239" s="100">
        <v>4702048933</v>
      </c>
      <c r="D239" s="163"/>
      <c r="E239" s="163">
        <v>123</v>
      </c>
      <c r="F239" s="163">
        <v>250</v>
      </c>
      <c r="G239" s="163">
        <v>230</v>
      </c>
      <c r="H239" s="163">
        <v>119</v>
      </c>
      <c r="I239" s="164">
        <v>62</v>
      </c>
      <c r="J239" s="86">
        <f>SUM(D239:I239)</f>
        <v>784</v>
      </c>
      <c r="K239" s="109"/>
      <c r="L239" s="110">
        <v>45998</v>
      </c>
      <c r="M239" s="44"/>
      <c r="N239" s="44"/>
      <c r="O239" s="44"/>
    </row>
    <row r="240" spans="2:15" ht="12" hidden="1" thickBot="1">
      <c r="B240" s="44"/>
      <c r="C240" s="111" t="s">
        <v>470</v>
      </c>
      <c r="D240" s="112">
        <f t="shared" ref="D240:I240" si="52">D237-D238-D239</f>
        <v>1</v>
      </c>
      <c r="E240" s="112">
        <f t="shared" si="52"/>
        <v>7</v>
      </c>
      <c r="F240" s="112">
        <f t="shared" si="52"/>
        <v>7</v>
      </c>
      <c r="G240" s="112">
        <f t="shared" si="52"/>
        <v>6</v>
      </c>
      <c r="H240" s="112">
        <f t="shared" si="52"/>
        <v>3</v>
      </c>
      <c r="I240" s="112">
        <f t="shared" si="52"/>
        <v>3</v>
      </c>
      <c r="J240" s="86">
        <f>SUM(D240:I240)</f>
        <v>27</v>
      </c>
      <c r="K240" s="44"/>
      <c r="L240" s="44"/>
      <c r="M240" s="44"/>
      <c r="N240" s="44"/>
      <c r="O240" s="44"/>
    </row>
    <row r="241" spans="2:15" hidden="1">
      <c r="D241" s="120">
        <f t="shared" ref="D241:I241" si="53">SUM(D238:D239)</f>
        <v>17</v>
      </c>
      <c r="E241" s="120">
        <f t="shared" si="53"/>
        <v>168</v>
      </c>
      <c r="F241" s="120">
        <f t="shared" si="53"/>
        <v>360</v>
      </c>
      <c r="G241" s="120">
        <f t="shared" si="53"/>
        <v>363</v>
      </c>
      <c r="H241" s="120">
        <f t="shared" si="53"/>
        <v>211</v>
      </c>
      <c r="I241" s="120">
        <f t="shared" si="53"/>
        <v>107</v>
      </c>
    </row>
    <row r="242" spans="2:15" hidden="1"/>
    <row r="243" spans="2:15" ht="12" hidden="1" thickBot="1">
      <c r="B243" s="81"/>
      <c r="C243" s="168" t="s">
        <v>557</v>
      </c>
      <c r="D243" s="83" t="s">
        <v>453</v>
      </c>
      <c r="E243" s="84" t="s">
        <v>454</v>
      </c>
      <c r="F243" s="84" t="s">
        <v>455</v>
      </c>
      <c r="G243" s="84" t="s">
        <v>456</v>
      </c>
      <c r="H243" s="84" t="s">
        <v>457</v>
      </c>
      <c r="I243" s="85" t="s">
        <v>458</v>
      </c>
      <c r="J243" s="86" t="s">
        <v>379</v>
      </c>
      <c r="K243" s="86" t="s">
        <v>465</v>
      </c>
      <c r="L243" s="87" t="s">
        <v>466</v>
      </c>
      <c r="M243" s="88" t="s">
        <v>467</v>
      </c>
      <c r="N243" s="88" t="s">
        <v>468</v>
      </c>
      <c r="O243" s="142" t="s">
        <v>469</v>
      </c>
    </row>
    <row r="244" spans="2:15" ht="12" hidden="1" thickBot="1">
      <c r="B244" s="90"/>
      <c r="C244" s="91" t="s">
        <v>461</v>
      </c>
      <c r="D244" s="92">
        <v>17</v>
      </c>
      <c r="E244" s="93">
        <v>544</v>
      </c>
      <c r="F244" s="93">
        <v>1028</v>
      </c>
      <c r="G244" s="93">
        <v>1519</v>
      </c>
      <c r="H244" s="93">
        <v>1141</v>
      </c>
      <c r="I244" s="94">
        <v>678</v>
      </c>
      <c r="J244" s="86">
        <f>SUM(D244:I244)</f>
        <v>4927</v>
      </c>
      <c r="K244" s="95">
        <f>+J245</f>
        <v>4869</v>
      </c>
      <c r="L244" s="95"/>
      <c r="M244" s="96">
        <f>K244/J244*100</f>
        <v>98.822813070834187</v>
      </c>
      <c r="N244" s="97" t="s">
        <v>569</v>
      </c>
      <c r="O244" s="44"/>
    </row>
    <row r="245" spans="2:15" ht="12" hidden="1" thickBot="1">
      <c r="B245" s="99" t="s">
        <v>102</v>
      </c>
      <c r="C245" s="100">
        <v>4702043052</v>
      </c>
      <c r="D245" s="163">
        <v>16</v>
      </c>
      <c r="E245" s="163">
        <v>536</v>
      </c>
      <c r="F245" s="163">
        <v>1016</v>
      </c>
      <c r="G245" s="163">
        <v>1504</v>
      </c>
      <c r="H245" s="163">
        <v>1129</v>
      </c>
      <c r="I245" s="164">
        <v>668</v>
      </c>
      <c r="J245" s="86">
        <f>SUM(D245:I245)</f>
        <v>4869</v>
      </c>
      <c r="K245" s="109"/>
      <c r="L245" s="110">
        <v>45998</v>
      </c>
      <c r="M245" s="44"/>
      <c r="N245" s="44"/>
      <c r="O245" s="44"/>
    </row>
    <row r="246" spans="2:15" ht="12" hidden="1" thickBot="1">
      <c r="B246" s="44"/>
      <c r="C246" s="111" t="s">
        <v>470</v>
      </c>
      <c r="D246" s="112">
        <f t="shared" ref="D246:I246" si="54">D244-D245</f>
        <v>1</v>
      </c>
      <c r="E246" s="112">
        <f t="shared" si="54"/>
        <v>8</v>
      </c>
      <c r="F246" s="112">
        <f t="shared" si="54"/>
        <v>12</v>
      </c>
      <c r="G246" s="112">
        <f t="shared" si="54"/>
        <v>15</v>
      </c>
      <c r="H246" s="112">
        <f t="shared" si="54"/>
        <v>12</v>
      </c>
      <c r="I246" s="112">
        <f t="shared" si="54"/>
        <v>10</v>
      </c>
      <c r="J246" s="86">
        <f>SUM(D246:I246)</f>
        <v>58</v>
      </c>
      <c r="K246" s="44"/>
      <c r="L246" s="44"/>
      <c r="M246" s="44"/>
      <c r="N246" s="44"/>
      <c r="O246" s="44"/>
    </row>
    <row r="247" spans="2:15" hidden="1"/>
    <row r="248" spans="2:15" hidden="1"/>
    <row r="249" spans="2:15" ht="12" hidden="1" thickBot="1">
      <c r="B249" s="81"/>
      <c r="C249" s="182" t="s">
        <v>82</v>
      </c>
      <c r="D249" s="83" t="s">
        <v>453</v>
      </c>
      <c r="E249" s="84" t="s">
        <v>454</v>
      </c>
      <c r="F249" s="84" t="s">
        <v>455</v>
      </c>
      <c r="G249" s="84" t="s">
        <v>456</v>
      </c>
      <c r="H249" s="84" t="s">
        <v>457</v>
      </c>
      <c r="I249" s="169" t="s">
        <v>458</v>
      </c>
      <c r="J249" s="86" t="s">
        <v>379</v>
      </c>
      <c r="K249" s="86" t="s">
        <v>465</v>
      </c>
      <c r="L249" s="87" t="s">
        <v>466</v>
      </c>
      <c r="M249" s="88" t="s">
        <v>467</v>
      </c>
      <c r="N249" s="88" t="s">
        <v>468</v>
      </c>
      <c r="O249" s="142"/>
    </row>
    <row r="250" spans="2:15" ht="12" hidden="1" thickBot="1">
      <c r="B250" s="90"/>
      <c r="C250" s="170" t="s">
        <v>461</v>
      </c>
      <c r="D250" s="171">
        <v>53</v>
      </c>
      <c r="E250" s="172">
        <v>570</v>
      </c>
      <c r="F250" s="172">
        <v>1367</v>
      </c>
      <c r="G250" s="172">
        <v>1457</v>
      </c>
      <c r="H250" s="172">
        <v>943</v>
      </c>
      <c r="I250" s="173">
        <v>417</v>
      </c>
      <c r="J250" s="86">
        <f t="shared" ref="J250:J255" si="55">SUM(D250:I250)</f>
        <v>4807</v>
      </c>
      <c r="K250" s="95">
        <f>+J251+J252+J253</f>
        <v>4734</v>
      </c>
      <c r="L250" s="95"/>
      <c r="M250" s="96">
        <f>K250/J250*100</f>
        <v>98.481381318909925</v>
      </c>
      <c r="N250" s="97" t="s">
        <v>83</v>
      </c>
      <c r="O250" s="44"/>
    </row>
    <row r="251" spans="2:15" ht="12" hidden="1" thickBot="1">
      <c r="B251" s="99" t="s">
        <v>25</v>
      </c>
      <c r="C251" s="100">
        <v>4702043046</v>
      </c>
      <c r="D251" s="163">
        <v>41</v>
      </c>
      <c r="E251" s="163">
        <v>464</v>
      </c>
      <c r="F251" s="163">
        <v>1154</v>
      </c>
      <c r="G251" s="163">
        <v>1260</v>
      </c>
      <c r="H251" s="163">
        <v>818</v>
      </c>
      <c r="I251" s="164">
        <v>347</v>
      </c>
      <c r="J251" s="86">
        <f t="shared" si="55"/>
        <v>4084</v>
      </c>
      <c r="K251" s="109"/>
      <c r="L251" s="110">
        <v>45998</v>
      </c>
      <c r="M251" s="44"/>
      <c r="N251" s="44"/>
      <c r="O251" s="44"/>
    </row>
    <row r="252" spans="2:15" ht="12" hidden="1" thickBot="1">
      <c r="B252" s="99" t="s">
        <v>25</v>
      </c>
      <c r="C252" s="100">
        <v>4702043046</v>
      </c>
      <c r="D252" s="163"/>
      <c r="E252" s="163">
        <v>30</v>
      </c>
      <c r="F252" s="163">
        <v>55</v>
      </c>
      <c r="G252" s="163">
        <v>59</v>
      </c>
      <c r="H252" s="163">
        <v>40</v>
      </c>
      <c r="I252" s="164">
        <v>17</v>
      </c>
      <c r="J252" s="86">
        <f t="shared" si="55"/>
        <v>201</v>
      </c>
      <c r="K252" s="109" t="s">
        <v>570</v>
      </c>
      <c r="L252" s="110"/>
      <c r="M252" s="44"/>
      <c r="N252" s="44"/>
      <c r="O252" s="44"/>
    </row>
    <row r="253" spans="2:15" ht="12" hidden="1" thickBot="1">
      <c r="B253" s="99" t="s">
        <v>71</v>
      </c>
      <c r="C253" s="183">
        <v>4702043048</v>
      </c>
      <c r="D253" s="184">
        <v>11</v>
      </c>
      <c r="E253" s="184">
        <v>62</v>
      </c>
      <c r="F253" s="184">
        <v>133</v>
      </c>
      <c r="G253" s="184">
        <v>132</v>
      </c>
      <c r="H253" s="184">
        <v>74</v>
      </c>
      <c r="I253" s="185">
        <v>37</v>
      </c>
      <c r="J253" s="186">
        <f t="shared" si="55"/>
        <v>449</v>
      </c>
      <c r="K253" s="187"/>
      <c r="L253" s="188">
        <v>46026</v>
      </c>
      <c r="M253" s="44"/>
      <c r="N253" s="44"/>
      <c r="O253" s="44"/>
    </row>
    <row r="254" spans="2:15" ht="12" hidden="1" thickBot="1">
      <c r="B254" s="44"/>
      <c r="C254" s="111" t="s">
        <v>470</v>
      </c>
      <c r="D254" s="112">
        <f t="shared" ref="D254:I254" si="56">D250-D251-D253</f>
        <v>1</v>
      </c>
      <c r="E254" s="112">
        <f t="shared" si="56"/>
        <v>44</v>
      </c>
      <c r="F254" s="112">
        <f t="shared" si="56"/>
        <v>80</v>
      </c>
      <c r="G254" s="112">
        <f t="shared" si="56"/>
        <v>65</v>
      </c>
      <c r="H254" s="112">
        <f t="shared" si="56"/>
        <v>51</v>
      </c>
      <c r="I254" s="112">
        <f t="shared" si="56"/>
        <v>33</v>
      </c>
      <c r="J254" s="86">
        <f t="shared" si="55"/>
        <v>274</v>
      </c>
      <c r="K254" s="44"/>
      <c r="L254" s="44"/>
      <c r="M254" s="44"/>
      <c r="N254" s="44"/>
      <c r="O254" s="44"/>
    </row>
    <row r="255" spans="2:15" ht="12" hidden="1" thickBot="1">
      <c r="D255" s="120">
        <f t="shared" ref="D255:I255" si="57">SUM(D251:D253)</f>
        <v>52</v>
      </c>
      <c r="E255" s="120">
        <f t="shared" si="57"/>
        <v>556</v>
      </c>
      <c r="F255" s="120">
        <f t="shared" si="57"/>
        <v>1342</v>
      </c>
      <c r="G255" s="120">
        <f t="shared" si="57"/>
        <v>1451</v>
      </c>
      <c r="H255" s="120">
        <f t="shared" si="57"/>
        <v>932</v>
      </c>
      <c r="I255" s="120">
        <f t="shared" si="57"/>
        <v>401</v>
      </c>
      <c r="J255" s="86">
        <f t="shared" si="55"/>
        <v>4734</v>
      </c>
    </row>
    <row r="256" spans="2:15" hidden="1">
      <c r="J256" s="120">
        <f>+J250-J255</f>
        <v>73</v>
      </c>
    </row>
    <row r="257" spans="2:22" hidden="1"/>
    <row r="258" spans="2:22" ht="12" hidden="1" thickBot="1">
      <c r="B258" s="81"/>
      <c r="C258" s="182" t="s">
        <v>564</v>
      </c>
      <c r="D258" s="84" t="s">
        <v>482</v>
      </c>
      <c r="E258" s="84" t="s">
        <v>483</v>
      </c>
      <c r="F258" s="84" t="s">
        <v>484</v>
      </c>
      <c r="G258" s="84" t="s">
        <v>485</v>
      </c>
      <c r="H258" s="85" t="s">
        <v>486</v>
      </c>
      <c r="I258" s="85" t="s">
        <v>487</v>
      </c>
      <c r="J258" s="85" t="s">
        <v>488</v>
      </c>
      <c r="K258" s="85" t="s">
        <v>489</v>
      </c>
      <c r="L258" s="85" t="s">
        <v>490</v>
      </c>
      <c r="M258" s="85" t="s">
        <v>491</v>
      </c>
      <c r="N258" s="85" t="s">
        <v>492</v>
      </c>
      <c r="O258" s="85" t="s">
        <v>494</v>
      </c>
      <c r="P258" s="85" t="s">
        <v>493</v>
      </c>
      <c r="Q258" s="86" t="s">
        <v>379</v>
      </c>
      <c r="R258" s="86" t="s">
        <v>475</v>
      </c>
      <c r="S258" s="87" t="s">
        <v>466</v>
      </c>
      <c r="T258" s="88" t="s">
        <v>467</v>
      </c>
      <c r="U258" s="88" t="s">
        <v>468</v>
      </c>
      <c r="V258" s="142"/>
    </row>
    <row r="259" spans="2:22" ht="12" hidden="1" thickBot="1">
      <c r="B259" s="122"/>
      <c r="C259" s="91" t="s">
        <v>461</v>
      </c>
      <c r="D259" s="93">
        <v>19</v>
      </c>
      <c r="E259" s="93">
        <v>17</v>
      </c>
      <c r="F259" s="93">
        <v>27</v>
      </c>
      <c r="G259" s="93">
        <v>19</v>
      </c>
      <c r="H259" s="94">
        <v>9</v>
      </c>
      <c r="I259" s="94">
        <v>101</v>
      </c>
      <c r="J259" s="94">
        <v>179</v>
      </c>
      <c r="K259" s="94">
        <v>140</v>
      </c>
      <c r="L259" s="94">
        <v>59</v>
      </c>
      <c r="M259" s="94">
        <v>36</v>
      </c>
      <c r="N259" s="94">
        <v>24</v>
      </c>
      <c r="O259" s="94">
        <v>1</v>
      </c>
      <c r="P259" s="94">
        <v>1</v>
      </c>
      <c r="Q259" s="86">
        <f>SUM(D259:P259)</f>
        <v>632</v>
      </c>
      <c r="R259" s="124">
        <f>+Q260</f>
        <v>0</v>
      </c>
      <c r="S259" s="95"/>
      <c r="T259" s="96">
        <f>R259/Q259*100</f>
        <v>0</v>
      </c>
      <c r="U259" s="189" t="s">
        <v>66</v>
      </c>
      <c r="V259" s="44"/>
    </row>
    <row r="260" spans="2:22" ht="12" hidden="1" thickBot="1">
      <c r="B260" s="99" t="s">
        <v>25</v>
      </c>
      <c r="C260" s="137">
        <v>4702043055</v>
      </c>
      <c r="D260" s="139"/>
      <c r="E260" s="139"/>
      <c r="F260" s="139"/>
      <c r="G260" s="139"/>
      <c r="H260" s="144"/>
      <c r="I260" s="144"/>
      <c r="J260" s="144"/>
      <c r="K260" s="144"/>
      <c r="L260" s="144"/>
      <c r="M260" s="144"/>
      <c r="N260" s="144"/>
      <c r="O260" s="144"/>
      <c r="P260" s="144"/>
      <c r="Q260" s="86">
        <f>SUM(D260:P260)</f>
        <v>0</v>
      </c>
      <c r="R260" s="143"/>
      <c r="S260" s="110">
        <v>45998</v>
      </c>
      <c r="T260" s="44"/>
      <c r="U260" s="44"/>
      <c r="V260" s="44"/>
    </row>
    <row r="261" spans="2:22" ht="12" hidden="1" thickBot="1">
      <c r="B261" s="90"/>
      <c r="C261" s="111" t="s">
        <v>470</v>
      </c>
      <c r="D261" s="112">
        <f>D259-D260</f>
        <v>19</v>
      </c>
      <c r="E261" s="112">
        <f t="shared" ref="E261:P261" si="58">E259-E260</f>
        <v>17</v>
      </c>
      <c r="F261" s="112">
        <f t="shared" si="58"/>
        <v>27</v>
      </c>
      <c r="G261" s="112">
        <f t="shared" si="58"/>
        <v>19</v>
      </c>
      <c r="H261" s="112">
        <f t="shared" si="58"/>
        <v>9</v>
      </c>
      <c r="I261" s="112">
        <f t="shared" si="58"/>
        <v>101</v>
      </c>
      <c r="J261" s="112">
        <f t="shared" si="58"/>
        <v>179</v>
      </c>
      <c r="K261" s="112">
        <f t="shared" si="58"/>
        <v>140</v>
      </c>
      <c r="L261" s="112">
        <f t="shared" si="58"/>
        <v>59</v>
      </c>
      <c r="M261" s="112">
        <f t="shared" si="58"/>
        <v>36</v>
      </c>
      <c r="N261" s="112">
        <f t="shared" si="58"/>
        <v>24</v>
      </c>
      <c r="O261" s="112">
        <f t="shared" si="58"/>
        <v>1</v>
      </c>
      <c r="P261" s="112">
        <f t="shared" si="58"/>
        <v>1</v>
      </c>
      <c r="Q261" s="86">
        <f>SUM(D261:P261)</f>
        <v>632</v>
      </c>
      <c r="R261" s="44"/>
      <c r="S261" s="44"/>
      <c r="T261" s="44"/>
      <c r="U261" s="44"/>
      <c r="V261" s="44"/>
    </row>
    <row r="262" spans="2:22" hidden="1"/>
    <row r="263" spans="2:22" hidden="1"/>
    <row r="264" spans="2:22" hidden="1"/>
    <row r="265" spans="2:22" ht="12" hidden="1" thickBot="1">
      <c r="B265" s="81"/>
      <c r="C265" s="168" t="s">
        <v>556</v>
      </c>
      <c r="D265" s="84" t="s">
        <v>482</v>
      </c>
      <c r="E265" s="84" t="s">
        <v>483</v>
      </c>
      <c r="F265" s="84" t="s">
        <v>484</v>
      </c>
      <c r="G265" s="84" t="s">
        <v>485</v>
      </c>
      <c r="H265" s="85" t="s">
        <v>486</v>
      </c>
      <c r="I265" s="85" t="s">
        <v>487</v>
      </c>
      <c r="J265" s="85" t="s">
        <v>488</v>
      </c>
      <c r="K265" s="85" t="s">
        <v>489</v>
      </c>
      <c r="L265" s="85" t="s">
        <v>490</v>
      </c>
      <c r="M265" s="85" t="s">
        <v>491</v>
      </c>
      <c r="N265" s="85" t="s">
        <v>492</v>
      </c>
      <c r="O265" s="85" t="s">
        <v>494</v>
      </c>
      <c r="P265" s="85" t="s">
        <v>493</v>
      </c>
      <c r="Q265" s="86" t="s">
        <v>379</v>
      </c>
      <c r="R265" s="86" t="s">
        <v>475</v>
      </c>
      <c r="S265" s="87" t="s">
        <v>466</v>
      </c>
      <c r="T265" s="88" t="s">
        <v>467</v>
      </c>
      <c r="U265" s="88" t="s">
        <v>468</v>
      </c>
      <c r="V265" s="142" t="s">
        <v>469</v>
      </c>
    </row>
    <row r="266" spans="2:22" ht="12" hidden="1" thickBot="1">
      <c r="B266" s="122"/>
      <c r="C266" s="91" t="s">
        <v>461</v>
      </c>
      <c r="D266" s="93">
        <v>84</v>
      </c>
      <c r="E266" s="93">
        <v>182</v>
      </c>
      <c r="F266" s="93">
        <v>256</v>
      </c>
      <c r="G266" s="93">
        <v>182</v>
      </c>
      <c r="H266" s="94">
        <v>50</v>
      </c>
      <c r="I266" s="94">
        <v>26</v>
      </c>
      <c r="J266" s="94">
        <v>235</v>
      </c>
      <c r="K266" s="94">
        <v>224</v>
      </c>
      <c r="L266" s="94">
        <v>73</v>
      </c>
      <c r="M266" s="94"/>
      <c r="N266" s="94"/>
      <c r="O266" s="94"/>
      <c r="P266" s="94"/>
      <c r="Q266" s="86">
        <f>SUM(D266:P266)</f>
        <v>1312</v>
      </c>
      <c r="R266" s="124">
        <f>+Q267+Q268</f>
        <v>1275</v>
      </c>
      <c r="S266" s="95"/>
      <c r="T266" s="96">
        <f>R266/Q266*100</f>
        <v>97.179878048780495</v>
      </c>
      <c r="U266" s="189" t="s">
        <v>566</v>
      </c>
      <c r="V266" s="44"/>
    </row>
    <row r="267" spans="2:22" ht="12" hidden="1" thickBot="1">
      <c r="B267" s="99" t="s">
        <v>102</v>
      </c>
      <c r="C267" s="137">
        <v>4702043056</v>
      </c>
      <c r="D267" s="139">
        <v>83</v>
      </c>
      <c r="E267" s="139">
        <v>177</v>
      </c>
      <c r="F267" s="139">
        <v>243</v>
      </c>
      <c r="G267" s="139">
        <v>179</v>
      </c>
      <c r="H267" s="144">
        <v>49</v>
      </c>
      <c r="I267" s="144"/>
      <c r="J267" s="144">
        <v>200</v>
      </c>
      <c r="K267" s="144">
        <v>196</v>
      </c>
      <c r="L267" s="144">
        <v>59</v>
      </c>
      <c r="M267" s="144"/>
      <c r="N267" s="144"/>
      <c r="O267" s="144"/>
      <c r="P267" s="144"/>
      <c r="Q267" s="86">
        <f>SUM(D267:P267)</f>
        <v>1186</v>
      </c>
      <c r="R267" s="143"/>
      <c r="S267" s="110">
        <v>45998</v>
      </c>
      <c r="T267" s="44"/>
      <c r="U267" s="44"/>
      <c r="V267" s="44"/>
    </row>
    <row r="268" spans="2:22" ht="12" hidden="1" thickBot="1">
      <c r="B268" s="99" t="s">
        <v>204</v>
      </c>
      <c r="C268" s="137">
        <v>4702048940</v>
      </c>
      <c r="D268" s="139"/>
      <c r="E268" s="139"/>
      <c r="F268" s="139"/>
      <c r="G268" s="139"/>
      <c r="H268" s="144"/>
      <c r="I268" s="144">
        <v>26</v>
      </c>
      <c r="J268" s="144">
        <v>29</v>
      </c>
      <c r="K268" s="144">
        <v>21</v>
      </c>
      <c r="L268" s="144">
        <v>13</v>
      </c>
      <c r="M268" s="144"/>
      <c r="N268" s="144"/>
      <c r="O268" s="144"/>
      <c r="P268" s="144"/>
      <c r="Q268" s="86">
        <f>SUM(D268:P268)</f>
        <v>89</v>
      </c>
      <c r="R268" s="143"/>
      <c r="S268" s="110">
        <v>45998</v>
      </c>
      <c r="T268" s="44"/>
      <c r="U268" s="44"/>
      <c r="V268" s="44"/>
    </row>
    <row r="269" spans="2:22" ht="12" hidden="1" thickBot="1">
      <c r="B269" s="90"/>
      <c r="C269" s="111" t="s">
        <v>470</v>
      </c>
      <c r="D269" s="112">
        <f>D266-D267-D268</f>
        <v>1</v>
      </c>
      <c r="E269" s="112">
        <f t="shared" ref="E269:P269" si="59">E266-E267-E268</f>
        <v>5</v>
      </c>
      <c r="F269" s="112">
        <f t="shared" si="59"/>
        <v>13</v>
      </c>
      <c r="G269" s="112">
        <f t="shared" si="59"/>
        <v>3</v>
      </c>
      <c r="H269" s="112">
        <f t="shared" si="59"/>
        <v>1</v>
      </c>
      <c r="I269" s="112">
        <f t="shared" si="59"/>
        <v>0</v>
      </c>
      <c r="J269" s="112">
        <f t="shared" si="59"/>
        <v>6</v>
      </c>
      <c r="K269" s="112">
        <f t="shared" si="59"/>
        <v>7</v>
      </c>
      <c r="L269" s="112">
        <f t="shared" si="59"/>
        <v>1</v>
      </c>
      <c r="M269" s="112">
        <f t="shared" si="59"/>
        <v>0</v>
      </c>
      <c r="N269" s="112">
        <f t="shared" si="59"/>
        <v>0</v>
      </c>
      <c r="O269" s="112">
        <f t="shared" si="59"/>
        <v>0</v>
      </c>
      <c r="P269" s="112">
        <f t="shared" si="59"/>
        <v>0</v>
      </c>
      <c r="Q269" s="86">
        <f>SUM(D269:P269)</f>
        <v>37</v>
      </c>
      <c r="R269" s="44"/>
      <c r="S269" s="44"/>
      <c r="T269" s="44"/>
      <c r="U269" s="44"/>
      <c r="V269" s="44"/>
    </row>
    <row r="270" spans="2:22" hidden="1">
      <c r="D270" s="120">
        <f>SUM(D267:D268)</f>
        <v>83</v>
      </c>
      <c r="E270" s="120">
        <f t="shared" ref="E270:L270" si="60">SUM(E267:E268)</f>
        <v>177</v>
      </c>
      <c r="F270" s="120">
        <f t="shared" si="60"/>
        <v>243</v>
      </c>
      <c r="G270" s="120">
        <f t="shared" si="60"/>
        <v>179</v>
      </c>
      <c r="H270" s="120">
        <f t="shared" si="60"/>
        <v>49</v>
      </c>
      <c r="I270" s="120">
        <f t="shared" si="60"/>
        <v>26</v>
      </c>
      <c r="J270" s="120">
        <f t="shared" si="60"/>
        <v>229</v>
      </c>
      <c r="K270" s="120">
        <f t="shared" si="60"/>
        <v>217</v>
      </c>
      <c r="L270" s="120">
        <f t="shared" si="60"/>
        <v>72</v>
      </c>
    </row>
    <row r="271" spans="2:22" hidden="1"/>
    <row r="272" spans="2:22" hidden="1"/>
    <row r="273" spans="1:22" hidden="1"/>
    <row r="274" spans="1:22" ht="12" hidden="1" thickBot="1">
      <c r="B274" s="81"/>
      <c r="C274" s="168" t="s">
        <v>554</v>
      </c>
      <c r="D274" s="84" t="s">
        <v>482</v>
      </c>
      <c r="E274" s="84" t="s">
        <v>483</v>
      </c>
      <c r="F274" s="84" t="s">
        <v>484</v>
      </c>
      <c r="G274" s="84" t="s">
        <v>485</v>
      </c>
      <c r="H274" s="85" t="s">
        <v>486</v>
      </c>
      <c r="I274" s="85" t="s">
        <v>487</v>
      </c>
      <c r="J274" s="85" t="s">
        <v>488</v>
      </c>
      <c r="K274" s="85" t="s">
        <v>489</v>
      </c>
      <c r="L274" s="85" t="s">
        <v>490</v>
      </c>
      <c r="M274" s="85" t="s">
        <v>491</v>
      </c>
      <c r="N274" s="85" t="s">
        <v>492</v>
      </c>
      <c r="O274" s="85" t="s">
        <v>494</v>
      </c>
      <c r="P274" s="85" t="s">
        <v>493</v>
      </c>
      <c r="Q274" s="86" t="s">
        <v>379</v>
      </c>
      <c r="R274" s="86" t="s">
        <v>475</v>
      </c>
      <c r="S274" s="87" t="s">
        <v>466</v>
      </c>
      <c r="T274" s="88" t="s">
        <v>467</v>
      </c>
      <c r="U274" s="88" t="s">
        <v>468</v>
      </c>
      <c r="V274" s="142" t="s">
        <v>469</v>
      </c>
    </row>
    <row r="275" spans="1:22" ht="12" hidden="1" thickBot="1">
      <c r="B275" s="122"/>
      <c r="C275" s="91" t="s">
        <v>461</v>
      </c>
      <c r="D275" s="93">
        <v>76</v>
      </c>
      <c r="E275" s="93">
        <v>162</v>
      </c>
      <c r="F275" s="93">
        <v>238</v>
      </c>
      <c r="G275" s="93">
        <v>168</v>
      </c>
      <c r="H275" s="94">
        <v>50</v>
      </c>
      <c r="I275" s="94">
        <v>23</v>
      </c>
      <c r="J275" s="94">
        <v>215</v>
      </c>
      <c r="K275" s="94">
        <v>204</v>
      </c>
      <c r="L275" s="94">
        <v>65</v>
      </c>
      <c r="M275" s="94"/>
      <c r="N275" s="94"/>
      <c r="O275" s="94"/>
      <c r="P275" s="94"/>
      <c r="Q275" s="86">
        <f>SUM(D275:P275)</f>
        <v>1201</v>
      </c>
      <c r="R275" s="124">
        <f>+Q276+Q277</f>
        <v>1162</v>
      </c>
      <c r="S275" s="95"/>
      <c r="T275" s="96">
        <f>R275/Q275*100</f>
        <v>96.752706078268119</v>
      </c>
      <c r="U275" s="189" t="s">
        <v>571</v>
      </c>
      <c r="V275" s="44"/>
    </row>
    <row r="276" spans="1:22" ht="12" hidden="1" thickBot="1">
      <c r="B276" s="99" t="s">
        <v>102</v>
      </c>
      <c r="C276" s="137">
        <v>4702043056</v>
      </c>
      <c r="D276" s="139">
        <v>75</v>
      </c>
      <c r="E276" s="139">
        <v>158</v>
      </c>
      <c r="F276" s="139">
        <v>231</v>
      </c>
      <c r="G276" s="139">
        <v>162</v>
      </c>
      <c r="H276" s="144">
        <v>49</v>
      </c>
      <c r="I276" s="144"/>
      <c r="J276" s="144">
        <v>184</v>
      </c>
      <c r="K276" s="144">
        <v>179</v>
      </c>
      <c r="L276" s="144">
        <v>40</v>
      </c>
      <c r="M276" s="144"/>
      <c r="N276" s="144"/>
      <c r="O276" s="144"/>
      <c r="P276" s="144"/>
      <c r="Q276" s="86">
        <f>SUM(D276:P276)</f>
        <v>1078</v>
      </c>
      <c r="R276" s="143"/>
      <c r="S276" s="110">
        <v>45998</v>
      </c>
      <c r="T276" s="44"/>
      <c r="U276" s="44"/>
      <c r="V276" s="44"/>
    </row>
    <row r="277" spans="1:22" ht="12" hidden="1" thickBot="1">
      <c r="B277" s="99" t="s">
        <v>204</v>
      </c>
      <c r="C277" s="137">
        <v>4702048940</v>
      </c>
      <c r="D277" s="139"/>
      <c r="E277" s="139"/>
      <c r="F277" s="139"/>
      <c r="G277" s="139"/>
      <c r="H277" s="144"/>
      <c r="I277" s="144">
        <v>21</v>
      </c>
      <c r="J277" s="144">
        <v>29</v>
      </c>
      <c r="K277" s="144">
        <v>21</v>
      </c>
      <c r="L277" s="144">
        <v>13</v>
      </c>
      <c r="M277" s="144"/>
      <c r="N277" s="144"/>
      <c r="O277" s="144"/>
      <c r="P277" s="144"/>
      <c r="Q277" s="86">
        <f>SUM(D277:P277)</f>
        <v>84</v>
      </c>
      <c r="R277" s="143"/>
      <c r="S277" s="110">
        <v>45998</v>
      </c>
      <c r="T277" s="44"/>
      <c r="U277" s="44"/>
      <c r="V277" s="44"/>
    </row>
    <row r="278" spans="1:22" ht="12" hidden="1" thickBot="1">
      <c r="B278" s="90"/>
      <c r="C278" s="111" t="s">
        <v>470</v>
      </c>
      <c r="D278" s="112">
        <f t="shared" ref="D278:P278" si="61">D275-D276-D277</f>
        <v>1</v>
      </c>
      <c r="E278" s="112">
        <f t="shared" si="61"/>
        <v>4</v>
      </c>
      <c r="F278" s="112">
        <f t="shared" si="61"/>
        <v>7</v>
      </c>
      <c r="G278" s="112">
        <f t="shared" si="61"/>
        <v>6</v>
      </c>
      <c r="H278" s="112">
        <f t="shared" si="61"/>
        <v>1</v>
      </c>
      <c r="I278" s="112">
        <f t="shared" si="61"/>
        <v>2</v>
      </c>
      <c r="J278" s="112">
        <f t="shared" si="61"/>
        <v>2</v>
      </c>
      <c r="K278" s="112">
        <f t="shared" si="61"/>
        <v>4</v>
      </c>
      <c r="L278" s="112">
        <f t="shared" si="61"/>
        <v>12</v>
      </c>
      <c r="M278" s="112">
        <f t="shared" si="61"/>
        <v>0</v>
      </c>
      <c r="N278" s="112">
        <f t="shared" si="61"/>
        <v>0</v>
      </c>
      <c r="O278" s="112">
        <f t="shared" si="61"/>
        <v>0</v>
      </c>
      <c r="P278" s="112">
        <f t="shared" si="61"/>
        <v>0</v>
      </c>
      <c r="Q278" s="86">
        <f>SUM(D278:P278)</f>
        <v>39</v>
      </c>
      <c r="R278" s="44"/>
      <c r="S278" s="44"/>
      <c r="T278" s="44"/>
      <c r="U278" s="44"/>
      <c r="V278" s="44"/>
    </row>
    <row r="279" spans="1:22" hidden="1">
      <c r="D279" s="120">
        <f>SUM(D276:D277)</f>
        <v>75</v>
      </c>
      <c r="E279" s="120">
        <f t="shared" ref="E279:L279" si="62">SUM(E276:E277)</f>
        <v>158</v>
      </c>
      <c r="F279" s="120">
        <f t="shared" si="62"/>
        <v>231</v>
      </c>
      <c r="G279" s="120">
        <f t="shared" si="62"/>
        <v>162</v>
      </c>
      <c r="H279" s="120">
        <f t="shared" si="62"/>
        <v>49</v>
      </c>
      <c r="I279" s="120">
        <f t="shared" si="62"/>
        <v>21</v>
      </c>
      <c r="J279" s="120">
        <f t="shared" si="62"/>
        <v>213</v>
      </c>
      <c r="K279" s="120">
        <f t="shared" si="62"/>
        <v>200</v>
      </c>
      <c r="L279" s="120">
        <f t="shared" si="62"/>
        <v>53</v>
      </c>
    </row>
    <row r="280" spans="1:22" hidden="1"/>
    <row r="281" spans="1:22" ht="12" hidden="1" thickBot="1">
      <c r="B281" s="81"/>
      <c r="C281" s="168" t="s">
        <v>552</v>
      </c>
      <c r="D281" s="84" t="s">
        <v>482</v>
      </c>
      <c r="E281" s="84" t="s">
        <v>483</v>
      </c>
      <c r="F281" s="84" t="s">
        <v>484</v>
      </c>
      <c r="G281" s="84" t="s">
        <v>485</v>
      </c>
      <c r="H281" s="85" t="s">
        <v>486</v>
      </c>
      <c r="I281" s="85" t="s">
        <v>487</v>
      </c>
      <c r="J281" s="85" t="s">
        <v>488</v>
      </c>
      <c r="K281" s="85" t="s">
        <v>489</v>
      </c>
      <c r="L281" s="85" t="s">
        <v>490</v>
      </c>
      <c r="M281" s="85" t="s">
        <v>491</v>
      </c>
      <c r="N281" s="85" t="s">
        <v>492</v>
      </c>
      <c r="O281" s="85" t="s">
        <v>494</v>
      </c>
      <c r="P281" s="85" t="s">
        <v>493</v>
      </c>
      <c r="Q281" s="86" t="s">
        <v>379</v>
      </c>
      <c r="R281" s="86" t="s">
        <v>475</v>
      </c>
      <c r="S281" s="87" t="s">
        <v>466</v>
      </c>
      <c r="T281" s="88" t="s">
        <v>467</v>
      </c>
      <c r="U281" s="88" t="s">
        <v>468</v>
      </c>
      <c r="V281" s="142" t="s">
        <v>469</v>
      </c>
    </row>
    <row r="282" spans="1:22" ht="12" hidden="1" thickBot="1">
      <c r="B282" s="122"/>
      <c r="C282" s="91" t="s">
        <v>461</v>
      </c>
      <c r="D282" s="93">
        <v>86</v>
      </c>
      <c r="E282" s="93">
        <v>156</v>
      </c>
      <c r="F282" s="93">
        <v>181</v>
      </c>
      <c r="G282" s="93">
        <v>138</v>
      </c>
      <c r="H282" s="94">
        <v>26</v>
      </c>
      <c r="I282" s="94">
        <v>20</v>
      </c>
      <c r="J282" s="94">
        <v>194</v>
      </c>
      <c r="K282" s="94">
        <v>176</v>
      </c>
      <c r="L282" s="94">
        <v>33</v>
      </c>
      <c r="M282" s="94"/>
      <c r="N282" s="94"/>
      <c r="O282" s="94"/>
      <c r="P282" s="94"/>
      <c r="Q282" s="86">
        <f>SUM(D282:P282)</f>
        <v>1010</v>
      </c>
      <c r="R282" s="124">
        <f>+Q283+Q284</f>
        <v>988</v>
      </c>
      <c r="S282" s="95"/>
      <c r="T282" s="96">
        <f>R282/Q282*100</f>
        <v>97.821782178217816</v>
      </c>
      <c r="U282" s="189" t="s">
        <v>572</v>
      </c>
      <c r="V282" s="44"/>
    </row>
    <row r="283" spans="1:22" ht="12" hidden="1" thickBot="1">
      <c r="B283" s="99" t="s">
        <v>102</v>
      </c>
      <c r="C283" s="137">
        <v>4702043057</v>
      </c>
      <c r="D283" s="139">
        <v>85</v>
      </c>
      <c r="E283" s="139">
        <v>154</v>
      </c>
      <c r="F283" s="139">
        <v>175</v>
      </c>
      <c r="G283" s="139">
        <v>135</v>
      </c>
      <c r="H283" s="144">
        <v>25</v>
      </c>
      <c r="I283" s="144"/>
      <c r="J283" s="144">
        <v>170</v>
      </c>
      <c r="K283" s="144">
        <v>159</v>
      </c>
      <c r="L283" s="144">
        <v>23</v>
      </c>
      <c r="M283" s="144"/>
      <c r="N283" s="144"/>
      <c r="O283" s="144"/>
      <c r="P283" s="144"/>
      <c r="Q283" s="86">
        <f>SUM(D283:P283)</f>
        <v>926</v>
      </c>
      <c r="R283" s="143"/>
      <c r="S283" s="110">
        <v>45998</v>
      </c>
      <c r="T283" s="44"/>
      <c r="U283" s="44"/>
      <c r="V283" s="44"/>
    </row>
    <row r="284" spans="1:22" ht="12" hidden="1" thickBot="1">
      <c r="B284" s="99" t="s">
        <v>204</v>
      </c>
      <c r="C284" s="137">
        <v>4702048941</v>
      </c>
      <c r="D284" s="139"/>
      <c r="E284" s="139"/>
      <c r="F284" s="139"/>
      <c r="G284" s="139"/>
      <c r="H284" s="144"/>
      <c r="I284" s="144">
        <v>19</v>
      </c>
      <c r="J284" s="144">
        <v>20</v>
      </c>
      <c r="K284" s="144">
        <v>14</v>
      </c>
      <c r="L284" s="144">
        <v>9</v>
      </c>
      <c r="M284" s="144"/>
      <c r="N284" s="144"/>
      <c r="O284" s="144"/>
      <c r="P284" s="144"/>
      <c r="Q284" s="86">
        <f>SUM(D284:P284)</f>
        <v>62</v>
      </c>
      <c r="R284" s="143"/>
      <c r="S284" s="110">
        <v>45998</v>
      </c>
      <c r="T284" s="44"/>
      <c r="U284" s="44"/>
      <c r="V284" s="44"/>
    </row>
    <row r="285" spans="1:22" ht="12" hidden="1" thickBot="1">
      <c r="B285" s="90"/>
      <c r="C285" s="111" t="s">
        <v>470</v>
      </c>
      <c r="D285" s="112">
        <f t="shared" ref="D285:P285" si="63">D282-D283-D284</f>
        <v>1</v>
      </c>
      <c r="E285" s="112">
        <f t="shared" si="63"/>
        <v>2</v>
      </c>
      <c r="F285" s="112">
        <f t="shared" si="63"/>
        <v>6</v>
      </c>
      <c r="G285" s="112">
        <f t="shared" si="63"/>
        <v>3</v>
      </c>
      <c r="H285" s="112">
        <f t="shared" si="63"/>
        <v>1</v>
      </c>
      <c r="I285" s="112">
        <f t="shared" si="63"/>
        <v>1</v>
      </c>
      <c r="J285" s="112">
        <f t="shared" si="63"/>
        <v>4</v>
      </c>
      <c r="K285" s="112">
        <f t="shared" si="63"/>
        <v>3</v>
      </c>
      <c r="L285" s="112">
        <f t="shared" si="63"/>
        <v>1</v>
      </c>
      <c r="M285" s="112">
        <f t="shared" si="63"/>
        <v>0</v>
      </c>
      <c r="N285" s="112">
        <f t="shared" si="63"/>
        <v>0</v>
      </c>
      <c r="O285" s="112">
        <f t="shared" si="63"/>
        <v>0</v>
      </c>
      <c r="P285" s="112">
        <f t="shared" si="63"/>
        <v>0</v>
      </c>
      <c r="Q285" s="86">
        <f>SUM(D285:P285)</f>
        <v>22</v>
      </c>
      <c r="R285" s="44"/>
      <c r="S285" s="44"/>
      <c r="T285" s="44"/>
      <c r="U285" s="44"/>
      <c r="V285" s="44"/>
    </row>
    <row r="286" spans="1:22" hidden="1">
      <c r="D286" s="120">
        <f>SUM(D283:D284)</f>
        <v>85</v>
      </c>
      <c r="E286" s="120">
        <f t="shared" ref="E286:L286" si="64">SUM(E283:E284)</f>
        <v>154</v>
      </c>
      <c r="F286" s="120">
        <f t="shared" si="64"/>
        <v>175</v>
      </c>
      <c r="G286" s="120">
        <f t="shared" si="64"/>
        <v>135</v>
      </c>
      <c r="H286" s="120">
        <f t="shared" si="64"/>
        <v>25</v>
      </c>
      <c r="I286" s="120">
        <f t="shared" si="64"/>
        <v>19</v>
      </c>
      <c r="J286" s="120">
        <f t="shared" si="64"/>
        <v>190</v>
      </c>
      <c r="K286" s="120">
        <f t="shared" si="64"/>
        <v>173</v>
      </c>
      <c r="L286" s="120">
        <f t="shared" si="64"/>
        <v>32</v>
      </c>
    </row>
    <row r="287" spans="1:22" hidden="1"/>
    <row r="288" spans="1:22" s="80" customFormat="1" ht="12" hidden="1" thickBot="1">
      <c r="A288" s="79"/>
      <c r="F288" s="1985" t="s">
        <v>573</v>
      </c>
      <c r="G288" s="1986"/>
      <c r="H288" s="1986"/>
      <c r="I288" s="1986"/>
      <c r="J288" s="1986"/>
      <c r="K288" s="1986"/>
      <c r="L288" s="1987"/>
    </row>
    <row r="289" spans="2:15" hidden="1"/>
    <row r="290" spans="2:15" hidden="1"/>
    <row r="291" spans="2:15" ht="12" hidden="1" thickBot="1">
      <c r="B291" s="81"/>
      <c r="C291" s="168" t="s">
        <v>555</v>
      </c>
      <c r="D291" s="83" t="s">
        <v>453</v>
      </c>
      <c r="E291" s="84" t="s">
        <v>454</v>
      </c>
      <c r="F291" s="84" t="s">
        <v>455</v>
      </c>
      <c r="G291" s="84" t="s">
        <v>456</v>
      </c>
      <c r="H291" s="84" t="s">
        <v>457</v>
      </c>
      <c r="I291" s="169" t="s">
        <v>458</v>
      </c>
      <c r="J291" s="86" t="s">
        <v>379</v>
      </c>
      <c r="K291" s="86" t="s">
        <v>465</v>
      </c>
      <c r="L291" s="87" t="s">
        <v>466</v>
      </c>
      <c r="M291" s="88" t="s">
        <v>467</v>
      </c>
      <c r="N291" s="88" t="s">
        <v>468</v>
      </c>
      <c r="O291" s="142"/>
    </row>
    <row r="292" spans="2:15" ht="12" hidden="1" thickBot="1">
      <c r="B292" s="90"/>
      <c r="C292" s="170" t="s">
        <v>461</v>
      </c>
      <c r="D292" s="171">
        <v>72</v>
      </c>
      <c r="E292" s="172">
        <v>633</v>
      </c>
      <c r="F292" s="172">
        <v>1487</v>
      </c>
      <c r="G292" s="172">
        <v>1542</v>
      </c>
      <c r="H292" s="172">
        <v>913</v>
      </c>
      <c r="I292" s="173">
        <v>427</v>
      </c>
      <c r="J292" s="86">
        <f>SUM(D292:I292)</f>
        <v>5074</v>
      </c>
      <c r="K292" s="95"/>
      <c r="L292" s="95">
        <v>5060</v>
      </c>
      <c r="M292" s="96"/>
      <c r="N292" s="125" t="s">
        <v>70</v>
      </c>
      <c r="O292" s="44"/>
    </row>
    <row r="293" spans="2:15" ht="12" hidden="1" thickBot="1">
      <c r="B293" s="99" t="s">
        <v>25</v>
      </c>
      <c r="C293" s="100">
        <v>4702048433</v>
      </c>
      <c r="D293" s="163">
        <v>18</v>
      </c>
      <c r="E293" s="163">
        <v>92</v>
      </c>
      <c r="F293" s="163">
        <v>250</v>
      </c>
      <c r="G293" s="163">
        <v>278</v>
      </c>
      <c r="H293" s="163">
        <v>176</v>
      </c>
      <c r="I293" s="164">
        <v>111</v>
      </c>
      <c r="J293" s="86">
        <f>SUM(D293:I293)</f>
        <v>925</v>
      </c>
      <c r="K293" s="109" t="s">
        <v>263</v>
      </c>
      <c r="L293" s="110"/>
      <c r="M293" s="44"/>
      <c r="N293" s="44"/>
      <c r="O293" s="44"/>
    </row>
    <row r="294" spans="2:15" ht="12" hidden="1" thickBot="1">
      <c r="B294" s="99" t="s">
        <v>25</v>
      </c>
      <c r="C294" s="100" t="s">
        <v>574</v>
      </c>
      <c r="D294" s="163">
        <v>52</v>
      </c>
      <c r="E294" s="163">
        <v>529</v>
      </c>
      <c r="F294" s="163">
        <v>1209</v>
      </c>
      <c r="G294" s="163">
        <v>1226</v>
      </c>
      <c r="H294" s="163">
        <v>714</v>
      </c>
      <c r="I294" s="164">
        <v>308</v>
      </c>
      <c r="J294" s="86">
        <f>SUM(D294:I294)</f>
        <v>4038</v>
      </c>
      <c r="K294" s="109" t="s">
        <v>575</v>
      </c>
      <c r="L294" s="110"/>
      <c r="M294" s="44"/>
      <c r="N294" s="44"/>
      <c r="O294" s="44"/>
    </row>
    <row r="295" spans="2:15" ht="12" hidden="1" thickBot="1">
      <c r="B295" s="44"/>
      <c r="C295" s="111" t="s">
        <v>470</v>
      </c>
      <c r="D295" s="112">
        <f t="shared" ref="D295:I295" si="65">D292-D293-D294</f>
        <v>2</v>
      </c>
      <c r="E295" s="112">
        <f t="shared" si="65"/>
        <v>12</v>
      </c>
      <c r="F295" s="112">
        <f t="shared" si="65"/>
        <v>28</v>
      </c>
      <c r="G295" s="112">
        <f t="shared" si="65"/>
        <v>38</v>
      </c>
      <c r="H295" s="112">
        <f t="shared" si="65"/>
        <v>23</v>
      </c>
      <c r="I295" s="112">
        <f t="shared" si="65"/>
        <v>8</v>
      </c>
      <c r="J295" s="86">
        <f>SUM(D295:I295)</f>
        <v>111</v>
      </c>
      <c r="K295" s="44"/>
      <c r="L295" s="44"/>
      <c r="M295" s="44"/>
      <c r="N295" s="44"/>
      <c r="O295" s="44"/>
    </row>
    <row r="296" spans="2:15" hidden="1"/>
    <row r="297" spans="2:15" hidden="1"/>
    <row r="298" spans="2:15" ht="12" hidden="1" thickBot="1">
      <c r="B298" s="81"/>
      <c r="C298" s="168" t="s">
        <v>74</v>
      </c>
      <c r="D298" s="83" t="s">
        <v>453</v>
      </c>
      <c r="E298" s="84" t="s">
        <v>454</v>
      </c>
      <c r="F298" s="84" t="s">
        <v>455</v>
      </c>
      <c r="G298" s="84" t="s">
        <v>456</v>
      </c>
      <c r="H298" s="84" t="s">
        <v>457</v>
      </c>
      <c r="I298" s="169" t="s">
        <v>458</v>
      </c>
      <c r="J298" s="86" t="s">
        <v>379</v>
      </c>
      <c r="K298" s="86" t="s">
        <v>465</v>
      </c>
      <c r="L298" s="87" t="s">
        <v>466</v>
      </c>
      <c r="M298" s="88" t="s">
        <v>467</v>
      </c>
      <c r="N298" s="88" t="s">
        <v>468</v>
      </c>
      <c r="O298" s="142"/>
    </row>
    <row r="299" spans="2:15" ht="12" hidden="1" thickBot="1">
      <c r="B299" s="90"/>
      <c r="C299" s="170" t="s">
        <v>461</v>
      </c>
      <c r="D299" s="171">
        <v>149</v>
      </c>
      <c r="E299" s="172">
        <v>493</v>
      </c>
      <c r="F299" s="172">
        <v>744</v>
      </c>
      <c r="G299" s="172">
        <v>556</v>
      </c>
      <c r="H299" s="172">
        <v>183</v>
      </c>
      <c r="I299" s="173">
        <v>77</v>
      </c>
      <c r="J299" s="86">
        <f t="shared" ref="J299:J304" si="66">SUM(D299:I299)</f>
        <v>2202</v>
      </c>
      <c r="K299" s="95"/>
      <c r="L299" s="95">
        <v>2113</v>
      </c>
      <c r="M299" s="96"/>
      <c r="N299" s="125"/>
      <c r="O299" s="44"/>
    </row>
    <row r="300" spans="2:15" ht="12" hidden="1" thickBot="1">
      <c r="B300" s="99" t="s">
        <v>71</v>
      </c>
      <c r="C300" s="176" t="s">
        <v>576</v>
      </c>
      <c r="D300" s="177">
        <v>19</v>
      </c>
      <c r="E300" s="177">
        <v>84</v>
      </c>
      <c r="F300" s="177">
        <v>125</v>
      </c>
      <c r="G300" s="177">
        <v>76</v>
      </c>
      <c r="H300" s="177">
        <v>19</v>
      </c>
      <c r="I300" s="178">
        <v>3</v>
      </c>
      <c r="J300" s="179">
        <f t="shared" si="66"/>
        <v>326</v>
      </c>
      <c r="K300" s="180" t="s">
        <v>335</v>
      </c>
      <c r="L300" s="181">
        <v>46026</v>
      </c>
      <c r="M300" s="44"/>
      <c r="N300" s="44"/>
      <c r="O300" s="44"/>
    </row>
    <row r="301" spans="2:15" ht="12" hidden="1" thickBot="1">
      <c r="B301" s="99" t="s">
        <v>71</v>
      </c>
      <c r="C301" s="176" t="s">
        <v>577</v>
      </c>
      <c r="D301" s="177">
        <v>114</v>
      </c>
      <c r="E301" s="177">
        <v>314</v>
      </c>
      <c r="F301" s="177">
        <v>386</v>
      </c>
      <c r="G301" s="177">
        <v>238</v>
      </c>
      <c r="H301" s="177">
        <v>49</v>
      </c>
      <c r="I301" s="178">
        <v>22</v>
      </c>
      <c r="J301" s="179">
        <f t="shared" si="66"/>
        <v>1123</v>
      </c>
      <c r="K301" s="180" t="s">
        <v>335</v>
      </c>
      <c r="L301" s="181">
        <v>46026</v>
      </c>
      <c r="M301" s="44"/>
      <c r="N301" s="44"/>
      <c r="O301" s="44"/>
    </row>
    <row r="302" spans="2:15" ht="12" hidden="1" thickBot="1">
      <c r="B302" s="99" t="s">
        <v>238</v>
      </c>
      <c r="C302" s="100" t="s">
        <v>578</v>
      </c>
      <c r="D302" s="163">
        <v>6</v>
      </c>
      <c r="E302" s="163">
        <v>45</v>
      </c>
      <c r="F302" s="163">
        <v>109</v>
      </c>
      <c r="G302" s="163">
        <v>104</v>
      </c>
      <c r="H302" s="163">
        <v>30</v>
      </c>
      <c r="I302" s="164">
        <v>6</v>
      </c>
      <c r="J302" s="86">
        <f>SUM(D302:I302)</f>
        <v>300</v>
      </c>
      <c r="K302" s="109" t="s">
        <v>335</v>
      </c>
      <c r="L302" s="110">
        <v>46019</v>
      </c>
      <c r="M302" s="44"/>
      <c r="N302" s="44"/>
      <c r="O302" s="44"/>
    </row>
    <row r="303" spans="2:15" ht="12" hidden="1" thickBot="1">
      <c r="B303" s="99" t="s">
        <v>102</v>
      </c>
      <c r="C303" s="100" t="s">
        <v>579</v>
      </c>
      <c r="D303" s="163">
        <v>8</v>
      </c>
      <c r="E303" s="163">
        <v>41</v>
      </c>
      <c r="F303" s="163">
        <v>111</v>
      </c>
      <c r="G303" s="163">
        <v>123</v>
      </c>
      <c r="H303" s="163">
        <v>82</v>
      </c>
      <c r="I303" s="164">
        <v>45</v>
      </c>
      <c r="J303" s="86">
        <f>SUM(D303:I303)</f>
        <v>410</v>
      </c>
      <c r="K303" s="109" t="s">
        <v>335</v>
      </c>
      <c r="L303" s="110">
        <v>46005</v>
      </c>
      <c r="M303" s="44"/>
      <c r="N303" s="44"/>
      <c r="O303" s="44"/>
    </row>
    <row r="304" spans="2:15" ht="12" hidden="1" thickBot="1">
      <c r="B304" s="44"/>
      <c r="C304" s="111" t="s">
        <v>470</v>
      </c>
      <c r="D304" s="112">
        <f t="shared" ref="D304:I304" si="67">D299-D300-D301-D302-D303</f>
        <v>2</v>
      </c>
      <c r="E304" s="112">
        <f t="shared" si="67"/>
        <v>9</v>
      </c>
      <c r="F304" s="112">
        <f t="shared" si="67"/>
        <v>13</v>
      </c>
      <c r="G304" s="112">
        <f t="shared" si="67"/>
        <v>15</v>
      </c>
      <c r="H304" s="112">
        <f t="shared" si="67"/>
        <v>3</v>
      </c>
      <c r="I304" s="112">
        <f t="shared" si="67"/>
        <v>1</v>
      </c>
      <c r="J304" s="86">
        <f t="shared" si="66"/>
        <v>43</v>
      </c>
      <c r="K304" s="44"/>
      <c r="L304" s="44"/>
      <c r="M304" s="44"/>
      <c r="N304" s="44"/>
      <c r="O304" s="44"/>
    </row>
    <row r="305" spans="2:22" hidden="1"/>
    <row r="306" spans="2:22" hidden="1"/>
    <row r="307" spans="2:22" ht="12" hidden="1" thickBot="1">
      <c r="B307" s="81"/>
      <c r="C307" s="168" t="s">
        <v>580</v>
      </c>
      <c r="D307" s="84" t="s">
        <v>482</v>
      </c>
      <c r="E307" s="84" t="s">
        <v>483</v>
      </c>
      <c r="F307" s="84" t="s">
        <v>484</v>
      </c>
      <c r="G307" s="84" t="s">
        <v>485</v>
      </c>
      <c r="H307" s="85" t="s">
        <v>486</v>
      </c>
      <c r="I307" s="85" t="s">
        <v>487</v>
      </c>
      <c r="J307" s="85" t="s">
        <v>488</v>
      </c>
      <c r="K307" s="85" t="s">
        <v>489</v>
      </c>
      <c r="L307" s="85" t="s">
        <v>490</v>
      </c>
      <c r="M307" s="85" t="s">
        <v>491</v>
      </c>
      <c r="N307" s="85" t="s">
        <v>492</v>
      </c>
      <c r="O307" s="85" t="s">
        <v>494</v>
      </c>
      <c r="P307" s="85" t="s">
        <v>493</v>
      </c>
      <c r="Q307" s="86" t="s">
        <v>379</v>
      </c>
      <c r="R307" s="86" t="s">
        <v>475</v>
      </c>
      <c r="S307" s="87" t="s">
        <v>466</v>
      </c>
      <c r="T307" s="88" t="s">
        <v>467</v>
      </c>
      <c r="U307" s="88" t="s">
        <v>468</v>
      </c>
      <c r="V307" s="142"/>
    </row>
    <row r="308" spans="2:22" ht="12" hidden="1" thickBot="1">
      <c r="B308" s="122"/>
      <c r="C308" s="91" t="s">
        <v>461</v>
      </c>
      <c r="D308" s="93">
        <v>59</v>
      </c>
      <c r="E308" s="93">
        <v>97</v>
      </c>
      <c r="F308" s="93">
        <v>121</v>
      </c>
      <c r="G308" s="93">
        <v>80</v>
      </c>
      <c r="H308" s="94">
        <v>25</v>
      </c>
      <c r="I308" s="94">
        <v>192</v>
      </c>
      <c r="J308" s="94">
        <v>314</v>
      </c>
      <c r="K308" s="94">
        <v>222</v>
      </c>
      <c r="L308" s="94">
        <v>101</v>
      </c>
      <c r="M308" s="94">
        <v>50</v>
      </c>
      <c r="N308" s="94">
        <v>7</v>
      </c>
      <c r="O308" s="94">
        <v>1</v>
      </c>
      <c r="P308" s="94">
        <v>1</v>
      </c>
      <c r="Q308" s="86">
        <f>SUM(D308:P308)</f>
        <v>1270</v>
      </c>
      <c r="R308" s="124">
        <f>+Q309+Q310</f>
        <v>1234</v>
      </c>
      <c r="S308" s="95">
        <v>1220</v>
      </c>
      <c r="T308" s="96">
        <f>R308/Q308*100</f>
        <v>97.165354330708666</v>
      </c>
      <c r="U308" s="163" t="s">
        <v>70</v>
      </c>
      <c r="V308" s="44"/>
    </row>
    <row r="309" spans="2:22" ht="12" hidden="1" thickBot="1">
      <c r="B309" s="99" t="s">
        <v>102</v>
      </c>
      <c r="C309" s="100" t="s">
        <v>581</v>
      </c>
      <c r="D309" s="139">
        <v>21</v>
      </c>
      <c r="E309" s="139">
        <v>39</v>
      </c>
      <c r="F309" s="139">
        <v>51</v>
      </c>
      <c r="G309" s="139">
        <v>36</v>
      </c>
      <c r="H309" s="144">
        <v>12</v>
      </c>
      <c r="I309" s="144"/>
      <c r="J309" s="144">
        <v>63</v>
      </c>
      <c r="K309" s="144">
        <v>45</v>
      </c>
      <c r="L309" s="144">
        <v>21</v>
      </c>
      <c r="M309" s="144">
        <v>12</v>
      </c>
      <c r="N309" s="144"/>
      <c r="O309" s="144"/>
      <c r="P309" s="144"/>
      <c r="Q309" s="86">
        <f>SUM(D309:P309)</f>
        <v>300</v>
      </c>
      <c r="R309" s="143" t="s">
        <v>335</v>
      </c>
      <c r="S309" s="110">
        <v>46005</v>
      </c>
      <c r="T309" s="44"/>
      <c r="U309" s="44"/>
      <c r="V309" s="44"/>
    </row>
    <row r="310" spans="2:22" ht="12" hidden="1" thickBot="1">
      <c r="B310" s="99" t="s">
        <v>25</v>
      </c>
      <c r="C310" s="100" t="s">
        <v>582</v>
      </c>
      <c r="D310" s="139">
        <v>37</v>
      </c>
      <c r="E310" s="139">
        <v>55</v>
      </c>
      <c r="F310" s="139">
        <v>64</v>
      </c>
      <c r="G310" s="139">
        <v>42</v>
      </c>
      <c r="H310" s="144">
        <v>12</v>
      </c>
      <c r="I310" s="144">
        <v>183</v>
      </c>
      <c r="J310" s="144">
        <v>245</v>
      </c>
      <c r="K310" s="144">
        <v>174</v>
      </c>
      <c r="L310" s="144">
        <v>76</v>
      </c>
      <c r="M310" s="144">
        <v>37</v>
      </c>
      <c r="N310" s="144">
        <v>7</v>
      </c>
      <c r="O310" s="144">
        <v>1</v>
      </c>
      <c r="P310" s="144">
        <v>1</v>
      </c>
      <c r="Q310" s="86">
        <f>SUM(D310:P310)</f>
        <v>934</v>
      </c>
      <c r="R310" s="143" t="s">
        <v>263</v>
      </c>
      <c r="S310" s="110">
        <v>45991</v>
      </c>
      <c r="T310" s="44"/>
      <c r="U310" s="44"/>
      <c r="V310" s="44"/>
    </row>
    <row r="311" spans="2:22" ht="12" hidden="1" thickBot="1">
      <c r="B311" s="90"/>
      <c r="C311" s="111" t="s">
        <v>470</v>
      </c>
      <c r="D311" s="112">
        <f>D308-D309-D310</f>
        <v>1</v>
      </c>
      <c r="E311" s="112">
        <f t="shared" ref="E311:P311" si="68">E308-E309-E310</f>
        <v>3</v>
      </c>
      <c r="F311" s="112">
        <f t="shared" si="68"/>
        <v>6</v>
      </c>
      <c r="G311" s="112">
        <f t="shared" si="68"/>
        <v>2</v>
      </c>
      <c r="H311" s="112">
        <f t="shared" si="68"/>
        <v>1</v>
      </c>
      <c r="I311" s="112">
        <f t="shared" si="68"/>
        <v>9</v>
      </c>
      <c r="J311" s="112">
        <f t="shared" si="68"/>
        <v>6</v>
      </c>
      <c r="K311" s="112">
        <f t="shared" si="68"/>
        <v>3</v>
      </c>
      <c r="L311" s="112">
        <f t="shared" si="68"/>
        <v>4</v>
      </c>
      <c r="M311" s="112">
        <f t="shared" si="68"/>
        <v>1</v>
      </c>
      <c r="N311" s="112">
        <f t="shared" si="68"/>
        <v>0</v>
      </c>
      <c r="O311" s="112">
        <f t="shared" si="68"/>
        <v>0</v>
      </c>
      <c r="P311" s="112">
        <f t="shared" si="68"/>
        <v>0</v>
      </c>
      <c r="Q311" s="86">
        <f>SUM(D311:P311)</f>
        <v>36</v>
      </c>
      <c r="R311" s="44"/>
      <c r="S311" s="44"/>
      <c r="T311" s="44"/>
      <c r="U311" s="44"/>
      <c r="V311" s="44"/>
    </row>
    <row r="312" spans="2:22" hidden="1"/>
    <row r="313" spans="2:22" hidden="1"/>
    <row r="314" spans="2:22" hidden="1"/>
    <row r="315" spans="2:22" ht="12" hidden="1" thickBot="1">
      <c r="B315" s="81"/>
      <c r="C315" s="168" t="s">
        <v>85</v>
      </c>
      <c r="D315" s="83" t="s">
        <v>453</v>
      </c>
      <c r="E315" s="84" t="s">
        <v>454</v>
      </c>
      <c r="F315" s="84" t="s">
        <v>455</v>
      </c>
      <c r="G315" s="84" t="s">
        <v>456</v>
      </c>
      <c r="H315" s="84" t="s">
        <v>457</v>
      </c>
      <c r="I315" s="169" t="s">
        <v>458</v>
      </c>
      <c r="J315" s="86" t="s">
        <v>379</v>
      </c>
      <c r="K315" s="86" t="s">
        <v>465</v>
      </c>
      <c r="L315" s="87" t="s">
        <v>466</v>
      </c>
      <c r="M315" s="88" t="s">
        <v>467</v>
      </c>
      <c r="N315" s="88" t="s">
        <v>468</v>
      </c>
      <c r="O315" s="142"/>
    </row>
    <row r="316" spans="2:22" ht="12" hidden="1" thickBot="1">
      <c r="B316" s="90"/>
      <c r="C316" s="170" t="s">
        <v>461</v>
      </c>
      <c r="D316" s="171">
        <v>71</v>
      </c>
      <c r="E316" s="172">
        <v>253</v>
      </c>
      <c r="F316" s="172">
        <v>375</v>
      </c>
      <c r="G316" s="172">
        <v>269</v>
      </c>
      <c r="H316" s="172">
        <v>106</v>
      </c>
      <c r="I316" s="173">
        <v>52</v>
      </c>
      <c r="J316" s="86">
        <f t="shared" ref="J316:J322" si="69">SUM(D316:I316)</f>
        <v>1126</v>
      </c>
      <c r="K316" s="95"/>
      <c r="L316" s="95">
        <v>1124</v>
      </c>
      <c r="M316" s="96"/>
      <c r="N316" s="163" t="s">
        <v>86</v>
      </c>
      <c r="O316" s="44"/>
    </row>
    <row r="317" spans="2:22" ht="12" hidden="1" thickBot="1">
      <c r="B317" s="99" t="s">
        <v>25</v>
      </c>
      <c r="C317" s="100" t="s">
        <v>583</v>
      </c>
      <c r="D317" s="163">
        <v>21</v>
      </c>
      <c r="E317" s="163">
        <v>59</v>
      </c>
      <c r="F317" s="163">
        <v>100</v>
      </c>
      <c r="G317" s="163">
        <v>94</v>
      </c>
      <c r="H317" s="163">
        <v>56</v>
      </c>
      <c r="I317" s="164">
        <v>35</v>
      </c>
      <c r="J317" s="86">
        <f t="shared" si="69"/>
        <v>365</v>
      </c>
      <c r="K317" s="109" t="s">
        <v>263</v>
      </c>
      <c r="L317" s="110">
        <v>45998</v>
      </c>
      <c r="M317" s="44"/>
      <c r="N317" s="44"/>
      <c r="O317" s="44"/>
    </row>
    <row r="318" spans="2:22" ht="12" hidden="1" thickBot="1">
      <c r="B318" s="99" t="s">
        <v>102</v>
      </c>
      <c r="C318" s="100" t="s">
        <v>584</v>
      </c>
      <c r="D318" s="163"/>
      <c r="E318" s="163">
        <v>4</v>
      </c>
      <c r="F318" s="163">
        <v>13</v>
      </c>
      <c r="G318" s="163">
        <v>18</v>
      </c>
      <c r="H318" s="163">
        <v>13</v>
      </c>
      <c r="I318" s="164">
        <v>6</v>
      </c>
      <c r="J318" s="86">
        <f t="shared" si="69"/>
        <v>54</v>
      </c>
      <c r="K318" s="109" t="s">
        <v>335</v>
      </c>
      <c r="L318" s="110">
        <v>46005</v>
      </c>
      <c r="M318" s="44"/>
      <c r="N318" s="44"/>
      <c r="O318" s="44"/>
    </row>
    <row r="319" spans="2:22" ht="12" hidden="1" thickBot="1">
      <c r="B319" s="99" t="s">
        <v>187</v>
      </c>
      <c r="C319" s="100" t="s">
        <v>585</v>
      </c>
      <c r="D319" s="163">
        <v>12</v>
      </c>
      <c r="E319" s="163">
        <v>41</v>
      </c>
      <c r="F319" s="163">
        <v>56</v>
      </c>
      <c r="G319" s="163">
        <v>32</v>
      </c>
      <c r="H319" s="163">
        <v>6</v>
      </c>
      <c r="I319" s="164">
        <v>3</v>
      </c>
      <c r="J319" s="86">
        <f>SUM(D319:I319)</f>
        <v>150</v>
      </c>
      <c r="K319" s="109"/>
      <c r="L319" s="110">
        <v>46012</v>
      </c>
      <c r="M319" s="44"/>
      <c r="N319" s="44"/>
      <c r="O319" s="44"/>
    </row>
    <row r="320" spans="2:22" ht="12" hidden="1" thickBot="1">
      <c r="B320" s="99" t="s">
        <v>71</v>
      </c>
      <c r="C320" s="176" t="s">
        <v>586</v>
      </c>
      <c r="D320" s="177">
        <v>16</v>
      </c>
      <c r="E320" s="177">
        <v>51</v>
      </c>
      <c r="F320" s="177">
        <v>65</v>
      </c>
      <c r="G320" s="177">
        <v>40</v>
      </c>
      <c r="H320" s="177">
        <v>9</v>
      </c>
      <c r="I320" s="178">
        <v>4</v>
      </c>
      <c r="J320" s="179">
        <f>SUM(D320:I320)</f>
        <v>185</v>
      </c>
      <c r="K320" s="180"/>
      <c r="L320" s="181">
        <v>46026</v>
      </c>
      <c r="M320" s="44"/>
      <c r="N320" s="44"/>
      <c r="O320" s="44"/>
    </row>
    <row r="321" spans="1:15" ht="12" hidden="1" thickBot="1">
      <c r="B321" s="99" t="s">
        <v>71</v>
      </c>
      <c r="C321" s="176" t="s">
        <v>587</v>
      </c>
      <c r="D321" s="177">
        <v>22</v>
      </c>
      <c r="E321" s="177">
        <v>93</v>
      </c>
      <c r="F321" s="177">
        <v>131</v>
      </c>
      <c r="G321" s="177">
        <v>81</v>
      </c>
      <c r="H321" s="177">
        <v>21</v>
      </c>
      <c r="I321" s="178"/>
      <c r="J321" s="179">
        <f>SUM(D321:I321)</f>
        <v>348</v>
      </c>
      <c r="K321" s="180"/>
      <c r="L321" s="181">
        <v>46026</v>
      </c>
      <c r="M321" s="44"/>
      <c r="N321" s="44"/>
      <c r="O321" s="44"/>
    </row>
    <row r="322" spans="1:15" ht="12" hidden="1" thickBot="1">
      <c r="B322" s="44"/>
      <c r="C322" s="111" t="s">
        <v>470</v>
      </c>
      <c r="D322" s="112">
        <f t="shared" ref="D322:I322" si="70">D316-D317-D318-D319-D320-D321</f>
        <v>0</v>
      </c>
      <c r="E322" s="112">
        <f t="shared" si="70"/>
        <v>5</v>
      </c>
      <c r="F322" s="112">
        <f t="shared" si="70"/>
        <v>10</v>
      </c>
      <c r="G322" s="112">
        <f t="shared" si="70"/>
        <v>4</v>
      </c>
      <c r="H322" s="112">
        <f t="shared" si="70"/>
        <v>1</v>
      </c>
      <c r="I322" s="112">
        <f t="shared" si="70"/>
        <v>4</v>
      </c>
      <c r="J322" s="86">
        <f t="shared" si="69"/>
        <v>24</v>
      </c>
      <c r="K322" s="44"/>
      <c r="L322" s="44"/>
      <c r="M322" s="44"/>
      <c r="N322" s="44"/>
      <c r="O322" s="44"/>
    </row>
    <row r="323" spans="1:15" hidden="1"/>
    <row r="324" spans="1:15" hidden="1"/>
    <row r="325" spans="1:15" hidden="1"/>
    <row r="326" spans="1:15" s="80" customFormat="1" ht="12" hidden="1" thickBot="1">
      <c r="A326" s="79"/>
      <c r="F326" s="1985" t="s">
        <v>588</v>
      </c>
      <c r="G326" s="1986"/>
      <c r="H326" s="1986"/>
      <c r="I326" s="1986"/>
      <c r="J326" s="1986"/>
      <c r="K326" s="1986"/>
      <c r="L326" s="1987"/>
    </row>
    <row r="327" spans="1:15" hidden="1"/>
    <row r="328" spans="1:15" ht="12" hidden="1" thickBot="1">
      <c r="B328" s="81"/>
      <c r="C328" s="190" t="s">
        <v>589</v>
      </c>
      <c r="D328" s="83" t="s">
        <v>453</v>
      </c>
      <c r="E328" s="84" t="s">
        <v>454</v>
      </c>
      <c r="F328" s="84" t="s">
        <v>455</v>
      </c>
      <c r="G328" s="84" t="s">
        <v>456</v>
      </c>
      <c r="H328" s="84" t="s">
        <v>457</v>
      </c>
      <c r="I328" s="169" t="s">
        <v>458</v>
      </c>
      <c r="J328" s="86" t="s">
        <v>379</v>
      </c>
      <c r="K328" s="86" t="s">
        <v>465</v>
      </c>
      <c r="L328" s="87" t="s">
        <v>466</v>
      </c>
      <c r="M328" s="88" t="s">
        <v>467</v>
      </c>
      <c r="N328" s="88" t="s">
        <v>468</v>
      </c>
      <c r="O328" s="142"/>
    </row>
    <row r="329" spans="1:15" ht="12" hidden="1" thickBot="1">
      <c r="B329" s="90"/>
      <c r="C329" s="191" t="s">
        <v>461</v>
      </c>
      <c r="D329" s="171">
        <v>23</v>
      </c>
      <c r="E329" s="172">
        <v>144</v>
      </c>
      <c r="F329" s="172">
        <v>332</v>
      </c>
      <c r="G329" s="172">
        <v>333</v>
      </c>
      <c r="H329" s="172">
        <v>182</v>
      </c>
      <c r="I329" s="173">
        <v>62</v>
      </c>
      <c r="J329" s="86">
        <f t="shared" ref="J329:J335" si="71">SUM(D329:I329)</f>
        <v>1076</v>
      </c>
      <c r="K329" s="95"/>
      <c r="L329" s="95">
        <v>1035</v>
      </c>
      <c r="M329" s="96"/>
      <c r="N329" s="189" t="s">
        <v>590</v>
      </c>
      <c r="O329" s="44"/>
    </row>
    <row r="330" spans="1:15" ht="12" hidden="1" thickBot="1">
      <c r="B330" s="74" t="s">
        <v>71</v>
      </c>
      <c r="C330" s="74" t="s">
        <v>591</v>
      </c>
      <c r="D330" s="163"/>
      <c r="E330" s="163"/>
      <c r="F330" s="163"/>
      <c r="G330" s="163"/>
      <c r="H330" s="163"/>
      <c r="I330" s="164"/>
      <c r="J330" s="86">
        <f t="shared" si="71"/>
        <v>0</v>
      </c>
      <c r="K330" s="109"/>
      <c r="L330" s="110">
        <v>46012</v>
      </c>
      <c r="M330" s="44"/>
      <c r="N330" s="44"/>
      <c r="O330" s="44"/>
    </row>
    <row r="331" spans="1:15" ht="12" hidden="1" thickBot="1">
      <c r="B331" s="74" t="s">
        <v>102</v>
      </c>
      <c r="C331" s="74" t="s">
        <v>592</v>
      </c>
      <c r="D331" s="163"/>
      <c r="E331" s="163"/>
      <c r="F331" s="163"/>
      <c r="G331" s="163"/>
      <c r="H331" s="163"/>
      <c r="I331" s="164"/>
      <c r="J331" s="86">
        <f t="shared" si="71"/>
        <v>0</v>
      </c>
      <c r="K331" s="109"/>
      <c r="L331" s="110">
        <v>46012</v>
      </c>
      <c r="M331" s="44"/>
      <c r="N331" s="44"/>
      <c r="O331" s="44"/>
    </row>
    <row r="332" spans="1:15" ht="12" hidden="1" thickBot="1">
      <c r="B332" s="74" t="s">
        <v>25</v>
      </c>
      <c r="C332" s="74" t="s">
        <v>593</v>
      </c>
      <c r="D332" s="163"/>
      <c r="E332" s="163"/>
      <c r="F332" s="163"/>
      <c r="G332" s="163"/>
      <c r="H332" s="163"/>
      <c r="I332" s="164"/>
      <c r="J332" s="86">
        <f t="shared" si="71"/>
        <v>0</v>
      </c>
      <c r="K332" s="109"/>
      <c r="L332" s="110">
        <v>46012</v>
      </c>
      <c r="M332" s="44"/>
      <c r="N332" s="44"/>
      <c r="O332" s="44"/>
    </row>
    <row r="333" spans="1:15" ht="12" hidden="1" thickBot="1">
      <c r="B333" s="74" t="s">
        <v>238</v>
      </c>
      <c r="C333" s="74" t="s">
        <v>594</v>
      </c>
      <c r="D333" s="163"/>
      <c r="E333" s="163"/>
      <c r="F333" s="163"/>
      <c r="G333" s="163"/>
      <c r="H333" s="163"/>
      <c r="I333" s="164"/>
      <c r="J333" s="86">
        <f>SUM(D333:I333)</f>
        <v>0</v>
      </c>
      <c r="K333" s="109"/>
      <c r="L333" s="110">
        <v>46012</v>
      </c>
      <c r="M333" s="44"/>
      <c r="N333" s="44"/>
      <c r="O333" s="44"/>
    </row>
    <row r="334" spans="1:15" ht="12" hidden="1" thickBot="1">
      <c r="B334" s="74" t="s">
        <v>187</v>
      </c>
      <c r="C334" s="74" t="s">
        <v>595</v>
      </c>
      <c r="D334" s="163"/>
      <c r="E334" s="163"/>
      <c r="F334" s="163"/>
      <c r="G334" s="163"/>
      <c r="H334" s="163"/>
      <c r="I334" s="164"/>
      <c r="J334" s="86">
        <f t="shared" si="71"/>
        <v>0</v>
      </c>
      <c r="K334" s="109"/>
      <c r="L334" s="110">
        <v>46012</v>
      </c>
      <c r="M334" s="44"/>
      <c r="N334" s="44"/>
      <c r="O334" s="44"/>
    </row>
    <row r="335" spans="1:15" ht="12" hidden="1" thickBot="1">
      <c r="B335" s="74" t="s">
        <v>102</v>
      </c>
      <c r="C335" s="74" t="s">
        <v>596</v>
      </c>
      <c r="D335" s="163"/>
      <c r="E335" s="163"/>
      <c r="F335" s="163"/>
      <c r="G335" s="163"/>
      <c r="H335" s="163"/>
      <c r="I335" s="164"/>
      <c r="J335" s="86">
        <f t="shared" si="71"/>
        <v>0</v>
      </c>
      <c r="K335" s="109"/>
      <c r="L335" s="110">
        <v>46012</v>
      </c>
      <c r="M335" s="44"/>
      <c r="N335" s="44"/>
      <c r="O335" s="44"/>
    </row>
    <row r="336" spans="1:15" ht="12" hidden="1" thickBot="1">
      <c r="B336" s="44"/>
      <c r="C336" s="111" t="s">
        <v>470</v>
      </c>
      <c r="D336" s="112">
        <f t="shared" ref="D336:I336" si="72">D329-D330-D331-D332-D333-D334-D335</f>
        <v>23</v>
      </c>
      <c r="E336" s="112">
        <f t="shared" si="72"/>
        <v>144</v>
      </c>
      <c r="F336" s="112">
        <f t="shared" si="72"/>
        <v>332</v>
      </c>
      <c r="G336" s="112">
        <f t="shared" si="72"/>
        <v>333</v>
      </c>
      <c r="H336" s="112">
        <f t="shared" si="72"/>
        <v>182</v>
      </c>
      <c r="I336" s="112">
        <f t="shared" si="72"/>
        <v>62</v>
      </c>
      <c r="J336" s="86">
        <f>SUM(D336:I336)</f>
        <v>1076</v>
      </c>
      <c r="K336" s="44"/>
      <c r="L336" s="44"/>
      <c r="M336" s="44"/>
      <c r="N336" s="44"/>
      <c r="O336" s="44"/>
    </row>
    <row r="337" spans="2:15" hidden="1"/>
    <row r="338" spans="2:15" hidden="1"/>
    <row r="339" spans="2:15" ht="12" hidden="1" thickBot="1">
      <c r="B339" s="81"/>
      <c r="C339" s="190" t="s">
        <v>597</v>
      </c>
      <c r="D339" s="83" t="s">
        <v>453</v>
      </c>
      <c r="E339" s="84" t="s">
        <v>454</v>
      </c>
      <c r="F339" s="84" t="s">
        <v>455</v>
      </c>
      <c r="G339" s="84" t="s">
        <v>456</v>
      </c>
      <c r="H339" s="84" t="s">
        <v>457</v>
      </c>
      <c r="I339" s="169" t="s">
        <v>458</v>
      </c>
      <c r="J339" s="86" t="s">
        <v>379</v>
      </c>
      <c r="K339" s="86" t="s">
        <v>465</v>
      </c>
      <c r="L339" s="87" t="s">
        <v>466</v>
      </c>
      <c r="M339" s="88" t="s">
        <v>467</v>
      </c>
      <c r="N339" s="88" t="s">
        <v>468</v>
      </c>
      <c r="O339" s="142"/>
    </row>
    <row r="340" spans="2:15" ht="12" hidden="1" thickBot="1">
      <c r="B340" s="90"/>
      <c r="C340" s="191" t="s">
        <v>461</v>
      </c>
      <c r="D340" s="171">
        <v>30</v>
      </c>
      <c r="E340" s="172">
        <v>134</v>
      </c>
      <c r="F340" s="172">
        <v>320</v>
      </c>
      <c r="G340" s="172">
        <v>333</v>
      </c>
      <c r="H340" s="172">
        <v>178</v>
      </c>
      <c r="I340" s="173">
        <v>59</v>
      </c>
      <c r="J340" s="86">
        <f t="shared" ref="J340:J346" si="73">SUM(D340:I340)</f>
        <v>1054</v>
      </c>
      <c r="K340" s="95"/>
      <c r="L340" s="95">
        <v>996</v>
      </c>
      <c r="M340" s="96"/>
      <c r="N340" s="189" t="s">
        <v>598</v>
      </c>
      <c r="O340" s="44"/>
    </row>
    <row r="341" spans="2:15" ht="12" hidden="1" thickBot="1">
      <c r="B341" s="74" t="s">
        <v>238</v>
      </c>
      <c r="C341" s="74" t="s">
        <v>599</v>
      </c>
      <c r="D341" s="163"/>
      <c r="E341" s="163"/>
      <c r="F341" s="163"/>
      <c r="G341" s="163"/>
      <c r="H341" s="163"/>
      <c r="I341" s="164"/>
      <c r="J341" s="86">
        <f t="shared" si="73"/>
        <v>0</v>
      </c>
      <c r="K341" s="109"/>
      <c r="L341" s="110">
        <v>46012</v>
      </c>
      <c r="M341" s="44"/>
      <c r="N341" s="44"/>
      <c r="O341" s="44"/>
    </row>
    <row r="342" spans="2:15" ht="12" hidden="1" thickBot="1">
      <c r="B342" s="74" t="s">
        <v>71</v>
      </c>
      <c r="C342" s="74" t="s">
        <v>600</v>
      </c>
      <c r="D342" s="163"/>
      <c r="E342" s="163"/>
      <c r="F342" s="163"/>
      <c r="G342" s="163"/>
      <c r="H342" s="163"/>
      <c r="I342" s="164"/>
      <c r="J342" s="86">
        <f t="shared" si="73"/>
        <v>0</v>
      </c>
      <c r="K342" s="109"/>
      <c r="L342" s="110">
        <v>46012</v>
      </c>
      <c r="M342" s="44"/>
      <c r="N342" s="44"/>
      <c r="O342" s="44"/>
    </row>
    <row r="343" spans="2:15" ht="12" hidden="1" thickBot="1">
      <c r="B343" s="74" t="s">
        <v>102</v>
      </c>
      <c r="C343" s="74" t="s">
        <v>601</v>
      </c>
      <c r="D343" s="163"/>
      <c r="E343" s="163"/>
      <c r="F343" s="163"/>
      <c r="G343" s="163"/>
      <c r="H343" s="163"/>
      <c r="I343" s="164"/>
      <c r="J343" s="86">
        <f t="shared" si="73"/>
        <v>0</v>
      </c>
      <c r="K343" s="109"/>
      <c r="L343" s="110">
        <v>46012</v>
      </c>
      <c r="M343" s="44"/>
      <c r="N343" s="44"/>
      <c r="O343" s="44"/>
    </row>
    <row r="344" spans="2:15" ht="12" hidden="1" thickBot="1">
      <c r="B344" s="74" t="s">
        <v>102</v>
      </c>
      <c r="C344" s="74" t="s">
        <v>602</v>
      </c>
      <c r="D344" s="163"/>
      <c r="E344" s="163"/>
      <c r="F344" s="163"/>
      <c r="G344" s="163"/>
      <c r="H344" s="163"/>
      <c r="I344" s="164"/>
      <c r="J344" s="86">
        <f t="shared" si="73"/>
        <v>0</v>
      </c>
      <c r="K344" s="109"/>
      <c r="L344" s="110">
        <v>46012</v>
      </c>
      <c r="M344" s="44"/>
      <c r="N344" s="44"/>
      <c r="O344" s="44"/>
    </row>
    <row r="345" spans="2:15" ht="12" hidden="1" thickBot="1">
      <c r="B345" s="74" t="s">
        <v>187</v>
      </c>
      <c r="C345" s="74" t="s">
        <v>603</v>
      </c>
      <c r="D345" s="163"/>
      <c r="E345" s="163"/>
      <c r="F345" s="163"/>
      <c r="G345" s="163"/>
      <c r="H345" s="163"/>
      <c r="I345" s="164"/>
      <c r="J345" s="86">
        <f t="shared" si="73"/>
        <v>0</v>
      </c>
      <c r="K345" s="109"/>
      <c r="L345" s="110">
        <v>46012</v>
      </c>
      <c r="M345" s="44"/>
      <c r="N345" s="44"/>
      <c r="O345" s="44"/>
    </row>
    <row r="346" spans="2:15" ht="12" hidden="1" thickBot="1">
      <c r="B346" s="74" t="s">
        <v>25</v>
      </c>
      <c r="C346" s="74" t="s">
        <v>604</v>
      </c>
      <c r="D346" s="163"/>
      <c r="E346" s="163"/>
      <c r="F346" s="163"/>
      <c r="G346" s="163"/>
      <c r="H346" s="163"/>
      <c r="I346" s="164"/>
      <c r="J346" s="86">
        <f t="shared" si="73"/>
        <v>0</v>
      </c>
      <c r="K346" s="109"/>
      <c r="L346" s="110">
        <v>46012</v>
      </c>
      <c r="M346" s="44"/>
      <c r="N346" s="44"/>
      <c r="O346" s="44"/>
    </row>
    <row r="347" spans="2:15" ht="12" hidden="1" thickBot="1">
      <c r="B347" s="44"/>
      <c r="C347" s="111" t="s">
        <v>470</v>
      </c>
      <c r="D347" s="112">
        <f t="shared" ref="D347:I347" si="74">D340-D341-D342-D343-D344-D345-D346</f>
        <v>30</v>
      </c>
      <c r="E347" s="112">
        <f t="shared" si="74"/>
        <v>134</v>
      </c>
      <c r="F347" s="112">
        <f t="shared" si="74"/>
        <v>320</v>
      </c>
      <c r="G347" s="112">
        <f t="shared" si="74"/>
        <v>333</v>
      </c>
      <c r="H347" s="112">
        <f t="shared" si="74"/>
        <v>178</v>
      </c>
      <c r="I347" s="112">
        <f t="shared" si="74"/>
        <v>59</v>
      </c>
      <c r="J347" s="86">
        <f>SUM(D347:I347)</f>
        <v>1054</v>
      </c>
      <c r="K347" s="44"/>
      <c r="L347" s="44"/>
      <c r="M347" s="44"/>
      <c r="N347" s="44"/>
      <c r="O347" s="44"/>
    </row>
    <row r="348" spans="2:15" hidden="1"/>
    <row r="349" spans="2:15" hidden="1"/>
    <row r="350" spans="2:15" ht="12" hidden="1" thickBot="1">
      <c r="B350" s="81"/>
      <c r="C350" s="190" t="s">
        <v>81</v>
      </c>
      <c r="D350" s="83" t="s">
        <v>453</v>
      </c>
      <c r="E350" s="84" t="s">
        <v>454</v>
      </c>
      <c r="F350" s="84" t="s">
        <v>455</v>
      </c>
      <c r="G350" s="84" t="s">
        <v>456</v>
      </c>
      <c r="H350" s="84" t="s">
        <v>457</v>
      </c>
      <c r="I350" s="169" t="s">
        <v>458</v>
      </c>
      <c r="J350" s="86" t="s">
        <v>379</v>
      </c>
      <c r="K350" s="86" t="s">
        <v>465</v>
      </c>
      <c r="L350" s="87" t="s">
        <v>466</v>
      </c>
      <c r="M350" s="88" t="s">
        <v>467</v>
      </c>
      <c r="N350" s="88" t="s">
        <v>468</v>
      </c>
      <c r="O350" s="142"/>
    </row>
    <row r="351" spans="2:15" ht="12" hidden="1" thickBot="1">
      <c r="B351" s="90"/>
      <c r="C351" s="191" t="s">
        <v>461</v>
      </c>
      <c r="D351" s="171">
        <v>50</v>
      </c>
      <c r="E351" s="172">
        <v>269</v>
      </c>
      <c r="F351" s="172">
        <v>728</v>
      </c>
      <c r="G351" s="172">
        <v>787</v>
      </c>
      <c r="H351" s="172">
        <v>512</v>
      </c>
      <c r="I351" s="173">
        <v>183</v>
      </c>
      <c r="J351" s="86">
        <f>SUM(D351:I351)</f>
        <v>2529</v>
      </c>
      <c r="K351" s="95"/>
      <c r="L351" s="95">
        <v>4760</v>
      </c>
      <c r="M351" s="96"/>
      <c r="N351" s="189" t="s">
        <v>23</v>
      </c>
      <c r="O351" s="44"/>
    </row>
    <row r="352" spans="2:15" ht="12" hidden="1" thickBot="1">
      <c r="B352" s="74" t="s">
        <v>187</v>
      </c>
      <c r="C352" s="74" t="s">
        <v>605</v>
      </c>
      <c r="D352" s="163">
        <v>20</v>
      </c>
      <c r="E352" s="163"/>
      <c r="F352" s="163"/>
      <c r="G352" s="163"/>
      <c r="H352" s="163"/>
      <c r="I352" s="164"/>
      <c r="J352" s="86">
        <f>SUM(D352:I352)</f>
        <v>20</v>
      </c>
      <c r="K352" s="109" t="s">
        <v>606</v>
      </c>
      <c r="L352" s="110">
        <v>46012</v>
      </c>
      <c r="M352" s="44"/>
      <c r="N352" s="44"/>
      <c r="O352" s="44"/>
    </row>
    <row r="353" spans="2:15" ht="12" hidden="1" thickBot="1">
      <c r="B353" s="74" t="s">
        <v>71</v>
      </c>
      <c r="C353" s="192" t="s">
        <v>607</v>
      </c>
      <c r="D353" s="177">
        <v>2</v>
      </c>
      <c r="E353" s="177">
        <v>30</v>
      </c>
      <c r="F353" s="177">
        <v>62</v>
      </c>
      <c r="G353" s="177">
        <v>51</v>
      </c>
      <c r="H353" s="177">
        <v>24</v>
      </c>
      <c r="I353" s="178">
        <v>17</v>
      </c>
      <c r="J353" s="179">
        <f>SUM(D353:I353)</f>
        <v>186</v>
      </c>
      <c r="K353" s="180"/>
      <c r="L353" s="181">
        <v>46026</v>
      </c>
      <c r="M353" s="44"/>
      <c r="N353" s="44"/>
      <c r="O353" s="44"/>
    </row>
    <row r="354" spans="2:15" ht="12" hidden="1" thickBot="1">
      <c r="B354" s="74" t="s">
        <v>25</v>
      </c>
      <c r="C354" s="192" t="s">
        <v>608</v>
      </c>
      <c r="D354" s="177">
        <v>28</v>
      </c>
      <c r="E354" s="177">
        <v>239</v>
      </c>
      <c r="F354" s="177">
        <v>666</v>
      </c>
      <c r="G354" s="177">
        <v>736</v>
      </c>
      <c r="H354" s="177">
        <v>488</v>
      </c>
      <c r="I354" s="178">
        <v>166</v>
      </c>
      <c r="J354" s="179">
        <f>SUM(D354:I354)</f>
        <v>2323</v>
      </c>
      <c r="K354" s="180"/>
      <c r="L354" s="181">
        <v>46026</v>
      </c>
      <c r="M354" s="44"/>
      <c r="N354" s="44"/>
      <c r="O354" s="44"/>
    </row>
    <row r="355" spans="2:15" ht="12" hidden="1" thickBot="1">
      <c r="B355" s="44"/>
      <c r="C355" s="111" t="s">
        <v>470</v>
      </c>
      <c r="D355" s="112">
        <f t="shared" ref="D355:I355" si="75">D351-D352-D353-D354</f>
        <v>0</v>
      </c>
      <c r="E355" s="112">
        <f t="shared" si="75"/>
        <v>0</v>
      </c>
      <c r="F355" s="145">
        <f t="shared" si="75"/>
        <v>0</v>
      </c>
      <c r="G355" s="145">
        <f t="shared" si="75"/>
        <v>0</v>
      </c>
      <c r="H355" s="112">
        <f t="shared" si="75"/>
        <v>0</v>
      </c>
      <c r="I355" s="112">
        <f t="shared" si="75"/>
        <v>0</v>
      </c>
      <c r="J355" s="86">
        <f>SUM(D355:I355)</f>
        <v>0</v>
      </c>
      <c r="K355" s="44"/>
      <c r="L355" s="44"/>
      <c r="M355" s="44"/>
      <c r="N355" s="44"/>
      <c r="O355" s="44"/>
    </row>
    <row r="356" spans="2:15" hidden="1"/>
    <row r="357" spans="2:15" hidden="1"/>
    <row r="358" spans="2:15" ht="12" hidden="1" thickBot="1">
      <c r="B358" s="81"/>
      <c r="C358" s="190" t="s">
        <v>85</v>
      </c>
      <c r="D358" s="83" t="s">
        <v>453</v>
      </c>
      <c r="E358" s="84" t="s">
        <v>454</v>
      </c>
      <c r="F358" s="84" t="s">
        <v>455</v>
      </c>
      <c r="G358" s="84" t="s">
        <v>456</v>
      </c>
      <c r="H358" s="84" t="s">
        <v>457</v>
      </c>
      <c r="I358" s="169" t="s">
        <v>458</v>
      </c>
      <c r="J358" s="86" t="s">
        <v>379</v>
      </c>
      <c r="K358" s="86" t="s">
        <v>465</v>
      </c>
      <c r="L358" s="87" t="s">
        <v>466</v>
      </c>
      <c r="M358" s="88" t="s">
        <v>467</v>
      </c>
      <c r="N358" s="88" t="s">
        <v>468</v>
      </c>
      <c r="O358" s="142"/>
    </row>
    <row r="359" spans="2:15" hidden="1">
      <c r="B359" s="90"/>
      <c r="C359" s="193" t="s">
        <v>461</v>
      </c>
      <c r="D359" s="194">
        <v>65</v>
      </c>
      <c r="E359" s="195">
        <v>103</v>
      </c>
      <c r="F359" s="195">
        <v>105</v>
      </c>
      <c r="G359" s="195">
        <v>103</v>
      </c>
      <c r="H359" s="195">
        <v>80</v>
      </c>
      <c r="I359" s="196">
        <v>40</v>
      </c>
      <c r="J359" s="161">
        <f t="shared" ref="J359:J364" si="76">SUM(D359:I359)</f>
        <v>496</v>
      </c>
      <c r="K359" s="95"/>
      <c r="L359" s="95">
        <v>1124</v>
      </c>
      <c r="M359" s="96"/>
      <c r="N359" s="189" t="s">
        <v>86</v>
      </c>
      <c r="O359" s="44"/>
    </row>
    <row r="360" spans="2:15" ht="12" hidden="1" thickBot="1">
      <c r="B360" s="197" t="s">
        <v>25</v>
      </c>
      <c r="C360" s="198">
        <v>4702032000</v>
      </c>
      <c r="D360" s="163">
        <v>21</v>
      </c>
      <c r="E360" s="163">
        <v>59</v>
      </c>
      <c r="F360" s="163">
        <v>100</v>
      </c>
      <c r="G360" s="163">
        <v>94</v>
      </c>
      <c r="H360" s="163">
        <v>56</v>
      </c>
      <c r="I360" s="164">
        <v>35</v>
      </c>
      <c r="J360" s="86">
        <f t="shared" si="76"/>
        <v>365</v>
      </c>
      <c r="K360" s="109" t="s">
        <v>609</v>
      </c>
      <c r="L360" s="110">
        <v>45998</v>
      </c>
      <c r="M360" s="44"/>
      <c r="N360" s="44"/>
      <c r="O360" s="44"/>
    </row>
    <row r="361" spans="2:15" ht="12" hidden="1" thickBot="1">
      <c r="B361" s="199" t="s">
        <v>102</v>
      </c>
      <c r="C361" s="74">
        <v>4702032001</v>
      </c>
      <c r="D361" s="163"/>
      <c r="E361" s="163">
        <v>4</v>
      </c>
      <c r="F361" s="163">
        <v>13</v>
      </c>
      <c r="G361" s="163">
        <v>18</v>
      </c>
      <c r="H361" s="163">
        <v>13</v>
      </c>
      <c r="I361" s="164">
        <v>6</v>
      </c>
      <c r="J361" s="86">
        <f t="shared" si="76"/>
        <v>54</v>
      </c>
      <c r="K361" s="109" t="s">
        <v>609</v>
      </c>
      <c r="L361" s="110">
        <v>46005</v>
      </c>
      <c r="M361" s="44"/>
      <c r="N361" s="44"/>
      <c r="O361" s="44"/>
    </row>
    <row r="362" spans="2:15" ht="12" hidden="1" thickBot="1">
      <c r="B362" s="199" t="s">
        <v>187</v>
      </c>
      <c r="C362" s="74">
        <v>4702032004</v>
      </c>
      <c r="D362" s="163"/>
      <c r="E362" s="163"/>
      <c r="F362" s="163"/>
      <c r="G362" s="163"/>
      <c r="H362" s="163"/>
      <c r="I362" s="164"/>
      <c r="J362" s="86">
        <f t="shared" si="76"/>
        <v>0</v>
      </c>
      <c r="K362" s="109"/>
      <c r="L362" s="110">
        <v>46012</v>
      </c>
      <c r="M362" s="44"/>
      <c r="N362" s="44"/>
      <c r="O362" s="44"/>
    </row>
    <row r="363" spans="2:15" ht="12" hidden="1" thickBot="1">
      <c r="B363" s="199" t="s">
        <v>71</v>
      </c>
      <c r="C363" s="74">
        <v>4702032003</v>
      </c>
      <c r="D363" s="163"/>
      <c r="E363" s="163"/>
      <c r="F363" s="163"/>
      <c r="G363" s="163"/>
      <c r="H363" s="163"/>
      <c r="I363" s="164"/>
      <c r="J363" s="86">
        <f t="shared" si="76"/>
        <v>0</v>
      </c>
      <c r="K363" s="109"/>
      <c r="L363" s="110">
        <v>46026</v>
      </c>
      <c r="M363" s="44"/>
      <c r="N363" s="44"/>
      <c r="O363" s="44"/>
    </row>
    <row r="364" spans="2:15" ht="12" hidden="1" thickBot="1">
      <c r="B364" s="199" t="s">
        <v>71</v>
      </c>
      <c r="C364" s="200">
        <v>4702032002</v>
      </c>
      <c r="D364" s="163"/>
      <c r="E364" s="163"/>
      <c r="F364" s="163"/>
      <c r="G364" s="163"/>
      <c r="H364" s="163"/>
      <c r="I364" s="164"/>
      <c r="J364" s="86">
        <f t="shared" si="76"/>
        <v>0</v>
      </c>
      <c r="K364" s="109"/>
      <c r="L364" s="110">
        <v>46026</v>
      </c>
      <c r="M364" s="44"/>
      <c r="N364" s="44"/>
      <c r="O364" s="44"/>
    </row>
    <row r="365" spans="2:15" ht="12" hidden="1" thickBot="1">
      <c r="B365" s="44"/>
      <c r="C365" s="133" t="s">
        <v>470</v>
      </c>
      <c r="D365" s="201">
        <f t="shared" ref="D365:I365" si="77">D359-D360-D361-D362-D363-D364</f>
        <v>44</v>
      </c>
      <c r="E365" s="201">
        <f t="shared" si="77"/>
        <v>40</v>
      </c>
      <c r="F365" s="201">
        <f t="shared" si="77"/>
        <v>-8</v>
      </c>
      <c r="G365" s="201">
        <f t="shared" si="77"/>
        <v>-9</v>
      </c>
      <c r="H365" s="201">
        <f t="shared" si="77"/>
        <v>11</v>
      </c>
      <c r="I365" s="201">
        <f t="shared" si="77"/>
        <v>-1</v>
      </c>
      <c r="J365" s="202">
        <f>SUM(D365:I365)</f>
        <v>77</v>
      </c>
      <c r="K365" s="44"/>
      <c r="L365" s="44"/>
      <c r="M365" s="44"/>
      <c r="N365" s="44"/>
      <c r="O365" s="44"/>
    </row>
    <row r="366" spans="2:15" hidden="1"/>
    <row r="367" spans="2:15" hidden="1"/>
    <row r="368" spans="2:15" ht="12" hidden="1" thickBot="1">
      <c r="B368" s="81"/>
      <c r="C368" s="190" t="s">
        <v>78</v>
      </c>
      <c r="D368" s="83" t="s">
        <v>453</v>
      </c>
      <c r="E368" s="84" t="s">
        <v>454</v>
      </c>
      <c r="F368" s="84" t="s">
        <v>455</v>
      </c>
      <c r="G368" s="84" t="s">
        <v>456</v>
      </c>
      <c r="H368" s="84" t="s">
        <v>457</v>
      </c>
      <c r="I368" s="169" t="s">
        <v>458</v>
      </c>
      <c r="J368" s="86" t="s">
        <v>379</v>
      </c>
      <c r="K368" s="86" t="s">
        <v>465</v>
      </c>
      <c r="L368" s="87" t="s">
        <v>466</v>
      </c>
      <c r="M368" s="88" t="s">
        <v>467</v>
      </c>
      <c r="N368" s="88" t="s">
        <v>468</v>
      </c>
      <c r="O368" s="142"/>
    </row>
    <row r="369" spans="2:15" hidden="1">
      <c r="B369" s="90"/>
      <c r="C369" s="193" t="s">
        <v>461</v>
      </c>
      <c r="D369" s="194">
        <v>23</v>
      </c>
      <c r="E369" s="195">
        <v>147</v>
      </c>
      <c r="F369" s="195">
        <v>288</v>
      </c>
      <c r="G369" s="195">
        <v>276</v>
      </c>
      <c r="H369" s="195">
        <v>149</v>
      </c>
      <c r="I369" s="196">
        <v>60</v>
      </c>
      <c r="J369" s="161">
        <f t="shared" ref="J369:J374" si="78">SUM(D369:I369)</f>
        <v>943</v>
      </c>
      <c r="K369" s="95"/>
      <c r="L369" s="95">
        <v>895</v>
      </c>
      <c r="M369" s="96"/>
      <c r="N369" s="189" t="s">
        <v>79</v>
      </c>
      <c r="O369" s="44"/>
    </row>
    <row r="370" spans="2:15" ht="12" hidden="1" thickBot="1">
      <c r="B370" s="197" t="s">
        <v>25</v>
      </c>
      <c r="C370" s="198">
        <v>4702043035</v>
      </c>
      <c r="D370" s="163">
        <v>10</v>
      </c>
      <c r="E370" s="163">
        <v>95</v>
      </c>
      <c r="F370" s="163">
        <v>212</v>
      </c>
      <c r="G370" s="163">
        <v>224</v>
      </c>
      <c r="H370" s="163">
        <v>130</v>
      </c>
      <c r="I370" s="164">
        <v>49</v>
      </c>
      <c r="J370" s="86">
        <f t="shared" si="78"/>
        <v>720</v>
      </c>
      <c r="K370" s="109" t="s">
        <v>609</v>
      </c>
      <c r="L370" s="110">
        <v>45998</v>
      </c>
      <c r="M370" s="44"/>
      <c r="N370" s="44"/>
      <c r="O370" s="44"/>
    </row>
    <row r="371" spans="2:15" ht="12" hidden="1" thickBot="1">
      <c r="B371" s="199" t="s">
        <v>187</v>
      </c>
      <c r="C371" s="74">
        <v>4702043039</v>
      </c>
      <c r="D371" s="163">
        <v>6</v>
      </c>
      <c r="E371" s="163">
        <v>22</v>
      </c>
      <c r="F371" s="163">
        <v>30</v>
      </c>
      <c r="G371" s="163">
        <v>17</v>
      </c>
      <c r="H371" s="163">
        <v>3</v>
      </c>
      <c r="I371" s="164">
        <v>2</v>
      </c>
      <c r="J371" s="86">
        <f t="shared" si="78"/>
        <v>80</v>
      </c>
      <c r="K371" s="109"/>
      <c r="L371" s="110">
        <v>46012</v>
      </c>
      <c r="M371" s="44"/>
      <c r="N371" s="44"/>
      <c r="O371" s="44"/>
    </row>
    <row r="372" spans="2:15" ht="12" hidden="1" thickBot="1">
      <c r="B372" s="199" t="s">
        <v>238</v>
      </c>
      <c r="C372" s="74">
        <v>4702043038</v>
      </c>
      <c r="D372" s="163">
        <v>1</v>
      </c>
      <c r="E372" s="163">
        <v>8</v>
      </c>
      <c r="F372" s="163">
        <v>18</v>
      </c>
      <c r="G372" s="163">
        <v>17</v>
      </c>
      <c r="H372" s="163">
        <v>5</v>
      </c>
      <c r="I372" s="164">
        <v>1</v>
      </c>
      <c r="J372" s="86">
        <f t="shared" si="78"/>
        <v>50</v>
      </c>
      <c r="K372" s="109"/>
      <c r="L372" s="110">
        <v>46019</v>
      </c>
      <c r="M372" s="44"/>
      <c r="N372" s="44"/>
      <c r="O372" s="44"/>
    </row>
    <row r="373" spans="2:15" ht="12" hidden="1" thickBot="1">
      <c r="B373" s="199" t="s">
        <v>71</v>
      </c>
      <c r="C373" s="74">
        <v>4702043037</v>
      </c>
      <c r="D373" s="163"/>
      <c r="E373" s="163"/>
      <c r="F373" s="163"/>
      <c r="G373" s="163"/>
      <c r="H373" s="163"/>
      <c r="I373" s="164"/>
      <c r="J373" s="86">
        <f t="shared" si="78"/>
        <v>0</v>
      </c>
      <c r="K373" s="109"/>
      <c r="L373" s="110">
        <v>46026</v>
      </c>
      <c r="M373" s="44"/>
      <c r="N373" s="44"/>
      <c r="O373" s="44"/>
    </row>
    <row r="374" spans="2:15" ht="12" hidden="1" thickBot="1">
      <c r="B374" s="199" t="s">
        <v>71</v>
      </c>
      <c r="C374" s="200">
        <v>4702043037</v>
      </c>
      <c r="D374" s="163"/>
      <c r="E374" s="163"/>
      <c r="F374" s="163"/>
      <c r="G374" s="163"/>
      <c r="H374" s="163"/>
      <c r="I374" s="164"/>
      <c r="J374" s="86">
        <f t="shared" si="78"/>
        <v>0</v>
      </c>
      <c r="K374" s="109"/>
      <c r="L374" s="110">
        <v>46026</v>
      </c>
      <c r="M374" s="44"/>
      <c r="N374" s="44"/>
      <c r="O374" s="44"/>
    </row>
    <row r="375" spans="2:15" ht="12" hidden="1" thickBot="1">
      <c r="B375" s="44"/>
      <c r="C375" s="133" t="s">
        <v>470</v>
      </c>
      <c r="D375" s="201">
        <f t="shared" ref="D375:I375" si="79">D369-D370-D371-D372-D373-D374</f>
        <v>6</v>
      </c>
      <c r="E375" s="201">
        <f t="shared" si="79"/>
        <v>22</v>
      </c>
      <c r="F375" s="201">
        <f t="shared" si="79"/>
        <v>28</v>
      </c>
      <c r="G375" s="201">
        <f t="shared" si="79"/>
        <v>18</v>
      </c>
      <c r="H375" s="201">
        <f t="shared" si="79"/>
        <v>11</v>
      </c>
      <c r="I375" s="201">
        <f t="shared" si="79"/>
        <v>8</v>
      </c>
      <c r="J375" s="202">
        <f>SUM(D375:I375)</f>
        <v>93</v>
      </c>
      <c r="K375" s="44"/>
      <c r="L375" s="44"/>
      <c r="M375" s="44"/>
      <c r="N375" s="44"/>
      <c r="O375" s="44"/>
    </row>
    <row r="376" spans="2:15" hidden="1"/>
    <row r="377" spans="2:15" hidden="1"/>
    <row r="378" spans="2:15" ht="12" hidden="1" thickBot="1">
      <c r="B378" s="81"/>
      <c r="C378" s="190" t="s">
        <v>69</v>
      </c>
      <c r="D378" s="83" t="s">
        <v>453</v>
      </c>
      <c r="E378" s="84" t="s">
        <v>454</v>
      </c>
      <c r="F378" s="84" t="s">
        <v>455</v>
      </c>
      <c r="G378" s="84" t="s">
        <v>456</v>
      </c>
      <c r="H378" s="84" t="s">
        <v>457</v>
      </c>
      <c r="I378" s="169" t="s">
        <v>458</v>
      </c>
      <c r="J378" s="86" t="s">
        <v>379</v>
      </c>
      <c r="K378" s="86" t="s">
        <v>465</v>
      </c>
      <c r="L378" s="87" t="s">
        <v>466</v>
      </c>
      <c r="M378" s="88" t="s">
        <v>467</v>
      </c>
      <c r="N378" s="88" t="s">
        <v>468</v>
      </c>
      <c r="O378" s="142"/>
    </row>
    <row r="379" spans="2:15" hidden="1">
      <c r="B379" s="90"/>
      <c r="C379" s="193" t="s">
        <v>461</v>
      </c>
      <c r="D379" s="194">
        <v>428</v>
      </c>
      <c r="E379" s="195">
        <v>1671</v>
      </c>
      <c r="F379" s="195">
        <v>2690</v>
      </c>
      <c r="G379" s="195">
        <v>1975</v>
      </c>
      <c r="H379" s="195">
        <v>496</v>
      </c>
      <c r="I379" s="196">
        <v>140</v>
      </c>
      <c r="J379" s="161">
        <f t="shared" ref="J379:J384" si="80">SUM(D379:I379)</f>
        <v>7400</v>
      </c>
      <c r="K379" s="95"/>
      <c r="L379" s="95">
        <v>7155</v>
      </c>
      <c r="M379" s="96"/>
      <c r="N379" s="189" t="s">
        <v>70</v>
      </c>
      <c r="O379" s="44"/>
    </row>
    <row r="380" spans="2:15" ht="12" hidden="1" thickBot="1">
      <c r="B380" s="197" t="s">
        <v>187</v>
      </c>
      <c r="C380" s="198">
        <v>4702048422</v>
      </c>
      <c r="D380" s="163">
        <v>140</v>
      </c>
      <c r="E380" s="163">
        <v>482</v>
      </c>
      <c r="F380" s="163">
        <v>646</v>
      </c>
      <c r="G380" s="163">
        <v>376</v>
      </c>
      <c r="H380" s="163">
        <v>70</v>
      </c>
      <c r="I380" s="164">
        <v>35</v>
      </c>
      <c r="J380" s="86">
        <f t="shared" si="80"/>
        <v>1749</v>
      </c>
      <c r="K380" s="109"/>
      <c r="L380" s="110">
        <v>46012</v>
      </c>
      <c r="M380" s="44"/>
      <c r="N380" s="44"/>
      <c r="O380" s="44"/>
    </row>
    <row r="381" spans="2:15" ht="12" hidden="1" thickBot="1">
      <c r="B381" s="199" t="s">
        <v>71</v>
      </c>
      <c r="C381" s="192">
        <v>4702048419</v>
      </c>
      <c r="D381" s="177">
        <v>56</v>
      </c>
      <c r="E381" s="177">
        <v>243</v>
      </c>
      <c r="F381" s="177">
        <v>355</v>
      </c>
      <c r="G381" s="177">
        <v>215</v>
      </c>
      <c r="H381" s="177">
        <v>56</v>
      </c>
      <c r="I381" s="178">
        <v>10</v>
      </c>
      <c r="J381" s="179">
        <f t="shared" si="80"/>
        <v>935</v>
      </c>
      <c r="K381" s="180"/>
      <c r="L381" s="181">
        <v>46026</v>
      </c>
      <c r="M381" s="44"/>
      <c r="N381" s="44"/>
      <c r="O381" s="44"/>
    </row>
    <row r="382" spans="2:15" ht="12" hidden="1" thickBot="1">
      <c r="B382" s="199" t="s">
        <v>71</v>
      </c>
      <c r="C382" s="192">
        <v>4702048420</v>
      </c>
      <c r="D382" s="177">
        <v>169</v>
      </c>
      <c r="E382" s="177">
        <v>484</v>
      </c>
      <c r="F382" s="177">
        <v>587</v>
      </c>
      <c r="G382" s="177">
        <v>365</v>
      </c>
      <c r="H382" s="177">
        <v>75</v>
      </c>
      <c r="I382" s="178">
        <v>35</v>
      </c>
      <c r="J382" s="179">
        <f t="shared" si="80"/>
        <v>1715</v>
      </c>
      <c r="K382" s="180"/>
      <c r="L382" s="181">
        <v>46026</v>
      </c>
      <c r="M382" s="44"/>
      <c r="N382" s="44"/>
      <c r="O382" s="44"/>
    </row>
    <row r="383" spans="2:15" ht="12" hidden="1" thickBot="1">
      <c r="B383" s="203" t="s">
        <v>238</v>
      </c>
      <c r="C383" s="200">
        <v>4702048421</v>
      </c>
      <c r="D383" s="163">
        <v>57</v>
      </c>
      <c r="E383" s="163">
        <v>432</v>
      </c>
      <c r="F383" s="163">
        <v>1049</v>
      </c>
      <c r="G383" s="163">
        <v>994</v>
      </c>
      <c r="H383" s="163">
        <v>288</v>
      </c>
      <c r="I383" s="164">
        <v>57</v>
      </c>
      <c r="J383" s="86">
        <f t="shared" si="80"/>
        <v>2877</v>
      </c>
      <c r="K383" s="109"/>
      <c r="L383" s="110">
        <v>46019</v>
      </c>
      <c r="M383" s="44"/>
      <c r="N383" s="44"/>
      <c r="O383" s="44"/>
    </row>
    <row r="384" spans="2:15" hidden="1">
      <c r="B384" s="44"/>
      <c r="C384" s="204" t="s">
        <v>470</v>
      </c>
      <c r="D384" s="205">
        <f t="shared" ref="D384:I384" si="81">D379-D380-D381-D382-D383</f>
        <v>6</v>
      </c>
      <c r="E384" s="205">
        <f t="shared" si="81"/>
        <v>30</v>
      </c>
      <c r="F384" s="205">
        <f t="shared" si="81"/>
        <v>53</v>
      </c>
      <c r="G384" s="205">
        <f t="shared" si="81"/>
        <v>25</v>
      </c>
      <c r="H384" s="205">
        <f t="shared" si="81"/>
        <v>7</v>
      </c>
      <c r="I384" s="205">
        <f t="shared" si="81"/>
        <v>3</v>
      </c>
      <c r="J384" s="206">
        <f t="shared" si="80"/>
        <v>124</v>
      </c>
      <c r="K384" s="44"/>
      <c r="L384" s="44"/>
      <c r="M384" s="44"/>
      <c r="N384" s="44"/>
      <c r="O384" s="44"/>
    </row>
    <row r="385" spans="1:22" ht="12" hidden="1" thickBot="1">
      <c r="C385" s="207" t="s">
        <v>379</v>
      </c>
      <c r="D385" s="208">
        <f>SUM(D380:D383)</f>
        <v>422</v>
      </c>
      <c r="E385" s="208">
        <f t="shared" ref="E385:J385" si="82">SUM(E380:E383)</f>
        <v>1641</v>
      </c>
      <c r="F385" s="208">
        <f t="shared" si="82"/>
        <v>2637</v>
      </c>
      <c r="G385" s="208">
        <f t="shared" si="82"/>
        <v>1950</v>
      </c>
      <c r="H385" s="208">
        <f t="shared" si="82"/>
        <v>489</v>
      </c>
      <c r="I385" s="208">
        <f t="shared" si="82"/>
        <v>137</v>
      </c>
      <c r="J385" s="209">
        <f t="shared" si="82"/>
        <v>7276</v>
      </c>
    </row>
    <row r="386" spans="1:22" hidden="1"/>
    <row r="387" spans="1:22" s="80" customFormat="1" ht="12" hidden="1" thickBot="1">
      <c r="A387" s="79"/>
      <c r="F387" s="1985" t="s">
        <v>610</v>
      </c>
      <c r="G387" s="1986"/>
      <c r="H387" s="1986"/>
      <c r="I387" s="1986"/>
      <c r="J387" s="1986"/>
      <c r="K387" s="1986"/>
      <c r="L387" s="1987"/>
    </row>
    <row r="388" spans="1:22" hidden="1"/>
    <row r="389" spans="1:22" hidden="1"/>
    <row r="390" spans="1:22" ht="12" hidden="1" thickBot="1">
      <c r="B390" s="81"/>
      <c r="C390" s="168" t="s">
        <v>75</v>
      </c>
      <c r="D390" s="84" t="s">
        <v>482</v>
      </c>
      <c r="E390" s="84" t="s">
        <v>483</v>
      </c>
      <c r="F390" s="84" t="s">
        <v>484</v>
      </c>
      <c r="G390" s="84" t="s">
        <v>485</v>
      </c>
      <c r="H390" s="85" t="s">
        <v>486</v>
      </c>
      <c r="I390" s="85" t="s">
        <v>487</v>
      </c>
      <c r="J390" s="85" t="s">
        <v>488</v>
      </c>
      <c r="K390" s="85" t="s">
        <v>489</v>
      </c>
      <c r="L390" s="85" t="s">
        <v>490</v>
      </c>
      <c r="M390" s="85" t="s">
        <v>491</v>
      </c>
      <c r="N390" s="85" t="s">
        <v>492</v>
      </c>
      <c r="O390" s="85" t="s">
        <v>494</v>
      </c>
      <c r="P390" s="85" t="s">
        <v>493</v>
      </c>
      <c r="Q390" s="86" t="s">
        <v>379</v>
      </c>
      <c r="R390" s="86" t="s">
        <v>475</v>
      </c>
      <c r="S390" s="87" t="s">
        <v>466</v>
      </c>
      <c r="T390" s="88" t="s">
        <v>467</v>
      </c>
      <c r="U390" s="88" t="s">
        <v>468</v>
      </c>
      <c r="V390" s="142"/>
    </row>
    <row r="391" spans="1:22" ht="12" hidden="1" thickBot="1">
      <c r="B391" s="122"/>
      <c r="C391" s="91" t="s">
        <v>461</v>
      </c>
      <c r="D391" s="93">
        <v>31</v>
      </c>
      <c r="E391" s="93">
        <v>59</v>
      </c>
      <c r="F391" s="93">
        <v>60</v>
      </c>
      <c r="G391" s="93">
        <v>31</v>
      </c>
      <c r="H391" s="94">
        <v>2</v>
      </c>
      <c r="I391" s="94">
        <v>16</v>
      </c>
      <c r="J391" s="94">
        <v>20</v>
      </c>
      <c r="K391" s="94">
        <v>20</v>
      </c>
      <c r="L391" s="94">
        <v>20</v>
      </c>
      <c r="M391" s="94">
        <v>11</v>
      </c>
      <c r="N391" s="94">
        <v>19</v>
      </c>
      <c r="O391" s="94"/>
      <c r="P391" s="94"/>
      <c r="Q391" s="86">
        <f>SUM(D391:P391)</f>
        <v>289</v>
      </c>
      <c r="R391" s="124">
        <f>+Q392+Q393</f>
        <v>275</v>
      </c>
      <c r="S391" s="95">
        <v>300</v>
      </c>
      <c r="T391" s="96">
        <f>R391/Q391*100</f>
        <v>95.155709342560556</v>
      </c>
      <c r="U391" s="163" t="s">
        <v>611</v>
      </c>
      <c r="V391" s="44"/>
    </row>
    <row r="392" spans="1:22" ht="12" hidden="1" thickBot="1">
      <c r="B392" s="99" t="s">
        <v>25</v>
      </c>
      <c r="C392" s="100">
        <v>4702043053</v>
      </c>
      <c r="D392" s="139">
        <v>31</v>
      </c>
      <c r="E392" s="139">
        <v>57</v>
      </c>
      <c r="F392" s="139">
        <v>53</v>
      </c>
      <c r="G392" s="139">
        <v>31</v>
      </c>
      <c r="H392" s="144">
        <v>1</v>
      </c>
      <c r="I392" s="144"/>
      <c r="J392" s="144"/>
      <c r="K392" s="144">
        <v>5</v>
      </c>
      <c r="L392" s="144">
        <v>13</v>
      </c>
      <c r="M392" s="144">
        <v>10</v>
      </c>
      <c r="N392" s="144">
        <v>19</v>
      </c>
      <c r="O392" s="144"/>
      <c r="P392" s="144"/>
      <c r="Q392" s="86">
        <f>SUM(D392:P392)</f>
        <v>220</v>
      </c>
      <c r="R392" s="143"/>
      <c r="S392" s="110">
        <v>45998</v>
      </c>
      <c r="T392" s="44"/>
      <c r="U392" s="44"/>
      <c r="V392" s="44"/>
    </row>
    <row r="393" spans="1:22" ht="12" hidden="1" thickBot="1">
      <c r="B393" s="99" t="s">
        <v>71</v>
      </c>
      <c r="C393" s="100">
        <v>4702043054</v>
      </c>
      <c r="D393" s="139"/>
      <c r="E393" s="139"/>
      <c r="F393" s="139"/>
      <c r="G393" s="139"/>
      <c r="H393" s="144"/>
      <c r="I393" s="144">
        <v>16</v>
      </c>
      <c r="J393" s="144">
        <v>20</v>
      </c>
      <c r="K393" s="144">
        <v>12</v>
      </c>
      <c r="L393" s="144">
        <v>7</v>
      </c>
      <c r="M393" s="144"/>
      <c r="N393" s="144"/>
      <c r="O393" s="144"/>
      <c r="P393" s="144"/>
      <c r="Q393" s="86">
        <f>SUM(D393:P393)</f>
        <v>55</v>
      </c>
      <c r="R393" s="143"/>
      <c r="S393" s="110">
        <v>46026</v>
      </c>
      <c r="T393" s="44"/>
      <c r="U393" s="44"/>
      <c r="V393" s="44"/>
    </row>
    <row r="394" spans="1:22" ht="12" hidden="1" thickBot="1">
      <c r="B394" s="90"/>
      <c r="C394" s="111" t="s">
        <v>470</v>
      </c>
      <c r="D394" s="112">
        <f>D391-D392-D393</f>
        <v>0</v>
      </c>
      <c r="E394" s="112">
        <f t="shared" ref="E394:P394" si="83">E391-E392-E393</f>
        <v>2</v>
      </c>
      <c r="F394" s="112">
        <f t="shared" si="83"/>
        <v>7</v>
      </c>
      <c r="G394" s="112">
        <f t="shared" si="83"/>
        <v>0</v>
      </c>
      <c r="H394" s="112">
        <f t="shared" si="83"/>
        <v>1</v>
      </c>
      <c r="I394" s="112">
        <f t="shared" si="83"/>
        <v>0</v>
      </c>
      <c r="J394" s="112">
        <f t="shared" si="83"/>
        <v>0</v>
      </c>
      <c r="K394" s="112">
        <f t="shared" si="83"/>
        <v>3</v>
      </c>
      <c r="L394" s="112">
        <f t="shared" si="83"/>
        <v>0</v>
      </c>
      <c r="M394" s="112">
        <f t="shared" si="83"/>
        <v>1</v>
      </c>
      <c r="N394" s="112">
        <f t="shared" si="83"/>
        <v>0</v>
      </c>
      <c r="O394" s="112">
        <f t="shared" si="83"/>
        <v>0</v>
      </c>
      <c r="P394" s="112">
        <f t="shared" si="83"/>
        <v>0</v>
      </c>
      <c r="Q394" s="86">
        <f>SUM(D394:P394)</f>
        <v>14</v>
      </c>
      <c r="R394" s="44"/>
      <c r="S394" s="44"/>
      <c r="T394" s="44"/>
      <c r="U394" s="44"/>
      <c r="V394" s="44"/>
    </row>
    <row r="395" spans="1:22" hidden="1"/>
    <row r="396" spans="1:22" hidden="1"/>
    <row r="397" spans="1:22" ht="12" hidden="1" thickBot="1">
      <c r="B397" s="81"/>
      <c r="C397" s="168" t="s">
        <v>76</v>
      </c>
      <c r="D397" s="84" t="s">
        <v>482</v>
      </c>
      <c r="E397" s="84" t="s">
        <v>483</v>
      </c>
      <c r="F397" s="84" t="s">
        <v>484</v>
      </c>
      <c r="G397" s="84" t="s">
        <v>485</v>
      </c>
      <c r="H397" s="85" t="s">
        <v>486</v>
      </c>
      <c r="I397" s="85" t="s">
        <v>487</v>
      </c>
      <c r="J397" s="85" t="s">
        <v>488</v>
      </c>
      <c r="K397" s="85" t="s">
        <v>489</v>
      </c>
      <c r="L397" s="85" t="s">
        <v>490</v>
      </c>
      <c r="M397" s="85" t="s">
        <v>491</v>
      </c>
      <c r="N397" s="85" t="s">
        <v>492</v>
      </c>
      <c r="O397" s="85" t="s">
        <v>494</v>
      </c>
      <c r="P397" s="85" t="s">
        <v>493</v>
      </c>
      <c r="Q397" s="86" t="s">
        <v>379</v>
      </c>
      <c r="R397" s="86" t="s">
        <v>475</v>
      </c>
      <c r="S397" s="87" t="s">
        <v>466</v>
      </c>
      <c r="T397" s="88" t="s">
        <v>467</v>
      </c>
      <c r="U397" s="88" t="s">
        <v>468</v>
      </c>
      <c r="V397" s="142"/>
    </row>
    <row r="398" spans="1:22" ht="12" hidden="1" thickBot="1">
      <c r="B398" s="122"/>
      <c r="C398" s="91" t="s">
        <v>461</v>
      </c>
      <c r="D398" s="93">
        <v>26</v>
      </c>
      <c r="E398" s="93">
        <v>54</v>
      </c>
      <c r="F398" s="93">
        <v>59</v>
      </c>
      <c r="G398" s="93">
        <v>40</v>
      </c>
      <c r="H398" s="94">
        <v>9</v>
      </c>
      <c r="I398" s="94">
        <v>9</v>
      </c>
      <c r="J398" s="94">
        <v>82</v>
      </c>
      <c r="K398" s="94">
        <v>75</v>
      </c>
      <c r="L398" s="94">
        <v>19</v>
      </c>
      <c r="M398" s="94">
        <v>16</v>
      </c>
      <c r="N398" s="94">
        <v>24</v>
      </c>
      <c r="O398" s="94"/>
      <c r="P398" s="94"/>
      <c r="Q398" s="86">
        <f>SUM(D398:P398)</f>
        <v>413</v>
      </c>
      <c r="R398" s="124">
        <f>+Q399+Q400</f>
        <v>398</v>
      </c>
      <c r="S398" s="95"/>
      <c r="T398" s="96">
        <f>R398/Q398*100</f>
        <v>96.368038740920099</v>
      </c>
      <c r="U398" s="163" t="s">
        <v>612</v>
      </c>
      <c r="V398" s="44"/>
    </row>
    <row r="399" spans="1:22" ht="12" hidden="1" thickBot="1">
      <c r="B399" s="99" t="s">
        <v>25</v>
      </c>
      <c r="C399" s="100">
        <v>4702043053</v>
      </c>
      <c r="D399" s="139">
        <v>24</v>
      </c>
      <c r="E399" s="139">
        <v>52</v>
      </c>
      <c r="F399" s="139">
        <v>54</v>
      </c>
      <c r="G399" s="139">
        <v>38</v>
      </c>
      <c r="H399" s="144">
        <v>9</v>
      </c>
      <c r="I399" s="144">
        <v>2</v>
      </c>
      <c r="J399" s="144">
        <v>78</v>
      </c>
      <c r="K399" s="144">
        <v>72</v>
      </c>
      <c r="L399" s="144">
        <v>17</v>
      </c>
      <c r="M399" s="144">
        <v>15</v>
      </c>
      <c r="N399" s="144">
        <v>23</v>
      </c>
      <c r="O399" s="144"/>
      <c r="P399" s="144"/>
      <c r="Q399" s="86">
        <f>SUM(D399:P399)</f>
        <v>384</v>
      </c>
      <c r="R399" s="143"/>
      <c r="S399" s="110">
        <v>45998</v>
      </c>
      <c r="T399" s="44"/>
      <c r="U399" s="44"/>
      <c r="V399" s="44"/>
    </row>
    <row r="400" spans="1:22" ht="12" hidden="1" thickBot="1">
      <c r="B400" s="99" t="s">
        <v>71</v>
      </c>
      <c r="C400" s="100">
        <v>4702043054</v>
      </c>
      <c r="D400" s="139"/>
      <c r="E400" s="139"/>
      <c r="F400" s="139"/>
      <c r="G400" s="139"/>
      <c r="H400" s="144"/>
      <c r="I400" s="144">
        <v>6</v>
      </c>
      <c r="J400" s="144">
        <v>4</v>
      </c>
      <c r="K400" s="144">
        <v>3</v>
      </c>
      <c r="L400" s="144">
        <v>1</v>
      </c>
      <c r="M400" s="144"/>
      <c r="N400" s="144"/>
      <c r="O400" s="144"/>
      <c r="P400" s="144"/>
      <c r="Q400" s="86">
        <f>SUM(D400:P400)</f>
        <v>14</v>
      </c>
      <c r="R400" s="143"/>
      <c r="S400" s="110">
        <v>46026</v>
      </c>
      <c r="T400" s="44"/>
      <c r="U400" s="44"/>
      <c r="V400" s="44"/>
    </row>
    <row r="401" spans="2:22" ht="12" hidden="1" thickBot="1">
      <c r="B401" s="90"/>
      <c r="C401" s="111" t="s">
        <v>470</v>
      </c>
      <c r="D401" s="112">
        <f>D398-D399-D400</f>
        <v>2</v>
      </c>
      <c r="E401" s="112">
        <f t="shared" ref="E401:P401" si="84">E398-E399-E400</f>
        <v>2</v>
      </c>
      <c r="F401" s="112">
        <f t="shared" si="84"/>
        <v>5</v>
      </c>
      <c r="G401" s="112">
        <f t="shared" si="84"/>
        <v>2</v>
      </c>
      <c r="H401" s="112">
        <f t="shared" si="84"/>
        <v>0</v>
      </c>
      <c r="I401" s="112">
        <f t="shared" si="84"/>
        <v>1</v>
      </c>
      <c r="J401" s="112">
        <f t="shared" si="84"/>
        <v>0</v>
      </c>
      <c r="K401" s="112">
        <f t="shared" si="84"/>
        <v>0</v>
      </c>
      <c r="L401" s="112">
        <f t="shared" si="84"/>
        <v>1</v>
      </c>
      <c r="M401" s="112">
        <f t="shared" si="84"/>
        <v>1</v>
      </c>
      <c r="N401" s="112">
        <f t="shared" si="84"/>
        <v>1</v>
      </c>
      <c r="O401" s="112">
        <f t="shared" si="84"/>
        <v>0</v>
      </c>
      <c r="P401" s="112">
        <f t="shared" si="84"/>
        <v>0</v>
      </c>
      <c r="Q401" s="86">
        <f>SUM(D401:P401)</f>
        <v>15</v>
      </c>
      <c r="R401" s="44"/>
      <c r="S401" s="44"/>
      <c r="T401" s="44"/>
      <c r="U401" s="44"/>
      <c r="V401" s="44"/>
    </row>
    <row r="402" spans="2:22" hidden="1"/>
    <row r="403" spans="2:22" ht="12" hidden="1" thickBot="1">
      <c r="B403" s="81"/>
      <c r="C403" s="168" t="s">
        <v>77</v>
      </c>
      <c r="D403" s="84" t="s">
        <v>482</v>
      </c>
      <c r="E403" s="84" t="s">
        <v>483</v>
      </c>
      <c r="F403" s="84" t="s">
        <v>484</v>
      </c>
      <c r="G403" s="84" t="s">
        <v>485</v>
      </c>
      <c r="H403" s="85" t="s">
        <v>486</v>
      </c>
      <c r="I403" s="85" t="s">
        <v>487</v>
      </c>
      <c r="J403" s="85" t="s">
        <v>488</v>
      </c>
      <c r="K403" s="85" t="s">
        <v>489</v>
      </c>
      <c r="L403" s="85" t="s">
        <v>490</v>
      </c>
      <c r="M403" s="85" t="s">
        <v>491</v>
      </c>
      <c r="N403" s="85" t="s">
        <v>492</v>
      </c>
      <c r="O403" s="85" t="s">
        <v>494</v>
      </c>
      <c r="P403" s="85" t="s">
        <v>493</v>
      </c>
      <c r="Q403" s="86" t="s">
        <v>379</v>
      </c>
      <c r="R403" s="86" t="s">
        <v>475</v>
      </c>
      <c r="S403" s="87" t="s">
        <v>466</v>
      </c>
      <c r="T403" s="88" t="s">
        <v>467</v>
      </c>
      <c r="U403" s="88" t="s">
        <v>468</v>
      </c>
      <c r="V403" s="142"/>
    </row>
    <row r="404" spans="2:22" ht="12" hidden="1" thickBot="1">
      <c r="B404" s="122"/>
      <c r="C404" s="91" t="s">
        <v>461</v>
      </c>
      <c r="D404" s="93">
        <v>11</v>
      </c>
      <c r="E404" s="93">
        <v>6</v>
      </c>
      <c r="F404" s="93">
        <v>16</v>
      </c>
      <c r="G404" s="93">
        <v>13</v>
      </c>
      <c r="H404" s="94">
        <v>10</v>
      </c>
      <c r="I404" s="94">
        <v>38</v>
      </c>
      <c r="J404" s="94">
        <v>121</v>
      </c>
      <c r="K404" s="94">
        <v>94</v>
      </c>
      <c r="L404" s="94">
        <v>34</v>
      </c>
      <c r="M404" s="94">
        <v>19</v>
      </c>
      <c r="N404" s="94">
        <v>6</v>
      </c>
      <c r="O404" s="94"/>
      <c r="P404" s="94"/>
      <c r="Q404" s="86">
        <f>SUM(D404:P404)</f>
        <v>368</v>
      </c>
      <c r="R404" s="124">
        <f>+Q405+Q406</f>
        <v>355</v>
      </c>
      <c r="S404" s="95"/>
      <c r="T404" s="96">
        <f>R404/Q404*100</f>
        <v>96.467391304347828</v>
      </c>
      <c r="U404" s="163" t="s">
        <v>613</v>
      </c>
      <c r="V404" s="44"/>
    </row>
    <row r="405" spans="2:22" ht="12" hidden="1" thickBot="1">
      <c r="B405" s="99" t="s">
        <v>25</v>
      </c>
      <c r="C405" s="100">
        <v>4702043053</v>
      </c>
      <c r="D405" s="139">
        <v>10</v>
      </c>
      <c r="E405" s="139">
        <v>5</v>
      </c>
      <c r="F405" s="139">
        <v>15</v>
      </c>
      <c r="G405" s="139">
        <v>12</v>
      </c>
      <c r="H405" s="144">
        <v>9</v>
      </c>
      <c r="I405" s="144">
        <v>32</v>
      </c>
      <c r="J405" s="144">
        <v>116</v>
      </c>
      <c r="K405" s="144">
        <v>91</v>
      </c>
      <c r="L405" s="144">
        <v>33</v>
      </c>
      <c r="M405" s="144">
        <v>18</v>
      </c>
      <c r="N405" s="144">
        <v>5</v>
      </c>
      <c r="O405" s="144"/>
      <c r="P405" s="144"/>
      <c r="Q405" s="86">
        <f>SUM(D405:P405)</f>
        <v>346</v>
      </c>
      <c r="R405" s="143"/>
      <c r="S405" s="110">
        <v>45998</v>
      </c>
      <c r="T405" s="44"/>
      <c r="U405" s="44"/>
      <c r="V405" s="44"/>
    </row>
    <row r="406" spans="2:22" ht="12" hidden="1" thickBot="1">
      <c r="B406" s="99" t="s">
        <v>71</v>
      </c>
      <c r="C406" s="100">
        <v>4702043054</v>
      </c>
      <c r="D406" s="139"/>
      <c r="E406" s="139"/>
      <c r="F406" s="139"/>
      <c r="G406" s="139"/>
      <c r="H406" s="144"/>
      <c r="I406" s="144">
        <v>5</v>
      </c>
      <c r="J406" s="144">
        <v>3</v>
      </c>
      <c r="K406" s="144">
        <v>1</v>
      </c>
      <c r="L406" s="144"/>
      <c r="M406" s="144"/>
      <c r="N406" s="144"/>
      <c r="O406" s="144"/>
      <c r="P406" s="144"/>
      <c r="Q406" s="86">
        <f>SUM(D406:P406)</f>
        <v>9</v>
      </c>
      <c r="R406" s="143"/>
      <c r="S406" s="110">
        <v>46026</v>
      </c>
      <c r="T406" s="44"/>
      <c r="U406" s="44"/>
      <c r="V406" s="44"/>
    </row>
    <row r="407" spans="2:22" ht="12" hidden="1" thickBot="1">
      <c r="B407" s="90"/>
      <c r="C407" s="111" t="s">
        <v>470</v>
      </c>
      <c r="D407" s="112">
        <f>D404-D405-D406</f>
        <v>1</v>
      </c>
      <c r="E407" s="112">
        <f t="shared" ref="E407:P407" si="85">E404-E405-E406</f>
        <v>1</v>
      </c>
      <c r="F407" s="112">
        <f t="shared" si="85"/>
        <v>1</v>
      </c>
      <c r="G407" s="112">
        <f t="shared" si="85"/>
        <v>1</v>
      </c>
      <c r="H407" s="112">
        <f t="shared" si="85"/>
        <v>1</v>
      </c>
      <c r="I407" s="112">
        <f t="shared" si="85"/>
        <v>1</v>
      </c>
      <c r="J407" s="112">
        <f t="shared" si="85"/>
        <v>2</v>
      </c>
      <c r="K407" s="112">
        <f t="shared" si="85"/>
        <v>2</v>
      </c>
      <c r="L407" s="112">
        <f t="shared" si="85"/>
        <v>1</v>
      </c>
      <c r="M407" s="112">
        <f t="shared" si="85"/>
        <v>1</v>
      </c>
      <c r="N407" s="112">
        <f t="shared" si="85"/>
        <v>1</v>
      </c>
      <c r="O407" s="112">
        <f t="shared" si="85"/>
        <v>0</v>
      </c>
      <c r="P407" s="112">
        <f t="shared" si="85"/>
        <v>0</v>
      </c>
      <c r="Q407" s="86">
        <f>SUM(D407:P407)</f>
        <v>13</v>
      </c>
      <c r="R407" s="44"/>
      <c r="S407" s="44"/>
      <c r="T407" s="44"/>
      <c r="U407" s="44"/>
      <c r="V407" s="44"/>
    </row>
    <row r="408" spans="2:22" hidden="1"/>
    <row r="409" spans="2:22" hidden="1"/>
    <row r="410" spans="2:22" hidden="1"/>
    <row r="411" spans="2:22" ht="12" hidden="1" thickBot="1">
      <c r="B411" s="81"/>
      <c r="C411" s="210" t="s">
        <v>614</v>
      </c>
      <c r="D411" s="83" t="s">
        <v>453</v>
      </c>
      <c r="E411" s="84" t="s">
        <v>454</v>
      </c>
      <c r="F411" s="84" t="s">
        <v>455</v>
      </c>
      <c r="G411" s="84" t="s">
        <v>456</v>
      </c>
      <c r="H411" s="84" t="s">
        <v>457</v>
      </c>
      <c r="I411" s="169" t="s">
        <v>458</v>
      </c>
      <c r="J411" s="86" t="s">
        <v>379</v>
      </c>
      <c r="K411" s="86" t="s">
        <v>465</v>
      </c>
      <c r="L411" s="87" t="s">
        <v>466</v>
      </c>
      <c r="M411" s="88" t="s">
        <v>467</v>
      </c>
      <c r="N411" s="88" t="s">
        <v>468</v>
      </c>
      <c r="O411" s="142"/>
    </row>
    <row r="412" spans="2:22" hidden="1">
      <c r="B412" s="90"/>
      <c r="C412" s="193" t="s">
        <v>461</v>
      </c>
      <c r="D412" s="194">
        <v>14</v>
      </c>
      <c r="E412" s="195">
        <v>110</v>
      </c>
      <c r="F412" s="195">
        <v>281</v>
      </c>
      <c r="G412" s="195">
        <v>336</v>
      </c>
      <c r="H412" s="195">
        <v>201</v>
      </c>
      <c r="I412" s="196">
        <v>97</v>
      </c>
      <c r="J412" s="161">
        <f t="shared" ref="J412:J417" si="86">SUM(D412:I412)</f>
        <v>1039</v>
      </c>
      <c r="K412" s="95"/>
      <c r="L412" s="95"/>
      <c r="M412" s="96">
        <f>K412/J412*100</f>
        <v>0</v>
      </c>
      <c r="N412" s="189" t="s">
        <v>615</v>
      </c>
      <c r="O412" s="44"/>
    </row>
    <row r="413" spans="2:22" ht="12" hidden="1" thickBot="1">
      <c r="B413" s="197"/>
      <c r="C413" s="159"/>
      <c r="D413" s="159"/>
      <c r="E413" s="159"/>
      <c r="F413" s="159"/>
      <c r="G413" s="159"/>
      <c r="H413" s="159"/>
      <c r="I413" s="211"/>
      <c r="J413" s="86">
        <f t="shared" si="86"/>
        <v>0</v>
      </c>
      <c r="K413" s="109"/>
      <c r="L413" s="110"/>
      <c r="M413" s="44"/>
      <c r="N413" s="44"/>
      <c r="O413" s="44"/>
    </row>
    <row r="414" spans="2:22" ht="12" hidden="1" thickBot="1">
      <c r="B414" s="199" t="s">
        <v>102</v>
      </c>
      <c r="C414" s="74">
        <v>4702043030</v>
      </c>
      <c r="D414" s="74"/>
      <c r="E414" s="74">
        <v>58</v>
      </c>
      <c r="F414" s="74">
        <v>160</v>
      </c>
      <c r="G414" s="74">
        <v>195</v>
      </c>
      <c r="H414" s="74">
        <v>111</v>
      </c>
      <c r="I414" s="212">
        <v>52</v>
      </c>
      <c r="J414" s="86">
        <f t="shared" si="86"/>
        <v>576</v>
      </c>
      <c r="K414" s="109"/>
      <c r="L414" s="110">
        <v>46026</v>
      </c>
      <c r="M414" s="44"/>
      <c r="N414" s="44"/>
      <c r="O414" s="44"/>
    </row>
    <row r="415" spans="2:22" ht="12" hidden="1" thickBot="1">
      <c r="B415" s="199" t="s">
        <v>102</v>
      </c>
      <c r="C415" s="74">
        <v>4702043029</v>
      </c>
      <c r="D415" s="74">
        <v>13</v>
      </c>
      <c r="E415" s="74">
        <v>42</v>
      </c>
      <c r="F415" s="74">
        <v>101</v>
      </c>
      <c r="G415" s="74">
        <v>126</v>
      </c>
      <c r="H415" s="74">
        <v>80</v>
      </c>
      <c r="I415" s="212">
        <v>37</v>
      </c>
      <c r="J415" s="86">
        <f t="shared" si="86"/>
        <v>399</v>
      </c>
      <c r="K415" s="109"/>
      <c r="L415" s="110">
        <v>46026</v>
      </c>
      <c r="M415" s="44"/>
      <c r="N415" s="44"/>
      <c r="O415" s="44"/>
    </row>
    <row r="416" spans="2:22" ht="12" hidden="1" thickBot="1">
      <c r="B416" s="203" t="s">
        <v>43</v>
      </c>
      <c r="C416" s="213">
        <v>4702043032</v>
      </c>
      <c r="D416" s="213"/>
      <c r="E416" s="213">
        <v>5</v>
      </c>
      <c r="F416" s="213">
        <v>11</v>
      </c>
      <c r="G416" s="213">
        <v>11</v>
      </c>
      <c r="H416" s="213">
        <v>6</v>
      </c>
      <c r="I416" s="214">
        <v>3</v>
      </c>
      <c r="J416" s="86">
        <f t="shared" si="86"/>
        <v>36</v>
      </c>
      <c r="K416" s="109"/>
      <c r="L416" s="110">
        <v>46026</v>
      </c>
      <c r="M416" s="44"/>
      <c r="N416" s="44"/>
      <c r="O416" s="44"/>
    </row>
    <row r="417" spans="1:15" hidden="1">
      <c r="B417" s="44"/>
      <c r="C417" s="204" t="s">
        <v>470</v>
      </c>
      <c r="D417" s="205">
        <f t="shared" ref="D417:I417" si="87">D412-D413-D414-D415-D416</f>
        <v>1</v>
      </c>
      <c r="E417" s="205">
        <f t="shared" si="87"/>
        <v>5</v>
      </c>
      <c r="F417" s="205">
        <f t="shared" si="87"/>
        <v>9</v>
      </c>
      <c r="G417" s="205">
        <f t="shared" si="87"/>
        <v>4</v>
      </c>
      <c r="H417" s="205">
        <f t="shared" si="87"/>
        <v>4</v>
      </c>
      <c r="I417" s="205">
        <f t="shared" si="87"/>
        <v>5</v>
      </c>
      <c r="J417" s="206">
        <f t="shared" si="86"/>
        <v>28</v>
      </c>
      <c r="K417" s="44"/>
      <c r="L417" s="44"/>
      <c r="M417" s="44"/>
      <c r="N417" s="44"/>
      <c r="O417" s="44"/>
    </row>
    <row r="418" spans="1:15" ht="12" hidden="1" thickBot="1">
      <c r="C418" s="207" t="s">
        <v>379</v>
      </c>
      <c r="D418" s="208">
        <f>SUM(D413:D416)</f>
        <v>13</v>
      </c>
      <c r="E418" s="208">
        <f t="shared" ref="E418:J418" si="88">SUM(E413:E416)</f>
        <v>105</v>
      </c>
      <c r="F418" s="208">
        <f t="shared" si="88"/>
        <v>272</v>
      </c>
      <c r="G418" s="208">
        <f t="shared" si="88"/>
        <v>332</v>
      </c>
      <c r="H418" s="208">
        <f t="shared" si="88"/>
        <v>197</v>
      </c>
      <c r="I418" s="208">
        <f t="shared" si="88"/>
        <v>92</v>
      </c>
      <c r="J418" s="209">
        <f t="shared" si="88"/>
        <v>1011</v>
      </c>
    </row>
    <row r="419" spans="1:15" ht="15" hidden="1">
      <c r="C419"/>
      <c r="D419"/>
      <c r="E419"/>
      <c r="F419"/>
      <c r="G419"/>
      <c r="H419"/>
      <c r="I419"/>
      <c r="J419"/>
      <c r="K419"/>
    </row>
    <row r="420" spans="1:15" ht="12" hidden="1" thickBot="1">
      <c r="B420" s="81"/>
      <c r="C420" s="210" t="s">
        <v>46</v>
      </c>
      <c r="D420" s="83" t="s">
        <v>453</v>
      </c>
      <c r="E420" s="84" t="s">
        <v>454</v>
      </c>
      <c r="F420" s="84" t="s">
        <v>455</v>
      </c>
      <c r="G420" s="84" t="s">
        <v>456</v>
      </c>
      <c r="H420" s="84" t="s">
        <v>457</v>
      </c>
      <c r="I420" s="169" t="s">
        <v>458</v>
      </c>
      <c r="J420" s="86" t="s">
        <v>379</v>
      </c>
      <c r="K420" s="86" t="s">
        <v>465</v>
      </c>
      <c r="L420" s="87" t="s">
        <v>466</v>
      </c>
      <c r="M420" s="88" t="s">
        <v>467</v>
      </c>
      <c r="N420" s="88" t="s">
        <v>468</v>
      </c>
      <c r="O420" s="142"/>
    </row>
    <row r="421" spans="1:15" hidden="1">
      <c r="B421" s="90"/>
      <c r="C421" s="193" t="s">
        <v>461</v>
      </c>
      <c r="D421" s="194">
        <v>18</v>
      </c>
      <c r="E421" s="195">
        <v>418</v>
      </c>
      <c r="F421" s="195">
        <v>885</v>
      </c>
      <c r="G421" s="195">
        <v>1147</v>
      </c>
      <c r="H421" s="195">
        <v>736</v>
      </c>
      <c r="I421" s="196">
        <v>400</v>
      </c>
      <c r="J421" s="161">
        <f t="shared" ref="J421:J426" si="89">SUM(D421:I421)</f>
        <v>3604</v>
      </c>
      <c r="K421" s="95"/>
      <c r="L421" s="95"/>
      <c r="M421" s="96">
        <f>K421/J421*100</f>
        <v>0</v>
      </c>
      <c r="N421" s="189" t="s">
        <v>612</v>
      </c>
      <c r="O421" s="44"/>
    </row>
    <row r="422" spans="1:15" ht="12" hidden="1" thickBot="1">
      <c r="B422" s="197" t="s">
        <v>43</v>
      </c>
      <c r="C422" s="159">
        <v>4702043031</v>
      </c>
      <c r="D422" s="159">
        <v>5</v>
      </c>
      <c r="E422" s="159">
        <v>13</v>
      </c>
      <c r="F422" s="159">
        <v>35</v>
      </c>
      <c r="G422" s="159">
        <v>37</v>
      </c>
      <c r="H422" s="159">
        <v>23</v>
      </c>
      <c r="I422" s="211">
        <v>7</v>
      </c>
      <c r="J422" s="86">
        <f t="shared" si="89"/>
        <v>120</v>
      </c>
      <c r="K422" s="109"/>
      <c r="L422" s="110">
        <v>46019</v>
      </c>
      <c r="M422" s="44"/>
      <c r="N422" s="44"/>
      <c r="O422" s="44"/>
    </row>
    <row r="423" spans="1:15" ht="12" hidden="1" thickBot="1">
      <c r="B423" s="199" t="s">
        <v>102</v>
      </c>
      <c r="C423" s="74">
        <v>4702043029</v>
      </c>
      <c r="D423" s="74">
        <v>12</v>
      </c>
      <c r="E423" s="74">
        <v>312</v>
      </c>
      <c r="F423" s="74">
        <v>600</v>
      </c>
      <c r="G423" s="74">
        <v>829</v>
      </c>
      <c r="H423" s="74">
        <v>550</v>
      </c>
      <c r="I423" s="212">
        <v>318</v>
      </c>
      <c r="J423" s="86">
        <f t="shared" si="89"/>
        <v>2621</v>
      </c>
      <c r="K423" s="109"/>
      <c r="L423" s="110">
        <v>46026</v>
      </c>
      <c r="M423" s="44"/>
      <c r="N423" s="44"/>
      <c r="O423" s="44"/>
    </row>
    <row r="424" spans="1:15" ht="12" hidden="1" thickBot="1">
      <c r="B424" s="199" t="s">
        <v>102</v>
      </c>
      <c r="C424" s="74">
        <v>4702043030</v>
      </c>
      <c r="D424" s="74"/>
      <c r="E424" s="74">
        <v>81</v>
      </c>
      <c r="F424" s="74">
        <v>224</v>
      </c>
      <c r="G424" s="74">
        <v>255</v>
      </c>
      <c r="H424" s="74">
        <v>145</v>
      </c>
      <c r="I424" s="212">
        <v>67</v>
      </c>
      <c r="J424" s="86">
        <f t="shared" si="89"/>
        <v>772</v>
      </c>
      <c r="K424" s="109"/>
      <c r="L424" s="110">
        <v>46026</v>
      </c>
      <c r="M424" s="44"/>
      <c r="N424" s="44"/>
      <c r="O424" s="44"/>
    </row>
    <row r="425" spans="1:15" ht="12" hidden="1" thickBot="1">
      <c r="B425" s="203" t="s">
        <v>43</v>
      </c>
      <c r="C425" s="213">
        <v>4702043032</v>
      </c>
      <c r="D425" s="213"/>
      <c r="E425" s="213">
        <v>7</v>
      </c>
      <c r="F425" s="213">
        <v>15</v>
      </c>
      <c r="G425" s="213">
        <v>16</v>
      </c>
      <c r="H425" s="213">
        <v>7</v>
      </c>
      <c r="I425" s="214">
        <v>3</v>
      </c>
      <c r="J425" s="86">
        <f t="shared" si="89"/>
        <v>48</v>
      </c>
      <c r="K425" s="109"/>
      <c r="L425" s="110">
        <v>46026</v>
      </c>
      <c r="M425" s="44"/>
      <c r="N425" s="44"/>
      <c r="O425" s="44"/>
    </row>
    <row r="426" spans="1:15" hidden="1">
      <c r="B426" s="44"/>
      <c r="C426" s="204" t="s">
        <v>470</v>
      </c>
      <c r="D426" s="205">
        <f t="shared" ref="D426:I426" si="90">D421-D422-D423-D424-D425</f>
        <v>1</v>
      </c>
      <c r="E426" s="205">
        <f t="shared" si="90"/>
        <v>5</v>
      </c>
      <c r="F426" s="205">
        <f t="shared" si="90"/>
        <v>11</v>
      </c>
      <c r="G426" s="205">
        <f t="shared" si="90"/>
        <v>10</v>
      </c>
      <c r="H426" s="205">
        <f t="shared" si="90"/>
        <v>11</v>
      </c>
      <c r="I426" s="205">
        <f t="shared" si="90"/>
        <v>5</v>
      </c>
      <c r="J426" s="206">
        <f t="shared" si="89"/>
        <v>43</v>
      </c>
      <c r="K426" s="44"/>
      <c r="L426" s="44"/>
      <c r="M426" s="44"/>
      <c r="N426" s="44"/>
      <c r="O426" s="44"/>
    </row>
    <row r="427" spans="1:15" ht="12" hidden="1" thickBot="1">
      <c r="C427" s="207" t="s">
        <v>379</v>
      </c>
      <c r="D427" s="208">
        <f>SUM(D422:D425)</f>
        <v>17</v>
      </c>
      <c r="E427" s="208">
        <f t="shared" ref="E427:J427" si="91">SUM(E422:E425)</f>
        <v>413</v>
      </c>
      <c r="F427" s="208">
        <f t="shared" si="91"/>
        <v>874</v>
      </c>
      <c r="G427" s="208">
        <f t="shared" si="91"/>
        <v>1137</v>
      </c>
      <c r="H427" s="208">
        <f t="shared" si="91"/>
        <v>725</v>
      </c>
      <c r="I427" s="208">
        <f t="shared" si="91"/>
        <v>395</v>
      </c>
      <c r="J427" s="209">
        <f t="shared" si="91"/>
        <v>3561</v>
      </c>
    </row>
    <row r="428" spans="1:15" ht="15" hidden="1">
      <c r="A428"/>
      <c r="B428"/>
      <c r="C428"/>
      <c r="D428"/>
      <c r="E428"/>
      <c r="F428"/>
      <c r="G428"/>
      <c r="H428"/>
      <c r="I428"/>
      <c r="J428"/>
      <c r="K428"/>
    </row>
    <row r="429" spans="1:15" ht="12" hidden="1" thickBot="1">
      <c r="B429" s="81"/>
      <c r="C429" s="210" t="s">
        <v>47</v>
      </c>
      <c r="D429" s="83" t="s">
        <v>453</v>
      </c>
      <c r="E429" s="84" t="s">
        <v>454</v>
      </c>
      <c r="F429" s="84" t="s">
        <v>455</v>
      </c>
      <c r="G429" s="84" t="s">
        <v>456</v>
      </c>
      <c r="H429" s="84" t="s">
        <v>457</v>
      </c>
      <c r="I429" s="169" t="s">
        <v>458</v>
      </c>
      <c r="J429" s="86" t="s">
        <v>379</v>
      </c>
      <c r="K429" s="86" t="s">
        <v>465</v>
      </c>
      <c r="L429" s="87" t="s">
        <v>466</v>
      </c>
      <c r="M429" s="88" t="s">
        <v>467</v>
      </c>
      <c r="N429" s="88" t="s">
        <v>468</v>
      </c>
      <c r="O429" s="142"/>
    </row>
    <row r="430" spans="1:15" hidden="1">
      <c r="B430" s="90"/>
      <c r="C430" s="193" t="s">
        <v>461</v>
      </c>
      <c r="D430" s="194"/>
      <c r="E430" s="195">
        <v>79</v>
      </c>
      <c r="F430" s="195">
        <v>210</v>
      </c>
      <c r="G430" s="195">
        <v>239</v>
      </c>
      <c r="H430" s="195">
        <v>134</v>
      </c>
      <c r="I430" s="196">
        <v>63</v>
      </c>
      <c r="J430" s="161">
        <f>SUM(D430:I430)</f>
        <v>725</v>
      </c>
      <c r="K430" s="95"/>
      <c r="L430" s="95"/>
      <c r="M430" s="96">
        <f>K430/J430*100</f>
        <v>0</v>
      </c>
      <c r="N430" s="189" t="s">
        <v>611</v>
      </c>
      <c r="O430" s="44"/>
    </row>
    <row r="431" spans="1:15" ht="12" hidden="1" thickBot="1">
      <c r="B431" s="197" t="s">
        <v>102</v>
      </c>
      <c r="C431" s="159">
        <v>4702043030</v>
      </c>
      <c r="D431" s="159"/>
      <c r="E431" s="159">
        <v>72</v>
      </c>
      <c r="F431" s="159">
        <v>194</v>
      </c>
      <c r="G431" s="159">
        <v>222</v>
      </c>
      <c r="H431" s="159">
        <v>126</v>
      </c>
      <c r="I431" s="211">
        <v>59</v>
      </c>
      <c r="J431" s="86">
        <f>SUM(D431:I431)</f>
        <v>673</v>
      </c>
      <c r="K431" s="109"/>
      <c r="L431" s="110">
        <v>46026</v>
      </c>
      <c r="M431" s="44"/>
      <c r="N431" s="44"/>
      <c r="O431" s="44"/>
    </row>
    <row r="432" spans="1:15" ht="12" hidden="1" thickBot="1">
      <c r="B432" s="199" t="s">
        <v>43</v>
      </c>
      <c r="C432" s="74">
        <v>4702043032</v>
      </c>
      <c r="D432" s="74"/>
      <c r="E432" s="74">
        <v>6</v>
      </c>
      <c r="F432" s="74">
        <v>14</v>
      </c>
      <c r="G432" s="74">
        <v>13</v>
      </c>
      <c r="H432" s="74">
        <v>6</v>
      </c>
      <c r="I432" s="212">
        <v>3</v>
      </c>
      <c r="J432" s="86">
        <f>SUM(D432:I432)</f>
        <v>42</v>
      </c>
      <c r="K432" s="109"/>
      <c r="L432" s="110">
        <v>46026</v>
      </c>
      <c r="M432" s="44"/>
      <c r="N432" s="44"/>
      <c r="O432" s="44"/>
    </row>
    <row r="433" spans="2:15" hidden="1">
      <c r="B433" s="44"/>
      <c r="C433" s="204" t="s">
        <v>470</v>
      </c>
      <c r="D433" s="205">
        <f t="shared" ref="D433:I433" si="92">D430-D431-D432</f>
        <v>0</v>
      </c>
      <c r="E433" s="205">
        <f t="shared" si="92"/>
        <v>1</v>
      </c>
      <c r="F433" s="205">
        <f t="shared" si="92"/>
        <v>2</v>
      </c>
      <c r="G433" s="205">
        <f t="shared" si="92"/>
        <v>4</v>
      </c>
      <c r="H433" s="205">
        <f t="shared" si="92"/>
        <v>2</v>
      </c>
      <c r="I433" s="205">
        <f t="shared" si="92"/>
        <v>1</v>
      </c>
      <c r="J433" s="206">
        <f>SUM(D433:I433)</f>
        <v>10</v>
      </c>
      <c r="K433" s="44"/>
      <c r="L433" s="44"/>
      <c r="M433" s="44"/>
      <c r="N433" s="44"/>
      <c r="O433" s="44"/>
    </row>
    <row r="434" spans="2:15" ht="12" hidden="1" thickBot="1">
      <c r="C434" s="207" t="s">
        <v>379</v>
      </c>
      <c r="D434" s="208">
        <f t="shared" ref="D434:J434" si="93">SUM(D431:D432)</f>
        <v>0</v>
      </c>
      <c r="E434" s="208">
        <f t="shared" si="93"/>
        <v>78</v>
      </c>
      <c r="F434" s="208">
        <f t="shared" si="93"/>
        <v>208</v>
      </c>
      <c r="G434" s="208">
        <f t="shared" si="93"/>
        <v>235</v>
      </c>
      <c r="H434" s="208">
        <f t="shared" si="93"/>
        <v>132</v>
      </c>
      <c r="I434" s="208">
        <f t="shared" si="93"/>
        <v>62</v>
      </c>
      <c r="J434" s="209">
        <f t="shared" si="93"/>
        <v>715</v>
      </c>
    </row>
    <row r="435" spans="2:15" hidden="1"/>
    <row r="436" spans="2:15" hidden="1"/>
    <row r="437" spans="2:15" ht="12" hidden="1" thickBot="1">
      <c r="B437" s="81"/>
      <c r="C437" s="210" t="s">
        <v>60</v>
      </c>
      <c r="D437" s="83" t="s">
        <v>453</v>
      </c>
      <c r="E437" s="84" t="s">
        <v>454</v>
      </c>
      <c r="F437" s="84" t="s">
        <v>455</v>
      </c>
      <c r="G437" s="84" t="s">
        <v>456</v>
      </c>
      <c r="H437" s="84" t="s">
        <v>457</v>
      </c>
      <c r="I437" s="169" t="s">
        <v>458</v>
      </c>
      <c r="J437" s="86" t="s">
        <v>379</v>
      </c>
      <c r="K437" s="86" t="s">
        <v>465</v>
      </c>
      <c r="L437" s="87" t="s">
        <v>466</v>
      </c>
      <c r="M437" s="88" t="s">
        <v>467</v>
      </c>
      <c r="N437" s="88" t="s">
        <v>468</v>
      </c>
      <c r="O437" s="142"/>
    </row>
    <row r="438" spans="2:15" hidden="1">
      <c r="B438" s="90"/>
      <c r="C438" s="193" t="s">
        <v>461</v>
      </c>
      <c r="D438" s="194">
        <v>34</v>
      </c>
      <c r="E438" s="195">
        <v>307</v>
      </c>
      <c r="F438" s="195">
        <v>777</v>
      </c>
      <c r="G438" s="195">
        <v>821</v>
      </c>
      <c r="H438" s="195">
        <v>530</v>
      </c>
      <c r="I438" s="196">
        <v>213</v>
      </c>
      <c r="J438" s="161">
        <f>SUM(D438:I438)</f>
        <v>2682</v>
      </c>
      <c r="K438" s="95"/>
      <c r="L438" s="95"/>
      <c r="M438" s="96">
        <f>K438/J438*100</f>
        <v>0</v>
      </c>
      <c r="N438" s="189" t="s">
        <v>612</v>
      </c>
      <c r="O438" s="44"/>
    </row>
    <row r="439" spans="2:15" ht="12" hidden="1" thickBot="1">
      <c r="B439" s="197" t="s">
        <v>25</v>
      </c>
      <c r="C439" s="159">
        <v>4702043041</v>
      </c>
      <c r="D439" s="159">
        <v>11</v>
      </c>
      <c r="E439" s="159">
        <v>216</v>
      </c>
      <c r="F439" s="159">
        <v>627</v>
      </c>
      <c r="G439" s="159">
        <v>689</v>
      </c>
      <c r="H439" s="159">
        <v>448</v>
      </c>
      <c r="I439" s="211">
        <v>170</v>
      </c>
      <c r="J439" s="86">
        <f>SUM(D439:I439)</f>
        <v>2161</v>
      </c>
      <c r="K439" s="109"/>
      <c r="L439" s="110">
        <v>46026</v>
      </c>
      <c r="M439" s="44"/>
      <c r="N439" s="44"/>
      <c r="O439" s="44"/>
    </row>
    <row r="440" spans="2:15" ht="12" hidden="1" thickBot="1">
      <c r="B440" s="199" t="s">
        <v>187</v>
      </c>
      <c r="C440" s="74">
        <v>4702043045</v>
      </c>
      <c r="D440" s="74">
        <v>20</v>
      </c>
      <c r="E440" s="74">
        <v>25</v>
      </c>
      <c r="F440" s="74"/>
      <c r="G440" s="74"/>
      <c r="H440" s="74"/>
      <c r="I440" s="212"/>
      <c r="J440" s="86">
        <f>SUM(D440:I440)</f>
        <v>45</v>
      </c>
      <c r="K440" s="109"/>
      <c r="L440" s="110">
        <v>46040</v>
      </c>
      <c r="M440" s="44"/>
      <c r="N440" s="44"/>
      <c r="O440" s="44"/>
    </row>
    <row r="441" spans="2:15" ht="12" hidden="1" thickBot="1">
      <c r="B441" s="199" t="s">
        <v>71</v>
      </c>
      <c r="C441" s="74">
        <v>4702043043</v>
      </c>
      <c r="D441" s="74">
        <v>2</v>
      </c>
      <c r="E441" s="74">
        <v>61</v>
      </c>
      <c r="F441" s="74">
        <v>144</v>
      </c>
      <c r="G441" s="74">
        <v>123</v>
      </c>
      <c r="H441" s="74">
        <v>77</v>
      </c>
      <c r="I441" s="212">
        <v>39</v>
      </c>
      <c r="J441" s="86">
        <f>SUM(D441:I441)</f>
        <v>446</v>
      </c>
      <c r="K441" s="109"/>
      <c r="L441" s="110">
        <v>46054</v>
      </c>
      <c r="M441" s="44"/>
      <c r="N441" s="44"/>
      <c r="O441" s="44"/>
    </row>
    <row r="442" spans="2:15" hidden="1">
      <c r="B442" s="44"/>
      <c r="C442" s="204" t="s">
        <v>470</v>
      </c>
      <c r="D442" s="205">
        <f t="shared" ref="D442:I442" si="94">D438-D439-D440-D441</f>
        <v>1</v>
      </c>
      <c r="E442" s="205">
        <f t="shared" si="94"/>
        <v>5</v>
      </c>
      <c r="F442" s="205">
        <f t="shared" si="94"/>
        <v>6</v>
      </c>
      <c r="G442" s="205">
        <f t="shared" si="94"/>
        <v>9</v>
      </c>
      <c r="H442" s="205">
        <f t="shared" si="94"/>
        <v>5</v>
      </c>
      <c r="I442" s="205">
        <f t="shared" si="94"/>
        <v>4</v>
      </c>
      <c r="J442" s="206">
        <f>SUM(D442:I442)</f>
        <v>30</v>
      </c>
      <c r="K442" s="44"/>
      <c r="L442" s="44"/>
      <c r="M442" s="44"/>
      <c r="N442" s="44"/>
      <c r="O442" s="44"/>
    </row>
    <row r="443" spans="2:15" ht="12" hidden="1" thickBot="1">
      <c r="C443" s="207" t="s">
        <v>379</v>
      </c>
      <c r="D443" s="208">
        <f t="shared" ref="D443:J443" si="95">SUM(D439:D441)</f>
        <v>33</v>
      </c>
      <c r="E443" s="208">
        <f t="shared" si="95"/>
        <v>302</v>
      </c>
      <c r="F443" s="208">
        <f t="shared" si="95"/>
        <v>771</v>
      </c>
      <c r="G443" s="208">
        <f t="shared" si="95"/>
        <v>812</v>
      </c>
      <c r="H443" s="208">
        <f t="shared" si="95"/>
        <v>525</v>
      </c>
      <c r="I443" s="208">
        <f t="shared" si="95"/>
        <v>209</v>
      </c>
      <c r="J443" s="209">
        <f t="shared" si="95"/>
        <v>2652</v>
      </c>
    </row>
    <row r="444" spans="2:15" hidden="1"/>
    <row r="445" spans="2:15" hidden="1"/>
    <row r="446" spans="2:15" hidden="1"/>
    <row r="447" spans="2:15" hidden="1"/>
    <row r="448" spans="2:15" ht="12" hidden="1" thickBot="1">
      <c r="B448" s="81"/>
      <c r="C448" s="210" t="s">
        <v>63</v>
      </c>
      <c r="D448" s="83" t="s">
        <v>453</v>
      </c>
      <c r="E448" s="84" t="s">
        <v>454</v>
      </c>
      <c r="F448" s="84" t="s">
        <v>455</v>
      </c>
      <c r="G448" s="84" t="s">
        <v>456</v>
      </c>
      <c r="H448" s="84" t="s">
        <v>457</v>
      </c>
      <c r="I448" s="169" t="s">
        <v>458</v>
      </c>
      <c r="J448" s="86" t="s">
        <v>379</v>
      </c>
      <c r="K448" s="86" t="s">
        <v>465</v>
      </c>
      <c r="L448" s="87" t="s">
        <v>466</v>
      </c>
      <c r="M448" s="88" t="s">
        <v>467</v>
      </c>
      <c r="N448" s="88" t="s">
        <v>468</v>
      </c>
      <c r="O448" s="142"/>
    </row>
    <row r="449" spans="2:15" hidden="1">
      <c r="B449" s="90"/>
      <c r="C449" s="193" t="s">
        <v>461</v>
      </c>
      <c r="D449" s="194">
        <v>52</v>
      </c>
      <c r="E449" s="195">
        <v>386</v>
      </c>
      <c r="F449" s="195">
        <v>994</v>
      </c>
      <c r="G449" s="195">
        <v>1136</v>
      </c>
      <c r="H449" s="195">
        <v>552</v>
      </c>
      <c r="I449" s="196">
        <v>217</v>
      </c>
      <c r="J449" s="161">
        <f t="shared" ref="J449:J456" si="96">SUM(D449:I449)</f>
        <v>3337</v>
      </c>
      <c r="K449" s="95"/>
      <c r="L449" s="95"/>
      <c r="M449" s="96">
        <f>K449/J449*100</f>
        <v>0</v>
      </c>
      <c r="N449" s="189" t="s">
        <v>611</v>
      </c>
      <c r="O449" s="44"/>
    </row>
    <row r="450" spans="2:15" ht="12" hidden="1" thickBot="1">
      <c r="B450" s="197" t="s">
        <v>71</v>
      </c>
      <c r="C450" s="159">
        <v>4701895603</v>
      </c>
      <c r="D450" s="159"/>
      <c r="E450" s="159"/>
      <c r="F450" s="159"/>
      <c r="G450" s="159"/>
      <c r="H450" s="159"/>
      <c r="I450" s="211"/>
      <c r="J450" s="86">
        <f t="shared" si="96"/>
        <v>0</v>
      </c>
      <c r="K450" s="109"/>
      <c r="L450" s="110">
        <v>45704</v>
      </c>
      <c r="M450" s="44"/>
      <c r="N450" s="44"/>
      <c r="O450" s="44"/>
    </row>
    <row r="451" spans="2:15" ht="12" hidden="1" thickBot="1">
      <c r="B451" s="199" t="s">
        <v>71</v>
      </c>
      <c r="C451" s="74">
        <v>4701895604</v>
      </c>
      <c r="D451" s="74"/>
      <c r="E451" s="74"/>
      <c r="F451" s="74"/>
      <c r="G451" s="74"/>
      <c r="H451" s="74"/>
      <c r="I451" s="212"/>
      <c r="J451" s="86">
        <f t="shared" si="96"/>
        <v>0</v>
      </c>
      <c r="K451" s="109"/>
      <c r="L451" s="110">
        <v>45704</v>
      </c>
      <c r="M451" s="44"/>
      <c r="N451" s="44"/>
      <c r="O451" s="44"/>
    </row>
    <row r="452" spans="2:15" ht="12" hidden="1" thickBot="1">
      <c r="B452" s="199" t="s">
        <v>187</v>
      </c>
      <c r="C452" s="74">
        <v>4701895605</v>
      </c>
      <c r="D452" s="74"/>
      <c r="E452" s="74"/>
      <c r="F452" s="74"/>
      <c r="G452" s="74"/>
      <c r="H452" s="74"/>
      <c r="I452" s="212"/>
      <c r="J452" s="86">
        <f t="shared" si="96"/>
        <v>0</v>
      </c>
      <c r="K452" s="109"/>
      <c r="L452" s="110">
        <v>45704</v>
      </c>
      <c r="M452" s="44"/>
      <c r="N452" s="44"/>
      <c r="O452" s="44"/>
    </row>
    <row r="453" spans="2:15" ht="12" hidden="1" thickBot="1">
      <c r="B453" s="199" t="s">
        <v>25</v>
      </c>
      <c r="C453" s="74">
        <v>4702043041</v>
      </c>
      <c r="D453" s="74">
        <v>18</v>
      </c>
      <c r="E453" s="74">
        <v>249</v>
      </c>
      <c r="F453" s="74">
        <v>594</v>
      </c>
      <c r="G453" s="74">
        <v>624</v>
      </c>
      <c r="H453" s="74">
        <v>386</v>
      </c>
      <c r="I453" s="212">
        <v>159</v>
      </c>
      <c r="J453" s="86">
        <f>SUM(D453:I453)</f>
        <v>2030</v>
      </c>
      <c r="K453" s="109"/>
      <c r="L453" s="110">
        <v>46026</v>
      </c>
      <c r="M453" s="44"/>
      <c r="N453" s="44"/>
      <c r="O453" s="44"/>
    </row>
    <row r="454" spans="2:15" ht="12" hidden="1" thickBot="1">
      <c r="B454" s="199" t="s">
        <v>187</v>
      </c>
      <c r="C454" s="74">
        <v>4702043045</v>
      </c>
      <c r="D454" s="74">
        <v>20</v>
      </c>
      <c r="E454" s="74">
        <v>23</v>
      </c>
      <c r="F454" s="74">
        <v>134</v>
      </c>
      <c r="G454" s="74">
        <v>275</v>
      </c>
      <c r="H454" s="74">
        <v>3</v>
      </c>
      <c r="I454" s="212"/>
      <c r="J454" s="86">
        <f t="shared" si="96"/>
        <v>455</v>
      </c>
      <c r="K454" s="109"/>
      <c r="L454" s="110">
        <v>46040</v>
      </c>
      <c r="M454" s="44"/>
      <c r="N454" s="44"/>
      <c r="O454" s="44"/>
    </row>
    <row r="455" spans="2:15" ht="12" hidden="1" thickBot="1">
      <c r="B455" s="203" t="s">
        <v>71</v>
      </c>
      <c r="C455" s="213">
        <v>4702043043</v>
      </c>
      <c r="D455" s="213">
        <v>12</v>
      </c>
      <c r="E455" s="213">
        <v>99</v>
      </c>
      <c r="F455" s="213">
        <v>249</v>
      </c>
      <c r="G455" s="213">
        <v>224</v>
      </c>
      <c r="H455" s="213">
        <v>123</v>
      </c>
      <c r="I455" s="214">
        <v>55</v>
      </c>
      <c r="J455" s="86">
        <f t="shared" si="96"/>
        <v>762</v>
      </c>
      <c r="K455" s="109"/>
      <c r="L455" s="110">
        <v>46054</v>
      </c>
      <c r="M455" s="44"/>
      <c r="N455" s="44"/>
      <c r="O455" s="44"/>
    </row>
    <row r="456" spans="2:15" hidden="1">
      <c r="B456" s="44"/>
      <c r="C456" s="204" t="s">
        <v>470</v>
      </c>
      <c r="D456" s="205">
        <f t="shared" ref="D456:I456" si="97">D449-D450-D451-D452-D453-D454-D455</f>
        <v>2</v>
      </c>
      <c r="E456" s="205">
        <f t="shared" si="97"/>
        <v>15</v>
      </c>
      <c r="F456" s="205">
        <f t="shared" si="97"/>
        <v>17</v>
      </c>
      <c r="G456" s="205">
        <f t="shared" si="97"/>
        <v>13</v>
      </c>
      <c r="H456" s="205">
        <f t="shared" si="97"/>
        <v>40</v>
      </c>
      <c r="I456" s="205">
        <f t="shared" si="97"/>
        <v>3</v>
      </c>
      <c r="J456" s="206">
        <f t="shared" si="96"/>
        <v>90</v>
      </c>
      <c r="K456" s="44"/>
      <c r="L456" s="44"/>
      <c r="M456" s="44"/>
      <c r="N456" s="44"/>
      <c r="O456" s="44"/>
    </row>
    <row r="457" spans="2:15" ht="12" hidden="1" thickBot="1">
      <c r="C457" s="207" t="s">
        <v>379</v>
      </c>
      <c r="D457" s="208">
        <f t="shared" ref="D457:J457" si="98">SUM(D450:D455)</f>
        <v>50</v>
      </c>
      <c r="E457" s="208">
        <f t="shared" si="98"/>
        <v>371</v>
      </c>
      <c r="F457" s="208">
        <f t="shared" si="98"/>
        <v>977</v>
      </c>
      <c r="G457" s="208">
        <f t="shared" si="98"/>
        <v>1123</v>
      </c>
      <c r="H457" s="208">
        <f t="shared" si="98"/>
        <v>512</v>
      </c>
      <c r="I457" s="208">
        <f t="shared" si="98"/>
        <v>214</v>
      </c>
      <c r="J457" s="209">
        <f t="shared" si="98"/>
        <v>3247</v>
      </c>
    </row>
    <row r="458" spans="2:15" hidden="1"/>
    <row r="459" spans="2:15" hidden="1"/>
    <row r="460" spans="2:15" ht="12" hidden="1" thickBot="1">
      <c r="B460" s="81"/>
      <c r="C460" s="210" t="s">
        <v>65</v>
      </c>
      <c r="D460" s="83" t="s">
        <v>453</v>
      </c>
      <c r="E460" s="84" t="s">
        <v>454</v>
      </c>
      <c r="F460" s="84" t="s">
        <v>455</v>
      </c>
      <c r="G460" s="84" t="s">
        <v>456</v>
      </c>
      <c r="H460" s="84" t="s">
        <v>457</v>
      </c>
      <c r="I460" s="169" t="s">
        <v>458</v>
      </c>
      <c r="J460" s="86" t="s">
        <v>379</v>
      </c>
      <c r="K460" s="86" t="s">
        <v>465</v>
      </c>
      <c r="L460" s="87" t="s">
        <v>466</v>
      </c>
      <c r="M460" s="88" t="s">
        <v>467</v>
      </c>
      <c r="N460" s="88" t="s">
        <v>468</v>
      </c>
      <c r="O460" s="142"/>
    </row>
    <row r="461" spans="2:15" hidden="1">
      <c r="B461" s="90"/>
      <c r="C461" s="193" t="s">
        <v>461</v>
      </c>
      <c r="D461" s="194">
        <v>8</v>
      </c>
      <c r="E461" s="195">
        <v>93</v>
      </c>
      <c r="F461" s="195">
        <v>238</v>
      </c>
      <c r="G461" s="195">
        <v>246</v>
      </c>
      <c r="H461" s="195">
        <v>153</v>
      </c>
      <c r="I461" s="196">
        <v>76</v>
      </c>
      <c r="J461" s="161">
        <f t="shared" ref="J461:J466" si="99">SUM(D461:I461)</f>
        <v>814</v>
      </c>
      <c r="K461" s="95">
        <f>+J462+J463+J464</f>
        <v>781</v>
      </c>
      <c r="L461" s="95"/>
      <c r="M461" s="96">
        <f>K461/J461*100</f>
        <v>95.945945945945937</v>
      </c>
      <c r="N461" s="189" t="s">
        <v>616</v>
      </c>
      <c r="O461" s="44"/>
    </row>
    <row r="462" spans="2:15" ht="12" hidden="1" thickBot="1">
      <c r="B462" s="197" t="s">
        <v>25</v>
      </c>
      <c r="C462" s="198">
        <v>4702043047</v>
      </c>
      <c r="D462" s="198">
        <v>7</v>
      </c>
      <c r="E462" s="198">
        <v>73</v>
      </c>
      <c r="F462" s="198">
        <v>184</v>
      </c>
      <c r="G462" s="198">
        <v>186</v>
      </c>
      <c r="H462" s="198">
        <v>113</v>
      </c>
      <c r="I462" s="215">
        <v>59</v>
      </c>
      <c r="J462" s="216">
        <f>SUM(D462:I462)</f>
        <v>622</v>
      </c>
      <c r="K462" s="109"/>
      <c r="L462" s="110">
        <v>46026</v>
      </c>
      <c r="M462" s="44"/>
      <c r="N462" s="44"/>
      <c r="O462" s="44"/>
    </row>
    <row r="463" spans="2:15" ht="12" hidden="1" thickBot="1">
      <c r="B463" s="197" t="s">
        <v>25</v>
      </c>
      <c r="C463" s="198">
        <v>4702043047</v>
      </c>
      <c r="D463" s="74"/>
      <c r="E463" s="74">
        <v>20</v>
      </c>
      <c r="F463" s="74">
        <v>44</v>
      </c>
      <c r="G463" s="74">
        <v>52</v>
      </c>
      <c r="H463" s="74">
        <v>33</v>
      </c>
      <c r="I463" s="217">
        <v>10</v>
      </c>
      <c r="J463" s="216">
        <f t="shared" si="99"/>
        <v>159</v>
      </c>
      <c r="K463" s="109" t="s">
        <v>617</v>
      </c>
      <c r="L463" s="110">
        <v>46026</v>
      </c>
      <c r="M463" s="44"/>
      <c r="N463" s="44"/>
      <c r="O463" s="44"/>
    </row>
    <row r="464" spans="2:15" ht="12" hidden="1" thickBot="1">
      <c r="B464" s="203" t="s">
        <v>71</v>
      </c>
      <c r="C464" s="200">
        <v>4702043049</v>
      </c>
      <c r="D464" s="200"/>
      <c r="E464" s="200"/>
      <c r="F464" s="200"/>
      <c r="G464" s="200"/>
      <c r="H464" s="200"/>
      <c r="I464" s="218"/>
      <c r="J464" s="216">
        <f t="shared" si="99"/>
        <v>0</v>
      </c>
      <c r="K464" s="109"/>
      <c r="L464" s="110">
        <v>46054</v>
      </c>
      <c r="M464" s="44"/>
      <c r="N464" s="44"/>
      <c r="O464" s="44"/>
    </row>
    <row r="465" spans="2:15" hidden="1">
      <c r="B465" s="44"/>
      <c r="C465" s="204" t="s">
        <v>470</v>
      </c>
      <c r="D465" s="205">
        <f t="shared" ref="D465:I465" si="100">D461-D462-D463-D464</f>
        <v>1</v>
      </c>
      <c r="E465" s="219">
        <f t="shared" si="100"/>
        <v>0</v>
      </c>
      <c r="F465" s="205">
        <f t="shared" si="100"/>
        <v>10</v>
      </c>
      <c r="G465" s="205">
        <f t="shared" si="100"/>
        <v>8</v>
      </c>
      <c r="H465" s="205">
        <f t="shared" si="100"/>
        <v>7</v>
      </c>
      <c r="I465" s="205">
        <f t="shared" si="100"/>
        <v>7</v>
      </c>
      <c r="J465" s="206">
        <f t="shared" si="99"/>
        <v>33</v>
      </c>
      <c r="K465" s="44"/>
      <c r="L465" s="44"/>
      <c r="M465" s="44"/>
      <c r="N465" s="44"/>
      <c r="O465" s="44"/>
    </row>
    <row r="466" spans="2:15" ht="12" hidden="1" thickBot="1">
      <c r="C466" s="207" t="s">
        <v>379</v>
      </c>
      <c r="D466" s="208">
        <f t="shared" ref="D466:I466" si="101">SUM(D462:D464)</f>
        <v>7</v>
      </c>
      <c r="E466" s="208">
        <f t="shared" si="101"/>
        <v>93</v>
      </c>
      <c r="F466" s="208">
        <f t="shared" si="101"/>
        <v>228</v>
      </c>
      <c r="G466" s="208">
        <f t="shared" si="101"/>
        <v>238</v>
      </c>
      <c r="H466" s="208">
        <f t="shared" si="101"/>
        <v>146</v>
      </c>
      <c r="I466" s="208">
        <f t="shared" si="101"/>
        <v>69</v>
      </c>
      <c r="J466" s="209">
        <f t="shared" si="99"/>
        <v>781</v>
      </c>
    </row>
    <row r="467" spans="2:15" hidden="1"/>
    <row r="468" spans="2:15" ht="12" hidden="1" thickBot="1">
      <c r="B468" s="81"/>
      <c r="C468" s="210" t="s">
        <v>51</v>
      </c>
      <c r="D468" s="83" t="s">
        <v>453</v>
      </c>
      <c r="E468" s="84" t="s">
        <v>454</v>
      </c>
      <c r="F468" s="84" t="s">
        <v>455</v>
      </c>
      <c r="G468" s="84" t="s">
        <v>456</v>
      </c>
      <c r="H468" s="84" t="s">
        <v>457</v>
      </c>
      <c r="I468" s="169" t="s">
        <v>458</v>
      </c>
      <c r="J468" s="86" t="s">
        <v>379</v>
      </c>
      <c r="K468" s="86" t="s">
        <v>465</v>
      </c>
      <c r="L468" s="87" t="s">
        <v>466</v>
      </c>
      <c r="M468" s="88" t="s">
        <v>467</v>
      </c>
      <c r="N468" s="88" t="s">
        <v>468</v>
      </c>
      <c r="O468" s="142"/>
    </row>
    <row r="469" spans="2:15" hidden="1">
      <c r="B469" s="90"/>
      <c r="C469" s="193" t="s">
        <v>461</v>
      </c>
      <c r="D469" s="194"/>
      <c r="E469" s="195">
        <v>397</v>
      </c>
      <c r="F469" s="195">
        <v>1016</v>
      </c>
      <c r="G469" s="195">
        <v>1110</v>
      </c>
      <c r="H469" s="195">
        <v>600</v>
      </c>
      <c r="I469" s="196">
        <v>281</v>
      </c>
      <c r="J469" s="161">
        <f t="shared" ref="J469:J474" si="102">SUM(D469:I469)</f>
        <v>3404</v>
      </c>
      <c r="K469" s="95">
        <f>+J470+J471+J472</f>
        <v>3343</v>
      </c>
      <c r="L469" s="95"/>
      <c r="M469" s="96">
        <f>K469/J469*100</f>
        <v>98.207990599294945</v>
      </c>
      <c r="N469" s="189" t="s">
        <v>52</v>
      </c>
      <c r="O469" s="44"/>
    </row>
    <row r="470" spans="2:15" ht="12" hidden="1" thickBot="1">
      <c r="B470" s="197" t="s">
        <v>102</v>
      </c>
      <c r="C470" s="198">
        <v>4702053661</v>
      </c>
      <c r="D470" s="198"/>
      <c r="E470" s="198">
        <v>336</v>
      </c>
      <c r="F470" s="198">
        <v>914</v>
      </c>
      <c r="G470" s="198">
        <v>1017</v>
      </c>
      <c r="H470" s="198">
        <v>552</v>
      </c>
      <c r="I470" s="215">
        <v>260</v>
      </c>
      <c r="J470" s="216">
        <f t="shared" si="102"/>
        <v>3079</v>
      </c>
      <c r="K470" s="109"/>
      <c r="L470" s="110">
        <v>46033</v>
      </c>
      <c r="M470" s="44"/>
      <c r="N470" s="44"/>
      <c r="O470" s="44"/>
    </row>
    <row r="471" spans="2:15" ht="12" hidden="1" thickBot="1">
      <c r="B471" s="197" t="s">
        <v>43</v>
      </c>
      <c r="C471" s="198">
        <v>4702053662</v>
      </c>
      <c r="D471" s="74"/>
      <c r="E471" s="74">
        <v>40</v>
      </c>
      <c r="F471" s="74">
        <v>88</v>
      </c>
      <c r="G471" s="74">
        <v>81</v>
      </c>
      <c r="H471" s="74">
        <v>38</v>
      </c>
      <c r="I471" s="217">
        <v>17</v>
      </c>
      <c r="J471" s="216">
        <f t="shared" si="102"/>
        <v>264</v>
      </c>
      <c r="K471" s="109"/>
      <c r="L471" s="110">
        <v>46026</v>
      </c>
      <c r="M471" s="44"/>
      <c r="N471" s="44"/>
      <c r="O471" s="44"/>
    </row>
    <row r="472" spans="2:15" ht="12" hidden="1" thickBot="1">
      <c r="B472" s="203"/>
      <c r="C472" s="200"/>
      <c r="D472" s="200"/>
      <c r="E472" s="200"/>
      <c r="F472" s="200"/>
      <c r="G472" s="200"/>
      <c r="H472" s="200"/>
      <c r="I472" s="218"/>
      <c r="J472" s="216">
        <f t="shared" si="102"/>
        <v>0</v>
      </c>
      <c r="K472" s="109"/>
      <c r="L472" s="110"/>
      <c r="M472" s="44"/>
      <c r="N472" s="44"/>
      <c r="O472" s="44"/>
    </row>
    <row r="473" spans="2:15" hidden="1">
      <c r="B473" s="44"/>
      <c r="C473" s="204" t="s">
        <v>470</v>
      </c>
      <c r="D473" s="205">
        <f t="shared" ref="D473:I473" si="103">D469-D470-D471-D472</f>
        <v>0</v>
      </c>
      <c r="E473" s="205">
        <f t="shared" si="103"/>
        <v>21</v>
      </c>
      <c r="F473" s="205">
        <f t="shared" si="103"/>
        <v>14</v>
      </c>
      <c r="G473" s="205">
        <f t="shared" si="103"/>
        <v>12</v>
      </c>
      <c r="H473" s="205">
        <f t="shared" si="103"/>
        <v>10</v>
      </c>
      <c r="I473" s="205">
        <f t="shared" si="103"/>
        <v>4</v>
      </c>
      <c r="J473" s="206">
        <f t="shared" si="102"/>
        <v>61</v>
      </c>
      <c r="K473" s="44"/>
      <c r="L473" s="44"/>
      <c r="M473" s="44"/>
      <c r="N473" s="44"/>
      <c r="O473" s="44"/>
    </row>
    <row r="474" spans="2:15" ht="12" hidden="1" thickBot="1">
      <c r="C474" s="207" t="s">
        <v>379</v>
      </c>
      <c r="D474" s="208">
        <f t="shared" ref="D474:I474" si="104">SUM(D470:D472)</f>
        <v>0</v>
      </c>
      <c r="E474" s="208">
        <f t="shared" si="104"/>
        <v>376</v>
      </c>
      <c r="F474" s="208">
        <f t="shared" si="104"/>
        <v>1002</v>
      </c>
      <c r="G474" s="208">
        <f t="shared" si="104"/>
        <v>1098</v>
      </c>
      <c r="H474" s="208">
        <f t="shared" si="104"/>
        <v>590</v>
      </c>
      <c r="I474" s="208">
        <f t="shared" si="104"/>
        <v>277</v>
      </c>
      <c r="J474" s="209">
        <f t="shared" si="102"/>
        <v>3343</v>
      </c>
    </row>
    <row r="475" spans="2:15" hidden="1"/>
    <row r="476" spans="2:15" ht="12" hidden="1" thickBot="1">
      <c r="B476" s="81"/>
      <c r="C476" s="210" t="s">
        <v>55</v>
      </c>
      <c r="D476" s="83" t="s">
        <v>453</v>
      </c>
      <c r="E476" s="84" t="s">
        <v>454</v>
      </c>
      <c r="F476" s="84" t="s">
        <v>455</v>
      </c>
      <c r="G476" s="84" t="s">
        <v>456</v>
      </c>
      <c r="H476" s="84" t="s">
        <v>457</v>
      </c>
      <c r="I476" s="169" t="s">
        <v>458</v>
      </c>
      <c r="J476" s="86" t="s">
        <v>379</v>
      </c>
      <c r="K476" s="86" t="s">
        <v>465</v>
      </c>
      <c r="L476" s="87" t="s">
        <v>466</v>
      </c>
      <c r="M476" s="88" t="s">
        <v>467</v>
      </c>
      <c r="N476" s="88" t="s">
        <v>468</v>
      </c>
      <c r="O476" s="142"/>
    </row>
    <row r="477" spans="2:15" hidden="1">
      <c r="B477" s="90"/>
      <c r="C477" s="193" t="s">
        <v>461</v>
      </c>
      <c r="D477" s="194"/>
      <c r="E477" s="195">
        <v>232</v>
      </c>
      <c r="F477" s="195">
        <v>672</v>
      </c>
      <c r="G477" s="195">
        <v>947</v>
      </c>
      <c r="H477" s="195">
        <v>725</v>
      </c>
      <c r="I477" s="196">
        <v>375</v>
      </c>
      <c r="J477" s="161">
        <f t="shared" ref="J477:J482" si="105">SUM(D477:I477)</f>
        <v>2951</v>
      </c>
      <c r="K477" s="95">
        <f>+J478+J479+J480</f>
        <v>324</v>
      </c>
      <c r="L477" s="95"/>
      <c r="M477" s="96">
        <f>K477/J477*100</f>
        <v>10.97932904100305</v>
      </c>
      <c r="N477" s="189" t="s">
        <v>618</v>
      </c>
      <c r="O477" s="44"/>
    </row>
    <row r="478" spans="2:15" ht="12" hidden="1" thickBot="1">
      <c r="B478" s="197" t="s">
        <v>102</v>
      </c>
      <c r="C478" s="198">
        <v>4702048642</v>
      </c>
      <c r="D478" s="198"/>
      <c r="E478" s="198">
        <v>8</v>
      </c>
      <c r="F478" s="198">
        <v>22</v>
      </c>
      <c r="G478" s="198">
        <v>32</v>
      </c>
      <c r="H478" s="198">
        <v>25</v>
      </c>
      <c r="I478" s="215">
        <v>13</v>
      </c>
      <c r="J478" s="216">
        <f t="shared" si="105"/>
        <v>100</v>
      </c>
      <c r="K478" s="109"/>
      <c r="L478" s="110">
        <v>46027</v>
      </c>
      <c r="M478" s="44"/>
      <c r="N478" s="44"/>
      <c r="O478" s="44"/>
    </row>
    <row r="479" spans="2:15" ht="12" hidden="1" thickBot="1">
      <c r="B479" s="199" t="s">
        <v>102</v>
      </c>
      <c r="C479" s="74">
        <v>4702048641</v>
      </c>
      <c r="D479" s="74"/>
      <c r="E479" s="74"/>
      <c r="F479" s="74"/>
      <c r="G479" s="74"/>
      <c r="H479" s="74"/>
      <c r="I479" s="217"/>
      <c r="J479" s="216">
        <f t="shared" si="105"/>
        <v>0</v>
      </c>
      <c r="K479" s="109"/>
      <c r="L479" s="110">
        <v>46026</v>
      </c>
      <c r="M479" s="44"/>
      <c r="N479" s="44"/>
      <c r="O479" s="44"/>
    </row>
    <row r="480" spans="2:15" ht="12" hidden="1" thickBot="1">
      <c r="B480" s="203" t="s">
        <v>43</v>
      </c>
      <c r="C480" s="200">
        <v>4702048643</v>
      </c>
      <c r="D480" s="200"/>
      <c r="E480" s="200">
        <v>17</v>
      </c>
      <c r="F480" s="200">
        <v>59</v>
      </c>
      <c r="G480" s="200">
        <v>76</v>
      </c>
      <c r="H480" s="200">
        <v>47</v>
      </c>
      <c r="I480" s="218">
        <v>25</v>
      </c>
      <c r="J480" s="216">
        <f t="shared" si="105"/>
        <v>224</v>
      </c>
      <c r="K480" s="109"/>
      <c r="L480" s="110">
        <v>46026</v>
      </c>
      <c r="M480" s="44"/>
      <c r="N480" s="44"/>
      <c r="O480" s="44"/>
    </row>
    <row r="481" spans="1:15" hidden="1">
      <c r="B481" s="44"/>
      <c r="C481" s="204" t="s">
        <v>470</v>
      </c>
      <c r="D481" s="205">
        <f t="shared" ref="D481:I481" si="106">D477-D478-D479-D480</f>
        <v>0</v>
      </c>
      <c r="E481" s="205">
        <f t="shared" si="106"/>
        <v>207</v>
      </c>
      <c r="F481" s="205">
        <f t="shared" si="106"/>
        <v>591</v>
      </c>
      <c r="G481" s="205">
        <f t="shared" si="106"/>
        <v>839</v>
      </c>
      <c r="H481" s="205">
        <f t="shared" si="106"/>
        <v>653</v>
      </c>
      <c r="I481" s="205">
        <f t="shared" si="106"/>
        <v>337</v>
      </c>
      <c r="J481" s="206">
        <f t="shared" si="105"/>
        <v>2627</v>
      </c>
      <c r="K481" s="44"/>
      <c r="L481" s="44"/>
      <c r="M481" s="44"/>
      <c r="N481" s="44"/>
      <c r="O481" s="44"/>
    </row>
    <row r="482" spans="1:15" ht="12" hidden="1" thickBot="1">
      <c r="C482" s="207" t="s">
        <v>379</v>
      </c>
      <c r="D482" s="208">
        <f t="shared" ref="D482:I482" si="107">SUM(D478:D480)</f>
        <v>0</v>
      </c>
      <c r="E482" s="208">
        <f t="shared" si="107"/>
        <v>25</v>
      </c>
      <c r="F482" s="208">
        <f t="shared" si="107"/>
        <v>81</v>
      </c>
      <c r="G482" s="208">
        <f t="shared" si="107"/>
        <v>108</v>
      </c>
      <c r="H482" s="208">
        <f t="shared" si="107"/>
        <v>72</v>
      </c>
      <c r="I482" s="208">
        <f t="shared" si="107"/>
        <v>38</v>
      </c>
      <c r="J482" s="209">
        <f t="shared" si="105"/>
        <v>324</v>
      </c>
    </row>
    <row r="483" spans="1:15" hidden="1"/>
    <row r="484" spans="1:15" s="80" customFormat="1" ht="12" hidden="1" thickBot="1">
      <c r="A484" s="79"/>
      <c r="F484" s="1985" t="s">
        <v>619</v>
      </c>
      <c r="G484" s="1986"/>
      <c r="H484" s="1986"/>
      <c r="I484" s="1986"/>
      <c r="J484" s="1986"/>
      <c r="K484" s="1986"/>
      <c r="L484" s="1987"/>
    </row>
    <row r="485" spans="1:15" hidden="1"/>
    <row r="486" spans="1:15" hidden="1"/>
    <row r="487" spans="1:15" hidden="1"/>
    <row r="488" spans="1:15" ht="12" hidden="1" thickBot="1">
      <c r="B488" s="81"/>
      <c r="C488" s="210" t="s">
        <v>167</v>
      </c>
      <c r="D488" s="83" t="s">
        <v>453</v>
      </c>
      <c r="E488" s="84" t="s">
        <v>454</v>
      </c>
      <c r="F488" s="84" t="s">
        <v>455</v>
      </c>
      <c r="G488" s="84" t="s">
        <v>456</v>
      </c>
      <c r="H488" s="84" t="s">
        <v>457</v>
      </c>
      <c r="I488" s="169" t="s">
        <v>458</v>
      </c>
      <c r="J488" s="86" t="s">
        <v>379</v>
      </c>
      <c r="K488" s="86" t="s">
        <v>465</v>
      </c>
      <c r="L488" s="87" t="s">
        <v>466</v>
      </c>
      <c r="M488" s="88" t="s">
        <v>467</v>
      </c>
      <c r="N488" s="88" t="s">
        <v>468</v>
      </c>
      <c r="O488" s="142"/>
    </row>
    <row r="489" spans="1:15" hidden="1">
      <c r="B489" s="90"/>
      <c r="C489" s="193" t="s">
        <v>461</v>
      </c>
      <c r="D489" s="194">
        <v>21</v>
      </c>
      <c r="E489" s="195">
        <v>495</v>
      </c>
      <c r="F489" s="195">
        <v>914</v>
      </c>
      <c r="G489" s="195">
        <v>1099</v>
      </c>
      <c r="H489" s="195">
        <v>432</v>
      </c>
      <c r="I489" s="196">
        <v>273</v>
      </c>
      <c r="J489" s="161">
        <f t="shared" ref="J489:J500" si="108">SUM(D489:I489)</f>
        <v>3234</v>
      </c>
      <c r="K489" s="95"/>
      <c r="L489" s="95">
        <v>3764</v>
      </c>
      <c r="M489" s="96">
        <f>K489/J489*100</f>
        <v>0</v>
      </c>
      <c r="N489" s="189" t="s">
        <v>52</v>
      </c>
      <c r="O489" s="44"/>
    </row>
    <row r="490" spans="1:15" ht="12" hidden="1" thickBot="1">
      <c r="B490" s="197" t="s">
        <v>102</v>
      </c>
      <c r="C490" s="159">
        <v>4702056488</v>
      </c>
      <c r="D490" s="159">
        <v>17</v>
      </c>
      <c r="E490" s="159">
        <v>156</v>
      </c>
      <c r="F490" s="159">
        <v>357</v>
      </c>
      <c r="G490" s="159">
        <v>435</v>
      </c>
      <c r="H490" s="159">
        <v>289</v>
      </c>
      <c r="I490" s="211">
        <v>146</v>
      </c>
      <c r="J490" s="86">
        <f t="shared" si="108"/>
        <v>1400</v>
      </c>
      <c r="K490" s="109"/>
      <c r="L490" s="110"/>
      <c r="M490" s="44"/>
      <c r="N490" s="44"/>
      <c r="O490" s="44"/>
    </row>
    <row r="491" spans="1:15" ht="12" hidden="1" thickBot="1">
      <c r="B491" s="199" t="s">
        <v>43</v>
      </c>
      <c r="C491" s="74">
        <v>4702056489</v>
      </c>
      <c r="D491" s="74"/>
      <c r="E491" s="74">
        <v>2</v>
      </c>
      <c r="F491" s="74">
        <v>7</v>
      </c>
      <c r="G491" s="74">
        <v>8</v>
      </c>
      <c r="H491" s="74">
        <v>5</v>
      </c>
      <c r="I491" s="212">
        <v>3</v>
      </c>
      <c r="J491" s="86">
        <f t="shared" si="108"/>
        <v>25</v>
      </c>
      <c r="K491" s="109"/>
      <c r="L491" s="110"/>
      <c r="M491" s="44"/>
      <c r="N491" s="44"/>
      <c r="O491" s="44"/>
    </row>
    <row r="492" spans="1:15" ht="12" hidden="1" thickBot="1">
      <c r="B492" s="199" t="s">
        <v>102</v>
      </c>
      <c r="C492" s="74">
        <v>4702055743</v>
      </c>
      <c r="D492" s="74"/>
      <c r="E492" s="74">
        <v>50</v>
      </c>
      <c r="F492" s="74">
        <v>100</v>
      </c>
      <c r="G492" s="74">
        <v>100</v>
      </c>
      <c r="H492" s="74">
        <v>100</v>
      </c>
      <c r="I492" s="212">
        <v>50</v>
      </c>
      <c r="J492" s="86">
        <f>SUM(D492:I492)</f>
        <v>400</v>
      </c>
      <c r="K492" s="109">
        <v>50</v>
      </c>
      <c r="L492" s="110"/>
      <c r="M492" s="44"/>
      <c r="N492" s="44"/>
      <c r="O492" s="44"/>
    </row>
    <row r="493" spans="1:15" ht="12" hidden="1" thickBot="1">
      <c r="B493" s="199" t="s">
        <v>102</v>
      </c>
      <c r="C493" s="74">
        <v>4702055745</v>
      </c>
      <c r="D493" s="74"/>
      <c r="E493" s="74">
        <v>28</v>
      </c>
      <c r="F493" s="74">
        <v>56</v>
      </c>
      <c r="G493" s="74">
        <v>28</v>
      </c>
      <c r="H493" s="74">
        <v>28</v>
      </c>
      <c r="I493" s="212">
        <v>28</v>
      </c>
      <c r="J493" s="86">
        <f>SUM(D493:I493)</f>
        <v>168</v>
      </c>
      <c r="K493" s="109">
        <v>28</v>
      </c>
      <c r="L493" s="110"/>
      <c r="M493" s="44"/>
      <c r="N493" s="44"/>
      <c r="O493" s="44"/>
    </row>
    <row r="494" spans="1:15" ht="12" hidden="1" thickBot="1">
      <c r="B494" s="199" t="s">
        <v>102</v>
      </c>
      <c r="C494" s="74">
        <v>4702055746</v>
      </c>
      <c r="D494" s="74"/>
      <c r="E494" s="74">
        <v>24</v>
      </c>
      <c r="F494" s="74"/>
      <c r="G494" s="74"/>
      <c r="H494" s="74"/>
      <c r="I494" s="212"/>
      <c r="J494" s="86">
        <f t="shared" si="108"/>
        <v>24</v>
      </c>
      <c r="K494" s="109">
        <v>2</v>
      </c>
      <c r="L494" s="110"/>
      <c r="M494" s="44"/>
      <c r="N494" s="44"/>
      <c r="O494" s="44"/>
    </row>
    <row r="495" spans="1:15" ht="12" hidden="1" thickBot="1">
      <c r="B495" s="199" t="s">
        <v>102</v>
      </c>
      <c r="C495" s="74">
        <v>4702055742</v>
      </c>
      <c r="D495" s="74"/>
      <c r="E495" s="74">
        <v>148</v>
      </c>
      <c r="F495" s="74">
        <v>148</v>
      </c>
      <c r="G495" s="74">
        <v>296</v>
      </c>
      <c r="H495" s="74">
        <v>148</v>
      </c>
      <c r="I495" s="212">
        <v>148</v>
      </c>
      <c r="J495" s="86">
        <f>SUM(D495:I495)</f>
        <v>888</v>
      </c>
      <c r="K495" s="109">
        <v>148</v>
      </c>
      <c r="L495" s="110"/>
      <c r="M495" s="44"/>
      <c r="N495" s="44"/>
      <c r="O495" s="44"/>
    </row>
    <row r="496" spans="1:15" ht="12" hidden="1" thickBot="1">
      <c r="B496" s="199" t="s">
        <v>102</v>
      </c>
      <c r="C496" s="74">
        <v>4702055744</v>
      </c>
      <c r="D496" s="74"/>
      <c r="E496" s="74">
        <v>66</v>
      </c>
      <c r="F496" s="74">
        <v>132</v>
      </c>
      <c r="G496" s="74">
        <v>132</v>
      </c>
      <c r="H496" s="74">
        <v>66</v>
      </c>
      <c r="I496" s="212"/>
      <c r="J496" s="86">
        <f t="shared" si="108"/>
        <v>396</v>
      </c>
      <c r="K496" s="109">
        <v>66</v>
      </c>
      <c r="L496" s="110"/>
      <c r="M496" s="44"/>
      <c r="N496" s="44"/>
      <c r="O496" s="44"/>
    </row>
    <row r="497" spans="2:15" ht="12" hidden="1" thickBot="1">
      <c r="B497" s="199" t="s">
        <v>102</v>
      </c>
      <c r="C497" s="74">
        <v>4702055741</v>
      </c>
      <c r="D497" s="74"/>
      <c r="E497" s="74">
        <v>6</v>
      </c>
      <c r="F497" s="74">
        <v>12</v>
      </c>
      <c r="G497" s="74">
        <v>18</v>
      </c>
      <c r="H497" s="74">
        <v>12</v>
      </c>
      <c r="I497" s="212"/>
      <c r="J497" s="86">
        <f>SUM(D497:I497)</f>
        <v>48</v>
      </c>
      <c r="K497" s="109">
        <v>6</v>
      </c>
      <c r="L497" s="110"/>
      <c r="M497" s="44"/>
      <c r="N497" s="44"/>
      <c r="O497" s="44"/>
    </row>
    <row r="498" spans="2:15" ht="12" hidden="1" thickBot="1">
      <c r="B498" s="199" t="s">
        <v>102</v>
      </c>
      <c r="C498" s="74">
        <v>4702055747</v>
      </c>
      <c r="D498" s="74"/>
      <c r="E498" s="74"/>
      <c r="F498" s="74">
        <v>72</v>
      </c>
      <c r="G498" s="74"/>
      <c r="H498" s="74"/>
      <c r="I498" s="212"/>
      <c r="J498" s="86">
        <f t="shared" si="108"/>
        <v>72</v>
      </c>
      <c r="K498" s="109">
        <v>6</v>
      </c>
      <c r="L498" s="110"/>
      <c r="M498" s="44"/>
      <c r="N498" s="44">
        <v>3234</v>
      </c>
      <c r="O498" s="44"/>
    </row>
    <row r="499" spans="2:15" ht="12" hidden="1" thickBot="1">
      <c r="B499" s="199" t="s">
        <v>102</v>
      </c>
      <c r="C499" s="74">
        <v>4702055748</v>
      </c>
      <c r="D499" s="74"/>
      <c r="E499" s="74"/>
      <c r="F499" s="74"/>
      <c r="G499" s="74">
        <v>96</v>
      </c>
      <c r="H499" s="74"/>
      <c r="I499" s="212"/>
      <c r="J499" s="86">
        <f>SUM(D499:I499)</f>
        <v>96</v>
      </c>
      <c r="K499" s="109">
        <v>8</v>
      </c>
      <c r="L499" s="110"/>
      <c r="M499" s="44"/>
      <c r="N499" s="44">
        <v>3613</v>
      </c>
      <c r="O499" s="44">
        <v>3234</v>
      </c>
    </row>
    <row r="500" spans="2:15" ht="12" hidden="1" thickBot="1">
      <c r="B500" s="199" t="s">
        <v>102</v>
      </c>
      <c r="C500" s="74">
        <v>4702055749</v>
      </c>
      <c r="D500" s="74"/>
      <c r="E500" s="74"/>
      <c r="F500" s="74"/>
      <c r="G500" s="74"/>
      <c r="H500" s="74">
        <v>60</v>
      </c>
      <c r="I500" s="212"/>
      <c r="J500" s="86">
        <f t="shared" si="108"/>
        <v>60</v>
      </c>
      <c r="K500" s="109">
        <v>5</v>
      </c>
      <c r="L500" s="110"/>
      <c r="M500" s="44"/>
      <c r="N500" s="44">
        <f>+N498-N499</f>
        <v>-379</v>
      </c>
      <c r="O500" s="44">
        <v>3200</v>
      </c>
    </row>
    <row r="501" spans="2:15" ht="12" hidden="1" thickBot="1">
      <c r="B501" s="199" t="s">
        <v>102</v>
      </c>
      <c r="C501" s="74">
        <v>4702055750</v>
      </c>
      <c r="D501" s="74"/>
      <c r="E501" s="74"/>
      <c r="F501" s="74"/>
      <c r="G501" s="74"/>
      <c r="H501" s="74"/>
      <c r="I501" s="212">
        <v>36</v>
      </c>
      <c r="J501" s="86">
        <f>SUM(D501:I501)</f>
        <v>36</v>
      </c>
      <c r="K501" s="109">
        <v>3</v>
      </c>
      <c r="L501" s="110"/>
      <c r="M501" s="44"/>
      <c r="N501" s="44"/>
      <c r="O501" s="44">
        <v>413</v>
      </c>
    </row>
    <row r="502" spans="2:15" hidden="1">
      <c r="B502" s="44"/>
      <c r="C502" s="204" t="s">
        <v>470</v>
      </c>
      <c r="D502" s="205">
        <f t="shared" ref="D502:I502" si="109">D489-D490-D491-D492-D493-D494-D495-D496-D497-D498-D499-D500-D501</f>
        <v>4</v>
      </c>
      <c r="E502" s="205">
        <f t="shared" si="109"/>
        <v>15</v>
      </c>
      <c r="F502" s="205">
        <f t="shared" si="109"/>
        <v>30</v>
      </c>
      <c r="G502" s="205">
        <f t="shared" si="109"/>
        <v>-14</v>
      </c>
      <c r="H502" s="205">
        <f t="shared" si="109"/>
        <v>-276</v>
      </c>
      <c r="I502" s="205">
        <f t="shared" si="109"/>
        <v>-138</v>
      </c>
      <c r="J502" s="206">
        <f>SUM(D502:I502)</f>
        <v>-379</v>
      </c>
      <c r="K502" s="44"/>
      <c r="L502" s="44"/>
      <c r="M502" s="44"/>
      <c r="N502" s="44"/>
      <c r="O502" s="44"/>
    </row>
    <row r="503" spans="2:15" ht="12" hidden="1" thickBot="1">
      <c r="C503" s="207" t="s">
        <v>379</v>
      </c>
      <c r="D503" s="208">
        <f t="shared" ref="D503:J503" si="110">SUM(D490:D501)</f>
        <v>17</v>
      </c>
      <c r="E503" s="208">
        <f t="shared" si="110"/>
        <v>480</v>
      </c>
      <c r="F503" s="208">
        <f t="shared" si="110"/>
        <v>884</v>
      </c>
      <c r="G503" s="208">
        <f t="shared" si="110"/>
        <v>1113</v>
      </c>
      <c r="H503" s="208">
        <f t="shared" si="110"/>
        <v>708</v>
      </c>
      <c r="I503" s="208">
        <f t="shared" si="110"/>
        <v>411</v>
      </c>
      <c r="J503" s="209">
        <f t="shared" si="110"/>
        <v>3613</v>
      </c>
    </row>
    <row r="504" spans="2:15" hidden="1">
      <c r="G504" s="120">
        <v>14</v>
      </c>
      <c r="H504" s="120">
        <v>276</v>
      </c>
      <c r="I504" s="120">
        <v>138</v>
      </c>
      <c r="J504" s="120">
        <f>SUM(G504:I504)</f>
        <v>428</v>
      </c>
    </row>
    <row r="505" spans="2:15" hidden="1">
      <c r="J505" s="120">
        <f>3613-3200</f>
        <v>413</v>
      </c>
    </row>
    <row r="506" spans="2:15" hidden="1">
      <c r="J506" s="120">
        <f>3234-3200</f>
        <v>34</v>
      </c>
    </row>
    <row r="507" spans="2:15" hidden="1"/>
    <row r="508" spans="2:15" hidden="1"/>
    <row r="509" spans="2:15" hidden="1"/>
    <row r="510" spans="2:15" hidden="1"/>
    <row r="511" spans="2:15" hidden="1"/>
    <row r="512" spans="2:15" ht="12" hidden="1" thickBot="1">
      <c r="B512" s="81"/>
      <c r="C512" s="210" t="s">
        <v>180</v>
      </c>
      <c r="D512" s="83" t="s">
        <v>453</v>
      </c>
      <c r="E512" s="84" t="s">
        <v>454</v>
      </c>
      <c r="F512" s="84" t="s">
        <v>455</v>
      </c>
      <c r="G512" s="84" t="s">
        <v>456</v>
      </c>
      <c r="H512" s="84" t="s">
        <v>457</v>
      </c>
      <c r="I512" s="169" t="s">
        <v>458</v>
      </c>
      <c r="J512" s="86" t="s">
        <v>379</v>
      </c>
      <c r="K512" s="86" t="s">
        <v>465</v>
      </c>
      <c r="L512" s="87" t="s">
        <v>466</v>
      </c>
      <c r="M512" s="88" t="s">
        <v>467</v>
      </c>
      <c r="N512" s="88" t="s">
        <v>468</v>
      </c>
      <c r="O512" s="142"/>
    </row>
    <row r="513" spans="1:15" hidden="1">
      <c r="B513" s="90"/>
      <c r="C513" s="193" t="s">
        <v>461</v>
      </c>
      <c r="D513" s="194"/>
      <c r="E513" s="195"/>
      <c r="F513" s="195"/>
      <c r="G513" s="195"/>
      <c r="H513" s="195"/>
      <c r="I513" s="196"/>
      <c r="J513" s="161">
        <f t="shared" ref="J513:J520" si="111">SUM(D513:I513)</f>
        <v>0</v>
      </c>
      <c r="K513" s="95"/>
      <c r="L513" s="95">
        <v>5294</v>
      </c>
      <c r="M513" s="96" t="e">
        <f>K513/J513*100</f>
        <v>#DIV/0!</v>
      </c>
      <c r="N513" s="189" t="s">
        <v>111</v>
      </c>
      <c r="O513" s="44"/>
    </row>
    <row r="514" spans="1:15" ht="12" hidden="1" thickBot="1">
      <c r="B514" s="197" t="s">
        <v>204</v>
      </c>
      <c r="C514" s="159">
        <v>4702064965</v>
      </c>
      <c r="D514" s="159"/>
      <c r="E514" s="159"/>
      <c r="F514" s="159"/>
      <c r="G514" s="159"/>
      <c r="H514" s="159"/>
      <c r="I514" s="211"/>
      <c r="J514" s="86">
        <f t="shared" si="111"/>
        <v>0</v>
      </c>
      <c r="K514" s="109"/>
      <c r="L514" s="110"/>
      <c r="M514" s="44"/>
      <c r="N514" s="44"/>
      <c r="O514" s="44"/>
    </row>
    <row r="515" spans="1:15" ht="12" hidden="1" thickBot="1">
      <c r="B515" s="199" t="s">
        <v>102</v>
      </c>
      <c r="C515" s="74">
        <v>4702055751</v>
      </c>
      <c r="D515" s="74"/>
      <c r="E515" s="74">
        <v>12</v>
      </c>
      <c r="F515" s="74"/>
      <c r="G515" s="74"/>
      <c r="H515" s="74"/>
      <c r="I515" s="212"/>
      <c r="J515" s="86">
        <f t="shared" si="111"/>
        <v>12</v>
      </c>
      <c r="K515" s="109">
        <v>2</v>
      </c>
      <c r="L515" s="110"/>
      <c r="M515" s="44">
        <f>+K515*E515</f>
        <v>24</v>
      </c>
      <c r="N515" s="44"/>
      <c r="O515" s="44"/>
    </row>
    <row r="516" spans="1:15" ht="12" hidden="1" thickBot="1">
      <c r="B516" s="199" t="s">
        <v>102</v>
      </c>
      <c r="C516" s="74">
        <v>4702055752</v>
      </c>
      <c r="D516" s="74"/>
      <c r="E516" s="74"/>
      <c r="F516" s="74">
        <v>12</v>
      </c>
      <c r="G516" s="74"/>
      <c r="H516" s="74"/>
      <c r="I516" s="212"/>
      <c r="J516" s="86">
        <f t="shared" si="111"/>
        <v>12</v>
      </c>
      <c r="K516" s="109">
        <v>5</v>
      </c>
      <c r="L516" s="110"/>
      <c r="M516" s="44">
        <f>+K516*F516</f>
        <v>60</v>
      </c>
      <c r="N516" s="44"/>
      <c r="O516" s="44"/>
    </row>
    <row r="517" spans="1:15" ht="12" hidden="1" thickBot="1">
      <c r="B517" s="199" t="s">
        <v>102</v>
      </c>
      <c r="C517" s="74">
        <v>4702055753</v>
      </c>
      <c r="D517" s="74"/>
      <c r="E517" s="74"/>
      <c r="F517" s="74"/>
      <c r="G517" s="74">
        <v>12</v>
      </c>
      <c r="H517" s="74"/>
      <c r="I517" s="212"/>
      <c r="J517" s="86">
        <f t="shared" si="111"/>
        <v>12</v>
      </c>
      <c r="K517" s="109">
        <v>8</v>
      </c>
      <c r="L517" s="110"/>
      <c r="M517" s="44">
        <f>+K517*G517</f>
        <v>96</v>
      </c>
      <c r="N517" s="44"/>
      <c r="O517" s="44"/>
    </row>
    <row r="518" spans="1:15" ht="12" hidden="1" thickBot="1">
      <c r="B518" s="199" t="s">
        <v>102</v>
      </c>
      <c r="C518" s="74">
        <v>4702055754</v>
      </c>
      <c r="D518" s="74"/>
      <c r="E518" s="74"/>
      <c r="F518" s="74"/>
      <c r="G518" s="74"/>
      <c r="H518" s="74">
        <v>12</v>
      </c>
      <c r="I518" s="212"/>
      <c r="J518" s="86">
        <f t="shared" si="111"/>
        <v>12</v>
      </c>
      <c r="K518" s="109">
        <v>6</v>
      </c>
      <c r="L518" s="110"/>
      <c r="M518" s="44">
        <f>+K518*H518</f>
        <v>72</v>
      </c>
      <c r="N518" s="44"/>
      <c r="O518" s="44"/>
    </row>
    <row r="519" spans="1:15" ht="12" hidden="1" thickBot="1">
      <c r="B519" s="203" t="s">
        <v>102</v>
      </c>
      <c r="C519" s="213">
        <v>4702055755</v>
      </c>
      <c r="D519" s="213"/>
      <c r="E519" s="213"/>
      <c r="F519" s="213"/>
      <c r="G519" s="213"/>
      <c r="H519" s="213"/>
      <c r="I519" s="214">
        <v>12</v>
      </c>
      <c r="J519" s="86">
        <f t="shared" si="111"/>
        <v>12</v>
      </c>
      <c r="K519" s="109">
        <v>4</v>
      </c>
      <c r="L519" s="110"/>
      <c r="M519" s="44">
        <f>+K519*I519</f>
        <v>48</v>
      </c>
      <c r="N519" s="44"/>
      <c r="O519" s="44"/>
    </row>
    <row r="520" spans="1:15" hidden="1">
      <c r="B520" s="44"/>
      <c r="C520" s="204" t="s">
        <v>470</v>
      </c>
      <c r="D520" s="205">
        <f t="shared" ref="D520:I520" si="112">D513-D514-D515-D516-D517-D518-D519</f>
        <v>0</v>
      </c>
      <c r="E520" s="205">
        <f t="shared" si="112"/>
        <v>-12</v>
      </c>
      <c r="F520" s="205">
        <f t="shared" si="112"/>
        <v>-12</v>
      </c>
      <c r="G520" s="205">
        <f t="shared" si="112"/>
        <v>-12</v>
      </c>
      <c r="H520" s="205">
        <f t="shared" si="112"/>
        <v>-12</v>
      </c>
      <c r="I520" s="205">
        <f t="shared" si="112"/>
        <v>-12</v>
      </c>
      <c r="J520" s="206">
        <f t="shared" si="111"/>
        <v>-60</v>
      </c>
      <c r="K520" s="44"/>
      <c r="L520" s="44"/>
      <c r="M520" s="44"/>
      <c r="N520" s="44"/>
      <c r="O520" s="44"/>
    </row>
    <row r="521" spans="1:15" ht="12" hidden="1" thickBot="1">
      <c r="C521" s="207" t="s">
        <v>379</v>
      </c>
      <c r="D521" s="208">
        <f t="shared" ref="D521:J521" si="113">SUM(D514:D519)</f>
        <v>0</v>
      </c>
      <c r="E521" s="208">
        <f t="shared" si="113"/>
        <v>12</v>
      </c>
      <c r="F521" s="208">
        <f t="shared" si="113"/>
        <v>12</v>
      </c>
      <c r="G521" s="208">
        <f t="shared" si="113"/>
        <v>12</v>
      </c>
      <c r="H521" s="208">
        <f t="shared" si="113"/>
        <v>12</v>
      </c>
      <c r="I521" s="208">
        <f t="shared" si="113"/>
        <v>12</v>
      </c>
      <c r="J521" s="209">
        <f t="shared" si="113"/>
        <v>60</v>
      </c>
    </row>
    <row r="522" spans="1:15" hidden="1"/>
    <row r="523" spans="1:15" hidden="1"/>
    <row r="524" spans="1:15" hidden="1"/>
    <row r="525" spans="1:15" hidden="1"/>
    <row r="526" spans="1:15" s="80" customFormat="1" ht="12" hidden="1" thickBot="1">
      <c r="A526" s="79"/>
      <c r="F526" s="1985"/>
      <c r="G526" s="1986"/>
      <c r="H526" s="1986"/>
      <c r="I526" s="1986"/>
      <c r="J526" s="1986"/>
      <c r="K526" s="1986"/>
      <c r="L526" s="1987"/>
    </row>
    <row r="527" spans="1:15" hidden="1"/>
    <row r="528" spans="1:15" hidden="1"/>
    <row r="529" spans="2:15" ht="12" hidden="1" thickBot="1">
      <c r="B529" s="81"/>
      <c r="C529" s="220" t="s">
        <v>273</v>
      </c>
      <c r="D529" s="83" t="s">
        <v>453</v>
      </c>
      <c r="E529" s="84" t="s">
        <v>454</v>
      </c>
      <c r="F529" s="84" t="s">
        <v>455</v>
      </c>
      <c r="G529" s="84" t="s">
        <v>456</v>
      </c>
      <c r="H529" s="84" t="s">
        <v>457</v>
      </c>
      <c r="I529" s="169" t="s">
        <v>458</v>
      </c>
      <c r="J529" s="86" t="s">
        <v>379</v>
      </c>
      <c r="K529" s="86" t="s">
        <v>465</v>
      </c>
      <c r="L529" s="87" t="s">
        <v>466</v>
      </c>
      <c r="M529" s="88" t="s">
        <v>467</v>
      </c>
      <c r="N529" s="88" t="s">
        <v>468</v>
      </c>
      <c r="O529" s="142"/>
    </row>
    <row r="530" spans="2:15" hidden="1">
      <c r="B530" s="90"/>
      <c r="C530" s="193" t="s">
        <v>461</v>
      </c>
      <c r="D530" s="194"/>
      <c r="E530" s="195"/>
      <c r="F530" s="195"/>
      <c r="G530" s="195"/>
      <c r="H530" s="195"/>
      <c r="I530" s="196"/>
      <c r="J530" s="161">
        <f t="shared" ref="J530:J537" si="114">SUM(D530:I530)</f>
        <v>0</v>
      </c>
      <c r="K530" s="95"/>
      <c r="L530" s="95"/>
      <c r="M530" s="96" t="e">
        <f>K530/J530*100</f>
        <v>#DIV/0!</v>
      </c>
      <c r="N530" s="189"/>
      <c r="O530" s="44"/>
    </row>
    <row r="531" spans="2:15" ht="12" hidden="1" thickBot="1">
      <c r="B531" s="197" t="s">
        <v>25</v>
      </c>
      <c r="C531" s="159" t="s">
        <v>620</v>
      </c>
      <c r="D531" s="159">
        <v>1</v>
      </c>
      <c r="E531" s="159">
        <v>3</v>
      </c>
      <c r="F531" s="159">
        <v>6</v>
      </c>
      <c r="G531" s="159">
        <v>6</v>
      </c>
      <c r="H531" s="159">
        <v>4</v>
      </c>
      <c r="I531" s="211">
        <v>2</v>
      </c>
      <c r="J531" s="86">
        <f t="shared" si="114"/>
        <v>22</v>
      </c>
      <c r="K531" s="109"/>
      <c r="L531" s="110"/>
      <c r="M531" s="44"/>
      <c r="N531" s="44"/>
      <c r="O531" s="44"/>
    </row>
    <row r="532" spans="2:15" ht="12" hidden="1" thickBot="1">
      <c r="B532" s="199"/>
      <c r="C532" s="74"/>
      <c r="D532" s="74">
        <f t="shared" ref="D532:I532" si="115">+D531*38</f>
        <v>38</v>
      </c>
      <c r="E532" s="74">
        <f t="shared" si="115"/>
        <v>114</v>
      </c>
      <c r="F532" s="74">
        <f t="shared" si="115"/>
        <v>228</v>
      </c>
      <c r="G532" s="74">
        <f t="shared" si="115"/>
        <v>228</v>
      </c>
      <c r="H532" s="74">
        <f t="shared" si="115"/>
        <v>152</v>
      </c>
      <c r="I532" s="74">
        <f t="shared" si="115"/>
        <v>76</v>
      </c>
      <c r="J532" s="86">
        <f t="shared" si="114"/>
        <v>836</v>
      </c>
      <c r="K532" s="109"/>
      <c r="L532" s="110"/>
      <c r="M532" s="44">
        <f>+K532*E532</f>
        <v>0</v>
      </c>
      <c r="N532" s="44"/>
      <c r="O532" s="44"/>
    </row>
    <row r="533" spans="2:15" ht="12" hidden="1" thickBot="1">
      <c r="B533" s="199" t="s">
        <v>25</v>
      </c>
      <c r="C533" s="74" t="s">
        <v>621</v>
      </c>
      <c r="D533" s="74">
        <v>1</v>
      </c>
      <c r="E533" s="74">
        <v>3</v>
      </c>
      <c r="F533" s="74">
        <v>6</v>
      </c>
      <c r="G533" s="74">
        <v>6</v>
      </c>
      <c r="H533" s="74">
        <v>4</v>
      </c>
      <c r="I533" s="212">
        <v>2</v>
      </c>
      <c r="J533" s="86">
        <f t="shared" si="114"/>
        <v>22</v>
      </c>
      <c r="K533" s="109"/>
      <c r="L533" s="110"/>
      <c r="M533" s="44">
        <f>+K533*F533</f>
        <v>0</v>
      </c>
      <c r="N533" s="44"/>
      <c r="O533" s="44"/>
    </row>
    <row r="534" spans="2:15" ht="12" hidden="1" thickBot="1">
      <c r="B534" s="199"/>
      <c r="C534" s="74"/>
      <c r="D534" s="74">
        <f t="shared" ref="D534:I534" si="116">+D533*17</f>
        <v>17</v>
      </c>
      <c r="E534" s="74">
        <f t="shared" si="116"/>
        <v>51</v>
      </c>
      <c r="F534" s="74">
        <f t="shared" si="116"/>
        <v>102</v>
      </c>
      <c r="G534" s="74">
        <f t="shared" si="116"/>
        <v>102</v>
      </c>
      <c r="H534" s="74">
        <f t="shared" si="116"/>
        <v>68</v>
      </c>
      <c r="I534" s="74">
        <f t="shared" si="116"/>
        <v>34</v>
      </c>
      <c r="J534" s="86">
        <f t="shared" si="114"/>
        <v>374</v>
      </c>
      <c r="K534" s="109"/>
      <c r="L534" s="110"/>
      <c r="M534" s="44">
        <f>+K534*G534</f>
        <v>0</v>
      </c>
      <c r="N534" s="44"/>
      <c r="O534" s="44"/>
    </row>
    <row r="535" spans="2:15" ht="12" hidden="1" thickBot="1">
      <c r="B535" s="199"/>
      <c r="C535" s="74"/>
      <c r="D535" s="74"/>
      <c r="E535" s="74"/>
      <c r="F535" s="74"/>
      <c r="G535" s="74"/>
      <c r="H535" s="74"/>
      <c r="I535" s="212"/>
      <c r="J535" s="86">
        <f t="shared" si="114"/>
        <v>0</v>
      </c>
      <c r="K535" s="109"/>
      <c r="L535" s="110"/>
      <c r="M535" s="44">
        <f>+K535*H535</f>
        <v>0</v>
      </c>
      <c r="N535" s="44"/>
      <c r="O535" s="44"/>
    </row>
    <row r="536" spans="2:15" ht="12" hidden="1" thickBot="1">
      <c r="B536" s="203"/>
      <c r="C536" s="213"/>
      <c r="D536" s="213"/>
      <c r="E536" s="213"/>
      <c r="F536" s="213"/>
      <c r="G536" s="213"/>
      <c r="H536" s="213"/>
      <c r="I536" s="214"/>
      <c r="J536" s="86">
        <f t="shared" si="114"/>
        <v>0</v>
      </c>
      <c r="K536" s="109"/>
      <c r="L536" s="110"/>
      <c r="M536" s="44">
        <f>+K536*I536</f>
        <v>0</v>
      </c>
      <c r="N536" s="44"/>
      <c r="O536" s="44"/>
    </row>
    <row r="537" spans="2:15" hidden="1">
      <c r="B537" s="44"/>
      <c r="C537" s="204" t="s">
        <v>470</v>
      </c>
      <c r="D537" s="205">
        <f t="shared" ref="D537:I537" si="117">D530-D531-D532-D533-D534-D535-D536</f>
        <v>-57</v>
      </c>
      <c r="E537" s="205">
        <f t="shared" si="117"/>
        <v>-171</v>
      </c>
      <c r="F537" s="205">
        <f t="shared" si="117"/>
        <v>-342</v>
      </c>
      <c r="G537" s="205">
        <f t="shared" si="117"/>
        <v>-342</v>
      </c>
      <c r="H537" s="205">
        <f t="shared" si="117"/>
        <v>-228</v>
      </c>
      <c r="I537" s="205">
        <f t="shared" si="117"/>
        <v>-114</v>
      </c>
      <c r="J537" s="206">
        <f t="shared" si="114"/>
        <v>-1254</v>
      </c>
      <c r="K537" s="44"/>
      <c r="L537" s="44"/>
      <c r="M537" s="44"/>
      <c r="N537" s="44"/>
      <c r="O537" s="44"/>
    </row>
    <row r="538" spans="2:15" ht="12" hidden="1" thickBot="1">
      <c r="C538" s="207" t="s">
        <v>379</v>
      </c>
      <c r="D538" s="208">
        <f t="shared" ref="D538:J538" si="118">SUM(D531:D536)</f>
        <v>57</v>
      </c>
      <c r="E538" s="208">
        <f t="shared" si="118"/>
        <v>171</v>
      </c>
      <c r="F538" s="208">
        <f t="shared" si="118"/>
        <v>342</v>
      </c>
      <c r="G538" s="208">
        <f t="shared" si="118"/>
        <v>342</v>
      </c>
      <c r="H538" s="208">
        <f t="shared" si="118"/>
        <v>228</v>
      </c>
      <c r="I538" s="208">
        <f t="shared" si="118"/>
        <v>114</v>
      </c>
      <c r="J538" s="209">
        <f t="shared" si="118"/>
        <v>1254</v>
      </c>
    </row>
    <row r="539" spans="2:15" hidden="1"/>
    <row r="540" spans="2:15" ht="12" hidden="1" thickBot="1">
      <c r="B540" s="81"/>
      <c r="C540" s="220" t="s">
        <v>280</v>
      </c>
      <c r="D540" s="83" t="s">
        <v>453</v>
      </c>
      <c r="E540" s="84" t="s">
        <v>454</v>
      </c>
      <c r="F540" s="84" t="s">
        <v>455</v>
      </c>
      <c r="G540" s="84" t="s">
        <v>456</v>
      </c>
      <c r="H540" s="84" t="s">
        <v>457</v>
      </c>
      <c r="I540" s="169" t="s">
        <v>458</v>
      </c>
      <c r="J540" s="86" t="s">
        <v>379</v>
      </c>
      <c r="K540" s="86" t="s">
        <v>465</v>
      </c>
      <c r="L540" s="87" t="s">
        <v>466</v>
      </c>
      <c r="M540" s="88" t="s">
        <v>467</v>
      </c>
      <c r="N540" s="88" t="s">
        <v>468</v>
      </c>
      <c r="O540" s="142"/>
    </row>
    <row r="541" spans="2:15" hidden="1">
      <c r="B541" s="90"/>
      <c r="C541" s="193" t="s">
        <v>461</v>
      </c>
      <c r="D541" s="194"/>
      <c r="E541" s="195"/>
      <c r="F541" s="195"/>
      <c r="G541" s="195"/>
      <c r="H541" s="195"/>
      <c r="I541" s="196"/>
      <c r="J541" s="161">
        <f t="shared" ref="J541:J548" si="119">SUM(D541:I541)</f>
        <v>0</v>
      </c>
      <c r="K541" s="95"/>
      <c r="L541" s="95"/>
      <c r="M541" s="96" t="e">
        <f>K541/J541*100</f>
        <v>#DIV/0!</v>
      </c>
      <c r="N541" s="189"/>
      <c r="O541" s="44"/>
    </row>
    <row r="542" spans="2:15" ht="12" hidden="1" thickBot="1">
      <c r="B542" s="221" t="s">
        <v>25</v>
      </c>
      <c r="C542" s="159">
        <v>4702054301</v>
      </c>
      <c r="D542" s="159">
        <v>1</v>
      </c>
      <c r="E542" s="159">
        <v>3</v>
      </c>
      <c r="F542" s="159">
        <v>6</v>
      </c>
      <c r="G542" s="159">
        <v>6</v>
      </c>
      <c r="H542" s="159">
        <v>4</v>
      </c>
      <c r="I542" s="211">
        <v>2</v>
      </c>
      <c r="J542" s="86">
        <f t="shared" si="119"/>
        <v>22</v>
      </c>
      <c r="K542" s="109"/>
      <c r="L542" s="110"/>
      <c r="M542" s="44"/>
      <c r="N542" s="44"/>
      <c r="O542" s="44"/>
    </row>
    <row r="543" spans="2:15" ht="12" hidden="1" thickBot="1">
      <c r="B543" s="222"/>
      <c r="C543" s="223"/>
      <c r="D543" s="74">
        <f t="shared" ref="D543:I543" si="120">+D542*25</f>
        <v>25</v>
      </c>
      <c r="E543" s="74">
        <f t="shared" si="120"/>
        <v>75</v>
      </c>
      <c r="F543" s="74">
        <f t="shared" si="120"/>
        <v>150</v>
      </c>
      <c r="G543" s="74">
        <f t="shared" si="120"/>
        <v>150</v>
      </c>
      <c r="H543" s="74">
        <f t="shared" si="120"/>
        <v>100</v>
      </c>
      <c r="I543" s="74">
        <f t="shared" si="120"/>
        <v>50</v>
      </c>
      <c r="J543" s="86">
        <f t="shared" si="119"/>
        <v>550</v>
      </c>
      <c r="K543" s="109"/>
      <c r="L543" s="110"/>
      <c r="M543" s="44">
        <f>+K543*E543</f>
        <v>0</v>
      </c>
      <c r="N543" s="44"/>
      <c r="O543" s="44"/>
    </row>
    <row r="544" spans="2:15" ht="12" hidden="1" thickBot="1">
      <c r="B544" s="199" t="s">
        <v>25</v>
      </c>
      <c r="C544" s="74">
        <v>4702054302</v>
      </c>
      <c r="D544" s="74">
        <v>1</v>
      </c>
      <c r="E544" s="74">
        <v>3</v>
      </c>
      <c r="F544" s="74">
        <v>6</v>
      </c>
      <c r="G544" s="74">
        <v>6</v>
      </c>
      <c r="H544" s="74">
        <v>4</v>
      </c>
      <c r="I544" s="217">
        <v>2</v>
      </c>
      <c r="J544" s="86">
        <f t="shared" si="119"/>
        <v>22</v>
      </c>
      <c r="K544" s="109"/>
      <c r="L544" s="110"/>
      <c r="M544" s="44">
        <f>+K544*F544</f>
        <v>0</v>
      </c>
      <c r="N544" s="44"/>
      <c r="O544" s="44"/>
    </row>
    <row r="545" spans="1:19" ht="12" hidden="1" thickBot="1">
      <c r="B545" s="199"/>
      <c r="C545" s="74"/>
      <c r="D545" s="74">
        <f t="shared" ref="D545:I545" si="121">+D544*14</f>
        <v>14</v>
      </c>
      <c r="E545" s="74">
        <f t="shared" si="121"/>
        <v>42</v>
      </c>
      <c r="F545" s="74">
        <f t="shared" si="121"/>
        <v>84</v>
      </c>
      <c r="G545" s="74">
        <f t="shared" si="121"/>
        <v>84</v>
      </c>
      <c r="H545" s="74">
        <f t="shared" si="121"/>
        <v>56</v>
      </c>
      <c r="I545" s="74">
        <f t="shared" si="121"/>
        <v>28</v>
      </c>
      <c r="J545" s="86">
        <f t="shared" si="119"/>
        <v>308</v>
      </c>
      <c r="K545" s="109"/>
      <c r="L545" s="110"/>
      <c r="M545" s="44">
        <f>+K545*G545</f>
        <v>0</v>
      </c>
      <c r="N545" s="44"/>
      <c r="O545" s="44"/>
    </row>
    <row r="546" spans="1:19" ht="12" hidden="1" thickBot="1">
      <c r="B546" s="199"/>
      <c r="C546" s="74"/>
      <c r="D546" s="74"/>
      <c r="E546" s="74"/>
      <c r="F546" s="74"/>
      <c r="G546" s="74"/>
      <c r="H546" s="74"/>
      <c r="I546" s="217"/>
      <c r="J546" s="86">
        <f t="shared" si="119"/>
        <v>0</v>
      </c>
      <c r="K546" s="109"/>
      <c r="L546" s="110"/>
      <c r="M546" s="44">
        <f>+K546*H546</f>
        <v>0</v>
      </c>
      <c r="N546" s="44"/>
      <c r="O546" s="44"/>
    </row>
    <row r="547" spans="1:19" ht="12" hidden="1" thickBot="1">
      <c r="B547" s="203"/>
      <c r="C547" s="213"/>
      <c r="D547" s="213"/>
      <c r="E547" s="213"/>
      <c r="F547" s="213"/>
      <c r="G547" s="213"/>
      <c r="H547" s="213"/>
      <c r="I547" s="214"/>
      <c r="J547" s="86">
        <f t="shared" si="119"/>
        <v>0</v>
      </c>
      <c r="K547" s="109"/>
      <c r="L547" s="110"/>
      <c r="M547" s="44">
        <f>+K547*I547</f>
        <v>0</v>
      </c>
      <c r="N547" s="44"/>
      <c r="O547" s="44"/>
    </row>
    <row r="548" spans="1:19" hidden="1">
      <c r="B548" s="44"/>
      <c r="C548" s="204" t="s">
        <v>470</v>
      </c>
      <c r="D548" s="205">
        <f t="shared" ref="D548:I548" si="122">D541-D542-D543-D544-D545-D546-D547</f>
        <v>-41</v>
      </c>
      <c r="E548" s="205">
        <f t="shared" si="122"/>
        <v>-123</v>
      </c>
      <c r="F548" s="205">
        <f t="shared" si="122"/>
        <v>-246</v>
      </c>
      <c r="G548" s="205">
        <f t="shared" si="122"/>
        <v>-246</v>
      </c>
      <c r="H548" s="205">
        <f t="shared" si="122"/>
        <v>-164</v>
      </c>
      <c r="I548" s="205">
        <f t="shared" si="122"/>
        <v>-82</v>
      </c>
      <c r="J548" s="206">
        <f t="shared" si="119"/>
        <v>-902</v>
      </c>
      <c r="K548" s="44"/>
      <c r="L548" s="44"/>
      <c r="M548" s="44"/>
      <c r="N548" s="44"/>
      <c r="O548" s="44"/>
    </row>
    <row r="549" spans="1:19" ht="12" hidden="1" thickBot="1">
      <c r="C549" s="207" t="s">
        <v>379</v>
      </c>
      <c r="D549" s="208">
        <f t="shared" ref="D549:J549" si="123">SUM(D542:D547)</f>
        <v>41</v>
      </c>
      <c r="E549" s="208">
        <f t="shared" si="123"/>
        <v>123</v>
      </c>
      <c r="F549" s="208">
        <f t="shared" si="123"/>
        <v>246</v>
      </c>
      <c r="G549" s="208">
        <f t="shared" si="123"/>
        <v>246</v>
      </c>
      <c r="H549" s="208">
        <f t="shared" si="123"/>
        <v>164</v>
      </c>
      <c r="I549" s="208">
        <f t="shared" si="123"/>
        <v>82</v>
      </c>
      <c r="J549" s="209">
        <f t="shared" si="123"/>
        <v>902</v>
      </c>
    </row>
    <row r="550" spans="1:19" ht="12" thickBot="1"/>
    <row r="551" spans="1:19" s="80" customFormat="1" ht="12" thickBot="1">
      <c r="A551" s="79"/>
      <c r="F551" s="1985" t="s">
        <v>622</v>
      </c>
      <c r="G551" s="1986"/>
      <c r="H551" s="1986"/>
      <c r="I551" s="1986"/>
      <c r="J551" s="1986"/>
      <c r="K551" s="1986"/>
      <c r="L551" s="1987"/>
    </row>
    <row r="553" spans="1:19" ht="12" thickBot="1"/>
    <row r="554" spans="1:19" ht="12" thickBot="1">
      <c r="B554" s="81"/>
      <c r="C554" s="224" t="s">
        <v>333</v>
      </c>
      <c r="D554" s="84">
        <v>14</v>
      </c>
      <c r="E554" s="84" t="s">
        <v>623</v>
      </c>
      <c r="F554" s="84">
        <v>15</v>
      </c>
      <c r="G554" s="84" t="s">
        <v>624</v>
      </c>
      <c r="H554" s="85">
        <v>16</v>
      </c>
      <c r="I554" s="85" t="s">
        <v>625</v>
      </c>
      <c r="J554" s="85">
        <v>17</v>
      </c>
      <c r="K554" s="85" t="s">
        <v>626</v>
      </c>
      <c r="L554" s="85">
        <v>18</v>
      </c>
      <c r="M554" s="85" t="s">
        <v>627</v>
      </c>
      <c r="N554" s="86" t="s">
        <v>379</v>
      </c>
      <c r="O554" s="86" t="s">
        <v>475</v>
      </c>
      <c r="P554" s="87" t="s">
        <v>466</v>
      </c>
      <c r="Q554" s="88" t="s">
        <v>467</v>
      </c>
      <c r="R554" s="88" t="s">
        <v>468</v>
      </c>
      <c r="S554" s="142"/>
    </row>
    <row r="555" spans="1:19" ht="12" thickBot="1">
      <c r="B555" s="122"/>
      <c r="C555" s="91" t="s">
        <v>461</v>
      </c>
      <c r="D555" s="93"/>
      <c r="E555" s="93">
        <v>44</v>
      </c>
      <c r="F555" s="93">
        <v>71</v>
      </c>
      <c r="G555" s="93">
        <v>92</v>
      </c>
      <c r="H555" s="94">
        <v>100</v>
      </c>
      <c r="I555" s="94">
        <v>67</v>
      </c>
      <c r="J555" s="94">
        <v>50</v>
      </c>
      <c r="K555" s="94">
        <v>41</v>
      </c>
      <c r="L555" s="94">
        <v>20</v>
      </c>
      <c r="M555" s="94">
        <v>20</v>
      </c>
      <c r="N555" s="86">
        <f>SUM(D555:M555)</f>
        <v>505</v>
      </c>
      <c r="O555" s="124">
        <f>+N556</f>
        <v>490</v>
      </c>
      <c r="P555" s="95"/>
      <c r="Q555" s="96">
        <f>O555/N555*100</f>
        <v>97.029702970297024</v>
      </c>
      <c r="R555" s="163" t="s">
        <v>628</v>
      </c>
      <c r="S555" s="44"/>
    </row>
    <row r="556" spans="1:19" ht="12" thickBot="1">
      <c r="B556" s="99" t="s">
        <v>92</v>
      </c>
      <c r="C556" s="100">
        <v>4702051420</v>
      </c>
      <c r="D556" s="139"/>
      <c r="E556" s="139">
        <v>44</v>
      </c>
      <c r="F556" s="139">
        <v>70</v>
      </c>
      <c r="G556" s="139">
        <v>88</v>
      </c>
      <c r="H556" s="144">
        <v>96</v>
      </c>
      <c r="I556" s="144">
        <v>66</v>
      </c>
      <c r="J556" s="144">
        <v>50</v>
      </c>
      <c r="K556" s="144">
        <v>40</v>
      </c>
      <c r="L556" s="144">
        <v>19</v>
      </c>
      <c r="M556" s="144">
        <v>17</v>
      </c>
      <c r="N556" s="86">
        <f>SUM(D556:M556)</f>
        <v>490</v>
      </c>
      <c r="O556" s="143"/>
      <c r="P556" s="110"/>
      <c r="Q556" s="44"/>
      <c r="R556" s="44"/>
      <c r="S556" s="44"/>
    </row>
    <row r="557" spans="1:19" ht="12" thickBot="1">
      <c r="B557" s="90"/>
      <c r="C557" s="111" t="s">
        <v>470</v>
      </c>
      <c r="D557" s="112">
        <f>D555-D556</f>
        <v>0</v>
      </c>
      <c r="E557" s="112">
        <f t="shared" ref="E557:M557" si="124">E555-E556</f>
        <v>0</v>
      </c>
      <c r="F557" s="112">
        <f t="shared" si="124"/>
        <v>1</v>
      </c>
      <c r="G557" s="112">
        <f t="shared" si="124"/>
        <v>4</v>
      </c>
      <c r="H557" s="112">
        <f t="shared" si="124"/>
        <v>4</v>
      </c>
      <c r="I557" s="112">
        <f t="shared" si="124"/>
        <v>1</v>
      </c>
      <c r="J557" s="112">
        <f t="shared" si="124"/>
        <v>0</v>
      </c>
      <c r="K557" s="112">
        <f t="shared" si="124"/>
        <v>1</v>
      </c>
      <c r="L557" s="112">
        <f t="shared" si="124"/>
        <v>1</v>
      </c>
      <c r="M557" s="112">
        <f t="shared" si="124"/>
        <v>3</v>
      </c>
      <c r="N557" s="86">
        <f>SUM(D557:M557)</f>
        <v>15</v>
      </c>
      <c r="O557" s="44"/>
      <c r="P557" s="44"/>
      <c r="Q557" s="44"/>
      <c r="R557" s="44"/>
      <c r="S557" s="44"/>
    </row>
    <row r="558" spans="1:19" ht="12" thickBot="1"/>
    <row r="559" spans="1:19" ht="12" thickBot="1">
      <c r="B559" s="81"/>
      <c r="C559" s="224" t="s">
        <v>338</v>
      </c>
      <c r="D559" s="84">
        <v>14</v>
      </c>
      <c r="E559" s="84" t="s">
        <v>623</v>
      </c>
      <c r="F559" s="84">
        <v>15</v>
      </c>
      <c r="G559" s="84" t="s">
        <v>624</v>
      </c>
      <c r="H559" s="85">
        <v>16</v>
      </c>
      <c r="I559" s="85" t="s">
        <v>625</v>
      </c>
      <c r="J559" s="85">
        <v>17</v>
      </c>
      <c r="K559" s="85" t="s">
        <v>626</v>
      </c>
      <c r="L559" s="85">
        <v>18</v>
      </c>
      <c r="M559" s="85" t="s">
        <v>627</v>
      </c>
      <c r="N559" s="86" t="s">
        <v>379</v>
      </c>
      <c r="O559" s="86" t="s">
        <v>475</v>
      </c>
      <c r="P559" s="87" t="s">
        <v>466</v>
      </c>
      <c r="Q559" s="88" t="s">
        <v>467</v>
      </c>
      <c r="R559" s="88" t="s">
        <v>468</v>
      </c>
      <c r="S559" s="142"/>
    </row>
    <row r="560" spans="1:19" ht="12" thickBot="1">
      <c r="B560" s="122"/>
      <c r="C560" s="91" t="s">
        <v>461</v>
      </c>
      <c r="D560" s="93"/>
      <c r="E560" s="93">
        <v>65</v>
      </c>
      <c r="F560" s="93">
        <v>102</v>
      </c>
      <c r="G560" s="93">
        <v>132</v>
      </c>
      <c r="H560" s="94">
        <v>144</v>
      </c>
      <c r="I560" s="94">
        <v>95</v>
      </c>
      <c r="J560" s="94">
        <v>73</v>
      </c>
      <c r="K560" s="94">
        <v>58</v>
      </c>
      <c r="L560" s="94">
        <v>29</v>
      </c>
      <c r="M560" s="94">
        <v>29</v>
      </c>
      <c r="N560" s="86">
        <f>SUM(D560:M560)</f>
        <v>727</v>
      </c>
      <c r="O560" s="124">
        <f>+N561</f>
        <v>704</v>
      </c>
      <c r="P560" s="95"/>
      <c r="Q560" s="96">
        <f>O560/N560*100</f>
        <v>96.836313617606606</v>
      </c>
      <c r="R560" s="163" t="s">
        <v>334</v>
      </c>
      <c r="S560" s="44"/>
    </row>
    <row r="561" spans="2:22" ht="12" thickBot="1">
      <c r="B561" s="99" t="s">
        <v>92</v>
      </c>
      <c r="C561" s="100">
        <v>4702058547</v>
      </c>
      <c r="D561" s="139"/>
      <c r="E561" s="139">
        <v>63</v>
      </c>
      <c r="F561" s="139">
        <v>98</v>
      </c>
      <c r="G561" s="139">
        <v>128</v>
      </c>
      <c r="H561" s="144">
        <v>141</v>
      </c>
      <c r="I561" s="144">
        <v>92</v>
      </c>
      <c r="J561" s="144">
        <v>72</v>
      </c>
      <c r="K561" s="144">
        <v>56</v>
      </c>
      <c r="L561" s="144">
        <v>27</v>
      </c>
      <c r="M561" s="144">
        <v>27</v>
      </c>
      <c r="N561" s="86">
        <f>SUM(D561:M561)</f>
        <v>704</v>
      </c>
      <c r="O561" s="143"/>
      <c r="P561" s="110"/>
      <c r="Q561" s="44"/>
      <c r="R561" s="44"/>
      <c r="S561" s="44"/>
    </row>
    <row r="562" spans="2:22" ht="12" thickBot="1">
      <c r="B562" s="90"/>
      <c r="C562" s="111" t="s">
        <v>470</v>
      </c>
      <c r="D562" s="112">
        <f>D560-D561</f>
        <v>0</v>
      </c>
      <c r="E562" s="112">
        <f t="shared" ref="E562:M562" si="125">E560-E561</f>
        <v>2</v>
      </c>
      <c r="F562" s="112">
        <f t="shared" si="125"/>
        <v>4</v>
      </c>
      <c r="G562" s="112">
        <f t="shared" si="125"/>
        <v>4</v>
      </c>
      <c r="H562" s="112">
        <f t="shared" si="125"/>
        <v>3</v>
      </c>
      <c r="I562" s="112">
        <f t="shared" si="125"/>
        <v>3</v>
      </c>
      <c r="J562" s="112">
        <f t="shared" si="125"/>
        <v>1</v>
      </c>
      <c r="K562" s="112">
        <f t="shared" si="125"/>
        <v>2</v>
      </c>
      <c r="L562" s="112">
        <f t="shared" si="125"/>
        <v>2</v>
      </c>
      <c r="M562" s="112">
        <f t="shared" si="125"/>
        <v>2</v>
      </c>
      <c r="N562" s="86">
        <f>SUM(D562:M562)</f>
        <v>23</v>
      </c>
      <c r="O562" s="44"/>
      <c r="P562" s="44"/>
      <c r="Q562" s="44"/>
      <c r="R562" s="44"/>
      <c r="S562" s="44"/>
    </row>
    <row r="563" spans="2:22" ht="12" thickBot="1"/>
    <row r="564" spans="2:22" ht="12" thickBot="1">
      <c r="B564" s="81"/>
      <c r="C564" s="224" t="s">
        <v>346</v>
      </c>
      <c r="D564" s="83" t="s">
        <v>453</v>
      </c>
      <c r="E564" s="84" t="s">
        <v>454</v>
      </c>
      <c r="F564" s="84" t="s">
        <v>455</v>
      </c>
      <c r="G564" s="84" t="s">
        <v>456</v>
      </c>
      <c r="H564" s="84" t="s">
        <v>457</v>
      </c>
      <c r="I564" s="85" t="s">
        <v>458</v>
      </c>
      <c r="J564" s="86" t="s">
        <v>379</v>
      </c>
      <c r="K564" s="86" t="s">
        <v>465</v>
      </c>
      <c r="L564" s="87" t="s">
        <v>466</v>
      </c>
      <c r="M564" s="88" t="s">
        <v>467</v>
      </c>
      <c r="N564" s="88" t="s">
        <v>468</v>
      </c>
      <c r="O564" s="142"/>
    </row>
    <row r="565" spans="2:22" ht="12" thickBot="1">
      <c r="B565" s="90"/>
      <c r="C565" s="91" t="s">
        <v>461</v>
      </c>
      <c r="D565" s="92">
        <v>42</v>
      </c>
      <c r="E565" s="93">
        <v>331</v>
      </c>
      <c r="F565" s="93">
        <v>646</v>
      </c>
      <c r="G565" s="93">
        <v>640</v>
      </c>
      <c r="H565" s="93">
        <v>375</v>
      </c>
      <c r="I565" s="94">
        <v>191</v>
      </c>
      <c r="J565" s="86">
        <f>SUM(D565:I565)</f>
        <v>2225</v>
      </c>
      <c r="K565" s="95">
        <f>+J566</f>
        <v>2157</v>
      </c>
      <c r="L565" s="95"/>
      <c r="M565" s="96">
        <f>K565/J565*100</f>
        <v>96.943820224719104</v>
      </c>
      <c r="N565" s="97" t="s">
        <v>629</v>
      </c>
      <c r="O565" s="44"/>
    </row>
    <row r="566" spans="2:22" ht="12" thickBot="1">
      <c r="B566" s="99" t="s">
        <v>25</v>
      </c>
      <c r="C566" s="100">
        <v>4702068711</v>
      </c>
      <c r="D566" s="163">
        <v>28</v>
      </c>
      <c r="E566" s="163">
        <v>323</v>
      </c>
      <c r="F566" s="163">
        <v>629</v>
      </c>
      <c r="G566" s="163">
        <v>628</v>
      </c>
      <c r="H566" s="163">
        <v>362</v>
      </c>
      <c r="I566" s="164">
        <v>187</v>
      </c>
      <c r="J566" s="86">
        <f>SUM(D566:I566)</f>
        <v>2157</v>
      </c>
      <c r="K566" s="109"/>
      <c r="L566" s="110"/>
      <c r="M566" s="44"/>
      <c r="N566" s="44"/>
      <c r="O566" s="44"/>
    </row>
    <row r="567" spans="2:22" ht="12" thickBot="1">
      <c r="B567" s="44"/>
      <c r="C567" s="111" t="s">
        <v>470</v>
      </c>
      <c r="D567" s="112">
        <f t="shared" ref="D567:I567" si="126">D565-D566</f>
        <v>14</v>
      </c>
      <c r="E567" s="112">
        <f t="shared" si="126"/>
        <v>8</v>
      </c>
      <c r="F567" s="112">
        <f t="shared" si="126"/>
        <v>17</v>
      </c>
      <c r="G567" s="112">
        <f t="shared" si="126"/>
        <v>12</v>
      </c>
      <c r="H567" s="112">
        <f t="shared" si="126"/>
        <v>13</v>
      </c>
      <c r="I567" s="112">
        <f t="shared" si="126"/>
        <v>4</v>
      </c>
      <c r="J567" s="86">
        <f>SUM(D567:I567)</f>
        <v>68</v>
      </c>
      <c r="K567" s="44"/>
      <c r="L567" s="44"/>
      <c r="M567" s="44"/>
      <c r="N567" s="44"/>
      <c r="O567" s="44"/>
    </row>
    <row r="568" spans="2:22" ht="12" thickBot="1"/>
    <row r="569" spans="2:22" ht="12" thickBot="1">
      <c r="B569" s="81"/>
      <c r="C569" s="224" t="s">
        <v>343</v>
      </c>
      <c r="D569" s="84" t="s">
        <v>482</v>
      </c>
      <c r="E569" s="84" t="s">
        <v>483</v>
      </c>
      <c r="F569" s="84" t="s">
        <v>484</v>
      </c>
      <c r="G569" s="84" t="s">
        <v>485</v>
      </c>
      <c r="H569" s="85" t="s">
        <v>486</v>
      </c>
      <c r="I569" s="85" t="s">
        <v>487</v>
      </c>
      <c r="J569" s="85" t="s">
        <v>488</v>
      </c>
      <c r="K569" s="85" t="s">
        <v>489</v>
      </c>
      <c r="L569" s="85" t="s">
        <v>490</v>
      </c>
      <c r="M569" s="85" t="s">
        <v>491</v>
      </c>
      <c r="N569" s="85" t="s">
        <v>492</v>
      </c>
      <c r="O569" s="85" t="s">
        <v>494</v>
      </c>
      <c r="P569" s="85" t="s">
        <v>493</v>
      </c>
      <c r="Q569" s="86" t="s">
        <v>379</v>
      </c>
      <c r="R569" s="86" t="s">
        <v>475</v>
      </c>
      <c r="S569" s="87" t="s">
        <v>466</v>
      </c>
      <c r="T569" s="88" t="s">
        <v>467</v>
      </c>
      <c r="U569" s="88" t="s">
        <v>468</v>
      </c>
      <c r="V569" s="142"/>
    </row>
    <row r="570" spans="2:22" ht="12" thickBot="1">
      <c r="B570" s="122"/>
      <c r="C570" s="91" t="s">
        <v>461</v>
      </c>
      <c r="D570" s="93">
        <v>22</v>
      </c>
      <c r="E570" s="93">
        <v>41</v>
      </c>
      <c r="F570" s="93">
        <v>54</v>
      </c>
      <c r="G570" s="93">
        <v>38</v>
      </c>
      <c r="H570" s="94">
        <v>13</v>
      </c>
      <c r="I570" s="94"/>
      <c r="J570" s="94">
        <v>66</v>
      </c>
      <c r="K570" s="94">
        <v>47</v>
      </c>
      <c r="L570" s="94">
        <v>22</v>
      </c>
      <c r="M570" s="94">
        <v>13</v>
      </c>
      <c r="N570" s="94"/>
      <c r="O570" s="94"/>
      <c r="P570" s="94"/>
      <c r="Q570" s="86">
        <f>SUM(D570:P570)</f>
        <v>316</v>
      </c>
      <c r="R570" s="124">
        <f>+Q571</f>
        <v>300</v>
      </c>
      <c r="S570" s="95"/>
      <c r="T570" s="96">
        <f>R570/Q570*100</f>
        <v>94.936708860759495</v>
      </c>
      <c r="U570" s="163" t="s">
        <v>629</v>
      </c>
      <c r="V570" s="44"/>
    </row>
    <row r="571" spans="2:22" ht="12" thickBot="1">
      <c r="B571" s="99" t="s">
        <v>92</v>
      </c>
      <c r="C571" s="100">
        <v>4702068713</v>
      </c>
      <c r="D571" s="139">
        <v>21</v>
      </c>
      <c r="E571" s="139">
        <v>39</v>
      </c>
      <c r="F571" s="139">
        <v>51</v>
      </c>
      <c r="G571" s="139">
        <v>36</v>
      </c>
      <c r="H571" s="144">
        <v>12</v>
      </c>
      <c r="I571" s="144"/>
      <c r="J571" s="144">
        <v>63</v>
      </c>
      <c r="K571" s="144">
        <v>45</v>
      </c>
      <c r="L571" s="144">
        <v>21</v>
      </c>
      <c r="M571" s="144">
        <v>12</v>
      </c>
      <c r="N571" s="144"/>
      <c r="O571" s="144"/>
      <c r="P571" s="144"/>
      <c r="Q571" s="86">
        <f>SUM(D571:P571)</f>
        <v>300</v>
      </c>
      <c r="R571" s="143"/>
      <c r="S571" s="110"/>
      <c r="T571" s="44"/>
      <c r="U571" s="44"/>
      <c r="V571" s="44"/>
    </row>
    <row r="572" spans="2:22" ht="12" thickBot="1">
      <c r="B572" s="90"/>
      <c r="C572" s="111" t="s">
        <v>470</v>
      </c>
      <c r="D572" s="112">
        <f>D570-D571</f>
        <v>1</v>
      </c>
      <c r="E572" s="112">
        <f t="shared" ref="E572:P572" si="127">E570-E571</f>
        <v>2</v>
      </c>
      <c r="F572" s="112">
        <f t="shared" si="127"/>
        <v>3</v>
      </c>
      <c r="G572" s="112">
        <f t="shared" si="127"/>
        <v>2</v>
      </c>
      <c r="H572" s="112">
        <f t="shared" si="127"/>
        <v>1</v>
      </c>
      <c r="I572" s="112">
        <f t="shared" si="127"/>
        <v>0</v>
      </c>
      <c r="J572" s="112">
        <f t="shared" si="127"/>
        <v>3</v>
      </c>
      <c r="K572" s="112">
        <f t="shared" si="127"/>
        <v>2</v>
      </c>
      <c r="L572" s="112">
        <f t="shared" si="127"/>
        <v>1</v>
      </c>
      <c r="M572" s="112">
        <f t="shared" si="127"/>
        <v>1</v>
      </c>
      <c r="N572" s="112">
        <f t="shared" si="127"/>
        <v>0</v>
      </c>
      <c r="O572" s="112">
        <f t="shared" si="127"/>
        <v>0</v>
      </c>
      <c r="P572" s="112">
        <f t="shared" si="127"/>
        <v>0</v>
      </c>
      <c r="Q572" s="86">
        <f>SUM(D572:P572)</f>
        <v>16</v>
      </c>
      <c r="R572" s="44"/>
      <c r="S572" s="44"/>
      <c r="T572" s="44"/>
      <c r="U572" s="44"/>
      <c r="V572" s="44"/>
    </row>
    <row r="573" spans="2:22" ht="12" thickBot="1"/>
    <row r="574" spans="2:22" ht="12" thickBot="1">
      <c r="B574" s="81"/>
      <c r="C574" s="224" t="s">
        <v>339</v>
      </c>
      <c r="D574" s="84">
        <v>14</v>
      </c>
      <c r="E574" s="84" t="s">
        <v>623</v>
      </c>
      <c r="F574" s="84">
        <v>15</v>
      </c>
      <c r="G574" s="84" t="s">
        <v>624</v>
      </c>
      <c r="H574" s="85">
        <v>16</v>
      </c>
      <c r="I574" s="85" t="s">
        <v>625</v>
      </c>
      <c r="J574" s="85">
        <v>17</v>
      </c>
      <c r="K574" s="85" t="s">
        <v>626</v>
      </c>
      <c r="L574" s="85">
        <v>18</v>
      </c>
      <c r="M574" s="85" t="s">
        <v>627</v>
      </c>
      <c r="N574" s="86" t="s">
        <v>379</v>
      </c>
      <c r="O574" s="86" t="s">
        <v>475</v>
      </c>
      <c r="P574" s="87" t="s">
        <v>466</v>
      </c>
      <c r="Q574" s="88" t="s">
        <v>467</v>
      </c>
      <c r="R574" s="88" t="s">
        <v>468</v>
      </c>
      <c r="S574" s="142"/>
    </row>
    <row r="575" spans="2:22" ht="12" thickBot="1">
      <c r="B575" s="122"/>
      <c r="C575" s="91" t="s">
        <v>461</v>
      </c>
      <c r="D575" s="93"/>
      <c r="E575" s="93">
        <v>52</v>
      </c>
      <c r="F575" s="93">
        <v>94</v>
      </c>
      <c r="G575" s="93">
        <v>107</v>
      </c>
      <c r="H575" s="94">
        <v>123</v>
      </c>
      <c r="I575" s="94">
        <v>75</v>
      </c>
      <c r="J575" s="94">
        <v>53</v>
      </c>
      <c r="K575" s="94">
        <v>42</v>
      </c>
      <c r="L575" s="94">
        <v>14</v>
      </c>
      <c r="M575" s="94">
        <v>14</v>
      </c>
      <c r="N575" s="86">
        <f>SUM(D575:M575)</f>
        <v>574</v>
      </c>
      <c r="O575" s="124">
        <f>+N576</f>
        <v>557</v>
      </c>
      <c r="P575" s="95"/>
      <c r="Q575" s="96">
        <f>O575/N575*100</f>
        <v>97.038327526132406</v>
      </c>
      <c r="R575" s="163" t="s">
        <v>630</v>
      </c>
      <c r="S575" s="44"/>
    </row>
    <row r="576" spans="2:22" ht="12" thickBot="1">
      <c r="B576" s="99" t="s">
        <v>92</v>
      </c>
      <c r="C576" s="100">
        <v>4702058548</v>
      </c>
      <c r="D576" s="139"/>
      <c r="E576" s="139">
        <v>50</v>
      </c>
      <c r="F576" s="139">
        <v>92</v>
      </c>
      <c r="G576" s="139">
        <v>104</v>
      </c>
      <c r="H576" s="144">
        <v>118</v>
      </c>
      <c r="I576" s="144">
        <v>74</v>
      </c>
      <c r="J576" s="144">
        <v>52</v>
      </c>
      <c r="K576" s="144">
        <v>41</v>
      </c>
      <c r="L576" s="144">
        <v>13</v>
      </c>
      <c r="M576" s="144">
        <v>13</v>
      </c>
      <c r="N576" s="86">
        <f>SUM(D576:M576)</f>
        <v>557</v>
      </c>
      <c r="O576" s="143"/>
      <c r="P576" s="110"/>
      <c r="Q576" s="44"/>
      <c r="R576" s="44"/>
      <c r="S576" s="44"/>
    </row>
    <row r="577" spans="1:19" ht="12" thickBot="1">
      <c r="B577" s="90"/>
      <c r="C577" s="111" t="s">
        <v>470</v>
      </c>
      <c r="D577" s="112">
        <f>D575-D576</f>
        <v>0</v>
      </c>
      <c r="E577" s="112">
        <f t="shared" ref="E577:M577" si="128">E575-E576</f>
        <v>2</v>
      </c>
      <c r="F577" s="112">
        <f t="shared" si="128"/>
        <v>2</v>
      </c>
      <c r="G577" s="112">
        <f t="shared" si="128"/>
        <v>3</v>
      </c>
      <c r="H577" s="112">
        <f t="shared" si="128"/>
        <v>5</v>
      </c>
      <c r="I577" s="112">
        <f t="shared" si="128"/>
        <v>1</v>
      </c>
      <c r="J577" s="112">
        <f t="shared" si="128"/>
        <v>1</v>
      </c>
      <c r="K577" s="112">
        <f t="shared" si="128"/>
        <v>1</v>
      </c>
      <c r="L577" s="112">
        <f t="shared" si="128"/>
        <v>1</v>
      </c>
      <c r="M577" s="112">
        <f t="shared" si="128"/>
        <v>1</v>
      </c>
      <c r="N577" s="86">
        <f>SUM(D577:M577)</f>
        <v>17</v>
      </c>
      <c r="O577" s="44"/>
      <c r="P577" s="44"/>
      <c r="Q577" s="44"/>
      <c r="R577" s="44"/>
      <c r="S577" s="44"/>
    </row>
    <row r="579" spans="1:19" ht="12" thickBot="1"/>
    <row r="580" spans="1:19" s="80" customFormat="1" ht="12" thickBot="1">
      <c r="A580" s="79"/>
      <c r="F580" s="1985" t="s">
        <v>1383</v>
      </c>
      <c r="G580" s="1986"/>
      <c r="H580" s="1986"/>
      <c r="I580" s="1986"/>
      <c r="J580" s="1986"/>
      <c r="K580" s="1986"/>
      <c r="L580" s="1987"/>
    </row>
    <row r="583" spans="1:19">
      <c r="B583" s="1152"/>
      <c r="C583" s="1163" t="s">
        <v>391</v>
      </c>
      <c r="D583" s="1164" t="s">
        <v>453</v>
      </c>
      <c r="E583" s="1165" t="s">
        <v>454</v>
      </c>
      <c r="F583" s="1165" t="s">
        <v>455</v>
      </c>
      <c r="G583" s="1165" t="s">
        <v>456</v>
      </c>
      <c r="H583" s="1165" t="s">
        <v>457</v>
      </c>
      <c r="I583" s="1165" t="s">
        <v>458</v>
      </c>
      <c r="J583" s="1166" t="s">
        <v>379</v>
      </c>
      <c r="K583" s="1166" t="s">
        <v>465</v>
      </c>
      <c r="L583" s="1166" t="s">
        <v>466</v>
      </c>
      <c r="M583" s="1167" t="s">
        <v>467</v>
      </c>
      <c r="N583" s="1167" t="s">
        <v>468</v>
      </c>
      <c r="O583" s="43"/>
    </row>
    <row r="584" spans="1:19">
      <c r="B584" s="90"/>
      <c r="C584" s="1170" t="s">
        <v>461</v>
      </c>
      <c r="D584" s="1170">
        <v>269</v>
      </c>
      <c r="E584" s="1170">
        <v>1059</v>
      </c>
      <c r="F584" s="1170">
        <v>1744</v>
      </c>
      <c r="G584" s="1170">
        <v>1352</v>
      </c>
      <c r="H584" s="1170">
        <v>492</v>
      </c>
      <c r="I584" s="1170">
        <v>181</v>
      </c>
      <c r="J584" s="1171">
        <f t="shared" ref="J584:J590" si="129">SUM(D584:I584)</f>
        <v>5097</v>
      </c>
      <c r="K584" s="1168">
        <f>+J591</f>
        <v>5016</v>
      </c>
      <c r="L584" s="390">
        <v>4887</v>
      </c>
      <c r="M584" s="96">
        <f>K584/J584*100</f>
        <v>98.410829899941149</v>
      </c>
      <c r="N584" s="189" t="s">
        <v>393</v>
      </c>
      <c r="O584" s="44"/>
    </row>
    <row r="585" spans="1:19">
      <c r="B585" s="75" t="s">
        <v>102</v>
      </c>
      <c r="C585" s="75">
        <v>4702068706</v>
      </c>
      <c r="D585" s="75">
        <v>15</v>
      </c>
      <c r="E585" s="75">
        <v>77</v>
      </c>
      <c r="F585" s="75">
        <v>209</v>
      </c>
      <c r="G585" s="75">
        <v>230</v>
      </c>
      <c r="H585" s="75">
        <v>147</v>
      </c>
      <c r="I585" s="75">
        <v>92</v>
      </c>
      <c r="J585" s="1166">
        <f t="shared" si="129"/>
        <v>770</v>
      </c>
      <c r="K585" s="1281" t="s">
        <v>609</v>
      </c>
      <c r="L585" s="110"/>
      <c r="M585" s="44"/>
      <c r="N585" s="44"/>
      <c r="O585" s="44"/>
    </row>
    <row r="586" spans="1:19">
      <c r="B586" s="75" t="s">
        <v>187</v>
      </c>
      <c r="C586" s="75">
        <v>4702068710</v>
      </c>
      <c r="D586" s="75">
        <v>113</v>
      </c>
      <c r="E586" s="75">
        <v>288</v>
      </c>
      <c r="F586" s="75">
        <v>350</v>
      </c>
      <c r="G586" s="75">
        <v>216</v>
      </c>
      <c r="H586" s="75">
        <v>41</v>
      </c>
      <c r="I586" s="75">
        <v>20</v>
      </c>
      <c r="J586" s="1166">
        <f t="shared" si="129"/>
        <v>1028</v>
      </c>
      <c r="K586" s="1281" t="s">
        <v>609</v>
      </c>
      <c r="L586" s="110"/>
      <c r="M586" s="44"/>
      <c r="N586" s="44"/>
      <c r="O586" s="44"/>
    </row>
    <row r="587" spans="1:19">
      <c r="B587" s="74" t="s">
        <v>71</v>
      </c>
      <c r="C587" s="74">
        <v>4702068708</v>
      </c>
      <c r="D587" s="74">
        <v>39</v>
      </c>
      <c r="E587" s="74">
        <v>196</v>
      </c>
      <c r="F587" s="74">
        <v>323</v>
      </c>
      <c r="G587" s="74">
        <v>247</v>
      </c>
      <c r="H587" s="74">
        <v>108</v>
      </c>
      <c r="I587" s="74">
        <v>38</v>
      </c>
      <c r="J587" s="1166">
        <f t="shared" si="129"/>
        <v>951</v>
      </c>
      <c r="K587" s="1169"/>
      <c r="L587" s="110"/>
      <c r="M587" s="44"/>
      <c r="N587" s="44"/>
      <c r="O587" s="44"/>
    </row>
    <row r="588" spans="1:19">
      <c r="B588" s="74" t="s">
        <v>71</v>
      </c>
      <c r="C588" s="74">
        <v>4702068707</v>
      </c>
      <c r="D588" s="74">
        <v>62</v>
      </c>
      <c r="E588" s="74">
        <v>270</v>
      </c>
      <c r="F588" s="74">
        <v>383</v>
      </c>
      <c r="G588" s="74">
        <v>229</v>
      </c>
      <c r="H588" s="74">
        <v>73</v>
      </c>
      <c r="I588" s="74">
        <v>17</v>
      </c>
      <c r="J588" s="1166">
        <f t="shared" si="129"/>
        <v>1034</v>
      </c>
      <c r="K588" s="1169"/>
      <c r="L588" s="110"/>
      <c r="M588" s="44"/>
      <c r="N588" s="44"/>
      <c r="O588" s="44"/>
    </row>
    <row r="589" spans="1:19">
      <c r="B589" s="74" t="s">
        <v>238</v>
      </c>
      <c r="C589" s="74">
        <v>4702068709</v>
      </c>
      <c r="D589" s="74">
        <v>32</v>
      </c>
      <c r="E589" s="74">
        <v>206</v>
      </c>
      <c r="F589" s="74">
        <v>463</v>
      </c>
      <c r="G589" s="74">
        <v>406</v>
      </c>
      <c r="H589" s="74">
        <v>113</v>
      </c>
      <c r="I589" s="74">
        <v>13</v>
      </c>
      <c r="J589" s="1166">
        <f t="shared" si="129"/>
        <v>1233</v>
      </c>
      <c r="K589" s="1169"/>
      <c r="L589" s="110"/>
      <c r="M589" s="44"/>
      <c r="N589" s="44"/>
      <c r="O589" s="44"/>
    </row>
    <row r="590" spans="1:19">
      <c r="B590" s="44"/>
      <c r="C590" s="1172" t="s">
        <v>470</v>
      </c>
      <c r="D590" s="1172">
        <f t="shared" ref="D590:I590" si="130">D584-D585-D586-D587-D588-D589</f>
        <v>8</v>
      </c>
      <c r="E590" s="1172">
        <f t="shared" si="130"/>
        <v>22</v>
      </c>
      <c r="F590" s="1172">
        <f t="shared" si="130"/>
        <v>16</v>
      </c>
      <c r="G590" s="1172">
        <f t="shared" si="130"/>
        <v>24</v>
      </c>
      <c r="H590" s="1172">
        <f t="shared" si="130"/>
        <v>10</v>
      </c>
      <c r="I590" s="1172">
        <f t="shared" si="130"/>
        <v>1</v>
      </c>
      <c r="J590" s="1166">
        <f t="shared" si="129"/>
        <v>81</v>
      </c>
      <c r="K590" s="44"/>
      <c r="L590" s="44"/>
      <c r="M590" s="44"/>
      <c r="N590" s="44"/>
      <c r="O590" s="44"/>
    </row>
    <row r="591" spans="1:19">
      <c r="C591" s="1173" t="s">
        <v>379</v>
      </c>
      <c r="D591" s="1173">
        <f t="shared" ref="D591:J591" si="131">SUM(D585:D589)</f>
        <v>261</v>
      </c>
      <c r="E591" s="1173">
        <f t="shared" si="131"/>
        <v>1037</v>
      </c>
      <c r="F591" s="1173">
        <f t="shared" si="131"/>
        <v>1728</v>
      </c>
      <c r="G591" s="1173">
        <f t="shared" si="131"/>
        <v>1328</v>
      </c>
      <c r="H591" s="1173">
        <f t="shared" si="131"/>
        <v>482</v>
      </c>
      <c r="I591" s="1173">
        <f t="shared" si="131"/>
        <v>180</v>
      </c>
      <c r="J591" s="1166">
        <f t="shared" si="131"/>
        <v>5016</v>
      </c>
    </row>
    <row r="594" spans="2:15">
      <c r="B594" s="1152"/>
      <c r="C594" s="1163" t="s">
        <v>394</v>
      </c>
      <c r="D594" s="1164" t="s">
        <v>453</v>
      </c>
      <c r="E594" s="1165" t="s">
        <v>454</v>
      </c>
      <c r="F594" s="1165" t="s">
        <v>455</v>
      </c>
      <c r="G594" s="1165" t="s">
        <v>456</v>
      </c>
      <c r="H594" s="1165" t="s">
        <v>457</v>
      </c>
      <c r="I594" s="1165" t="s">
        <v>458</v>
      </c>
      <c r="J594" s="1166" t="s">
        <v>379</v>
      </c>
      <c r="K594" s="1166" t="s">
        <v>465</v>
      </c>
      <c r="L594" s="1166" t="s">
        <v>466</v>
      </c>
      <c r="M594" s="1167" t="s">
        <v>467</v>
      </c>
      <c r="N594" s="1167" t="s">
        <v>468</v>
      </c>
      <c r="O594" s="43"/>
    </row>
    <row r="595" spans="2:15">
      <c r="B595" s="90"/>
      <c r="C595" s="1170" t="s">
        <v>461</v>
      </c>
      <c r="D595" s="1170">
        <v>168</v>
      </c>
      <c r="E595" s="1170">
        <v>655</v>
      </c>
      <c r="F595" s="1170">
        <v>1038</v>
      </c>
      <c r="G595" s="1170">
        <v>801</v>
      </c>
      <c r="H595" s="1170">
        <v>311</v>
      </c>
      <c r="I595" s="1170">
        <v>132</v>
      </c>
      <c r="J595" s="1171">
        <f t="shared" ref="J595:J601" si="132">SUM(D595:I595)</f>
        <v>3105</v>
      </c>
      <c r="K595" s="1168">
        <f>+J602</f>
        <v>3034</v>
      </c>
      <c r="L595" s="390">
        <v>2963</v>
      </c>
      <c r="M595" s="96">
        <f>K595/J595*100</f>
        <v>97.713365539452496</v>
      </c>
      <c r="N595" s="189" t="s">
        <v>312</v>
      </c>
      <c r="O595" s="44"/>
    </row>
    <row r="596" spans="2:15">
      <c r="B596" s="75" t="s">
        <v>102</v>
      </c>
      <c r="C596" s="75">
        <v>4702068706</v>
      </c>
      <c r="D596" s="75">
        <v>13</v>
      </c>
      <c r="E596" s="75">
        <v>66</v>
      </c>
      <c r="F596" s="75">
        <v>181</v>
      </c>
      <c r="G596" s="75">
        <v>199</v>
      </c>
      <c r="H596" s="75">
        <v>127</v>
      </c>
      <c r="I596" s="75">
        <v>80</v>
      </c>
      <c r="J596" s="1166">
        <f t="shared" si="132"/>
        <v>666</v>
      </c>
      <c r="K596" s="1281" t="s">
        <v>609</v>
      </c>
      <c r="L596" s="110"/>
      <c r="M596" s="44"/>
      <c r="N596" s="44"/>
      <c r="O596" s="44"/>
    </row>
    <row r="597" spans="2:15">
      <c r="B597" s="74" t="s">
        <v>238</v>
      </c>
      <c r="C597" s="74">
        <v>4702068709</v>
      </c>
      <c r="D597" s="74">
        <v>15</v>
      </c>
      <c r="E597" s="74">
        <v>103</v>
      </c>
      <c r="F597" s="74">
        <v>185</v>
      </c>
      <c r="G597" s="74">
        <v>164</v>
      </c>
      <c r="H597" s="74">
        <v>41</v>
      </c>
      <c r="I597" s="74">
        <v>5</v>
      </c>
      <c r="J597" s="1166">
        <f t="shared" si="132"/>
        <v>513</v>
      </c>
      <c r="K597" s="1169"/>
      <c r="L597" s="110"/>
      <c r="M597" s="44"/>
      <c r="N597" s="44"/>
      <c r="O597" s="44"/>
    </row>
    <row r="598" spans="2:15">
      <c r="B598" s="74" t="s">
        <v>71</v>
      </c>
      <c r="C598" s="74">
        <v>4702068707</v>
      </c>
      <c r="D598" s="74">
        <v>35</v>
      </c>
      <c r="E598" s="74">
        <v>152</v>
      </c>
      <c r="F598" s="74">
        <v>216</v>
      </c>
      <c r="G598" s="74">
        <v>128</v>
      </c>
      <c r="H598" s="74">
        <v>41</v>
      </c>
      <c r="I598" s="74">
        <v>11</v>
      </c>
      <c r="J598" s="1166">
        <f t="shared" si="132"/>
        <v>583</v>
      </c>
      <c r="K598" s="1169"/>
      <c r="L598" s="110"/>
      <c r="M598" s="44"/>
      <c r="N598" s="44"/>
      <c r="O598" s="44"/>
    </row>
    <row r="599" spans="2:15">
      <c r="B599" s="75" t="s">
        <v>187</v>
      </c>
      <c r="C599" s="75">
        <v>4702068710</v>
      </c>
      <c r="D599" s="75">
        <v>67</v>
      </c>
      <c r="E599" s="75">
        <v>173</v>
      </c>
      <c r="F599" s="75">
        <v>210</v>
      </c>
      <c r="G599" s="75">
        <v>129</v>
      </c>
      <c r="H599" s="75">
        <v>24</v>
      </c>
      <c r="I599" s="75">
        <v>12</v>
      </c>
      <c r="J599" s="1166">
        <f t="shared" si="132"/>
        <v>615</v>
      </c>
      <c r="K599" s="1281" t="s">
        <v>609</v>
      </c>
      <c r="L599" s="110"/>
      <c r="M599" s="44"/>
      <c r="N599" s="44"/>
      <c r="O599" s="44"/>
    </row>
    <row r="600" spans="2:15">
      <c r="B600" s="74" t="s">
        <v>71</v>
      </c>
      <c r="C600" s="74">
        <v>4702068708</v>
      </c>
      <c r="D600" s="74">
        <v>31</v>
      </c>
      <c r="E600" s="74">
        <v>146</v>
      </c>
      <c r="F600" s="74">
        <v>224</v>
      </c>
      <c r="G600" s="74">
        <v>165</v>
      </c>
      <c r="H600" s="74">
        <v>70</v>
      </c>
      <c r="I600" s="74">
        <v>21</v>
      </c>
      <c r="J600" s="1166">
        <f t="shared" si="132"/>
        <v>657</v>
      </c>
      <c r="K600" s="1169"/>
      <c r="L600" s="110"/>
      <c r="M600" s="44"/>
      <c r="N600" s="44"/>
      <c r="O600" s="44"/>
    </row>
    <row r="601" spans="2:15">
      <c r="B601" s="44"/>
      <c r="C601" s="1172" t="s">
        <v>470</v>
      </c>
      <c r="D601" s="1172">
        <f t="shared" ref="D601:I601" si="133">D595-D596-D597-D598-D599-D600</f>
        <v>7</v>
      </c>
      <c r="E601" s="1172">
        <f t="shared" si="133"/>
        <v>15</v>
      </c>
      <c r="F601" s="1172">
        <f t="shared" si="133"/>
        <v>22</v>
      </c>
      <c r="G601" s="1172">
        <f t="shared" si="133"/>
        <v>16</v>
      </c>
      <c r="H601" s="1172">
        <f t="shared" si="133"/>
        <v>8</v>
      </c>
      <c r="I601" s="1172">
        <f t="shared" si="133"/>
        <v>3</v>
      </c>
      <c r="J601" s="1166">
        <f t="shared" si="132"/>
        <v>71</v>
      </c>
      <c r="K601" s="44"/>
      <c r="L601" s="44"/>
      <c r="M601" s="44"/>
      <c r="N601" s="44"/>
      <c r="O601" s="44"/>
    </row>
    <row r="602" spans="2:15">
      <c r="C602" s="1173" t="s">
        <v>379</v>
      </c>
      <c r="D602" s="1173">
        <f t="shared" ref="D602:J602" si="134">SUM(D596:D600)</f>
        <v>161</v>
      </c>
      <c r="E602" s="1173">
        <f t="shared" si="134"/>
        <v>640</v>
      </c>
      <c r="F602" s="1173">
        <f t="shared" si="134"/>
        <v>1016</v>
      </c>
      <c r="G602" s="1173">
        <f t="shared" si="134"/>
        <v>785</v>
      </c>
      <c r="H602" s="1173">
        <f t="shared" si="134"/>
        <v>303</v>
      </c>
      <c r="I602" s="1173">
        <f t="shared" si="134"/>
        <v>129</v>
      </c>
      <c r="J602" s="1166">
        <f t="shared" si="134"/>
        <v>3034</v>
      </c>
    </row>
    <row r="605" spans="2:15">
      <c r="B605" s="1152"/>
      <c r="C605" s="1163" t="s">
        <v>398</v>
      </c>
      <c r="D605" s="1164" t="s">
        <v>453</v>
      </c>
      <c r="E605" s="1165" t="s">
        <v>454</v>
      </c>
      <c r="F605" s="1165" t="s">
        <v>455</v>
      </c>
      <c r="G605" s="1165" t="s">
        <v>456</v>
      </c>
      <c r="H605" s="1165" t="s">
        <v>457</v>
      </c>
      <c r="I605" s="1165" t="s">
        <v>458</v>
      </c>
      <c r="J605" s="1166" t="s">
        <v>379</v>
      </c>
      <c r="K605" s="1166" t="s">
        <v>465</v>
      </c>
      <c r="L605" s="1166" t="s">
        <v>466</v>
      </c>
      <c r="M605" s="1167" t="s">
        <v>467</v>
      </c>
      <c r="N605" s="1167" t="s">
        <v>468</v>
      </c>
      <c r="O605" s="43"/>
    </row>
    <row r="606" spans="2:15">
      <c r="B606" s="90"/>
      <c r="C606" s="1170" t="s">
        <v>461</v>
      </c>
      <c r="D606" s="1170">
        <v>42</v>
      </c>
      <c r="E606" s="1170">
        <v>220</v>
      </c>
      <c r="F606" s="1170">
        <v>544</v>
      </c>
      <c r="G606" s="1170">
        <v>521</v>
      </c>
      <c r="H606" s="1170">
        <v>232</v>
      </c>
      <c r="I606" s="1170">
        <v>106</v>
      </c>
      <c r="J606" s="1171">
        <f>SUM(D606:I606)</f>
        <v>1665</v>
      </c>
      <c r="K606" s="1168">
        <f>+J610</f>
        <v>1589</v>
      </c>
      <c r="L606" s="390">
        <v>1550</v>
      </c>
      <c r="M606" s="96">
        <f>K606/J606*100</f>
        <v>95.435435435435437</v>
      </c>
      <c r="N606" s="189" t="s">
        <v>344</v>
      </c>
      <c r="O606" s="44"/>
    </row>
    <row r="607" spans="2:15">
      <c r="B607" s="75" t="s">
        <v>102</v>
      </c>
      <c r="C607" s="75">
        <v>4702068706</v>
      </c>
      <c r="D607" s="75">
        <v>15</v>
      </c>
      <c r="E607" s="75">
        <v>77</v>
      </c>
      <c r="F607" s="75">
        <v>209</v>
      </c>
      <c r="G607" s="75">
        <v>230</v>
      </c>
      <c r="H607" s="75">
        <v>147</v>
      </c>
      <c r="I607" s="75">
        <v>92</v>
      </c>
      <c r="J607" s="1166">
        <f>SUM(D607:I607)</f>
        <v>770</v>
      </c>
      <c r="K607" s="1281" t="s">
        <v>609</v>
      </c>
      <c r="L607" s="110"/>
      <c r="M607" s="44"/>
      <c r="N607" s="44"/>
      <c r="O607" s="44"/>
    </row>
    <row r="608" spans="2:15">
      <c r="B608" s="74" t="s">
        <v>238</v>
      </c>
      <c r="C608" s="74">
        <v>4702068709</v>
      </c>
      <c r="D608" s="74">
        <v>21</v>
      </c>
      <c r="E608" s="74">
        <v>136</v>
      </c>
      <c r="F608" s="74">
        <v>307</v>
      </c>
      <c r="G608" s="74">
        <v>271</v>
      </c>
      <c r="H608" s="74">
        <v>75</v>
      </c>
      <c r="I608" s="74">
        <v>9</v>
      </c>
      <c r="J608" s="1166">
        <f>SUM(D608:I608)</f>
        <v>819</v>
      </c>
      <c r="K608" s="1169"/>
      <c r="L608" s="110"/>
      <c r="M608" s="44"/>
      <c r="N608" s="44"/>
      <c r="O608" s="44"/>
    </row>
    <row r="609" spans="1:19">
      <c r="B609" s="44"/>
      <c r="C609" s="1172" t="s">
        <v>470</v>
      </c>
      <c r="D609" s="1172">
        <f t="shared" ref="D609:I609" si="135">D606-D607-D608</f>
        <v>6</v>
      </c>
      <c r="E609" s="1172">
        <f t="shared" si="135"/>
        <v>7</v>
      </c>
      <c r="F609" s="1172">
        <f t="shared" si="135"/>
        <v>28</v>
      </c>
      <c r="G609" s="1172">
        <f t="shared" si="135"/>
        <v>20</v>
      </c>
      <c r="H609" s="1172">
        <f t="shared" si="135"/>
        <v>10</v>
      </c>
      <c r="I609" s="1172">
        <f t="shared" si="135"/>
        <v>5</v>
      </c>
      <c r="J609" s="1166">
        <f>SUM(D609:I609)</f>
        <v>76</v>
      </c>
      <c r="K609" s="44"/>
      <c r="L609" s="44"/>
      <c r="M609" s="44"/>
      <c r="N609" s="44"/>
      <c r="O609" s="44"/>
    </row>
    <row r="610" spans="1:19">
      <c r="C610" s="1173" t="s">
        <v>379</v>
      </c>
      <c r="D610" s="1173">
        <f t="shared" ref="D610:J610" si="136">SUM(D607:D608)</f>
        <v>36</v>
      </c>
      <c r="E610" s="1173">
        <f t="shared" si="136"/>
        <v>213</v>
      </c>
      <c r="F610" s="1173">
        <f t="shared" si="136"/>
        <v>516</v>
      </c>
      <c r="G610" s="1173">
        <f t="shared" si="136"/>
        <v>501</v>
      </c>
      <c r="H610" s="1173">
        <f t="shared" si="136"/>
        <v>222</v>
      </c>
      <c r="I610" s="1173">
        <f t="shared" si="136"/>
        <v>101</v>
      </c>
      <c r="J610" s="1166">
        <f t="shared" si="136"/>
        <v>1589</v>
      </c>
    </row>
    <row r="612" spans="1:19" ht="12" thickBot="1"/>
    <row r="613" spans="1:19" s="80" customFormat="1" ht="12" thickBot="1">
      <c r="A613" s="79"/>
      <c r="F613" s="1985" t="s">
        <v>1565</v>
      </c>
      <c r="G613" s="1986"/>
      <c r="H613" s="1986"/>
      <c r="I613" s="1986"/>
      <c r="J613" s="1986"/>
      <c r="K613" s="1986"/>
      <c r="L613" s="1987"/>
    </row>
    <row r="616" spans="1:19">
      <c r="B616" s="1272"/>
      <c r="C616" s="1163" t="s">
        <v>401</v>
      </c>
      <c r="D616" s="1164" t="s">
        <v>453</v>
      </c>
      <c r="E616" s="1165" t="s">
        <v>454</v>
      </c>
      <c r="F616" s="1165" t="s">
        <v>455</v>
      </c>
      <c r="G616" s="1165" t="s">
        <v>456</v>
      </c>
      <c r="H616" s="1165" t="s">
        <v>457</v>
      </c>
      <c r="I616" s="1165" t="s">
        <v>458</v>
      </c>
      <c r="J616" s="1166" t="s">
        <v>379</v>
      </c>
      <c r="K616" s="1166" t="s">
        <v>465</v>
      </c>
      <c r="L616" s="1166" t="s">
        <v>466</v>
      </c>
      <c r="M616" s="1167" t="s">
        <v>467</v>
      </c>
      <c r="N616" s="1167" t="s">
        <v>468</v>
      </c>
      <c r="O616" s="43"/>
    </row>
    <row r="617" spans="1:19">
      <c r="B617" s="90"/>
      <c r="C617" s="1170" t="s">
        <v>461</v>
      </c>
      <c r="D617" s="1170">
        <v>50</v>
      </c>
      <c r="E617" s="1170">
        <v>417</v>
      </c>
      <c r="F617" s="1170">
        <v>802</v>
      </c>
      <c r="G617" s="1170">
        <v>771</v>
      </c>
      <c r="H617" s="1170">
        <v>455</v>
      </c>
      <c r="I617" s="1170">
        <v>242</v>
      </c>
      <c r="J617" s="1171">
        <f>SUM(D617:I617)</f>
        <v>2737</v>
      </c>
      <c r="K617" s="1168">
        <f>+J618</f>
        <v>2672</v>
      </c>
      <c r="L617" s="390">
        <v>2600</v>
      </c>
      <c r="M617" s="96">
        <f>K617/J617*100</f>
        <v>97.625137011326274</v>
      </c>
      <c r="N617" s="189" t="s">
        <v>393</v>
      </c>
      <c r="O617" s="44"/>
    </row>
    <row r="618" spans="1:19">
      <c r="B618" s="74" t="s">
        <v>25</v>
      </c>
      <c r="C618" s="74">
        <v>4702068711</v>
      </c>
      <c r="D618" s="74">
        <v>49</v>
      </c>
      <c r="E618" s="74">
        <v>404</v>
      </c>
      <c r="F618" s="74">
        <v>781</v>
      </c>
      <c r="G618" s="74">
        <v>760</v>
      </c>
      <c r="H618" s="74">
        <v>442</v>
      </c>
      <c r="I618" s="74">
        <v>236</v>
      </c>
      <c r="J618" s="1166">
        <f>SUM(D618:I618)</f>
        <v>2672</v>
      </c>
      <c r="K618" s="1169"/>
      <c r="L618" s="110"/>
      <c r="M618" s="44"/>
      <c r="N618" s="44"/>
      <c r="O618" s="44"/>
    </row>
    <row r="619" spans="1:19">
      <c r="B619" s="44"/>
      <c r="C619" s="1172" t="s">
        <v>470</v>
      </c>
      <c r="D619" s="1172">
        <f t="shared" ref="D619:I619" si="137">D617-D618</f>
        <v>1</v>
      </c>
      <c r="E619" s="1172">
        <f t="shared" si="137"/>
        <v>13</v>
      </c>
      <c r="F619" s="1172">
        <f t="shared" si="137"/>
        <v>21</v>
      </c>
      <c r="G619" s="1172">
        <f t="shared" si="137"/>
        <v>11</v>
      </c>
      <c r="H619" s="1172">
        <f t="shared" si="137"/>
        <v>13</v>
      </c>
      <c r="I619" s="1172">
        <f t="shared" si="137"/>
        <v>6</v>
      </c>
      <c r="J619" s="1166">
        <f>SUM(D619:I619)</f>
        <v>65</v>
      </c>
      <c r="K619" s="44"/>
      <c r="L619" s="44"/>
      <c r="M619" s="44"/>
      <c r="N619" s="44"/>
      <c r="O619" s="44"/>
    </row>
    <row r="621" spans="1:19">
      <c r="B621" s="1272"/>
      <c r="C621" s="1163" t="s">
        <v>405</v>
      </c>
      <c r="D621" s="1165">
        <v>14</v>
      </c>
      <c r="E621" s="1165" t="s">
        <v>623</v>
      </c>
      <c r="F621" s="1165">
        <v>15</v>
      </c>
      <c r="G621" s="1165" t="s">
        <v>624</v>
      </c>
      <c r="H621" s="1165">
        <v>16</v>
      </c>
      <c r="I621" s="1165" t="s">
        <v>625</v>
      </c>
      <c r="J621" s="1165">
        <v>17</v>
      </c>
      <c r="K621" s="1165" t="s">
        <v>626</v>
      </c>
      <c r="L621" s="1165">
        <v>18</v>
      </c>
      <c r="M621" s="1165" t="s">
        <v>627</v>
      </c>
      <c r="N621" s="1166" t="s">
        <v>379</v>
      </c>
      <c r="O621" s="1166" t="s">
        <v>465</v>
      </c>
      <c r="P621" s="1166" t="s">
        <v>466</v>
      </c>
      <c r="Q621" s="1167" t="s">
        <v>467</v>
      </c>
      <c r="R621" s="1167" t="s">
        <v>468</v>
      </c>
      <c r="S621" s="43"/>
    </row>
    <row r="622" spans="1:19">
      <c r="B622" s="90"/>
      <c r="C622" s="1170" t="s">
        <v>461</v>
      </c>
      <c r="D622" s="1170"/>
      <c r="E622" s="1170">
        <v>28</v>
      </c>
      <c r="F622" s="1170">
        <v>48</v>
      </c>
      <c r="G622" s="1170">
        <v>57</v>
      </c>
      <c r="H622" s="1170">
        <v>63</v>
      </c>
      <c r="I622" s="1170">
        <v>38</v>
      </c>
      <c r="J622" s="1170">
        <v>28</v>
      </c>
      <c r="K622" s="1170">
        <v>22</v>
      </c>
      <c r="L622" s="1170">
        <v>9</v>
      </c>
      <c r="M622" s="1170">
        <v>9</v>
      </c>
      <c r="N622" s="1171">
        <f>SUM(D622:M622)</f>
        <v>302</v>
      </c>
      <c r="O622" s="1168">
        <f>+J625</f>
        <v>0</v>
      </c>
      <c r="P622" s="390">
        <v>300</v>
      </c>
      <c r="Q622" s="96">
        <f>O622/N622*100</f>
        <v>0</v>
      </c>
      <c r="R622" s="189" t="s">
        <v>406</v>
      </c>
      <c r="S622" s="44"/>
    </row>
    <row r="623" spans="1:19">
      <c r="B623" s="74" t="s">
        <v>102</v>
      </c>
      <c r="C623" s="74">
        <v>4702077438</v>
      </c>
      <c r="D623" s="74"/>
      <c r="E623" s="74">
        <v>27</v>
      </c>
      <c r="F623" s="74">
        <v>49</v>
      </c>
      <c r="G623" s="74">
        <v>55</v>
      </c>
      <c r="H623" s="74">
        <v>62</v>
      </c>
      <c r="I623" s="74">
        <v>37</v>
      </c>
      <c r="J623" s="74">
        <v>27</v>
      </c>
      <c r="K623" s="74">
        <v>22</v>
      </c>
      <c r="L623" s="74">
        <v>8</v>
      </c>
      <c r="M623" s="74">
        <v>8</v>
      </c>
      <c r="N623" s="1166">
        <f>SUM(D623:M623)</f>
        <v>295</v>
      </c>
      <c r="O623" s="1169"/>
      <c r="P623" s="110"/>
      <c r="Q623" s="44"/>
      <c r="R623" s="44"/>
      <c r="S623" s="44"/>
    </row>
    <row r="624" spans="1:19">
      <c r="B624" s="44"/>
      <c r="C624" s="1172" t="s">
        <v>470</v>
      </c>
      <c r="D624" s="1172">
        <f t="shared" ref="D624:M624" si="138">D622-D623</f>
        <v>0</v>
      </c>
      <c r="E624" s="1172">
        <f t="shared" si="138"/>
        <v>1</v>
      </c>
      <c r="F624" s="1331">
        <f t="shared" si="138"/>
        <v>-1</v>
      </c>
      <c r="G624" s="1172">
        <f t="shared" si="138"/>
        <v>2</v>
      </c>
      <c r="H624" s="1172">
        <f t="shared" si="138"/>
        <v>1</v>
      </c>
      <c r="I624" s="1172">
        <f t="shared" si="138"/>
        <v>1</v>
      </c>
      <c r="J624" s="1172">
        <f t="shared" si="138"/>
        <v>1</v>
      </c>
      <c r="K624" s="1172">
        <f t="shared" si="138"/>
        <v>0</v>
      </c>
      <c r="L624" s="1172">
        <f t="shared" si="138"/>
        <v>1</v>
      </c>
      <c r="M624" s="1172">
        <f t="shared" si="138"/>
        <v>1</v>
      </c>
      <c r="N624" s="1166">
        <f>SUM(D624:M624)</f>
        <v>7</v>
      </c>
      <c r="O624" s="44"/>
      <c r="P624" s="44"/>
      <c r="Q624" s="44"/>
      <c r="R624" s="44"/>
      <c r="S624" s="44"/>
    </row>
    <row r="625" spans="2:22">
      <c r="F625" s="1332">
        <v>48</v>
      </c>
      <c r="G625" s="1332">
        <v>56</v>
      </c>
    </row>
    <row r="626" spans="2:22">
      <c r="B626" s="1272"/>
      <c r="C626" s="1163" t="s">
        <v>407</v>
      </c>
      <c r="D626" s="1165">
        <v>14</v>
      </c>
      <c r="E626" s="1165" t="s">
        <v>623</v>
      </c>
      <c r="F626" s="1165">
        <v>15</v>
      </c>
      <c r="G626" s="1165" t="s">
        <v>624</v>
      </c>
      <c r="H626" s="1165">
        <v>16</v>
      </c>
      <c r="I626" s="1165" t="s">
        <v>625</v>
      </c>
      <c r="J626" s="1165">
        <v>17</v>
      </c>
      <c r="K626" s="1165" t="s">
        <v>626</v>
      </c>
      <c r="L626" s="1165">
        <v>18</v>
      </c>
      <c r="M626" s="1165" t="s">
        <v>627</v>
      </c>
      <c r="N626" s="1166" t="s">
        <v>379</v>
      </c>
      <c r="O626" s="1166" t="s">
        <v>465</v>
      </c>
      <c r="P626" s="1166" t="s">
        <v>466</v>
      </c>
      <c r="Q626" s="1167" t="s">
        <v>467</v>
      </c>
      <c r="R626" s="1167" t="s">
        <v>468</v>
      </c>
      <c r="S626" s="43"/>
    </row>
    <row r="627" spans="2:22">
      <c r="B627" s="90"/>
      <c r="C627" s="1170" t="s">
        <v>461</v>
      </c>
      <c r="D627" s="1170"/>
      <c r="E627" s="1170">
        <v>22</v>
      </c>
      <c r="F627" s="1170">
        <v>43</v>
      </c>
      <c r="G627" s="1170">
        <v>56</v>
      </c>
      <c r="H627" s="1170">
        <v>60</v>
      </c>
      <c r="I627" s="1170">
        <v>38</v>
      </c>
      <c r="J627" s="1170">
        <v>22</v>
      </c>
      <c r="K627" s="1170">
        <v>22</v>
      </c>
      <c r="L627" s="1170">
        <v>14</v>
      </c>
      <c r="M627" s="1170">
        <v>13</v>
      </c>
      <c r="N627" s="1171">
        <f>SUM(D627:M627)</f>
        <v>290</v>
      </c>
      <c r="O627" s="1168">
        <f>+J630</f>
        <v>0</v>
      </c>
      <c r="P627" s="390">
        <v>300</v>
      </c>
      <c r="Q627" s="96">
        <f>O627/N627*100</f>
        <v>0</v>
      </c>
      <c r="R627" s="189" t="s">
        <v>408</v>
      </c>
      <c r="S627" s="44"/>
    </row>
    <row r="628" spans="2:22">
      <c r="B628" s="74" t="s">
        <v>102</v>
      </c>
      <c r="C628" s="74">
        <v>4702077438</v>
      </c>
      <c r="D628" s="74"/>
      <c r="E628" s="74">
        <v>22</v>
      </c>
      <c r="F628" s="74">
        <v>43</v>
      </c>
      <c r="G628" s="74">
        <v>55</v>
      </c>
      <c r="H628" s="74">
        <v>60</v>
      </c>
      <c r="I628" s="74">
        <v>36</v>
      </c>
      <c r="J628" s="74">
        <v>22</v>
      </c>
      <c r="K628" s="74">
        <v>22</v>
      </c>
      <c r="L628" s="74">
        <v>8</v>
      </c>
      <c r="M628" s="74">
        <v>8</v>
      </c>
      <c r="N628" s="1166">
        <f>SUM(D628:M628)</f>
        <v>276</v>
      </c>
      <c r="O628" s="1169"/>
      <c r="P628" s="110"/>
      <c r="Q628" s="44"/>
      <c r="R628" s="44"/>
      <c r="S628" s="44"/>
    </row>
    <row r="629" spans="2:22">
      <c r="B629" s="44"/>
      <c r="C629" s="1172" t="s">
        <v>470</v>
      </c>
      <c r="D629" s="1172">
        <f t="shared" ref="D629:M629" si="139">D627-D628</f>
        <v>0</v>
      </c>
      <c r="E629" s="1172">
        <f t="shared" si="139"/>
        <v>0</v>
      </c>
      <c r="F629" s="1172">
        <f t="shared" si="139"/>
        <v>0</v>
      </c>
      <c r="G629" s="1172">
        <f t="shared" si="139"/>
        <v>1</v>
      </c>
      <c r="H629" s="1172">
        <f t="shared" si="139"/>
        <v>0</v>
      </c>
      <c r="I629" s="1172">
        <f t="shared" si="139"/>
        <v>2</v>
      </c>
      <c r="J629" s="1172">
        <f t="shared" si="139"/>
        <v>0</v>
      </c>
      <c r="K629" s="1172">
        <f t="shared" si="139"/>
        <v>0</v>
      </c>
      <c r="L629" s="1172">
        <f t="shared" si="139"/>
        <v>6</v>
      </c>
      <c r="M629" s="1172">
        <f t="shared" si="139"/>
        <v>5</v>
      </c>
      <c r="N629" s="1166">
        <f>SUM(D629:M629)</f>
        <v>14</v>
      </c>
      <c r="O629" s="44"/>
      <c r="P629" s="44"/>
      <c r="Q629" s="44"/>
      <c r="R629" s="44"/>
      <c r="S629" s="44"/>
    </row>
    <row r="631" spans="2:22">
      <c r="B631" s="1272"/>
      <c r="C631" s="1163" t="s">
        <v>409</v>
      </c>
      <c r="D631" s="1165">
        <v>14</v>
      </c>
      <c r="E631" s="1165" t="s">
        <v>623</v>
      </c>
      <c r="F631" s="1165">
        <v>15</v>
      </c>
      <c r="G631" s="1165" t="s">
        <v>624</v>
      </c>
      <c r="H631" s="1165">
        <v>16</v>
      </c>
      <c r="I631" s="1165" t="s">
        <v>625</v>
      </c>
      <c r="J631" s="1165">
        <v>17</v>
      </c>
      <c r="K631" s="1165" t="s">
        <v>626</v>
      </c>
      <c r="L631" s="1165">
        <v>18</v>
      </c>
      <c r="M631" s="1165" t="s">
        <v>627</v>
      </c>
      <c r="N631" s="1166" t="s">
        <v>379</v>
      </c>
      <c r="O631" s="1166" t="s">
        <v>465</v>
      </c>
      <c r="P631" s="1166" t="s">
        <v>466</v>
      </c>
      <c r="Q631" s="1167" t="s">
        <v>467</v>
      </c>
      <c r="R631" s="1167" t="s">
        <v>468</v>
      </c>
      <c r="S631" s="43"/>
    </row>
    <row r="632" spans="2:22">
      <c r="B632" s="90"/>
      <c r="C632" s="1170" t="s">
        <v>461</v>
      </c>
      <c r="D632" s="1170"/>
      <c r="E632" s="1170">
        <v>25</v>
      </c>
      <c r="F632" s="1170">
        <v>44</v>
      </c>
      <c r="G632" s="1170">
        <v>52</v>
      </c>
      <c r="H632" s="1170">
        <v>59</v>
      </c>
      <c r="I632" s="1170">
        <v>36</v>
      </c>
      <c r="J632" s="1170">
        <v>26</v>
      </c>
      <c r="K632" s="1170">
        <v>20</v>
      </c>
      <c r="L632" s="1170">
        <v>6</v>
      </c>
      <c r="M632" s="1170">
        <v>7</v>
      </c>
      <c r="N632" s="1171">
        <f>SUM(D632:M632)</f>
        <v>275</v>
      </c>
      <c r="O632" s="1168">
        <f>+J635</f>
        <v>0</v>
      </c>
      <c r="P632" s="390">
        <v>300</v>
      </c>
      <c r="Q632" s="96">
        <f>O632/N632*100</f>
        <v>0</v>
      </c>
      <c r="R632" s="189" t="s">
        <v>410</v>
      </c>
      <c r="S632" s="44"/>
    </row>
    <row r="633" spans="2:22">
      <c r="B633" s="74" t="s">
        <v>102</v>
      </c>
      <c r="C633" s="74">
        <v>4702077438</v>
      </c>
      <c r="D633" s="74"/>
      <c r="E633" s="74">
        <v>24</v>
      </c>
      <c r="F633" s="74">
        <v>44</v>
      </c>
      <c r="G633" s="74">
        <v>49</v>
      </c>
      <c r="H633" s="74">
        <v>59</v>
      </c>
      <c r="I633" s="74">
        <v>35</v>
      </c>
      <c r="J633" s="74">
        <v>26</v>
      </c>
      <c r="K633" s="74">
        <v>20</v>
      </c>
      <c r="L633" s="74">
        <v>6</v>
      </c>
      <c r="M633" s="74">
        <v>7</v>
      </c>
      <c r="N633" s="1166">
        <f>SUM(D633:M633)</f>
        <v>270</v>
      </c>
      <c r="O633" s="1169"/>
      <c r="P633" s="110"/>
      <c r="Q633" s="44"/>
      <c r="R633" s="44"/>
      <c r="S633" s="44"/>
    </row>
    <row r="634" spans="2:22">
      <c r="B634" s="44"/>
      <c r="C634" s="1172" t="s">
        <v>470</v>
      </c>
      <c r="D634" s="1172">
        <f t="shared" ref="D634:M634" si="140">D632-D633</f>
        <v>0</v>
      </c>
      <c r="E634" s="1172">
        <f t="shared" si="140"/>
        <v>1</v>
      </c>
      <c r="F634" s="1172">
        <f t="shared" si="140"/>
        <v>0</v>
      </c>
      <c r="G634" s="1172">
        <f t="shared" si="140"/>
        <v>3</v>
      </c>
      <c r="H634" s="1172">
        <f t="shared" si="140"/>
        <v>0</v>
      </c>
      <c r="I634" s="1172">
        <f t="shared" si="140"/>
        <v>1</v>
      </c>
      <c r="J634" s="1172">
        <f t="shared" si="140"/>
        <v>0</v>
      </c>
      <c r="K634" s="1172">
        <f t="shared" si="140"/>
        <v>0</v>
      </c>
      <c r="L634" s="1172">
        <f t="shared" si="140"/>
        <v>0</v>
      </c>
      <c r="M634" s="1172">
        <f t="shared" si="140"/>
        <v>0</v>
      </c>
      <c r="N634" s="1166">
        <f>SUM(D634:M634)</f>
        <v>5</v>
      </c>
      <c r="O634" s="44"/>
      <c r="P634" s="44"/>
      <c r="Q634" s="44"/>
      <c r="R634" s="44"/>
      <c r="S634" s="44"/>
    </row>
    <row r="636" spans="2:22">
      <c r="B636" s="1272"/>
      <c r="C636" s="1282" t="s">
        <v>403</v>
      </c>
      <c r="D636" s="1165" t="s">
        <v>482</v>
      </c>
      <c r="E636" s="1165" t="s">
        <v>483</v>
      </c>
      <c r="F636" s="1165" t="s">
        <v>484</v>
      </c>
      <c r="G636" s="1165" t="s">
        <v>485</v>
      </c>
      <c r="H636" s="1165" t="s">
        <v>486</v>
      </c>
      <c r="I636" s="1165" t="s">
        <v>487</v>
      </c>
      <c r="J636" s="1165" t="s">
        <v>488</v>
      </c>
      <c r="K636" s="1165" t="s">
        <v>489</v>
      </c>
      <c r="L636" s="1165" t="s">
        <v>490</v>
      </c>
      <c r="M636" s="1165" t="s">
        <v>491</v>
      </c>
      <c r="N636" s="1165" t="s">
        <v>492</v>
      </c>
      <c r="O636" s="1165" t="s">
        <v>494</v>
      </c>
      <c r="P636" s="1165" t="s">
        <v>493</v>
      </c>
      <c r="Q636" s="1166" t="s">
        <v>379</v>
      </c>
      <c r="R636" s="1166" t="s">
        <v>475</v>
      </c>
      <c r="S636" s="1166" t="s">
        <v>466</v>
      </c>
      <c r="T636" s="1167" t="s">
        <v>467</v>
      </c>
      <c r="U636" s="1167" t="s">
        <v>468</v>
      </c>
      <c r="V636" s="43"/>
    </row>
    <row r="637" spans="2:22">
      <c r="B637" s="122"/>
      <c r="C637" s="1283" t="s">
        <v>461</v>
      </c>
      <c r="D637" s="1283">
        <v>22</v>
      </c>
      <c r="E637" s="1283">
        <v>40</v>
      </c>
      <c r="F637" s="1283">
        <v>54</v>
      </c>
      <c r="G637" s="1283">
        <v>37</v>
      </c>
      <c r="H637" s="1283">
        <v>12</v>
      </c>
      <c r="I637" s="1283"/>
      <c r="J637" s="1283">
        <v>65</v>
      </c>
      <c r="K637" s="1283">
        <v>47</v>
      </c>
      <c r="L637" s="1283">
        <v>22</v>
      </c>
      <c r="M637" s="1283">
        <v>12</v>
      </c>
      <c r="N637" s="1283"/>
      <c r="O637" s="1283"/>
      <c r="P637" s="1283"/>
      <c r="Q637" s="1166">
        <f>SUM(D637:P637)</f>
        <v>311</v>
      </c>
      <c r="R637" s="95">
        <f>+Q638</f>
        <v>300</v>
      </c>
      <c r="S637" s="95"/>
      <c r="T637" s="1284">
        <f>R637/Q637*100</f>
        <v>96.463022508038591</v>
      </c>
      <c r="U637" s="189" t="s">
        <v>393</v>
      </c>
      <c r="V637" s="44"/>
    </row>
    <row r="638" spans="2:22">
      <c r="B638" s="99" t="s">
        <v>102</v>
      </c>
      <c r="C638" s="74">
        <v>4702068713</v>
      </c>
      <c r="D638" s="143">
        <v>21</v>
      </c>
      <c r="E638" s="143">
        <v>39</v>
      </c>
      <c r="F638" s="143">
        <v>50</v>
      </c>
      <c r="G638" s="143">
        <v>37</v>
      </c>
      <c r="H638" s="143">
        <v>12</v>
      </c>
      <c r="I638" s="143"/>
      <c r="J638" s="143">
        <v>63</v>
      </c>
      <c r="K638" s="143">
        <v>45</v>
      </c>
      <c r="L638" s="143">
        <v>21</v>
      </c>
      <c r="M638" s="143">
        <v>12</v>
      </c>
      <c r="N638" s="143"/>
      <c r="O638" s="143"/>
      <c r="P638" s="143"/>
      <c r="Q638" s="1166">
        <f>SUM(D638:P638)</f>
        <v>300</v>
      </c>
      <c r="R638" s="143"/>
      <c r="S638" s="110"/>
      <c r="T638" s="44"/>
      <c r="U638" s="44"/>
      <c r="V638" s="44"/>
    </row>
    <row r="639" spans="2:22">
      <c r="B639" s="90"/>
      <c r="C639" s="1172" t="s">
        <v>470</v>
      </c>
      <c r="D639" s="1172">
        <f>D637-D638</f>
        <v>1</v>
      </c>
      <c r="E639" s="1172">
        <f t="shared" ref="E639:P639" si="141">E637-E638</f>
        <v>1</v>
      </c>
      <c r="F639" s="1172">
        <f t="shared" si="141"/>
        <v>4</v>
      </c>
      <c r="G639" s="1172">
        <f t="shared" si="141"/>
        <v>0</v>
      </c>
      <c r="H639" s="1172">
        <f t="shared" si="141"/>
        <v>0</v>
      </c>
      <c r="I639" s="1172">
        <f t="shared" si="141"/>
        <v>0</v>
      </c>
      <c r="J639" s="1172">
        <f t="shared" si="141"/>
        <v>2</v>
      </c>
      <c r="K639" s="1172">
        <f t="shared" si="141"/>
        <v>2</v>
      </c>
      <c r="L639" s="1172">
        <f t="shared" si="141"/>
        <v>1</v>
      </c>
      <c r="M639" s="1172">
        <f t="shared" si="141"/>
        <v>0</v>
      </c>
      <c r="N639" s="1172">
        <f t="shared" si="141"/>
        <v>0</v>
      </c>
      <c r="O639" s="1172">
        <f t="shared" si="141"/>
        <v>0</v>
      </c>
      <c r="P639" s="1172">
        <f t="shared" si="141"/>
        <v>0</v>
      </c>
      <c r="Q639" s="1166">
        <f>SUM(D639:P639)</f>
        <v>11</v>
      </c>
      <c r="R639" s="44"/>
      <c r="S639" s="44"/>
      <c r="T639" s="44"/>
      <c r="U639" s="44"/>
      <c r="V639" s="44"/>
    </row>
    <row r="641" spans="1:19">
      <c r="B641" s="1272"/>
      <c r="C641" s="1282" t="s">
        <v>411</v>
      </c>
      <c r="D641" s="1165">
        <v>14</v>
      </c>
      <c r="E641" s="1165" t="s">
        <v>623</v>
      </c>
      <c r="F641" s="1165">
        <v>15</v>
      </c>
      <c r="G641" s="1165" t="s">
        <v>624</v>
      </c>
      <c r="H641" s="1165">
        <v>16</v>
      </c>
      <c r="I641" s="1165" t="s">
        <v>625</v>
      </c>
      <c r="J641" s="1165">
        <v>17</v>
      </c>
      <c r="K641" s="1165" t="s">
        <v>626</v>
      </c>
      <c r="L641" s="1165">
        <v>18</v>
      </c>
      <c r="M641" s="1165" t="s">
        <v>627</v>
      </c>
      <c r="N641" s="1166" t="s">
        <v>379</v>
      </c>
      <c r="O641" s="1166" t="s">
        <v>475</v>
      </c>
      <c r="P641" s="1166" t="s">
        <v>466</v>
      </c>
      <c r="Q641" s="1167" t="s">
        <v>467</v>
      </c>
      <c r="R641" s="1167" t="s">
        <v>468</v>
      </c>
      <c r="S641" s="43"/>
    </row>
    <row r="642" spans="1:19">
      <c r="B642" s="122"/>
      <c r="C642" s="1283" t="s">
        <v>461</v>
      </c>
      <c r="D642" s="1283"/>
      <c r="E642" s="1283">
        <v>28</v>
      </c>
      <c r="F642" s="1283">
        <v>51</v>
      </c>
      <c r="G642" s="1283">
        <v>59</v>
      </c>
      <c r="H642" s="1283">
        <v>67</v>
      </c>
      <c r="I642" s="1283">
        <v>41</v>
      </c>
      <c r="J642" s="1283">
        <v>30</v>
      </c>
      <c r="K642" s="1283">
        <v>23</v>
      </c>
      <c r="L642" s="1283">
        <v>8</v>
      </c>
      <c r="M642" s="1283">
        <v>8</v>
      </c>
      <c r="N642" s="1166">
        <f>SUM(D642:M642)</f>
        <v>315</v>
      </c>
      <c r="O642" s="1285">
        <f>+N643</f>
        <v>300</v>
      </c>
      <c r="P642" s="390"/>
      <c r="Q642" s="96">
        <f>O642/N642*100</f>
        <v>95.238095238095227</v>
      </c>
      <c r="R642" s="189" t="s">
        <v>413</v>
      </c>
      <c r="S642" s="44"/>
    </row>
    <row r="643" spans="1:19">
      <c r="B643" s="99" t="s">
        <v>102</v>
      </c>
      <c r="C643" s="74">
        <v>4702077439</v>
      </c>
      <c r="D643" s="143"/>
      <c r="E643" s="143">
        <v>26</v>
      </c>
      <c r="F643" s="143">
        <v>49</v>
      </c>
      <c r="G643" s="143">
        <v>55</v>
      </c>
      <c r="H643" s="143">
        <v>65</v>
      </c>
      <c r="I643" s="143">
        <v>39</v>
      </c>
      <c r="J643" s="143">
        <v>28</v>
      </c>
      <c r="K643" s="143">
        <v>22</v>
      </c>
      <c r="L643" s="143">
        <v>8</v>
      </c>
      <c r="M643" s="143">
        <v>8</v>
      </c>
      <c r="N643" s="1166">
        <f>SUM(D643:M643)</f>
        <v>300</v>
      </c>
      <c r="O643" s="1270"/>
      <c r="P643" s="110"/>
      <c r="Q643" s="44"/>
      <c r="R643" s="44"/>
      <c r="S643" s="44"/>
    </row>
    <row r="644" spans="1:19">
      <c r="B644" s="90"/>
      <c r="C644" s="1172" t="s">
        <v>470</v>
      </c>
      <c r="D644" s="1172">
        <f>D642-D643</f>
        <v>0</v>
      </c>
      <c r="E644" s="1172">
        <f t="shared" ref="E644:M644" si="142">E642-E643</f>
        <v>2</v>
      </c>
      <c r="F644" s="1172">
        <f t="shared" si="142"/>
        <v>2</v>
      </c>
      <c r="G644" s="1172">
        <f t="shared" si="142"/>
        <v>4</v>
      </c>
      <c r="H644" s="1172">
        <f t="shared" si="142"/>
        <v>2</v>
      </c>
      <c r="I644" s="1172">
        <f t="shared" si="142"/>
        <v>2</v>
      </c>
      <c r="J644" s="1172">
        <f t="shared" si="142"/>
        <v>2</v>
      </c>
      <c r="K644" s="1172">
        <f t="shared" si="142"/>
        <v>1</v>
      </c>
      <c r="L644" s="1172">
        <f t="shared" si="142"/>
        <v>0</v>
      </c>
      <c r="M644" s="1172">
        <f t="shared" si="142"/>
        <v>0</v>
      </c>
      <c r="N644" s="1166">
        <f>SUM(D644:M644)</f>
        <v>15</v>
      </c>
      <c r="O644" s="44"/>
      <c r="P644" s="44"/>
      <c r="Q644" s="44"/>
      <c r="R644" s="44"/>
      <c r="S644" s="44"/>
    </row>
    <row r="647" spans="1:19" ht="12" thickBot="1"/>
    <row r="648" spans="1:19" s="80" customFormat="1" ht="12" thickBot="1">
      <c r="A648" s="79"/>
      <c r="F648" s="1985" t="s">
        <v>1646</v>
      </c>
      <c r="G648" s="1986"/>
      <c r="H648" s="1986"/>
      <c r="I648" s="1986"/>
      <c r="J648" s="1986"/>
      <c r="K648" s="1986"/>
      <c r="L648" s="1987"/>
    </row>
    <row r="652" spans="1:19">
      <c r="B652" s="1403"/>
      <c r="C652" s="1163" t="s">
        <v>414</v>
      </c>
      <c r="D652" s="1164" t="s">
        <v>453</v>
      </c>
      <c r="E652" s="1165" t="s">
        <v>454</v>
      </c>
      <c r="F652" s="1165" t="s">
        <v>455</v>
      </c>
      <c r="G652" s="1165" t="s">
        <v>456</v>
      </c>
      <c r="H652" s="1165" t="s">
        <v>457</v>
      </c>
      <c r="I652" s="1165" t="s">
        <v>458</v>
      </c>
      <c r="J652" s="1166" t="s">
        <v>379</v>
      </c>
      <c r="K652" s="1166" t="s">
        <v>465</v>
      </c>
      <c r="L652" s="1166" t="s">
        <v>466</v>
      </c>
      <c r="M652" s="1167" t="s">
        <v>467</v>
      </c>
      <c r="N652" s="1167" t="s">
        <v>468</v>
      </c>
      <c r="O652" s="43"/>
    </row>
    <row r="653" spans="1:19">
      <c r="B653" s="90"/>
      <c r="C653" s="1170" t="s">
        <v>461</v>
      </c>
      <c r="D653" s="1170">
        <v>56</v>
      </c>
      <c r="E653" s="1170">
        <v>380</v>
      </c>
      <c r="F653" s="1170">
        <v>787</v>
      </c>
      <c r="G653" s="1170">
        <v>779</v>
      </c>
      <c r="H653" s="1170">
        <v>454</v>
      </c>
      <c r="I653" s="1170">
        <v>176</v>
      </c>
      <c r="J653" s="1171">
        <f t="shared" ref="J653:J663" si="143">SUM(D653:I653)</f>
        <v>2632</v>
      </c>
      <c r="K653" s="1168">
        <f>+J664</f>
        <v>2137</v>
      </c>
      <c r="L653" s="390">
        <v>2589</v>
      </c>
      <c r="M653" s="96">
        <f>K653/J653*100</f>
        <v>81.193009118541042</v>
      </c>
      <c r="N653" s="189" t="s">
        <v>416</v>
      </c>
      <c r="O653" s="44"/>
    </row>
    <row r="654" spans="1:19">
      <c r="B654" s="75" t="s">
        <v>43</v>
      </c>
      <c r="C654" s="75">
        <v>4702067317</v>
      </c>
      <c r="D654" s="75"/>
      <c r="E654" s="75">
        <v>1</v>
      </c>
      <c r="F654" s="75">
        <v>3</v>
      </c>
      <c r="G654" s="75">
        <v>5</v>
      </c>
      <c r="H654" s="75">
        <v>2</v>
      </c>
      <c r="I654" s="75">
        <v>1</v>
      </c>
      <c r="J654" s="1166">
        <f t="shared" si="143"/>
        <v>12</v>
      </c>
      <c r="K654" s="1439">
        <v>46089</v>
      </c>
      <c r="L654" s="1440" t="s">
        <v>609</v>
      </c>
      <c r="M654" s="44"/>
      <c r="N654" s="44"/>
      <c r="O654" s="44"/>
    </row>
    <row r="655" spans="1:19">
      <c r="B655" s="75" t="s">
        <v>102</v>
      </c>
      <c r="C655" s="75">
        <v>4702067316</v>
      </c>
      <c r="D655" s="75">
        <v>5</v>
      </c>
      <c r="E655" s="75">
        <v>44</v>
      </c>
      <c r="F655" s="75">
        <v>145</v>
      </c>
      <c r="G655" s="75">
        <v>183</v>
      </c>
      <c r="H655" s="75">
        <v>126</v>
      </c>
      <c r="I655" s="75">
        <v>64</v>
      </c>
      <c r="J655" s="1166">
        <f t="shared" si="143"/>
        <v>567</v>
      </c>
      <c r="K655" s="1439">
        <v>46089</v>
      </c>
      <c r="L655" s="1440" t="s">
        <v>609</v>
      </c>
      <c r="M655" s="44"/>
      <c r="N655" s="44"/>
      <c r="O655" s="44"/>
    </row>
    <row r="656" spans="1:19">
      <c r="B656" s="75" t="s">
        <v>102</v>
      </c>
      <c r="C656" s="75">
        <v>4702067315</v>
      </c>
      <c r="D656" s="75">
        <v>4</v>
      </c>
      <c r="E656" s="75">
        <v>84</v>
      </c>
      <c r="F656" s="75">
        <v>191</v>
      </c>
      <c r="G656" s="75">
        <v>197</v>
      </c>
      <c r="H656" s="75">
        <v>121</v>
      </c>
      <c r="I656" s="75">
        <v>61</v>
      </c>
      <c r="J656" s="1166">
        <f t="shared" si="143"/>
        <v>658</v>
      </c>
      <c r="K656" s="1439">
        <v>46089</v>
      </c>
      <c r="L656" s="1440" t="s">
        <v>609</v>
      </c>
      <c r="M656" s="44"/>
      <c r="N656" s="44"/>
      <c r="O656" s="44"/>
    </row>
    <row r="657" spans="2:15">
      <c r="B657" s="75" t="s">
        <v>25</v>
      </c>
      <c r="C657" s="75">
        <v>4702067314</v>
      </c>
      <c r="D657" s="75">
        <v>33</v>
      </c>
      <c r="E657" s="75">
        <v>128</v>
      </c>
      <c r="F657" s="75">
        <v>243</v>
      </c>
      <c r="G657" s="75">
        <v>232</v>
      </c>
      <c r="H657" s="75">
        <v>148</v>
      </c>
      <c r="I657" s="75">
        <v>44</v>
      </c>
      <c r="J657" s="1166">
        <f>SUM(D657:I657)</f>
        <v>828</v>
      </c>
      <c r="K657" s="1439">
        <v>46089</v>
      </c>
      <c r="L657" s="1440" t="s">
        <v>609</v>
      </c>
      <c r="M657" s="44"/>
      <c r="N657" s="44"/>
      <c r="O657" s="44"/>
    </row>
    <row r="658" spans="2:15">
      <c r="B658" s="74" t="s">
        <v>71</v>
      </c>
      <c r="C658" s="74">
        <v>4702067318</v>
      </c>
      <c r="D658" s="74">
        <v>2</v>
      </c>
      <c r="E658" s="74">
        <v>9</v>
      </c>
      <c r="F658" s="74">
        <v>13</v>
      </c>
      <c r="G658" s="74">
        <v>8</v>
      </c>
      <c r="H658" s="74">
        <v>2</v>
      </c>
      <c r="I658" s="74">
        <v>1</v>
      </c>
      <c r="J658" s="1166">
        <f t="shared" si="143"/>
        <v>35</v>
      </c>
      <c r="K658" s="1436">
        <v>46117</v>
      </c>
      <c r="L658" s="110"/>
      <c r="M658" s="44"/>
      <c r="N658" s="44"/>
      <c r="O658" s="44"/>
    </row>
    <row r="659" spans="2:15">
      <c r="B659" s="74" t="s">
        <v>71</v>
      </c>
      <c r="C659" s="74">
        <v>4702067319</v>
      </c>
      <c r="D659" s="74"/>
      <c r="E659" s="74"/>
      <c r="F659" s="74">
        <v>37</v>
      </c>
      <c r="G659" s="74"/>
      <c r="H659" s="74"/>
      <c r="I659" s="74"/>
      <c r="J659" s="1166">
        <f>SUM(D659:I659)</f>
        <v>37</v>
      </c>
      <c r="K659" s="1436">
        <v>46117</v>
      </c>
      <c r="L659" s="110"/>
      <c r="M659" s="44"/>
      <c r="N659" s="44"/>
      <c r="O659" s="44"/>
    </row>
    <row r="660" spans="2:15">
      <c r="B660" s="74" t="s">
        <v>71</v>
      </c>
      <c r="C660" s="74">
        <v>4702067320</v>
      </c>
      <c r="D660" s="74"/>
      <c r="E660" s="74"/>
      <c r="F660" s="74"/>
      <c r="G660" s="74"/>
      <c r="H660" s="74"/>
      <c r="I660" s="74"/>
      <c r="J660" s="1166">
        <f t="shared" si="143"/>
        <v>0</v>
      </c>
      <c r="K660" s="1436">
        <v>46117</v>
      </c>
      <c r="L660" s="110"/>
      <c r="M660" s="44"/>
      <c r="N660" s="44"/>
      <c r="O660" s="44"/>
    </row>
    <row r="661" spans="2:15">
      <c r="B661" s="74" t="s">
        <v>238</v>
      </c>
      <c r="C661" s="74">
        <v>4702067321</v>
      </c>
      <c r="D661" s="74"/>
      <c r="E661" s="74"/>
      <c r="F661" s="74"/>
      <c r="G661" s="74"/>
      <c r="H661" s="74"/>
      <c r="I661" s="74"/>
      <c r="J661" s="1166">
        <f>SUM(D661:I661)</f>
        <v>0</v>
      </c>
      <c r="K661" s="1437">
        <v>46110</v>
      </c>
      <c r="L661" s="110"/>
      <c r="M661" s="44"/>
      <c r="N661" s="44"/>
      <c r="O661" s="44"/>
    </row>
    <row r="662" spans="2:15">
      <c r="B662" s="74" t="s">
        <v>187</v>
      </c>
      <c r="C662" s="74">
        <v>4702067322</v>
      </c>
      <c r="D662" s="74"/>
      <c r="E662" s="74"/>
      <c r="F662" s="74"/>
      <c r="G662" s="74"/>
      <c r="H662" s="74"/>
      <c r="I662" s="74"/>
      <c r="J662" s="1166">
        <f t="shared" si="143"/>
        <v>0</v>
      </c>
      <c r="K662" s="1436">
        <v>46103</v>
      </c>
      <c r="L662" s="110"/>
      <c r="M662" s="44"/>
      <c r="N662" s="44"/>
      <c r="O662" s="44"/>
    </row>
    <row r="663" spans="2:15">
      <c r="B663" s="44"/>
      <c r="C663" s="1172" t="s">
        <v>470</v>
      </c>
      <c r="D663" s="1172">
        <f t="shared" ref="D663:I663" si="144">D653-D654-D655-D656-D657-D658-D659-D660-D661-D662</f>
        <v>12</v>
      </c>
      <c r="E663" s="1172">
        <f t="shared" si="144"/>
        <v>114</v>
      </c>
      <c r="F663" s="1172">
        <f t="shared" si="144"/>
        <v>155</v>
      </c>
      <c r="G663" s="1172">
        <f t="shared" si="144"/>
        <v>154</v>
      </c>
      <c r="H663" s="1172">
        <f t="shared" si="144"/>
        <v>55</v>
      </c>
      <c r="I663" s="1172">
        <f t="shared" si="144"/>
        <v>5</v>
      </c>
      <c r="J663" s="1166">
        <f t="shared" si="143"/>
        <v>495</v>
      </c>
      <c r="K663" s="44"/>
      <c r="L663" s="44"/>
      <c r="M663" s="44"/>
      <c r="N663" s="44"/>
      <c r="O663" s="44"/>
    </row>
    <row r="664" spans="2:15">
      <c r="C664" s="1173" t="s">
        <v>379</v>
      </c>
      <c r="D664" s="1173">
        <f>SUM(D654:D662)</f>
        <v>44</v>
      </c>
      <c r="E664" s="1173">
        <f t="shared" ref="E664:J664" si="145">SUM(E654:E662)</f>
        <v>266</v>
      </c>
      <c r="F664" s="1173">
        <f t="shared" si="145"/>
        <v>632</v>
      </c>
      <c r="G664" s="1173">
        <f t="shared" si="145"/>
        <v>625</v>
      </c>
      <c r="H664" s="1173">
        <f t="shared" si="145"/>
        <v>399</v>
      </c>
      <c r="I664" s="1173">
        <f t="shared" si="145"/>
        <v>171</v>
      </c>
      <c r="J664" s="1166">
        <f t="shared" si="145"/>
        <v>2137</v>
      </c>
    </row>
    <row r="666" spans="2:15">
      <c r="B666" s="1403"/>
      <c r="C666" s="1163" t="s">
        <v>417</v>
      </c>
      <c r="D666" s="1164" t="s">
        <v>453</v>
      </c>
      <c r="E666" s="1165" t="s">
        <v>454</v>
      </c>
      <c r="F666" s="1165" t="s">
        <v>455</v>
      </c>
      <c r="G666" s="1165" t="s">
        <v>456</v>
      </c>
      <c r="H666" s="1165" t="s">
        <v>457</v>
      </c>
      <c r="I666" s="1165" t="s">
        <v>458</v>
      </c>
      <c r="J666" s="1166" t="s">
        <v>379</v>
      </c>
      <c r="K666" s="1166" t="s">
        <v>465</v>
      </c>
      <c r="L666" s="1166" t="s">
        <v>466</v>
      </c>
      <c r="M666" s="1167" t="s">
        <v>467</v>
      </c>
      <c r="N666" s="1167" t="s">
        <v>468</v>
      </c>
      <c r="O666" s="43"/>
    </row>
    <row r="667" spans="2:15">
      <c r="B667" s="90"/>
      <c r="C667" s="1170" t="s">
        <v>461</v>
      </c>
      <c r="D667" s="1170">
        <v>151</v>
      </c>
      <c r="E667" s="1170">
        <v>764</v>
      </c>
      <c r="F667" s="1170">
        <v>1254</v>
      </c>
      <c r="G667" s="1170">
        <v>979</v>
      </c>
      <c r="H667" s="1170">
        <v>382</v>
      </c>
      <c r="I667" s="1170">
        <v>122</v>
      </c>
      <c r="J667" s="1171">
        <f t="shared" ref="J667:J675" si="146">SUM(D667:I667)</f>
        <v>3652</v>
      </c>
      <c r="K667" s="1168">
        <f>+J676</f>
        <v>801</v>
      </c>
      <c r="L667" s="390">
        <v>3570</v>
      </c>
      <c r="M667" s="96">
        <f>K667/J667*100</f>
        <v>21.933187294633079</v>
      </c>
      <c r="N667" s="189" t="s">
        <v>419</v>
      </c>
      <c r="O667" s="44"/>
    </row>
    <row r="668" spans="2:15">
      <c r="B668" s="75" t="s">
        <v>25</v>
      </c>
      <c r="C668" s="75">
        <v>4702067323</v>
      </c>
      <c r="D668" s="75">
        <v>8</v>
      </c>
      <c r="E668" s="75">
        <v>111</v>
      </c>
      <c r="F668" s="75">
        <v>243</v>
      </c>
      <c r="G668" s="75">
        <v>245</v>
      </c>
      <c r="H668" s="75">
        <v>150</v>
      </c>
      <c r="I668" s="75">
        <v>44</v>
      </c>
      <c r="J668" s="1166">
        <f t="shared" si="146"/>
        <v>801</v>
      </c>
      <c r="K668" s="1439">
        <v>46089</v>
      </c>
      <c r="L668" s="1440" t="s">
        <v>609</v>
      </c>
      <c r="M668" s="44"/>
      <c r="N668" s="44"/>
      <c r="O668" s="44"/>
    </row>
    <row r="669" spans="2:15">
      <c r="B669" s="1406" t="s">
        <v>71</v>
      </c>
      <c r="C669" s="1406">
        <v>4702067324</v>
      </c>
      <c r="D669" s="1406"/>
      <c r="E669" s="1406"/>
      <c r="F669" s="1406"/>
      <c r="G669" s="1406"/>
      <c r="H669" s="1406"/>
      <c r="I669" s="1406"/>
      <c r="J669" s="1166">
        <f t="shared" si="146"/>
        <v>0</v>
      </c>
      <c r="K669" s="1438">
        <v>46117</v>
      </c>
      <c r="L669" s="110"/>
      <c r="M669" s="44"/>
      <c r="N669" s="44"/>
      <c r="O669" s="44"/>
    </row>
    <row r="670" spans="2:15">
      <c r="B670" s="74" t="s">
        <v>71</v>
      </c>
      <c r="C670" s="74">
        <v>4702067325</v>
      </c>
      <c r="D670" s="74"/>
      <c r="E670" s="74"/>
      <c r="F670" s="74"/>
      <c r="G670" s="74"/>
      <c r="H670" s="74"/>
      <c r="I670" s="74"/>
      <c r="J670" s="1166">
        <f t="shared" si="146"/>
        <v>0</v>
      </c>
      <c r="K670" s="1436">
        <v>46117</v>
      </c>
      <c r="L670" s="110"/>
      <c r="M670" s="44"/>
      <c r="N670" s="44"/>
      <c r="O670" s="44"/>
    </row>
    <row r="671" spans="2:15">
      <c r="B671" s="74" t="s">
        <v>71</v>
      </c>
      <c r="C671" s="74">
        <v>4702067326</v>
      </c>
      <c r="D671" s="74"/>
      <c r="E671" s="74"/>
      <c r="F671" s="74"/>
      <c r="G671" s="74"/>
      <c r="H671" s="74"/>
      <c r="I671" s="74"/>
      <c r="J671" s="1166">
        <f t="shared" si="146"/>
        <v>0</v>
      </c>
      <c r="K671" s="1436">
        <v>46117</v>
      </c>
      <c r="L671" s="110"/>
      <c r="M671" s="44"/>
      <c r="N671" s="44"/>
      <c r="O671" s="44"/>
    </row>
    <row r="672" spans="2:15">
      <c r="B672" s="74" t="s">
        <v>238</v>
      </c>
      <c r="C672" s="74">
        <v>4702067327</v>
      </c>
      <c r="D672" s="74"/>
      <c r="E672" s="74"/>
      <c r="F672" s="74"/>
      <c r="G672" s="74"/>
      <c r="H672" s="74"/>
      <c r="I672" s="74"/>
      <c r="J672" s="1166">
        <f t="shared" si="146"/>
        <v>0</v>
      </c>
      <c r="K672" s="1436">
        <v>46110</v>
      </c>
      <c r="L672" s="110"/>
      <c r="M672" s="44"/>
      <c r="N672" s="44"/>
      <c r="O672" s="44"/>
    </row>
    <row r="673" spans="2:15">
      <c r="B673" s="74" t="s">
        <v>238</v>
      </c>
      <c r="C673" s="74">
        <v>4702067328</v>
      </c>
      <c r="D673" s="74"/>
      <c r="E673" s="74"/>
      <c r="F673" s="74"/>
      <c r="G673" s="74"/>
      <c r="H673" s="74"/>
      <c r="I673" s="74"/>
      <c r="J673" s="1166">
        <f t="shared" si="146"/>
        <v>0</v>
      </c>
      <c r="K673" s="1436">
        <v>46110</v>
      </c>
      <c r="L673" s="110"/>
      <c r="M673" s="44"/>
      <c r="N673" s="44"/>
      <c r="O673" s="44"/>
    </row>
    <row r="674" spans="2:15">
      <c r="B674" s="74" t="s">
        <v>187</v>
      </c>
      <c r="C674" s="74">
        <v>4702067329</v>
      </c>
      <c r="D674" s="74"/>
      <c r="E674" s="74"/>
      <c r="F674" s="74"/>
      <c r="G674" s="74"/>
      <c r="H674" s="74"/>
      <c r="I674" s="74"/>
      <c r="J674" s="1166">
        <f t="shared" si="146"/>
        <v>0</v>
      </c>
      <c r="K674" s="1436">
        <v>46103</v>
      </c>
      <c r="L674" s="110"/>
      <c r="M674" s="44"/>
      <c r="N674" s="44"/>
      <c r="O674" s="44"/>
    </row>
    <row r="675" spans="2:15">
      <c r="B675" s="44"/>
      <c r="C675" s="1172" t="s">
        <v>470</v>
      </c>
      <c r="D675" s="1172">
        <f t="shared" ref="D675:I675" si="147">D667-D668-D669-D670-D671-D672-D673-D674</f>
        <v>143</v>
      </c>
      <c r="E675" s="1172">
        <f t="shared" si="147"/>
        <v>653</v>
      </c>
      <c r="F675" s="1172">
        <f t="shared" si="147"/>
        <v>1011</v>
      </c>
      <c r="G675" s="1172">
        <f t="shared" si="147"/>
        <v>734</v>
      </c>
      <c r="H675" s="1172">
        <f t="shared" si="147"/>
        <v>232</v>
      </c>
      <c r="I675" s="1172">
        <f t="shared" si="147"/>
        <v>78</v>
      </c>
      <c r="J675" s="1166">
        <f t="shared" si="146"/>
        <v>2851</v>
      </c>
      <c r="K675" s="44"/>
      <c r="L675" s="44"/>
      <c r="M675" s="44"/>
      <c r="N675" s="44"/>
      <c r="O675" s="44"/>
    </row>
    <row r="676" spans="2:15">
      <c r="C676" s="1173" t="s">
        <v>379</v>
      </c>
      <c r="D676" s="1173">
        <f t="shared" ref="D676:J676" si="148">SUM(D668:D674)</f>
        <v>8</v>
      </c>
      <c r="E676" s="1173">
        <f t="shared" si="148"/>
        <v>111</v>
      </c>
      <c r="F676" s="1173">
        <f t="shared" si="148"/>
        <v>243</v>
      </c>
      <c r="G676" s="1173">
        <f t="shared" si="148"/>
        <v>245</v>
      </c>
      <c r="H676" s="1173">
        <f t="shared" si="148"/>
        <v>150</v>
      </c>
      <c r="I676" s="1173">
        <f t="shared" si="148"/>
        <v>44</v>
      </c>
      <c r="J676" s="1166">
        <f t="shared" si="148"/>
        <v>801</v>
      </c>
    </row>
    <row r="678" spans="2:15">
      <c r="B678" s="1403"/>
      <c r="C678" s="1163" t="s">
        <v>420</v>
      </c>
      <c r="D678" s="1164" t="s">
        <v>453</v>
      </c>
      <c r="E678" s="1165" t="s">
        <v>454</v>
      </c>
      <c r="F678" s="1165" t="s">
        <v>455</v>
      </c>
      <c r="G678" s="1165" t="s">
        <v>456</v>
      </c>
      <c r="H678" s="1165" t="s">
        <v>457</v>
      </c>
      <c r="I678" s="1165" t="s">
        <v>458</v>
      </c>
      <c r="J678" s="1166" t="s">
        <v>379</v>
      </c>
      <c r="K678" s="1166" t="s">
        <v>465</v>
      </c>
      <c r="L678" s="1166" t="s">
        <v>466</v>
      </c>
      <c r="M678" s="1167" t="s">
        <v>467</v>
      </c>
      <c r="N678" s="1167" t="s">
        <v>468</v>
      </c>
      <c r="O678" s="43"/>
    </row>
    <row r="679" spans="2:15">
      <c r="B679" s="90"/>
      <c r="C679" s="1170" t="s">
        <v>461</v>
      </c>
      <c r="D679" s="1170">
        <v>24</v>
      </c>
      <c r="E679" s="1170">
        <v>102</v>
      </c>
      <c r="F679" s="1170">
        <v>214</v>
      </c>
      <c r="G679" s="1170">
        <v>291</v>
      </c>
      <c r="H679" s="1170">
        <v>214</v>
      </c>
      <c r="I679" s="1170">
        <v>136</v>
      </c>
      <c r="J679" s="1171">
        <f>SUM(D679:I679)</f>
        <v>981</v>
      </c>
      <c r="K679" s="1168">
        <f>+J680</f>
        <v>940</v>
      </c>
      <c r="L679" s="390">
        <v>918</v>
      </c>
      <c r="M679" s="96">
        <f>K679/J679*100</f>
        <v>95.820591233435266</v>
      </c>
      <c r="N679" s="189" t="s">
        <v>422</v>
      </c>
      <c r="O679" s="44"/>
    </row>
    <row r="680" spans="2:15">
      <c r="B680" s="75" t="s">
        <v>102</v>
      </c>
      <c r="C680" s="75">
        <v>4702067330</v>
      </c>
      <c r="D680" s="75">
        <v>21</v>
      </c>
      <c r="E680" s="75">
        <v>97</v>
      </c>
      <c r="F680" s="75">
        <v>202</v>
      </c>
      <c r="G680" s="75">
        <v>290</v>
      </c>
      <c r="H680" s="75">
        <v>206</v>
      </c>
      <c r="I680" s="75">
        <v>124</v>
      </c>
      <c r="J680" s="1166">
        <f>SUM(D680:I680)</f>
        <v>940</v>
      </c>
      <c r="K680" s="1439">
        <v>46089</v>
      </c>
      <c r="L680" s="1440" t="s">
        <v>609</v>
      </c>
      <c r="M680" s="44"/>
      <c r="N680" s="44"/>
      <c r="O680" s="44"/>
    </row>
    <row r="681" spans="2:15">
      <c r="B681" s="44"/>
      <c r="C681" s="1172" t="s">
        <v>470</v>
      </c>
      <c r="D681" s="1172">
        <f t="shared" ref="D681:I681" si="149">D679-D680</f>
        <v>3</v>
      </c>
      <c r="E681" s="1172">
        <f t="shared" si="149"/>
        <v>5</v>
      </c>
      <c r="F681" s="1172">
        <f t="shared" si="149"/>
        <v>12</v>
      </c>
      <c r="G681" s="1172">
        <f t="shared" si="149"/>
        <v>1</v>
      </c>
      <c r="H681" s="1172">
        <f t="shared" si="149"/>
        <v>8</v>
      </c>
      <c r="I681" s="1172">
        <f t="shared" si="149"/>
        <v>12</v>
      </c>
      <c r="J681" s="1166">
        <f>SUM(D681:I681)</f>
        <v>41</v>
      </c>
      <c r="K681" s="44"/>
      <c r="L681" s="44"/>
      <c r="M681" s="44"/>
      <c r="N681" s="44"/>
      <c r="O681" s="44"/>
    </row>
    <row r="683" spans="2:15">
      <c r="B683" s="1403"/>
      <c r="C683" s="1163" t="s">
        <v>423</v>
      </c>
      <c r="D683" s="1164" t="s">
        <v>453</v>
      </c>
      <c r="E683" s="1165" t="s">
        <v>454</v>
      </c>
      <c r="F683" s="1165" t="s">
        <v>455</v>
      </c>
      <c r="G683" s="1165" t="s">
        <v>456</v>
      </c>
      <c r="H683" s="1165" t="s">
        <v>457</v>
      </c>
      <c r="I683" s="1165" t="s">
        <v>458</v>
      </c>
      <c r="J683" s="1166" t="s">
        <v>379</v>
      </c>
      <c r="K683" s="1166" t="s">
        <v>465</v>
      </c>
      <c r="L683" s="1166" t="s">
        <v>466</v>
      </c>
      <c r="M683" s="1167" t="s">
        <v>467</v>
      </c>
      <c r="N683" s="1167" t="s">
        <v>468</v>
      </c>
      <c r="O683" s="43"/>
    </row>
    <row r="684" spans="2:15">
      <c r="B684" s="90"/>
      <c r="C684" s="1170" t="s">
        <v>461</v>
      </c>
      <c r="D684" s="1170">
        <v>46</v>
      </c>
      <c r="E684" s="1170">
        <v>287</v>
      </c>
      <c r="F684" s="1170">
        <v>588</v>
      </c>
      <c r="G684" s="1170">
        <v>830</v>
      </c>
      <c r="H684" s="1170">
        <v>568</v>
      </c>
      <c r="I684" s="1170">
        <v>306</v>
      </c>
      <c r="J684" s="1171">
        <f>SUM(D684:I684)</f>
        <v>2625</v>
      </c>
      <c r="K684" s="1168">
        <f>+J685</f>
        <v>2566</v>
      </c>
      <c r="L684" s="390">
        <v>2496</v>
      </c>
      <c r="M684" s="96">
        <f>K684/J684*100</f>
        <v>97.75238095238096</v>
      </c>
      <c r="N684" s="189" t="s">
        <v>320</v>
      </c>
      <c r="O684" s="44"/>
    </row>
    <row r="685" spans="2:15">
      <c r="B685" s="75" t="s">
        <v>102</v>
      </c>
      <c r="C685" s="75">
        <v>4702067330</v>
      </c>
      <c r="D685" s="75">
        <v>45</v>
      </c>
      <c r="E685" s="75">
        <v>279</v>
      </c>
      <c r="F685" s="75">
        <v>571</v>
      </c>
      <c r="G685" s="75">
        <v>811</v>
      </c>
      <c r="H685" s="75">
        <v>554</v>
      </c>
      <c r="I685" s="75">
        <v>306</v>
      </c>
      <c r="J685" s="1166">
        <f>SUM(D685:I685)</f>
        <v>2566</v>
      </c>
      <c r="K685" s="1439">
        <v>46089</v>
      </c>
      <c r="L685" s="1440" t="s">
        <v>609</v>
      </c>
      <c r="M685" s="44"/>
      <c r="N685" s="44"/>
      <c r="O685" s="44"/>
    </row>
    <row r="686" spans="2:15">
      <c r="B686" s="44"/>
      <c r="C686" s="1172" t="s">
        <v>470</v>
      </c>
      <c r="D686" s="1172">
        <f t="shared" ref="D686:I686" si="150">D684-D685</f>
        <v>1</v>
      </c>
      <c r="E686" s="1172">
        <f t="shared" si="150"/>
        <v>8</v>
      </c>
      <c r="F686" s="1172">
        <f t="shared" si="150"/>
        <v>17</v>
      </c>
      <c r="G686" s="1172">
        <f t="shared" si="150"/>
        <v>19</v>
      </c>
      <c r="H686" s="1172">
        <f t="shared" si="150"/>
        <v>14</v>
      </c>
      <c r="I686" s="1172">
        <f t="shared" si="150"/>
        <v>0</v>
      </c>
      <c r="J686" s="1166">
        <f>SUM(D686:I686)</f>
        <v>59</v>
      </c>
      <c r="K686" s="44"/>
      <c r="L686" s="44"/>
      <c r="M686" s="44"/>
      <c r="N686" s="44"/>
      <c r="O686" s="44"/>
    </row>
    <row r="688" spans="2:15">
      <c r="B688" s="1403"/>
      <c r="C688" s="1163" t="s">
        <v>1376</v>
      </c>
      <c r="D688" s="1164" t="s">
        <v>453</v>
      </c>
      <c r="E688" s="1165" t="s">
        <v>454</v>
      </c>
      <c r="F688" s="1165" t="s">
        <v>455</v>
      </c>
      <c r="G688" s="1165" t="s">
        <v>456</v>
      </c>
      <c r="H688" s="1165" t="s">
        <v>457</v>
      </c>
      <c r="I688" s="1165" t="s">
        <v>458</v>
      </c>
      <c r="J688" s="1166" t="s">
        <v>379</v>
      </c>
      <c r="K688" s="1166" t="s">
        <v>465</v>
      </c>
      <c r="L688" s="1166" t="s">
        <v>466</v>
      </c>
      <c r="M688" s="1167" t="s">
        <v>467</v>
      </c>
      <c r="N688" s="1167" t="s">
        <v>468</v>
      </c>
      <c r="O688" s="43"/>
    </row>
    <row r="689" spans="2:15">
      <c r="B689" s="90"/>
      <c r="C689" s="1170" t="s">
        <v>461</v>
      </c>
      <c r="D689" s="1170">
        <v>47</v>
      </c>
      <c r="E689" s="1170">
        <v>360</v>
      </c>
      <c r="F689" s="1170">
        <v>732</v>
      </c>
      <c r="G689" s="1170">
        <v>1029</v>
      </c>
      <c r="H689" s="1170">
        <v>740</v>
      </c>
      <c r="I689" s="1170">
        <v>416</v>
      </c>
      <c r="J689" s="1171">
        <f>SUM(D689:I689)</f>
        <v>3324</v>
      </c>
      <c r="K689" s="1168">
        <f>+J690</f>
        <v>3289</v>
      </c>
      <c r="L689" s="390">
        <v>3200</v>
      </c>
      <c r="M689" s="96">
        <f>K689/J689*100</f>
        <v>98.947051744885684</v>
      </c>
      <c r="N689" s="189" t="s">
        <v>317</v>
      </c>
      <c r="O689" s="44"/>
    </row>
    <row r="690" spans="2:15">
      <c r="B690" s="75" t="s">
        <v>102</v>
      </c>
      <c r="C690" s="75">
        <v>4702067330</v>
      </c>
      <c r="D690" s="75">
        <v>45</v>
      </c>
      <c r="E690" s="75">
        <v>358</v>
      </c>
      <c r="F690" s="75">
        <v>724</v>
      </c>
      <c r="G690" s="75">
        <v>1019</v>
      </c>
      <c r="H690" s="75">
        <v>734</v>
      </c>
      <c r="I690" s="75">
        <v>409</v>
      </c>
      <c r="J690" s="1166">
        <f>SUM(D690:I690)</f>
        <v>3289</v>
      </c>
      <c r="K690" s="1439">
        <v>46089</v>
      </c>
      <c r="L690" s="1440" t="s">
        <v>609</v>
      </c>
      <c r="M690" s="44"/>
      <c r="N690" s="44"/>
      <c r="O690" s="44"/>
    </row>
    <row r="691" spans="2:15">
      <c r="B691" s="44"/>
      <c r="C691" s="1172" t="s">
        <v>470</v>
      </c>
      <c r="D691" s="1172">
        <f t="shared" ref="D691:I691" si="151">D689-D690</f>
        <v>2</v>
      </c>
      <c r="E691" s="1172">
        <f t="shared" si="151"/>
        <v>2</v>
      </c>
      <c r="F691" s="1172">
        <f t="shared" si="151"/>
        <v>8</v>
      </c>
      <c r="G691" s="1172">
        <f t="shared" si="151"/>
        <v>10</v>
      </c>
      <c r="H691" s="1172">
        <f t="shared" si="151"/>
        <v>6</v>
      </c>
      <c r="I691" s="1172">
        <f t="shared" si="151"/>
        <v>7</v>
      </c>
      <c r="J691" s="1166">
        <f>SUM(D691:I691)</f>
        <v>35</v>
      </c>
      <c r="K691" s="44"/>
      <c r="L691" s="44"/>
      <c r="M691" s="44"/>
      <c r="N691" s="44"/>
      <c r="O691" s="44"/>
    </row>
    <row r="693" spans="2:15">
      <c r="B693" s="1403"/>
      <c r="C693" s="1163" t="s">
        <v>428</v>
      </c>
      <c r="D693" s="1164" t="s">
        <v>453</v>
      </c>
      <c r="E693" s="1165" t="s">
        <v>454</v>
      </c>
      <c r="F693" s="1165" t="s">
        <v>455</v>
      </c>
      <c r="G693" s="1165" t="s">
        <v>456</v>
      </c>
      <c r="H693" s="1165" t="s">
        <v>457</v>
      </c>
      <c r="I693" s="1165" t="s">
        <v>458</v>
      </c>
      <c r="J693" s="1166" t="s">
        <v>379</v>
      </c>
      <c r="K693" s="1166" t="s">
        <v>465</v>
      </c>
      <c r="L693" s="1166" t="s">
        <v>466</v>
      </c>
      <c r="M693" s="1167" t="s">
        <v>467</v>
      </c>
      <c r="N693" s="1167" t="s">
        <v>468</v>
      </c>
      <c r="O693" s="43"/>
    </row>
    <row r="694" spans="2:15">
      <c r="B694" s="90"/>
      <c r="C694" s="1170" t="s">
        <v>461</v>
      </c>
      <c r="D694" s="1170">
        <v>17</v>
      </c>
      <c r="E694" s="1170">
        <v>71</v>
      </c>
      <c r="F694" s="1170">
        <v>151</v>
      </c>
      <c r="G694" s="1170">
        <v>203</v>
      </c>
      <c r="H694" s="1170">
        <v>144</v>
      </c>
      <c r="I694" s="1170">
        <v>90</v>
      </c>
      <c r="J694" s="1171">
        <f>SUM(D694:I694)</f>
        <v>676</v>
      </c>
      <c r="K694" s="1168">
        <f>+J695</f>
        <v>641</v>
      </c>
      <c r="L694" s="390">
        <v>626</v>
      </c>
      <c r="M694" s="96">
        <f>K694/J694*100</f>
        <v>94.822485207100598</v>
      </c>
      <c r="N694" s="189" t="s">
        <v>393</v>
      </c>
      <c r="O694" s="44"/>
    </row>
    <row r="695" spans="2:15">
      <c r="B695" s="75" t="s">
        <v>102</v>
      </c>
      <c r="C695" s="75">
        <v>4702067331</v>
      </c>
      <c r="D695" s="75">
        <v>15</v>
      </c>
      <c r="E695" s="75">
        <v>67</v>
      </c>
      <c r="F695" s="75">
        <v>143</v>
      </c>
      <c r="G695" s="75">
        <v>198</v>
      </c>
      <c r="H695" s="75">
        <v>136</v>
      </c>
      <c r="I695" s="75">
        <v>82</v>
      </c>
      <c r="J695" s="1166">
        <f>SUM(D695:I695)</f>
        <v>641</v>
      </c>
      <c r="K695" s="1439">
        <v>46089</v>
      </c>
      <c r="L695" s="1440" t="s">
        <v>609</v>
      </c>
      <c r="M695" s="44"/>
      <c r="N695" s="44"/>
      <c r="O695" s="44"/>
    </row>
    <row r="696" spans="2:15">
      <c r="B696" s="44"/>
      <c r="C696" s="1172" t="s">
        <v>470</v>
      </c>
      <c r="D696" s="1172">
        <f t="shared" ref="D696:I696" si="152">D694-D695</f>
        <v>2</v>
      </c>
      <c r="E696" s="1172">
        <f t="shared" si="152"/>
        <v>4</v>
      </c>
      <c r="F696" s="1172">
        <f t="shared" si="152"/>
        <v>8</v>
      </c>
      <c r="G696" s="1172">
        <f t="shared" si="152"/>
        <v>5</v>
      </c>
      <c r="H696" s="1172">
        <f t="shared" si="152"/>
        <v>8</v>
      </c>
      <c r="I696" s="1172">
        <f t="shared" si="152"/>
        <v>8</v>
      </c>
      <c r="J696" s="1166">
        <f>SUM(D696:I696)</f>
        <v>35</v>
      </c>
      <c r="K696" s="44"/>
      <c r="L696" s="44"/>
      <c r="M696" s="44"/>
      <c r="N696" s="44"/>
      <c r="O696" s="44"/>
    </row>
    <row r="698" spans="2:15">
      <c r="B698" s="1403"/>
      <c r="C698" s="1163" t="s">
        <v>429</v>
      </c>
      <c r="D698" s="1164" t="s">
        <v>453</v>
      </c>
      <c r="E698" s="1165" t="s">
        <v>454</v>
      </c>
      <c r="F698" s="1165" t="s">
        <v>455</v>
      </c>
      <c r="G698" s="1165" t="s">
        <v>456</v>
      </c>
      <c r="H698" s="1165" t="s">
        <v>457</v>
      </c>
      <c r="I698" s="1165" t="s">
        <v>458</v>
      </c>
      <c r="J698" s="1166" t="s">
        <v>379</v>
      </c>
      <c r="K698" s="1166" t="s">
        <v>465</v>
      </c>
      <c r="L698" s="1166" t="s">
        <v>466</v>
      </c>
      <c r="M698" s="1167" t="s">
        <v>467</v>
      </c>
      <c r="N698" s="1167" t="s">
        <v>468</v>
      </c>
      <c r="O698" s="43"/>
    </row>
    <row r="699" spans="2:15">
      <c r="B699" s="90"/>
      <c r="C699" s="1170" t="s">
        <v>461</v>
      </c>
      <c r="D699" s="1170">
        <v>14</v>
      </c>
      <c r="E699" s="1170">
        <v>57</v>
      </c>
      <c r="F699" s="1170">
        <v>113</v>
      </c>
      <c r="G699" s="1170">
        <v>160</v>
      </c>
      <c r="H699" s="1170">
        <v>113</v>
      </c>
      <c r="I699" s="1170">
        <v>66</v>
      </c>
      <c r="J699" s="1171">
        <f>SUM(D699:I699)</f>
        <v>523</v>
      </c>
      <c r="K699" s="1168">
        <f>+J700</f>
        <v>506</v>
      </c>
      <c r="L699" s="390">
        <v>494</v>
      </c>
      <c r="M699" s="96">
        <f>K699/J699*100</f>
        <v>96.749521988527718</v>
      </c>
      <c r="N699" s="189" t="s">
        <v>312</v>
      </c>
      <c r="O699" s="44"/>
    </row>
    <row r="700" spans="2:15">
      <c r="B700" s="75" t="s">
        <v>102</v>
      </c>
      <c r="C700" s="75">
        <v>4702067331</v>
      </c>
      <c r="D700" s="75">
        <v>12</v>
      </c>
      <c r="E700" s="75">
        <v>53</v>
      </c>
      <c r="F700" s="75">
        <v>112</v>
      </c>
      <c r="G700" s="75">
        <v>157</v>
      </c>
      <c r="H700" s="75">
        <v>108</v>
      </c>
      <c r="I700" s="75">
        <v>64</v>
      </c>
      <c r="J700" s="1166">
        <f>SUM(D700:I700)</f>
        <v>506</v>
      </c>
      <c r="K700" s="1439">
        <v>46089</v>
      </c>
      <c r="L700" s="1440" t="s">
        <v>609</v>
      </c>
      <c r="M700" s="44"/>
      <c r="N700" s="44"/>
      <c r="O700" s="44"/>
    </row>
    <row r="701" spans="2:15">
      <c r="B701" s="44"/>
      <c r="C701" s="1172" t="s">
        <v>470</v>
      </c>
      <c r="D701" s="1172">
        <f t="shared" ref="D701:I701" si="153">D699-D700</f>
        <v>2</v>
      </c>
      <c r="E701" s="1172">
        <f t="shared" si="153"/>
        <v>4</v>
      </c>
      <c r="F701" s="1172">
        <f t="shared" si="153"/>
        <v>1</v>
      </c>
      <c r="G701" s="1172">
        <f t="shared" si="153"/>
        <v>3</v>
      </c>
      <c r="H701" s="1172">
        <f t="shared" si="153"/>
        <v>5</v>
      </c>
      <c r="I701" s="1172">
        <f t="shared" si="153"/>
        <v>2</v>
      </c>
      <c r="J701" s="1166">
        <f>SUM(D701:I701)</f>
        <v>17</v>
      </c>
      <c r="K701" s="44"/>
      <c r="L701" s="44"/>
      <c r="M701" s="44"/>
      <c r="N701" s="44"/>
      <c r="O701" s="44"/>
    </row>
    <row r="703" spans="2:15">
      <c r="B703" s="1403"/>
      <c r="C703" s="1163" t="s">
        <v>430</v>
      </c>
      <c r="D703" s="1164" t="s">
        <v>453</v>
      </c>
      <c r="E703" s="1165" t="s">
        <v>454</v>
      </c>
      <c r="F703" s="1165" t="s">
        <v>455</v>
      </c>
      <c r="G703" s="1165" t="s">
        <v>456</v>
      </c>
      <c r="H703" s="1165" t="s">
        <v>457</v>
      </c>
      <c r="I703" s="1165" t="s">
        <v>458</v>
      </c>
      <c r="J703" s="1166" t="s">
        <v>379</v>
      </c>
      <c r="K703" s="1166" t="s">
        <v>465</v>
      </c>
      <c r="L703" s="1166" t="s">
        <v>466</v>
      </c>
      <c r="M703" s="1167" t="s">
        <v>467</v>
      </c>
      <c r="N703" s="1167" t="s">
        <v>468</v>
      </c>
      <c r="O703" s="43"/>
    </row>
    <row r="704" spans="2:15">
      <c r="B704" s="90"/>
      <c r="C704" s="1170" t="s">
        <v>461</v>
      </c>
      <c r="D704" s="1170">
        <v>21</v>
      </c>
      <c r="E704" s="1170">
        <v>236</v>
      </c>
      <c r="F704" s="1170">
        <v>497</v>
      </c>
      <c r="G704" s="1170">
        <v>497</v>
      </c>
      <c r="H704" s="1170">
        <v>274</v>
      </c>
      <c r="I704" s="1170">
        <v>110</v>
      </c>
      <c r="J704" s="1171">
        <f>SUM(D704:I704)</f>
        <v>1635</v>
      </c>
      <c r="K704" s="1168">
        <f>+J708</f>
        <v>1586</v>
      </c>
      <c r="L704" s="390">
        <v>1550</v>
      </c>
      <c r="M704" s="96">
        <f>K704/J704*100</f>
        <v>97.003058103975533</v>
      </c>
      <c r="N704" s="189" t="s">
        <v>344</v>
      </c>
      <c r="O704" s="44"/>
    </row>
    <row r="705" spans="2:15">
      <c r="B705" s="75" t="s">
        <v>25</v>
      </c>
      <c r="C705" s="75">
        <v>4702067332</v>
      </c>
      <c r="D705" s="75">
        <v>18</v>
      </c>
      <c r="E705" s="75">
        <v>201</v>
      </c>
      <c r="F705" s="75">
        <v>431</v>
      </c>
      <c r="G705" s="75">
        <v>442</v>
      </c>
      <c r="H705" s="75">
        <v>249</v>
      </c>
      <c r="I705" s="75">
        <v>104</v>
      </c>
      <c r="J705" s="1166">
        <f>SUM(D705:I705)</f>
        <v>1445</v>
      </c>
      <c r="K705" s="1439">
        <v>46089</v>
      </c>
      <c r="L705" s="1440" t="s">
        <v>609</v>
      </c>
      <c r="M705" s="44"/>
      <c r="N705" s="44"/>
      <c r="O705" s="44"/>
    </row>
    <row r="706" spans="2:15">
      <c r="B706" s="74" t="s">
        <v>71</v>
      </c>
      <c r="C706" s="74">
        <v>4702067333</v>
      </c>
      <c r="D706" s="74">
        <v>1</v>
      </c>
      <c r="E706" s="74">
        <v>28</v>
      </c>
      <c r="F706" s="74">
        <v>50</v>
      </c>
      <c r="G706" s="74">
        <v>41</v>
      </c>
      <c r="H706" s="74">
        <v>20</v>
      </c>
      <c r="I706" s="74">
        <v>1</v>
      </c>
      <c r="J706" s="1166">
        <f>SUM(D706:I706)</f>
        <v>141</v>
      </c>
      <c r="K706" s="1436">
        <v>46117</v>
      </c>
      <c r="L706" s="110"/>
      <c r="M706" s="44"/>
      <c r="N706" s="44"/>
      <c r="O706" s="44"/>
    </row>
    <row r="707" spans="2:15">
      <c r="B707" s="44"/>
      <c r="C707" s="1172" t="s">
        <v>470</v>
      </c>
      <c r="D707" s="1172">
        <f t="shared" ref="D707:I707" si="154">D704-D705-D706</f>
        <v>2</v>
      </c>
      <c r="E707" s="1172">
        <f t="shared" si="154"/>
        <v>7</v>
      </c>
      <c r="F707" s="1172">
        <f t="shared" si="154"/>
        <v>16</v>
      </c>
      <c r="G707" s="1172">
        <f t="shared" si="154"/>
        <v>14</v>
      </c>
      <c r="H707" s="1172">
        <f t="shared" si="154"/>
        <v>5</v>
      </c>
      <c r="I707" s="1172">
        <f t="shared" si="154"/>
        <v>5</v>
      </c>
      <c r="J707" s="1166">
        <f>SUM(D707:I707)</f>
        <v>49</v>
      </c>
      <c r="K707" s="44"/>
      <c r="L707" s="44"/>
      <c r="M707" s="44"/>
      <c r="N707" s="44"/>
      <c r="O707" s="44"/>
    </row>
    <row r="708" spans="2:15">
      <c r="C708" s="1173" t="s">
        <v>379</v>
      </c>
      <c r="D708" s="1173">
        <f>SUM(D705:D706)</f>
        <v>19</v>
      </c>
      <c r="E708" s="1173">
        <f t="shared" ref="E708:J708" si="155">SUM(E705:E706)</f>
        <v>229</v>
      </c>
      <c r="F708" s="1173">
        <f t="shared" si="155"/>
        <v>481</v>
      </c>
      <c r="G708" s="1173">
        <f t="shared" si="155"/>
        <v>483</v>
      </c>
      <c r="H708" s="1173">
        <f t="shared" si="155"/>
        <v>269</v>
      </c>
      <c r="I708" s="1173">
        <f t="shared" si="155"/>
        <v>105</v>
      </c>
      <c r="J708" s="1166">
        <f t="shared" si="155"/>
        <v>1586</v>
      </c>
    </row>
    <row r="710" spans="2:15">
      <c r="B710" s="1403"/>
      <c r="C710" s="1163" t="s">
        <v>431</v>
      </c>
      <c r="D710" s="1164" t="s">
        <v>453</v>
      </c>
      <c r="E710" s="1165" t="s">
        <v>454</v>
      </c>
      <c r="F710" s="1165" t="s">
        <v>455</v>
      </c>
      <c r="G710" s="1165" t="s">
        <v>456</v>
      </c>
      <c r="H710" s="1165" t="s">
        <v>457</v>
      </c>
      <c r="I710" s="1165" t="s">
        <v>458</v>
      </c>
      <c r="J710" s="1166" t="s">
        <v>379</v>
      </c>
      <c r="K710" s="1166" t="s">
        <v>465</v>
      </c>
      <c r="L710" s="1166" t="s">
        <v>466</v>
      </c>
      <c r="M710" s="1167" t="s">
        <v>467</v>
      </c>
      <c r="N710" s="1167" t="s">
        <v>468</v>
      </c>
      <c r="O710" s="43"/>
    </row>
    <row r="711" spans="2:15">
      <c r="B711" s="90"/>
      <c r="C711" s="1170" t="s">
        <v>461</v>
      </c>
      <c r="D711" s="1170">
        <v>26</v>
      </c>
      <c r="E711" s="1170">
        <v>334</v>
      </c>
      <c r="F711" s="1170">
        <v>689</v>
      </c>
      <c r="G711" s="1170">
        <v>681</v>
      </c>
      <c r="H711" s="1170">
        <v>397</v>
      </c>
      <c r="I711" s="1170">
        <v>158</v>
      </c>
      <c r="J711" s="1171">
        <f>SUM(D711:I711)</f>
        <v>2285</v>
      </c>
      <c r="K711" s="1168">
        <f>+J716</f>
        <v>2228</v>
      </c>
      <c r="L711" s="390">
        <v>2175</v>
      </c>
      <c r="M711" s="96">
        <f>K711/J711*100</f>
        <v>97.505470459518591</v>
      </c>
      <c r="N711" s="189" t="s">
        <v>393</v>
      </c>
      <c r="O711" s="44"/>
    </row>
    <row r="712" spans="2:15">
      <c r="B712" s="75" t="s">
        <v>25</v>
      </c>
      <c r="C712" s="75">
        <v>4702067332</v>
      </c>
      <c r="D712" s="75">
        <v>17</v>
      </c>
      <c r="E712" s="75">
        <v>276</v>
      </c>
      <c r="F712" s="75">
        <v>566</v>
      </c>
      <c r="G712" s="75">
        <v>560</v>
      </c>
      <c r="H712" s="75">
        <v>333</v>
      </c>
      <c r="I712" s="75">
        <v>144</v>
      </c>
      <c r="J712" s="1166">
        <f>SUM(D712:I712)</f>
        <v>1896</v>
      </c>
      <c r="K712" s="1439">
        <v>46089</v>
      </c>
      <c r="L712" s="1440" t="s">
        <v>609</v>
      </c>
      <c r="M712" s="44"/>
      <c r="N712" s="44"/>
      <c r="O712" s="44"/>
    </row>
    <row r="713" spans="2:15">
      <c r="B713" s="74" t="s">
        <v>71</v>
      </c>
      <c r="C713" s="74">
        <v>4702067333</v>
      </c>
      <c r="D713" s="74"/>
      <c r="E713" s="74">
        <v>42</v>
      </c>
      <c r="F713" s="74">
        <v>81</v>
      </c>
      <c r="G713" s="74">
        <v>62</v>
      </c>
      <c r="H713" s="74">
        <v>24</v>
      </c>
      <c r="I713" s="74">
        <v>2</v>
      </c>
      <c r="J713" s="1166">
        <f>SUM(D713:I713)</f>
        <v>211</v>
      </c>
      <c r="K713" s="1436">
        <v>46117</v>
      </c>
      <c r="L713" s="110"/>
      <c r="M713" s="44"/>
      <c r="N713" s="44"/>
      <c r="O713" s="44"/>
    </row>
    <row r="714" spans="2:15">
      <c r="B714" s="74" t="s">
        <v>238</v>
      </c>
      <c r="C714" s="74">
        <v>4702067334</v>
      </c>
      <c r="D714" s="74">
        <v>5</v>
      </c>
      <c r="E714" s="74">
        <v>10</v>
      </c>
      <c r="F714" s="74">
        <v>27</v>
      </c>
      <c r="G714" s="74">
        <v>41</v>
      </c>
      <c r="H714" s="74">
        <v>32</v>
      </c>
      <c r="I714" s="74">
        <v>6</v>
      </c>
      <c r="J714" s="1166">
        <f>SUM(D714:I714)</f>
        <v>121</v>
      </c>
      <c r="K714" s="1436">
        <v>46110</v>
      </c>
      <c r="L714" s="110"/>
      <c r="M714" s="44"/>
      <c r="N714" s="44"/>
      <c r="O714" s="44"/>
    </row>
    <row r="715" spans="2:15">
      <c r="B715" s="44"/>
      <c r="C715" s="1172" t="s">
        <v>470</v>
      </c>
      <c r="D715" s="1172">
        <f t="shared" ref="D715:I715" si="156">D711-D712-D713-D714</f>
        <v>4</v>
      </c>
      <c r="E715" s="1172">
        <f t="shared" si="156"/>
        <v>6</v>
      </c>
      <c r="F715" s="1172">
        <f t="shared" si="156"/>
        <v>15</v>
      </c>
      <c r="G715" s="1172">
        <f t="shared" si="156"/>
        <v>18</v>
      </c>
      <c r="H715" s="1172">
        <f t="shared" si="156"/>
        <v>8</v>
      </c>
      <c r="I715" s="1172">
        <f t="shared" si="156"/>
        <v>6</v>
      </c>
      <c r="J715" s="1166">
        <f>SUM(D715:I715)</f>
        <v>57</v>
      </c>
      <c r="K715" s="44"/>
      <c r="L715" s="44"/>
      <c r="M715" s="44"/>
      <c r="N715" s="44"/>
      <c r="O715" s="44"/>
    </row>
    <row r="716" spans="2:15">
      <c r="C716" s="1173" t="s">
        <v>379</v>
      </c>
      <c r="D716" s="1173">
        <f>SUM(D712:D714)</f>
        <v>22</v>
      </c>
      <c r="E716" s="1173">
        <f t="shared" ref="E716:J716" si="157">SUM(E712:E714)</f>
        <v>328</v>
      </c>
      <c r="F716" s="1173">
        <f t="shared" si="157"/>
        <v>674</v>
      </c>
      <c r="G716" s="1173">
        <f t="shared" si="157"/>
        <v>663</v>
      </c>
      <c r="H716" s="1173">
        <f t="shared" si="157"/>
        <v>389</v>
      </c>
      <c r="I716" s="1173">
        <f t="shared" si="157"/>
        <v>152</v>
      </c>
      <c r="J716" s="1166">
        <f t="shared" si="157"/>
        <v>2228</v>
      </c>
    </row>
    <row r="718" spans="2:15">
      <c r="B718" s="1403"/>
      <c r="C718" s="1163" t="s">
        <v>432</v>
      </c>
      <c r="D718" s="1164" t="s">
        <v>453</v>
      </c>
      <c r="E718" s="1165" t="s">
        <v>454</v>
      </c>
      <c r="F718" s="1165" t="s">
        <v>455</v>
      </c>
      <c r="G718" s="1165" t="s">
        <v>456</v>
      </c>
      <c r="H718" s="1165" t="s">
        <v>457</v>
      </c>
      <c r="I718" s="1165" t="s">
        <v>458</v>
      </c>
      <c r="J718" s="1166" t="s">
        <v>379</v>
      </c>
      <c r="K718" s="1166" t="s">
        <v>465</v>
      </c>
      <c r="L718" s="1166" t="s">
        <v>466</v>
      </c>
      <c r="M718" s="1167" t="s">
        <v>467</v>
      </c>
      <c r="N718" s="1167" t="s">
        <v>468</v>
      </c>
      <c r="O718" s="43"/>
    </row>
    <row r="719" spans="2:15">
      <c r="B719" s="90"/>
      <c r="C719" s="1170" t="s">
        <v>461</v>
      </c>
      <c r="D719" s="1170">
        <v>21</v>
      </c>
      <c r="E719" s="1170">
        <v>128</v>
      </c>
      <c r="F719" s="1170">
        <v>270</v>
      </c>
      <c r="G719" s="1170">
        <v>265</v>
      </c>
      <c r="H719" s="1170">
        <v>165</v>
      </c>
      <c r="I719" s="1170">
        <v>78</v>
      </c>
      <c r="J719" s="1171">
        <f>SUM(D719:I719)</f>
        <v>927</v>
      </c>
      <c r="K719" s="1168">
        <f>+J723</f>
        <v>895</v>
      </c>
      <c r="L719" s="390">
        <v>875</v>
      </c>
      <c r="M719" s="96">
        <f>K719/J719*100</f>
        <v>96.5480043149946</v>
      </c>
      <c r="N719" s="189" t="s">
        <v>312</v>
      </c>
      <c r="O719" s="44"/>
    </row>
    <row r="720" spans="2:15">
      <c r="B720" s="75" t="s">
        <v>25</v>
      </c>
      <c r="C720" s="75">
        <v>4702067332</v>
      </c>
      <c r="D720" s="75">
        <v>19</v>
      </c>
      <c r="E720" s="75">
        <v>116</v>
      </c>
      <c r="F720" s="75">
        <v>237</v>
      </c>
      <c r="G720" s="75">
        <v>232</v>
      </c>
      <c r="H720" s="75">
        <v>138</v>
      </c>
      <c r="I720" s="75">
        <v>63</v>
      </c>
      <c r="J720" s="1166">
        <f>SUM(D720:I720)</f>
        <v>805</v>
      </c>
      <c r="K720" s="1439">
        <v>46089</v>
      </c>
      <c r="L720" s="1440" t="s">
        <v>609</v>
      </c>
      <c r="M720" s="44"/>
      <c r="N720" s="44"/>
      <c r="O720" s="44"/>
    </row>
    <row r="721" spans="2:15">
      <c r="B721" s="74" t="s">
        <v>71</v>
      </c>
      <c r="C721" s="74">
        <v>4702067333</v>
      </c>
      <c r="D721" s="74"/>
      <c r="E721" s="74">
        <v>10</v>
      </c>
      <c r="F721" s="74">
        <v>26</v>
      </c>
      <c r="G721" s="74">
        <v>26</v>
      </c>
      <c r="H721" s="74">
        <v>20</v>
      </c>
      <c r="I721" s="74">
        <v>8</v>
      </c>
      <c r="J721" s="1166">
        <f>SUM(D721:I721)</f>
        <v>90</v>
      </c>
      <c r="K721" s="1436">
        <v>46117</v>
      </c>
      <c r="L721" s="110"/>
      <c r="M721" s="44"/>
      <c r="N721" s="44"/>
      <c r="O721" s="44"/>
    </row>
    <row r="722" spans="2:15">
      <c r="B722" s="44"/>
      <c r="C722" s="1172" t="s">
        <v>470</v>
      </c>
      <c r="D722" s="1172">
        <f t="shared" ref="D722:I722" si="158">D719-D720-D721</f>
        <v>2</v>
      </c>
      <c r="E722" s="1172">
        <f t="shared" si="158"/>
        <v>2</v>
      </c>
      <c r="F722" s="1172">
        <f t="shared" si="158"/>
        <v>7</v>
      </c>
      <c r="G722" s="1172">
        <f t="shared" si="158"/>
        <v>7</v>
      </c>
      <c r="H722" s="1172">
        <f t="shared" si="158"/>
        <v>7</v>
      </c>
      <c r="I722" s="1172">
        <f t="shared" si="158"/>
        <v>7</v>
      </c>
      <c r="J722" s="1166">
        <f>SUM(D722:I722)</f>
        <v>32</v>
      </c>
      <c r="K722" s="44"/>
      <c r="L722" s="44"/>
      <c r="M722" s="44"/>
      <c r="N722" s="44"/>
      <c r="O722" s="44"/>
    </row>
    <row r="723" spans="2:15">
      <c r="C723" s="1173" t="s">
        <v>379</v>
      </c>
      <c r="D723" s="1173">
        <f>SUM(D720:D721)</f>
        <v>19</v>
      </c>
      <c r="E723" s="1173">
        <f t="shared" ref="E723:J723" si="159">SUM(E720:E721)</f>
        <v>126</v>
      </c>
      <c r="F723" s="1173">
        <f t="shared" si="159"/>
        <v>263</v>
      </c>
      <c r="G723" s="1173">
        <f t="shared" si="159"/>
        <v>258</v>
      </c>
      <c r="H723" s="1173">
        <f t="shared" si="159"/>
        <v>158</v>
      </c>
      <c r="I723" s="1173">
        <f t="shared" si="159"/>
        <v>71</v>
      </c>
      <c r="J723" s="1166">
        <f t="shared" si="159"/>
        <v>895</v>
      </c>
    </row>
    <row r="725" spans="2:15">
      <c r="B725" s="1403"/>
      <c r="C725" s="1163" t="s">
        <v>433</v>
      </c>
      <c r="D725" s="1164" t="s">
        <v>453</v>
      </c>
      <c r="E725" s="1165" t="s">
        <v>454</v>
      </c>
      <c r="F725" s="1165" t="s">
        <v>455</v>
      </c>
      <c r="G725" s="1165" t="s">
        <v>456</v>
      </c>
      <c r="H725" s="1165" t="s">
        <v>457</v>
      </c>
      <c r="I725" s="1165" t="s">
        <v>458</v>
      </c>
      <c r="J725" s="1166" t="s">
        <v>379</v>
      </c>
      <c r="K725" s="1166" t="s">
        <v>465</v>
      </c>
      <c r="L725" s="1166" t="s">
        <v>466</v>
      </c>
      <c r="M725" s="1167" t="s">
        <v>467</v>
      </c>
      <c r="N725" s="1167" t="s">
        <v>468</v>
      </c>
      <c r="O725" s="43"/>
    </row>
    <row r="726" spans="2:15">
      <c r="B726" s="90"/>
      <c r="C726" s="1170" t="s">
        <v>461</v>
      </c>
      <c r="D726" s="1170">
        <v>4</v>
      </c>
      <c r="E726" s="1170">
        <v>42</v>
      </c>
      <c r="F726" s="1170">
        <v>98</v>
      </c>
      <c r="G726" s="1170">
        <v>97</v>
      </c>
      <c r="H726" s="1170">
        <v>56</v>
      </c>
      <c r="I726" s="1170">
        <v>21</v>
      </c>
      <c r="J726" s="1171">
        <f>SUM(D726:I726)</f>
        <v>318</v>
      </c>
      <c r="K726" s="1168">
        <f>+J727</f>
        <v>300</v>
      </c>
      <c r="L726" s="390">
        <v>300</v>
      </c>
      <c r="M726" s="96">
        <f>K726/J726*100</f>
        <v>94.339622641509436</v>
      </c>
      <c r="N726" s="189" t="s">
        <v>317</v>
      </c>
      <c r="O726" s="44"/>
    </row>
    <row r="727" spans="2:15">
      <c r="B727" s="75" t="s">
        <v>25</v>
      </c>
      <c r="C727" s="75">
        <v>4702067335</v>
      </c>
      <c r="D727" s="75">
        <v>4</v>
      </c>
      <c r="E727" s="75">
        <v>40</v>
      </c>
      <c r="F727" s="75">
        <v>92</v>
      </c>
      <c r="G727" s="75">
        <v>93</v>
      </c>
      <c r="H727" s="75">
        <v>52</v>
      </c>
      <c r="I727" s="75">
        <v>19</v>
      </c>
      <c r="J727" s="1166">
        <f>SUM(D727:I727)</f>
        <v>300</v>
      </c>
      <c r="K727" s="1439">
        <v>46089</v>
      </c>
      <c r="L727" s="1440" t="s">
        <v>609</v>
      </c>
      <c r="M727" s="44"/>
      <c r="N727" s="44"/>
      <c r="O727" s="44"/>
    </row>
    <row r="728" spans="2:15">
      <c r="B728" s="44"/>
      <c r="C728" s="1172" t="s">
        <v>470</v>
      </c>
      <c r="D728" s="1172">
        <f t="shared" ref="D728:I728" si="160">D726-D727</f>
        <v>0</v>
      </c>
      <c r="E728" s="1172">
        <f t="shared" si="160"/>
        <v>2</v>
      </c>
      <c r="F728" s="1172">
        <f t="shared" si="160"/>
        <v>6</v>
      </c>
      <c r="G728" s="1172">
        <f t="shared" si="160"/>
        <v>4</v>
      </c>
      <c r="H728" s="1172">
        <f t="shared" si="160"/>
        <v>4</v>
      </c>
      <c r="I728" s="1172">
        <f t="shared" si="160"/>
        <v>2</v>
      </c>
      <c r="J728" s="1166">
        <f>SUM(D728:I728)</f>
        <v>18</v>
      </c>
      <c r="K728" s="44"/>
      <c r="L728" s="44"/>
      <c r="M728" s="44"/>
      <c r="N728" s="44"/>
      <c r="O728" s="44"/>
    </row>
    <row r="730" spans="2:15">
      <c r="B730" s="1403"/>
      <c r="C730" s="1163" t="s">
        <v>434</v>
      </c>
      <c r="D730" s="1164" t="s">
        <v>453</v>
      </c>
      <c r="E730" s="1165" t="s">
        <v>454</v>
      </c>
      <c r="F730" s="1165" t="s">
        <v>455</v>
      </c>
      <c r="G730" s="1165" t="s">
        <v>456</v>
      </c>
      <c r="H730" s="1165" t="s">
        <v>457</v>
      </c>
      <c r="I730" s="1165" t="s">
        <v>458</v>
      </c>
      <c r="J730" s="1166" t="s">
        <v>379</v>
      </c>
      <c r="K730" s="1166" t="s">
        <v>465</v>
      </c>
      <c r="L730" s="1166" t="s">
        <v>466</v>
      </c>
      <c r="M730" s="1167" t="s">
        <v>467</v>
      </c>
      <c r="N730" s="1167" t="s">
        <v>468</v>
      </c>
      <c r="O730" s="43"/>
    </row>
    <row r="731" spans="2:15">
      <c r="B731" s="90"/>
      <c r="C731" s="1170" t="s">
        <v>461</v>
      </c>
      <c r="D731" s="1170">
        <v>9</v>
      </c>
      <c r="E731" s="1170">
        <v>50</v>
      </c>
      <c r="F731" s="1170">
        <v>107</v>
      </c>
      <c r="G731" s="1170">
        <v>89</v>
      </c>
      <c r="H731" s="1170">
        <v>46</v>
      </c>
      <c r="I731" s="1170">
        <v>24</v>
      </c>
      <c r="J731" s="1171">
        <f>SUM(D731:I731)</f>
        <v>325</v>
      </c>
      <c r="K731" s="1168">
        <f>+J735</f>
        <v>300</v>
      </c>
      <c r="L731" s="390">
        <v>300</v>
      </c>
      <c r="M731" s="96">
        <f>K731/J731*100</f>
        <v>92.307692307692307</v>
      </c>
      <c r="N731" s="189" t="s">
        <v>320</v>
      </c>
      <c r="O731" s="44"/>
    </row>
    <row r="732" spans="2:15">
      <c r="B732" s="75" t="s">
        <v>25</v>
      </c>
      <c r="C732" s="75">
        <v>4702067335</v>
      </c>
      <c r="D732" s="75">
        <v>8</v>
      </c>
      <c r="E732" s="75">
        <v>34</v>
      </c>
      <c r="F732" s="75">
        <v>87</v>
      </c>
      <c r="G732" s="75">
        <v>78</v>
      </c>
      <c r="H732" s="75">
        <v>41</v>
      </c>
      <c r="I732" s="75">
        <v>17</v>
      </c>
      <c r="J732" s="1166">
        <f>SUM(D732:I732)</f>
        <v>265</v>
      </c>
      <c r="K732" s="1439">
        <v>46089</v>
      </c>
      <c r="L732" s="1440" t="s">
        <v>609</v>
      </c>
      <c r="M732" s="44"/>
      <c r="N732" s="44"/>
      <c r="O732" s="44"/>
    </row>
    <row r="733" spans="2:15">
      <c r="B733" s="74" t="s">
        <v>71</v>
      </c>
      <c r="C733" s="74">
        <v>4702067336</v>
      </c>
      <c r="D733" s="74"/>
      <c r="E733" s="74">
        <v>12</v>
      </c>
      <c r="F733" s="74">
        <v>14</v>
      </c>
      <c r="G733" s="74">
        <v>6</v>
      </c>
      <c r="H733" s="74">
        <v>3</v>
      </c>
      <c r="I733" s="74"/>
      <c r="J733" s="1166">
        <f>SUM(D733:I733)</f>
        <v>35</v>
      </c>
      <c r="K733" s="1436">
        <v>46117</v>
      </c>
      <c r="L733" s="110"/>
      <c r="M733" s="44"/>
      <c r="N733" s="44"/>
      <c r="O733" s="44"/>
    </row>
    <row r="734" spans="2:15">
      <c r="B734" s="44"/>
      <c r="C734" s="1172" t="s">
        <v>470</v>
      </c>
      <c r="D734" s="1172">
        <f t="shared" ref="D734:I734" si="161">D731-D732-D733</f>
        <v>1</v>
      </c>
      <c r="E734" s="1172">
        <f t="shared" si="161"/>
        <v>4</v>
      </c>
      <c r="F734" s="1172">
        <f t="shared" si="161"/>
        <v>6</v>
      </c>
      <c r="G734" s="1172">
        <f t="shared" si="161"/>
        <v>5</v>
      </c>
      <c r="H734" s="1172">
        <f t="shared" si="161"/>
        <v>2</v>
      </c>
      <c r="I734" s="1172">
        <f t="shared" si="161"/>
        <v>7</v>
      </c>
      <c r="J734" s="1166">
        <f>SUM(D734:I734)</f>
        <v>25</v>
      </c>
      <c r="K734" s="44"/>
      <c r="L734" s="44"/>
      <c r="M734" s="44"/>
      <c r="N734" s="44"/>
      <c r="O734" s="44"/>
    </row>
    <row r="735" spans="2:15">
      <c r="C735" s="1173" t="s">
        <v>379</v>
      </c>
      <c r="D735" s="1173">
        <f>SUM(D732:D733)</f>
        <v>8</v>
      </c>
      <c r="E735" s="1173">
        <f t="shared" ref="E735:J735" si="162">SUM(E732:E733)</f>
        <v>46</v>
      </c>
      <c r="F735" s="1173">
        <f t="shared" si="162"/>
        <v>101</v>
      </c>
      <c r="G735" s="1173">
        <f t="shared" si="162"/>
        <v>84</v>
      </c>
      <c r="H735" s="1173">
        <f t="shared" si="162"/>
        <v>44</v>
      </c>
      <c r="I735" s="1173">
        <f t="shared" si="162"/>
        <v>17</v>
      </c>
      <c r="J735" s="1166">
        <f t="shared" si="162"/>
        <v>300</v>
      </c>
    </row>
    <row r="737" spans="2:15">
      <c r="D737" s="120">
        <v>8</v>
      </c>
      <c r="E737" s="120">
        <v>395</v>
      </c>
      <c r="F737" s="120">
        <v>806</v>
      </c>
      <c r="G737" s="120">
        <v>1060</v>
      </c>
      <c r="H737" s="120">
        <v>789</v>
      </c>
      <c r="I737" s="120">
        <v>441</v>
      </c>
    </row>
    <row r="738" spans="2:15">
      <c r="B738" s="1403"/>
      <c r="C738" s="1163" t="s">
        <v>435</v>
      </c>
      <c r="D738" s="1164" t="s">
        <v>453</v>
      </c>
      <c r="E738" s="1165" t="s">
        <v>454</v>
      </c>
      <c r="F738" s="1165" t="s">
        <v>455</v>
      </c>
      <c r="G738" s="1165" t="s">
        <v>456</v>
      </c>
      <c r="H738" s="1165" t="s">
        <v>457</v>
      </c>
      <c r="I738" s="1165" t="s">
        <v>458</v>
      </c>
      <c r="J738" s="1166" t="s">
        <v>379</v>
      </c>
      <c r="K738" s="1166" t="s">
        <v>465</v>
      </c>
      <c r="L738" s="1166" t="s">
        <v>466</v>
      </c>
      <c r="M738" s="1167" t="s">
        <v>467</v>
      </c>
      <c r="N738" s="1167" t="s">
        <v>468</v>
      </c>
      <c r="O738" s="43"/>
    </row>
    <row r="739" spans="2:15">
      <c r="B739" s="90"/>
      <c r="C739" s="1170" t="s">
        <v>461</v>
      </c>
      <c r="D739" s="1170">
        <v>8</v>
      </c>
      <c r="E739" s="1170">
        <v>395</v>
      </c>
      <c r="F739" s="1170">
        <v>806</v>
      </c>
      <c r="G739" s="1170">
        <v>1060</v>
      </c>
      <c r="H739" s="1170">
        <v>789</v>
      </c>
      <c r="I739" s="1170">
        <v>441</v>
      </c>
      <c r="J739" s="1171">
        <f>SUM(D739:I739)</f>
        <v>3499</v>
      </c>
      <c r="K739" s="1168">
        <f>+J743</f>
        <v>3455</v>
      </c>
      <c r="L739" s="390">
        <v>3362</v>
      </c>
      <c r="M739" s="96">
        <f>K739/J739*100</f>
        <v>98.742497856530449</v>
      </c>
      <c r="N739" s="189" t="s">
        <v>437</v>
      </c>
      <c r="O739" s="44"/>
    </row>
    <row r="740" spans="2:15">
      <c r="B740" s="75" t="s">
        <v>204</v>
      </c>
      <c r="C740" s="75">
        <v>4702090846</v>
      </c>
      <c r="D740" s="75"/>
      <c r="E740" s="75">
        <v>120</v>
      </c>
      <c r="F740" s="75">
        <v>244</v>
      </c>
      <c r="G740" s="75">
        <v>221</v>
      </c>
      <c r="H740" s="75">
        <v>114</v>
      </c>
      <c r="I740" s="75">
        <v>60</v>
      </c>
      <c r="J740" s="1166">
        <f>SUM(D740:I740)</f>
        <v>759</v>
      </c>
      <c r="K740" s="1439">
        <v>46089</v>
      </c>
      <c r="L740" s="1440" t="s">
        <v>609</v>
      </c>
      <c r="M740" s="44"/>
      <c r="N740" s="44"/>
      <c r="O740" s="44"/>
    </row>
    <row r="741" spans="2:15">
      <c r="B741" s="75" t="s">
        <v>102</v>
      </c>
      <c r="C741" s="75">
        <v>4702079686</v>
      </c>
      <c r="D741" s="75">
        <v>5</v>
      </c>
      <c r="E741" s="75">
        <v>270</v>
      </c>
      <c r="F741" s="75">
        <v>551</v>
      </c>
      <c r="G741" s="75">
        <v>828</v>
      </c>
      <c r="H741" s="75">
        <v>665</v>
      </c>
      <c r="I741" s="75">
        <v>377</v>
      </c>
      <c r="J741" s="1166">
        <f>SUM(D741:I741)</f>
        <v>2696</v>
      </c>
      <c r="K741" s="1439">
        <v>46089</v>
      </c>
      <c r="L741" s="1440" t="s">
        <v>609</v>
      </c>
      <c r="M741" s="44"/>
      <c r="N741" s="44"/>
      <c r="O741" s="44"/>
    </row>
    <row r="742" spans="2:15">
      <c r="B742" s="44"/>
      <c r="C742" s="1172" t="s">
        <v>470</v>
      </c>
      <c r="D742" s="1172">
        <f t="shared" ref="D742:I742" si="163">D739-D740-D741</f>
        <v>3</v>
      </c>
      <c r="E742" s="1172">
        <f t="shared" si="163"/>
        <v>5</v>
      </c>
      <c r="F742" s="1172">
        <f t="shared" si="163"/>
        <v>11</v>
      </c>
      <c r="G742" s="1172">
        <f t="shared" si="163"/>
        <v>11</v>
      </c>
      <c r="H742" s="1172">
        <f t="shared" si="163"/>
        <v>10</v>
      </c>
      <c r="I742" s="1172">
        <f t="shared" si="163"/>
        <v>4</v>
      </c>
      <c r="J742" s="1166">
        <f>SUM(D742:I742)</f>
        <v>44</v>
      </c>
      <c r="K742" s="44"/>
      <c r="L742" s="44"/>
      <c r="M742" s="44"/>
      <c r="N742" s="44"/>
      <c r="O742" s="44"/>
    </row>
    <row r="743" spans="2:15">
      <c r="C743" s="1173" t="s">
        <v>379</v>
      </c>
      <c r="D743" s="1173">
        <f t="shared" ref="D743:J743" si="164">SUM(D740:D741)</f>
        <v>5</v>
      </c>
      <c r="E743" s="1173">
        <f t="shared" si="164"/>
        <v>390</v>
      </c>
      <c r="F743" s="1173">
        <f t="shared" si="164"/>
        <v>795</v>
      </c>
      <c r="G743" s="1173">
        <f t="shared" si="164"/>
        <v>1049</v>
      </c>
      <c r="H743" s="1173">
        <f t="shared" si="164"/>
        <v>779</v>
      </c>
      <c r="I743" s="1173">
        <f t="shared" si="164"/>
        <v>437</v>
      </c>
      <c r="J743" s="1166">
        <f t="shared" si="164"/>
        <v>3455</v>
      </c>
    </row>
    <row r="745" spans="2:15">
      <c r="B745" s="1403"/>
      <c r="C745" s="1163" t="s">
        <v>438</v>
      </c>
      <c r="D745" s="1164" t="s">
        <v>453</v>
      </c>
      <c r="E745" s="1165" t="s">
        <v>454</v>
      </c>
      <c r="F745" s="1165" t="s">
        <v>455</v>
      </c>
      <c r="G745" s="1165" t="s">
        <v>456</v>
      </c>
      <c r="H745" s="1165" t="s">
        <v>457</v>
      </c>
      <c r="I745" s="1165" t="s">
        <v>458</v>
      </c>
      <c r="J745" s="1166" t="s">
        <v>379</v>
      </c>
      <c r="K745" s="1166" t="s">
        <v>465</v>
      </c>
      <c r="L745" s="1166" t="s">
        <v>466</v>
      </c>
      <c r="M745" s="1167" t="s">
        <v>467</v>
      </c>
      <c r="N745" s="1167" t="s">
        <v>468</v>
      </c>
      <c r="O745" s="43"/>
    </row>
    <row r="746" spans="2:15">
      <c r="B746" s="90"/>
      <c r="C746" s="1170" t="s">
        <v>461</v>
      </c>
      <c r="D746" s="1170">
        <v>4</v>
      </c>
      <c r="E746" s="1170">
        <v>279</v>
      </c>
      <c r="F746" s="1170">
        <v>536</v>
      </c>
      <c r="G746" s="1170">
        <v>747</v>
      </c>
      <c r="H746" s="1170">
        <v>568</v>
      </c>
      <c r="I746" s="1170">
        <v>332</v>
      </c>
      <c r="J746" s="1171">
        <f>SUM(D746:I746)</f>
        <v>2466</v>
      </c>
      <c r="K746" s="1168">
        <f>+J750</f>
        <v>2418</v>
      </c>
      <c r="L746" s="390">
        <v>2360</v>
      </c>
      <c r="M746" s="96">
        <f>K746/J746*100</f>
        <v>98.053527980535279</v>
      </c>
      <c r="N746" s="189" t="s">
        <v>440</v>
      </c>
      <c r="O746" s="44"/>
    </row>
    <row r="747" spans="2:15">
      <c r="B747" s="75" t="s">
        <v>204</v>
      </c>
      <c r="C747" s="75">
        <v>4702090846</v>
      </c>
      <c r="D747" s="75"/>
      <c r="E747" s="75">
        <v>46</v>
      </c>
      <c r="F747" s="75">
        <v>91</v>
      </c>
      <c r="G747" s="75">
        <v>83</v>
      </c>
      <c r="H747" s="75">
        <v>43</v>
      </c>
      <c r="I747" s="75">
        <v>23</v>
      </c>
      <c r="J747" s="1166">
        <f>SUM(D747:I747)</f>
        <v>286</v>
      </c>
      <c r="K747" s="1439">
        <v>46089</v>
      </c>
      <c r="L747" s="1440" t="s">
        <v>609</v>
      </c>
      <c r="M747" s="44"/>
      <c r="N747" s="44"/>
      <c r="O747" s="44"/>
    </row>
    <row r="748" spans="2:15">
      <c r="B748" s="75" t="s">
        <v>102</v>
      </c>
      <c r="C748" s="75">
        <v>4702079686</v>
      </c>
      <c r="D748" s="75">
        <v>4</v>
      </c>
      <c r="E748" s="75">
        <v>228</v>
      </c>
      <c r="F748" s="75">
        <v>434</v>
      </c>
      <c r="G748" s="75">
        <v>654</v>
      </c>
      <c r="H748" s="75">
        <v>518</v>
      </c>
      <c r="I748" s="75">
        <v>294</v>
      </c>
      <c r="J748" s="1166">
        <f>SUM(D748:I748)</f>
        <v>2132</v>
      </c>
      <c r="K748" s="1439">
        <v>46089</v>
      </c>
      <c r="L748" s="1440" t="s">
        <v>609</v>
      </c>
      <c r="M748" s="44"/>
      <c r="N748" s="44"/>
      <c r="O748" s="44"/>
    </row>
    <row r="749" spans="2:15">
      <c r="B749" s="44"/>
      <c r="C749" s="1172" t="s">
        <v>470</v>
      </c>
      <c r="D749" s="1172">
        <f t="shared" ref="D749:I749" si="165">D746-D747-D748</f>
        <v>0</v>
      </c>
      <c r="E749" s="1172">
        <f t="shared" si="165"/>
        <v>5</v>
      </c>
      <c r="F749" s="1172">
        <f t="shared" si="165"/>
        <v>11</v>
      </c>
      <c r="G749" s="1172">
        <f t="shared" si="165"/>
        <v>10</v>
      </c>
      <c r="H749" s="1172">
        <f t="shared" si="165"/>
        <v>7</v>
      </c>
      <c r="I749" s="1172">
        <f t="shared" si="165"/>
        <v>15</v>
      </c>
      <c r="J749" s="1166">
        <f>SUM(D749:I749)</f>
        <v>48</v>
      </c>
      <c r="K749" s="44"/>
      <c r="L749" s="44"/>
      <c r="M749" s="44"/>
      <c r="N749" s="44"/>
      <c r="O749" s="44"/>
    </row>
    <row r="750" spans="2:15">
      <c r="C750" s="1173" t="s">
        <v>379</v>
      </c>
      <c r="D750" s="1173">
        <f>SUM(D747:D748)</f>
        <v>4</v>
      </c>
      <c r="E750" s="1173">
        <f t="shared" ref="E750:J750" si="166">SUM(E747:E748)</f>
        <v>274</v>
      </c>
      <c r="F750" s="1173">
        <f t="shared" si="166"/>
        <v>525</v>
      </c>
      <c r="G750" s="1173">
        <f t="shared" si="166"/>
        <v>737</v>
      </c>
      <c r="H750" s="1173">
        <f t="shared" si="166"/>
        <v>561</v>
      </c>
      <c r="I750" s="1173">
        <f t="shared" si="166"/>
        <v>317</v>
      </c>
      <c r="J750" s="1166">
        <f t="shared" si="166"/>
        <v>2418</v>
      </c>
    </row>
    <row r="752" spans="2:15">
      <c r="B752" s="1403"/>
      <c r="C752" s="1163" t="s">
        <v>441</v>
      </c>
      <c r="D752" s="1164" t="s">
        <v>453</v>
      </c>
      <c r="E752" s="1165" t="s">
        <v>454</v>
      </c>
      <c r="F752" s="1165" t="s">
        <v>455</v>
      </c>
      <c r="G752" s="1165" t="s">
        <v>456</v>
      </c>
      <c r="H752" s="1165" t="s">
        <v>457</v>
      </c>
      <c r="I752" s="1165" t="s">
        <v>458</v>
      </c>
      <c r="J752" s="1166" t="s">
        <v>379</v>
      </c>
      <c r="K752" s="1166" t="s">
        <v>465</v>
      </c>
      <c r="L752" s="1166" t="s">
        <v>466</v>
      </c>
      <c r="M752" s="1167" t="s">
        <v>467</v>
      </c>
      <c r="N752" s="1167" t="s">
        <v>468</v>
      </c>
      <c r="O752" s="43"/>
    </row>
    <row r="753" spans="2:19">
      <c r="B753" s="90"/>
      <c r="C753" s="1170" t="s">
        <v>461</v>
      </c>
      <c r="D753" s="1170">
        <v>12</v>
      </c>
      <c r="E753" s="1170">
        <v>304</v>
      </c>
      <c r="F753" s="1170">
        <v>595</v>
      </c>
      <c r="G753" s="1170">
        <v>798</v>
      </c>
      <c r="H753" s="1170">
        <v>578</v>
      </c>
      <c r="I753" s="1170">
        <v>327</v>
      </c>
      <c r="J753" s="1171">
        <f>SUM(D753:I753)</f>
        <v>2614</v>
      </c>
      <c r="K753" s="1168">
        <f>+J758</f>
        <v>2573</v>
      </c>
      <c r="L753" s="390">
        <v>2512</v>
      </c>
      <c r="M753" s="96">
        <f>K753/J753*100</f>
        <v>98.431522570772771</v>
      </c>
      <c r="N753" s="189" t="s">
        <v>443</v>
      </c>
      <c r="O753" s="44"/>
    </row>
    <row r="754" spans="2:19">
      <c r="B754" s="1406" t="s">
        <v>43</v>
      </c>
      <c r="C754" s="1406">
        <v>4702079687</v>
      </c>
      <c r="D754" s="1406">
        <v>8</v>
      </c>
      <c r="E754" s="1406">
        <v>22</v>
      </c>
      <c r="F754" s="1406">
        <v>58</v>
      </c>
      <c r="G754" s="1406">
        <v>62</v>
      </c>
      <c r="H754" s="1406">
        <v>38</v>
      </c>
      <c r="I754" s="1406">
        <v>12</v>
      </c>
      <c r="J754" s="1166">
        <f>SUM(D754:I754)</f>
        <v>200</v>
      </c>
      <c r="K754" s="1438">
        <v>46110</v>
      </c>
      <c r="L754" s="110"/>
      <c r="M754" s="44"/>
      <c r="N754" s="44"/>
      <c r="O754" s="44"/>
    </row>
    <row r="755" spans="2:19">
      <c r="B755" s="75" t="s">
        <v>204</v>
      </c>
      <c r="C755" s="75">
        <v>4702090846</v>
      </c>
      <c r="D755" s="75"/>
      <c r="E755" s="75">
        <v>56</v>
      </c>
      <c r="F755" s="75">
        <v>114</v>
      </c>
      <c r="G755" s="75">
        <v>103</v>
      </c>
      <c r="H755" s="75">
        <v>53</v>
      </c>
      <c r="I755" s="75">
        <v>28</v>
      </c>
      <c r="J755" s="1166">
        <f>SUM(D755:I755)</f>
        <v>354</v>
      </c>
      <c r="K755" s="1439">
        <v>46089</v>
      </c>
      <c r="L755" s="1440" t="s">
        <v>609</v>
      </c>
      <c r="M755" s="44"/>
      <c r="N755" s="44"/>
      <c r="O755" s="44"/>
    </row>
    <row r="756" spans="2:19">
      <c r="B756" s="75" t="s">
        <v>102</v>
      </c>
      <c r="C756" s="75">
        <v>4702079686</v>
      </c>
      <c r="D756" s="75">
        <v>3</v>
      </c>
      <c r="E756" s="75">
        <v>220</v>
      </c>
      <c r="F756" s="75">
        <v>414</v>
      </c>
      <c r="G756" s="75">
        <v>623</v>
      </c>
      <c r="H756" s="75">
        <v>478</v>
      </c>
      <c r="I756" s="75">
        <v>281</v>
      </c>
      <c r="J756" s="1166">
        <f>SUM(D756:I756)</f>
        <v>2019</v>
      </c>
      <c r="K756" s="1439">
        <v>46089</v>
      </c>
      <c r="L756" s="1440" t="s">
        <v>609</v>
      </c>
      <c r="M756" s="44"/>
      <c r="N756" s="44"/>
      <c r="O756" s="44"/>
    </row>
    <row r="757" spans="2:19">
      <c r="B757" s="44"/>
      <c r="C757" s="1172" t="s">
        <v>470</v>
      </c>
      <c r="D757" s="1172">
        <f t="shared" ref="D757:I757" si="167">D753-D754-D755-D756</f>
        <v>1</v>
      </c>
      <c r="E757" s="1172">
        <f t="shared" si="167"/>
        <v>6</v>
      </c>
      <c r="F757" s="1172">
        <f t="shared" si="167"/>
        <v>9</v>
      </c>
      <c r="G757" s="1172">
        <f t="shared" si="167"/>
        <v>10</v>
      </c>
      <c r="H757" s="1172">
        <f t="shared" si="167"/>
        <v>9</v>
      </c>
      <c r="I757" s="1172">
        <f t="shared" si="167"/>
        <v>6</v>
      </c>
      <c r="J757" s="1166">
        <f>SUM(D757:I757)</f>
        <v>41</v>
      </c>
      <c r="K757" s="44"/>
      <c r="L757" s="44"/>
      <c r="M757" s="44"/>
      <c r="N757" s="44"/>
      <c r="O757" s="44"/>
    </row>
    <row r="758" spans="2:19">
      <c r="C758" s="1173" t="s">
        <v>379</v>
      </c>
      <c r="D758" s="1173">
        <f>SUM(D754:D756)</f>
        <v>11</v>
      </c>
      <c r="E758" s="1173">
        <f t="shared" ref="E758:J758" si="168">SUM(E754:E756)</f>
        <v>298</v>
      </c>
      <c r="F758" s="1173">
        <f t="shared" si="168"/>
        <v>586</v>
      </c>
      <c r="G758" s="1173">
        <f t="shared" si="168"/>
        <v>788</v>
      </c>
      <c r="H758" s="1173">
        <f t="shared" si="168"/>
        <v>569</v>
      </c>
      <c r="I758" s="1173">
        <f t="shared" si="168"/>
        <v>321</v>
      </c>
      <c r="J758" s="1166">
        <f t="shared" si="168"/>
        <v>2573</v>
      </c>
    </row>
    <row r="760" spans="2:19">
      <c r="B760" s="1403"/>
      <c r="C760" s="1163" t="s">
        <v>444</v>
      </c>
      <c r="D760" s="1164" t="s">
        <v>453</v>
      </c>
      <c r="E760" s="1165" t="s">
        <v>454</v>
      </c>
      <c r="F760" s="1165" t="s">
        <v>455</v>
      </c>
      <c r="G760" s="1165" t="s">
        <v>456</v>
      </c>
      <c r="H760" s="1165" t="s">
        <v>457</v>
      </c>
      <c r="I760" s="1165" t="s">
        <v>458</v>
      </c>
      <c r="J760" s="1166" t="s">
        <v>379</v>
      </c>
      <c r="K760" s="1166" t="s">
        <v>465</v>
      </c>
      <c r="L760" s="1166" t="s">
        <v>466</v>
      </c>
      <c r="M760" s="1167" t="s">
        <v>467</v>
      </c>
      <c r="N760" s="1167" t="s">
        <v>468</v>
      </c>
      <c r="O760" s="43"/>
    </row>
    <row r="761" spans="2:19">
      <c r="B761" s="90"/>
      <c r="C761" s="1170" t="s">
        <v>461</v>
      </c>
      <c r="D761" s="1170">
        <v>14</v>
      </c>
      <c r="E761" s="1170">
        <v>400</v>
      </c>
      <c r="F761" s="1170">
        <v>817</v>
      </c>
      <c r="G761" s="1170">
        <v>1064</v>
      </c>
      <c r="H761" s="1170">
        <v>778</v>
      </c>
      <c r="I761" s="1170">
        <v>438</v>
      </c>
      <c r="J761" s="1171">
        <f>SUM(D761:I761)</f>
        <v>3511</v>
      </c>
      <c r="K761" s="1168">
        <f>+J766</f>
        <v>3450</v>
      </c>
      <c r="L761" s="390">
        <v>3362</v>
      </c>
      <c r="M761" s="96">
        <f>K761/J761*100</f>
        <v>98.262603246938198</v>
      </c>
      <c r="N761" s="189" t="s">
        <v>446</v>
      </c>
      <c r="O761" s="44"/>
    </row>
    <row r="762" spans="2:19">
      <c r="B762" s="1406" t="s">
        <v>43</v>
      </c>
      <c r="C762" s="1406">
        <v>4702079687</v>
      </c>
      <c r="D762" s="1406">
        <v>9</v>
      </c>
      <c r="E762" s="1406">
        <v>24</v>
      </c>
      <c r="F762" s="1406">
        <v>64</v>
      </c>
      <c r="G762" s="1406">
        <v>68</v>
      </c>
      <c r="H762" s="1406">
        <v>42</v>
      </c>
      <c r="I762" s="1406">
        <v>13</v>
      </c>
      <c r="J762" s="1166">
        <f>SUM(D762:I762)</f>
        <v>220</v>
      </c>
      <c r="K762" s="1438">
        <v>46110</v>
      </c>
      <c r="L762" s="110"/>
      <c r="M762" s="44"/>
      <c r="N762" s="44"/>
      <c r="O762" s="44"/>
    </row>
    <row r="763" spans="2:19">
      <c r="B763" s="75" t="s">
        <v>204</v>
      </c>
      <c r="C763" s="75">
        <v>4702090846</v>
      </c>
      <c r="D763" s="75"/>
      <c r="E763" s="75">
        <v>121</v>
      </c>
      <c r="F763" s="75">
        <v>244</v>
      </c>
      <c r="G763" s="75">
        <v>221</v>
      </c>
      <c r="H763" s="75">
        <v>114</v>
      </c>
      <c r="I763" s="75">
        <v>60</v>
      </c>
      <c r="J763" s="1166">
        <f>SUM(D763:I763)</f>
        <v>760</v>
      </c>
      <c r="K763" s="1439">
        <v>46089</v>
      </c>
      <c r="L763" s="1440" t="s">
        <v>609</v>
      </c>
      <c r="M763" s="44"/>
      <c r="N763" s="44"/>
      <c r="O763" s="44"/>
    </row>
    <row r="764" spans="2:19">
      <c r="B764" s="75" t="s">
        <v>102</v>
      </c>
      <c r="C764" s="75">
        <v>4702079686</v>
      </c>
      <c r="D764" s="75">
        <v>4</v>
      </c>
      <c r="E764" s="75">
        <v>249</v>
      </c>
      <c r="F764" s="75">
        <v>496</v>
      </c>
      <c r="G764" s="75">
        <v>762</v>
      </c>
      <c r="H764" s="75">
        <v>600</v>
      </c>
      <c r="I764" s="75">
        <v>359</v>
      </c>
      <c r="J764" s="1166">
        <f>SUM(D764:I764)</f>
        <v>2470</v>
      </c>
      <c r="K764" s="1439">
        <v>46089</v>
      </c>
      <c r="L764" s="1440" t="s">
        <v>609</v>
      </c>
      <c r="M764" s="44"/>
      <c r="N764" s="44"/>
      <c r="O764" s="44"/>
    </row>
    <row r="765" spans="2:19">
      <c r="B765" s="44"/>
      <c r="C765" s="1172" t="s">
        <v>470</v>
      </c>
      <c r="D765" s="1172">
        <f t="shared" ref="D765:I765" si="169">D761-D762-D763-D764</f>
        <v>1</v>
      </c>
      <c r="E765" s="1172">
        <f t="shared" si="169"/>
        <v>6</v>
      </c>
      <c r="F765" s="1172">
        <f t="shared" si="169"/>
        <v>13</v>
      </c>
      <c r="G765" s="1172">
        <f t="shared" si="169"/>
        <v>13</v>
      </c>
      <c r="H765" s="1172">
        <f t="shared" si="169"/>
        <v>22</v>
      </c>
      <c r="I765" s="1172">
        <f t="shared" si="169"/>
        <v>6</v>
      </c>
      <c r="J765" s="1166">
        <f>SUM(D765:I765)</f>
        <v>61</v>
      </c>
      <c r="K765" s="44"/>
      <c r="L765" s="44"/>
      <c r="M765" s="44"/>
      <c r="N765" s="44"/>
      <c r="O765" s="44"/>
    </row>
    <row r="766" spans="2:19">
      <c r="C766" s="1173" t="s">
        <v>379</v>
      </c>
      <c r="D766" s="1173">
        <f t="shared" ref="D766:J766" si="170">SUM(D762:D764)</f>
        <v>13</v>
      </c>
      <c r="E766" s="1173">
        <f t="shared" si="170"/>
        <v>394</v>
      </c>
      <c r="F766" s="1173">
        <f t="shared" si="170"/>
        <v>804</v>
      </c>
      <c r="G766" s="1173">
        <f t="shared" si="170"/>
        <v>1051</v>
      </c>
      <c r="H766" s="1173">
        <f t="shared" si="170"/>
        <v>756</v>
      </c>
      <c r="I766" s="1173">
        <f t="shared" si="170"/>
        <v>432</v>
      </c>
      <c r="J766" s="1166">
        <f t="shared" si="170"/>
        <v>3450</v>
      </c>
    </row>
    <row r="768" spans="2:19">
      <c r="B768" s="1403"/>
      <c r="C768" s="1282" t="s">
        <v>447</v>
      </c>
      <c r="D768" s="1165" t="s">
        <v>482</v>
      </c>
      <c r="E768" s="1165" t="s">
        <v>483</v>
      </c>
      <c r="F768" s="1165" t="s">
        <v>484</v>
      </c>
      <c r="G768" s="1165" t="s">
        <v>485</v>
      </c>
      <c r="H768" s="1165" t="s">
        <v>486</v>
      </c>
      <c r="I768" s="1165" t="s">
        <v>487</v>
      </c>
      <c r="J768" s="1165" t="s">
        <v>488</v>
      </c>
      <c r="K768" s="1165" t="s">
        <v>489</v>
      </c>
      <c r="L768" s="1165" t="s">
        <v>490</v>
      </c>
      <c r="M768" s="1165" t="s">
        <v>493</v>
      </c>
      <c r="N768" s="1166" t="s">
        <v>379</v>
      </c>
      <c r="O768" s="1166" t="s">
        <v>475</v>
      </c>
      <c r="P768" s="1166" t="s">
        <v>466</v>
      </c>
      <c r="Q768" s="1167" t="s">
        <v>467</v>
      </c>
      <c r="R768" s="1167" t="s">
        <v>468</v>
      </c>
      <c r="S768" s="43"/>
    </row>
    <row r="769" spans="1:19">
      <c r="B769" s="122"/>
      <c r="C769" s="1283" t="s">
        <v>461</v>
      </c>
      <c r="D769" s="1283">
        <v>9</v>
      </c>
      <c r="E769" s="1283">
        <v>26</v>
      </c>
      <c r="F769" s="1283">
        <v>52</v>
      </c>
      <c r="G769" s="1283">
        <v>44</v>
      </c>
      <c r="H769" s="1283">
        <v>8</v>
      </c>
      <c r="I769" s="1283">
        <v>24</v>
      </c>
      <c r="J769" s="1283">
        <v>58</v>
      </c>
      <c r="K769" s="1283">
        <v>49</v>
      </c>
      <c r="L769" s="1283">
        <v>36</v>
      </c>
      <c r="M769" s="1283">
        <v>2</v>
      </c>
      <c r="N769" s="1166">
        <f>SUM(D769:M769)</f>
        <v>308</v>
      </c>
      <c r="O769" s="95">
        <f>+N771</f>
        <v>223</v>
      </c>
      <c r="P769" s="95">
        <v>299</v>
      </c>
      <c r="Q769" s="1284">
        <f>O769/N769*100</f>
        <v>72.402597402597408</v>
      </c>
      <c r="R769" s="189" t="s">
        <v>440</v>
      </c>
      <c r="S769" s="44"/>
    </row>
    <row r="770" spans="1:19">
      <c r="B770" s="1441" t="s">
        <v>204</v>
      </c>
      <c r="C770" s="75">
        <v>4702090847</v>
      </c>
      <c r="D770" s="75"/>
      <c r="E770" s="75"/>
      <c r="F770" s="75"/>
      <c r="G770" s="75"/>
      <c r="H770" s="75"/>
      <c r="I770" s="75">
        <v>23</v>
      </c>
      <c r="J770" s="75">
        <v>25</v>
      </c>
      <c r="K770" s="75">
        <v>17</v>
      </c>
      <c r="L770" s="75">
        <v>11</v>
      </c>
      <c r="M770" s="75"/>
      <c r="N770" s="1166">
        <f>SUM(D770:M770)</f>
        <v>76</v>
      </c>
      <c r="O770" s="1439">
        <v>46089</v>
      </c>
      <c r="P770" s="1440" t="s">
        <v>609</v>
      </c>
      <c r="Q770" s="44"/>
      <c r="R770" s="44"/>
      <c r="S770" s="44"/>
    </row>
    <row r="771" spans="1:19">
      <c r="B771" s="1441" t="s">
        <v>102</v>
      </c>
      <c r="C771" s="75">
        <v>4702079688</v>
      </c>
      <c r="D771" s="75">
        <v>9</v>
      </c>
      <c r="E771" s="75">
        <v>25</v>
      </c>
      <c r="F771" s="75">
        <v>50</v>
      </c>
      <c r="G771" s="75">
        <v>43</v>
      </c>
      <c r="H771" s="75">
        <v>8</v>
      </c>
      <c r="I771" s="75"/>
      <c r="J771" s="75">
        <v>31</v>
      </c>
      <c r="K771" s="75">
        <v>31</v>
      </c>
      <c r="L771" s="75">
        <v>24</v>
      </c>
      <c r="M771" s="75">
        <v>2</v>
      </c>
      <c r="N771" s="1166">
        <f>SUM(D771:M771)</f>
        <v>223</v>
      </c>
      <c r="O771" s="1439">
        <v>46089</v>
      </c>
      <c r="P771" s="1440" t="s">
        <v>609</v>
      </c>
      <c r="Q771" s="44"/>
      <c r="R771" s="44"/>
      <c r="S771" s="44"/>
    </row>
    <row r="772" spans="1:19">
      <c r="B772" s="90"/>
      <c r="C772" s="1172" t="s">
        <v>470</v>
      </c>
      <c r="D772" s="1172">
        <f>D769-D770-D771</f>
        <v>0</v>
      </c>
      <c r="E772" s="1172">
        <f t="shared" ref="E772:M772" si="171">E769-E770-E771</f>
        <v>1</v>
      </c>
      <c r="F772" s="1172">
        <f t="shared" si="171"/>
        <v>2</v>
      </c>
      <c r="G772" s="1172">
        <f t="shared" si="171"/>
        <v>1</v>
      </c>
      <c r="H772" s="1172">
        <f t="shared" si="171"/>
        <v>0</v>
      </c>
      <c r="I772" s="1172">
        <f t="shared" si="171"/>
        <v>1</v>
      </c>
      <c r="J772" s="1172">
        <f t="shared" si="171"/>
        <v>2</v>
      </c>
      <c r="K772" s="1172">
        <f t="shared" si="171"/>
        <v>1</v>
      </c>
      <c r="L772" s="1172">
        <f t="shared" si="171"/>
        <v>1</v>
      </c>
      <c r="M772" s="1172">
        <f t="shared" si="171"/>
        <v>0</v>
      </c>
      <c r="N772" s="1166">
        <f>SUM(D772:M772)</f>
        <v>9</v>
      </c>
      <c r="O772" s="44"/>
      <c r="P772" s="44"/>
      <c r="Q772" s="44"/>
      <c r="R772" s="44"/>
      <c r="S772" s="44"/>
    </row>
    <row r="773" spans="1:19">
      <c r="B773" s="90"/>
      <c r="C773" s="1173" t="s">
        <v>379</v>
      </c>
      <c r="D773" s="1173">
        <f>SUM(D770:D771)</f>
        <v>9</v>
      </c>
      <c r="E773" s="1173">
        <f t="shared" ref="E773:M773" si="172">SUM(E770:E771)</f>
        <v>25</v>
      </c>
      <c r="F773" s="1173">
        <f t="shared" si="172"/>
        <v>50</v>
      </c>
      <c r="G773" s="1173">
        <f t="shared" si="172"/>
        <v>43</v>
      </c>
      <c r="H773" s="1173">
        <f t="shared" si="172"/>
        <v>8</v>
      </c>
      <c r="I773" s="1173">
        <f t="shared" si="172"/>
        <v>23</v>
      </c>
      <c r="J773" s="1173">
        <f t="shared" si="172"/>
        <v>56</v>
      </c>
      <c r="K773" s="1173">
        <f t="shared" si="172"/>
        <v>48</v>
      </c>
      <c r="L773" s="1173">
        <f t="shared" si="172"/>
        <v>35</v>
      </c>
      <c r="M773" s="1173">
        <f t="shared" si="172"/>
        <v>2</v>
      </c>
      <c r="N773" s="1166">
        <f>SUM(D773:M773)</f>
        <v>299</v>
      </c>
      <c r="O773" s="44"/>
      <c r="P773" s="44"/>
      <c r="Q773" s="44"/>
      <c r="R773" s="44"/>
      <c r="S773" s="44"/>
    </row>
    <row r="775" spans="1:19">
      <c r="B775" s="1403"/>
      <c r="C775" s="1282" t="s">
        <v>449</v>
      </c>
      <c r="D775" s="1165" t="s">
        <v>482</v>
      </c>
      <c r="E775" s="1165" t="s">
        <v>483</v>
      </c>
      <c r="F775" s="1165" t="s">
        <v>484</v>
      </c>
      <c r="G775" s="1165" t="s">
        <v>485</v>
      </c>
      <c r="H775" s="1165" t="s">
        <v>486</v>
      </c>
      <c r="I775" s="1165" t="s">
        <v>487</v>
      </c>
      <c r="J775" s="1165" t="s">
        <v>488</v>
      </c>
      <c r="K775" s="1165" t="s">
        <v>489</v>
      </c>
      <c r="L775" s="1165" t="s">
        <v>490</v>
      </c>
      <c r="M775" s="1165" t="s">
        <v>493</v>
      </c>
      <c r="N775" s="1166" t="s">
        <v>379</v>
      </c>
      <c r="O775" s="1166" t="s">
        <v>475</v>
      </c>
      <c r="P775" s="1166" t="s">
        <v>466</v>
      </c>
      <c r="Q775" s="1167" t="s">
        <v>467</v>
      </c>
      <c r="R775" s="1167" t="s">
        <v>468</v>
      </c>
      <c r="S775" s="43"/>
    </row>
    <row r="776" spans="1:19">
      <c r="B776" s="122"/>
      <c r="C776" s="1283" t="s">
        <v>461</v>
      </c>
      <c r="D776" s="1283">
        <v>77</v>
      </c>
      <c r="E776" s="1283">
        <v>160</v>
      </c>
      <c r="F776" s="1283">
        <v>226</v>
      </c>
      <c r="G776" s="1283">
        <v>179</v>
      </c>
      <c r="H776" s="1283">
        <v>44</v>
      </c>
      <c r="I776" s="1283">
        <v>30</v>
      </c>
      <c r="J776" s="1283">
        <v>210</v>
      </c>
      <c r="K776" s="1283">
        <v>207</v>
      </c>
      <c r="L776" s="1283">
        <v>59</v>
      </c>
      <c r="M776" s="1283"/>
      <c r="N776" s="1166">
        <f>SUM(D776:M776)</f>
        <v>1192</v>
      </c>
      <c r="O776" s="95">
        <f>+N778</f>
        <v>1091</v>
      </c>
      <c r="P776" s="95">
        <v>1160</v>
      </c>
      <c r="Q776" s="1284">
        <f>O776/N776*100</f>
        <v>91.526845637583904</v>
      </c>
      <c r="R776" s="189" t="s">
        <v>437</v>
      </c>
      <c r="S776" s="44"/>
    </row>
    <row r="777" spans="1:19">
      <c r="B777" s="1441" t="s">
        <v>204</v>
      </c>
      <c r="C777" s="75">
        <v>4702090847</v>
      </c>
      <c r="D777" s="75"/>
      <c r="E777" s="75"/>
      <c r="F777" s="75"/>
      <c r="G777" s="75"/>
      <c r="H777" s="75"/>
      <c r="I777" s="75">
        <v>27</v>
      </c>
      <c r="J777" s="75">
        <v>29</v>
      </c>
      <c r="K777" s="75">
        <v>21</v>
      </c>
      <c r="L777" s="75">
        <v>13</v>
      </c>
      <c r="M777" s="75"/>
      <c r="N777" s="1166">
        <f>SUM(D777:M777)</f>
        <v>90</v>
      </c>
      <c r="O777" s="1439">
        <v>46089</v>
      </c>
      <c r="P777" s="1440" t="s">
        <v>609</v>
      </c>
      <c r="Q777" s="44"/>
      <c r="R777" s="44"/>
      <c r="S777" s="44"/>
    </row>
    <row r="778" spans="1:19">
      <c r="B778" s="1441" t="s">
        <v>102</v>
      </c>
      <c r="C778" s="75">
        <v>4702079688</v>
      </c>
      <c r="D778" s="75">
        <v>77</v>
      </c>
      <c r="E778" s="75">
        <v>159</v>
      </c>
      <c r="F778" s="75">
        <v>222</v>
      </c>
      <c r="G778" s="75">
        <v>177</v>
      </c>
      <c r="H778" s="75">
        <v>44</v>
      </c>
      <c r="I778" s="75"/>
      <c r="J778" s="75">
        <v>181</v>
      </c>
      <c r="K778" s="75">
        <v>185</v>
      </c>
      <c r="L778" s="75">
        <v>46</v>
      </c>
      <c r="M778" s="75"/>
      <c r="N778" s="1166">
        <f>SUM(D778:M778)</f>
        <v>1091</v>
      </c>
      <c r="O778" s="1439">
        <v>46089</v>
      </c>
      <c r="P778" s="1440" t="s">
        <v>609</v>
      </c>
      <c r="Q778" s="44"/>
      <c r="R778" s="44"/>
      <c r="S778" s="44"/>
    </row>
    <row r="779" spans="1:19">
      <c r="B779" s="90"/>
      <c r="C779" s="1172" t="s">
        <v>470</v>
      </c>
      <c r="D779" s="1172">
        <f t="shared" ref="D779:M779" si="173">D776-D777-D778</f>
        <v>0</v>
      </c>
      <c r="E779" s="1172">
        <f t="shared" si="173"/>
        <v>1</v>
      </c>
      <c r="F779" s="1172">
        <f t="shared" si="173"/>
        <v>4</v>
      </c>
      <c r="G779" s="1172">
        <f t="shared" si="173"/>
        <v>2</v>
      </c>
      <c r="H779" s="1172">
        <v>0</v>
      </c>
      <c r="I779" s="1172">
        <f t="shared" si="173"/>
        <v>3</v>
      </c>
      <c r="J779" s="1172">
        <f t="shared" si="173"/>
        <v>0</v>
      </c>
      <c r="K779" s="1172">
        <f t="shared" si="173"/>
        <v>1</v>
      </c>
      <c r="L779" s="1172">
        <f t="shared" si="173"/>
        <v>0</v>
      </c>
      <c r="M779" s="1172">
        <f t="shared" si="173"/>
        <v>0</v>
      </c>
      <c r="N779" s="1166">
        <f>SUM(D779:M779)</f>
        <v>11</v>
      </c>
      <c r="O779" s="44"/>
      <c r="P779" s="44"/>
      <c r="Q779" s="44"/>
      <c r="R779" s="44"/>
      <c r="S779" s="44"/>
    </row>
    <row r="780" spans="1:19">
      <c r="C780" s="1173" t="s">
        <v>379</v>
      </c>
      <c r="D780" s="1173">
        <f>SUM(D777:D778)</f>
        <v>77</v>
      </c>
      <c r="E780" s="1173">
        <f t="shared" ref="E780:M780" si="174">SUM(E777:E778)</f>
        <v>159</v>
      </c>
      <c r="F780" s="1173">
        <f t="shared" si="174"/>
        <v>222</v>
      </c>
      <c r="G780" s="1173">
        <f t="shared" si="174"/>
        <v>177</v>
      </c>
      <c r="H780" s="1173">
        <f t="shared" si="174"/>
        <v>44</v>
      </c>
      <c r="I780" s="1173">
        <f t="shared" si="174"/>
        <v>27</v>
      </c>
      <c r="J780" s="1173">
        <f t="shared" si="174"/>
        <v>210</v>
      </c>
      <c r="K780" s="1173">
        <f t="shared" si="174"/>
        <v>206</v>
      </c>
      <c r="L780" s="1173">
        <f t="shared" si="174"/>
        <v>59</v>
      </c>
      <c r="M780" s="1173">
        <f t="shared" si="174"/>
        <v>0</v>
      </c>
      <c r="N780" s="1166">
        <f>SUM(D780:M780)</f>
        <v>1181</v>
      </c>
    </row>
    <row r="782" spans="1:19" ht="12" thickBot="1"/>
    <row r="783" spans="1:19" s="80" customFormat="1" ht="12" thickBot="1">
      <c r="A783" s="79"/>
      <c r="F783" s="1985" t="s">
        <v>1646</v>
      </c>
      <c r="G783" s="1986"/>
      <c r="H783" s="1986"/>
      <c r="I783" s="1986"/>
      <c r="J783" s="1986"/>
      <c r="K783" s="1986"/>
      <c r="L783" s="1987"/>
    </row>
    <row r="787" spans="2:15">
      <c r="B787" s="1429"/>
      <c r="C787" s="1163" t="s">
        <v>1580</v>
      </c>
      <c r="D787" s="1164" t="s">
        <v>453</v>
      </c>
      <c r="E787" s="1165" t="s">
        <v>454</v>
      </c>
      <c r="F787" s="1165" t="s">
        <v>455</v>
      </c>
      <c r="G787" s="1165" t="s">
        <v>456</v>
      </c>
      <c r="H787" s="1165" t="s">
        <v>457</v>
      </c>
      <c r="I787" s="1165" t="s">
        <v>458</v>
      </c>
      <c r="J787" s="1166" t="s">
        <v>379</v>
      </c>
      <c r="K787" s="1166" t="s">
        <v>465</v>
      </c>
      <c r="L787" s="1166" t="s">
        <v>466</v>
      </c>
      <c r="M787" s="1167" t="s">
        <v>467</v>
      </c>
      <c r="N787" s="1167" t="s">
        <v>468</v>
      </c>
      <c r="O787" s="43"/>
    </row>
    <row r="788" spans="2:15">
      <c r="B788" s="90"/>
      <c r="C788" s="1170" t="s">
        <v>461</v>
      </c>
      <c r="D788" s="1170">
        <v>54</v>
      </c>
      <c r="E788" s="1170">
        <v>169</v>
      </c>
      <c r="F788" s="1170">
        <v>434</v>
      </c>
      <c r="G788" s="1170">
        <v>380</v>
      </c>
      <c r="H788" s="1170">
        <v>206</v>
      </c>
      <c r="I788" s="1170">
        <v>101</v>
      </c>
      <c r="J788" s="1171">
        <f>SUM(D788:I788)</f>
        <v>1344</v>
      </c>
      <c r="K788" s="1168">
        <f>+J789</f>
        <v>1308</v>
      </c>
      <c r="L788" s="390">
        <v>1292</v>
      </c>
      <c r="M788" s="96">
        <f>K788/J788*100</f>
        <v>97.321428571428569</v>
      </c>
      <c r="N788" s="189" t="s">
        <v>334</v>
      </c>
      <c r="O788" s="44"/>
    </row>
    <row r="789" spans="2:15">
      <c r="B789" s="1406" t="s">
        <v>25</v>
      </c>
      <c r="C789" s="1406">
        <v>4702112432</v>
      </c>
      <c r="D789" s="1406">
        <v>49</v>
      </c>
      <c r="E789" s="1406">
        <v>167</v>
      </c>
      <c r="F789" s="1406">
        <v>423</v>
      </c>
      <c r="G789" s="1406">
        <v>374</v>
      </c>
      <c r="H789" s="1406">
        <v>198</v>
      </c>
      <c r="I789" s="1406">
        <v>97</v>
      </c>
      <c r="J789" s="1166">
        <f>SUM(D789:I789)</f>
        <v>1308</v>
      </c>
      <c r="K789" s="1438"/>
      <c r="L789" s="1463"/>
      <c r="M789" s="44"/>
      <c r="N789" s="44"/>
      <c r="O789" s="44"/>
    </row>
    <row r="790" spans="2:15">
      <c r="B790" s="44"/>
      <c r="C790" s="1172" t="s">
        <v>470</v>
      </c>
      <c r="D790" s="1172">
        <f t="shared" ref="D790:I790" si="175">D788-D789</f>
        <v>5</v>
      </c>
      <c r="E790" s="1172">
        <f t="shared" si="175"/>
        <v>2</v>
      </c>
      <c r="F790" s="1172">
        <f t="shared" si="175"/>
        <v>11</v>
      </c>
      <c r="G790" s="1172">
        <f t="shared" si="175"/>
        <v>6</v>
      </c>
      <c r="H790" s="1172">
        <f t="shared" si="175"/>
        <v>8</v>
      </c>
      <c r="I790" s="1172">
        <f t="shared" si="175"/>
        <v>4</v>
      </c>
      <c r="J790" s="1166">
        <f>SUM(D790:I790)</f>
        <v>36</v>
      </c>
      <c r="K790" s="44"/>
      <c r="L790" s="44"/>
      <c r="M790" s="44"/>
      <c r="N790" s="44"/>
      <c r="O790" s="44"/>
    </row>
    <row r="793" spans="2:15">
      <c r="B793" s="1429"/>
      <c r="C793" s="1163" t="s">
        <v>1578</v>
      </c>
      <c r="D793" s="1164" t="s">
        <v>453</v>
      </c>
      <c r="E793" s="1165" t="s">
        <v>454</v>
      </c>
      <c r="F793" s="1165" t="s">
        <v>455</v>
      </c>
      <c r="G793" s="1165" t="s">
        <v>456</v>
      </c>
      <c r="H793" s="1165" t="s">
        <v>457</v>
      </c>
      <c r="I793" s="1165" t="s">
        <v>458</v>
      </c>
      <c r="J793" s="1166" t="s">
        <v>379</v>
      </c>
      <c r="K793" s="1166" t="s">
        <v>465</v>
      </c>
      <c r="L793" s="1166" t="s">
        <v>466</v>
      </c>
      <c r="M793" s="1167" t="s">
        <v>467</v>
      </c>
      <c r="N793" s="1167" t="s">
        <v>468</v>
      </c>
      <c r="O793" s="43"/>
    </row>
    <row r="794" spans="2:15">
      <c r="B794" s="90"/>
      <c r="C794" s="1170" t="s">
        <v>461</v>
      </c>
      <c r="D794" s="1170"/>
      <c r="E794" s="1170"/>
      <c r="F794" s="1170">
        <v>319</v>
      </c>
      <c r="G794" s="1170">
        <v>319</v>
      </c>
      <c r="H794" s="1170">
        <v>175</v>
      </c>
      <c r="I794" s="1170">
        <v>84</v>
      </c>
      <c r="J794" s="1171">
        <f>SUM(D794:I794)</f>
        <v>897</v>
      </c>
      <c r="K794" s="1168">
        <f>+J795</f>
        <v>876</v>
      </c>
      <c r="L794" s="390">
        <v>869</v>
      </c>
      <c r="M794" s="96">
        <f>K794/J794*100</f>
        <v>97.658862876254176</v>
      </c>
      <c r="N794" s="189" t="s">
        <v>566</v>
      </c>
      <c r="O794" s="44"/>
    </row>
    <row r="795" spans="2:15">
      <c r="B795" s="1406" t="s">
        <v>25</v>
      </c>
      <c r="C795" s="1406">
        <v>4702112432</v>
      </c>
      <c r="D795" s="1406"/>
      <c r="E795" s="1406"/>
      <c r="F795" s="1406">
        <v>311</v>
      </c>
      <c r="G795" s="1406">
        <v>315</v>
      </c>
      <c r="H795" s="1406">
        <v>167</v>
      </c>
      <c r="I795" s="1406">
        <v>83</v>
      </c>
      <c r="J795" s="1166">
        <f>SUM(D795:I795)</f>
        <v>876</v>
      </c>
      <c r="K795" s="1438"/>
      <c r="L795" s="1463"/>
      <c r="M795" s="44"/>
      <c r="N795" s="44"/>
      <c r="O795" s="44"/>
    </row>
    <row r="796" spans="2:15">
      <c r="B796" s="44"/>
      <c r="C796" s="1172" t="s">
        <v>470</v>
      </c>
      <c r="D796" s="1172">
        <f t="shared" ref="D796:I796" si="176">D794-D795</f>
        <v>0</v>
      </c>
      <c r="E796" s="1172">
        <f t="shared" si="176"/>
        <v>0</v>
      </c>
      <c r="F796" s="1172">
        <f t="shared" si="176"/>
        <v>8</v>
      </c>
      <c r="G796" s="1172">
        <f t="shared" si="176"/>
        <v>4</v>
      </c>
      <c r="H796" s="1172">
        <f t="shared" si="176"/>
        <v>8</v>
      </c>
      <c r="I796" s="1172">
        <f t="shared" si="176"/>
        <v>1</v>
      </c>
      <c r="J796" s="1166">
        <f>SUM(D796:I796)</f>
        <v>21</v>
      </c>
      <c r="K796" s="44"/>
      <c r="L796" s="44"/>
      <c r="M796" s="44"/>
      <c r="N796" s="44"/>
      <c r="O796" s="44"/>
    </row>
    <row r="798" spans="2:15">
      <c r="B798" s="1429"/>
      <c r="C798" s="1163" t="s">
        <v>1581</v>
      </c>
      <c r="D798" s="1164" t="s">
        <v>453</v>
      </c>
      <c r="E798" s="1165" t="s">
        <v>454</v>
      </c>
      <c r="F798" s="1165" t="s">
        <v>455</v>
      </c>
      <c r="G798" s="1165" t="s">
        <v>456</v>
      </c>
      <c r="H798" s="1165" t="s">
        <v>457</v>
      </c>
      <c r="I798" s="1165" t="s">
        <v>458</v>
      </c>
      <c r="J798" s="1166" t="s">
        <v>379</v>
      </c>
      <c r="K798" s="1166" t="s">
        <v>465</v>
      </c>
      <c r="L798" s="1166" t="s">
        <v>466</v>
      </c>
      <c r="M798" s="1167" t="s">
        <v>467</v>
      </c>
      <c r="N798" s="1167" t="s">
        <v>468</v>
      </c>
      <c r="O798" s="43"/>
    </row>
    <row r="799" spans="2:15">
      <c r="B799" s="90"/>
      <c r="C799" s="1170" t="s">
        <v>461</v>
      </c>
      <c r="D799" s="1170">
        <v>51</v>
      </c>
      <c r="E799" s="1170">
        <v>199</v>
      </c>
      <c r="F799" s="1170">
        <v>452</v>
      </c>
      <c r="G799" s="1170">
        <v>366</v>
      </c>
      <c r="H799" s="1170">
        <v>160</v>
      </c>
      <c r="I799" s="1170">
        <v>96</v>
      </c>
      <c r="J799" s="1171">
        <f>SUM(D799:I799)</f>
        <v>1324</v>
      </c>
      <c r="K799" s="1168">
        <f>+J800</f>
        <v>1281</v>
      </c>
      <c r="L799" s="390">
        <v>1250</v>
      </c>
      <c r="M799" s="96">
        <f>K799/J799*100</f>
        <v>96.752265861027183</v>
      </c>
      <c r="N799" s="189" t="s">
        <v>1082</v>
      </c>
      <c r="O799" s="44"/>
    </row>
    <row r="800" spans="2:15">
      <c r="B800" s="1406" t="s">
        <v>25</v>
      </c>
      <c r="C800" s="1406">
        <v>4702112433</v>
      </c>
      <c r="D800" s="1406">
        <v>45</v>
      </c>
      <c r="E800" s="1406">
        <v>195</v>
      </c>
      <c r="F800" s="1406">
        <v>440</v>
      </c>
      <c r="G800" s="1406">
        <v>357</v>
      </c>
      <c r="H800" s="1406">
        <v>152</v>
      </c>
      <c r="I800" s="1406">
        <v>92</v>
      </c>
      <c r="J800" s="1166">
        <f>SUM(D800:I800)</f>
        <v>1281</v>
      </c>
      <c r="K800" s="1438"/>
      <c r="L800" s="1463"/>
      <c r="M800" s="44"/>
      <c r="N800" s="44"/>
      <c r="O800" s="44"/>
    </row>
    <row r="801" spans="1:15">
      <c r="B801" s="44"/>
      <c r="C801" s="1172" t="s">
        <v>470</v>
      </c>
      <c r="D801" s="1172">
        <f t="shared" ref="D801:I801" si="177">D799-D800</f>
        <v>6</v>
      </c>
      <c r="E801" s="1172">
        <f t="shared" si="177"/>
        <v>4</v>
      </c>
      <c r="F801" s="1172">
        <f t="shared" si="177"/>
        <v>12</v>
      </c>
      <c r="G801" s="1172">
        <f t="shared" si="177"/>
        <v>9</v>
      </c>
      <c r="H801" s="1172">
        <f t="shared" si="177"/>
        <v>8</v>
      </c>
      <c r="I801" s="1172">
        <f t="shared" si="177"/>
        <v>4</v>
      </c>
      <c r="J801" s="1166">
        <f>SUM(D801:I801)</f>
        <v>43</v>
      </c>
      <c r="K801" s="44"/>
      <c r="L801" s="44"/>
      <c r="M801" s="44"/>
      <c r="N801" s="44"/>
      <c r="O801" s="44"/>
    </row>
    <row r="804" spans="1:15">
      <c r="B804" s="1429"/>
      <c r="C804" s="1163" t="s">
        <v>1582</v>
      </c>
      <c r="D804" s="1164" t="s">
        <v>453</v>
      </c>
      <c r="E804" s="1165" t="s">
        <v>454</v>
      </c>
      <c r="F804" s="1165" t="s">
        <v>455</v>
      </c>
      <c r="G804" s="1165" t="s">
        <v>456</v>
      </c>
      <c r="H804" s="1165" t="s">
        <v>457</v>
      </c>
      <c r="I804" s="1165" t="s">
        <v>458</v>
      </c>
      <c r="J804" s="1166" t="s">
        <v>379</v>
      </c>
      <c r="K804" s="1166" t="s">
        <v>465</v>
      </c>
      <c r="L804" s="1166" t="s">
        <v>466</v>
      </c>
      <c r="M804" s="1167" t="s">
        <v>467</v>
      </c>
      <c r="N804" s="1167" t="s">
        <v>468</v>
      </c>
      <c r="O804" s="43"/>
    </row>
    <row r="805" spans="1:15">
      <c r="B805" s="90"/>
      <c r="C805" s="1170" t="s">
        <v>461</v>
      </c>
      <c r="D805" s="1170">
        <v>24</v>
      </c>
      <c r="E805" s="1170">
        <v>134</v>
      </c>
      <c r="F805" s="1170">
        <v>420</v>
      </c>
      <c r="G805" s="1170">
        <v>430</v>
      </c>
      <c r="H805" s="1170">
        <v>152</v>
      </c>
      <c r="I805" s="1170"/>
      <c r="J805" s="1171">
        <f>SUM(D805:I805)</f>
        <v>1160</v>
      </c>
      <c r="K805" s="1168">
        <f>+J806</f>
        <v>1148</v>
      </c>
      <c r="L805" s="390">
        <v>1127</v>
      </c>
      <c r="M805" s="96">
        <f>K805/J805*100</f>
        <v>98.965517241379303</v>
      </c>
      <c r="N805" s="189" t="s">
        <v>334</v>
      </c>
      <c r="O805" s="44"/>
    </row>
    <row r="806" spans="1:15">
      <c r="B806" s="1406" t="s">
        <v>25</v>
      </c>
      <c r="C806" s="1406">
        <v>4702112434</v>
      </c>
      <c r="D806" s="1406">
        <v>23</v>
      </c>
      <c r="E806" s="1406">
        <v>131</v>
      </c>
      <c r="F806" s="1406">
        <v>414</v>
      </c>
      <c r="G806" s="1406">
        <v>431</v>
      </c>
      <c r="H806" s="1406">
        <v>149</v>
      </c>
      <c r="I806" s="1406"/>
      <c r="J806" s="1166">
        <f>SUM(D806:I806)</f>
        <v>1148</v>
      </c>
      <c r="K806" s="1438"/>
      <c r="L806" s="1463"/>
      <c r="M806" s="44"/>
      <c r="N806" s="44"/>
      <c r="O806" s="44"/>
    </row>
    <row r="807" spans="1:15">
      <c r="B807" s="44"/>
      <c r="C807" s="1172" t="s">
        <v>470</v>
      </c>
      <c r="D807" s="1172">
        <f t="shared" ref="D807:I807" si="178">D805-D806</f>
        <v>1</v>
      </c>
      <c r="E807" s="1172">
        <f t="shared" si="178"/>
        <v>3</v>
      </c>
      <c r="F807" s="1172">
        <f t="shared" si="178"/>
        <v>6</v>
      </c>
      <c r="G807" s="1172">
        <f t="shared" si="178"/>
        <v>-1</v>
      </c>
      <c r="H807" s="1172">
        <f t="shared" si="178"/>
        <v>3</v>
      </c>
      <c r="I807" s="1172">
        <f t="shared" si="178"/>
        <v>0</v>
      </c>
      <c r="J807" s="1166">
        <f>SUM(D807:I807)</f>
        <v>12</v>
      </c>
      <c r="K807" s="44"/>
      <c r="L807" s="44"/>
      <c r="M807" s="44"/>
      <c r="N807" s="44"/>
      <c r="O807" s="44"/>
    </row>
    <row r="808" spans="1:15">
      <c r="F808" s="120">
        <v>415</v>
      </c>
      <c r="G808" s="120">
        <v>430</v>
      </c>
    </row>
    <row r="810" spans="1:15">
      <c r="B810" s="1429"/>
      <c r="C810" s="1163" t="s">
        <v>1583</v>
      </c>
      <c r="D810" s="1164" t="s">
        <v>453</v>
      </c>
      <c r="E810" s="1165" t="s">
        <v>454</v>
      </c>
      <c r="F810" s="1165" t="s">
        <v>455</v>
      </c>
      <c r="G810" s="1165" t="s">
        <v>456</v>
      </c>
      <c r="H810" s="1165" t="s">
        <v>457</v>
      </c>
      <c r="I810" s="1165" t="s">
        <v>458</v>
      </c>
      <c r="J810" s="1166" t="s">
        <v>379</v>
      </c>
      <c r="K810" s="1166" t="s">
        <v>465</v>
      </c>
      <c r="L810" s="1166" t="s">
        <v>466</v>
      </c>
      <c r="M810" s="1167" t="s">
        <v>467</v>
      </c>
      <c r="N810" s="1167" t="s">
        <v>468</v>
      </c>
      <c r="O810" s="43"/>
    </row>
    <row r="811" spans="1:15">
      <c r="B811" s="90"/>
      <c r="C811" s="1170" t="s">
        <v>461</v>
      </c>
      <c r="D811" s="1170"/>
      <c r="E811" s="1170">
        <v>76</v>
      </c>
      <c r="F811" s="1170">
        <v>207</v>
      </c>
      <c r="G811" s="1170">
        <v>296</v>
      </c>
      <c r="H811" s="1170">
        <v>121</v>
      </c>
      <c r="I811" s="1170"/>
      <c r="J811" s="1171">
        <f>SUM(D811:I811)</f>
        <v>700</v>
      </c>
      <c r="K811" s="1168">
        <f>+J812</f>
        <v>684</v>
      </c>
      <c r="L811" s="390">
        <v>679</v>
      </c>
      <c r="M811" s="96">
        <f>K811/J811*100</f>
        <v>97.714285714285708</v>
      </c>
      <c r="N811" s="189" t="s">
        <v>566</v>
      </c>
      <c r="O811" s="44"/>
    </row>
    <row r="812" spans="1:15">
      <c r="B812" s="1406" t="s">
        <v>25</v>
      </c>
      <c r="C812" s="1406">
        <v>4702112434</v>
      </c>
      <c r="D812" s="1406"/>
      <c r="E812" s="1406">
        <v>73</v>
      </c>
      <c r="F812" s="1406">
        <v>198</v>
      </c>
      <c r="G812" s="1406">
        <v>293</v>
      </c>
      <c r="H812" s="1406">
        <v>120</v>
      </c>
      <c r="I812" s="1406"/>
      <c r="J812" s="1166">
        <f>SUM(D812:I812)</f>
        <v>684</v>
      </c>
      <c r="K812" s="1438"/>
      <c r="L812" s="1463"/>
      <c r="M812" s="44"/>
      <c r="N812" s="44"/>
      <c r="O812" s="44"/>
    </row>
    <row r="813" spans="1:15">
      <c r="B813" s="44"/>
      <c r="C813" s="1172" t="s">
        <v>470</v>
      </c>
      <c r="D813" s="1172">
        <f t="shared" ref="D813:I813" si="179">D811-D812</f>
        <v>0</v>
      </c>
      <c r="E813" s="1172">
        <f t="shared" si="179"/>
        <v>3</v>
      </c>
      <c r="F813" s="1172">
        <f t="shared" si="179"/>
        <v>9</v>
      </c>
      <c r="G813" s="1172">
        <f t="shared" si="179"/>
        <v>3</v>
      </c>
      <c r="H813" s="1172">
        <f t="shared" si="179"/>
        <v>1</v>
      </c>
      <c r="I813" s="1172">
        <f t="shared" si="179"/>
        <v>0</v>
      </c>
      <c r="J813" s="1166">
        <f>SUM(D813:I813)</f>
        <v>16</v>
      </c>
      <c r="K813" s="44"/>
      <c r="L813" s="44"/>
      <c r="M813" s="44"/>
      <c r="N813" s="44"/>
      <c r="O813" s="44"/>
    </row>
    <row r="815" spans="1:15" ht="12" thickBot="1"/>
    <row r="816" spans="1:15" s="80" customFormat="1" ht="12" thickBot="1">
      <c r="A816" s="79"/>
      <c r="F816" s="1985" t="s">
        <v>1802</v>
      </c>
      <c r="G816" s="1986"/>
      <c r="H816" s="1986"/>
      <c r="I816" s="1986"/>
      <c r="J816" s="1986"/>
      <c r="K816" s="1986"/>
      <c r="L816" s="1987"/>
    </row>
    <row r="819" spans="2:15">
      <c r="B819" s="1541"/>
      <c r="C819" s="1163" t="s">
        <v>414</v>
      </c>
      <c r="D819" s="1164" t="s">
        <v>453</v>
      </c>
      <c r="E819" s="1165" t="s">
        <v>454</v>
      </c>
      <c r="F819" s="1165" t="s">
        <v>455</v>
      </c>
      <c r="G819" s="1165" t="s">
        <v>456</v>
      </c>
      <c r="H819" s="1165" t="s">
        <v>457</v>
      </c>
      <c r="I819" s="1165" t="s">
        <v>458</v>
      </c>
      <c r="J819" s="1166" t="s">
        <v>379</v>
      </c>
      <c r="K819" s="1166" t="s">
        <v>465</v>
      </c>
      <c r="L819" s="1166" t="s">
        <v>466</v>
      </c>
      <c r="M819" s="1167" t="s">
        <v>467</v>
      </c>
      <c r="N819" s="1167" t="s">
        <v>468</v>
      </c>
      <c r="O819" s="43"/>
    </row>
    <row r="820" spans="2:15">
      <c r="B820" s="90"/>
      <c r="C820" s="1170" t="s">
        <v>461</v>
      </c>
      <c r="D820" s="1170">
        <v>56</v>
      </c>
      <c r="E820" s="1170">
        <v>380</v>
      </c>
      <c r="F820" s="1170">
        <v>787</v>
      </c>
      <c r="G820" s="1170">
        <v>779</v>
      </c>
      <c r="H820" s="1170">
        <v>454</v>
      </c>
      <c r="I820" s="1170">
        <v>176</v>
      </c>
      <c r="J820" s="1171">
        <f t="shared" ref="J820:J830" si="180">SUM(D820:I820)</f>
        <v>2632</v>
      </c>
      <c r="K820" s="1168">
        <f>+J831</f>
        <v>2607</v>
      </c>
      <c r="L820" s="390">
        <v>2589</v>
      </c>
      <c r="M820" s="96">
        <f>K820/J820*100</f>
        <v>99.050151975683889</v>
      </c>
      <c r="N820" s="189" t="s">
        <v>416</v>
      </c>
      <c r="O820" s="44"/>
    </row>
    <row r="821" spans="2:15">
      <c r="B821" s="75" t="s">
        <v>43</v>
      </c>
      <c r="C821" s="75">
        <v>4702067317</v>
      </c>
      <c r="D821" s="75"/>
      <c r="E821" s="75">
        <v>1</v>
      </c>
      <c r="F821" s="75">
        <v>3</v>
      </c>
      <c r="G821" s="75">
        <v>5</v>
      </c>
      <c r="H821" s="75">
        <v>2</v>
      </c>
      <c r="I821" s="75">
        <v>1</v>
      </c>
      <c r="J821" s="1166">
        <f t="shared" si="180"/>
        <v>12</v>
      </c>
      <c r="K821" s="1439">
        <v>46089</v>
      </c>
      <c r="L821" s="1440" t="s">
        <v>609</v>
      </c>
      <c r="M821" s="44"/>
      <c r="N821" s="44"/>
      <c r="O821" s="44"/>
    </row>
    <row r="822" spans="2:15">
      <c r="B822" s="75" t="s">
        <v>102</v>
      </c>
      <c r="C822" s="75">
        <v>4702067316</v>
      </c>
      <c r="D822" s="75">
        <v>5</v>
      </c>
      <c r="E822" s="75">
        <v>44</v>
      </c>
      <c r="F822" s="75">
        <v>145</v>
      </c>
      <c r="G822" s="75">
        <v>183</v>
      </c>
      <c r="H822" s="75">
        <v>126</v>
      </c>
      <c r="I822" s="75">
        <v>64</v>
      </c>
      <c r="J822" s="1166">
        <f t="shared" si="180"/>
        <v>567</v>
      </c>
      <c r="K822" s="1439">
        <v>46089</v>
      </c>
      <c r="L822" s="1440" t="s">
        <v>609</v>
      </c>
      <c r="M822" s="44"/>
      <c r="N822" s="44"/>
      <c r="O822" s="44"/>
    </row>
    <row r="823" spans="2:15">
      <c r="B823" s="75" t="s">
        <v>102</v>
      </c>
      <c r="C823" s="75">
        <v>4702067315</v>
      </c>
      <c r="D823" s="75">
        <v>4</v>
      </c>
      <c r="E823" s="75">
        <v>84</v>
      </c>
      <c r="F823" s="75">
        <v>191</v>
      </c>
      <c r="G823" s="75">
        <v>197</v>
      </c>
      <c r="H823" s="75">
        <v>121</v>
      </c>
      <c r="I823" s="75">
        <v>61</v>
      </c>
      <c r="J823" s="1166">
        <f t="shared" si="180"/>
        <v>658</v>
      </c>
      <c r="K823" s="1439">
        <v>46089</v>
      </c>
      <c r="L823" s="1440" t="s">
        <v>609</v>
      </c>
      <c r="M823" s="44"/>
      <c r="N823" s="44"/>
      <c r="O823" s="44"/>
    </row>
    <row r="824" spans="2:15">
      <c r="B824" s="75" t="s">
        <v>25</v>
      </c>
      <c r="C824" s="75">
        <v>4702067314</v>
      </c>
      <c r="D824" s="75">
        <v>33</v>
      </c>
      <c r="E824" s="75">
        <v>128</v>
      </c>
      <c r="F824" s="75">
        <v>243</v>
      </c>
      <c r="G824" s="75">
        <v>232</v>
      </c>
      <c r="H824" s="75">
        <v>148</v>
      </c>
      <c r="I824" s="75">
        <v>44</v>
      </c>
      <c r="J824" s="1166">
        <f t="shared" si="180"/>
        <v>828</v>
      </c>
      <c r="K824" s="1439">
        <v>46089</v>
      </c>
      <c r="L824" s="1440" t="s">
        <v>609</v>
      </c>
      <c r="M824" s="44"/>
      <c r="N824" s="44"/>
      <c r="O824" s="44"/>
    </row>
    <row r="825" spans="2:15">
      <c r="B825" s="74" t="s">
        <v>71</v>
      </c>
      <c r="C825" s="74">
        <v>4702067318</v>
      </c>
      <c r="D825" s="74">
        <v>2</v>
      </c>
      <c r="E825" s="74">
        <v>9</v>
      </c>
      <c r="F825" s="74">
        <v>13</v>
      </c>
      <c r="G825" s="74">
        <v>8</v>
      </c>
      <c r="H825" s="74">
        <v>2</v>
      </c>
      <c r="I825" s="74">
        <v>1</v>
      </c>
      <c r="J825" s="1166">
        <f t="shared" si="180"/>
        <v>35</v>
      </c>
      <c r="K825" s="1436">
        <v>46117</v>
      </c>
      <c r="L825" s="110"/>
      <c r="M825" s="44"/>
      <c r="N825" s="44"/>
      <c r="O825" s="44"/>
    </row>
    <row r="826" spans="2:15">
      <c r="B826" s="74" t="s">
        <v>71</v>
      </c>
      <c r="C826" s="74">
        <v>4702067319</v>
      </c>
      <c r="D826" s="74">
        <v>1</v>
      </c>
      <c r="E826" s="74">
        <v>22</v>
      </c>
      <c r="F826" s="74">
        <v>37</v>
      </c>
      <c r="G826" s="74">
        <v>29</v>
      </c>
      <c r="H826" s="74">
        <v>12</v>
      </c>
      <c r="I826" s="74"/>
      <c r="J826" s="1166">
        <f t="shared" si="180"/>
        <v>101</v>
      </c>
      <c r="K826" s="1436">
        <v>46117</v>
      </c>
      <c r="L826" s="110"/>
      <c r="M826" s="44"/>
      <c r="N826" s="44"/>
      <c r="O826" s="44"/>
    </row>
    <row r="827" spans="2:15">
      <c r="B827" s="74" t="s">
        <v>71</v>
      </c>
      <c r="C827" s="74">
        <v>4702067320</v>
      </c>
      <c r="D827" s="74">
        <v>5</v>
      </c>
      <c r="E827" s="74">
        <v>24</v>
      </c>
      <c r="F827" s="74">
        <v>36</v>
      </c>
      <c r="G827" s="74">
        <v>26</v>
      </c>
      <c r="H827" s="74">
        <v>11</v>
      </c>
      <c r="I827" s="74">
        <v>3</v>
      </c>
      <c r="J827" s="1166">
        <f t="shared" si="180"/>
        <v>105</v>
      </c>
      <c r="K827" s="1436">
        <v>46117</v>
      </c>
      <c r="L827" s="110"/>
      <c r="M827" s="44"/>
      <c r="N827" s="44"/>
      <c r="O827" s="44"/>
    </row>
    <row r="828" spans="2:15">
      <c r="B828" s="74" t="s">
        <v>238</v>
      </c>
      <c r="C828" s="74">
        <v>4702067321</v>
      </c>
      <c r="D828" s="74"/>
      <c r="E828" s="74">
        <v>44</v>
      </c>
      <c r="F828" s="74">
        <v>88</v>
      </c>
      <c r="G828" s="74">
        <v>82</v>
      </c>
      <c r="H828" s="74">
        <v>27</v>
      </c>
      <c r="I828" s="74"/>
      <c r="J828" s="1166">
        <f t="shared" si="180"/>
        <v>241</v>
      </c>
      <c r="K828" s="1437">
        <v>46110</v>
      </c>
      <c r="L828" s="110"/>
      <c r="M828" s="44"/>
      <c r="N828" s="44"/>
      <c r="O828" s="44"/>
    </row>
    <row r="829" spans="2:15">
      <c r="B829" s="74" t="s">
        <v>187</v>
      </c>
      <c r="C829" s="74">
        <v>4702067322</v>
      </c>
      <c r="D829" s="74">
        <v>5</v>
      </c>
      <c r="E829" s="74">
        <v>17</v>
      </c>
      <c r="F829" s="74">
        <v>22</v>
      </c>
      <c r="G829" s="74">
        <v>13</v>
      </c>
      <c r="H829" s="74">
        <v>2</v>
      </c>
      <c r="I829" s="74">
        <v>1</v>
      </c>
      <c r="J829" s="1166">
        <f t="shared" si="180"/>
        <v>60</v>
      </c>
      <c r="K829" s="1436">
        <v>46103</v>
      </c>
      <c r="L829" s="110"/>
      <c r="M829" s="44"/>
      <c r="N829" s="44"/>
      <c r="O829" s="44"/>
    </row>
    <row r="830" spans="2:15">
      <c r="B830" s="44"/>
      <c r="C830" s="1172" t="s">
        <v>470</v>
      </c>
      <c r="D830" s="1172">
        <f t="shared" ref="D830:I830" si="181">D820-D821-D822-D823-D824-D825-D826-D827-D828-D829</f>
        <v>1</v>
      </c>
      <c r="E830" s="1172">
        <f t="shared" si="181"/>
        <v>7</v>
      </c>
      <c r="F830" s="1172">
        <f t="shared" si="181"/>
        <v>9</v>
      </c>
      <c r="G830" s="1172">
        <f t="shared" si="181"/>
        <v>4</v>
      </c>
      <c r="H830" s="1172">
        <f t="shared" si="181"/>
        <v>3</v>
      </c>
      <c r="I830" s="1172">
        <f t="shared" si="181"/>
        <v>1</v>
      </c>
      <c r="J830" s="1166">
        <f t="shared" si="180"/>
        <v>25</v>
      </c>
      <c r="K830" s="44"/>
      <c r="L830" s="44"/>
      <c r="M830" s="44"/>
      <c r="N830" s="44"/>
      <c r="O830" s="44"/>
    </row>
    <row r="831" spans="2:15">
      <c r="C831" s="1173" t="s">
        <v>379</v>
      </c>
      <c r="D831" s="1173">
        <f>SUM(D821:D829)</f>
        <v>55</v>
      </c>
      <c r="E831" s="1173">
        <f t="shared" ref="E831:J831" si="182">SUM(E821:E829)</f>
        <v>373</v>
      </c>
      <c r="F831" s="1173">
        <f t="shared" si="182"/>
        <v>778</v>
      </c>
      <c r="G831" s="1173">
        <f t="shared" si="182"/>
        <v>775</v>
      </c>
      <c r="H831" s="1173">
        <f t="shared" si="182"/>
        <v>451</v>
      </c>
      <c r="I831" s="1173">
        <f t="shared" si="182"/>
        <v>175</v>
      </c>
      <c r="J831" s="1166">
        <f t="shared" si="182"/>
        <v>2607</v>
      </c>
    </row>
    <row r="833" spans="2:15">
      <c r="B833" s="1541"/>
      <c r="C833" s="1163" t="s">
        <v>417</v>
      </c>
      <c r="D833" s="1164" t="s">
        <v>453</v>
      </c>
      <c r="E833" s="1165" t="s">
        <v>454</v>
      </c>
      <c r="F833" s="1165" t="s">
        <v>455</v>
      </c>
      <c r="G833" s="1165" t="s">
        <v>456</v>
      </c>
      <c r="H833" s="1165" t="s">
        <v>457</v>
      </c>
      <c r="I833" s="1165" t="s">
        <v>458</v>
      </c>
      <c r="J833" s="1166" t="s">
        <v>379</v>
      </c>
      <c r="K833" s="1166" t="s">
        <v>465</v>
      </c>
      <c r="L833" s="1166" t="s">
        <v>466</v>
      </c>
      <c r="M833" s="1167" t="s">
        <v>467</v>
      </c>
      <c r="N833" s="1167" t="s">
        <v>468</v>
      </c>
      <c r="O833" s="43"/>
    </row>
    <row r="834" spans="2:15">
      <c r="B834" s="90"/>
      <c r="C834" s="1170" t="s">
        <v>461</v>
      </c>
      <c r="D834" s="1170">
        <v>151</v>
      </c>
      <c r="E834" s="1170">
        <v>764</v>
      </c>
      <c r="F834" s="1170">
        <v>1254</v>
      </c>
      <c r="G834" s="1170">
        <v>974</v>
      </c>
      <c r="H834" s="1170">
        <v>382</v>
      </c>
      <c r="I834" s="1170">
        <v>122</v>
      </c>
      <c r="J834" s="1171">
        <f t="shared" ref="J834:J842" si="183">SUM(D834:I834)</f>
        <v>3647</v>
      </c>
      <c r="K834" s="1168">
        <f>+J843</f>
        <v>3593</v>
      </c>
      <c r="L834" s="390">
        <v>3570</v>
      </c>
      <c r="M834" s="96">
        <f>K834/J834*100</f>
        <v>98.519330956950924</v>
      </c>
      <c r="N834" s="189" t="s">
        <v>419</v>
      </c>
      <c r="O834" s="44"/>
    </row>
    <row r="835" spans="2:15">
      <c r="B835" s="75" t="s">
        <v>25</v>
      </c>
      <c r="C835" s="75">
        <v>4702067323</v>
      </c>
      <c r="D835" s="75">
        <v>8</v>
      </c>
      <c r="E835" s="75">
        <v>111</v>
      </c>
      <c r="F835" s="75">
        <v>243</v>
      </c>
      <c r="G835" s="75">
        <v>245</v>
      </c>
      <c r="H835" s="75">
        <v>150</v>
      </c>
      <c r="I835" s="75">
        <v>44</v>
      </c>
      <c r="J835" s="1166">
        <f t="shared" si="183"/>
        <v>801</v>
      </c>
      <c r="K835" s="1439">
        <v>46089</v>
      </c>
      <c r="L835" s="1440" t="s">
        <v>609</v>
      </c>
      <c r="M835" s="44"/>
      <c r="N835" s="44"/>
      <c r="O835" s="44"/>
    </row>
    <row r="836" spans="2:15">
      <c r="B836" s="1406" t="s">
        <v>71</v>
      </c>
      <c r="C836" s="1406">
        <v>4702067324</v>
      </c>
      <c r="D836" s="1406">
        <v>17</v>
      </c>
      <c r="E836" s="1406">
        <v>75</v>
      </c>
      <c r="F836" s="1406">
        <v>107</v>
      </c>
      <c r="G836" s="1406">
        <v>64</v>
      </c>
      <c r="H836" s="1406">
        <v>20</v>
      </c>
      <c r="I836" s="1406">
        <v>7</v>
      </c>
      <c r="J836" s="1166">
        <f t="shared" si="183"/>
        <v>290</v>
      </c>
      <c r="K836" s="1438">
        <v>46117</v>
      </c>
      <c r="L836" s="110"/>
      <c r="M836" s="44"/>
      <c r="N836" s="44"/>
      <c r="O836" s="44"/>
    </row>
    <row r="837" spans="2:15">
      <c r="B837" s="74" t="s">
        <v>71</v>
      </c>
      <c r="C837" s="74">
        <v>4702067325</v>
      </c>
      <c r="D837" s="74">
        <v>3</v>
      </c>
      <c r="E837" s="74">
        <v>31</v>
      </c>
      <c r="F837" s="74">
        <v>56</v>
      </c>
      <c r="G837" s="74">
        <v>45</v>
      </c>
      <c r="H837" s="74">
        <v>13</v>
      </c>
      <c r="I837" s="74">
        <v>1</v>
      </c>
      <c r="J837" s="1166">
        <f t="shared" si="183"/>
        <v>149</v>
      </c>
      <c r="K837" s="1436">
        <v>46117</v>
      </c>
      <c r="L837" s="110"/>
      <c r="M837" s="44"/>
      <c r="N837" s="44"/>
      <c r="O837" s="44">
        <f>207+65+45</f>
        <v>317</v>
      </c>
    </row>
    <row r="838" spans="2:15">
      <c r="B838" s="74" t="s">
        <v>71</v>
      </c>
      <c r="C838" s="74">
        <v>4702067326</v>
      </c>
      <c r="D838" s="74">
        <v>27</v>
      </c>
      <c r="E838" s="74">
        <v>146</v>
      </c>
      <c r="F838" s="74">
        <v>261</v>
      </c>
      <c r="G838" s="74">
        <v>207</v>
      </c>
      <c r="H838" s="74">
        <v>93</v>
      </c>
      <c r="I838" s="74">
        <v>32</v>
      </c>
      <c r="J838" s="1166">
        <f t="shared" si="183"/>
        <v>766</v>
      </c>
      <c r="K838" s="1436">
        <v>46117</v>
      </c>
      <c r="L838" s="110"/>
      <c r="M838" s="44"/>
      <c r="N838" s="44"/>
      <c r="O838" s="44">
        <v>21</v>
      </c>
    </row>
    <row r="839" spans="2:15">
      <c r="B839" s="74" t="s">
        <v>238</v>
      </c>
      <c r="C839" s="74">
        <v>4702067327</v>
      </c>
      <c r="D839" s="74"/>
      <c r="E839" s="74">
        <v>7</v>
      </c>
      <c r="F839" s="74">
        <v>15</v>
      </c>
      <c r="G839" s="74">
        <v>23</v>
      </c>
      <c r="H839" s="74">
        <v>17</v>
      </c>
      <c r="I839" s="74">
        <v>3</v>
      </c>
      <c r="J839" s="1166">
        <f t="shared" si="183"/>
        <v>65</v>
      </c>
      <c r="K839" s="1436">
        <v>46110</v>
      </c>
      <c r="L839" s="110"/>
      <c r="M839" s="44"/>
      <c r="N839" s="44"/>
      <c r="O839" s="44"/>
    </row>
    <row r="840" spans="2:15">
      <c r="B840" s="74" t="s">
        <v>238</v>
      </c>
      <c r="C840" s="74">
        <v>4702067328</v>
      </c>
      <c r="D840" s="74">
        <v>10</v>
      </c>
      <c r="E840" s="74">
        <v>100</v>
      </c>
      <c r="F840" s="74">
        <v>180</v>
      </c>
      <c r="G840" s="74">
        <v>160</v>
      </c>
      <c r="H840" s="74">
        <v>40</v>
      </c>
      <c r="I840" s="74">
        <v>10</v>
      </c>
      <c r="J840" s="1166">
        <f t="shared" si="183"/>
        <v>500</v>
      </c>
      <c r="K840" s="1436">
        <v>46110</v>
      </c>
      <c r="L840" s="110"/>
      <c r="M840" s="44"/>
      <c r="N840" s="44"/>
      <c r="O840" s="44"/>
    </row>
    <row r="841" spans="2:15">
      <c r="B841" s="74" t="s">
        <v>187</v>
      </c>
      <c r="C841" s="74">
        <v>4702067329</v>
      </c>
      <c r="D841" s="74">
        <v>82</v>
      </c>
      <c r="E841" s="74">
        <v>283</v>
      </c>
      <c r="F841" s="74">
        <v>376</v>
      </c>
      <c r="G841" s="74">
        <v>220</v>
      </c>
      <c r="H841" s="74">
        <v>41</v>
      </c>
      <c r="I841" s="74">
        <v>20</v>
      </c>
      <c r="J841" s="1166">
        <f t="shared" si="183"/>
        <v>1022</v>
      </c>
      <c r="K841" s="1436">
        <v>46103</v>
      </c>
      <c r="L841" s="110"/>
      <c r="M841" s="44"/>
      <c r="N841" s="44"/>
      <c r="O841" s="44"/>
    </row>
    <row r="842" spans="2:15">
      <c r="B842" s="44"/>
      <c r="C842" s="1172" t="s">
        <v>470</v>
      </c>
      <c r="D842" s="1172">
        <f>D834-D835-D836-D837-D838-D839-D840-D841</f>
        <v>4</v>
      </c>
      <c r="E842" s="1172">
        <f t="shared" ref="E842:I842" si="184">E834-E835-E836-E837-E838-E839-E840-E841</f>
        <v>11</v>
      </c>
      <c r="F842" s="1172">
        <f t="shared" si="184"/>
        <v>16</v>
      </c>
      <c r="G842" s="1172">
        <f t="shared" si="184"/>
        <v>10</v>
      </c>
      <c r="H842" s="1172">
        <f t="shared" si="184"/>
        <v>8</v>
      </c>
      <c r="I842" s="1172">
        <f t="shared" si="184"/>
        <v>5</v>
      </c>
      <c r="J842" s="1166">
        <f t="shared" si="183"/>
        <v>54</v>
      </c>
      <c r="K842" s="44"/>
      <c r="L842" s="44"/>
      <c r="M842" s="44"/>
      <c r="N842" s="44"/>
      <c r="O842" s="44"/>
    </row>
    <row r="843" spans="2:15">
      <c r="C843" s="1173" t="s">
        <v>379</v>
      </c>
      <c r="D843" s="1173">
        <f>SUM(D835:D841)</f>
        <v>147</v>
      </c>
      <c r="E843" s="1173">
        <f t="shared" ref="E843:J843" si="185">SUM(E835:E841)</f>
        <v>753</v>
      </c>
      <c r="F843" s="1173">
        <f t="shared" si="185"/>
        <v>1238</v>
      </c>
      <c r="G843" s="1173">
        <f t="shared" si="185"/>
        <v>964</v>
      </c>
      <c r="H843" s="1173">
        <f>SUM(H835:H841)</f>
        <v>374</v>
      </c>
      <c r="I843" s="1173">
        <f>SUM(I835:I841)</f>
        <v>117</v>
      </c>
      <c r="J843" s="1166">
        <f t="shared" si="185"/>
        <v>3593</v>
      </c>
    </row>
    <row r="844" spans="2:15">
      <c r="C844" s="1793"/>
      <c r="D844" s="1793"/>
      <c r="E844" s="1793">
        <v>11</v>
      </c>
      <c r="F844" s="1793"/>
      <c r="G844" s="1793">
        <v>21</v>
      </c>
      <c r="H844" s="1793"/>
      <c r="I844" s="1793"/>
      <c r="J844" s="1794"/>
    </row>
    <row r="845" spans="2:15">
      <c r="C845" s="1793"/>
      <c r="D845" s="1795">
        <v>41</v>
      </c>
      <c r="E845" s="1795">
        <v>263</v>
      </c>
      <c r="F845" s="1795">
        <v>5</v>
      </c>
      <c r="G845" s="1795">
        <v>367</v>
      </c>
      <c r="H845" s="1795">
        <v>114</v>
      </c>
      <c r="I845" s="1795">
        <v>18</v>
      </c>
      <c r="J845" s="1794"/>
    </row>
    <row r="846" spans="2:15">
      <c r="C846" s="1793"/>
      <c r="D846" s="1793"/>
      <c r="E846" s="1793"/>
      <c r="F846" s="1793"/>
      <c r="G846" s="1793"/>
      <c r="H846" s="1793">
        <v>12</v>
      </c>
      <c r="I846" s="1793">
        <v>20</v>
      </c>
      <c r="J846" s="1794"/>
    </row>
    <row r="847" spans="2:15">
      <c r="C847" s="74">
        <v>4702067326</v>
      </c>
      <c r="D847" s="1796"/>
      <c r="E847" s="1796">
        <f>146+11</f>
        <v>157</v>
      </c>
      <c r="F847" s="1796"/>
      <c r="G847" s="1796">
        <f>207+G844</f>
        <v>228</v>
      </c>
      <c r="H847" s="1796">
        <f>93-H846</f>
        <v>81</v>
      </c>
      <c r="I847" s="1796">
        <f>32-I846</f>
        <v>12</v>
      </c>
    </row>
    <row r="848" spans="2:15" s="1144" customFormat="1"/>
    <row r="849" spans="2:15">
      <c r="B849" s="1541"/>
      <c r="C849" s="1163" t="s">
        <v>431</v>
      </c>
      <c r="D849" s="1164" t="s">
        <v>453</v>
      </c>
      <c r="E849" s="1165" t="s">
        <v>454</v>
      </c>
      <c r="F849" s="1165" t="s">
        <v>455</v>
      </c>
      <c r="G849" s="1165" t="s">
        <v>456</v>
      </c>
      <c r="H849" s="1165" t="s">
        <v>457</v>
      </c>
      <c r="I849" s="1165" t="s">
        <v>458</v>
      </c>
      <c r="J849" s="1166" t="s">
        <v>379</v>
      </c>
      <c r="K849" s="1166" t="s">
        <v>465</v>
      </c>
      <c r="L849" s="1166" t="s">
        <v>466</v>
      </c>
      <c r="M849" s="1167" t="s">
        <v>467</v>
      </c>
      <c r="N849" s="1167" t="s">
        <v>468</v>
      </c>
      <c r="O849" s="43"/>
    </row>
    <row r="850" spans="2:15">
      <c r="B850" s="90"/>
      <c r="C850" s="1170" t="s">
        <v>461</v>
      </c>
      <c r="D850" s="1170">
        <v>26</v>
      </c>
      <c r="E850" s="1170">
        <v>334</v>
      </c>
      <c r="F850" s="1170">
        <v>689</v>
      </c>
      <c r="G850" s="1170">
        <v>681</v>
      </c>
      <c r="H850" s="1170">
        <v>397</v>
      </c>
      <c r="I850" s="1170">
        <v>158</v>
      </c>
      <c r="J850" s="1171">
        <f>SUM(D850:I850)</f>
        <v>2285</v>
      </c>
      <c r="K850" s="1168">
        <f>+J855</f>
        <v>2228</v>
      </c>
      <c r="L850" s="390">
        <v>2175</v>
      </c>
      <c r="M850" s="96">
        <f>K850/J850*100</f>
        <v>97.505470459518591</v>
      </c>
      <c r="N850" s="189" t="s">
        <v>393</v>
      </c>
      <c r="O850" s="44"/>
    </row>
    <row r="851" spans="2:15">
      <c r="B851" s="75" t="s">
        <v>25</v>
      </c>
      <c r="C851" s="75">
        <v>4702067332</v>
      </c>
      <c r="D851" s="75">
        <v>17</v>
      </c>
      <c r="E851" s="75">
        <v>276</v>
      </c>
      <c r="F851" s="75">
        <v>566</v>
      </c>
      <c r="G851" s="75">
        <v>560</v>
      </c>
      <c r="H851" s="75">
        <v>333</v>
      </c>
      <c r="I851" s="75">
        <v>144</v>
      </c>
      <c r="J851" s="1166">
        <f>SUM(D851:I851)</f>
        <v>1896</v>
      </c>
      <c r="K851" s="1439">
        <v>46089</v>
      </c>
      <c r="L851" s="1440" t="s">
        <v>609</v>
      </c>
      <c r="M851" s="44"/>
      <c r="N851" s="44"/>
      <c r="O851" s="44"/>
    </row>
    <row r="852" spans="2:15">
      <c r="B852" s="74" t="s">
        <v>71</v>
      </c>
      <c r="C852" s="74">
        <v>4702067333</v>
      </c>
      <c r="D852" s="74"/>
      <c r="E852" s="74">
        <v>42</v>
      </c>
      <c r="F852" s="74">
        <v>81</v>
      </c>
      <c r="G852" s="74">
        <v>62</v>
      </c>
      <c r="H852" s="74">
        <v>24</v>
      </c>
      <c r="I852" s="74">
        <v>2</v>
      </c>
      <c r="J852" s="1166">
        <f>SUM(D852:I852)</f>
        <v>211</v>
      </c>
      <c r="K852" s="1436">
        <v>46117</v>
      </c>
      <c r="L852" s="110"/>
      <c r="M852" s="44"/>
      <c r="N852" s="44"/>
      <c r="O852" s="44"/>
    </row>
    <row r="853" spans="2:15">
      <c r="B853" s="74" t="s">
        <v>238</v>
      </c>
      <c r="C853" s="74">
        <v>4702067334</v>
      </c>
      <c r="D853" s="74">
        <v>5</v>
      </c>
      <c r="E853" s="74">
        <v>10</v>
      </c>
      <c r="F853" s="74">
        <v>27</v>
      </c>
      <c r="G853" s="74">
        <v>41</v>
      </c>
      <c r="H853" s="74">
        <v>32</v>
      </c>
      <c r="I853" s="74">
        <v>6</v>
      </c>
      <c r="J853" s="1166">
        <f>SUM(D853:I853)</f>
        <v>121</v>
      </c>
      <c r="K853" s="1436">
        <v>46110</v>
      </c>
      <c r="L853" s="110"/>
      <c r="M853" s="44"/>
      <c r="N853" s="44"/>
      <c r="O853" s="44"/>
    </row>
    <row r="854" spans="2:15">
      <c r="B854" s="44"/>
      <c r="C854" s="1172" t="s">
        <v>470</v>
      </c>
      <c r="D854" s="1172">
        <f t="shared" ref="D854:I854" si="186">D850-D851-D852-D853</f>
        <v>4</v>
      </c>
      <c r="E854" s="1172">
        <f t="shared" si="186"/>
        <v>6</v>
      </c>
      <c r="F854" s="1172">
        <f t="shared" si="186"/>
        <v>15</v>
      </c>
      <c r="G854" s="1172">
        <f t="shared" si="186"/>
        <v>18</v>
      </c>
      <c r="H854" s="1172">
        <f t="shared" si="186"/>
        <v>8</v>
      </c>
      <c r="I854" s="1172">
        <f t="shared" si="186"/>
        <v>6</v>
      </c>
      <c r="J854" s="1166">
        <f>SUM(D854:I854)</f>
        <v>57</v>
      </c>
      <c r="K854" s="44"/>
      <c r="L854" s="44"/>
      <c r="M854" s="44"/>
      <c r="N854" s="44"/>
      <c r="O854" s="44"/>
    </row>
    <row r="855" spans="2:15">
      <c r="C855" s="1173" t="s">
        <v>379</v>
      </c>
      <c r="D855" s="1173">
        <f>SUM(D851:D853)</f>
        <v>22</v>
      </c>
      <c r="E855" s="1173">
        <f t="shared" ref="E855:J855" si="187">SUM(E851:E853)</f>
        <v>328</v>
      </c>
      <c r="F855" s="1173">
        <f t="shared" si="187"/>
        <v>674</v>
      </c>
      <c r="G855" s="1173">
        <f t="shared" si="187"/>
        <v>663</v>
      </c>
      <c r="H855" s="1173">
        <f t="shared" si="187"/>
        <v>389</v>
      </c>
      <c r="I855" s="1173">
        <f t="shared" si="187"/>
        <v>152</v>
      </c>
      <c r="J855" s="1166">
        <f t="shared" si="187"/>
        <v>2228</v>
      </c>
    </row>
    <row r="857" spans="2:15">
      <c r="B857" s="1541"/>
      <c r="C857" s="1163" t="s">
        <v>441</v>
      </c>
      <c r="D857" s="1164" t="s">
        <v>453</v>
      </c>
      <c r="E857" s="1165" t="s">
        <v>454</v>
      </c>
      <c r="F857" s="1165" t="s">
        <v>455</v>
      </c>
      <c r="G857" s="1165" t="s">
        <v>456</v>
      </c>
      <c r="H857" s="1165" t="s">
        <v>457</v>
      </c>
      <c r="I857" s="1165" t="s">
        <v>458</v>
      </c>
      <c r="J857" s="1166" t="s">
        <v>379</v>
      </c>
      <c r="K857" s="1166" t="s">
        <v>465</v>
      </c>
      <c r="L857" s="1166" t="s">
        <v>466</v>
      </c>
      <c r="M857" s="1167" t="s">
        <v>467</v>
      </c>
      <c r="N857" s="1167" t="s">
        <v>468</v>
      </c>
      <c r="O857" s="43"/>
    </row>
    <row r="858" spans="2:15">
      <c r="B858" s="90"/>
      <c r="C858" s="1170" t="s">
        <v>461</v>
      </c>
      <c r="D858" s="1170">
        <v>12</v>
      </c>
      <c r="E858" s="1170">
        <v>304</v>
      </c>
      <c r="F858" s="1170">
        <v>595</v>
      </c>
      <c r="G858" s="1170">
        <v>798</v>
      </c>
      <c r="H858" s="1170">
        <v>578</v>
      </c>
      <c r="I858" s="1170">
        <v>327</v>
      </c>
      <c r="J858" s="1171">
        <f>SUM(D858:I858)</f>
        <v>2614</v>
      </c>
      <c r="K858" s="1168">
        <f>+J863</f>
        <v>2573</v>
      </c>
      <c r="L858" s="390">
        <v>2512</v>
      </c>
      <c r="M858" s="96">
        <f>K858/J858*100</f>
        <v>98.431522570772771</v>
      </c>
      <c r="N858" s="189" t="s">
        <v>443</v>
      </c>
      <c r="O858" s="44"/>
    </row>
    <row r="859" spans="2:15">
      <c r="B859" s="1406" t="s">
        <v>43</v>
      </c>
      <c r="C859" s="1406">
        <v>4702079687</v>
      </c>
      <c r="D859" s="1406">
        <v>8</v>
      </c>
      <c r="E859" s="1406">
        <v>22</v>
      </c>
      <c r="F859" s="1406">
        <v>58</v>
      </c>
      <c r="G859" s="1406">
        <v>62</v>
      </c>
      <c r="H859" s="1406">
        <v>38</v>
      </c>
      <c r="I859" s="1406">
        <v>12</v>
      </c>
      <c r="J859" s="1166">
        <f>SUM(D859:I859)</f>
        <v>200</v>
      </c>
      <c r="K859" s="1438">
        <v>46110</v>
      </c>
      <c r="L859" s="110"/>
      <c r="M859" s="44"/>
      <c r="N859" s="44"/>
      <c r="O859" s="44"/>
    </row>
    <row r="860" spans="2:15">
      <c r="B860" s="75" t="s">
        <v>204</v>
      </c>
      <c r="C860" s="75">
        <v>4702090846</v>
      </c>
      <c r="D860" s="75"/>
      <c r="E860" s="75">
        <v>56</v>
      </c>
      <c r="F860" s="75">
        <v>114</v>
      </c>
      <c r="G860" s="75">
        <v>103</v>
      </c>
      <c r="H860" s="75">
        <v>53</v>
      </c>
      <c r="I860" s="75">
        <v>28</v>
      </c>
      <c r="J860" s="1166">
        <f>SUM(D860:I860)</f>
        <v>354</v>
      </c>
      <c r="K860" s="1439">
        <v>46089</v>
      </c>
      <c r="L860" s="1440" t="s">
        <v>609</v>
      </c>
      <c r="M860" s="44"/>
      <c r="N860" s="44"/>
      <c r="O860" s="44"/>
    </row>
    <row r="861" spans="2:15">
      <c r="B861" s="75" t="s">
        <v>102</v>
      </c>
      <c r="C861" s="75">
        <v>4702079686</v>
      </c>
      <c r="D861" s="75">
        <v>3</v>
      </c>
      <c r="E861" s="75">
        <v>220</v>
      </c>
      <c r="F861" s="75">
        <v>414</v>
      </c>
      <c r="G861" s="75">
        <v>623</v>
      </c>
      <c r="H861" s="75">
        <v>478</v>
      </c>
      <c r="I861" s="75">
        <v>281</v>
      </c>
      <c r="J861" s="1166">
        <f>SUM(D861:I861)</f>
        <v>2019</v>
      </c>
      <c r="K861" s="1439">
        <v>46089</v>
      </c>
      <c r="L861" s="1440" t="s">
        <v>609</v>
      </c>
      <c r="M861" s="44"/>
      <c r="N861" s="44"/>
      <c r="O861" s="44"/>
    </row>
    <row r="862" spans="2:15">
      <c r="B862" s="44"/>
      <c r="C862" s="1172" t="s">
        <v>470</v>
      </c>
      <c r="D862" s="1172">
        <f t="shared" ref="D862:I862" si="188">D858-D859-D860-D861</f>
        <v>1</v>
      </c>
      <c r="E862" s="1172">
        <f t="shared" si="188"/>
        <v>6</v>
      </c>
      <c r="F862" s="1172">
        <f t="shared" si="188"/>
        <v>9</v>
      </c>
      <c r="G862" s="1172">
        <f t="shared" si="188"/>
        <v>10</v>
      </c>
      <c r="H862" s="1172">
        <f t="shared" si="188"/>
        <v>9</v>
      </c>
      <c r="I862" s="1172">
        <f t="shared" si="188"/>
        <v>6</v>
      </c>
      <c r="J862" s="1166">
        <f>SUM(D862:I862)</f>
        <v>41</v>
      </c>
      <c r="K862" s="44"/>
      <c r="L862" s="44"/>
      <c r="M862" s="44"/>
      <c r="N862" s="44"/>
      <c r="O862" s="44"/>
    </row>
    <row r="863" spans="2:15">
      <c r="C863" s="1173" t="s">
        <v>379</v>
      </c>
      <c r="D863" s="1173">
        <f>SUM(D859:D861)</f>
        <v>11</v>
      </c>
      <c r="E863" s="1173">
        <f t="shared" ref="E863:J863" si="189">SUM(E859:E861)</f>
        <v>298</v>
      </c>
      <c r="F863" s="1173">
        <f t="shared" si="189"/>
        <v>586</v>
      </c>
      <c r="G863" s="1173">
        <f t="shared" si="189"/>
        <v>788</v>
      </c>
      <c r="H863" s="1173">
        <f t="shared" si="189"/>
        <v>569</v>
      </c>
      <c r="I863" s="1173">
        <f t="shared" si="189"/>
        <v>321</v>
      </c>
      <c r="J863" s="1166">
        <f t="shared" si="189"/>
        <v>2573</v>
      </c>
    </row>
    <row r="865" spans="2:15">
      <c r="B865" s="1541"/>
      <c r="C865" s="1163" t="s">
        <v>444</v>
      </c>
      <c r="D865" s="1164" t="s">
        <v>453</v>
      </c>
      <c r="E865" s="1165" t="s">
        <v>454</v>
      </c>
      <c r="F865" s="1165" t="s">
        <v>455</v>
      </c>
      <c r="G865" s="1165" t="s">
        <v>456</v>
      </c>
      <c r="H865" s="1165" t="s">
        <v>457</v>
      </c>
      <c r="I865" s="1165" t="s">
        <v>458</v>
      </c>
      <c r="J865" s="1166" t="s">
        <v>379</v>
      </c>
      <c r="K865" s="1166" t="s">
        <v>465</v>
      </c>
      <c r="L865" s="1166" t="s">
        <v>466</v>
      </c>
      <c r="M865" s="1167" t="s">
        <v>467</v>
      </c>
      <c r="N865" s="1167" t="s">
        <v>468</v>
      </c>
      <c r="O865" s="43"/>
    </row>
    <row r="866" spans="2:15">
      <c r="B866" s="90"/>
      <c r="C866" s="1170" t="s">
        <v>461</v>
      </c>
      <c r="D866" s="1170">
        <v>14</v>
      </c>
      <c r="E866" s="1170">
        <v>400</v>
      </c>
      <c r="F866" s="1170">
        <v>817</v>
      </c>
      <c r="G866" s="1170">
        <v>1064</v>
      </c>
      <c r="H866" s="1170">
        <v>778</v>
      </c>
      <c r="I866" s="1170">
        <v>438</v>
      </c>
      <c r="J866" s="1171">
        <f>SUM(D866:I866)</f>
        <v>3511</v>
      </c>
      <c r="K866" s="1168">
        <f>+J871</f>
        <v>3450</v>
      </c>
      <c r="L866" s="390">
        <v>3362</v>
      </c>
      <c r="M866" s="96">
        <f>K866/J866*100</f>
        <v>98.262603246938198</v>
      </c>
      <c r="N866" s="189" t="s">
        <v>446</v>
      </c>
      <c r="O866" s="44"/>
    </row>
    <row r="867" spans="2:15">
      <c r="B867" s="1406" t="s">
        <v>43</v>
      </c>
      <c r="C867" s="1406">
        <v>4702079687</v>
      </c>
      <c r="D867" s="1406">
        <v>9</v>
      </c>
      <c r="E867" s="1406">
        <v>24</v>
      </c>
      <c r="F867" s="1406">
        <v>64</v>
      </c>
      <c r="G867" s="1406">
        <v>68</v>
      </c>
      <c r="H867" s="1406">
        <v>42</v>
      </c>
      <c r="I867" s="1406">
        <v>13</v>
      </c>
      <c r="J867" s="1166">
        <f>SUM(D867:I867)</f>
        <v>220</v>
      </c>
      <c r="K867" s="1438">
        <v>46110</v>
      </c>
      <c r="L867" s="110"/>
      <c r="M867" s="44"/>
      <c r="N867" s="44"/>
      <c r="O867" s="44"/>
    </row>
    <row r="868" spans="2:15">
      <c r="B868" s="75" t="s">
        <v>204</v>
      </c>
      <c r="C868" s="75">
        <v>4702090846</v>
      </c>
      <c r="D868" s="75"/>
      <c r="E868" s="75">
        <v>121</v>
      </c>
      <c r="F868" s="75">
        <v>244</v>
      </c>
      <c r="G868" s="75">
        <v>221</v>
      </c>
      <c r="H868" s="75">
        <v>114</v>
      </c>
      <c r="I868" s="75">
        <v>60</v>
      </c>
      <c r="J868" s="1166">
        <f>SUM(D868:I868)</f>
        <v>760</v>
      </c>
      <c r="K868" s="1439">
        <v>46089</v>
      </c>
      <c r="L868" s="1440" t="s">
        <v>609</v>
      </c>
      <c r="M868" s="44"/>
      <c r="N868" s="44"/>
      <c r="O868" s="44"/>
    </row>
    <row r="869" spans="2:15">
      <c r="B869" s="75" t="s">
        <v>102</v>
      </c>
      <c r="C869" s="75">
        <v>4702079686</v>
      </c>
      <c r="D869" s="75">
        <v>4</v>
      </c>
      <c r="E869" s="75">
        <v>249</v>
      </c>
      <c r="F869" s="75">
        <v>496</v>
      </c>
      <c r="G869" s="75">
        <v>762</v>
      </c>
      <c r="H869" s="75">
        <v>600</v>
      </c>
      <c r="I869" s="75">
        <v>359</v>
      </c>
      <c r="J869" s="1166">
        <f>SUM(D869:I869)</f>
        <v>2470</v>
      </c>
      <c r="K869" s="1439">
        <v>46089</v>
      </c>
      <c r="L869" s="1440" t="s">
        <v>609</v>
      </c>
      <c r="M869" s="44"/>
      <c r="N869" s="44"/>
      <c r="O869" s="44"/>
    </row>
    <row r="870" spans="2:15">
      <c r="B870" s="44"/>
      <c r="C870" s="1172" t="s">
        <v>470</v>
      </c>
      <c r="D870" s="1172">
        <f t="shared" ref="D870:I870" si="190">D866-D867-D868-D869</f>
        <v>1</v>
      </c>
      <c r="E870" s="1172">
        <f t="shared" si="190"/>
        <v>6</v>
      </c>
      <c r="F870" s="1172">
        <f t="shared" si="190"/>
        <v>13</v>
      </c>
      <c r="G870" s="1172">
        <f t="shared" si="190"/>
        <v>13</v>
      </c>
      <c r="H870" s="1172">
        <f t="shared" si="190"/>
        <v>22</v>
      </c>
      <c r="I870" s="1172">
        <f t="shared" si="190"/>
        <v>6</v>
      </c>
      <c r="J870" s="1166">
        <f>SUM(D870:I870)</f>
        <v>61</v>
      </c>
      <c r="K870" s="44"/>
      <c r="L870" s="44"/>
      <c r="M870" s="44"/>
      <c r="N870" s="44"/>
      <c r="O870" s="44"/>
    </row>
    <row r="871" spans="2:15">
      <c r="C871" s="1173" t="s">
        <v>379</v>
      </c>
      <c r="D871" s="1173">
        <f t="shared" ref="D871:J871" si="191">SUM(D867:D869)</f>
        <v>13</v>
      </c>
      <c r="E871" s="1173">
        <f t="shared" si="191"/>
        <v>394</v>
      </c>
      <c r="F871" s="1173">
        <f t="shared" si="191"/>
        <v>804</v>
      </c>
      <c r="G871" s="1173">
        <f t="shared" si="191"/>
        <v>1051</v>
      </c>
      <c r="H871" s="1173">
        <f t="shared" si="191"/>
        <v>756</v>
      </c>
      <c r="I871" s="1173">
        <f t="shared" si="191"/>
        <v>432</v>
      </c>
      <c r="J871" s="1166">
        <f t="shared" si="191"/>
        <v>3450</v>
      </c>
    </row>
    <row r="873" spans="2:15">
      <c r="B873" s="1541"/>
      <c r="C873" s="1163" t="s">
        <v>1586</v>
      </c>
      <c r="D873" s="1164" t="s">
        <v>453</v>
      </c>
      <c r="E873" s="1165" t="s">
        <v>454</v>
      </c>
      <c r="F873" s="1165" t="s">
        <v>455</v>
      </c>
      <c r="G873" s="1165" t="s">
        <v>456</v>
      </c>
      <c r="H873" s="1165" t="s">
        <v>457</v>
      </c>
      <c r="I873" s="1165" t="s">
        <v>458</v>
      </c>
      <c r="J873" s="1166" t="s">
        <v>379</v>
      </c>
      <c r="K873" s="1166" t="s">
        <v>465</v>
      </c>
      <c r="L873" s="1166" t="s">
        <v>466</v>
      </c>
      <c r="M873" s="1167" t="s">
        <v>467</v>
      </c>
      <c r="N873" s="1167" t="s">
        <v>468</v>
      </c>
      <c r="O873" s="43"/>
    </row>
    <row r="874" spans="2:15">
      <c r="B874" s="90"/>
      <c r="C874" s="1170" t="s">
        <v>461</v>
      </c>
      <c r="D874" s="1170"/>
      <c r="E874" s="1170">
        <v>429</v>
      </c>
      <c r="F874" s="1170">
        <v>1120</v>
      </c>
      <c r="G874" s="1170">
        <v>1308</v>
      </c>
      <c r="H874" s="1170">
        <v>753</v>
      </c>
      <c r="I874" s="1170">
        <v>358</v>
      </c>
      <c r="J874" s="1171">
        <f>SUM(D874:I874)</f>
        <v>3968</v>
      </c>
      <c r="K874" s="1168">
        <f>+J879</f>
        <v>3897</v>
      </c>
      <c r="L874" s="390">
        <v>3800</v>
      </c>
      <c r="M874" s="96">
        <f>K874/J874*100</f>
        <v>98.210685483870961</v>
      </c>
      <c r="N874" s="189" t="s">
        <v>1589</v>
      </c>
      <c r="O874" s="44"/>
    </row>
    <row r="875" spans="2:15">
      <c r="B875" s="1406"/>
      <c r="C875" s="1406">
        <v>4702095662</v>
      </c>
      <c r="D875" s="1406"/>
      <c r="E875" s="1406">
        <v>372</v>
      </c>
      <c r="F875" s="1406">
        <v>977</v>
      </c>
      <c r="G875" s="1406">
        <v>1154</v>
      </c>
      <c r="H875" s="1406">
        <v>670</v>
      </c>
      <c r="I875" s="1406">
        <v>320</v>
      </c>
      <c r="J875" s="1166">
        <f>SUM(D875:I875)</f>
        <v>3493</v>
      </c>
      <c r="K875" s="1438"/>
      <c r="L875" s="1579"/>
      <c r="M875" s="44"/>
      <c r="N875" s="44"/>
      <c r="O875" s="44"/>
    </row>
    <row r="876" spans="2:15">
      <c r="B876" s="1406" t="s">
        <v>617</v>
      </c>
      <c r="C876" s="1406">
        <v>4702095663</v>
      </c>
      <c r="D876" s="1406"/>
      <c r="E876" s="1406">
        <v>11</v>
      </c>
      <c r="F876" s="1406">
        <v>28</v>
      </c>
      <c r="G876" s="1406">
        <v>33</v>
      </c>
      <c r="H876" s="1406">
        <v>19</v>
      </c>
      <c r="I876" s="1406">
        <v>9</v>
      </c>
      <c r="J876" s="1166">
        <f>SUM(D876:I876)</f>
        <v>100</v>
      </c>
      <c r="K876" s="1438"/>
      <c r="L876" s="1463"/>
      <c r="M876" s="44"/>
      <c r="N876" s="44"/>
      <c r="O876" s="44"/>
    </row>
    <row r="877" spans="2:15">
      <c r="B877" s="1406"/>
      <c r="C877" s="1406">
        <v>4702095664</v>
      </c>
      <c r="D877" s="1406"/>
      <c r="E877" s="1406">
        <v>39</v>
      </c>
      <c r="F877" s="1406">
        <v>93</v>
      </c>
      <c r="G877" s="1406">
        <v>98</v>
      </c>
      <c r="H877" s="1406">
        <v>50</v>
      </c>
      <c r="I877" s="1406">
        <v>24</v>
      </c>
      <c r="J877" s="1166">
        <f>SUM(D877:I877)</f>
        <v>304</v>
      </c>
      <c r="K877" s="1438"/>
      <c r="L877" s="1463"/>
      <c r="M877" s="44"/>
      <c r="N877" s="44"/>
      <c r="O877" s="44"/>
    </row>
    <row r="878" spans="2:15">
      <c r="B878" s="44"/>
      <c r="C878" s="1172" t="s">
        <v>470</v>
      </c>
      <c r="D878" s="1172">
        <f t="shared" ref="D878:I878" si="192">D874-D875-D876-D877</f>
        <v>0</v>
      </c>
      <c r="E878" s="1172">
        <f t="shared" si="192"/>
        <v>7</v>
      </c>
      <c r="F878" s="1172">
        <f t="shared" si="192"/>
        <v>22</v>
      </c>
      <c r="G878" s="1172">
        <f t="shared" si="192"/>
        <v>23</v>
      </c>
      <c r="H878" s="1172">
        <f t="shared" si="192"/>
        <v>14</v>
      </c>
      <c r="I878" s="1172">
        <f t="shared" si="192"/>
        <v>5</v>
      </c>
      <c r="J878" s="1166">
        <f>SUM(D878:I878)</f>
        <v>71</v>
      </c>
      <c r="K878" s="44"/>
      <c r="L878" s="44"/>
      <c r="M878" s="44"/>
      <c r="N878" s="44"/>
      <c r="O878" s="44"/>
    </row>
    <row r="879" spans="2:15">
      <c r="C879" s="1173" t="s">
        <v>379</v>
      </c>
      <c r="D879" s="1173">
        <f t="shared" ref="D879:J879" si="193">SUM(D875:D877)</f>
        <v>0</v>
      </c>
      <c r="E879" s="1173">
        <f t="shared" si="193"/>
        <v>422</v>
      </c>
      <c r="F879" s="1173">
        <f t="shared" si="193"/>
        <v>1098</v>
      </c>
      <c r="G879" s="1173">
        <f t="shared" si="193"/>
        <v>1285</v>
      </c>
      <c r="H879" s="1173">
        <f t="shared" si="193"/>
        <v>739</v>
      </c>
      <c r="I879" s="1173">
        <f t="shared" si="193"/>
        <v>353</v>
      </c>
      <c r="J879" s="1166">
        <f t="shared" si="193"/>
        <v>3897</v>
      </c>
    </row>
    <row r="881" spans="2:15">
      <c r="B881" s="1541"/>
      <c r="C881" s="1163" t="s">
        <v>1584</v>
      </c>
      <c r="D881" s="1164" t="s">
        <v>453</v>
      </c>
      <c r="E881" s="1165" t="s">
        <v>454</v>
      </c>
      <c r="F881" s="1165" t="s">
        <v>455</v>
      </c>
      <c r="G881" s="1165" t="s">
        <v>456</v>
      </c>
      <c r="H881" s="1165" t="s">
        <v>457</v>
      </c>
      <c r="I881" s="1165" t="s">
        <v>458</v>
      </c>
      <c r="J881" s="1166" t="s">
        <v>379</v>
      </c>
      <c r="K881" s="1166" t="s">
        <v>465</v>
      </c>
      <c r="L881" s="1166" t="s">
        <v>466</v>
      </c>
      <c r="M881" s="1167" t="s">
        <v>467</v>
      </c>
      <c r="N881" s="1167" t="s">
        <v>468</v>
      </c>
      <c r="O881" s="43"/>
    </row>
    <row r="882" spans="2:15">
      <c r="B882" s="90"/>
      <c r="C882" s="1170" t="s">
        <v>461</v>
      </c>
      <c r="D882" s="1170"/>
      <c r="E882" s="1170">
        <v>227</v>
      </c>
      <c r="F882" s="1170">
        <v>548</v>
      </c>
      <c r="G882" s="1170">
        <v>608</v>
      </c>
      <c r="H882" s="1170">
        <v>334</v>
      </c>
      <c r="I882" s="1170">
        <v>149</v>
      </c>
      <c r="J882" s="1171">
        <f>SUM(D882:I882)</f>
        <v>1866</v>
      </c>
      <c r="K882" s="1168">
        <f>+J887</f>
        <v>1527</v>
      </c>
      <c r="L882" s="390">
        <v>1800</v>
      </c>
      <c r="M882" s="96">
        <f>K882/J882*100</f>
        <v>81.832797427652736</v>
      </c>
      <c r="N882" s="189" t="s">
        <v>1585</v>
      </c>
      <c r="O882" s="44"/>
    </row>
    <row r="883" spans="2:15">
      <c r="B883" s="1406"/>
      <c r="C883" s="1406">
        <v>4702096672</v>
      </c>
      <c r="D883" s="1406"/>
      <c r="E883" s="1406">
        <v>132</v>
      </c>
      <c r="F883" s="1406">
        <v>396</v>
      </c>
      <c r="G883" s="1406">
        <v>396</v>
      </c>
      <c r="H883" s="1406">
        <v>240</v>
      </c>
      <c r="I883" s="1406">
        <v>120</v>
      </c>
      <c r="J883" s="1166">
        <f>SUM(D883:I883)</f>
        <v>1284</v>
      </c>
      <c r="K883" s="1438"/>
      <c r="L883" s="1579"/>
      <c r="M883" s="44"/>
      <c r="N883" s="44"/>
      <c r="O883" s="44"/>
    </row>
    <row r="884" spans="2:15">
      <c r="B884" s="1406" t="s">
        <v>617</v>
      </c>
      <c r="C884" s="1406">
        <v>4702096673</v>
      </c>
      <c r="D884" s="1406"/>
      <c r="E884" s="1406">
        <v>12</v>
      </c>
      <c r="F884" s="1406">
        <v>29</v>
      </c>
      <c r="G884" s="1406">
        <v>33</v>
      </c>
      <c r="H884" s="1406">
        <v>18</v>
      </c>
      <c r="I884" s="1406">
        <v>8</v>
      </c>
      <c r="J884" s="1166">
        <f>SUM(D884:I884)</f>
        <v>100</v>
      </c>
      <c r="K884" s="1438"/>
      <c r="L884" s="1463"/>
      <c r="M884" s="44"/>
      <c r="N884" s="44"/>
      <c r="O884" s="44"/>
    </row>
    <row r="885" spans="2:15">
      <c r="B885" s="1406"/>
      <c r="C885" s="1406">
        <v>4702096674</v>
      </c>
      <c r="D885" s="1406"/>
      <c r="E885" s="1406">
        <v>21</v>
      </c>
      <c r="F885" s="1406">
        <v>46</v>
      </c>
      <c r="G885" s="1406">
        <v>43</v>
      </c>
      <c r="H885" s="1406">
        <v>23</v>
      </c>
      <c r="I885" s="1406">
        <v>10</v>
      </c>
      <c r="J885" s="1166">
        <f>SUM(D885:I885)</f>
        <v>143</v>
      </c>
      <c r="K885" s="1438"/>
      <c r="L885" s="1463"/>
      <c r="M885" s="44"/>
      <c r="N885" s="44"/>
      <c r="O885" s="44"/>
    </row>
    <row r="886" spans="2:15">
      <c r="B886" s="44"/>
      <c r="C886" s="1172" t="s">
        <v>470</v>
      </c>
      <c r="D886" s="1172">
        <f t="shared" ref="D886:I886" si="194">D882-D883-D884-D885</f>
        <v>0</v>
      </c>
      <c r="E886" s="1172">
        <f t="shared" si="194"/>
        <v>62</v>
      </c>
      <c r="F886" s="1172">
        <f t="shared" si="194"/>
        <v>77</v>
      </c>
      <c r="G886" s="1172">
        <f t="shared" si="194"/>
        <v>136</v>
      </c>
      <c r="H886" s="1172">
        <f t="shared" si="194"/>
        <v>53</v>
      </c>
      <c r="I886" s="1172">
        <f t="shared" si="194"/>
        <v>11</v>
      </c>
      <c r="J886" s="1166">
        <f>SUM(D886:I886)</f>
        <v>339</v>
      </c>
      <c r="K886" s="44"/>
      <c r="L886" s="44"/>
      <c r="M886" s="44"/>
      <c r="N886" s="44"/>
      <c r="O886" s="44"/>
    </row>
    <row r="887" spans="2:15">
      <c r="C887" s="1173" t="s">
        <v>379</v>
      </c>
      <c r="D887" s="1173">
        <f t="shared" ref="D887:J887" si="195">SUM(D883:D885)</f>
        <v>0</v>
      </c>
      <c r="E887" s="1173">
        <f t="shared" si="195"/>
        <v>165</v>
      </c>
      <c r="F887" s="1173">
        <f t="shared" si="195"/>
        <v>471</v>
      </c>
      <c r="G887" s="1173">
        <f t="shared" si="195"/>
        <v>472</v>
      </c>
      <c r="H887" s="1173">
        <f t="shared" si="195"/>
        <v>281</v>
      </c>
      <c r="I887" s="1173">
        <f t="shared" si="195"/>
        <v>138</v>
      </c>
      <c r="J887" s="1166">
        <f t="shared" si="195"/>
        <v>1527</v>
      </c>
    </row>
    <row r="889" spans="2:15">
      <c r="B889" s="1541"/>
      <c r="C889" s="1163" t="s">
        <v>1519</v>
      </c>
      <c r="D889" s="1164" t="s">
        <v>453</v>
      </c>
      <c r="E889" s="1165" t="s">
        <v>454</v>
      </c>
      <c r="F889" s="1165" t="s">
        <v>455</v>
      </c>
      <c r="G889" s="1165" t="s">
        <v>456</v>
      </c>
      <c r="H889" s="1165" t="s">
        <v>457</v>
      </c>
      <c r="I889" s="1165" t="s">
        <v>458</v>
      </c>
      <c r="J889" s="1166" t="s">
        <v>379</v>
      </c>
      <c r="K889" s="1166" t="s">
        <v>465</v>
      </c>
      <c r="L889" s="1166" t="s">
        <v>466</v>
      </c>
      <c r="M889" s="1167" t="s">
        <v>467</v>
      </c>
      <c r="N889" s="1167" t="s">
        <v>468</v>
      </c>
      <c r="O889" s="43"/>
    </row>
    <row r="890" spans="2:15">
      <c r="B890" s="90"/>
      <c r="C890" s="1170" t="s">
        <v>461</v>
      </c>
      <c r="D890" s="1170"/>
      <c r="E890" s="1170">
        <v>684</v>
      </c>
      <c r="F890" s="1170">
        <v>1684</v>
      </c>
      <c r="G890" s="1170">
        <v>1869</v>
      </c>
      <c r="H890" s="1170">
        <v>1029</v>
      </c>
      <c r="I890" s="1170">
        <v>465</v>
      </c>
      <c r="J890" s="1171">
        <f>SUM(D890:I890)</f>
        <v>5731</v>
      </c>
      <c r="K890" s="1168">
        <f>+J894</f>
        <v>5656</v>
      </c>
      <c r="L890" s="390">
        <v>5500</v>
      </c>
      <c r="M890" s="96">
        <f>K890/J890*100</f>
        <v>98.69132786599198</v>
      </c>
      <c r="N890" s="189" t="s">
        <v>334</v>
      </c>
      <c r="O890" s="44"/>
    </row>
    <row r="891" spans="2:15">
      <c r="B891" s="1406"/>
      <c r="C891" s="1406">
        <v>4702095844</v>
      </c>
      <c r="D891" s="1406"/>
      <c r="E891" s="1406">
        <v>621</v>
      </c>
      <c r="F891" s="1406">
        <v>1554</v>
      </c>
      <c r="G891" s="1406">
        <v>1752</v>
      </c>
      <c r="H891" s="1406">
        <v>962</v>
      </c>
      <c r="I891" s="1406">
        <v>430</v>
      </c>
      <c r="J891" s="1166">
        <f>SUM(D891:I891)</f>
        <v>5319</v>
      </c>
      <c r="K891" s="1438"/>
      <c r="L891" s="1463"/>
      <c r="M891" s="44"/>
      <c r="N891" s="44"/>
      <c r="O891" s="44"/>
    </row>
    <row r="892" spans="2:15">
      <c r="B892" s="1406"/>
      <c r="C892" s="1406">
        <v>4702095845</v>
      </c>
      <c r="D892" s="1406"/>
      <c r="E892" s="1406">
        <v>50</v>
      </c>
      <c r="F892" s="1406">
        <v>107</v>
      </c>
      <c r="G892" s="1406">
        <v>101</v>
      </c>
      <c r="H892" s="1406">
        <v>55</v>
      </c>
      <c r="I892" s="1406">
        <v>24</v>
      </c>
      <c r="J892" s="1166">
        <f>SUM(D892:I892)</f>
        <v>337</v>
      </c>
      <c r="K892" s="1438"/>
      <c r="L892" s="1463"/>
      <c r="M892" s="44"/>
      <c r="N892" s="44"/>
      <c r="O892" s="44"/>
    </row>
    <row r="893" spans="2:15">
      <c r="B893" s="44"/>
      <c r="C893" s="1172" t="s">
        <v>470</v>
      </c>
      <c r="D893" s="1172">
        <f t="shared" ref="D893:I893" si="196">D890-D891-D892</f>
        <v>0</v>
      </c>
      <c r="E893" s="1172">
        <f t="shared" si="196"/>
        <v>13</v>
      </c>
      <c r="F893" s="1172">
        <f t="shared" si="196"/>
        <v>23</v>
      </c>
      <c r="G893" s="1172">
        <f t="shared" si="196"/>
        <v>16</v>
      </c>
      <c r="H893" s="1172">
        <f t="shared" si="196"/>
        <v>12</v>
      </c>
      <c r="I893" s="1172">
        <f t="shared" si="196"/>
        <v>11</v>
      </c>
      <c r="J893" s="1166">
        <f>SUM(D893:I893)</f>
        <v>75</v>
      </c>
      <c r="K893" s="44"/>
      <c r="L893" s="44"/>
      <c r="M893" s="44"/>
      <c r="N893" s="44"/>
      <c r="O893" s="44"/>
    </row>
    <row r="894" spans="2:15">
      <c r="C894" s="1173" t="s">
        <v>379</v>
      </c>
      <c r="D894" s="1173">
        <f t="shared" ref="D894:J894" si="197">SUM(D891:D892)</f>
        <v>0</v>
      </c>
      <c r="E894" s="1173">
        <f t="shared" si="197"/>
        <v>671</v>
      </c>
      <c r="F894" s="1173">
        <f t="shared" si="197"/>
        <v>1661</v>
      </c>
      <c r="G894" s="1173">
        <f t="shared" si="197"/>
        <v>1853</v>
      </c>
      <c r="H894" s="1173">
        <f t="shared" si="197"/>
        <v>1017</v>
      </c>
      <c r="I894" s="1173">
        <f t="shared" si="197"/>
        <v>454</v>
      </c>
      <c r="J894" s="1166">
        <f t="shared" si="197"/>
        <v>5656</v>
      </c>
    </row>
    <row r="896" spans="2:15">
      <c r="B896" s="1541"/>
      <c r="C896" s="1163" t="s">
        <v>1587</v>
      </c>
      <c r="D896" s="1164" t="s">
        <v>453</v>
      </c>
      <c r="E896" s="1165" t="s">
        <v>454</v>
      </c>
      <c r="F896" s="1165" t="s">
        <v>455</v>
      </c>
      <c r="G896" s="1165" t="s">
        <v>456</v>
      </c>
      <c r="H896" s="1165" t="s">
        <v>457</v>
      </c>
      <c r="I896" s="1165" t="s">
        <v>458</v>
      </c>
      <c r="J896" s="1166" t="s">
        <v>379</v>
      </c>
      <c r="K896" s="1166" t="s">
        <v>465</v>
      </c>
      <c r="L896" s="1166" t="s">
        <v>466</v>
      </c>
      <c r="M896" s="1167" t="s">
        <v>467</v>
      </c>
      <c r="N896" s="1167" t="s">
        <v>468</v>
      </c>
      <c r="O896" s="43"/>
    </row>
    <row r="897" spans="1:15">
      <c r="B897" s="90"/>
      <c r="C897" s="1170" t="s">
        <v>461</v>
      </c>
      <c r="D897" s="1170"/>
      <c r="E897" s="1170">
        <v>275</v>
      </c>
      <c r="F897" s="1170">
        <v>1001</v>
      </c>
      <c r="G897" s="1170">
        <v>1392</v>
      </c>
      <c r="H897" s="1170">
        <v>956</v>
      </c>
      <c r="I897" s="1170">
        <v>540</v>
      </c>
      <c r="J897" s="1171">
        <f>SUM(D897:I897)</f>
        <v>4164</v>
      </c>
      <c r="K897" s="1168">
        <f>+J901</f>
        <v>4106</v>
      </c>
      <c r="L897" s="390">
        <v>4000</v>
      </c>
      <c r="M897" s="96">
        <f>K897/J897*100</f>
        <v>98.607108549471661</v>
      </c>
      <c r="N897" s="189" t="s">
        <v>334</v>
      </c>
      <c r="O897" s="44"/>
    </row>
    <row r="898" spans="1:15">
      <c r="B898" s="1406"/>
      <c r="C898" s="1406">
        <v>4702095655</v>
      </c>
      <c r="D898" s="1406"/>
      <c r="E898" s="1406">
        <v>249</v>
      </c>
      <c r="F898" s="1406">
        <v>921</v>
      </c>
      <c r="G898" s="1406">
        <v>1296</v>
      </c>
      <c r="H898" s="1406">
        <v>897</v>
      </c>
      <c r="I898" s="1406">
        <v>503</v>
      </c>
      <c r="J898" s="1166">
        <f>SUM(D898:I898)</f>
        <v>3866</v>
      </c>
      <c r="K898" s="1438"/>
      <c r="L898" s="1463"/>
      <c r="M898" s="44"/>
      <c r="N898" s="44"/>
      <c r="O898" s="44"/>
    </row>
    <row r="899" spans="1:15">
      <c r="B899" s="1406"/>
      <c r="C899" s="1406">
        <v>4702095656</v>
      </c>
      <c r="D899" s="1406"/>
      <c r="E899" s="1406">
        <v>21</v>
      </c>
      <c r="F899" s="1406">
        <v>64</v>
      </c>
      <c r="G899" s="1406">
        <v>79</v>
      </c>
      <c r="H899" s="1406">
        <v>47</v>
      </c>
      <c r="I899" s="1406">
        <v>29</v>
      </c>
      <c r="J899" s="1166">
        <f>SUM(D899:I899)</f>
        <v>240</v>
      </c>
      <c r="K899" s="1438"/>
      <c r="L899" s="1463"/>
      <c r="M899" s="44"/>
      <c r="N899" s="44"/>
      <c r="O899" s="44"/>
    </row>
    <row r="900" spans="1:15">
      <c r="B900" s="44"/>
      <c r="C900" s="1172" t="s">
        <v>470</v>
      </c>
      <c r="D900" s="1172">
        <f t="shared" ref="D900:I900" si="198">D897-D898-D899</f>
        <v>0</v>
      </c>
      <c r="E900" s="1172">
        <f t="shared" si="198"/>
        <v>5</v>
      </c>
      <c r="F900" s="1172">
        <f t="shared" si="198"/>
        <v>16</v>
      </c>
      <c r="G900" s="1172">
        <f t="shared" si="198"/>
        <v>17</v>
      </c>
      <c r="H900" s="1172">
        <f t="shared" si="198"/>
        <v>12</v>
      </c>
      <c r="I900" s="1172">
        <f t="shared" si="198"/>
        <v>8</v>
      </c>
      <c r="J900" s="1166">
        <f>SUM(D900:I900)</f>
        <v>58</v>
      </c>
      <c r="K900" s="44"/>
      <c r="L900" s="44"/>
      <c r="M900" s="44"/>
      <c r="N900" s="44"/>
      <c r="O900" s="44"/>
    </row>
    <row r="901" spans="1:15">
      <c r="C901" s="1173" t="s">
        <v>379</v>
      </c>
      <c r="D901" s="1173">
        <f t="shared" ref="D901:J901" si="199">SUM(D898:D899)</f>
        <v>0</v>
      </c>
      <c r="E901" s="1173">
        <f t="shared" si="199"/>
        <v>270</v>
      </c>
      <c r="F901" s="1173">
        <f t="shared" si="199"/>
        <v>985</v>
      </c>
      <c r="G901" s="1173">
        <f t="shared" si="199"/>
        <v>1375</v>
      </c>
      <c r="H901" s="1173">
        <f t="shared" si="199"/>
        <v>944</v>
      </c>
      <c r="I901" s="1173">
        <f t="shared" si="199"/>
        <v>532</v>
      </c>
      <c r="J901" s="1166">
        <f t="shared" si="199"/>
        <v>4106</v>
      </c>
    </row>
    <row r="904" spans="1:15" ht="12" thickBot="1"/>
    <row r="905" spans="1:15" s="80" customFormat="1" ht="12" thickBot="1">
      <c r="A905" s="79"/>
      <c r="F905" s="1985" t="s">
        <v>1890</v>
      </c>
      <c r="G905" s="1986"/>
      <c r="H905" s="1986"/>
      <c r="I905" s="1986"/>
      <c r="J905" s="1986"/>
      <c r="K905" s="1986"/>
      <c r="L905" s="1987"/>
    </row>
  </sheetData>
  <mergeCells count="14">
    <mergeCell ref="F905:L905"/>
    <mergeCell ref="F816:L816"/>
    <mergeCell ref="F484:L484"/>
    <mergeCell ref="F2:L2"/>
    <mergeCell ref="F182:L182"/>
    <mergeCell ref="F288:L288"/>
    <mergeCell ref="F326:L326"/>
    <mergeCell ref="F387:L387"/>
    <mergeCell ref="F783:L783"/>
    <mergeCell ref="F648:L648"/>
    <mergeCell ref="F613:L613"/>
    <mergeCell ref="F580:L580"/>
    <mergeCell ref="F526:L526"/>
    <mergeCell ref="F551:L551"/>
  </mergeCells>
  <conditionalFormatting sqref="B330:C335">
    <cfRule type="duplicateValues" dxfId="391" priority="131"/>
  </conditionalFormatting>
  <conditionalFormatting sqref="B341:C346">
    <cfRule type="duplicateValues" dxfId="390" priority="130"/>
  </conditionalFormatting>
  <conditionalFormatting sqref="B352:C354">
    <cfRule type="duplicateValues" dxfId="389" priority="129"/>
  </conditionalFormatting>
  <conditionalFormatting sqref="B360:C364">
    <cfRule type="duplicateValues" dxfId="388" priority="193"/>
  </conditionalFormatting>
  <conditionalFormatting sqref="B370:C374">
    <cfRule type="duplicateValues" dxfId="387" priority="128"/>
  </conditionalFormatting>
  <conditionalFormatting sqref="B380:C383">
    <cfRule type="duplicateValues" dxfId="386" priority="194"/>
  </conditionalFormatting>
  <conditionalFormatting sqref="B413:C416">
    <cfRule type="duplicateValues" dxfId="385" priority="124"/>
  </conditionalFormatting>
  <conditionalFormatting sqref="B422:C425">
    <cfRule type="duplicateValues" dxfId="384" priority="123"/>
  </conditionalFormatting>
  <conditionalFormatting sqref="B431:C432">
    <cfRule type="duplicateValues" dxfId="383" priority="195"/>
  </conditionalFormatting>
  <conditionalFormatting sqref="B439:C441">
    <cfRule type="duplicateValues" dxfId="382" priority="196"/>
  </conditionalFormatting>
  <conditionalFormatting sqref="B450:C451 B454:C455">
    <cfRule type="duplicateValues" dxfId="381" priority="122"/>
  </conditionalFormatting>
  <conditionalFormatting sqref="B452:C452">
    <cfRule type="duplicateValues" dxfId="380" priority="120"/>
  </conditionalFormatting>
  <conditionalFormatting sqref="B453:C453">
    <cfRule type="duplicateValues" dxfId="379" priority="121"/>
  </conditionalFormatting>
  <conditionalFormatting sqref="B462:C463">
    <cfRule type="duplicateValues" dxfId="378" priority="118"/>
  </conditionalFormatting>
  <conditionalFormatting sqref="B464:C464">
    <cfRule type="duplicateValues" dxfId="377" priority="119"/>
  </conditionalFormatting>
  <conditionalFormatting sqref="B470:C471">
    <cfRule type="duplicateValues" dxfId="376" priority="116"/>
  </conditionalFormatting>
  <conditionalFormatting sqref="B472:C472">
    <cfRule type="duplicateValues" dxfId="375" priority="117"/>
  </conditionalFormatting>
  <conditionalFormatting sqref="B478:C479">
    <cfRule type="duplicateValues" dxfId="374" priority="114"/>
  </conditionalFormatting>
  <conditionalFormatting sqref="B480:C480">
    <cfRule type="duplicateValues" dxfId="373" priority="115"/>
  </conditionalFormatting>
  <conditionalFormatting sqref="C14:C17">
    <cfRule type="duplicateValues" dxfId="372" priority="186"/>
  </conditionalFormatting>
  <conditionalFormatting sqref="C31:C32">
    <cfRule type="duplicateValues" dxfId="371" priority="184"/>
  </conditionalFormatting>
  <conditionalFormatting sqref="C38:C41">
    <cfRule type="duplicateValues" dxfId="370" priority="183"/>
  </conditionalFormatting>
  <conditionalFormatting sqref="C47:C50">
    <cfRule type="duplicateValues" dxfId="369" priority="181"/>
  </conditionalFormatting>
  <conditionalFormatting sqref="C51:C54">
    <cfRule type="duplicateValues" dxfId="368" priority="180"/>
  </conditionalFormatting>
  <conditionalFormatting sqref="C72">
    <cfRule type="duplicateValues" dxfId="367" priority="179"/>
  </conditionalFormatting>
  <conditionalFormatting sqref="C77">
    <cfRule type="duplicateValues" dxfId="366" priority="178"/>
  </conditionalFormatting>
  <conditionalFormatting sqref="C82">
    <cfRule type="duplicateValues" dxfId="365" priority="177"/>
  </conditionalFormatting>
  <conditionalFormatting sqref="C93:C94">
    <cfRule type="duplicateValues" dxfId="364" priority="189"/>
  </conditionalFormatting>
  <conditionalFormatting sqref="C95:C97">
    <cfRule type="duplicateValues" dxfId="363" priority="190"/>
  </conditionalFormatting>
  <conditionalFormatting sqref="C103:C106">
    <cfRule type="duplicateValues" dxfId="362" priority="182"/>
  </conditionalFormatting>
  <conditionalFormatting sqref="C112:C113">
    <cfRule type="duplicateValues" dxfId="361" priority="175"/>
  </conditionalFormatting>
  <conditionalFormatting sqref="C119:C120">
    <cfRule type="duplicateValues" dxfId="360" priority="174"/>
  </conditionalFormatting>
  <conditionalFormatting sqref="C125">
    <cfRule type="duplicateValues" dxfId="359" priority="191"/>
  </conditionalFormatting>
  <conditionalFormatting sqref="C130">
    <cfRule type="duplicateValues" dxfId="358" priority="173"/>
  </conditionalFormatting>
  <conditionalFormatting sqref="C135">
    <cfRule type="duplicateValues" dxfId="357" priority="172"/>
  </conditionalFormatting>
  <conditionalFormatting sqref="C140">
    <cfRule type="duplicateValues" dxfId="356" priority="171"/>
  </conditionalFormatting>
  <conditionalFormatting sqref="C145:C146">
    <cfRule type="duplicateValues" dxfId="355" priority="169"/>
  </conditionalFormatting>
  <conditionalFormatting sqref="C147:C149">
    <cfRule type="duplicateValues" dxfId="354" priority="170"/>
  </conditionalFormatting>
  <conditionalFormatting sqref="C155">
    <cfRule type="duplicateValues" dxfId="353" priority="192"/>
  </conditionalFormatting>
  <conditionalFormatting sqref="C160:C161">
    <cfRule type="duplicateValues" dxfId="352" priority="167"/>
  </conditionalFormatting>
  <conditionalFormatting sqref="C162:C164">
    <cfRule type="duplicateValues" dxfId="351" priority="168"/>
  </conditionalFormatting>
  <conditionalFormatting sqref="C190">
    <cfRule type="duplicateValues" dxfId="350" priority="165"/>
  </conditionalFormatting>
  <conditionalFormatting sqref="C191">
    <cfRule type="duplicateValues" dxfId="349" priority="166"/>
  </conditionalFormatting>
  <conditionalFormatting sqref="C197">
    <cfRule type="duplicateValues" dxfId="348" priority="160"/>
  </conditionalFormatting>
  <conditionalFormatting sqref="C198">
    <cfRule type="duplicateValues" dxfId="347" priority="161"/>
  </conditionalFormatting>
  <conditionalFormatting sqref="C199">
    <cfRule type="duplicateValues" dxfId="346" priority="162"/>
  </conditionalFormatting>
  <conditionalFormatting sqref="C200">
    <cfRule type="duplicateValues" dxfId="345" priority="163"/>
  </conditionalFormatting>
  <conditionalFormatting sqref="C201">
    <cfRule type="duplicateValues" dxfId="344" priority="164"/>
  </conditionalFormatting>
  <conditionalFormatting sqref="C207">
    <cfRule type="duplicateValues" dxfId="343" priority="155"/>
  </conditionalFormatting>
  <conditionalFormatting sqref="C208">
    <cfRule type="duplicateValues" dxfId="342" priority="156"/>
  </conditionalFormatting>
  <conditionalFormatting sqref="C209">
    <cfRule type="duplicateValues" dxfId="341" priority="157"/>
  </conditionalFormatting>
  <conditionalFormatting sqref="C210">
    <cfRule type="duplicateValues" dxfId="340" priority="158"/>
  </conditionalFormatting>
  <conditionalFormatting sqref="C211">
    <cfRule type="duplicateValues" dxfId="339" priority="159"/>
  </conditionalFormatting>
  <conditionalFormatting sqref="C217">
    <cfRule type="duplicateValues" dxfId="338" priority="153"/>
  </conditionalFormatting>
  <conditionalFormatting sqref="C218">
    <cfRule type="duplicateValues" dxfId="337" priority="154"/>
  </conditionalFormatting>
  <conditionalFormatting sqref="C224">
    <cfRule type="duplicateValues" dxfId="336" priority="151"/>
  </conditionalFormatting>
  <conditionalFormatting sqref="C225">
    <cfRule type="duplicateValues" dxfId="335" priority="150"/>
  </conditionalFormatting>
  <conditionalFormatting sqref="C226">
    <cfRule type="duplicateValues" dxfId="334" priority="152"/>
  </conditionalFormatting>
  <conditionalFormatting sqref="C232">
    <cfRule type="duplicateValues" dxfId="333" priority="149"/>
  </conditionalFormatting>
  <conditionalFormatting sqref="C238">
    <cfRule type="duplicateValues" dxfId="332" priority="147"/>
  </conditionalFormatting>
  <conditionalFormatting sqref="C239">
    <cfRule type="duplicateValues" dxfId="331" priority="148"/>
  </conditionalFormatting>
  <conditionalFormatting sqref="C245">
    <cfRule type="duplicateValues" dxfId="330" priority="146"/>
  </conditionalFormatting>
  <conditionalFormatting sqref="C251:C252">
    <cfRule type="duplicateValues" dxfId="329" priority="144"/>
  </conditionalFormatting>
  <conditionalFormatting sqref="C253">
    <cfRule type="duplicateValues" dxfId="328" priority="145"/>
  </conditionalFormatting>
  <conditionalFormatting sqref="C260">
    <cfRule type="duplicateValues" dxfId="327" priority="143"/>
  </conditionalFormatting>
  <conditionalFormatting sqref="C267">
    <cfRule type="duplicateValues" dxfId="326" priority="141"/>
  </conditionalFormatting>
  <conditionalFormatting sqref="C268">
    <cfRule type="duplicateValues" dxfId="325" priority="142"/>
  </conditionalFormatting>
  <conditionalFormatting sqref="C276">
    <cfRule type="duplicateValues" dxfId="324" priority="139"/>
  </conditionalFormatting>
  <conditionalFormatting sqref="C277">
    <cfRule type="duplicateValues" dxfId="323" priority="140"/>
  </conditionalFormatting>
  <conditionalFormatting sqref="C283">
    <cfRule type="duplicateValues" dxfId="322" priority="137"/>
  </conditionalFormatting>
  <conditionalFormatting sqref="C284">
    <cfRule type="duplicateValues" dxfId="321" priority="138"/>
  </conditionalFormatting>
  <conditionalFormatting sqref="C293">
    <cfRule type="duplicateValues" dxfId="320" priority="136"/>
  </conditionalFormatting>
  <conditionalFormatting sqref="C294">
    <cfRule type="duplicateValues" dxfId="319" priority="135"/>
  </conditionalFormatting>
  <conditionalFormatting sqref="C300:C303">
    <cfRule type="duplicateValues" dxfId="318" priority="134"/>
  </conditionalFormatting>
  <conditionalFormatting sqref="C309:C310">
    <cfRule type="duplicateValues" dxfId="317" priority="133"/>
  </conditionalFormatting>
  <conditionalFormatting sqref="C317:C321">
    <cfRule type="duplicateValues" dxfId="316" priority="132"/>
  </conditionalFormatting>
  <conditionalFormatting sqref="C392:C393">
    <cfRule type="duplicateValues" dxfId="315" priority="127"/>
  </conditionalFormatting>
  <conditionalFormatting sqref="C399:C400">
    <cfRule type="duplicateValues" dxfId="314" priority="126"/>
  </conditionalFormatting>
  <conditionalFormatting sqref="C405:C406">
    <cfRule type="duplicateValues" dxfId="313" priority="125"/>
  </conditionalFormatting>
  <conditionalFormatting sqref="C6:D8">
    <cfRule type="duplicateValues" dxfId="312" priority="187"/>
  </conditionalFormatting>
  <conditionalFormatting sqref="C23:D25">
    <cfRule type="duplicateValues" dxfId="311" priority="185"/>
  </conditionalFormatting>
  <conditionalFormatting sqref="C60:D61">
    <cfRule type="duplicateValues" dxfId="310" priority="188"/>
  </conditionalFormatting>
  <conditionalFormatting sqref="C87:D88">
    <cfRule type="duplicateValues" dxfId="309" priority="176"/>
  </conditionalFormatting>
  <conditionalFormatting sqref="B500:C500">
    <cfRule type="duplicateValues" dxfId="308" priority="112"/>
  </conditionalFormatting>
  <conditionalFormatting sqref="B501:C501">
    <cfRule type="duplicateValues" dxfId="307" priority="113"/>
  </conditionalFormatting>
  <conditionalFormatting sqref="B499:C499">
    <cfRule type="duplicateValues" dxfId="306" priority="111"/>
  </conditionalFormatting>
  <conditionalFormatting sqref="B494:C494">
    <cfRule type="duplicateValues" dxfId="305" priority="110"/>
  </conditionalFormatting>
  <conditionalFormatting sqref="B493:C493">
    <cfRule type="duplicateValues" dxfId="304" priority="109"/>
  </conditionalFormatting>
  <conditionalFormatting sqref="B492:C492">
    <cfRule type="duplicateValues" dxfId="303" priority="108"/>
  </conditionalFormatting>
  <conditionalFormatting sqref="B498:C498">
    <cfRule type="duplicateValues" dxfId="302" priority="107"/>
  </conditionalFormatting>
  <conditionalFormatting sqref="B497:C497">
    <cfRule type="duplicateValues" dxfId="301" priority="106"/>
  </conditionalFormatting>
  <conditionalFormatting sqref="B496:C496">
    <cfRule type="duplicateValues" dxfId="300" priority="105"/>
  </conditionalFormatting>
  <conditionalFormatting sqref="B495:C495">
    <cfRule type="duplicateValues" dxfId="299" priority="104"/>
  </conditionalFormatting>
  <conditionalFormatting sqref="B490:C491">
    <cfRule type="duplicateValues" dxfId="298" priority="197"/>
  </conditionalFormatting>
  <conditionalFormatting sqref="B514:C515 B518:C519">
    <cfRule type="duplicateValues" dxfId="297" priority="103"/>
  </conditionalFormatting>
  <conditionalFormatting sqref="B516:C516">
    <cfRule type="duplicateValues" dxfId="296" priority="101"/>
  </conditionalFormatting>
  <conditionalFormatting sqref="B517:C517">
    <cfRule type="duplicateValues" dxfId="295" priority="102"/>
  </conditionalFormatting>
  <conditionalFormatting sqref="B531:C532 B535:C536">
    <cfRule type="duplicateValues" dxfId="294" priority="100"/>
  </conditionalFormatting>
  <conditionalFormatting sqref="B534:C534">
    <cfRule type="duplicateValues" dxfId="293" priority="99"/>
  </conditionalFormatting>
  <conditionalFormatting sqref="B533:C533">
    <cfRule type="duplicateValues" dxfId="292" priority="98"/>
  </conditionalFormatting>
  <conditionalFormatting sqref="B545:C545">
    <cfRule type="duplicateValues" dxfId="291" priority="97"/>
  </conditionalFormatting>
  <conditionalFormatting sqref="B542:C542 B544:C544 B546:C547">
    <cfRule type="duplicateValues" dxfId="290" priority="198"/>
  </conditionalFormatting>
  <conditionalFormatting sqref="C556">
    <cfRule type="duplicateValues" dxfId="289" priority="199"/>
  </conditionalFormatting>
  <conditionalFormatting sqref="C561">
    <cfRule type="duplicateValues" dxfId="288" priority="96"/>
  </conditionalFormatting>
  <conditionalFormatting sqref="C566">
    <cfRule type="duplicateValues" dxfId="287" priority="95"/>
  </conditionalFormatting>
  <conditionalFormatting sqref="C571">
    <cfRule type="duplicateValues" dxfId="286" priority="200"/>
  </conditionalFormatting>
  <conditionalFormatting sqref="C576">
    <cfRule type="duplicateValues" dxfId="285" priority="94"/>
  </conditionalFormatting>
  <conditionalFormatting sqref="B587:C587">
    <cfRule type="duplicateValues" dxfId="284" priority="91"/>
  </conditionalFormatting>
  <conditionalFormatting sqref="B588:C588">
    <cfRule type="duplicateValues" dxfId="283" priority="92"/>
  </conditionalFormatting>
  <conditionalFormatting sqref="B585:C586 B589:C589">
    <cfRule type="duplicateValues" dxfId="282" priority="201"/>
  </conditionalFormatting>
  <conditionalFormatting sqref="B598:C598">
    <cfRule type="duplicateValues" dxfId="281" priority="88"/>
  </conditionalFormatting>
  <conditionalFormatting sqref="B599:C599">
    <cfRule type="duplicateValues" dxfId="280" priority="89"/>
  </conditionalFormatting>
  <conditionalFormatting sqref="B596:C597 B600:C600">
    <cfRule type="duplicateValues" dxfId="279" priority="90"/>
  </conditionalFormatting>
  <conditionalFormatting sqref="B607:C608">
    <cfRule type="duplicateValues" dxfId="278" priority="202"/>
  </conditionalFormatting>
  <conditionalFormatting sqref="B618:C618">
    <cfRule type="duplicateValues" dxfId="277" priority="256"/>
  </conditionalFormatting>
  <conditionalFormatting sqref="B623:C623">
    <cfRule type="duplicateValues" dxfId="276" priority="82"/>
  </conditionalFormatting>
  <conditionalFormatting sqref="B628:C628">
    <cfRule type="duplicateValues" dxfId="275" priority="81"/>
  </conditionalFormatting>
  <conditionalFormatting sqref="B633:C633">
    <cfRule type="duplicateValues" dxfId="274" priority="80"/>
  </conditionalFormatting>
  <conditionalFormatting sqref="C638">
    <cfRule type="duplicateValues" dxfId="273" priority="78"/>
  </conditionalFormatting>
  <conditionalFormatting sqref="C643">
    <cfRule type="duplicateValues" dxfId="272" priority="77"/>
  </conditionalFormatting>
  <conditionalFormatting sqref="B656:C656">
    <cfRule type="duplicateValues" dxfId="271" priority="74"/>
  </conditionalFormatting>
  <conditionalFormatting sqref="B660:C660">
    <cfRule type="duplicateValues" dxfId="270" priority="75"/>
  </conditionalFormatting>
  <conditionalFormatting sqref="B654:C655 B662:C662">
    <cfRule type="duplicateValues" dxfId="269" priority="76"/>
  </conditionalFormatting>
  <conditionalFormatting sqref="B659:C659">
    <cfRule type="duplicateValues" dxfId="268" priority="73"/>
  </conditionalFormatting>
  <conditionalFormatting sqref="B658:C658">
    <cfRule type="duplicateValues" dxfId="267" priority="72"/>
  </conditionalFormatting>
  <conditionalFormatting sqref="B657:C657">
    <cfRule type="duplicateValues" dxfId="266" priority="71"/>
  </conditionalFormatting>
  <conditionalFormatting sqref="B661:C661">
    <cfRule type="duplicateValues" dxfId="265" priority="70"/>
  </conditionalFormatting>
  <conditionalFormatting sqref="B670:C670">
    <cfRule type="duplicateValues" dxfId="264" priority="67"/>
  </conditionalFormatting>
  <conditionalFormatting sqref="B674:C674">
    <cfRule type="duplicateValues" dxfId="263" priority="68"/>
  </conditionalFormatting>
  <conditionalFormatting sqref="B673:C673">
    <cfRule type="duplicateValues" dxfId="262" priority="66"/>
  </conditionalFormatting>
  <conditionalFormatting sqref="B672:C672">
    <cfRule type="duplicateValues" dxfId="261" priority="65"/>
  </conditionalFormatting>
  <conditionalFormatting sqref="B671:C671">
    <cfRule type="duplicateValues" dxfId="260" priority="64"/>
  </conditionalFormatting>
  <conditionalFormatting sqref="B668:C669">
    <cfRule type="duplicateValues" dxfId="259" priority="284"/>
  </conditionalFormatting>
  <conditionalFormatting sqref="B680:C680">
    <cfRule type="duplicateValues" dxfId="258" priority="62"/>
  </conditionalFormatting>
  <conditionalFormatting sqref="B685:C685">
    <cfRule type="duplicateValues" dxfId="257" priority="61"/>
  </conditionalFormatting>
  <conditionalFormatting sqref="C690">
    <cfRule type="duplicateValues" dxfId="256" priority="60"/>
  </conditionalFormatting>
  <conditionalFormatting sqref="B690">
    <cfRule type="duplicateValues" dxfId="255" priority="59"/>
  </conditionalFormatting>
  <conditionalFormatting sqref="C695">
    <cfRule type="duplicateValues" dxfId="254" priority="58"/>
  </conditionalFormatting>
  <conditionalFormatting sqref="B695">
    <cfRule type="duplicateValues" dxfId="253" priority="57"/>
  </conditionalFormatting>
  <conditionalFormatting sqref="C700">
    <cfRule type="duplicateValues" dxfId="252" priority="56"/>
  </conditionalFormatting>
  <conditionalFormatting sqref="B700">
    <cfRule type="duplicateValues" dxfId="251" priority="55"/>
  </conditionalFormatting>
  <conditionalFormatting sqref="B705:C706">
    <cfRule type="duplicateValues" dxfId="250" priority="54"/>
  </conditionalFormatting>
  <conditionalFormatting sqref="B712:C712 B714:C714">
    <cfRule type="duplicateValues" dxfId="249" priority="53"/>
  </conditionalFormatting>
  <conditionalFormatting sqref="B713:C713">
    <cfRule type="duplicateValues" dxfId="248" priority="52"/>
  </conditionalFormatting>
  <conditionalFormatting sqref="B720:C721">
    <cfRule type="duplicateValues" dxfId="247" priority="51"/>
  </conditionalFormatting>
  <conditionalFormatting sqref="C727">
    <cfRule type="duplicateValues" dxfId="246" priority="50"/>
  </conditionalFormatting>
  <conditionalFormatting sqref="B727">
    <cfRule type="duplicateValues" dxfId="245" priority="49"/>
  </conditionalFormatting>
  <conditionalFormatting sqref="B732:C733">
    <cfRule type="duplicateValues" dxfId="244" priority="48"/>
  </conditionalFormatting>
  <conditionalFormatting sqref="B740:C741">
    <cfRule type="duplicateValues" dxfId="243" priority="47"/>
  </conditionalFormatting>
  <conditionalFormatting sqref="B747:C748">
    <cfRule type="duplicateValues" dxfId="242" priority="46"/>
  </conditionalFormatting>
  <conditionalFormatting sqref="B754:C754 B756:C756">
    <cfRule type="duplicateValues" dxfId="241" priority="45"/>
  </conditionalFormatting>
  <conditionalFormatting sqref="B755:C755">
    <cfRule type="duplicateValues" dxfId="240" priority="44"/>
  </conditionalFormatting>
  <conditionalFormatting sqref="B762:C762 B764:C764">
    <cfRule type="duplicateValues" dxfId="239" priority="43"/>
  </conditionalFormatting>
  <conditionalFormatting sqref="B763:C763">
    <cfRule type="duplicateValues" dxfId="238" priority="42"/>
  </conditionalFormatting>
  <conditionalFormatting sqref="C771">
    <cfRule type="duplicateValues" dxfId="237" priority="41"/>
  </conditionalFormatting>
  <conditionalFormatting sqref="C770">
    <cfRule type="duplicateValues" dxfId="236" priority="40"/>
  </conditionalFormatting>
  <conditionalFormatting sqref="C778">
    <cfRule type="duplicateValues" dxfId="235" priority="39"/>
  </conditionalFormatting>
  <conditionalFormatting sqref="C777">
    <cfRule type="duplicateValues" dxfId="234" priority="38"/>
  </conditionalFormatting>
  <conditionalFormatting sqref="C789">
    <cfRule type="duplicateValues" dxfId="233" priority="37"/>
  </conditionalFormatting>
  <conditionalFormatting sqref="B789">
    <cfRule type="duplicateValues" dxfId="232" priority="36"/>
  </conditionalFormatting>
  <conditionalFormatting sqref="C795">
    <cfRule type="duplicateValues" dxfId="231" priority="34"/>
  </conditionalFormatting>
  <conditionalFormatting sqref="B795">
    <cfRule type="duplicateValues" dxfId="230" priority="33"/>
  </conditionalFormatting>
  <conditionalFormatting sqref="C800">
    <cfRule type="duplicateValues" dxfId="229" priority="32"/>
  </conditionalFormatting>
  <conditionalFormatting sqref="B800">
    <cfRule type="duplicateValues" dxfId="228" priority="31"/>
  </conditionalFormatting>
  <conditionalFormatting sqref="C806">
    <cfRule type="duplicateValues" dxfId="227" priority="30"/>
  </conditionalFormatting>
  <conditionalFormatting sqref="B806">
    <cfRule type="duplicateValues" dxfId="226" priority="29"/>
  </conditionalFormatting>
  <conditionalFormatting sqref="C812">
    <cfRule type="duplicateValues" dxfId="225" priority="28"/>
  </conditionalFormatting>
  <conditionalFormatting sqref="B812">
    <cfRule type="duplicateValues" dxfId="224" priority="27"/>
  </conditionalFormatting>
  <conditionalFormatting sqref="B823:C823">
    <cfRule type="duplicateValues" dxfId="223" priority="24"/>
  </conditionalFormatting>
  <conditionalFormatting sqref="B827:C827">
    <cfRule type="duplicateValues" dxfId="222" priority="25"/>
  </conditionalFormatting>
  <conditionalFormatting sqref="B821:C822 B829:C829">
    <cfRule type="duplicateValues" dxfId="221" priority="26"/>
  </conditionalFormatting>
  <conditionalFormatting sqref="B826:C826">
    <cfRule type="duplicateValues" dxfId="220" priority="23"/>
  </conditionalFormatting>
  <conditionalFormatting sqref="B825:C825">
    <cfRule type="duplicateValues" dxfId="219" priority="22"/>
  </conditionalFormatting>
  <conditionalFormatting sqref="B824:C824">
    <cfRule type="duplicateValues" dxfId="218" priority="21"/>
  </conditionalFormatting>
  <conditionalFormatting sqref="B828:C828">
    <cfRule type="duplicateValues" dxfId="217" priority="20"/>
  </conditionalFormatting>
  <conditionalFormatting sqref="B837:C837">
    <cfRule type="duplicateValues" dxfId="216" priority="17"/>
  </conditionalFormatting>
  <conditionalFormatting sqref="B841:C841">
    <cfRule type="duplicateValues" dxfId="215" priority="18"/>
  </conditionalFormatting>
  <conditionalFormatting sqref="B840:C840">
    <cfRule type="duplicateValues" dxfId="214" priority="16"/>
  </conditionalFormatting>
  <conditionalFormatting sqref="B839:C839">
    <cfRule type="duplicateValues" dxfId="213" priority="15"/>
  </conditionalFormatting>
  <conditionalFormatting sqref="B838:C838">
    <cfRule type="duplicateValues" dxfId="212" priority="14"/>
  </conditionalFormatting>
  <conditionalFormatting sqref="B835:C836">
    <cfRule type="duplicateValues" dxfId="211" priority="19"/>
  </conditionalFormatting>
  <conditionalFormatting sqref="B851:C851 B853:C853">
    <cfRule type="duplicateValues" dxfId="210" priority="13"/>
  </conditionalFormatting>
  <conditionalFormatting sqref="B852:C852">
    <cfRule type="duplicateValues" dxfId="209" priority="12"/>
  </conditionalFormatting>
  <conditionalFormatting sqref="B859:C859 B861:C861">
    <cfRule type="duplicateValues" dxfId="208" priority="11"/>
  </conditionalFormatting>
  <conditionalFormatting sqref="B860:C860">
    <cfRule type="duplicateValues" dxfId="207" priority="10"/>
  </conditionalFormatting>
  <conditionalFormatting sqref="B867:C867 B869:C869">
    <cfRule type="duplicateValues" dxfId="206" priority="9"/>
  </conditionalFormatting>
  <conditionalFormatting sqref="B868:C868">
    <cfRule type="duplicateValues" dxfId="205" priority="8"/>
  </conditionalFormatting>
  <conditionalFormatting sqref="B875:C875 B877:C877">
    <cfRule type="duplicateValues" dxfId="204" priority="7"/>
  </conditionalFormatting>
  <conditionalFormatting sqref="B876:C876">
    <cfRule type="duplicateValues" dxfId="203" priority="6"/>
  </conditionalFormatting>
  <conditionalFormatting sqref="B883:C883 B885:C885">
    <cfRule type="duplicateValues" dxfId="202" priority="5"/>
  </conditionalFormatting>
  <conditionalFormatting sqref="B884:C884">
    <cfRule type="duplicateValues" dxfId="201" priority="4"/>
  </conditionalFormatting>
  <conditionalFormatting sqref="B891:C892">
    <cfRule type="duplicateValues" dxfId="200" priority="3"/>
  </conditionalFormatting>
  <conditionalFormatting sqref="B898:C899">
    <cfRule type="duplicateValues" dxfId="199" priority="2"/>
  </conditionalFormatting>
  <conditionalFormatting sqref="C847">
    <cfRule type="duplicateValues" dxfId="198" priority="1"/>
  </conditionalFormatting>
  <pageMargins left="0.7" right="0.7" top="0.75" bottom="0.75" header="0.3" footer="0.3"/>
  <pageSetup paperSize="9" scale="53" fitToHeight="0" orientation="landscape"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CK78"/>
  <sheetViews>
    <sheetView zoomScale="83" zoomScaleNormal="83" workbookViewId="0">
      <selection activeCell="H36" sqref="H36"/>
    </sheetView>
  </sheetViews>
  <sheetFormatPr defaultColWidth="9.140625" defaultRowHeight="15"/>
  <cols>
    <col min="1" max="1" width="9.140625" style="225"/>
    <col min="2" max="2" width="11.140625" style="225" hidden="1" customWidth="1"/>
    <col min="3" max="3" width="8.7109375" style="225" hidden="1" customWidth="1"/>
    <col min="4" max="4" width="5.7109375" style="225" customWidth="1"/>
    <col min="5" max="5" width="8.5703125" style="225" customWidth="1"/>
    <col min="6" max="6" width="23.7109375" style="225" customWidth="1"/>
    <col min="7" max="7" width="42" style="226" bestFit="1" customWidth="1"/>
    <col min="8" max="8" width="38.7109375" style="225" bestFit="1" customWidth="1"/>
    <col min="9" max="9" width="37.28515625" style="225" bestFit="1" customWidth="1"/>
    <col min="10" max="10" width="5.7109375" style="225" customWidth="1"/>
    <col min="11" max="11" width="10.42578125" style="225" customWidth="1"/>
    <col min="12" max="12" width="6.7109375" style="225" customWidth="1"/>
    <col min="13" max="13" width="10.140625" style="225" customWidth="1"/>
    <col min="14" max="14" width="8" style="225" customWidth="1"/>
    <col min="15" max="15" width="13.42578125" style="225" customWidth="1"/>
    <col min="16" max="16" width="7.7109375" style="225" customWidth="1"/>
    <col min="17" max="17" width="6.85546875" style="225" customWidth="1"/>
    <col min="18" max="18" width="7.42578125" style="225" customWidth="1"/>
    <col min="19" max="19" width="6.42578125" style="225" customWidth="1"/>
    <col min="20" max="20" width="6.140625" style="225" customWidth="1"/>
    <col min="21" max="21" width="32.42578125" style="225" customWidth="1"/>
    <col min="22" max="22" width="20.42578125" style="225" customWidth="1"/>
    <col min="23" max="23" width="9.140625" style="225"/>
    <col min="24" max="24" width="4.7109375" style="225" hidden="1" customWidth="1"/>
    <col min="25" max="25" width="29.7109375" style="225" customWidth="1"/>
    <col min="26" max="26" width="37.28515625" style="225" bestFit="1" customWidth="1"/>
    <col min="27" max="27" width="11.7109375" style="225" hidden="1" customWidth="1"/>
    <col min="28" max="28" width="6.5703125" style="225" hidden="1" customWidth="1"/>
    <col min="29" max="29" width="15.42578125" style="225" bestFit="1" customWidth="1"/>
    <col min="30" max="30" width="17.28515625" style="225" hidden="1" customWidth="1"/>
    <col min="31" max="31" width="17.140625" style="225" bestFit="1" customWidth="1"/>
    <col min="32" max="32" width="13.7109375" style="225" bestFit="1" customWidth="1"/>
    <col min="33" max="33" width="9.140625" style="225" bestFit="1" customWidth="1"/>
    <col min="34" max="34" width="14.42578125" style="225" hidden="1" customWidth="1"/>
    <col min="35" max="35" width="13.28515625" style="225" hidden="1" customWidth="1"/>
    <col min="36" max="36" width="8" style="225" hidden="1" customWidth="1"/>
    <col min="37" max="37" width="22.28515625" style="225" hidden="1" customWidth="1"/>
    <col min="38" max="38" width="12.5703125" style="225" hidden="1" customWidth="1"/>
    <col min="39" max="39" width="15" style="225" bestFit="1" customWidth="1"/>
    <col min="40" max="40" width="9.140625" style="225"/>
    <col min="41" max="41" width="5.7109375" style="225" bestFit="1" customWidth="1"/>
    <col min="42" max="42" width="24.85546875" style="225" customWidth="1"/>
    <col min="43" max="43" width="26.140625" style="225" bestFit="1" customWidth="1"/>
    <col min="44" max="44" width="2.85546875" style="225" hidden="1" customWidth="1"/>
    <col min="45" max="46" width="4" style="225" hidden="1" customWidth="1"/>
    <col min="47" max="48" width="5" style="225" hidden="1" customWidth="1"/>
    <col min="49" max="54" width="4.28515625" style="225" hidden="1" customWidth="1"/>
    <col min="55" max="55" width="3" style="225" customWidth="1"/>
    <col min="56" max="56" width="3.28515625" style="225" bestFit="1" customWidth="1"/>
    <col min="57" max="59" width="3.28515625" style="225" customWidth="1"/>
    <col min="60" max="60" width="4.140625" style="225" bestFit="1" customWidth="1"/>
    <col min="61" max="62" width="4.140625" style="225" hidden="1" customWidth="1"/>
    <col min="63" max="63" width="3.28515625" style="225" hidden="1" customWidth="1"/>
    <col min="64" max="64" width="4.140625" style="225" hidden="1" customWidth="1"/>
    <col min="65" max="65" width="3.28515625" style="225" hidden="1" customWidth="1"/>
    <col min="66" max="66" width="4.140625" style="225" hidden="1" customWidth="1"/>
    <col min="67" max="67" width="3.28515625" style="225" hidden="1" customWidth="1"/>
    <col min="68" max="68" width="4.140625" style="225" hidden="1" customWidth="1"/>
    <col min="69" max="69" width="3.28515625" style="225" hidden="1" customWidth="1"/>
    <col min="70" max="70" width="4.140625" style="225" hidden="1" customWidth="1"/>
    <col min="71" max="83" width="3.28515625" style="225" hidden="1" customWidth="1"/>
    <col min="84" max="85" width="8.7109375" style="225" hidden="1" customWidth="1"/>
    <col min="86" max="88" width="9.5703125" style="225" hidden="1" customWidth="1"/>
    <col min="89" max="89" width="5.140625" style="225" bestFit="1" customWidth="1"/>
    <col min="90" max="16384" width="9.140625" style="225"/>
  </cols>
  <sheetData>
    <row r="1" spans="2:89" ht="15.75" thickBot="1"/>
    <row r="2" spans="2:89" ht="26.25" thickBot="1">
      <c r="B2" s="227" t="s">
        <v>631</v>
      </c>
      <c r="C2" s="227" t="s">
        <v>632</v>
      </c>
      <c r="D2" s="228" t="s">
        <v>633</v>
      </c>
      <c r="E2" s="228" t="s">
        <v>634</v>
      </c>
      <c r="F2" s="1187" t="s">
        <v>354</v>
      </c>
      <c r="G2" s="1188" t="s">
        <v>635</v>
      </c>
      <c r="H2" s="1187" t="s">
        <v>636</v>
      </c>
      <c r="I2" s="1187" t="s">
        <v>637</v>
      </c>
      <c r="J2" s="230" t="s">
        <v>638</v>
      </c>
      <c r="K2" s="229" t="s">
        <v>639</v>
      </c>
      <c r="L2" s="228" t="s">
        <v>640</v>
      </c>
      <c r="M2" s="228" t="s">
        <v>641</v>
      </c>
      <c r="N2" s="228" t="s">
        <v>642</v>
      </c>
      <c r="O2" s="228" t="s">
        <v>643</v>
      </c>
      <c r="P2" s="228" t="s">
        <v>644</v>
      </c>
      <c r="Q2" s="228" t="s">
        <v>645</v>
      </c>
      <c r="R2" s="228" t="s">
        <v>646</v>
      </c>
      <c r="S2" s="228" t="s">
        <v>647</v>
      </c>
      <c r="T2" s="228" t="s">
        <v>648</v>
      </c>
      <c r="U2" s="228" t="s">
        <v>649</v>
      </c>
      <c r="V2" s="228" t="s">
        <v>650</v>
      </c>
      <c r="W2" s="231"/>
      <c r="X2" s="232" t="s">
        <v>633</v>
      </c>
      <c r="Y2" s="233" t="s">
        <v>2</v>
      </c>
      <c r="Z2" s="233" t="s">
        <v>4</v>
      </c>
      <c r="AA2" s="234" t="s">
        <v>651</v>
      </c>
      <c r="AB2" s="234" t="s">
        <v>652</v>
      </c>
      <c r="AC2" s="233" t="s">
        <v>653</v>
      </c>
      <c r="AD2" s="234" t="s">
        <v>654</v>
      </c>
      <c r="AE2" s="233" t="s">
        <v>655</v>
      </c>
      <c r="AF2" s="233" t="s">
        <v>656</v>
      </c>
      <c r="AG2" s="234" t="s">
        <v>657</v>
      </c>
      <c r="AH2" s="234" t="s">
        <v>658</v>
      </c>
      <c r="AI2" s="234" t="s">
        <v>659</v>
      </c>
      <c r="AJ2" s="234" t="s">
        <v>660</v>
      </c>
      <c r="AK2" s="234" t="s">
        <v>661</v>
      </c>
      <c r="AL2" s="233" t="s">
        <v>662</v>
      </c>
      <c r="AM2" s="235" t="s">
        <v>663</v>
      </c>
      <c r="AN2" s="231"/>
      <c r="AO2" s="236" t="s">
        <v>633</v>
      </c>
      <c r="AP2" s="237" t="s">
        <v>664</v>
      </c>
      <c r="AQ2" s="237" t="s">
        <v>637</v>
      </c>
      <c r="AR2" s="237" t="s">
        <v>482</v>
      </c>
      <c r="AS2" s="237" t="s">
        <v>483</v>
      </c>
      <c r="AT2" s="237" t="s">
        <v>485</v>
      </c>
      <c r="AU2" s="237" t="s">
        <v>665</v>
      </c>
      <c r="AV2" s="237" t="s">
        <v>666</v>
      </c>
      <c r="AW2" s="237" t="s">
        <v>487</v>
      </c>
      <c r="AX2" s="237" t="s">
        <v>488</v>
      </c>
      <c r="AY2" s="237" t="s">
        <v>489</v>
      </c>
      <c r="AZ2" s="237" t="s">
        <v>490</v>
      </c>
      <c r="BA2" s="237" t="s">
        <v>491</v>
      </c>
      <c r="BB2" s="237" t="s">
        <v>492</v>
      </c>
      <c r="BC2" s="238" t="s">
        <v>453</v>
      </c>
      <c r="BD2" s="239" t="s">
        <v>454</v>
      </c>
      <c r="BE2" s="239" t="s">
        <v>455</v>
      </c>
      <c r="BF2" s="239" t="s">
        <v>456</v>
      </c>
      <c r="BG2" s="239" t="s">
        <v>457</v>
      </c>
      <c r="BH2" s="240" t="s">
        <v>458</v>
      </c>
      <c r="BI2" s="240" t="s">
        <v>1505</v>
      </c>
      <c r="BJ2" s="240" t="s">
        <v>623</v>
      </c>
      <c r="BK2" s="240">
        <v>15</v>
      </c>
      <c r="BL2" s="240" t="s">
        <v>624</v>
      </c>
      <c r="BM2" s="240">
        <v>16</v>
      </c>
      <c r="BN2" s="240" t="s">
        <v>625</v>
      </c>
      <c r="BO2" s="240">
        <v>17</v>
      </c>
      <c r="BP2" s="240" t="s">
        <v>626</v>
      </c>
      <c r="BQ2" s="240">
        <v>18</v>
      </c>
      <c r="BR2" s="240" t="s">
        <v>627</v>
      </c>
      <c r="BS2" s="240">
        <v>37</v>
      </c>
      <c r="BT2" s="240">
        <v>38</v>
      </c>
      <c r="BU2" s="240">
        <v>39</v>
      </c>
      <c r="BV2" s="240">
        <v>40</v>
      </c>
      <c r="BW2" s="240">
        <v>41</v>
      </c>
      <c r="BX2" s="240">
        <v>42</v>
      </c>
      <c r="BY2" s="240">
        <v>43</v>
      </c>
      <c r="BZ2" s="240">
        <v>44</v>
      </c>
      <c r="CA2" s="240">
        <v>45</v>
      </c>
      <c r="CB2" s="240">
        <v>46</v>
      </c>
      <c r="CC2" s="240">
        <v>47</v>
      </c>
      <c r="CD2" s="240">
        <v>47</v>
      </c>
      <c r="CE2" s="240">
        <v>48</v>
      </c>
      <c r="CF2" s="240" t="s">
        <v>667</v>
      </c>
      <c r="CG2" s="240" t="s">
        <v>668</v>
      </c>
      <c r="CH2" s="240" t="s">
        <v>669</v>
      </c>
      <c r="CI2" s="240" t="s">
        <v>670</v>
      </c>
      <c r="CJ2" s="240" t="s">
        <v>671</v>
      </c>
      <c r="CK2" s="241" t="s">
        <v>400</v>
      </c>
    </row>
    <row r="3" spans="2:89" hidden="1">
      <c r="B3" s="242"/>
      <c r="C3" s="242"/>
      <c r="D3" s="243"/>
      <c r="E3" s="244">
        <v>10</v>
      </c>
      <c r="F3" s="1189" t="s">
        <v>672</v>
      </c>
      <c r="G3" s="1190" t="s">
        <v>673</v>
      </c>
      <c r="H3" s="1191" t="s">
        <v>674</v>
      </c>
      <c r="I3" s="1189" t="s">
        <v>675</v>
      </c>
      <c r="J3" s="246">
        <v>729</v>
      </c>
      <c r="K3" s="247">
        <v>744</v>
      </c>
      <c r="L3" s="246">
        <v>744</v>
      </c>
      <c r="M3" s="248">
        <f t="shared" ref="M3:M66" si="0">L3/J3</f>
        <v>1.0205761316872428</v>
      </c>
      <c r="N3" s="246">
        <v>744</v>
      </c>
      <c r="O3" s="246">
        <v>744</v>
      </c>
      <c r="P3" s="249">
        <v>722</v>
      </c>
      <c r="Q3" s="246">
        <v>5</v>
      </c>
      <c r="R3" s="246">
        <f t="shared" ref="R3:R66" si="1">O3-P3-Q3</f>
        <v>17</v>
      </c>
      <c r="S3" s="246">
        <v>4</v>
      </c>
      <c r="T3" s="246">
        <f t="shared" ref="T3:T66" si="2">R3-S3</f>
        <v>13</v>
      </c>
      <c r="U3" s="250">
        <f t="shared" ref="U3:U66" si="3">R3/O3</f>
        <v>2.2849462365591398E-2</v>
      </c>
      <c r="V3" s="250">
        <f t="shared" ref="V3:V66" si="4">T3/O3</f>
        <v>1.7473118279569891E-2</v>
      </c>
      <c r="W3" s="251"/>
      <c r="X3" s="252"/>
      <c r="Y3" s="244" t="s">
        <v>672</v>
      </c>
      <c r="Z3" s="244" t="s">
        <v>675</v>
      </c>
      <c r="AA3" s="244"/>
      <c r="AB3" s="244"/>
      <c r="AC3" s="244">
        <v>3</v>
      </c>
      <c r="AD3" s="244">
        <v>2</v>
      </c>
      <c r="AE3" s="244"/>
      <c r="AF3" s="244">
        <v>2</v>
      </c>
      <c r="AG3" s="244">
        <v>6</v>
      </c>
      <c r="AH3" s="244"/>
      <c r="AI3" s="244"/>
      <c r="AJ3" s="244"/>
      <c r="AK3" s="244"/>
      <c r="AL3" s="244"/>
      <c r="AM3" s="253">
        <f>SUM(AA3:AL3)</f>
        <v>13</v>
      </c>
      <c r="AN3" s="254"/>
      <c r="AO3" s="252"/>
      <c r="AP3" s="244" t="s">
        <v>672</v>
      </c>
      <c r="AQ3" s="244" t="s">
        <v>675</v>
      </c>
      <c r="AR3" s="246"/>
      <c r="AS3" s="246"/>
      <c r="AT3" s="246"/>
      <c r="AU3" s="246"/>
      <c r="AV3" s="246"/>
      <c r="AW3" s="246"/>
      <c r="AX3" s="246"/>
      <c r="AY3" s="246"/>
      <c r="AZ3" s="246"/>
      <c r="BA3" s="246"/>
      <c r="BB3" s="246"/>
      <c r="BC3" s="244"/>
      <c r="BD3" s="244">
        <v>4</v>
      </c>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55">
        <f t="shared" ref="CK3:CK66" si="5">SUM(AR3:CJ3)</f>
        <v>4</v>
      </c>
    </row>
    <row r="4" spans="2:89" hidden="1">
      <c r="B4" s="242"/>
      <c r="C4" s="242"/>
      <c r="D4" s="243"/>
      <c r="E4" s="244">
        <v>5</v>
      </c>
      <c r="F4" s="1189" t="s">
        <v>401</v>
      </c>
      <c r="G4" s="1189" t="s">
        <v>402</v>
      </c>
      <c r="H4" s="1189" t="s">
        <v>1406</v>
      </c>
      <c r="I4" s="1189" t="s">
        <v>393</v>
      </c>
      <c r="J4" s="246">
        <v>2600</v>
      </c>
      <c r="K4" s="247">
        <v>2740</v>
      </c>
      <c r="L4" s="246">
        <v>2740</v>
      </c>
      <c r="M4" s="248">
        <f t="shared" si="0"/>
        <v>1.0538461538461539</v>
      </c>
      <c r="N4" s="246">
        <v>2740</v>
      </c>
      <c r="O4" s="246">
        <v>2740</v>
      </c>
      <c r="P4" s="249">
        <v>2672</v>
      </c>
      <c r="Q4" s="246">
        <v>2</v>
      </c>
      <c r="R4" s="246">
        <f t="shared" si="1"/>
        <v>66</v>
      </c>
      <c r="S4" s="246">
        <v>45</v>
      </c>
      <c r="T4" s="246">
        <f t="shared" si="2"/>
        <v>21</v>
      </c>
      <c r="U4" s="250">
        <f t="shared" si="3"/>
        <v>2.4087591240875911E-2</v>
      </c>
      <c r="V4" s="250">
        <f t="shared" si="4"/>
        <v>7.6642335766423358E-3</v>
      </c>
      <c r="W4" s="251"/>
      <c r="X4" s="252"/>
      <c r="Y4" s="244" t="s">
        <v>401</v>
      </c>
      <c r="Z4" s="244" t="s">
        <v>393</v>
      </c>
      <c r="AA4" s="244">
        <v>3</v>
      </c>
      <c r="AB4" s="244">
        <v>1</v>
      </c>
      <c r="AC4" s="244">
        <v>6</v>
      </c>
      <c r="AD4" s="244">
        <v>7</v>
      </c>
      <c r="AE4" s="244"/>
      <c r="AF4" s="244">
        <v>3</v>
      </c>
      <c r="AG4" s="244">
        <v>1</v>
      </c>
      <c r="AH4" s="244"/>
      <c r="AI4" s="244"/>
      <c r="AJ4" s="244"/>
      <c r="AK4" s="244"/>
      <c r="AL4" s="244"/>
      <c r="AM4" s="253">
        <f t="shared" ref="AM4:AM67" si="6">SUM(AA4:AL4)</f>
        <v>21</v>
      </c>
      <c r="AN4" s="254"/>
      <c r="AO4" s="252"/>
      <c r="AP4" s="244" t="s">
        <v>401</v>
      </c>
      <c r="AQ4" s="244" t="s">
        <v>393</v>
      </c>
      <c r="AR4" s="246"/>
      <c r="AS4" s="246"/>
      <c r="AT4" s="246"/>
      <c r="AU4" s="246"/>
      <c r="AV4" s="246"/>
      <c r="AW4" s="246"/>
      <c r="AX4" s="246"/>
      <c r="AY4" s="246"/>
      <c r="AZ4" s="246"/>
      <c r="BA4" s="246"/>
      <c r="BB4" s="246"/>
      <c r="BC4" s="244">
        <v>1</v>
      </c>
      <c r="BD4" s="244">
        <v>10</v>
      </c>
      <c r="BE4" s="244">
        <v>14</v>
      </c>
      <c r="BF4" s="244">
        <v>11</v>
      </c>
      <c r="BG4" s="244">
        <v>7</v>
      </c>
      <c r="BH4" s="244">
        <v>2</v>
      </c>
      <c r="BI4" s="244">
        <v>2</v>
      </c>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55">
        <f t="shared" si="5"/>
        <v>47</v>
      </c>
    </row>
    <row r="5" spans="2:89" hidden="1">
      <c r="B5" s="242"/>
      <c r="C5" s="242"/>
      <c r="D5" s="243"/>
      <c r="E5" s="244">
        <v>6</v>
      </c>
      <c r="F5" s="1189" t="s">
        <v>403</v>
      </c>
      <c r="G5" s="1189" t="s">
        <v>404</v>
      </c>
      <c r="H5" s="1189" t="s">
        <v>1406</v>
      </c>
      <c r="I5" s="1189" t="s">
        <v>393</v>
      </c>
      <c r="J5" s="246">
        <v>300</v>
      </c>
      <c r="K5" s="247">
        <v>312</v>
      </c>
      <c r="L5" s="246">
        <v>312</v>
      </c>
      <c r="M5" s="248">
        <f t="shared" si="0"/>
        <v>1.04</v>
      </c>
      <c r="N5" s="246">
        <v>312</v>
      </c>
      <c r="O5" s="246">
        <v>312</v>
      </c>
      <c r="P5" s="249">
        <v>300</v>
      </c>
      <c r="Q5" s="246">
        <v>2</v>
      </c>
      <c r="R5" s="246">
        <f t="shared" si="1"/>
        <v>10</v>
      </c>
      <c r="S5" s="246">
        <v>5</v>
      </c>
      <c r="T5" s="246">
        <f t="shared" si="2"/>
        <v>5</v>
      </c>
      <c r="U5" s="250">
        <f t="shared" si="3"/>
        <v>3.2051282051282048E-2</v>
      </c>
      <c r="V5" s="250">
        <f t="shared" si="4"/>
        <v>1.6025641025641024E-2</v>
      </c>
      <c r="W5" s="251"/>
      <c r="X5" s="252"/>
      <c r="Y5" s="244" t="s">
        <v>403</v>
      </c>
      <c r="Z5" s="244" t="s">
        <v>393</v>
      </c>
      <c r="AA5" s="244"/>
      <c r="AB5" s="244"/>
      <c r="AC5" s="244">
        <v>2</v>
      </c>
      <c r="AD5" s="244">
        <v>2</v>
      </c>
      <c r="AE5" s="244"/>
      <c r="AF5" s="244"/>
      <c r="AG5" s="244"/>
      <c r="AH5" s="244"/>
      <c r="AI5" s="244"/>
      <c r="AJ5" s="244"/>
      <c r="AK5" s="244"/>
      <c r="AL5" s="244"/>
      <c r="AM5" s="253">
        <f t="shared" si="6"/>
        <v>4</v>
      </c>
      <c r="AN5" s="254"/>
      <c r="AO5" s="252"/>
      <c r="AP5" s="244" t="s">
        <v>403</v>
      </c>
      <c r="AQ5" s="244" t="s">
        <v>393</v>
      </c>
      <c r="AR5" s="246">
        <v>1</v>
      </c>
      <c r="AS5" s="246">
        <v>1</v>
      </c>
      <c r="AT5" s="246"/>
      <c r="AU5" s="246"/>
      <c r="AV5" s="246"/>
      <c r="AW5" s="246">
        <v>1</v>
      </c>
      <c r="AX5" s="246"/>
      <c r="AY5" s="246">
        <v>2</v>
      </c>
      <c r="AZ5" s="246"/>
      <c r="BA5" s="246"/>
      <c r="BB5" s="246"/>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55">
        <f t="shared" si="5"/>
        <v>5</v>
      </c>
    </row>
    <row r="6" spans="2:89" hidden="1">
      <c r="B6" s="242"/>
      <c r="C6" s="242"/>
      <c r="D6" s="243"/>
      <c r="E6" s="244">
        <v>6</v>
      </c>
      <c r="F6" s="1189" t="s">
        <v>433</v>
      </c>
      <c r="G6" s="1189" t="s">
        <v>318</v>
      </c>
      <c r="H6" s="1189" t="s">
        <v>1406</v>
      </c>
      <c r="I6" s="1189" t="s">
        <v>317</v>
      </c>
      <c r="J6" s="246">
        <v>300</v>
      </c>
      <c r="K6" s="247">
        <v>320</v>
      </c>
      <c r="L6" s="246">
        <v>320</v>
      </c>
      <c r="M6" s="248">
        <f t="shared" si="0"/>
        <v>1.0666666666666667</v>
      </c>
      <c r="N6" s="246">
        <v>320</v>
      </c>
      <c r="O6" s="246">
        <v>320</v>
      </c>
      <c r="P6" s="249">
        <v>300</v>
      </c>
      <c r="Q6" s="246">
        <v>0</v>
      </c>
      <c r="R6" s="246">
        <f t="shared" si="1"/>
        <v>20</v>
      </c>
      <c r="S6" s="246">
        <v>11</v>
      </c>
      <c r="T6" s="246">
        <f t="shared" si="2"/>
        <v>9</v>
      </c>
      <c r="U6" s="250">
        <f t="shared" si="3"/>
        <v>6.25E-2</v>
      </c>
      <c r="V6" s="250">
        <f t="shared" si="4"/>
        <v>2.8125000000000001E-2</v>
      </c>
      <c r="W6" s="251"/>
      <c r="X6" s="252"/>
      <c r="Y6" s="244" t="s">
        <v>433</v>
      </c>
      <c r="Z6" s="244" t="s">
        <v>317</v>
      </c>
      <c r="AA6" s="244">
        <v>1</v>
      </c>
      <c r="AB6" s="244"/>
      <c r="AC6" s="244">
        <v>2</v>
      </c>
      <c r="AD6" s="244">
        <v>4</v>
      </c>
      <c r="AE6" s="244"/>
      <c r="AF6" s="244">
        <v>2</v>
      </c>
      <c r="AG6" s="244"/>
      <c r="AH6" s="244"/>
      <c r="AI6" s="244"/>
      <c r="AJ6" s="244"/>
      <c r="AK6" s="244"/>
      <c r="AL6" s="244"/>
      <c r="AM6" s="253">
        <f t="shared" si="6"/>
        <v>9</v>
      </c>
      <c r="AN6" s="254"/>
      <c r="AO6" s="252"/>
      <c r="AP6" s="244" t="s">
        <v>433</v>
      </c>
      <c r="AQ6" s="244" t="s">
        <v>317</v>
      </c>
      <c r="AR6" s="246"/>
      <c r="AS6" s="246"/>
      <c r="AT6" s="246"/>
      <c r="AU6" s="246"/>
      <c r="AV6" s="246"/>
      <c r="AW6" s="246"/>
      <c r="AX6" s="246"/>
      <c r="AY6" s="246"/>
      <c r="AZ6" s="246"/>
      <c r="BA6" s="246"/>
      <c r="BB6" s="246"/>
      <c r="BC6" s="244"/>
      <c r="BD6" s="244">
        <v>2</v>
      </c>
      <c r="BE6" s="244">
        <v>3</v>
      </c>
      <c r="BF6" s="244">
        <v>2</v>
      </c>
      <c r="BG6" s="244">
        <v>2</v>
      </c>
      <c r="BH6" s="244">
        <v>2</v>
      </c>
      <c r="BI6" s="244">
        <v>2</v>
      </c>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55">
        <f t="shared" si="5"/>
        <v>13</v>
      </c>
    </row>
    <row r="7" spans="2:89" hidden="1">
      <c r="B7" s="242"/>
      <c r="C7" s="242"/>
      <c r="D7" s="243"/>
      <c r="E7" s="244">
        <v>6</v>
      </c>
      <c r="F7" s="1189" t="s">
        <v>423</v>
      </c>
      <c r="G7" s="1189" t="s">
        <v>424</v>
      </c>
      <c r="H7" s="1189" t="s">
        <v>1406</v>
      </c>
      <c r="I7" s="1189" t="s">
        <v>320</v>
      </c>
      <c r="J7" s="246">
        <v>2496</v>
      </c>
      <c r="K7" s="247">
        <v>2626</v>
      </c>
      <c r="L7" s="246">
        <v>2626</v>
      </c>
      <c r="M7" s="248">
        <f t="shared" si="0"/>
        <v>1.0520833333333333</v>
      </c>
      <c r="N7" s="246">
        <v>2626</v>
      </c>
      <c r="O7" s="246">
        <v>2626</v>
      </c>
      <c r="P7" s="249">
        <v>2566</v>
      </c>
      <c r="Q7" s="246">
        <v>2</v>
      </c>
      <c r="R7" s="246">
        <f t="shared" si="1"/>
        <v>58</v>
      </c>
      <c r="S7" s="246">
        <v>44</v>
      </c>
      <c r="T7" s="246">
        <f t="shared" si="2"/>
        <v>14</v>
      </c>
      <c r="U7" s="250">
        <f t="shared" si="3"/>
        <v>2.2086824067022087E-2</v>
      </c>
      <c r="V7" s="250">
        <f t="shared" si="4"/>
        <v>5.3313023610053311E-3</v>
      </c>
      <c r="W7" s="251"/>
      <c r="X7" s="252"/>
      <c r="Y7" s="244" t="s">
        <v>423</v>
      </c>
      <c r="Z7" s="244" t="s">
        <v>320</v>
      </c>
      <c r="AA7" s="244"/>
      <c r="AB7" s="244"/>
      <c r="AC7" s="244">
        <v>3</v>
      </c>
      <c r="AD7" s="244">
        <v>2</v>
      </c>
      <c r="AE7" s="244">
        <v>4</v>
      </c>
      <c r="AF7" s="244">
        <v>3</v>
      </c>
      <c r="AG7" s="244">
        <v>2</v>
      </c>
      <c r="AH7" s="244"/>
      <c r="AI7" s="244"/>
      <c r="AJ7" s="244"/>
      <c r="AK7" s="244"/>
      <c r="AL7" s="244"/>
      <c r="AM7" s="253">
        <f t="shared" si="6"/>
        <v>14</v>
      </c>
      <c r="AN7" s="254"/>
      <c r="AO7" s="252"/>
      <c r="AP7" s="244" t="s">
        <v>423</v>
      </c>
      <c r="AQ7" s="244" t="s">
        <v>320</v>
      </c>
      <c r="AR7" s="246"/>
      <c r="AS7" s="246"/>
      <c r="AT7" s="246"/>
      <c r="AU7" s="246"/>
      <c r="AV7" s="246"/>
      <c r="AW7" s="246"/>
      <c r="AX7" s="246"/>
      <c r="AY7" s="246"/>
      <c r="AZ7" s="246"/>
      <c r="BA7" s="246"/>
      <c r="BB7" s="246"/>
      <c r="BC7" s="244">
        <v>1</v>
      </c>
      <c r="BD7" s="244">
        <v>6</v>
      </c>
      <c r="BE7" s="244">
        <v>11</v>
      </c>
      <c r="BF7" s="244">
        <v>13</v>
      </c>
      <c r="BG7" s="244">
        <v>13</v>
      </c>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55">
        <f t="shared" si="5"/>
        <v>44</v>
      </c>
    </row>
    <row r="8" spans="2:89" ht="15.75" hidden="1">
      <c r="B8" s="242"/>
      <c r="C8" s="242"/>
      <c r="D8" s="243"/>
      <c r="E8" s="244">
        <v>4</v>
      </c>
      <c r="F8" s="1189" t="s">
        <v>1409</v>
      </c>
      <c r="G8" s="1190" t="s">
        <v>1412</v>
      </c>
      <c r="H8" s="1189" t="s">
        <v>1413</v>
      </c>
      <c r="I8" s="1186" t="s">
        <v>1408</v>
      </c>
      <c r="J8" s="246">
        <v>1027</v>
      </c>
      <c r="K8" s="247">
        <v>1032</v>
      </c>
      <c r="L8" s="246">
        <v>1032</v>
      </c>
      <c r="M8" s="248">
        <f t="shared" si="0"/>
        <v>1.0048685491723466</v>
      </c>
      <c r="N8" s="246">
        <v>1032</v>
      </c>
      <c r="O8" s="246">
        <v>1032</v>
      </c>
      <c r="P8" s="249">
        <v>1009</v>
      </c>
      <c r="Q8" s="246">
        <v>15</v>
      </c>
      <c r="R8" s="246">
        <f t="shared" si="1"/>
        <v>8</v>
      </c>
      <c r="S8" s="246">
        <v>0</v>
      </c>
      <c r="T8" s="246">
        <f t="shared" si="2"/>
        <v>8</v>
      </c>
      <c r="U8" s="250">
        <f t="shared" si="3"/>
        <v>7.7519379844961239E-3</v>
      </c>
      <c r="V8" s="250">
        <f t="shared" si="4"/>
        <v>7.7519379844961239E-3</v>
      </c>
      <c r="W8" s="251"/>
      <c r="X8" s="252"/>
      <c r="Y8" s="244" t="s">
        <v>1409</v>
      </c>
      <c r="Z8" s="1186" t="s">
        <v>1408</v>
      </c>
      <c r="AA8" s="244">
        <v>2</v>
      </c>
      <c r="AB8" s="244"/>
      <c r="AC8" s="244">
        <v>4</v>
      </c>
      <c r="AD8" s="244"/>
      <c r="AE8" s="244">
        <v>2</v>
      </c>
      <c r="AF8" s="244"/>
      <c r="AG8" s="244"/>
      <c r="AH8" s="244"/>
      <c r="AI8" s="244"/>
      <c r="AJ8" s="244"/>
      <c r="AK8" s="244"/>
      <c r="AL8" s="244"/>
      <c r="AM8" s="253">
        <f t="shared" si="6"/>
        <v>8</v>
      </c>
      <c r="AN8" s="254"/>
      <c r="AO8" s="252"/>
      <c r="AP8" s="246"/>
      <c r="AQ8" s="246"/>
      <c r="AR8" s="246"/>
      <c r="AS8" s="246"/>
      <c r="AT8" s="246"/>
      <c r="AU8" s="246"/>
      <c r="AV8" s="246"/>
      <c r="AW8" s="246"/>
      <c r="AX8" s="246"/>
      <c r="AY8" s="246"/>
      <c r="AZ8" s="246"/>
      <c r="BA8" s="246"/>
      <c r="BB8" s="246"/>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55">
        <f t="shared" si="5"/>
        <v>0</v>
      </c>
    </row>
    <row r="9" spans="2:89" ht="15.75" hidden="1">
      <c r="B9" s="242"/>
      <c r="C9" s="242"/>
      <c r="D9" s="243"/>
      <c r="E9" s="244">
        <v>4</v>
      </c>
      <c r="F9" s="1189" t="s">
        <v>1410</v>
      </c>
      <c r="G9" s="1190" t="s">
        <v>1412</v>
      </c>
      <c r="H9" s="1189" t="s">
        <v>1413</v>
      </c>
      <c r="I9" s="1186" t="s">
        <v>1411</v>
      </c>
      <c r="J9" s="246">
        <v>1027</v>
      </c>
      <c r="K9" s="247">
        <v>1086</v>
      </c>
      <c r="L9" s="246">
        <v>1086</v>
      </c>
      <c r="M9" s="248">
        <f t="shared" si="0"/>
        <v>1.0574488802336903</v>
      </c>
      <c r="N9" s="246">
        <v>1086</v>
      </c>
      <c r="O9" s="246">
        <v>1086</v>
      </c>
      <c r="P9" s="249">
        <v>1053</v>
      </c>
      <c r="Q9" s="246">
        <v>15</v>
      </c>
      <c r="R9" s="246">
        <f t="shared" si="1"/>
        <v>18</v>
      </c>
      <c r="S9" s="246">
        <v>0</v>
      </c>
      <c r="T9" s="246">
        <f t="shared" si="2"/>
        <v>18</v>
      </c>
      <c r="U9" s="250">
        <f t="shared" si="3"/>
        <v>1.6574585635359115E-2</v>
      </c>
      <c r="V9" s="250">
        <f t="shared" si="4"/>
        <v>1.6574585635359115E-2</v>
      </c>
      <c r="W9" s="251"/>
      <c r="X9" s="252"/>
      <c r="Y9" s="244" t="s">
        <v>1410</v>
      </c>
      <c r="Z9" s="1186" t="s">
        <v>1411</v>
      </c>
      <c r="AA9" s="244">
        <v>2</v>
      </c>
      <c r="AB9" s="244"/>
      <c r="AC9" s="244">
        <v>5</v>
      </c>
      <c r="AD9" s="244">
        <v>5</v>
      </c>
      <c r="AE9" s="244"/>
      <c r="AF9" s="244">
        <v>2</v>
      </c>
      <c r="AG9" s="244">
        <v>4</v>
      </c>
      <c r="AH9" s="244"/>
      <c r="AI9" s="244"/>
      <c r="AJ9" s="244"/>
      <c r="AK9" s="244"/>
      <c r="AL9" s="244"/>
      <c r="AM9" s="253">
        <f t="shared" si="6"/>
        <v>18</v>
      </c>
      <c r="AN9" s="254"/>
      <c r="AO9" s="252"/>
      <c r="AP9" s="246"/>
      <c r="AQ9" s="246"/>
      <c r="AR9" s="246"/>
      <c r="AS9" s="246"/>
      <c r="AT9" s="246"/>
      <c r="AU9" s="246"/>
      <c r="AV9" s="246"/>
      <c r="AW9" s="246"/>
      <c r="AX9" s="246"/>
      <c r="AY9" s="246"/>
      <c r="AZ9" s="246"/>
      <c r="BA9" s="246"/>
      <c r="BB9" s="246"/>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55">
        <f t="shared" si="5"/>
        <v>0</v>
      </c>
    </row>
    <row r="10" spans="2:89" hidden="1">
      <c r="B10" s="242"/>
      <c r="C10" s="242"/>
      <c r="D10" s="243"/>
      <c r="E10" s="244">
        <v>7</v>
      </c>
      <c r="F10" s="244" t="s">
        <v>1486</v>
      </c>
      <c r="G10" s="245" t="s">
        <v>1487</v>
      </c>
      <c r="H10" s="245" t="s">
        <v>1488</v>
      </c>
      <c r="I10" s="244" t="s">
        <v>1489</v>
      </c>
      <c r="J10" s="246">
        <v>1201</v>
      </c>
      <c r="K10" s="247">
        <v>1228</v>
      </c>
      <c r="L10" s="246">
        <v>1228</v>
      </c>
      <c r="M10" s="248">
        <f t="shared" si="0"/>
        <v>1.0224812656119899</v>
      </c>
      <c r="N10" s="246">
        <v>1228</v>
      </c>
      <c r="O10" s="246">
        <v>1228</v>
      </c>
      <c r="P10" s="249">
        <v>1201</v>
      </c>
      <c r="Q10" s="246">
        <v>1</v>
      </c>
      <c r="R10" s="246">
        <f t="shared" si="1"/>
        <v>26</v>
      </c>
      <c r="S10" s="246">
        <v>16</v>
      </c>
      <c r="T10" s="246">
        <f t="shared" si="2"/>
        <v>10</v>
      </c>
      <c r="U10" s="250">
        <f t="shared" si="3"/>
        <v>2.1172638436482084E-2</v>
      </c>
      <c r="V10" s="250">
        <f t="shared" si="4"/>
        <v>8.1433224755700327E-3</v>
      </c>
      <c r="W10" s="251"/>
      <c r="X10" s="252"/>
      <c r="Y10" s="244" t="s">
        <v>1486</v>
      </c>
      <c r="Z10" s="244" t="s">
        <v>1489</v>
      </c>
      <c r="AA10" s="244">
        <v>1</v>
      </c>
      <c r="AB10" s="244"/>
      <c r="AC10" s="244">
        <v>3</v>
      </c>
      <c r="AD10" s="244"/>
      <c r="AE10" s="244">
        <v>4</v>
      </c>
      <c r="AF10" s="244"/>
      <c r="AG10" s="244"/>
      <c r="AH10" s="244">
        <v>2</v>
      </c>
      <c r="AI10" s="244"/>
      <c r="AJ10" s="244"/>
      <c r="AK10" s="244"/>
      <c r="AL10" s="244"/>
      <c r="AM10" s="253">
        <f t="shared" si="6"/>
        <v>10</v>
      </c>
      <c r="AN10" s="254"/>
      <c r="AO10" s="252"/>
      <c r="AP10" s="246"/>
      <c r="AQ10" s="246"/>
      <c r="AR10" s="246"/>
      <c r="AS10" s="246"/>
      <c r="AT10" s="246"/>
      <c r="AU10" s="246"/>
      <c r="AV10" s="246"/>
      <c r="AW10" s="246"/>
      <c r="AX10" s="246"/>
      <c r="AY10" s="246"/>
      <c r="AZ10" s="246"/>
      <c r="BA10" s="246"/>
      <c r="BB10" s="246"/>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55">
        <f t="shared" si="5"/>
        <v>0</v>
      </c>
    </row>
    <row r="11" spans="2:89" hidden="1">
      <c r="B11" s="242"/>
      <c r="C11" s="242"/>
      <c r="D11" s="243"/>
      <c r="E11" s="244">
        <v>6</v>
      </c>
      <c r="F11" s="246" t="s">
        <v>428</v>
      </c>
      <c r="G11" s="246" t="s">
        <v>392</v>
      </c>
      <c r="H11" s="246" t="s">
        <v>1406</v>
      </c>
      <c r="I11" s="246" t="s">
        <v>393</v>
      </c>
      <c r="J11" s="246">
        <v>626</v>
      </c>
      <c r="K11" s="247">
        <v>677</v>
      </c>
      <c r="L11" s="246">
        <v>677</v>
      </c>
      <c r="M11" s="248">
        <f t="shared" si="0"/>
        <v>1.0814696485623003</v>
      </c>
      <c r="N11" s="246">
        <v>677</v>
      </c>
      <c r="O11" s="246">
        <v>677</v>
      </c>
      <c r="P11" s="249">
        <v>641</v>
      </c>
      <c r="Q11" s="246">
        <v>0</v>
      </c>
      <c r="R11" s="246">
        <f t="shared" si="1"/>
        <v>36</v>
      </c>
      <c r="S11" s="246">
        <v>30</v>
      </c>
      <c r="T11" s="246">
        <f t="shared" si="2"/>
        <v>6</v>
      </c>
      <c r="U11" s="250">
        <f t="shared" si="3"/>
        <v>5.3175775480059084E-2</v>
      </c>
      <c r="V11" s="250">
        <f t="shared" si="4"/>
        <v>8.8626292466765146E-3</v>
      </c>
      <c r="W11" s="251"/>
      <c r="X11" s="252"/>
      <c r="Y11" s="246" t="s">
        <v>428</v>
      </c>
      <c r="Z11" s="246" t="s">
        <v>393</v>
      </c>
      <c r="AA11" s="244">
        <v>1</v>
      </c>
      <c r="AB11" s="244"/>
      <c r="AC11" s="244"/>
      <c r="AD11" s="244">
        <v>2</v>
      </c>
      <c r="AE11" s="244"/>
      <c r="AF11" s="244"/>
      <c r="AG11" s="244">
        <v>3</v>
      </c>
      <c r="AH11" s="244"/>
      <c r="AI11" s="244"/>
      <c r="AJ11" s="244"/>
      <c r="AK11" s="244"/>
      <c r="AL11" s="244"/>
      <c r="AM11" s="253">
        <f t="shared" si="6"/>
        <v>6</v>
      </c>
      <c r="AN11" s="254"/>
      <c r="AO11" s="252"/>
      <c r="AP11" s="246" t="s">
        <v>428</v>
      </c>
      <c r="AQ11" s="246" t="s">
        <v>393</v>
      </c>
      <c r="AR11" s="246"/>
      <c r="AS11" s="246"/>
      <c r="AT11" s="246"/>
      <c r="AU11" s="246"/>
      <c r="AV11" s="246"/>
      <c r="AW11" s="246"/>
      <c r="AX11" s="246"/>
      <c r="AY11" s="246"/>
      <c r="AZ11" s="246"/>
      <c r="BA11" s="246"/>
      <c r="BB11" s="246"/>
      <c r="BC11" s="244"/>
      <c r="BD11" s="244">
        <v>2</v>
      </c>
      <c r="BE11" s="244">
        <v>10</v>
      </c>
      <c r="BF11" s="244">
        <v>6</v>
      </c>
      <c r="BG11" s="244">
        <v>9</v>
      </c>
      <c r="BH11" s="244">
        <v>3</v>
      </c>
      <c r="BI11" s="244">
        <v>3</v>
      </c>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55">
        <f t="shared" si="5"/>
        <v>33</v>
      </c>
    </row>
    <row r="12" spans="2:89" hidden="1">
      <c r="B12" s="242"/>
      <c r="C12" s="242"/>
      <c r="D12" s="243"/>
      <c r="E12" s="244">
        <v>6</v>
      </c>
      <c r="F12" s="246" t="s">
        <v>429</v>
      </c>
      <c r="G12" s="246" t="s">
        <v>395</v>
      </c>
      <c r="H12" s="246" t="s">
        <v>1406</v>
      </c>
      <c r="I12" s="246" t="s">
        <v>312</v>
      </c>
      <c r="J12" s="246">
        <v>494</v>
      </c>
      <c r="K12" s="247">
        <v>523</v>
      </c>
      <c r="L12" s="246">
        <v>523</v>
      </c>
      <c r="M12" s="248">
        <f t="shared" si="0"/>
        <v>1.0587044534412955</v>
      </c>
      <c r="N12" s="246">
        <v>523</v>
      </c>
      <c r="O12" s="246">
        <v>523</v>
      </c>
      <c r="P12" s="249">
        <v>506</v>
      </c>
      <c r="Q12" s="246">
        <v>0</v>
      </c>
      <c r="R12" s="246">
        <f t="shared" si="1"/>
        <v>17</v>
      </c>
      <c r="S12" s="246">
        <v>17</v>
      </c>
      <c r="T12" s="246">
        <f t="shared" si="2"/>
        <v>0</v>
      </c>
      <c r="U12" s="250">
        <f t="shared" si="3"/>
        <v>3.2504780114722756E-2</v>
      </c>
      <c r="V12" s="250">
        <f t="shared" si="4"/>
        <v>0</v>
      </c>
      <c r="W12" s="251"/>
      <c r="X12" s="252"/>
      <c r="Y12" s="246"/>
      <c r="Z12" s="246"/>
      <c r="AA12" s="244"/>
      <c r="AB12" s="244"/>
      <c r="AC12" s="244"/>
      <c r="AD12" s="244"/>
      <c r="AE12" s="244"/>
      <c r="AF12" s="244"/>
      <c r="AG12" s="244"/>
      <c r="AH12" s="244"/>
      <c r="AI12" s="244"/>
      <c r="AJ12" s="244"/>
      <c r="AK12" s="244"/>
      <c r="AL12" s="244"/>
      <c r="AM12" s="253">
        <f t="shared" si="6"/>
        <v>0</v>
      </c>
      <c r="AN12" s="254"/>
      <c r="AO12" s="252"/>
      <c r="AP12" s="246" t="s">
        <v>429</v>
      </c>
      <c r="AQ12" s="246" t="s">
        <v>312</v>
      </c>
      <c r="AR12" s="246"/>
      <c r="AS12" s="246"/>
      <c r="AT12" s="246"/>
      <c r="AU12" s="246"/>
      <c r="AV12" s="246"/>
      <c r="AW12" s="246"/>
      <c r="AX12" s="246"/>
      <c r="AY12" s="246"/>
      <c r="AZ12" s="246"/>
      <c r="BA12" s="246"/>
      <c r="BB12" s="246"/>
      <c r="BC12" s="244"/>
      <c r="BD12" s="244">
        <v>2</v>
      </c>
      <c r="BE12" s="244">
        <v>4</v>
      </c>
      <c r="BF12" s="244">
        <v>5</v>
      </c>
      <c r="BG12" s="244">
        <v>2</v>
      </c>
      <c r="BH12" s="244">
        <v>4</v>
      </c>
      <c r="BI12" s="244">
        <v>4</v>
      </c>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55">
        <f t="shared" si="5"/>
        <v>21</v>
      </c>
    </row>
    <row r="13" spans="2:89" hidden="1">
      <c r="B13" s="242"/>
      <c r="C13" s="242"/>
      <c r="D13" s="243"/>
      <c r="E13" s="244">
        <v>2</v>
      </c>
      <c r="F13" s="244" t="s">
        <v>1496</v>
      </c>
      <c r="G13" s="245" t="s">
        <v>1497</v>
      </c>
      <c r="H13" s="245" t="s">
        <v>1488</v>
      </c>
      <c r="I13" s="244" t="s">
        <v>1498</v>
      </c>
      <c r="J13" s="246">
        <v>942</v>
      </c>
      <c r="K13" s="247">
        <v>965</v>
      </c>
      <c r="L13" s="246">
        <v>965</v>
      </c>
      <c r="M13" s="248">
        <f t="shared" si="0"/>
        <v>1.0244161358811041</v>
      </c>
      <c r="N13" s="246">
        <v>965</v>
      </c>
      <c r="O13" s="246">
        <v>965</v>
      </c>
      <c r="P13" s="249">
        <v>942</v>
      </c>
      <c r="Q13" s="246">
        <v>1</v>
      </c>
      <c r="R13" s="246">
        <f t="shared" si="1"/>
        <v>22</v>
      </c>
      <c r="S13" s="246">
        <v>12</v>
      </c>
      <c r="T13" s="246">
        <f t="shared" si="2"/>
        <v>10</v>
      </c>
      <c r="U13" s="250">
        <f t="shared" si="3"/>
        <v>2.2797927461139896E-2</v>
      </c>
      <c r="V13" s="250">
        <f t="shared" si="4"/>
        <v>1.0362694300518135E-2</v>
      </c>
      <c r="W13" s="251"/>
      <c r="X13" s="252"/>
      <c r="Y13" s="244" t="s">
        <v>1496</v>
      </c>
      <c r="Z13" s="244" t="s">
        <v>1498</v>
      </c>
      <c r="AA13" s="244">
        <v>1</v>
      </c>
      <c r="AB13" s="244"/>
      <c r="AC13" s="244">
        <v>3</v>
      </c>
      <c r="AD13" s="244"/>
      <c r="AE13" s="244">
        <v>1</v>
      </c>
      <c r="AF13" s="244">
        <v>5</v>
      </c>
      <c r="AG13" s="244"/>
      <c r="AH13" s="244"/>
      <c r="AI13" s="244"/>
      <c r="AJ13" s="244"/>
      <c r="AK13" s="244"/>
      <c r="AL13" s="244"/>
      <c r="AM13" s="253">
        <f t="shared" si="6"/>
        <v>10</v>
      </c>
      <c r="AN13" s="254"/>
      <c r="AO13" s="252"/>
      <c r="AP13" s="244" t="s">
        <v>1496</v>
      </c>
      <c r="AQ13" s="244" t="s">
        <v>1498</v>
      </c>
      <c r="AR13" s="246"/>
      <c r="AS13" s="246"/>
      <c r="AT13" s="246"/>
      <c r="AU13" s="246"/>
      <c r="AV13" s="246"/>
      <c r="AW13" s="246"/>
      <c r="AX13" s="246"/>
      <c r="AY13" s="246"/>
      <c r="AZ13" s="246"/>
      <c r="BA13" s="246"/>
      <c r="BB13" s="246"/>
      <c r="BC13" s="244"/>
      <c r="BD13" s="244"/>
      <c r="BE13" s="244"/>
      <c r="BF13" s="244"/>
      <c r="BG13" s="244"/>
      <c r="BH13" s="244"/>
      <c r="BI13" s="244"/>
      <c r="BJ13" s="244"/>
      <c r="BK13" s="244"/>
      <c r="BL13" s="244"/>
      <c r="BM13" s="244"/>
      <c r="BN13" s="244"/>
      <c r="BO13" s="244"/>
      <c r="BP13" s="244"/>
      <c r="BQ13" s="244"/>
      <c r="BR13" s="244"/>
      <c r="BS13" s="244"/>
      <c r="BT13" s="244">
        <v>2</v>
      </c>
      <c r="BU13" s="244">
        <v>1</v>
      </c>
      <c r="BV13" s="244">
        <v>2</v>
      </c>
      <c r="BW13" s="244"/>
      <c r="BX13" s="244">
        <v>3</v>
      </c>
      <c r="BY13" s="244">
        <v>2</v>
      </c>
      <c r="BZ13" s="244"/>
      <c r="CA13" s="244">
        <v>1</v>
      </c>
      <c r="CB13" s="244">
        <v>1</v>
      </c>
      <c r="CC13" s="244"/>
      <c r="CD13" s="244"/>
      <c r="CE13" s="244"/>
      <c r="CF13" s="244"/>
      <c r="CG13" s="244"/>
      <c r="CH13" s="244"/>
      <c r="CI13" s="244"/>
      <c r="CJ13" s="244"/>
      <c r="CK13" s="255">
        <f t="shared" si="5"/>
        <v>12</v>
      </c>
    </row>
    <row r="14" spans="2:89" hidden="1">
      <c r="B14" s="242"/>
      <c r="C14" s="242"/>
      <c r="D14" s="243"/>
      <c r="E14" s="244">
        <v>3</v>
      </c>
      <c r="F14" s="244" t="s">
        <v>1499</v>
      </c>
      <c r="G14" s="245" t="s">
        <v>1500</v>
      </c>
      <c r="H14" s="245" t="s">
        <v>1488</v>
      </c>
      <c r="I14" s="244" t="s">
        <v>1501</v>
      </c>
      <c r="J14" s="246">
        <v>917</v>
      </c>
      <c r="K14" s="247">
        <v>941</v>
      </c>
      <c r="L14" s="246">
        <v>941</v>
      </c>
      <c r="M14" s="248">
        <f t="shared" si="0"/>
        <v>1.0261723009814614</v>
      </c>
      <c r="N14" s="246">
        <v>941</v>
      </c>
      <c r="O14" s="246">
        <v>941</v>
      </c>
      <c r="P14" s="249">
        <v>917</v>
      </c>
      <c r="Q14" s="246">
        <v>1</v>
      </c>
      <c r="R14" s="246">
        <f t="shared" si="1"/>
        <v>23</v>
      </c>
      <c r="S14" s="246">
        <v>15</v>
      </c>
      <c r="T14" s="246">
        <f t="shared" si="2"/>
        <v>8</v>
      </c>
      <c r="U14" s="250">
        <f t="shared" si="3"/>
        <v>2.4442082890541977E-2</v>
      </c>
      <c r="V14" s="250">
        <f t="shared" si="4"/>
        <v>8.5015940488841653E-3</v>
      </c>
      <c r="W14" s="251"/>
      <c r="X14" s="252"/>
      <c r="Y14" s="244" t="s">
        <v>1499</v>
      </c>
      <c r="Z14" s="244" t="s">
        <v>1501</v>
      </c>
      <c r="AA14" s="244"/>
      <c r="AB14" s="244"/>
      <c r="AC14" s="244">
        <v>5</v>
      </c>
      <c r="AD14" s="244">
        <v>3</v>
      </c>
      <c r="AE14" s="244"/>
      <c r="AF14" s="244"/>
      <c r="AG14" s="244"/>
      <c r="AH14" s="244"/>
      <c r="AI14" s="244"/>
      <c r="AJ14" s="244"/>
      <c r="AK14" s="244"/>
      <c r="AL14" s="244"/>
      <c r="AM14" s="253">
        <f t="shared" si="6"/>
        <v>8</v>
      </c>
      <c r="AN14" s="254"/>
      <c r="AO14" s="252"/>
      <c r="AP14" s="244" t="s">
        <v>1502</v>
      </c>
      <c r="AQ14" s="244" t="s">
        <v>1504</v>
      </c>
      <c r="AR14" s="246"/>
      <c r="AS14" s="246"/>
      <c r="AT14" s="246"/>
      <c r="AU14" s="246"/>
      <c r="AV14" s="246"/>
      <c r="AW14" s="246"/>
      <c r="AX14" s="246"/>
      <c r="AY14" s="246"/>
      <c r="AZ14" s="246"/>
      <c r="BA14" s="246"/>
      <c r="BB14" s="246"/>
      <c r="BC14" s="244"/>
      <c r="BD14" s="244">
        <v>2</v>
      </c>
      <c r="BE14" s="244"/>
      <c r="BF14" s="244"/>
      <c r="BG14" s="244"/>
      <c r="BH14" s="244">
        <v>2</v>
      </c>
      <c r="BI14" s="244">
        <v>1</v>
      </c>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55">
        <f t="shared" si="5"/>
        <v>5</v>
      </c>
    </row>
    <row r="15" spans="2:89" hidden="1">
      <c r="B15" s="242"/>
      <c r="C15" s="242"/>
      <c r="D15" s="243"/>
      <c r="E15" s="244">
        <v>1</v>
      </c>
      <c r="F15" s="244" t="s">
        <v>1502</v>
      </c>
      <c r="G15" s="245" t="s">
        <v>1503</v>
      </c>
      <c r="H15" s="245" t="s">
        <v>1488</v>
      </c>
      <c r="I15" s="244" t="s">
        <v>1504</v>
      </c>
      <c r="J15" s="246">
        <v>665</v>
      </c>
      <c r="K15" s="247">
        <v>684</v>
      </c>
      <c r="L15" s="246">
        <v>684</v>
      </c>
      <c r="M15" s="248">
        <f t="shared" si="0"/>
        <v>1.0285714285714285</v>
      </c>
      <c r="N15" s="246">
        <v>684</v>
      </c>
      <c r="O15" s="246">
        <v>684</v>
      </c>
      <c r="P15" s="249">
        <v>665</v>
      </c>
      <c r="Q15" s="246">
        <v>1</v>
      </c>
      <c r="R15" s="246">
        <f t="shared" si="1"/>
        <v>18</v>
      </c>
      <c r="S15" s="246">
        <v>5</v>
      </c>
      <c r="T15" s="246">
        <f t="shared" si="2"/>
        <v>13</v>
      </c>
      <c r="U15" s="250">
        <f t="shared" si="3"/>
        <v>2.6315789473684209E-2</v>
      </c>
      <c r="V15" s="250">
        <f t="shared" si="4"/>
        <v>1.9005847953216373E-2</v>
      </c>
      <c r="W15" s="251"/>
      <c r="X15" s="252"/>
      <c r="Y15" s="244" t="s">
        <v>1502</v>
      </c>
      <c r="Z15" s="244" t="s">
        <v>1504</v>
      </c>
      <c r="AA15" s="244">
        <v>3</v>
      </c>
      <c r="AB15" s="244">
        <v>2</v>
      </c>
      <c r="AC15" s="244">
        <v>1</v>
      </c>
      <c r="AD15" s="244">
        <v>2</v>
      </c>
      <c r="AE15" s="244"/>
      <c r="AF15" s="244"/>
      <c r="AG15" s="244">
        <v>5</v>
      </c>
      <c r="AH15" s="244"/>
      <c r="AI15" s="244"/>
      <c r="AJ15" s="244"/>
      <c r="AK15" s="244"/>
      <c r="AL15" s="244"/>
      <c r="AM15" s="253">
        <f t="shared" si="6"/>
        <v>13</v>
      </c>
      <c r="AN15" s="254"/>
      <c r="AO15" s="252"/>
      <c r="AP15" s="246"/>
      <c r="AQ15" s="246"/>
      <c r="AR15" s="246"/>
      <c r="AS15" s="246"/>
      <c r="AT15" s="246"/>
      <c r="AU15" s="246"/>
      <c r="AV15" s="246"/>
      <c r="AW15" s="246"/>
      <c r="AX15" s="246"/>
      <c r="AY15" s="246"/>
      <c r="AZ15" s="246"/>
      <c r="BA15" s="246"/>
      <c r="BB15" s="246"/>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55">
        <f t="shared" si="5"/>
        <v>0</v>
      </c>
    </row>
    <row r="16" spans="2:89" hidden="1">
      <c r="B16" s="242"/>
      <c r="C16" s="242"/>
      <c r="D16" s="243"/>
      <c r="E16" s="244">
        <v>2</v>
      </c>
      <c r="F16" s="244" t="s">
        <v>1506</v>
      </c>
      <c r="G16" s="245" t="s">
        <v>1507</v>
      </c>
      <c r="H16" s="245" t="s">
        <v>1488</v>
      </c>
      <c r="I16" s="244" t="s">
        <v>1508</v>
      </c>
      <c r="J16" s="246">
        <v>943</v>
      </c>
      <c r="K16" s="247">
        <v>967</v>
      </c>
      <c r="L16" s="246">
        <v>967</v>
      </c>
      <c r="M16" s="248">
        <f t="shared" si="0"/>
        <v>1.0254506892895017</v>
      </c>
      <c r="N16" s="246">
        <v>967</v>
      </c>
      <c r="O16" s="246">
        <v>967</v>
      </c>
      <c r="P16" s="249">
        <v>943</v>
      </c>
      <c r="Q16" s="246">
        <v>1</v>
      </c>
      <c r="R16" s="246">
        <f t="shared" si="1"/>
        <v>23</v>
      </c>
      <c r="S16" s="246">
        <v>15</v>
      </c>
      <c r="T16" s="246">
        <f t="shared" si="2"/>
        <v>8</v>
      </c>
      <c r="U16" s="250">
        <f t="shared" si="3"/>
        <v>2.3784901758014478E-2</v>
      </c>
      <c r="V16" s="250">
        <f t="shared" si="4"/>
        <v>8.2730093071354711E-3</v>
      </c>
      <c r="W16" s="251"/>
      <c r="X16" s="252"/>
      <c r="Y16" s="244" t="s">
        <v>1506</v>
      </c>
      <c r="Z16" s="244" t="s">
        <v>1508</v>
      </c>
      <c r="AA16" s="244"/>
      <c r="AB16" s="244"/>
      <c r="AC16" s="244">
        <v>2</v>
      </c>
      <c r="AD16" s="244"/>
      <c r="AE16" s="244">
        <v>2</v>
      </c>
      <c r="AF16" s="244">
        <v>4</v>
      </c>
      <c r="AG16" s="244"/>
      <c r="AH16" s="244"/>
      <c r="AI16" s="244"/>
      <c r="AJ16" s="244"/>
      <c r="AK16" s="244"/>
      <c r="AL16" s="244"/>
      <c r="AM16" s="253">
        <f t="shared" si="6"/>
        <v>8</v>
      </c>
      <c r="AN16" s="254"/>
      <c r="AO16" s="252"/>
      <c r="AP16" s="246"/>
      <c r="AQ16" s="246"/>
      <c r="AR16" s="246"/>
      <c r="AS16" s="246"/>
      <c r="AT16" s="246"/>
      <c r="AU16" s="246"/>
      <c r="AV16" s="246"/>
      <c r="AW16" s="246"/>
      <c r="AX16" s="246"/>
      <c r="AY16" s="246"/>
      <c r="AZ16" s="246"/>
      <c r="BA16" s="246"/>
      <c r="BB16" s="246"/>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55">
        <f t="shared" si="5"/>
        <v>0</v>
      </c>
    </row>
    <row r="17" spans="2:89" hidden="1">
      <c r="B17" s="242"/>
      <c r="C17" s="242"/>
      <c r="D17" s="243"/>
      <c r="E17" s="244">
        <v>2</v>
      </c>
      <c r="F17" s="244" t="s">
        <v>1509</v>
      </c>
      <c r="G17" s="245" t="s">
        <v>1510</v>
      </c>
      <c r="H17" s="245" t="s">
        <v>1488</v>
      </c>
      <c r="I17" s="244" t="s">
        <v>1511</v>
      </c>
      <c r="J17" s="246">
        <v>876</v>
      </c>
      <c r="K17" s="247">
        <v>908</v>
      </c>
      <c r="L17" s="246">
        <v>908</v>
      </c>
      <c r="M17" s="248">
        <f t="shared" si="0"/>
        <v>1.0365296803652968</v>
      </c>
      <c r="N17" s="246">
        <v>908</v>
      </c>
      <c r="O17" s="246">
        <v>908</v>
      </c>
      <c r="P17" s="249">
        <v>876</v>
      </c>
      <c r="Q17" s="246">
        <v>1</v>
      </c>
      <c r="R17" s="246">
        <f t="shared" si="1"/>
        <v>31</v>
      </c>
      <c r="S17" s="246">
        <v>24</v>
      </c>
      <c r="T17" s="246">
        <f t="shared" si="2"/>
        <v>7</v>
      </c>
      <c r="U17" s="250">
        <f t="shared" si="3"/>
        <v>3.4140969162995596E-2</v>
      </c>
      <c r="V17" s="250">
        <f t="shared" si="4"/>
        <v>7.709251101321586E-3</v>
      </c>
      <c r="W17" s="251"/>
      <c r="X17" s="252"/>
      <c r="Y17" s="244" t="s">
        <v>1509</v>
      </c>
      <c r="Z17" s="244" t="s">
        <v>1511</v>
      </c>
      <c r="AA17" s="244">
        <v>1</v>
      </c>
      <c r="AB17" s="244"/>
      <c r="AC17" s="244">
        <v>2</v>
      </c>
      <c r="AD17" s="244"/>
      <c r="AE17" s="244">
        <v>2</v>
      </c>
      <c r="AF17" s="244">
        <v>2</v>
      </c>
      <c r="AG17" s="244"/>
      <c r="AH17" s="244"/>
      <c r="AI17" s="244"/>
      <c r="AJ17" s="244"/>
      <c r="AK17" s="244"/>
      <c r="AL17" s="244"/>
      <c r="AM17" s="253">
        <f t="shared" si="6"/>
        <v>7</v>
      </c>
      <c r="AN17" s="254"/>
      <c r="AO17" s="252"/>
      <c r="AP17" s="246"/>
      <c r="AQ17" s="246"/>
      <c r="AR17" s="246"/>
      <c r="AS17" s="246"/>
      <c r="AT17" s="246"/>
      <c r="AU17" s="246"/>
      <c r="AV17" s="246"/>
      <c r="AW17" s="246"/>
      <c r="AX17" s="246"/>
      <c r="AY17" s="246"/>
      <c r="AZ17" s="246"/>
      <c r="BA17" s="246"/>
      <c r="BB17" s="246"/>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55">
        <f t="shared" si="5"/>
        <v>0</v>
      </c>
    </row>
    <row r="18" spans="2:89" hidden="1">
      <c r="B18" s="242"/>
      <c r="C18" s="242"/>
      <c r="D18" s="243"/>
      <c r="E18" s="244">
        <v>2</v>
      </c>
      <c r="F18" s="244" t="s">
        <v>1512</v>
      </c>
      <c r="G18" s="245" t="s">
        <v>1510</v>
      </c>
      <c r="H18" s="245" t="s">
        <v>1488</v>
      </c>
      <c r="I18" s="244" t="s">
        <v>1513</v>
      </c>
      <c r="J18" s="246">
        <v>698</v>
      </c>
      <c r="K18" s="247">
        <v>723</v>
      </c>
      <c r="L18" s="246">
        <v>723</v>
      </c>
      <c r="M18" s="248">
        <f t="shared" si="0"/>
        <v>1.0358166189111748</v>
      </c>
      <c r="N18" s="246">
        <v>723</v>
      </c>
      <c r="O18" s="246">
        <v>723</v>
      </c>
      <c r="P18" s="249">
        <v>698</v>
      </c>
      <c r="Q18" s="246">
        <v>1</v>
      </c>
      <c r="R18" s="246">
        <f t="shared" si="1"/>
        <v>24</v>
      </c>
      <c r="S18" s="246">
        <v>19</v>
      </c>
      <c r="T18" s="246">
        <f t="shared" si="2"/>
        <v>5</v>
      </c>
      <c r="U18" s="250">
        <f t="shared" si="3"/>
        <v>3.3195020746887967E-2</v>
      </c>
      <c r="V18" s="250">
        <f t="shared" si="4"/>
        <v>6.9156293222683261E-3</v>
      </c>
      <c r="W18" s="251"/>
      <c r="X18" s="252"/>
      <c r="Y18" s="244" t="s">
        <v>1512</v>
      </c>
      <c r="Z18" s="244" t="s">
        <v>1513</v>
      </c>
      <c r="AA18" s="244"/>
      <c r="AB18" s="244"/>
      <c r="AC18" s="244">
        <v>3</v>
      </c>
      <c r="AD18" s="244"/>
      <c r="AE18" s="244">
        <v>1</v>
      </c>
      <c r="AF18" s="244">
        <v>1</v>
      </c>
      <c r="AG18" s="244"/>
      <c r="AH18" s="244"/>
      <c r="AI18" s="244"/>
      <c r="AJ18" s="244"/>
      <c r="AK18" s="244"/>
      <c r="AL18" s="244"/>
      <c r="AM18" s="253">
        <f t="shared" si="6"/>
        <v>5</v>
      </c>
      <c r="AN18" s="254"/>
      <c r="AO18" s="252"/>
      <c r="AP18" s="246"/>
      <c r="AQ18" s="246"/>
      <c r="AR18" s="246"/>
      <c r="AS18" s="246"/>
      <c r="AT18" s="246"/>
      <c r="AU18" s="246"/>
      <c r="AV18" s="246"/>
      <c r="AW18" s="246"/>
      <c r="AX18" s="246"/>
      <c r="AY18" s="246"/>
      <c r="AZ18" s="246"/>
      <c r="BA18" s="246"/>
      <c r="BB18" s="246"/>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55">
        <f t="shared" si="5"/>
        <v>0</v>
      </c>
    </row>
    <row r="19" spans="2:89" hidden="1">
      <c r="B19" s="242"/>
      <c r="C19" s="242"/>
      <c r="D19" s="243"/>
      <c r="E19" s="244">
        <v>2</v>
      </c>
      <c r="F19" s="244" t="s">
        <v>1514</v>
      </c>
      <c r="G19" s="245" t="s">
        <v>1507</v>
      </c>
      <c r="H19" s="245" t="s">
        <v>1488</v>
      </c>
      <c r="I19" s="244" t="s">
        <v>1515</v>
      </c>
      <c r="J19" s="246">
        <v>389</v>
      </c>
      <c r="K19" s="247">
        <v>404</v>
      </c>
      <c r="L19" s="246">
        <v>404</v>
      </c>
      <c r="M19" s="248">
        <f t="shared" si="0"/>
        <v>1.038560411311054</v>
      </c>
      <c r="N19" s="246">
        <v>404</v>
      </c>
      <c r="O19" s="246">
        <v>404</v>
      </c>
      <c r="P19" s="249">
        <v>389</v>
      </c>
      <c r="Q19" s="246">
        <v>1</v>
      </c>
      <c r="R19" s="246">
        <f t="shared" si="1"/>
        <v>14</v>
      </c>
      <c r="S19" s="246">
        <v>11</v>
      </c>
      <c r="T19" s="246">
        <f t="shared" si="2"/>
        <v>3</v>
      </c>
      <c r="U19" s="250">
        <f t="shared" si="3"/>
        <v>3.4653465346534656E-2</v>
      </c>
      <c r="V19" s="250">
        <f t="shared" si="4"/>
        <v>7.4257425742574254E-3</v>
      </c>
      <c r="W19" s="251"/>
      <c r="X19" s="252"/>
      <c r="Y19" s="244" t="s">
        <v>1514</v>
      </c>
      <c r="Z19" s="244" t="s">
        <v>1515</v>
      </c>
      <c r="AA19" s="244"/>
      <c r="AB19" s="244"/>
      <c r="AC19" s="244">
        <v>1</v>
      </c>
      <c r="AD19" s="244">
        <v>1</v>
      </c>
      <c r="AE19" s="244"/>
      <c r="AF19" s="244">
        <v>1</v>
      </c>
      <c r="AG19" s="244"/>
      <c r="AH19" s="244"/>
      <c r="AI19" s="244"/>
      <c r="AJ19" s="244"/>
      <c r="AK19" s="244"/>
      <c r="AL19" s="244"/>
      <c r="AM19" s="253">
        <f t="shared" si="6"/>
        <v>3</v>
      </c>
      <c r="AN19" s="254"/>
      <c r="AO19" s="252"/>
      <c r="AP19" s="246"/>
      <c r="AQ19" s="246"/>
      <c r="AR19" s="246"/>
      <c r="AS19" s="246"/>
      <c r="AT19" s="246"/>
      <c r="AU19" s="246"/>
      <c r="AV19" s="246"/>
      <c r="AW19" s="246"/>
      <c r="AX19" s="246"/>
      <c r="AY19" s="246"/>
      <c r="AZ19" s="246"/>
      <c r="BA19" s="246"/>
      <c r="BB19" s="246"/>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55">
        <f t="shared" si="5"/>
        <v>0</v>
      </c>
    </row>
    <row r="20" spans="2:89" hidden="1">
      <c r="B20" s="242"/>
      <c r="C20" s="242"/>
      <c r="D20" s="243"/>
      <c r="E20" s="244">
        <v>7</v>
      </c>
      <c r="F20" s="244" t="s">
        <v>1516</v>
      </c>
      <c r="G20" s="245" t="s">
        <v>1517</v>
      </c>
      <c r="H20" s="245" t="s">
        <v>1488</v>
      </c>
      <c r="I20" s="244" t="s">
        <v>1518</v>
      </c>
      <c r="J20" s="246">
        <v>773</v>
      </c>
      <c r="K20" s="247">
        <v>804</v>
      </c>
      <c r="L20" s="246">
        <v>804</v>
      </c>
      <c r="M20" s="248">
        <f t="shared" si="0"/>
        <v>1.0401034928848643</v>
      </c>
      <c r="N20" s="246">
        <v>804</v>
      </c>
      <c r="O20" s="246">
        <v>804</v>
      </c>
      <c r="P20" s="249">
        <v>773</v>
      </c>
      <c r="Q20" s="246">
        <v>1</v>
      </c>
      <c r="R20" s="246">
        <f t="shared" si="1"/>
        <v>30</v>
      </c>
      <c r="S20" s="246">
        <v>22</v>
      </c>
      <c r="T20" s="246">
        <f t="shared" si="2"/>
        <v>8</v>
      </c>
      <c r="U20" s="250">
        <f t="shared" si="3"/>
        <v>3.7313432835820892E-2</v>
      </c>
      <c r="V20" s="250">
        <f t="shared" si="4"/>
        <v>9.9502487562189053E-3</v>
      </c>
      <c r="W20" s="251"/>
      <c r="X20" s="252"/>
      <c r="Y20" s="244" t="s">
        <v>1516</v>
      </c>
      <c r="Z20" s="244" t="s">
        <v>1518</v>
      </c>
      <c r="AA20" s="244">
        <v>1</v>
      </c>
      <c r="AB20" s="244"/>
      <c r="AC20" s="244">
        <v>3</v>
      </c>
      <c r="AD20" s="244"/>
      <c r="AE20" s="244">
        <v>1</v>
      </c>
      <c r="AF20" s="244">
        <v>2</v>
      </c>
      <c r="AG20" s="244">
        <v>1</v>
      </c>
      <c r="AH20" s="244"/>
      <c r="AI20" s="244"/>
      <c r="AJ20" s="244"/>
      <c r="AK20" s="244"/>
      <c r="AL20" s="244"/>
      <c r="AM20" s="253">
        <f t="shared" si="6"/>
        <v>8</v>
      </c>
      <c r="AN20" s="254"/>
      <c r="AO20" s="252"/>
      <c r="AP20" s="246"/>
      <c r="AQ20" s="246"/>
      <c r="AR20" s="246"/>
      <c r="AS20" s="246"/>
      <c r="AT20" s="246"/>
      <c r="AU20" s="246"/>
      <c r="AV20" s="246"/>
      <c r="AW20" s="246"/>
      <c r="AX20" s="246"/>
      <c r="AY20" s="246"/>
      <c r="AZ20" s="246"/>
      <c r="BA20" s="246"/>
      <c r="BB20" s="246"/>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55">
        <f t="shared" si="5"/>
        <v>0</v>
      </c>
    </row>
    <row r="21" spans="2:89" hidden="1">
      <c r="B21" s="242"/>
      <c r="C21" s="242"/>
      <c r="D21" s="243"/>
      <c r="E21" s="244">
        <v>5</v>
      </c>
      <c r="F21" s="244" t="s">
        <v>444</v>
      </c>
      <c r="G21" s="244" t="s">
        <v>445</v>
      </c>
      <c r="H21" s="244" t="s">
        <v>1406</v>
      </c>
      <c r="I21" s="244" t="s">
        <v>446</v>
      </c>
      <c r="J21" s="246">
        <v>3362</v>
      </c>
      <c r="K21" s="247">
        <v>3511</v>
      </c>
      <c r="L21" s="246">
        <v>3511</v>
      </c>
      <c r="M21" s="248">
        <f t="shared" si="0"/>
        <v>1.0443188578227245</v>
      </c>
      <c r="N21" s="246">
        <v>3511</v>
      </c>
      <c r="O21" s="246">
        <v>3511</v>
      </c>
      <c r="P21" s="249">
        <v>3450</v>
      </c>
      <c r="Q21" s="246">
        <v>2</v>
      </c>
      <c r="R21" s="246">
        <f t="shared" si="1"/>
        <v>59</v>
      </c>
      <c r="S21" s="246">
        <v>45</v>
      </c>
      <c r="T21" s="246">
        <f t="shared" si="2"/>
        <v>14</v>
      </c>
      <c r="U21" s="250">
        <f t="shared" si="3"/>
        <v>1.6804329250925662E-2</v>
      </c>
      <c r="V21" s="250">
        <f t="shared" si="4"/>
        <v>3.9874679578467669E-3</v>
      </c>
      <c r="W21" s="251"/>
      <c r="X21" s="252"/>
      <c r="Y21" s="244" t="s">
        <v>444</v>
      </c>
      <c r="Z21" s="244" t="s">
        <v>446</v>
      </c>
      <c r="AA21" s="244">
        <v>3</v>
      </c>
      <c r="AB21" s="244"/>
      <c r="AC21" s="244">
        <v>4</v>
      </c>
      <c r="AD21" s="244"/>
      <c r="AE21" s="244">
        <v>3</v>
      </c>
      <c r="AF21" s="244">
        <v>2</v>
      </c>
      <c r="AG21" s="244">
        <v>2</v>
      </c>
      <c r="AH21" s="244"/>
      <c r="AI21" s="244"/>
      <c r="AJ21" s="244"/>
      <c r="AK21" s="244"/>
      <c r="AL21" s="244"/>
      <c r="AM21" s="253">
        <f t="shared" si="6"/>
        <v>14</v>
      </c>
      <c r="AN21" s="254"/>
      <c r="AO21" s="252"/>
      <c r="AP21" s="244" t="s">
        <v>444</v>
      </c>
      <c r="AQ21" s="244" t="s">
        <v>446</v>
      </c>
      <c r="AR21" s="246"/>
      <c r="AS21" s="246"/>
      <c r="AT21" s="246"/>
      <c r="AU21" s="246"/>
      <c r="AV21" s="246"/>
      <c r="AW21" s="246"/>
      <c r="AX21" s="246"/>
      <c r="AY21" s="246"/>
      <c r="AZ21" s="246"/>
      <c r="BA21" s="246"/>
      <c r="BB21" s="246"/>
      <c r="BC21" s="244">
        <v>1</v>
      </c>
      <c r="BD21" s="244">
        <v>5</v>
      </c>
      <c r="BE21" s="244">
        <v>9</v>
      </c>
      <c r="BF21" s="244">
        <v>7</v>
      </c>
      <c r="BG21" s="244">
        <v>18</v>
      </c>
      <c r="BH21" s="244">
        <v>5</v>
      </c>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55">
        <f t="shared" si="5"/>
        <v>45</v>
      </c>
    </row>
    <row r="22" spans="2:89" hidden="1">
      <c r="D22" s="243"/>
      <c r="E22" s="244">
        <v>9</v>
      </c>
      <c r="F22" s="244" t="s">
        <v>1525</v>
      </c>
      <c r="G22" s="245" t="s">
        <v>1524</v>
      </c>
      <c r="H22" s="245" t="s">
        <v>1413</v>
      </c>
      <c r="I22" s="244" t="s">
        <v>1526</v>
      </c>
      <c r="J22" s="246">
        <v>100</v>
      </c>
      <c r="K22" s="247">
        <v>1008</v>
      </c>
      <c r="L22" s="246">
        <v>1008</v>
      </c>
      <c r="M22" s="248">
        <f t="shared" si="0"/>
        <v>10.08</v>
      </c>
      <c r="N22" s="246">
        <v>1008</v>
      </c>
      <c r="O22" s="246">
        <v>1008</v>
      </c>
      <c r="P22" s="249">
        <v>991</v>
      </c>
      <c r="Q22" s="246">
        <v>8</v>
      </c>
      <c r="R22" s="246">
        <f t="shared" si="1"/>
        <v>9</v>
      </c>
      <c r="S22" s="246"/>
      <c r="T22" s="246">
        <f t="shared" si="2"/>
        <v>9</v>
      </c>
      <c r="U22" s="250">
        <f t="shared" si="3"/>
        <v>8.9285714285714281E-3</v>
      </c>
      <c r="V22" s="250">
        <f t="shared" si="4"/>
        <v>8.9285714285714281E-3</v>
      </c>
      <c r="W22" s="251"/>
      <c r="X22" s="252"/>
      <c r="Y22" s="244" t="s">
        <v>1525</v>
      </c>
      <c r="Z22" s="244" t="s">
        <v>1526</v>
      </c>
      <c r="AA22" s="244"/>
      <c r="AB22" s="244"/>
      <c r="AC22" s="244">
        <v>1</v>
      </c>
      <c r="AD22" s="244"/>
      <c r="AE22" s="244">
        <v>3</v>
      </c>
      <c r="AF22" s="244">
        <v>5</v>
      </c>
      <c r="AG22" s="244"/>
      <c r="AH22" s="244"/>
      <c r="AI22" s="244"/>
      <c r="AJ22" s="244"/>
      <c r="AK22" s="244"/>
      <c r="AL22" s="244"/>
      <c r="AM22" s="253">
        <f t="shared" si="6"/>
        <v>9</v>
      </c>
      <c r="AN22" s="254"/>
      <c r="AO22" s="252"/>
      <c r="AP22" s="246"/>
      <c r="AQ22" s="246"/>
      <c r="AR22" s="246"/>
      <c r="AS22" s="246"/>
      <c r="AT22" s="246"/>
      <c r="AU22" s="246"/>
      <c r="AV22" s="246"/>
      <c r="AW22" s="246"/>
      <c r="AX22" s="246"/>
      <c r="AY22" s="246"/>
      <c r="AZ22" s="246"/>
      <c r="BA22" s="246"/>
      <c r="BB22" s="246"/>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55">
        <f t="shared" si="5"/>
        <v>0</v>
      </c>
    </row>
    <row r="23" spans="2:89">
      <c r="D23" s="243"/>
      <c r="E23" s="244">
        <v>5</v>
      </c>
      <c r="F23" s="244" t="s">
        <v>1527</v>
      </c>
      <c r="G23" s="245" t="s">
        <v>1528</v>
      </c>
      <c r="H23" s="245" t="s">
        <v>1529</v>
      </c>
      <c r="I23" s="244" t="s">
        <v>1530</v>
      </c>
      <c r="J23" s="246">
        <v>3362</v>
      </c>
      <c r="K23" s="247">
        <v>3499</v>
      </c>
      <c r="L23" s="246">
        <v>3499</v>
      </c>
      <c r="M23" s="248">
        <f t="shared" si="0"/>
        <v>1.0407495538370017</v>
      </c>
      <c r="N23" s="246">
        <v>3499</v>
      </c>
      <c r="O23" s="246">
        <v>3491</v>
      </c>
      <c r="P23" s="249">
        <v>3455</v>
      </c>
      <c r="Q23" s="246">
        <v>2</v>
      </c>
      <c r="R23" s="246">
        <f>O23-P23-Q23</f>
        <v>34</v>
      </c>
      <c r="S23" s="246">
        <v>23</v>
      </c>
      <c r="T23" s="246">
        <f>R23-S23</f>
        <v>11</v>
      </c>
      <c r="U23" s="250">
        <f t="shared" si="3"/>
        <v>9.7393297049556005E-3</v>
      </c>
      <c r="V23" s="250">
        <f t="shared" si="4"/>
        <v>3.150959610426812E-3</v>
      </c>
      <c r="W23" s="251"/>
      <c r="X23" s="252"/>
      <c r="Y23" s="244" t="s">
        <v>1527</v>
      </c>
      <c r="Z23" s="244" t="s">
        <v>1530</v>
      </c>
      <c r="AA23" s="244"/>
      <c r="AB23" s="244"/>
      <c r="AC23" s="244">
        <v>5</v>
      </c>
      <c r="AD23" s="244">
        <v>3</v>
      </c>
      <c r="AE23" s="244"/>
      <c r="AF23" s="244">
        <v>1</v>
      </c>
      <c r="AG23" s="244">
        <v>2</v>
      </c>
      <c r="AH23" s="244"/>
      <c r="AI23" s="244"/>
      <c r="AJ23" s="244"/>
      <c r="AK23" s="244"/>
      <c r="AL23" s="244"/>
      <c r="AM23" s="253">
        <f t="shared" si="6"/>
        <v>11</v>
      </c>
      <c r="AN23" s="254"/>
      <c r="AO23" s="252"/>
      <c r="AP23" s="246"/>
      <c r="AQ23" s="246"/>
      <c r="AR23" s="246"/>
      <c r="AS23" s="246"/>
      <c r="AT23" s="246"/>
      <c r="AU23" s="246"/>
      <c r="AV23" s="246"/>
      <c r="AW23" s="246"/>
      <c r="AX23" s="246"/>
      <c r="AY23" s="246"/>
      <c r="AZ23" s="246"/>
      <c r="BA23" s="246"/>
      <c r="BB23" s="246"/>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55">
        <f t="shared" si="5"/>
        <v>0</v>
      </c>
    </row>
    <row r="24" spans="2:89">
      <c r="D24" s="243"/>
      <c r="E24" s="244">
        <v>2</v>
      </c>
      <c r="F24" s="244" t="s">
        <v>1532</v>
      </c>
      <c r="G24" s="245" t="s">
        <v>1533</v>
      </c>
      <c r="H24" s="245" t="s">
        <v>1488</v>
      </c>
      <c r="I24" s="244" t="s">
        <v>1534</v>
      </c>
      <c r="J24" s="246">
        <v>791</v>
      </c>
      <c r="K24" s="247">
        <v>817</v>
      </c>
      <c r="L24" s="246">
        <v>817</v>
      </c>
      <c r="M24" s="248">
        <f t="shared" si="0"/>
        <v>1.0328697850821744</v>
      </c>
      <c r="N24" s="246">
        <v>817</v>
      </c>
      <c r="O24" s="246">
        <v>817</v>
      </c>
      <c r="P24" s="249">
        <v>791</v>
      </c>
      <c r="Q24" s="246">
        <v>1</v>
      </c>
      <c r="R24" s="246">
        <f t="shared" si="1"/>
        <v>25</v>
      </c>
      <c r="S24" s="246">
        <v>20</v>
      </c>
      <c r="T24" s="246">
        <f t="shared" si="2"/>
        <v>5</v>
      </c>
      <c r="U24" s="250">
        <f t="shared" si="3"/>
        <v>3.0599755201958383E-2</v>
      </c>
      <c r="V24" s="250">
        <f t="shared" si="4"/>
        <v>6.1199510403916772E-3</v>
      </c>
      <c r="W24" s="251"/>
      <c r="X24" s="252"/>
      <c r="Y24" s="244" t="s">
        <v>1532</v>
      </c>
      <c r="Z24" s="244" t="s">
        <v>1534</v>
      </c>
      <c r="AA24" s="244"/>
      <c r="AB24" s="244"/>
      <c r="AC24" s="244">
        <v>3</v>
      </c>
      <c r="AD24" s="244"/>
      <c r="AE24" s="244">
        <v>2</v>
      </c>
      <c r="AF24" s="244"/>
      <c r="AG24" s="244"/>
      <c r="AH24" s="244"/>
      <c r="AI24" s="244"/>
      <c r="AJ24" s="244"/>
      <c r="AK24" s="244"/>
      <c r="AL24" s="244"/>
      <c r="AM24" s="253">
        <f t="shared" si="6"/>
        <v>5</v>
      </c>
      <c r="AN24" s="254"/>
      <c r="AO24" s="252"/>
      <c r="AP24" s="246"/>
      <c r="AQ24" s="246"/>
      <c r="AR24" s="246"/>
      <c r="AS24" s="246"/>
      <c r="AT24" s="246"/>
      <c r="AU24" s="246"/>
      <c r="AV24" s="246"/>
      <c r="AW24" s="246"/>
      <c r="AX24" s="246"/>
      <c r="AY24" s="246"/>
      <c r="AZ24" s="246"/>
      <c r="BA24" s="246"/>
      <c r="BB24" s="246"/>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55">
        <f t="shared" si="5"/>
        <v>0</v>
      </c>
    </row>
    <row r="25" spans="2:89">
      <c r="D25" s="243"/>
      <c r="E25" s="244">
        <v>7</v>
      </c>
      <c r="F25" s="244" t="s">
        <v>1535</v>
      </c>
      <c r="G25" s="245" t="s">
        <v>1517</v>
      </c>
      <c r="H25" s="245" t="s">
        <v>1488</v>
      </c>
      <c r="I25" s="244" t="s">
        <v>1536</v>
      </c>
      <c r="J25" s="246">
        <f>362+638</f>
        <v>1000</v>
      </c>
      <c r="K25" s="247">
        <f>659+381</f>
        <v>1040</v>
      </c>
      <c r="L25" s="246">
        <v>1040</v>
      </c>
      <c r="M25" s="248">
        <f t="shared" si="0"/>
        <v>1.04</v>
      </c>
      <c r="N25" s="246">
        <v>1040</v>
      </c>
      <c r="O25" s="246">
        <v>1040</v>
      </c>
      <c r="P25" s="249">
        <v>1000</v>
      </c>
      <c r="Q25" s="246">
        <v>2</v>
      </c>
      <c r="R25" s="246">
        <f t="shared" si="1"/>
        <v>38</v>
      </c>
      <c r="S25" s="246">
        <v>28</v>
      </c>
      <c r="T25" s="246">
        <f t="shared" si="2"/>
        <v>10</v>
      </c>
      <c r="U25" s="250">
        <f t="shared" si="3"/>
        <v>3.653846153846154E-2</v>
      </c>
      <c r="V25" s="250">
        <f t="shared" si="4"/>
        <v>9.6153846153846159E-3</v>
      </c>
      <c r="W25" s="251"/>
      <c r="X25" s="252"/>
      <c r="Y25" s="244" t="s">
        <v>1535</v>
      </c>
      <c r="Z25" s="244" t="s">
        <v>1536</v>
      </c>
      <c r="AA25" s="244"/>
      <c r="AB25" s="244"/>
      <c r="AC25" s="244">
        <v>3</v>
      </c>
      <c r="AD25" s="244"/>
      <c r="AE25" s="244">
        <v>2</v>
      </c>
      <c r="AF25" s="244">
        <v>1</v>
      </c>
      <c r="AG25" s="244">
        <v>4</v>
      </c>
      <c r="AH25" s="244"/>
      <c r="AI25" s="244"/>
      <c r="AJ25" s="244"/>
      <c r="AK25" s="244"/>
      <c r="AL25" s="244"/>
      <c r="AM25" s="253">
        <f t="shared" si="6"/>
        <v>10</v>
      </c>
      <c r="AN25" s="254"/>
      <c r="AO25" s="252"/>
      <c r="AP25" s="246"/>
      <c r="AQ25" s="246"/>
      <c r="AR25" s="246"/>
      <c r="AS25" s="246"/>
      <c r="AT25" s="246"/>
      <c r="AU25" s="246"/>
      <c r="AV25" s="246"/>
      <c r="AW25" s="246"/>
      <c r="AX25" s="246"/>
      <c r="AY25" s="246"/>
      <c r="AZ25" s="246"/>
      <c r="BA25" s="246"/>
      <c r="BB25" s="246"/>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55">
        <f t="shared" si="5"/>
        <v>0</v>
      </c>
    </row>
    <row r="26" spans="2:89">
      <c r="D26" s="243"/>
      <c r="E26" s="244"/>
      <c r="F26" s="244"/>
      <c r="G26" s="245"/>
      <c r="H26" s="245"/>
      <c r="I26" s="244"/>
      <c r="J26" s="246"/>
      <c r="K26" s="247"/>
      <c r="L26" s="246"/>
      <c r="M26" s="248" t="e">
        <f t="shared" si="0"/>
        <v>#DIV/0!</v>
      </c>
      <c r="N26" s="246"/>
      <c r="O26" s="246"/>
      <c r="P26" s="249"/>
      <c r="Q26" s="246"/>
      <c r="R26" s="246">
        <f t="shared" si="1"/>
        <v>0</v>
      </c>
      <c r="S26" s="246"/>
      <c r="T26" s="246">
        <f t="shared" si="2"/>
        <v>0</v>
      </c>
      <c r="U26" s="250" t="e">
        <f t="shared" si="3"/>
        <v>#DIV/0!</v>
      </c>
      <c r="V26" s="250" t="e">
        <f t="shared" si="4"/>
        <v>#DIV/0!</v>
      </c>
      <c r="W26" s="251"/>
      <c r="X26" s="252"/>
      <c r="Y26" s="246"/>
      <c r="Z26" s="246"/>
      <c r="AA26" s="244"/>
      <c r="AB26" s="244"/>
      <c r="AC26" s="244"/>
      <c r="AD26" s="244"/>
      <c r="AE26" s="244"/>
      <c r="AF26" s="244"/>
      <c r="AG26" s="244"/>
      <c r="AH26" s="244"/>
      <c r="AI26" s="244"/>
      <c r="AJ26" s="244"/>
      <c r="AK26" s="244"/>
      <c r="AL26" s="244"/>
      <c r="AM26" s="253">
        <f t="shared" si="6"/>
        <v>0</v>
      </c>
      <c r="AN26" s="254"/>
      <c r="AO26" s="252"/>
      <c r="AP26" s="246"/>
      <c r="AQ26" s="246"/>
      <c r="AR26" s="246"/>
      <c r="AS26" s="246"/>
      <c r="AT26" s="246"/>
      <c r="AU26" s="246"/>
      <c r="AV26" s="246"/>
      <c r="AW26" s="246"/>
      <c r="AX26" s="246"/>
      <c r="AY26" s="246"/>
      <c r="AZ26" s="246"/>
      <c r="BA26" s="246"/>
      <c r="BB26" s="246"/>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55">
        <f t="shared" si="5"/>
        <v>0</v>
      </c>
    </row>
    <row r="27" spans="2:89">
      <c r="D27" s="243"/>
      <c r="E27" s="244"/>
      <c r="F27" s="244"/>
      <c r="G27" s="245"/>
      <c r="H27" s="245"/>
      <c r="I27" s="244"/>
      <c r="J27" s="246"/>
      <c r="K27" s="247"/>
      <c r="L27" s="246"/>
      <c r="M27" s="248" t="e">
        <f t="shared" si="0"/>
        <v>#DIV/0!</v>
      </c>
      <c r="N27" s="246"/>
      <c r="O27" s="246"/>
      <c r="P27" s="249"/>
      <c r="Q27" s="246"/>
      <c r="R27" s="246">
        <f t="shared" si="1"/>
        <v>0</v>
      </c>
      <c r="S27" s="246"/>
      <c r="T27" s="246">
        <f t="shared" si="2"/>
        <v>0</v>
      </c>
      <c r="U27" s="250" t="e">
        <f t="shared" si="3"/>
        <v>#DIV/0!</v>
      </c>
      <c r="V27" s="250" t="e">
        <f t="shared" si="4"/>
        <v>#DIV/0!</v>
      </c>
      <c r="W27" s="251"/>
      <c r="X27" s="252"/>
      <c r="Y27" s="246"/>
      <c r="Z27" s="246"/>
      <c r="AA27" s="244"/>
      <c r="AB27" s="244"/>
      <c r="AC27" s="244"/>
      <c r="AD27" s="244"/>
      <c r="AE27" s="244"/>
      <c r="AF27" s="244"/>
      <c r="AG27" s="244"/>
      <c r="AH27" s="244"/>
      <c r="AI27" s="244"/>
      <c r="AJ27" s="244"/>
      <c r="AK27" s="244"/>
      <c r="AL27" s="244"/>
      <c r="AM27" s="253">
        <f t="shared" si="6"/>
        <v>0</v>
      </c>
      <c r="AN27" s="254"/>
      <c r="AO27" s="252"/>
      <c r="AP27" s="246"/>
      <c r="AQ27" s="246"/>
      <c r="AR27" s="246"/>
      <c r="AS27" s="246"/>
      <c r="AT27" s="246"/>
      <c r="AU27" s="246"/>
      <c r="AV27" s="246"/>
      <c r="AW27" s="246"/>
      <c r="AX27" s="246"/>
      <c r="AY27" s="246"/>
      <c r="AZ27" s="246"/>
      <c r="BA27" s="246"/>
      <c r="BB27" s="246"/>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55">
        <f t="shared" si="5"/>
        <v>0</v>
      </c>
    </row>
    <row r="28" spans="2:89">
      <c r="D28" s="243"/>
      <c r="E28" s="244"/>
      <c r="F28" s="244"/>
      <c r="G28" s="245"/>
      <c r="H28" s="245"/>
      <c r="I28" s="244"/>
      <c r="J28" s="246"/>
      <c r="K28" s="247"/>
      <c r="L28" s="246"/>
      <c r="M28" s="248" t="e">
        <f t="shared" si="0"/>
        <v>#DIV/0!</v>
      </c>
      <c r="N28" s="246"/>
      <c r="O28" s="246"/>
      <c r="P28" s="249"/>
      <c r="Q28" s="246"/>
      <c r="R28" s="246">
        <f t="shared" si="1"/>
        <v>0</v>
      </c>
      <c r="S28" s="246"/>
      <c r="T28" s="246">
        <f t="shared" si="2"/>
        <v>0</v>
      </c>
      <c r="U28" s="250" t="e">
        <f t="shared" si="3"/>
        <v>#DIV/0!</v>
      </c>
      <c r="V28" s="250" t="e">
        <f t="shared" si="4"/>
        <v>#DIV/0!</v>
      </c>
      <c r="W28" s="251"/>
      <c r="X28" s="252"/>
      <c r="Y28" s="246"/>
      <c r="Z28" s="246"/>
      <c r="AA28" s="244"/>
      <c r="AB28" s="244"/>
      <c r="AC28" s="244"/>
      <c r="AD28" s="244"/>
      <c r="AE28" s="244"/>
      <c r="AF28" s="244"/>
      <c r="AG28" s="244"/>
      <c r="AH28" s="244"/>
      <c r="AI28" s="244"/>
      <c r="AJ28" s="244"/>
      <c r="AK28" s="244"/>
      <c r="AL28" s="244"/>
      <c r="AM28" s="253">
        <f t="shared" si="6"/>
        <v>0</v>
      </c>
      <c r="AN28" s="254"/>
      <c r="AO28" s="252"/>
      <c r="AP28" s="246"/>
      <c r="AQ28" s="246"/>
      <c r="AR28" s="246"/>
      <c r="AS28" s="246"/>
      <c r="AT28" s="246"/>
      <c r="AU28" s="246"/>
      <c r="AV28" s="246"/>
      <c r="AW28" s="246"/>
      <c r="AX28" s="246"/>
      <c r="AY28" s="246"/>
      <c r="AZ28" s="246"/>
      <c r="BA28" s="246"/>
      <c r="BB28" s="246"/>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55">
        <f t="shared" si="5"/>
        <v>0</v>
      </c>
    </row>
    <row r="29" spans="2:89">
      <c r="D29" s="243"/>
      <c r="E29" s="244"/>
      <c r="F29" s="244"/>
      <c r="G29" s="245"/>
      <c r="H29" s="245"/>
      <c r="I29" s="244"/>
      <c r="J29" s="246"/>
      <c r="K29" s="247"/>
      <c r="L29" s="246"/>
      <c r="M29" s="248" t="e">
        <f t="shared" si="0"/>
        <v>#DIV/0!</v>
      </c>
      <c r="N29" s="246"/>
      <c r="O29" s="246"/>
      <c r="P29" s="249"/>
      <c r="Q29" s="246"/>
      <c r="R29" s="246">
        <f t="shared" si="1"/>
        <v>0</v>
      </c>
      <c r="S29" s="246"/>
      <c r="T29" s="246">
        <f t="shared" si="2"/>
        <v>0</v>
      </c>
      <c r="U29" s="250" t="e">
        <f t="shared" si="3"/>
        <v>#DIV/0!</v>
      </c>
      <c r="V29" s="250" t="e">
        <f t="shared" si="4"/>
        <v>#DIV/0!</v>
      </c>
      <c r="W29" s="251"/>
      <c r="X29" s="252"/>
      <c r="Y29" s="246"/>
      <c r="Z29" s="246"/>
      <c r="AA29" s="244"/>
      <c r="AB29" s="244"/>
      <c r="AC29" s="244"/>
      <c r="AD29" s="244"/>
      <c r="AE29" s="244"/>
      <c r="AF29" s="244"/>
      <c r="AG29" s="244"/>
      <c r="AH29" s="244"/>
      <c r="AI29" s="244"/>
      <c r="AJ29" s="244"/>
      <c r="AK29" s="244"/>
      <c r="AL29" s="244"/>
      <c r="AM29" s="253">
        <f t="shared" si="6"/>
        <v>0</v>
      </c>
      <c r="AN29" s="254"/>
      <c r="AO29" s="252"/>
      <c r="AP29" s="246"/>
      <c r="AQ29" s="246"/>
      <c r="AR29" s="246"/>
      <c r="AS29" s="246"/>
      <c r="AT29" s="246"/>
      <c r="AU29" s="246"/>
      <c r="AV29" s="246"/>
      <c r="AW29" s="246"/>
      <c r="AX29" s="246"/>
      <c r="AY29" s="246"/>
      <c r="AZ29" s="246"/>
      <c r="BA29" s="246"/>
      <c r="BB29" s="246"/>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55">
        <f t="shared" si="5"/>
        <v>0</v>
      </c>
    </row>
    <row r="30" spans="2:89">
      <c r="D30" s="243"/>
      <c r="E30" s="244"/>
      <c r="F30" s="244"/>
      <c r="G30" s="245"/>
      <c r="H30" s="245"/>
      <c r="I30" s="244"/>
      <c r="J30" s="246"/>
      <c r="K30" s="247"/>
      <c r="L30" s="246"/>
      <c r="M30" s="248" t="e">
        <f t="shared" si="0"/>
        <v>#DIV/0!</v>
      </c>
      <c r="N30" s="246"/>
      <c r="O30" s="246"/>
      <c r="P30" s="249"/>
      <c r="Q30" s="246"/>
      <c r="R30" s="246">
        <f t="shared" si="1"/>
        <v>0</v>
      </c>
      <c r="S30" s="246"/>
      <c r="T30" s="246">
        <f t="shared" si="2"/>
        <v>0</v>
      </c>
      <c r="U30" s="250" t="e">
        <f t="shared" si="3"/>
        <v>#DIV/0!</v>
      </c>
      <c r="V30" s="250" t="e">
        <f t="shared" si="4"/>
        <v>#DIV/0!</v>
      </c>
      <c r="W30" s="251"/>
      <c r="X30" s="252"/>
      <c r="Y30" s="246"/>
      <c r="Z30" s="246"/>
      <c r="AA30" s="244"/>
      <c r="AB30" s="244"/>
      <c r="AC30" s="244"/>
      <c r="AD30" s="244"/>
      <c r="AE30" s="244"/>
      <c r="AF30" s="244"/>
      <c r="AG30" s="244"/>
      <c r="AH30" s="244"/>
      <c r="AI30" s="244"/>
      <c r="AJ30" s="244"/>
      <c r="AK30" s="244"/>
      <c r="AL30" s="244"/>
      <c r="AM30" s="253">
        <f t="shared" si="6"/>
        <v>0</v>
      </c>
      <c r="AN30" s="254"/>
      <c r="AO30" s="252"/>
      <c r="AP30" s="246"/>
      <c r="AQ30" s="246"/>
      <c r="AR30" s="246"/>
      <c r="AS30" s="246"/>
      <c r="AT30" s="246"/>
      <c r="AU30" s="246"/>
      <c r="AV30" s="246"/>
      <c r="AW30" s="246"/>
      <c r="AX30" s="246"/>
      <c r="AY30" s="246"/>
      <c r="AZ30" s="246"/>
      <c r="BA30" s="246"/>
      <c r="BB30" s="246"/>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55">
        <f t="shared" si="5"/>
        <v>0</v>
      </c>
    </row>
    <row r="31" spans="2:89">
      <c r="D31" s="243"/>
      <c r="E31" s="244"/>
      <c r="F31" s="244"/>
      <c r="G31" s="245"/>
      <c r="H31" s="245"/>
      <c r="I31" s="244"/>
      <c r="J31" s="246"/>
      <c r="K31" s="247"/>
      <c r="L31" s="246"/>
      <c r="M31" s="248" t="e">
        <f t="shared" si="0"/>
        <v>#DIV/0!</v>
      </c>
      <c r="N31" s="246"/>
      <c r="O31" s="246"/>
      <c r="P31" s="249"/>
      <c r="Q31" s="246"/>
      <c r="R31" s="246">
        <f t="shared" si="1"/>
        <v>0</v>
      </c>
      <c r="S31" s="246"/>
      <c r="T31" s="246">
        <f t="shared" si="2"/>
        <v>0</v>
      </c>
      <c r="U31" s="250" t="e">
        <f t="shared" si="3"/>
        <v>#DIV/0!</v>
      </c>
      <c r="V31" s="250" t="e">
        <f t="shared" si="4"/>
        <v>#DIV/0!</v>
      </c>
      <c r="W31" s="251"/>
      <c r="X31" s="252"/>
      <c r="Y31" s="246"/>
      <c r="Z31" s="246"/>
      <c r="AA31" s="244"/>
      <c r="AB31" s="244"/>
      <c r="AC31" s="244"/>
      <c r="AD31" s="244"/>
      <c r="AE31" s="244"/>
      <c r="AF31" s="244"/>
      <c r="AG31" s="244"/>
      <c r="AH31" s="244"/>
      <c r="AI31" s="244"/>
      <c r="AJ31" s="244"/>
      <c r="AK31" s="244"/>
      <c r="AL31" s="244"/>
      <c r="AM31" s="253">
        <f t="shared" si="6"/>
        <v>0</v>
      </c>
      <c r="AN31" s="254"/>
      <c r="AO31" s="252"/>
      <c r="AP31" s="246"/>
      <c r="AQ31" s="246"/>
      <c r="AR31" s="246"/>
      <c r="AS31" s="246"/>
      <c r="AT31" s="246"/>
      <c r="AU31" s="246"/>
      <c r="AV31" s="246"/>
      <c r="AW31" s="246"/>
      <c r="AX31" s="246"/>
      <c r="AY31" s="246"/>
      <c r="AZ31" s="246"/>
      <c r="BA31" s="246"/>
      <c r="BB31" s="246"/>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55">
        <f t="shared" si="5"/>
        <v>0</v>
      </c>
    </row>
    <row r="32" spans="2:89">
      <c r="D32" s="243"/>
      <c r="E32" s="244"/>
      <c r="F32" s="244"/>
      <c r="G32" s="245"/>
      <c r="H32" s="245"/>
      <c r="I32" s="244"/>
      <c r="J32" s="246"/>
      <c r="K32" s="247"/>
      <c r="L32" s="246"/>
      <c r="M32" s="248" t="e">
        <f t="shared" si="0"/>
        <v>#DIV/0!</v>
      </c>
      <c r="N32" s="246"/>
      <c r="O32" s="246"/>
      <c r="P32" s="249"/>
      <c r="Q32" s="246"/>
      <c r="R32" s="246">
        <f t="shared" si="1"/>
        <v>0</v>
      </c>
      <c r="S32" s="246"/>
      <c r="T32" s="246">
        <f t="shared" si="2"/>
        <v>0</v>
      </c>
      <c r="U32" s="250" t="e">
        <f t="shared" si="3"/>
        <v>#DIV/0!</v>
      </c>
      <c r="V32" s="250" t="e">
        <f t="shared" si="4"/>
        <v>#DIV/0!</v>
      </c>
      <c r="W32" s="251"/>
      <c r="X32" s="252"/>
      <c r="Y32" s="246"/>
      <c r="Z32" s="246"/>
      <c r="AA32" s="244"/>
      <c r="AB32" s="244"/>
      <c r="AC32" s="244"/>
      <c r="AD32" s="244"/>
      <c r="AE32" s="244"/>
      <c r="AF32" s="244"/>
      <c r="AG32" s="244"/>
      <c r="AH32" s="244"/>
      <c r="AI32" s="244"/>
      <c r="AJ32" s="244"/>
      <c r="AK32" s="244"/>
      <c r="AL32" s="244"/>
      <c r="AM32" s="253">
        <f t="shared" si="6"/>
        <v>0</v>
      </c>
      <c r="AN32" s="254"/>
      <c r="AO32" s="252"/>
      <c r="AP32" s="246"/>
      <c r="AQ32" s="246"/>
      <c r="AR32" s="246"/>
      <c r="AS32" s="246"/>
      <c r="AT32" s="246"/>
      <c r="AU32" s="246"/>
      <c r="AV32" s="246"/>
      <c r="AW32" s="246"/>
      <c r="AX32" s="246"/>
      <c r="AY32" s="246"/>
      <c r="AZ32" s="246"/>
      <c r="BA32" s="246"/>
      <c r="BB32" s="246"/>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55">
        <f t="shared" si="5"/>
        <v>0</v>
      </c>
    </row>
    <row r="33" spans="4:89">
      <c r="D33" s="243"/>
      <c r="E33" s="244"/>
      <c r="F33" s="244"/>
      <c r="G33" s="245"/>
      <c r="H33" s="245"/>
      <c r="I33" s="244"/>
      <c r="J33" s="246"/>
      <c r="K33" s="247"/>
      <c r="L33" s="246"/>
      <c r="M33" s="248" t="e">
        <f t="shared" si="0"/>
        <v>#DIV/0!</v>
      </c>
      <c r="N33" s="246"/>
      <c r="O33" s="246"/>
      <c r="P33" s="249"/>
      <c r="Q33" s="246"/>
      <c r="R33" s="246">
        <f t="shared" si="1"/>
        <v>0</v>
      </c>
      <c r="S33" s="246"/>
      <c r="T33" s="246">
        <f t="shared" si="2"/>
        <v>0</v>
      </c>
      <c r="U33" s="250" t="e">
        <f t="shared" si="3"/>
        <v>#DIV/0!</v>
      </c>
      <c r="V33" s="250" t="e">
        <f t="shared" si="4"/>
        <v>#DIV/0!</v>
      </c>
      <c r="W33" s="251"/>
      <c r="X33" s="252"/>
      <c r="Y33" s="246"/>
      <c r="Z33" s="246"/>
      <c r="AA33" s="244"/>
      <c r="AB33" s="244"/>
      <c r="AC33" s="244"/>
      <c r="AD33" s="244"/>
      <c r="AE33" s="244"/>
      <c r="AF33" s="244"/>
      <c r="AG33" s="244"/>
      <c r="AH33" s="244"/>
      <c r="AI33" s="244"/>
      <c r="AJ33" s="244"/>
      <c r="AK33" s="244"/>
      <c r="AL33" s="244"/>
      <c r="AM33" s="253">
        <f t="shared" si="6"/>
        <v>0</v>
      </c>
      <c r="AN33" s="254"/>
      <c r="AO33" s="252"/>
      <c r="AP33" s="246"/>
      <c r="AQ33" s="246"/>
      <c r="AR33" s="246"/>
      <c r="AS33" s="246"/>
      <c r="AT33" s="246"/>
      <c r="AU33" s="246"/>
      <c r="AV33" s="246"/>
      <c r="AW33" s="246"/>
      <c r="AX33" s="246"/>
      <c r="AY33" s="246"/>
      <c r="AZ33" s="246"/>
      <c r="BA33" s="246"/>
      <c r="BB33" s="246"/>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55">
        <f t="shared" si="5"/>
        <v>0</v>
      </c>
    </row>
    <row r="34" spans="4:89">
      <c r="D34" s="243"/>
      <c r="E34" s="244"/>
      <c r="F34" s="244"/>
      <c r="G34" s="245"/>
      <c r="H34" s="245"/>
      <c r="I34" s="244"/>
      <c r="J34" s="246">
        <f>1303+2196</f>
        <v>3499</v>
      </c>
      <c r="K34" s="247"/>
      <c r="L34" s="246"/>
      <c r="M34" s="248">
        <f t="shared" si="0"/>
        <v>0</v>
      </c>
      <c r="N34" s="246"/>
      <c r="O34" s="246"/>
      <c r="P34" s="249"/>
      <c r="Q34" s="246"/>
      <c r="R34" s="246">
        <f t="shared" si="1"/>
        <v>0</v>
      </c>
      <c r="S34" s="246"/>
      <c r="T34" s="246">
        <f t="shared" si="2"/>
        <v>0</v>
      </c>
      <c r="U34" s="250" t="e">
        <f t="shared" si="3"/>
        <v>#DIV/0!</v>
      </c>
      <c r="V34" s="250" t="e">
        <f t="shared" si="4"/>
        <v>#DIV/0!</v>
      </c>
      <c r="W34" s="251"/>
      <c r="X34" s="252"/>
      <c r="Y34" s="246"/>
      <c r="Z34" s="246"/>
      <c r="AA34" s="244"/>
      <c r="AB34" s="244"/>
      <c r="AC34" s="244"/>
      <c r="AD34" s="244"/>
      <c r="AE34" s="244"/>
      <c r="AF34" s="244"/>
      <c r="AG34" s="244"/>
      <c r="AH34" s="244"/>
      <c r="AI34" s="244"/>
      <c r="AJ34" s="244"/>
      <c r="AK34" s="244"/>
      <c r="AL34" s="244"/>
      <c r="AM34" s="253">
        <f t="shared" si="6"/>
        <v>0</v>
      </c>
      <c r="AN34" s="254"/>
      <c r="AO34" s="252"/>
      <c r="AP34" s="246"/>
      <c r="AQ34" s="246"/>
      <c r="AR34" s="246"/>
      <c r="AS34" s="246"/>
      <c r="AT34" s="246"/>
      <c r="AU34" s="246"/>
      <c r="AV34" s="246"/>
      <c r="AW34" s="246"/>
      <c r="AX34" s="246"/>
      <c r="AY34" s="246"/>
      <c r="AZ34" s="246"/>
      <c r="BA34" s="246"/>
      <c r="BB34" s="246"/>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55">
        <f t="shared" si="5"/>
        <v>0</v>
      </c>
    </row>
    <row r="35" spans="4:89">
      <c r="D35" s="243"/>
      <c r="E35" s="244"/>
      <c r="F35" s="244"/>
      <c r="G35" s="245"/>
      <c r="H35" s="245"/>
      <c r="I35" s="244"/>
      <c r="J35" s="246"/>
      <c r="K35" s="247"/>
      <c r="L35" s="246"/>
      <c r="M35" s="248" t="e">
        <f t="shared" si="0"/>
        <v>#DIV/0!</v>
      </c>
      <c r="N35" s="246"/>
      <c r="O35" s="246"/>
      <c r="P35" s="249"/>
      <c r="Q35" s="246"/>
      <c r="R35" s="246">
        <f t="shared" si="1"/>
        <v>0</v>
      </c>
      <c r="S35" s="246"/>
      <c r="T35" s="246">
        <f t="shared" si="2"/>
        <v>0</v>
      </c>
      <c r="U35" s="250" t="e">
        <f t="shared" si="3"/>
        <v>#DIV/0!</v>
      </c>
      <c r="V35" s="250" t="e">
        <f t="shared" si="4"/>
        <v>#DIV/0!</v>
      </c>
      <c r="W35" s="251"/>
      <c r="X35" s="252"/>
      <c r="Y35" s="246"/>
      <c r="Z35" s="246"/>
      <c r="AA35" s="244"/>
      <c r="AB35" s="244"/>
      <c r="AC35" s="244"/>
      <c r="AD35" s="244"/>
      <c r="AE35" s="244"/>
      <c r="AF35" s="244"/>
      <c r="AG35" s="244"/>
      <c r="AH35" s="244"/>
      <c r="AI35" s="244"/>
      <c r="AJ35" s="244"/>
      <c r="AK35" s="244"/>
      <c r="AL35" s="244"/>
      <c r="AM35" s="253">
        <f t="shared" si="6"/>
        <v>0</v>
      </c>
      <c r="AN35" s="254"/>
      <c r="AO35" s="252"/>
      <c r="AP35" s="246"/>
      <c r="AQ35" s="246"/>
      <c r="AR35" s="246"/>
      <c r="AS35" s="246"/>
      <c r="AT35" s="246"/>
      <c r="AU35" s="246"/>
      <c r="AV35" s="246"/>
      <c r="AW35" s="246"/>
      <c r="AX35" s="246"/>
      <c r="AY35" s="246"/>
      <c r="AZ35" s="246"/>
      <c r="BA35" s="246"/>
      <c r="BB35" s="246"/>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55">
        <f t="shared" si="5"/>
        <v>0</v>
      </c>
    </row>
    <row r="36" spans="4:89">
      <c r="D36" s="243"/>
      <c r="E36" s="244"/>
      <c r="F36" s="244"/>
      <c r="G36" s="245"/>
      <c r="H36" s="245"/>
      <c r="I36" s="244"/>
      <c r="J36" s="246"/>
      <c r="K36" s="247"/>
      <c r="L36" s="246"/>
      <c r="M36" s="248" t="e">
        <f t="shared" si="0"/>
        <v>#DIV/0!</v>
      </c>
      <c r="N36" s="246"/>
      <c r="O36" s="246"/>
      <c r="P36" s="249"/>
      <c r="Q36" s="246"/>
      <c r="R36" s="246">
        <f t="shared" si="1"/>
        <v>0</v>
      </c>
      <c r="S36" s="246"/>
      <c r="T36" s="246">
        <f t="shared" si="2"/>
        <v>0</v>
      </c>
      <c r="U36" s="250" t="e">
        <f t="shared" si="3"/>
        <v>#DIV/0!</v>
      </c>
      <c r="V36" s="250" t="e">
        <f t="shared" si="4"/>
        <v>#DIV/0!</v>
      </c>
      <c r="W36" s="251"/>
      <c r="X36" s="252"/>
      <c r="Y36" s="246"/>
      <c r="Z36" s="246"/>
      <c r="AA36" s="244"/>
      <c r="AB36" s="244"/>
      <c r="AC36" s="244"/>
      <c r="AD36" s="244"/>
      <c r="AE36" s="244"/>
      <c r="AF36" s="244"/>
      <c r="AG36" s="244"/>
      <c r="AH36" s="244"/>
      <c r="AI36" s="244"/>
      <c r="AJ36" s="244"/>
      <c r="AK36" s="244"/>
      <c r="AL36" s="244"/>
      <c r="AM36" s="253">
        <f t="shared" si="6"/>
        <v>0</v>
      </c>
      <c r="AN36" s="254"/>
      <c r="AO36" s="252"/>
      <c r="AP36" s="246"/>
      <c r="AQ36" s="246"/>
      <c r="AR36" s="246"/>
      <c r="AS36" s="246"/>
      <c r="AT36" s="246"/>
      <c r="AU36" s="246"/>
      <c r="AV36" s="246"/>
      <c r="AW36" s="246"/>
      <c r="AX36" s="246"/>
      <c r="AY36" s="246"/>
      <c r="AZ36" s="246"/>
      <c r="BA36" s="246"/>
      <c r="BB36" s="246"/>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55">
        <f t="shared" si="5"/>
        <v>0</v>
      </c>
    </row>
    <row r="37" spans="4:89">
      <c r="D37" s="243"/>
      <c r="E37" s="244"/>
      <c r="F37" s="244"/>
      <c r="G37" s="245"/>
      <c r="H37" s="245"/>
      <c r="I37" s="244"/>
      <c r="J37" s="246"/>
      <c r="K37" s="247"/>
      <c r="L37" s="246"/>
      <c r="M37" s="248" t="e">
        <f t="shared" si="0"/>
        <v>#DIV/0!</v>
      </c>
      <c r="N37" s="246"/>
      <c r="O37" s="246"/>
      <c r="P37" s="249"/>
      <c r="Q37" s="246"/>
      <c r="R37" s="246">
        <f t="shared" si="1"/>
        <v>0</v>
      </c>
      <c r="S37" s="246"/>
      <c r="T37" s="246">
        <f t="shared" si="2"/>
        <v>0</v>
      </c>
      <c r="U37" s="250" t="e">
        <f t="shared" si="3"/>
        <v>#DIV/0!</v>
      </c>
      <c r="V37" s="250" t="e">
        <f t="shared" si="4"/>
        <v>#DIV/0!</v>
      </c>
      <c r="W37" s="251"/>
      <c r="X37" s="252"/>
      <c r="Y37" s="246"/>
      <c r="Z37" s="246"/>
      <c r="AA37" s="244"/>
      <c r="AB37" s="244"/>
      <c r="AC37" s="244"/>
      <c r="AD37" s="244"/>
      <c r="AE37" s="244"/>
      <c r="AF37" s="244"/>
      <c r="AG37" s="244"/>
      <c r="AH37" s="244"/>
      <c r="AI37" s="244"/>
      <c r="AJ37" s="244"/>
      <c r="AK37" s="244"/>
      <c r="AL37" s="244"/>
      <c r="AM37" s="253">
        <f t="shared" si="6"/>
        <v>0</v>
      </c>
      <c r="AN37" s="254"/>
      <c r="AO37" s="252"/>
      <c r="AP37" s="246"/>
      <c r="AQ37" s="246"/>
      <c r="AR37" s="246"/>
      <c r="AS37" s="246"/>
      <c r="AT37" s="246"/>
      <c r="AU37" s="246"/>
      <c r="AV37" s="246"/>
      <c r="AW37" s="246"/>
      <c r="AX37" s="246"/>
      <c r="AY37" s="246"/>
      <c r="AZ37" s="246"/>
      <c r="BA37" s="246"/>
      <c r="BB37" s="246"/>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55">
        <f t="shared" si="5"/>
        <v>0</v>
      </c>
    </row>
    <row r="38" spans="4:89">
      <c r="D38" s="243"/>
      <c r="E38" s="244"/>
      <c r="F38" s="244"/>
      <c r="G38" s="245"/>
      <c r="H38" s="245"/>
      <c r="I38" s="244"/>
      <c r="J38" s="246"/>
      <c r="K38" s="247"/>
      <c r="L38" s="246"/>
      <c r="M38" s="248" t="e">
        <f t="shared" si="0"/>
        <v>#DIV/0!</v>
      </c>
      <c r="N38" s="246"/>
      <c r="O38" s="246"/>
      <c r="P38" s="249"/>
      <c r="Q38" s="246"/>
      <c r="R38" s="246">
        <f t="shared" si="1"/>
        <v>0</v>
      </c>
      <c r="S38" s="246"/>
      <c r="T38" s="246">
        <f t="shared" si="2"/>
        <v>0</v>
      </c>
      <c r="U38" s="250" t="e">
        <f t="shared" si="3"/>
        <v>#DIV/0!</v>
      </c>
      <c r="V38" s="250" t="e">
        <f t="shared" si="4"/>
        <v>#DIV/0!</v>
      </c>
      <c r="W38" s="251"/>
      <c r="X38" s="252"/>
      <c r="Y38" s="246"/>
      <c r="Z38" s="246"/>
      <c r="AA38" s="244"/>
      <c r="AB38" s="244"/>
      <c r="AC38" s="244"/>
      <c r="AD38" s="244"/>
      <c r="AE38" s="244"/>
      <c r="AF38" s="244"/>
      <c r="AG38" s="244"/>
      <c r="AH38" s="244"/>
      <c r="AI38" s="244"/>
      <c r="AJ38" s="244"/>
      <c r="AK38" s="244"/>
      <c r="AL38" s="244"/>
      <c r="AM38" s="253">
        <f t="shared" si="6"/>
        <v>0</v>
      </c>
      <c r="AN38" s="254"/>
      <c r="AO38" s="252"/>
      <c r="AP38" s="246"/>
      <c r="AQ38" s="246"/>
      <c r="AR38" s="246"/>
      <c r="AS38" s="246"/>
      <c r="AT38" s="246"/>
      <c r="AU38" s="246"/>
      <c r="AV38" s="246"/>
      <c r="AW38" s="246"/>
      <c r="AX38" s="246"/>
      <c r="AY38" s="246"/>
      <c r="AZ38" s="246"/>
      <c r="BA38" s="246"/>
      <c r="BB38" s="246"/>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55">
        <f t="shared" si="5"/>
        <v>0</v>
      </c>
    </row>
    <row r="39" spans="4:89">
      <c r="D39" s="243"/>
      <c r="E39" s="244"/>
      <c r="F39" s="244"/>
      <c r="G39" s="245"/>
      <c r="H39" s="245"/>
      <c r="I39" s="244"/>
      <c r="J39" s="246"/>
      <c r="K39" s="247"/>
      <c r="L39" s="246"/>
      <c r="M39" s="248" t="e">
        <f t="shared" si="0"/>
        <v>#DIV/0!</v>
      </c>
      <c r="N39" s="246"/>
      <c r="O39" s="246"/>
      <c r="P39" s="249"/>
      <c r="Q39" s="246"/>
      <c r="R39" s="246">
        <f t="shared" si="1"/>
        <v>0</v>
      </c>
      <c r="S39" s="246"/>
      <c r="T39" s="246">
        <f t="shared" si="2"/>
        <v>0</v>
      </c>
      <c r="U39" s="250" t="e">
        <f t="shared" si="3"/>
        <v>#DIV/0!</v>
      </c>
      <c r="V39" s="250" t="e">
        <f t="shared" si="4"/>
        <v>#DIV/0!</v>
      </c>
      <c r="W39" s="251"/>
      <c r="X39" s="252"/>
      <c r="Y39" s="246"/>
      <c r="Z39" s="246"/>
      <c r="AA39" s="244"/>
      <c r="AB39" s="244"/>
      <c r="AC39" s="244"/>
      <c r="AD39" s="244"/>
      <c r="AE39" s="244"/>
      <c r="AF39" s="244"/>
      <c r="AG39" s="244"/>
      <c r="AH39" s="244"/>
      <c r="AI39" s="244"/>
      <c r="AJ39" s="244"/>
      <c r="AK39" s="244"/>
      <c r="AL39" s="244"/>
      <c r="AM39" s="253">
        <f t="shared" si="6"/>
        <v>0</v>
      </c>
      <c r="AN39" s="254"/>
      <c r="AO39" s="252"/>
      <c r="AP39" s="246"/>
      <c r="AQ39" s="246"/>
      <c r="AR39" s="246"/>
      <c r="AS39" s="246"/>
      <c r="AT39" s="246"/>
      <c r="AU39" s="246"/>
      <c r="AV39" s="246"/>
      <c r="AW39" s="246"/>
      <c r="AX39" s="246"/>
      <c r="AY39" s="246"/>
      <c r="AZ39" s="246"/>
      <c r="BA39" s="246"/>
      <c r="BB39" s="246"/>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55">
        <f t="shared" si="5"/>
        <v>0</v>
      </c>
    </row>
    <row r="40" spans="4:89">
      <c r="D40" s="243"/>
      <c r="E40" s="244"/>
      <c r="F40" s="244"/>
      <c r="G40" s="245"/>
      <c r="H40" s="245"/>
      <c r="I40" s="244"/>
      <c r="J40" s="246"/>
      <c r="K40" s="247"/>
      <c r="L40" s="246"/>
      <c r="M40" s="248" t="e">
        <f t="shared" si="0"/>
        <v>#DIV/0!</v>
      </c>
      <c r="N40" s="246"/>
      <c r="O40" s="246"/>
      <c r="P40" s="249"/>
      <c r="Q40" s="246"/>
      <c r="R40" s="246">
        <f t="shared" si="1"/>
        <v>0</v>
      </c>
      <c r="S40" s="246"/>
      <c r="T40" s="246">
        <f t="shared" si="2"/>
        <v>0</v>
      </c>
      <c r="U40" s="250" t="e">
        <f t="shared" si="3"/>
        <v>#DIV/0!</v>
      </c>
      <c r="V40" s="250" t="e">
        <f t="shared" si="4"/>
        <v>#DIV/0!</v>
      </c>
      <c r="W40" s="251"/>
      <c r="X40" s="252"/>
      <c r="Y40" s="246"/>
      <c r="Z40" s="246"/>
      <c r="AA40" s="244"/>
      <c r="AB40" s="244"/>
      <c r="AC40" s="244"/>
      <c r="AD40" s="244"/>
      <c r="AE40" s="244"/>
      <c r="AF40" s="244"/>
      <c r="AG40" s="244"/>
      <c r="AH40" s="244"/>
      <c r="AI40" s="244"/>
      <c r="AJ40" s="244"/>
      <c r="AK40" s="244"/>
      <c r="AL40" s="244"/>
      <c r="AM40" s="253">
        <f t="shared" si="6"/>
        <v>0</v>
      </c>
      <c r="AN40" s="254"/>
      <c r="AO40" s="252"/>
      <c r="AP40" s="246"/>
      <c r="AQ40" s="246"/>
      <c r="AR40" s="246"/>
      <c r="AS40" s="246"/>
      <c r="AT40" s="246"/>
      <c r="AU40" s="246"/>
      <c r="AV40" s="246"/>
      <c r="AW40" s="246"/>
      <c r="AX40" s="246"/>
      <c r="AY40" s="246"/>
      <c r="AZ40" s="246"/>
      <c r="BA40" s="246"/>
      <c r="BB40" s="246"/>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55">
        <f t="shared" si="5"/>
        <v>0</v>
      </c>
    </row>
    <row r="41" spans="4:89">
      <c r="D41" s="243"/>
      <c r="E41" s="244"/>
      <c r="F41" s="244"/>
      <c r="G41" s="245"/>
      <c r="H41" s="245"/>
      <c r="I41" s="244"/>
      <c r="J41" s="246"/>
      <c r="K41" s="247"/>
      <c r="L41" s="246"/>
      <c r="M41" s="248" t="e">
        <f t="shared" si="0"/>
        <v>#DIV/0!</v>
      </c>
      <c r="N41" s="246"/>
      <c r="O41" s="246"/>
      <c r="P41" s="249"/>
      <c r="Q41" s="246"/>
      <c r="R41" s="246">
        <f t="shared" si="1"/>
        <v>0</v>
      </c>
      <c r="S41" s="246"/>
      <c r="T41" s="246">
        <f t="shared" si="2"/>
        <v>0</v>
      </c>
      <c r="U41" s="250" t="e">
        <f t="shared" si="3"/>
        <v>#DIV/0!</v>
      </c>
      <c r="V41" s="250" t="e">
        <f t="shared" si="4"/>
        <v>#DIV/0!</v>
      </c>
      <c r="W41" s="251"/>
      <c r="X41" s="252"/>
      <c r="Y41" s="246"/>
      <c r="Z41" s="246"/>
      <c r="AA41" s="244"/>
      <c r="AB41" s="244"/>
      <c r="AC41" s="244"/>
      <c r="AD41" s="244"/>
      <c r="AE41" s="244"/>
      <c r="AF41" s="244"/>
      <c r="AG41" s="244"/>
      <c r="AH41" s="244"/>
      <c r="AI41" s="244"/>
      <c r="AJ41" s="244"/>
      <c r="AK41" s="244"/>
      <c r="AL41" s="244"/>
      <c r="AM41" s="253">
        <f t="shared" si="6"/>
        <v>0</v>
      </c>
      <c r="AN41" s="254"/>
      <c r="AO41" s="252"/>
      <c r="AP41" s="246"/>
      <c r="AQ41" s="246"/>
      <c r="AR41" s="246"/>
      <c r="AS41" s="246"/>
      <c r="AT41" s="246"/>
      <c r="AU41" s="246"/>
      <c r="AV41" s="246"/>
      <c r="AW41" s="246"/>
      <c r="AX41" s="246"/>
      <c r="AY41" s="246"/>
      <c r="AZ41" s="246"/>
      <c r="BA41" s="246"/>
      <c r="BB41" s="246"/>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55">
        <f t="shared" si="5"/>
        <v>0</v>
      </c>
    </row>
    <row r="42" spans="4:89">
      <c r="D42" s="243"/>
      <c r="E42" s="244"/>
      <c r="F42" s="244"/>
      <c r="G42" s="245"/>
      <c r="H42" s="245"/>
      <c r="I42" s="244"/>
      <c r="J42" s="246"/>
      <c r="K42" s="247"/>
      <c r="L42" s="246"/>
      <c r="M42" s="248" t="e">
        <f t="shared" si="0"/>
        <v>#DIV/0!</v>
      </c>
      <c r="N42" s="246"/>
      <c r="O42" s="246"/>
      <c r="P42" s="249"/>
      <c r="Q42" s="246"/>
      <c r="R42" s="246">
        <f t="shared" si="1"/>
        <v>0</v>
      </c>
      <c r="S42" s="246"/>
      <c r="T42" s="246">
        <f t="shared" si="2"/>
        <v>0</v>
      </c>
      <c r="U42" s="250" t="e">
        <f t="shared" si="3"/>
        <v>#DIV/0!</v>
      </c>
      <c r="V42" s="250" t="e">
        <f t="shared" si="4"/>
        <v>#DIV/0!</v>
      </c>
      <c r="W42" s="251"/>
      <c r="X42" s="252"/>
      <c r="Y42" s="246"/>
      <c r="Z42" s="246"/>
      <c r="AA42" s="244"/>
      <c r="AB42" s="244"/>
      <c r="AC42" s="244"/>
      <c r="AD42" s="244"/>
      <c r="AE42" s="244"/>
      <c r="AF42" s="244"/>
      <c r="AG42" s="244"/>
      <c r="AH42" s="244"/>
      <c r="AI42" s="244"/>
      <c r="AJ42" s="244"/>
      <c r="AK42" s="244"/>
      <c r="AL42" s="244"/>
      <c r="AM42" s="253">
        <f t="shared" si="6"/>
        <v>0</v>
      </c>
      <c r="AN42" s="254"/>
      <c r="AO42" s="252"/>
      <c r="AP42" s="246"/>
      <c r="AQ42" s="246"/>
      <c r="AR42" s="246"/>
      <c r="AS42" s="246"/>
      <c r="AT42" s="246"/>
      <c r="AU42" s="246"/>
      <c r="AV42" s="246"/>
      <c r="AW42" s="246"/>
      <c r="AX42" s="246"/>
      <c r="AY42" s="246"/>
      <c r="AZ42" s="246"/>
      <c r="BA42" s="246"/>
      <c r="BB42" s="246"/>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55">
        <f t="shared" si="5"/>
        <v>0</v>
      </c>
    </row>
    <row r="43" spans="4:89">
      <c r="D43" s="243"/>
      <c r="E43" s="244"/>
      <c r="F43" s="244"/>
      <c r="G43" s="245"/>
      <c r="H43" s="245"/>
      <c r="I43" s="244"/>
      <c r="J43" s="246"/>
      <c r="K43" s="247"/>
      <c r="L43" s="246"/>
      <c r="M43" s="248" t="e">
        <f t="shared" si="0"/>
        <v>#DIV/0!</v>
      </c>
      <c r="N43" s="246"/>
      <c r="O43" s="246"/>
      <c r="P43" s="249"/>
      <c r="Q43" s="246"/>
      <c r="R43" s="246">
        <f t="shared" si="1"/>
        <v>0</v>
      </c>
      <c r="S43" s="246"/>
      <c r="T43" s="246">
        <f t="shared" si="2"/>
        <v>0</v>
      </c>
      <c r="U43" s="250" t="e">
        <f t="shared" si="3"/>
        <v>#DIV/0!</v>
      </c>
      <c r="V43" s="250" t="e">
        <f t="shared" si="4"/>
        <v>#DIV/0!</v>
      </c>
      <c r="W43" s="251"/>
      <c r="X43" s="252"/>
      <c r="Y43" s="246"/>
      <c r="Z43" s="246"/>
      <c r="AA43" s="244"/>
      <c r="AB43" s="244"/>
      <c r="AC43" s="244"/>
      <c r="AD43" s="244"/>
      <c r="AE43" s="244"/>
      <c r="AF43" s="244"/>
      <c r="AG43" s="244"/>
      <c r="AH43" s="244"/>
      <c r="AI43" s="244"/>
      <c r="AJ43" s="244"/>
      <c r="AK43" s="244"/>
      <c r="AL43" s="244"/>
      <c r="AM43" s="253">
        <f t="shared" si="6"/>
        <v>0</v>
      </c>
      <c r="AN43" s="254"/>
      <c r="AO43" s="252"/>
      <c r="AP43" s="246"/>
      <c r="AQ43" s="246"/>
      <c r="AR43" s="246"/>
      <c r="AS43" s="246"/>
      <c r="AT43" s="246"/>
      <c r="AU43" s="246"/>
      <c r="AV43" s="246"/>
      <c r="AW43" s="246"/>
      <c r="AX43" s="246"/>
      <c r="AY43" s="246"/>
      <c r="AZ43" s="246"/>
      <c r="BA43" s="246"/>
      <c r="BB43" s="246"/>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55">
        <f t="shared" si="5"/>
        <v>0</v>
      </c>
    </row>
    <row r="44" spans="4:89">
      <c r="D44" s="243"/>
      <c r="E44" s="244"/>
      <c r="F44" s="244"/>
      <c r="G44" s="245"/>
      <c r="H44" s="245"/>
      <c r="I44" s="244"/>
      <c r="J44" s="246"/>
      <c r="K44" s="247"/>
      <c r="L44" s="246"/>
      <c r="M44" s="248" t="e">
        <f t="shared" si="0"/>
        <v>#DIV/0!</v>
      </c>
      <c r="N44" s="246"/>
      <c r="O44" s="246"/>
      <c r="P44" s="249"/>
      <c r="Q44" s="246"/>
      <c r="R44" s="246">
        <f t="shared" si="1"/>
        <v>0</v>
      </c>
      <c r="S44" s="246"/>
      <c r="T44" s="246">
        <f t="shared" si="2"/>
        <v>0</v>
      </c>
      <c r="U44" s="250" t="e">
        <f t="shared" si="3"/>
        <v>#DIV/0!</v>
      </c>
      <c r="V44" s="250" t="e">
        <f t="shared" si="4"/>
        <v>#DIV/0!</v>
      </c>
      <c r="W44" s="251"/>
      <c r="X44" s="252"/>
      <c r="Y44" s="246"/>
      <c r="Z44" s="246"/>
      <c r="AA44" s="244"/>
      <c r="AB44" s="244"/>
      <c r="AC44" s="244"/>
      <c r="AD44" s="244"/>
      <c r="AE44" s="244"/>
      <c r="AF44" s="244"/>
      <c r="AG44" s="244"/>
      <c r="AH44" s="244"/>
      <c r="AI44" s="244"/>
      <c r="AJ44" s="244"/>
      <c r="AK44" s="244"/>
      <c r="AL44" s="244"/>
      <c r="AM44" s="253">
        <f t="shared" si="6"/>
        <v>0</v>
      </c>
      <c r="AN44" s="254"/>
      <c r="AO44" s="252"/>
      <c r="AP44" s="246"/>
      <c r="AQ44" s="246"/>
      <c r="AR44" s="246"/>
      <c r="AS44" s="246"/>
      <c r="AT44" s="246"/>
      <c r="AU44" s="246"/>
      <c r="AV44" s="246"/>
      <c r="AW44" s="246"/>
      <c r="AX44" s="246"/>
      <c r="AY44" s="246"/>
      <c r="AZ44" s="246"/>
      <c r="BA44" s="246"/>
      <c r="BB44" s="246"/>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55">
        <f t="shared" si="5"/>
        <v>0</v>
      </c>
    </row>
    <row r="45" spans="4:89">
      <c r="D45" s="243"/>
      <c r="E45" s="244"/>
      <c r="F45" s="244"/>
      <c r="G45" s="245"/>
      <c r="H45" s="245"/>
      <c r="I45" s="244"/>
      <c r="J45" s="246"/>
      <c r="K45" s="247"/>
      <c r="L45" s="246"/>
      <c r="M45" s="248" t="e">
        <f t="shared" si="0"/>
        <v>#DIV/0!</v>
      </c>
      <c r="N45" s="246"/>
      <c r="O45" s="246"/>
      <c r="P45" s="249"/>
      <c r="Q45" s="246"/>
      <c r="R45" s="246">
        <f t="shared" si="1"/>
        <v>0</v>
      </c>
      <c r="S45" s="246"/>
      <c r="T45" s="246">
        <f t="shared" si="2"/>
        <v>0</v>
      </c>
      <c r="U45" s="250" t="e">
        <f t="shared" si="3"/>
        <v>#DIV/0!</v>
      </c>
      <c r="V45" s="250" t="e">
        <f t="shared" si="4"/>
        <v>#DIV/0!</v>
      </c>
      <c r="W45" s="251"/>
      <c r="X45" s="252"/>
      <c r="Y45" s="246"/>
      <c r="Z45" s="246"/>
      <c r="AA45" s="244"/>
      <c r="AB45" s="244"/>
      <c r="AC45" s="244"/>
      <c r="AD45" s="244"/>
      <c r="AE45" s="244"/>
      <c r="AF45" s="244"/>
      <c r="AG45" s="244"/>
      <c r="AH45" s="244"/>
      <c r="AI45" s="244"/>
      <c r="AJ45" s="244"/>
      <c r="AK45" s="244"/>
      <c r="AL45" s="244"/>
      <c r="AM45" s="253">
        <f t="shared" si="6"/>
        <v>0</v>
      </c>
      <c r="AN45" s="254"/>
      <c r="AO45" s="252"/>
      <c r="AP45" s="246"/>
      <c r="AQ45" s="246"/>
      <c r="AR45" s="246"/>
      <c r="AS45" s="246"/>
      <c r="AT45" s="246"/>
      <c r="AU45" s="246"/>
      <c r="AV45" s="246"/>
      <c r="AW45" s="246"/>
      <c r="AX45" s="246"/>
      <c r="AY45" s="246"/>
      <c r="AZ45" s="246"/>
      <c r="BA45" s="246"/>
      <c r="BB45" s="246"/>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55">
        <f t="shared" si="5"/>
        <v>0</v>
      </c>
    </row>
    <row r="46" spans="4:89">
      <c r="D46" s="243"/>
      <c r="E46" s="244"/>
      <c r="F46" s="244"/>
      <c r="G46" s="245"/>
      <c r="H46" s="245"/>
      <c r="I46" s="244"/>
      <c r="J46" s="246"/>
      <c r="K46" s="247"/>
      <c r="L46" s="246"/>
      <c r="M46" s="248" t="e">
        <f t="shared" si="0"/>
        <v>#DIV/0!</v>
      </c>
      <c r="N46" s="246"/>
      <c r="O46" s="246"/>
      <c r="P46" s="249"/>
      <c r="Q46" s="246"/>
      <c r="R46" s="246">
        <f t="shared" si="1"/>
        <v>0</v>
      </c>
      <c r="S46" s="246"/>
      <c r="T46" s="246">
        <f t="shared" si="2"/>
        <v>0</v>
      </c>
      <c r="U46" s="250" t="e">
        <f t="shared" si="3"/>
        <v>#DIV/0!</v>
      </c>
      <c r="V46" s="250" t="e">
        <f t="shared" si="4"/>
        <v>#DIV/0!</v>
      </c>
      <c r="W46" s="251"/>
      <c r="X46" s="252"/>
      <c r="Y46" s="246"/>
      <c r="Z46" s="246"/>
      <c r="AA46" s="244"/>
      <c r="AB46" s="244"/>
      <c r="AC46" s="244"/>
      <c r="AD46" s="244"/>
      <c r="AE46" s="244"/>
      <c r="AF46" s="244"/>
      <c r="AG46" s="244"/>
      <c r="AH46" s="244"/>
      <c r="AI46" s="244"/>
      <c r="AJ46" s="244"/>
      <c r="AK46" s="244"/>
      <c r="AL46" s="244"/>
      <c r="AM46" s="253">
        <f t="shared" si="6"/>
        <v>0</v>
      </c>
      <c r="AN46" s="254"/>
      <c r="AO46" s="252"/>
      <c r="AP46" s="246"/>
      <c r="AQ46" s="246"/>
      <c r="AR46" s="246"/>
      <c r="AS46" s="246"/>
      <c r="AT46" s="246"/>
      <c r="AU46" s="246"/>
      <c r="AV46" s="246"/>
      <c r="AW46" s="246"/>
      <c r="AX46" s="246"/>
      <c r="AY46" s="246"/>
      <c r="AZ46" s="246"/>
      <c r="BA46" s="246"/>
      <c r="BB46" s="246"/>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55">
        <f t="shared" si="5"/>
        <v>0</v>
      </c>
    </row>
    <row r="47" spans="4:89">
      <c r="D47" s="243"/>
      <c r="E47" s="244"/>
      <c r="F47" s="244"/>
      <c r="G47" s="245"/>
      <c r="H47" s="245"/>
      <c r="I47" s="244"/>
      <c r="J47" s="246"/>
      <c r="K47" s="247"/>
      <c r="L47" s="246"/>
      <c r="M47" s="248" t="e">
        <f t="shared" si="0"/>
        <v>#DIV/0!</v>
      </c>
      <c r="N47" s="246"/>
      <c r="O47" s="246"/>
      <c r="P47" s="249"/>
      <c r="Q47" s="246"/>
      <c r="R47" s="246">
        <f t="shared" si="1"/>
        <v>0</v>
      </c>
      <c r="S47" s="246"/>
      <c r="T47" s="246">
        <f t="shared" si="2"/>
        <v>0</v>
      </c>
      <c r="U47" s="250" t="e">
        <f t="shared" si="3"/>
        <v>#DIV/0!</v>
      </c>
      <c r="V47" s="250" t="e">
        <f t="shared" si="4"/>
        <v>#DIV/0!</v>
      </c>
      <c r="W47" s="251"/>
      <c r="X47" s="252"/>
      <c r="Y47" s="246"/>
      <c r="Z47" s="246"/>
      <c r="AA47" s="244"/>
      <c r="AB47" s="244"/>
      <c r="AC47" s="244"/>
      <c r="AD47" s="244"/>
      <c r="AE47" s="244"/>
      <c r="AF47" s="244"/>
      <c r="AG47" s="244"/>
      <c r="AH47" s="244"/>
      <c r="AI47" s="244"/>
      <c r="AJ47" s="244"/>
      <c r="AK47" s="244"/>
      <c r="AL47" s="244"/>
      <c r="AM47" s="253">
        <f t="shared" si="6"/>
        <v>0</v>
      </c>
      <c r="AN47" s="254"/>
      <c r="AO47" s="252"/>
      <c r="AP47" s="246"/>
      <c r="AQ47" s="246"/>
      <c r="AR47" s="246"/>
      <c r="AS47" s="246"/>
      <c r="AT47" s="246"/>
      <c r="AU47" s="246"/>
      <c r="AV47" s="246"/>
      <c r="AW47" s="246"/>
      <c r="AX47" s="246"/>
      <c r="AY47" s="246"/>
      <c r="AZ47" s="246"/>
      <c r="BA47" s="246"/>
      <c r="BB47" s="246"/>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55">
        <f t="shared" si="5"/>
        <v>0</v>
      </c>
    </row>
    <row r="48" spans="4:89">
      <c r="D48" s="243"/>
      <c r="E48" s="244"/>
      <c r="F48" s="244"/>
      <c r="G48" s="245"/>
      <c r="H48" s="245"/>
      <c r="I48" s="244"/>
      <c r="J48" s="246"/>
      <c r="K48" s="247"/>
      <c r="L48" s="246"/>
      <c r="M48" s="248" t="e">
        <f t="shared" si="0"/>
        <v>#DIV/0!</v>
      </c>
      <c r="N48" s="246"/>
      <c r="O48" s="246"/>
      <c r="P48" s="249"/>
      <c r="Q48" s="246"/>
      <c r="R48" s="246">
        <f t="shared" si="1"/>
        <v>0</v>
      </c>
      <c r="S48" s="246"/>
      <c r="T48" s="246">
        <f t="shared" si="2"/>
        <v>0</v>
      </c>
      <c r="U48" s="250" t="e">
        <f t="shared" si="3"/>
        <v>#DIV/0!</v>
      </c>
      <c r="V48" s="250" t="e">
        <f t="shared" si="4"/>
        <v>#DIV/0!</v>
      </c>
      <c r="W48" s="251"/>
      <c r="X48" s="252"/>
      <c r="Y48" s="246"/>
      <c r="Z48" s="246"/>
      <c r="AA48" s="244"/>
      <c r="AB48" s="244"/>
      <c r="AC48" s="244"/>
      <c r="AD48" s="244"/>
      <c r="AE48" s="244"/>
      <c r="AF48" s="244"/>
      <c r="AG48" s="244"/>
      <c r="AH48" s="244"/>
      <c r="AI48" s="244"/>
      <c r="AJ48" s="244"/>
      <c r="AK48" s="244"/>
      <c r="AL48" s="244"/>
      <c r="AM48" s="253">
        <f t="shared" si="6"/>
        <v>0</v>
      </c>
      <c r="AN48" s="254"/>
      <c r="AO48" s="252"/>
      <c r="AP48" s="246"/>
      <c r="AQ48" s="246"/>
      <c r="AR48" s="246"/>
      <c r="AS48" s="246"/>
      <c r="AT48" s="246"/>
      <c r="AU48" s="246"/>
      <c r="AV48" s="246"/>
      <c r="AW48" s="246"/>
      <c r="AX48" s="246"/>
      <c r="AY48" s="246"/>
      <c r="AZ48" s="246"/>
      <c r="BA48" s="246"/>
      <c r="BB48" s="246"/>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55">
        <f t="shared" si="5"/>
        <v>0</v>
      </c>
    </row>
    <row r="49" spans="4:89">
      <c r="D49" s="243"/>
      <c r="E49" s="244"/>
      <c r="F49" s="244"/>
      <c r="G49" s="245"/>
      <c r="H49" s="245"/>
      <c r="I49" s="244"/>
      <c r="J49" s="246"/>
      <c r="K49" s="247"/>
      <c r="L49" s="246"/>
      <c r="M49" s="248" t="e">
        <f t="shared" si="0"/>
        <v>#DIV/0!</v>
      </c>
      <c r="N49" s="246"/>
      <c r="O49" s="246"/>
      <c r="P49" s="249"/>
      <c r="Q49" s="246"/>
      <c r="R49" s="246">
        <f t="shared" si="1"/>
        <v>0</v>
      </c>
      <c r="S49" s="246"/>
      <c r="T49" s="246">
        <f t="shared" si="2"/>
        <v>0</v>
      </c>
      <c r="U49" s="250" t="e">
        <f t="shared" si="3"/>
        <v>#DIV/0!</v>
      </c>
      <c r="V49" s="250" t="e">
        <f t="shared" si="4"/>
        <v>#DIV/0!</v>
      </c>
      <c r="W49" s="251"/>
      <c r="X49" s="252"/>
      <c r="Y49" s="246"/>
      <c r="Z49" s="246"/>
      <c r="AA49" s="244"/>
      <c r="AB49" s="244"/>
      <c r="AC49" s="244"/>
      <c r="AD49" s="244"/>
      <c r="AE49" s="244"/>
      <c r="AF49" s="244"/>
      <c r="AG49" s="244"/>
      <c r="AH49" s="244"/>
      <c r="AI49" s="244"/>
      <c r="AJ49" s="244"/>
      <c r="AK49" s="244"/>
      <c r="AL49" s="244"/>
      <c r="AM49" s="253">
        <f t="shared" si="6"/>
        <v>0</v>
      </c>
      <c r="AN49" s="254"/>
      <c r="AO49" s="252"/>
      <c r="AP49" s="246"/>
      <c r="AQ49" s="246"/>
      <c r="AR49" s="246"/>
      <c r="AS49" s="246"/>
      <c r="AT49" s="246"/>
      <c r="AU49" s="246"/>
      <c r="AV49" s="246"/>
      <c r="AW49" s="246"/>
      <c r="AX49" s="246"/>
      <c r="AY49" s="246"/>
      <c r="AZ49" s="246"/>
      <c r="BA49" s="246"/>
      <c r="BB49" s="246"/>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55">
        <f t="shared" si="5"/>
        <v>0</v>
      </c>
    </row>
    <row r="50" spans="4:89">
      <c r="D50" s="243"/>
      <c r="E50" s="244"/>
      <c r="F50" s="244"/>
      <c r="G50" s="245"/>
      <c r="H50" s="245"/>
      <c r="I50" s="244"/>
      <c r="J50" s="246"/>
      <c r="K50" s="247"/>
      <c r="L50" s="246"/>
      <c r="M50" s="248" t="e">
        <f t="shared" si="0"/>
        <v>#DIV/0!</v>
      </c>
      <c r="N50" s="246"/>
      <c r="O50" s="246"/>
      <c r="P50" s="249"/>
      <c r="Q50" s="246"/>
      <c r="R50" s="246">
        <f t="shared" si="1"/>
        <v>0</v>
      </c>
      <c r="S50" s="246"/>
      <c r="T50" s="246">
        <f t="shared" si="2"/>
        <v>0</v>
      </c>
      <c r="U50" s="250" t="e">
        <f t="shared" si="3"/>
        <v>#DIV/0!</v>
      </c>
      <c r="V50" s="250" t="e">
        <f t="shared" si="4"/>
        <v>#DIV/0!</v>
      </c>
      <c r="W50" s="251"/>
      <c r="X50" s="252"/>
      <c r="Y50" s="246"/>
      <c r="Z50" s="246"/>
      <c r="AA50" s="244"/>
      <c r="AB50" s="244"/>
      <c r="AC50" s="244"/>
      <c r="AD50" s="244"/>
      <c r="AE50" s="244"/>
      <c r="AF50" s="244"/>
      <c r="AG50" s="244"/>
      <c r="AH50" s="244"/>
      <c r="AI50" s="244"/>
      <c r="AJ50" s="244"/>
      <c r="AK50" s="244"/>
      <c r="AL50" s="244"/>
      <c r="AM50" s="253">
        <f t="shared" si="6"/>
        <v>0</v>
      </c>
      <c r="AN50" s="254"/>
      <c r="AO50" s="252"/>
      <c r="AP50" s="246"/>
      <c r="AQ50" s="246"/>
      <c r="AR50" s="246"/>
      <c r="AS50" s="246"/>
      <c r="AT50" s="246"/>
      <c r="AU50" s="246"/>
      <c r="AV50" s="246"/>
      <c r="AW50" s="246"/>
      <c r="AX50" s="246"/>
      <c r="AY50" s="246"/>
      <c r="AZ50" s="246"/>
      <c r="BA50" s="246"/>
      <c r="BB50" s="246"/>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55">
        <f t="shared" si="5"/>
        <v>0</v>
      </c>
    </row>
    <row r="51" spans="4:89">
      <c r="D51" s="243"/>
      <c r="E51" s="244"/>
      <c r="F51" s="244"/>
      <c r="G51" s="245"/>
      <c r="H51" s="245"/>
      <c r="I51" s="244"/>
      <c r="J51" s="246"/>
      <c r="K51" s="247"/>
      <c r="L51" s="246"/>
      <c r="M51" s="248" t="e">
        <f t="shared" si="0"/>
        <v>#DIV/0!</v>
      </c>
      <c r="N51" s="246"/>
      <c r="O51" s="246"/>
      <c r="P51" s="249"/>
      <c r="Q51" s="246"/>
      <c r="R51" s="246">
        <f t="shared" si="1"/>
        <v>0</v>
      </c>
      <c r="S51" s="246"/>
      <c r="T51" s="246">
        <f t="shared" si="2"/>
        <v>0</v>
      </c>
      <c r="U51" s="250" t="e">
        <f t="shared" si="3"/>
        <v>#DIV/0!</v>
      </c>
      <c r="V51" s="250" t="e">
        <f t="shared" si="4"/>
        <v>#DIV/0!</v>
      </c>
      <c r="W51" s="251"/>
      <c r="X51" s="252"/>
      <c r="Y51" s="246"/>
      <c r="Z51" s="246"/>
      <c r="AA51" s="244"/>
      <c r="AB51" s="244"/>
      <c r="AC51" s="244"/>
      <c r="AD51" s="244"/>
      <c r="AE51" s="244"/>
      <c r="AF51" s="244"/>
      <c r="AG51" s="244"/>
      <c r="AH51" s="244"/>
      <c r="AI51" s="244"/>
      <c r="AJ51" s="244"/>
      <c r="AK51" s="244"/>
      <c r="AL51" s="244"/>
      <c r="AM51" s="253">
        <f t="shared" si="6"/>
        <v>0</v>
      </c>
      <c r="AN51" s="254"/>
      <c r="AO51" s="252"/>
      <c r="AP51" s="246"/>
      <c r="AQ51" s="246"/>
      <c r="AR51" s="246"/>
      <c r="AS51" s="246"/>
      <c r="AT51" s="246"/>
      <c r="AU51" s="246"/>
      <c r="AV51" s="246"/>
      <c r="AW51" s="246"/>
      <c r="AX51" s="246"/>
      <c r="AY51" s="246"/>
      <c r="AZ51" s="246"/>
      <c r="BA51" s="246"/>
      <c r="BB51" s="246"/>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55">
        <f t="shared" si="5"/>
        <v>0</v>
      </c>
    </row>
    <row r="52" spans="4:89">
      <c r="D52" s="243"/>
      <c r="E52" s="244"/>
      <c r="F52" s="244"/>
      <c r="G52" s="245"/>
      <c r="H52" s="245"/>
      <c r="I52" s="244"/>
      <c r="J52" s="246"/>
      <c r="K52" s="247"/>
      <c r="L52" s="246"/>
      <c r="M52" s="248" t="e">
        <f t="shared" si="0"/>
        <v>#DIV/0!</v>
      </c>
      <c r="N52" s="246"/>
      <c r="O52" s="246"/>
      <c r="P52" s="249"/>
      <c r="Q52" s="246"/>
      <c r="R52" s="246">
        <f t="shared" si="1"/>
        <v>0</v>
      </c>
      <c r="S52" s="246"/>
      <c r="T52" s="246">
        <f t="shared" si="2"/>
        <v>0</v>
      </c>
      <c r="U52" s="250" t="e">
        <f t="shared" si="3"/>
        <v>#DIV/0!</v>
      </c>
      <c r="V52" s="250" t="e">
        <f t="shared" si="4"/>
        <v>#DIV/0!</v>
      </c>
      <c r="W52" s="251"/>
      <c r="X52" s="252"/>
      <c r="Y52" s="246"/>
      <c r="Z52" s="246"/>
      <c r="AA52" s="244"/>
      <c r="AB52" s="244"/>
      <c r="AC52" s="244"/>
      <c r="AD52" s="244"/>
      <c r="AE52" s="244"/>
      <c r="AF52" s="244"/>
      <c r="AG52" s="244"/>
      <c r="AH52" s="244"/>
      <c r="AI52" s="244"/>
      <c r="AJ52" s="244"/>
      <c r="AK52" s="244"/>
      <c r="AL52" s="244"/>
      <c r="AM52" s="253">
        <f t="shared" si="6"/>
        <v>0</v>
      </c>
      <c r="AN52" s="254"/>
      <c r="AO52" s="252"/>
      <c r="AP52" s="246"/>
      <c r="AQ52" s="246"/>
      <c r="AR52" s="246"/>
      <c r="AS52" s="246"/>
      <c r="AT52" s="246"/>
      <c r="AU52" s="246"/>
      <c r="AV52" s="246"/>
      <c r="AW52" s="246"/>
      <c r="AX52" s="246"/>
      <c r="AY52" s="246"/>
      <c r="AZ52" s="246"/>
      <c r="BA52" s="246"/>
      <c r="BB52" s="246"/>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55">
        <f t="shared" si="5"/>
        <v>0</v>
      </c>
    </row>
    <row r="53" spans="4:89">
      <c r="D53" s="243"/>
      <c r="E53" s="244"/>
      <c r="F53" s="244"/>
      <c r="G53" s="245"/>
      <c r="H53" s="245"/>
      <c r="I53" s="244"/>
      <c r="J53" s="246"/>
      <c r="K53" s="247"/>
      <c r="L53" s="246"/>
      <c r="M53" s="248" t="e">
        <f t="shared" si="0"/>
        <v>#DIV/0!</v>
      </c>
      <c r="N53" s="246"/>
      <c r="O53" s="246"/>
      <c r="P53" s="249"/>
      <c r="Q53" s="246"/>
      <c r="R53" s="246">
        <f t="shared" si="1"/>
        <v>0</v>
      </c>
      <c r="S53" s="246"/>
      <c r="T53" s="246">
        <f t="shared" si="2"/>
        <v>0</v>
      </c>
      <c r="U53" s="250" t="e">
        <f t="shared" si="3"/>
        <v>#DIV/0!</v>
      </c>
      <c r="V53" s="250" t="e">
        <f t="shared" si="4"/>
        <v>#DIV/0!</v>
      </c>
      <c r="W53" s="251"/>
      <c r="X53" s="252"/>
      <c r="Y53" s="246"/>
      <c r="Z53" s="246"/>
      <c r="AA53" s="244"/>
      <c r="AB53" s="244"/>
      <c r="AC53" s="244"/>
      <c r="AD53" s="244"/>
      <c r="AE53" s="244"/>
      <c r="AF53" s="244"/>
      <c r="AG53" s="244"/>
      <c r="AH53" s="244"/>
      <c r="AI53" s="244"/>
      <c r="AJ53" s="244"/>
      <c r="AK53" s="244"/>
      <c r="AL53" s="244"/>
      <c r="AM53" s="253">
        <f t="shared" si="6"/>
        <v>0</v>
      </c>
      <c r="AN53" s="254"/>
      <c r="AO53" s="252"/>
      <c r="AP53" s="246"/>
      <c r="AQ53" s="246"/>
      <c r="AR53" s="246"/>
      <c r="AS53" s="246"/>
      <c r="AT53" s="246"/>
      <c r="AU53" s="246"/>
      <c r="AV53" s="246"/>
      <c r="AW53" s="246"/>
      <c r="AX53" s="246"/>
      <c r="AY53" s="246"/>
      <c r="AZ53" s="246"/>
      <c r="BA53" s="246"/>
      <c r="BB53" s="246"/>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55">
        <f t="shared" si="5"/>
        <v>0</v>
      </c>
    </row>
    <row r="54" spans="4:89">
      <c r="D54" s="243"/>
      <c r="E54" s="244"/>
      <c r="F54" s="244"/>
      <c r="G54" s="245"/>
      <c r="H54" s="245"/>
      <c r="I54" s="244"/>
      <c r="J54" s="246"/>
      <c r="K54" s="247"/>
      <c r="L54" s="246"/>
      <c r="M54" s="248" t="e">
        <f t="shared" si="0"/>
        <v>#DIV/0!</v>
      </c>
      <c r="N54" s="246"/>
      <c r="O54" s="246"/>
      <c r="P54" s="249"/>
      <c r="Q54" s="246"/>
      <c r="R54" s="246">
        <f t="shared" si="1"/>
        <v>0</v>
      </c>
      <c r="S54" s="246"/>
      <c r="T54" s="246">
        <f t="shared" si="2"/>
        <v>0</v>
      </c>
      <c r="U54" s="250" t="e">
        <f t="shared" si="3"/>
        <v>#DIV/0!</v>
      </c>
      <c r="V54" s="250" t="e">
        <f t="shared" si="4"/>
        <v>#DIV/0!</v>
      </c>
      <c r="W54" s="251"/>
      <c r="X54" s="252"/>
      <c r="Y54" s="246"/>
      <c r="Z54" s="246"/>
      <c r="AA54" s="244"/>
      <c r="AB54" s="244"/>
      <c r="AC54" s="244"/>
      <c r="AD54" s="244"/>
      <c r="AE54" s="244"/>
      <c r="AF54" s="244"/>
      <c r="AG54" s="244"/>
      <c r="AH54" s="244"/>
      <c r="AI54" s="244"/>
      <c r="AJ54" s="244"/>
      <c r="AK54" s="244"/>
      <c r="AL54" s="244"/>
      <c r="AM54" s="253">
        <f t="shared" si="6"/>
        <v>0</v>
      </c>
      <c r="AN54" s="254"/>
      <c r="AO54" s="252"/>
      <c r="AP54" s="246"/>
      <c r="AQ54" s="246"/>
      <c r="AR54" s="246"/>
      <c r="AS54" s="246"/>
      <c r="AT54" s="246"/>
      <c r="AU54" s="246"/>
      <c r="AV54" s="246"/>
      <c r="AW54" s="246"/>
      <c r="AX54" s="246"/>
      <c r="AY54" s="246"/>
      <c r="AZ54" s="246"/>
      <c r="BA54" s="246"/>
      <c r="BB54" s="246"/>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55">
        <f t="shared" si="5"/>
        <v>0</v>
      </c>
    </row>
    <row r="55" spans="4:89">
      <c r="D55" s="243"/>
      <c r="E55" s="244"/>
      <c r="F55" s="244"/>
      <c r="G55" s="245"/>
      <c r="H55" s="245"/>
      <c r="I55" s="244"/>
      <c r="J55" s="246"/>
      <c r="K55" s="247"/>
      <c r="L55" s="246"/>
      <c r="M55" s="248" t="e">
        <f t="shared" si="0"/>
        <v>#DIV/0!</v>
      </c>
      <c r="N55" s="246"/>
      <c r="O55" s="246"/>
      <c r="P55" s="249"/>
      <c r="Q55" s="246"/>
      <c r="R55" s="246">
        <f t="shared" si="1"/>
        <v>0</v>
      </c>
      <c r="S55" s="246"/>
      <c r="T55" s="246">
        <f t="shared" si="2"/>
        <v>0</v>
      </c>
      <c r="U55" s="250" t="e">
        <f t="shared" si="3"/>
        <v>#DIV/0!</v>
      </c>
      <c r="V55" s="250" t="e">
        <f t="shared" si="4"/>
        <v>#DIV/0!</v>
      </c>
      <c r="W55" s="251"/>
      <c r="X55" s="252"/>
      <c r="Y55" s="246"/>
      <c r="Z55" s="246"/>
      <c r="AA55" s="244"/>
      <c r="AB55" s="244"/>
      <c r="AC55" s="244"/>
      <c r="AD55" s="244"/>
      <c r="AE55" s="244"/>
      <c r="AF55" s="244"/>
      <c r="AG55" s="244"/>
      <c r="AH55" s="244"/>
      <c r="AI55" s="244"/>
      <c r="AJ55" s="244"/>
      <c r="AK55" s="244"/>
      <c r="AL55" s="244"/>
      <c r="AM55" s="253">
        <f t="shared" si="6"/>
        <v>0</v>
      </c>
      <c r="AN55" s="254"/>
      <c r="AO55" s="252"/>
      <c r="AP55" s="246"/>
      <c r="AQ55" s="246"/>
      <c r="AR55" s="246"/>
      <c r="AS55" s="246"/>
      <c r="AT55" s="246"/>
      <c r="AU55" s="246"/>
      <c r="AV55" s="246"/>
      <c r="AW55" s="246"/>
      <c r="AX55" s="246"/>
      <c r="AY55" s="246"/>
      <c r="AZ55" s="246"/>
      <c r="BA55" s="246"/>
      <c r="BB55" s="246"/>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55">
        <f t="shared" si="5"/>
        <v>0</v>
      </c>
    </row>
    <row r="56" spans="4:89">
      <c r="D56" s="243"/>
      <c r="E56" s="244"/>
      <c r="F56" s="244"/>
      <c r="G56" s="245"/>
      <c r="H56" s="245"/>
      <c r="I56" s="244"/>
      <c r="J56" s="246"/>
      <c r="K56" s="247"/>
      <c r="L56" s="246"/>
      <c r="M56" s="248" t="e">
        <f t="shared" si="0"/>
        <v>#DIV/0!</v>
      </c>
      <c r="N56" s="246"/>
      <c r="O56" s="246"/>
      <c r="P56" s="249"/>
      <c r="Q56" s="246"/>
      <c r="R56" s="246">
        <f t="shared" si="1"/>
        <v>0</v>
      </c>
      <c r="S56" s="246"/>
      <c r="T56" s="246">
        <f t="shared" si="2"/>
        <v>0</v>
      </c>
      <c r="U56" s="250" t="e">
        <f t="shared" si="3"/>
        <v>#DIV/0!</v>
      </c>
      <c r="V56" s="250" t="e">
        <f t="shared" si="4"/>
        <v>#DIV/0!</v>
      </c>
      <c r="W56" s="251"/>
      <c r="X56" s="252"/>
      <c r="Y56" s="246"/>
      <c r="Z56" s="246"/>
      <c r="AA56" s="244"/>
      <c r="AB56" s="244"/>
      <c r="AC56" s="244"/>
      <c r="AD56" s="244"/>
      <c r="AE56" s="244"/>
      <c r="AF56" s="244"/>
      <c r="AG56" s="244"/>
      <c r="AH56" s="244"/>
      <c r="AI56" s="244"/>
      <c r="AJ56" s="244"/>
      <c r="AK56" s="244"/>
      <c r="AL56" s="244"/>
      <c r="AM56" s="253">
        <f t="shared" si="6"/>
        <v>0</v>
      </c>
      <c r="AN56" s="254"/>
      <c r="AO56" s="252"/>
      <c r="AP56" s="246"/>
      <c r="AQ56" s="246"/>
      <c r="AR56" s="246"/>
      <c r="AS56" s="246"/>
      <c r="AT56" s="246"/>
      <c r="AU56" s="246"/>
      <c r="AV56" s="246"/>
      <c r="AW56" s="246"/>
      <c r="AX56" s="246"/>
      <c r="AY56" s="246"/>
      <c r="AZ56" s="246"/>
      <c r="BA56" s="246"/>
      <c r="BB56" s="246"/>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55">
        <f t="shared" si="5"/>
        <v>0</v>
      </c>
    </row>
    <row r="57" spans="4:89">
      <c r="D57" s="243"/>
      <c r="E57" s="244"/>
      <c r="F57" s="244"/>
      <c r="G57" s="245"/>
      <c r="H57" s="245"/>
      <c r="I57" s="244"/>
      <c r="J57" s="246"/>
      <c r="K57" s="247"/>
      <c r="L57" s="246"/>
      <c r="M57" s="248" t="e">
        <f t="shared" si="0"/>
        <v>#DIV/0!</v>
      </c>
      <c r="N57" s="246"/>
      <c r="O57" s="246"/>
      <c r="P57" s="249"/>
      <c r="Q57" s="246"/>
      <c r="R57" s="246">
        <f t="shared" si="1"/>
        <v>0</v>
      </c>
      <c r="S57" s="246"/>
      <c r="T57" s="246">
        <f t="shared" si="2"/>
        <v>0</v>
      </c>
      <c r="U57" s="250" t="e">
        <f t="shared" si="3"/>
        <v>#DIV/0!</v>
      </c>
      <c r="V57" s="250" t="e">
        <f t="shared" si="4"/>
        <v>#DIV/0!</v>
      </c>
      <c r="W57" s="251"/>
      <c r="X57" s="252"/>
      <c r="Y57" s="246"/>
      <c r="Z57" s="246"/>
      <c r="AA57" s="244"/>
      <c r="AB57" s="244"/>
      <c r="AC57" s="244"/>
      <c r="AD57" s="244"/>
      <c r="AE57" s="244"/>
      <c r="AF57" s="244"/>
      <c r="AG57" s="244"/>
      <c r="AH57" s="244"/>
      <c r="AI57" s="244"/>
      <c r="AJ57" s="244"/>
      <c r="AK57" s="244"/>
      <c r="AL57" s="244"/>
      <c r="AM57" s="253">
        <f t="shared" si="6"/>
        <v>0</v>
      </c>
      <c r="AN57" s="254"/>
      <c r="AO57" s="252"/>
      <c r="AP57" s="246"/>
      <c r="AQ57" s="246"/>
      <c r="AR57" s="246"/>
      <c r="AS57" s="246"/>
      <c r="AT57" s="246"/>
      <c r="AU57" s="246"/>
      <c r="AV57" s="246"/>
      <c r="AW57" s="246"/>
      <c r="AX57" s="246"/>
      <c r="AY57" s="246"/>
      <c r="AZ57" s="246"/>
      <c r="BA57" s="246"/>
      <c r="BB57" s="246"/>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55">
        <f t="shared" si="5"/>
        <v>0</v>
      </c>
    </row>
    <row r="58" spans="4:89">
      <c r="D58" s="243"/>
      <c r="E58" s="244"/>
      <c r="F58" s="244"/>
      <c r="G58" s="245"/>
      <c r="H58" s="245"/>
      <c r="I58" s="244"/>
      <c r="J58" s="246"/>
      <c r="K58" s="247"/>
      <c r="L58" s="246"/>
      <c r="M58" s="248" t="e">
        <f t="shared" si="0"/>
        <v>#DIV/0!</v>
      </c>
      <c r="N58" s="246"/>
      <c r="O58" s="246"/>
      <c r="P58" s="249"/>
      <c r="Q58" s="246"/>
      <c r="R58" s="246">
        <f t="shared" si="1"/>
        <v>0</v>
      </c>
      <c r="S58" s="246"/>
      <c r="T58" s="246">
        <f t="shared" si="2"/>
        <v>0</v>
      </c>
      <c r="U58" s="250" t="e">
        <f t="shared" si="3"/>
        <v>#DIV/0!</v>
      </c>
      <c r="V58" s="250" t="e">
        <f t="shared" si="4"/>
        <v>#DIV/0!</v>
      </c>
      <c r="W58" s="251"/>
      <c r="X58" s="252"/>
      <c r="Y58" s="246"/>
      <c r="Z58" s="246"/>
      <c r="AA58" s="244"/>
      <c r="AB58" s="244"/>
      <c r="AC58" s="244"/>
      <c r="AD58" s="244"/>
      <c r="AE58" s="244"/>
      <c r="AF58" s="244"/>
      <c r="AG58" s="244"/>
      <c r="AH58" s="244"/>
      <c r="AI58" s="244"/>
      <c r="AJ58" s="244"/>
      <c r="AK58" s="244"/>
      <c r="AL58" s="244"/>
      <c r="AM58" s="253">
        <f t="shared" si="6"/>
        <v>0</v>
      </c>
      <c r="AN58" s="254"/>
      <c r="AO58" s="252"/>
      <c r="AP58" s="246"/>
      <c r="AQ58" s="246"/>
      <c r="AR58" s="246"/>
      <c r="AS58" s="246"/>
      <c r="AT58" s="246"/>
      <c r="AU58" s="246"/>
      <c r="AV58" s="246"/>
      <c r="AW58" s="246"/>
      <c r="AX58" s="246"/>
      <c r="AY58" s="246"/>
      <c r="AZ58" s="246"/>
      <c r="BA58" s="246"/>
      <c r="BB58" s="246"/>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55">
        <f t="shared" si="5"/>
        <v>0</v>
      </c>
    </row>
    <row r="59" spans="4:89">
      <c r="D59" s="243"/>
      <c r="E59" s="244"/>
      <c r="F59" s="244"/>
      <c r="G59" s="245"/>
      <c r="H59" s="245"/>
      <c r="I59" s="244"/>
      <c r="J59" s="246"/>
      <c r="K59" s="247"/>
      <c r="L59" s="246"/>
      <c r="M59" s="248" t="e">
        <f t="shared" si="0"/>
        <v>#DIV/0!</v>
      </c>
      <c r="N59" s="246"/>
      <c r="O59" s="246"/>
      <c r="P59" s="249"/>
      <c r="Q59" s="246"/>
      <c r="R59" s="246">
        <f t="shared" si="1"/>
        <v>0</v>
      </c>
      <c r="S59" s="246"/>
      <c r="T59" s="246">
        <f t="shared" si="2"/>
        <v>0</v>
      </c>
      <c r="U59" s="250" t="e">
        <f t="shared" si="3"/>
        <v>#DIV/0!</v>
      </c>
      <c r="V59" s="250" t="e">
        <f t="shared" si="4"/>
        <v>#DIV/0!</v>
      </c>
      <c r="W59" s="251"/>
      <c r="X59" s="252"/>
      <c r="Y59" s="246"/>
      <c r="Z59" s="246"/>
      <c r="AA59" s="244"/>
      <c r="AB59" s="244"/>
      <c r="AC59" s="244"/>
      <c r="AD59" s="244"/>
      <c r="AE59" s="244"/>
      <c r="AF59" s="244"/>
      <c r="AG59" s="244"/>
      <c r="AH59" s="244"/>
      <c r="AI59" s="244"/>
      <c r="AJ59" s="244"/>
      <c r="AK59" s="244"/>
      <c r="AL59" s="244"/>
      <c r="AM59" s="253">
        <f t="shared" si="6"/>
        <v>0</v>
      </c>
      <c r="AN59" s="254"/>
      <c r="AO59" s="252"/>
      <c r="AP59" s="246"/>
      <c r="AQ59" s="246"/>
      <c r="AR59" s="246"/>
      <c r="AS59" s="246"/>
      <c r="AT59" s="246"/>
      <c r="AU59" s="246"/>
      <c r="AV59" s="246"/>
      <c r="AW59" s="246"/>
      <c r="AX59" s="246"/>
      <c r="AY59" s="246"/>
      <c r="AZ59" s="246"/>
      <c r="BA59" s="246"/>
      <c r="BB59" s="246"/>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55">
        <f t="shared" si="5"/>
        <v>0</v>
      </c>
    </row>
    <row r="60" spans="4:89">
      <c r="D60" s="243"/>
      <c r="E60" s="244"/>
      <c r="F60" s="244"/>
      <c r="G60" s="245"/>
      <c r="H60" s="245"/>
      <c r="I60" s="244"/>
      <c r="J60" s="246"/>
      <c r="K60" s="247"/>
      <c r="L60" s="246"/>
      <c r="M60" s="248" t="e">
        <f t="shared" si="0"/>
        <v>#DIV/0!</v>
      </c>
      <c r="N60" s="246"/>
      <c r="O60" s="246"/>
      <c r="P60" s="249"/>
      <c r="Q60" s="246"/>
      <c r="R60" s="246">
        <f t="shared" si="1"/>
        <v>0</v>
      </c>
      <c r="S60" s="246"/>
      <c r="T60" s="246">
        <f t="shared" si="2"/>
        <v>0</v>
      </c>
      <c r="U60" s="250" t="e">
        <f t="shared" si="3"/>
        <v>#DIV/0!</v>
      </c>
      <c r="V60" s="250" t="e">
        <f t="shared" si="4"/>
        <v>#DIV/0!</v>
      </c>
      <c r="W60" s="251"/>
      <c r="X60" s="252"/>
      <c r="Y60" s="246"/>
      <c r="Z60" s="246"/>
      <c r="AA60" s="244"/>
      <c r="AB60" s="244"/>
      <c r="AC60" s="244"/>
      <c r="AD60" s="244"/>
      <c r="AE60" s="244"/>
      <c r="AF60" s="244"/>
      <c r="AG60" s="244"/>
      <c r="AH60" s="244"/>
      <c r="AI60" s="244"/>
      <c r="AJ60" s="244"/>
      <c r="AK60" s="244"/>
      <c r="AL60" s="244"/>
      <c r="AM60" s="253">
        <f t="shared" si="6"/>
        <v>0</v>
      </c>
      <c r="AN60" s="254"/>
      <c r="AO60" s="252"/>
      <c r="AP60" s="246"/>
      <c r="AQ60" s="246"/>
      <c r="AR60" s="246"/>
      <c r="AS60" s="246"/>
      <c r="AT60" s="246"/>
      <c r="AU60" s="246"/>
      <c r="AV60" s="246"/>
      <c r="AW60" s="246"/>
      <c r="AX60" s="246"/>
      <c r="AY60" s="246"/>
      <c r="AZ60" s="246"/>
      <c r="BA60" s="246"/>
      <c r="BB60" s="246"/>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55">
        <f t="shared" si="5"/>
        <v>0</v>
      </c>
    </row>
    <row r="61" spans="4:89">
      <c r="D61" s="243"/>
      <c r="E61" s="244"/>
      <c r="F61" s="244"/>
      <c r="G61" s="245"/>
      <c r="H61" s="245"/>
      <c r="I61" s="244"/>
      <c r="J61" s="246"/>
      <c r="K61" s="247"/>
      <c r="L61" s="246"/>
      <c r="M61" s="248" t="e">
        <f t="shared" si="0"/>
        <v>#DIV/0!</v>
      </c>
      <c r="N61" s="246"/>
      <c r="O61" s="246"/>
      <c r="P61" s="249"/>
      <c r="Q61" s="246"/>
      <c r="R61" s="246">
        <f t="shared" si="1"/>
        <v>0</v>
      </c>
      <c r="S61" s="246"/>
      <c r="T61" s="246">
        <f t="shared" si="2"/>
        <v>0</v>
      </c>
      <c r="U61" s="250" t="e">
        <f t="shared" si="3"/>
        <v>#DIV/0!</v>
      </c>
      <c r="V61" s="250" t="e">
        <f t="shared" si="4"/>
        <v>#DIV/0!</v>
      </c>
      <c r="W61" s="251"/>
      <c r="X61" s="252"/>
      <c r="Y61" s="246"/>
      <c r="Z61" s="246"/>
      <c r="AA61" s="244"/>
      <c r="AB61" s="244"/>
      <c r="AC61" s="244"/>
      <c r="AD61" s="244"/>
      <c r="AE61" s="244"/>
      <c r="AF61" s="244"/>
      <c r="AG61" s="244"/>
      <c r="AH61" s="244"/>
      <c r="AI61" s="244"/>
      <c r="AJ61" s="244"/>
      <c r="AK61" s="244"/>
      <c r="AL61" s="244"/>
      <c r="AM61" s="253">
        <f t="shared" si="6"/>
        <v>0</v>
      </c>
      <c r="AN61" s="254"/>
      <c r="AO61" s="252"/>
      <c r="AP61" s="246"/>
      <c r="AQ61" s="246"/>
      <c r="AR61" s="246"/>
      <c r="AS61" s="246"/>
      <c r="AT61" s="246"/>
      <c r="AU61" s="246"/>
      <c r="AV61" s="246"/>
      <c r="AW61" s="246"/>
      <c r="AX61" s="246"/>
      <c r="AY61" s="246"/>
      <c r="AZ61" s="246"/>
      <c r="BA61" s="246"/>
      <c r="BB61" s="246"/>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55">
        <f t="shared" si="5"/>
        <v>0</v>
      </c>
    </row>
    <row r="62" spans="4:89">
      <c r="D62" s="243"/>
      <c r="E62" s="244"/>
      <c r="F62" s="244"/>
      <c r="G62" s="245"/>
      <c r="H62" s="245"/>
      <c r="I62" s="244"/>
      <c r="J62" s="246"/>
      <c r="K62" s="247"/>
      <c r="L62" s="246"/>
      <c r="M62" s="248" t="e">
        <f t="shared" si="0"/>
        <v>#DIV/0!</v>
      </c>
      <c r="N62" s="246"/>
      <c r="O62" s="246"/>
      <c r="P62" s="249"/>
      <c r="Q62" s="246"/>
      <c r="R62" s="246">
        <f t="shared" si="1"/>
        <v>0</v>
      </c>
      <c r="S62" s="246"/>
      <c r="T62" s="246">
        <f t="shared" si="2"/>
        <v>0</v>
      </c>
      <c r="U62" s="250" t="e">
        <f t="shared" si="3"/>
        <v>#DIV/0!</v>
      </c>
      <c r="V62" s="250" t="e">
        <f t="shared" si="4"/>
        <v>#DIV/0!</v>
      </c>
      <c r="W62" s="251"/>
      <c r="X62" s="252"/>
      <c r="Y62" s="246"/>
      <c r="Z62" s="246"/>
      <c r="AA62" s="244"/>
      <c r="AB62" s="244"/>
      <c r="AC62" s="244"/>
      <c r="AD62" s="244"/>
      <c r="AE62" s="244"/>
      <c r="AF62" s="244"/>
      <c r="AG62" s="244"/>
      <c r="AH62" s="244"/>
      <c r="AI62" s="244"/>
      <c r="AJ62" s="244"/>
      <c r="AK62" s="244"/>
      <c r="AL62" s="244"/>
      <c r="AM62" s="253">
        <f t="shared" si="6"/>
        <v>0</v>
      </c>
      <c r="AN62" s="254"/>
      <c r="AO62" s="252"/>
      <c r="AP62" s="246"/>
      <c r="AQ62" s="246"/>
      <c r="AR62" s="246"/>
      <c r="AS62" s="246"/>
      <c r="AT62" s="246"/>
      <c r="AU62" s="246"/>
      <c r="AV62" s="246"/>
      <c r="AW62" s="246"/>
      <c r="AX62" s="246"/>
      <c r="AY62" s="246"/>
      <c r="AZ62" s="246"/>
      <c r="BA62" s="246"/>
      <c r="BB62" s="246"/>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55">
        <f t="shared" si="5"/>
        <v>0</v>
      </c>
    </row>
    <row r="63" spans="4:89">
      <c r="D63" s="243"/>
      <c r="E63" s="244"/>
      <c r="F63" s="244"/>
      <c r="G63" s="245"/>
      <c r="H63" s="245"/>
      <c r="I63" s="244"/>
      <c r="J63" s="246"/>
      <c r="K63" s="247"/>
      <c r="L63" s="246"/>
      <c r="M63" s="248" t="e">
        <f t="shared" si="0"/>
        <v>#DIV/0!</v>
      </c>
      <c r="N63" s="246"/>
      <c r="O63" s="246"/>
      <c r="P63" s="249"/>
      <c r="Q63" s="246"/>
      <c r="R63" s="246">
        <f t="shared" si="1"/>
        <v>0</v>
      </c>
      <c r="S63" s="246"/>
      <c r="T63" s="246">
        <f t="shared" si="2"/>
        <v>0</v>
      </c>
      <c r="U63" s="250" t="e">
        <f t="shared" si="3"/>
        <v>#DIV/0!</v>
      </c>
      <c r="V63" s="250" t="e">
        <f t="shared" si="4"/>
        <v>#DIV/0!</v>
      </c>
      <c r="W63" s="251"/>
      <c r="X63" s="252"/>
      <c r="Y63" s="246"/>
      <c r="Z63" s="246"/>
      <c r="AA63" s="244"/>
      <c r="AB63" s="244"/>
      <c r="AC63" s="244"/>
      <c r="AD63" s="244"/>
      <c r="AE63" s="244"/>
      <c r="AF63" s="244"/>
      <c r="AG63" s="244"/>
      <c r="AH63" s="244"/>
      <c r="AI63" s="244"/>
      <c r="AJ63" s="244"/>
      <c r="AK63" s="244"/>
      <c r="AL63" s="244"/>
      <c r="AM63" s="253">
        <f t="shared" si="6"/>
        <v>0</v>
      </c>
      <c r="AN63" s="254"/>
      <c r="AO63" s="252"/>
      <c r="AP63" s="246"/>
      <c r="AQ63" s="246"/>
      <c r="AR63" s="246"/>
      <c r="AS63" s="246"/>
      <c r="AT63" s="246"/>
      <c r="AU63" s="246"/>
      <c r="AV63" s="246"/>
      <c r="AW63" s="246"/>
      <c r="AX63" s="246"/>
      <c r="AY63" s="246"/>
      <c r="AZ63" s="246"/>
      <c r="BA63" s="246"/>
      <c r="BB63" s="246"/>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55">
        <f t="shared" si="5"/>
        <v>0</v>
      </c>
    </row>
    <row r="64" spans="4:89">
      <c r="D64" s="243"/>
      <c r="E64" s="244"/>
      <c r="F64" s="244"/>
      <c r="G64" s="245"/>
      <c r="H64" s="245"/>
      <c r="I64" s="244"/>
      <c r="J64" s="246"/>
      <c r="K64" s="247"/>
      <c r="L64" s="246"/>
      <c r="M64" s="248" t="e">
        <f t="shared" si="0"/>
        <v>#DIV/0!</v>
      </c>
      <c r="N64" s="246"/>
      <c r="O64" s="246"/>
      <c r="P64" s="249"/>
      <c r="Q64" s="246"/>
      <c r="R64" s="246">
        <f t="shared" si="1"/>
        <v>0</v>
      </c>
      <c r="S64" s="246"/>
      <c r="T64" s="246">
        <f t="shared" si="2"/>
        <v>0</v>
      </c>
      <c r="U64" s="250" t="e">
        <f t="shared" si="3"/>
        <v>#DIV/0!</v>
      </c>
      <c r="V64" s="250" t="e">
        <f t="shared" si="4"/>
        <v>#DIV/0!</v>
      </c>
      <c r="W64" s="251"/>
      <c r="X64" s="252"/>
      <c r="Y64" s="246"/>
      <c r="Z64" s="246"/>
      <c r="AA64" s="244"/>
      <c r="AB64" s="244"/>
      <c r="AC64" s="244"/>
      <c r="AD64" s="244"/>
      <c r="AE64" s="244"/>
      <c r="AF64" s="244"/>
      <c r="AG64" s="244"/>
      <c r="AH64" s="244"/>
      <c r="AI64" s="244"/>
      <c r="AJ64" s="244"/>
      <c r="AK64" s="244"/>
      <c r="AL64" s="244"/>
      <c r="AM64" s="253">
        <f t="shared" si="6"/>
        <v>0</v>
      </c>
      <c r="AN64" s="254"/>
      <c r="AO64" s="252"/>
      <c r="AP64" s="246"/>
      <c r="AQ64" s="246"/>
      <c r="AR64" s="246"/>
      <c r="AS64" s="246"/>
      <c r="AT64" s="246"/>
      <c r="AU64" s="246"/>
      <c r="AV64" s="246"/>
      <c r="AW64" s="246"/>
      <c r="AX64" s="246"/>
      <c r="AY64" s="246"/>
      <c r="AZ64" s="246"/>
      <c r="BA64" s="246"/>
      <c r="BB64" s="246"/>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55">
        <f t="shared" si="5"/>
        <v>0</v>
      </c>
    </row>
    <row r="65" spans="4:89">
      <c r="D65" s="243"/>
      <c r="E65" s="244"/>
      <c r="F65" s="244"/>
      <c r="G65" s="245"/>
      <c r="H65" s="245"/>
      <c r="I65" s="244"/>
      <c r="J65" s="246"/>
      <c r="K65" s="247"/>
      <c r="L65" s="246"/>
      <c r="M65" s="248" t="e">
        <f t="shared" si="0"/>
        <v>#DIV/0!</v>
      </c>
      <c r="N65" s="246"/>
      <c r="O65" s="246"/>
      <c r="P65" s="249"/>
      <c r="Q65" s="246"/>
      <c r="R65" s="246">
        <f t="shared" si="1"/>
        <v>0</v>
      </c>
      <c r="S65" s="246"/>
      <c r="T65" s="246">
        <f t="shared" si="2"/>
        <v>0</v>
      </c>
      <c r="U65" s="250" t="e">
        <f t="shared" si="3"/>
        <v>#DIV/0!</v>
      </c>
      <c r="V65" s="250" t="e">
        <f t="shared" si="4"/>
        <v>#DIV/0!</v>
      </c>
      <c r="W65" s="251"/>
      <c r="X65" s="252"/>
      <c r="Y65" s="246"/>
      <c r="Z65" s="246"/>
      <c r="AA65" s="244"/>
      <c r="AB65" s="244"/>
      <c r="AC65" s="244"/>
      <c r="AD65" s="244"/>
      <c r="AE65" s="244"/>
      <c r="AF65" s="244"/>
      <c r="AG65" s="244"/>
      <c r="AH65" s="244"/>
      <c r="AI65" s="244"/>
      <c r="AJ65" s="244"/>
      <c r="AK65" s="244"/>
      <c r="AL65" s="244"/>
      <c r="AM65" s="253">
        <f t="shared" si="6"/>
        <v>0</v>
      </c>
      <c r="AN65" s="254"/>
      <c r="AO65" s="252"/>
      <c r="AP65" s="246"/>
      <c r="AQ65" s="246"/>
      <c r="AR65" s="246"/>
      <c r="AS65" s="246"/>
      <c r="AT65" s="246"/>
      <c r="AU65" s="246"/>
      <c r="AV65" s="246"/>
      <c r="AW65" s="246"/>
      <c r="AX65" s="246"/>
      <c r="AY65" s="246"/>
      <c r="AZ65" s="246"/>
      <c r="BA65" s="246"/>
      <c r="BB65" s="246"/>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55">
        <f t="shared" si="5"/>
        <v>0</v>
      </c>
    </row>
    <row r="66" spans="4:89">
      <c r="D66" s="243"/>
      <c r="E66" s="244"/>
      <c r="F66" s="244"/>
      <c r="G66" s="245"/>
      <c r="H66" s="245"/>
      <c r="I66" s="244"/>
      <c r="J66" s="246"/>
      <c r="K66" s="247"/>
      <c r="L66" s="246"/>
      <c r="M66" s="248" t="e">
        <f t="shared" si="0"/>
        <v>#DIV/0!</v>
      </c>
      <c r="N66" s="246"/>
      <c r="O66" s="246"/>
      <c r="P66" s="249"/>
      <c r="Q66" s="246"/>
      <c r="R66" s="246">
        <f t="shared" si="1"/>
        <v>0</v>
      </c>
      <c r="S66" s="246"/>
      <c r="T66" s="246">
        <f t="shared" si="2"/>
        <v>0</v>
      </c>
      <c r="U66" s="250" t="e">
        <f t="shared" si="3"/>
        <v>#DIV/0!</v>
      </c>
      <c r="V66" s="250" t="e">
        <f t="shared" si="4"/>
        <v>#DIV/0!</v>
      </c>
      <c r="W66" s="251"/>
      <c r="X66" s="252"/>
      <c r="Y66" s="246"/>
      <c r="Z66" s="246"/>
      <c r="AA66" s="244"/>
      <c r="AB66" s="244"/>
      <c r="AC66" s="244"/>
      <c r="AD66" s="244"/>
      <c r="AE66" s="244"/>
      <c r="AF66" s="244"/>
      <c r="AG66" s="244"/>
      <c r="AH66" s="244"/>
      <c r="AI66" s="244"/>
      <c r="AJ66" s="244"/>
      <c r="AK66" s="244"/>
      <c r="AL66" s="244"/>
      <c r="AM66" s="253">
        <f t="shared" si="6"/>
        <v>0</v>
      </c>
      <c r="AN66" s="254"/>
      <c r="AO66" s="252"/>
      <c r="AP66" s="246"/>
      <c r="AQ66" s="246"/>
      <c r="AR66" s="246"/>
      <c r="AS66" s="246"/>
      <c r="AT66" s="246"/>
      <c r="AU66" s="246"/>
      <c r="AV66" s="246"/>
      <c r="AW66" s="246"/>
      <c r="AX66" s="246"/>
      <c r="AY66" s="246"/>
      <c r="AZ66" s="246"/>
      <c r="BA66" s="246"/>
      <c r="BB66" s="246"/>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55">
        <f t="shared" si="5"/>
        <v>0</v>
      </c>
    </row>
    <row r="67" spans="4:89">
      <c r="D67" s="243"/>
      <c r="E67" s="244"/>
      <c r="F67" s="244"/>
      <c r="G67" s="245"/>
      <c r="H67" s="245"/>
      <c r="I67" s="244"/>
      <c r="J67" s="246"/>
      <c r="K67" s="247"/>
      <c r="L67" s="246"/>
      <c r="M67" s="248" t="e">
        <f t="shared" ref="M67:M78" si="7">L67/J67</f>
        <v>#DIV/0!</v>
      </c>
      <c r="N67" s="246"/>
      <c r="O67" s="246"/>
      <c r="P67" s="249"/>
      <c r="Q67" s="246"/>
      <c r="R67" s="246">
        <f t="shared" ref="R67:R78" si="8">O67-P67-Q67</f>
        <v>0</v>
      </c>
      <c r="S67" s="246"/>
      <c r="T67" s="246">
        <f t="shared" ref="T67:T78" si="9">R67-S67</f>
        <v>0</v>
      </c>
      <c r="U67" s="250" t="e">
        <f t="shared" ref="U67:U78" si="10">R67/O67</f>
        <v>#DIV/0!</v>
      </c>
      <c r="V67" s="250" t="e">
        <f t="shared" ref="V67:V78" si="11">T67/O67</f>
        <v>#DIV/0!</v>
      </c>
      <c r="W67" s="251"/>
      <c r="X67" s="252"/>
      <c r="Y67" s="246"/>
      <c r="Z67" s="246"/>
      <c r="AA67" s="244"/>
      <c r="AB67" s="244"/>
      <c r="AC67" s="244"/>
      <c r="AD67" s="244"/>
      <c r="AE67" s="244"/>
      <c r="AF67" s="244"/>
      <c r="AG67" s="244"/>
      <c r="AH67" s="244"/>
      <c r="AI67" s="244"/>
      <c r="AJ67" s="244"/>
      <c r="AK67" s="244"/>
      <c r="AL67" s="244"/>
      <c r="AM67" s="253">
        <f t="shared" si="6"/>
        <v>0</v>
      </c>
      <c r="AN67" s="254"/>
      <c r="AO67" s="252"/>
      <c r="AP67" s="246"/>
      <c r="AQ67" s="246"/>
      <c r="AR67" s="246"/>
      <c r="AS67" s="246"/>
      <c r="AT67" s="246"/>
      <c r="AU67" s="246"/>
      <c r="AV67" s="246"/>
      <c r="AW67" s="246"/>
      <c r="AX67" s="246"/>
      <c r="AY67" s="246"/>
      <c r="AZ67" s="246"/>
      <c r="BA67" s="246"/>
      <c r="BB67" s="246"/>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55">
        <f t="shared" ref="CK67:CK78" si="12">SUM(AR67:CJ67)</f>
        <v>0</v>
      </c>
    </row>
    <row r="68" spans="4:89">
      <c r="D68" s="243"/>
      <c r="E68" s="244"/>
      <c r="F68" s="244"/>
      <c r="G68" s="245"/>
      <c r="H68" s="245"/>
      <c r="I68" s="244"/>
      <c r="J68" s="246"/>
      <c r="K68" s="247"/>
      <c r="L68" s="246"/>
      <c r="M68" s="248" t="e">
        <f t="shared" si="7"/>
        <v>#DIV/0!</v>
      </c>
      <c r="N68" s="246"/>
      <c r="O68" s="246"/>
      <c r="P68" s="249"/>
      <c r="Q68" s="246"/>
      <c r="R68" s="246">
        <f t="shared" si="8"/>
        <v>0</v>
      </c>
      <c r="S68" s="246"/>
      <c r="T68" s="246">
        <f t="shared" si="9"/>
        <v>0</v>
      </c>
      <c r="U68" s="250" t="e">
        <f t="shared" si="10"/>
        <v>#DIV/0!</v>
      </c>
      <c r="V68" s="250" t="e">
        <f t="shared" si="11"/>
        <v>#DIV/0!</v>
      </c>
      <c r="W68" s="251"/>
      <c r="X68" s="252"/>
      <c r="Y68" s="246"/>
      <c r="Z68" s="246"/>
      <c r="AA68" s="244"/>
      <c r="AB68" s="244"/>
      <c r="AC68" s="244"/>
      <c r="AD68" s="244"/>
      <c r="AE68" s="244"/>
      <c r="AF68" s="244"/>
      <c r="AG68" s="244"/>
      <c r="AH68" s="244"/>
      <c r="AI68" s="244"/>
      <c r="AJ68" s="244"/>
      <c r="AK68" s="244"/>
      <c r="AL68" s="244"/>
      <c r="AM68" s="253">
        <f t="shared" ref="AM68:AM78" si="13">SUM(AA68:AL68)</f>
        <v>0</v>
      </c>
      <c r="AN68" s="254"/>
      <c r="AO68" s="252"/>
      <c r="AP68" s="246"/>
      <c r="AQ68" s="246"/>
      <c r="AR68" s="246"/>
      <c r="AS68" s="246"/>
      <c r="AT68" s="246"/>
      <c r="AU68" s="246"/>
      <c r="AV68" s="246"/>
      <c r="AW68" s="246"/>
      <c r="AX68" s="246"/>
      <c r="AY68" s="246"/>
      <c r="AZ68" s="246"/>
      <c r="BA68" s="246"/>
      <c r="BB68" s="246"/>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55">
        <f t="shared" si="12"/>
        <v>0</v>
      </c>
    </row>
    <row r="69" spans="4:89">
      <c r="D69" s="243"/>
      <c r="E69" s="244"/>
      <c r="F69" s="244"/>
      <c r="G69" s="245"/>
      <c r="H69" s="245"/>
      <c r="I69" s="244"/>
      <c r="J69" s="246"/>
      <c r="K69" s="247"/>
      <c r="L69" s="246"/>
      <c r="M69" s="248" t="e">
        <f t="shared" si="7"/>
        <v>#DIV/0!</v>
      </c>
      <c r="N69" s="246"/>
      <c r="O69" s="246"/>
      <c r="P69" s="249"/>
      <c r="Q69" s="246"/>
      <c r="R69" s="246">
        <f t="shared" si="8"/>
        <v>0</v>
      </c>
      <c r="S69" s="246"/>
      <c r="T69" s="246">
        <f t="shared" si="9"/>
        <v>0</v>
      </c>
      <c r="U69" s="250" t="e">
        <f t="shared" si="10"/>
        <v>#DIV/0!</v>
      </c>
      <c r="V69" s="250" t="e">
        <f t="shared" si="11"/>
        <v>#DIV/0!</v>
      </c>
      <c r="W69" s="251"/>
      <c r="X69" s="252"/>
      <c r="Y69" s="246"/>
      <c r="Z69" s="246"/>
      <c r="AA69" s="244"/>
      <c r="AB69" s="244"/>
      <c r="AC69" s="244"/>
      <c r="AD69" s="244"/>
      <c r="AE69" s="244"/>
      <c r="AF69" s="244"/>
      <c r="AG69" s="244"/>
      <c r="AH69" s="244"/>
      <c r="AI69" s="244"/>
      <c r="AJ69" s="244"/>
      <c r="AK69" s="244"/>
      <c r="AL69" s="244"/>
      <c r="AM69" s="253">
        <f t="shared" si="13"/>
        <v>0</v>
      </c>
      <c r="AN69" s="254"/>
      <c r="AO69" s="252"/>
      <c r="AP69" s="246"/>
      <c r="AQ69" s="246"/>
      <c r="AR69" s="246"/>
      <c r="AS69" s="246"/>
      <c r="AT69" s="246"/>
      <c r="AU69" s="246"/>
      <c r="AV69" s="246"/>
      <c r="AW69" s="246"/>
      <c r="AX69" s="246"/>
      <c r="AY69" s="246"/>
      <c r="AZ69" s="246"/>
      <c r="BA69" s="246"/>
      <c r="BB69" s="246"/>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55">
        <f t="shared" si="12"/>
        <v>0</v>
      </c>
    </row>
    <row r="70" spans="4:89">
      <c r="D70" s="243"/>
      <c r="E70" s="244"/>
      <c r="F70" s="244"/>
      <c r="G70" s="245"/>
      <c r="H70" s="245"/>
      <c r="I70" s="244"/>
      <c r="J70" s="246"/>
      <c r="K70" s="247"/>
      <c r="L70" s="246"/>
      <c r="M70" s="248" t="e">
        <f t="shared" si="7"/>
        <v>#DIV/0!</v>
      </c>
      <c r="N70" s="246"/>
      <c r="O70" s="246"/>
      <c r="P70" s="249"/>
      <c r="Q70" s="246"/>
      <c r="R70" s="246">
        <f t="shared" si="8"/>
        <v>0</v>
      </c>
      <c r="S70" s="246"/>
      <c r="T70" s="246">
        <f t="shared" si="9"/>
        <v>0</v>
      </c>
      <c r="U70" s="250" t="e">
        <f t="shared" si="10"/>
        <v>#DIV/0!</v>
      </c>
      <c r="V70" s="250" t="e">
        <f t="shared" si="11"/>
        <v>#DIV/0!</v>
      </c>
      <c r="W70" s="251"/>
      <c r="X70" s="252"/>
      <c r="Y70" s="246"/>
      <c r="Z70" s="246"/>
      <c r="AA70" s="244"/>
      <c r="AB70" s="244"/>
      <c r="AC70" s="244"/>
      <c r="AD70" s="244"/>
      <c r="AE70" s="244"/>
      <c r="AF70" s="244"/>
      <c r="AG70" s="244"/>
      <c r="AH70" s="244"/>
      <c r="AI70" s="244"/>
      <c r="AJ70" s="244"/>
      <c r="AK70" s="244"/>
      <c r="AL70" s="244"/>
      <c r="AM70" s="253">
        <f t="shared" si="13"/>
        <v>0</v>
      </c>
      <c r="AN70" s="254"/>
      <c r="AO70" s="252"/>
      <c r="AP70" s="246"/>
      <c r="AQ70" s="246"/>
      <c r="AR70" s="246"/>
      <c r="AS70" s="246"/>
      <c r="AT70" s="246"/>
      <c r="AU70" s="246"/>
      <c r="AV70" s="246"/>
      <c r="AW70" s="246"/>
      <c r="AX70" s="246"/>
      <c r="AY70" s="246"/>
      <c r="AZ70" s="246"/>
      <c r="BA70" s="246"/>
      <c r="BB70" s="246"/>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55">
        <f t="shared" si="12"/>
        <v>0</v>
      </c>
    </row>
    <row r="71" spans="4:89">
      <c r="D71" s="243"/>
      <c r="E71" s="244"/>
      <c r="F71" s="244"/>
      <c r="G71" s="245"/>
      <c r="H71" s="245"/>
      <c r="I71" s="244"/>
      <c r="J71" s="246"/>
      <c r="K71" s="247"/>
      <c r="L71" s="246"/>
      <c r="M71" s="248" t="e">
        <f t="shared" si="7"/>
        <v>#DIV/0!</v>
      </c>
      <c r="N71" s="246"/>
      <c r="O71" s="246"/>
      <c r="P71" s="249"/>
      <c r="Q71" s="246"/>
      <c r="R71" s="246">
        <f t="shared" si="8"/>
        <v>0</v>
      </c>
      <c r="S71" s="246"/>
      <c r="T71" s="246">
        <f t="shared" si="9"/>
        <v>0</v>
      </c>
      <c r="U71" s="250" t="e">
        <f t="shared" si="10"/>
        <v>#DIV/0!</v>
      </c>
      <c r="V71" s="250" t="e">
        <f t="shared" si="11"/>
        <v>#DIV/0!</v>
      </c>
      <c r="W71" s="251"/>
      <c r="X71" s="252"/>
      <c r="Y71" s="246"/>
      <c r="Z71" s="246"/>
      <c r="AA71" s="244"/>
      <c r="AB71" s="244"/>
      <c r="AC71" s="244"/>
      <c r="AD71" s="244"/>
      <c r="AE71" s="244"/>
      <c r="AF71" s="244"/>
      <c r="AG71" s="244"/>
      <c r="AH71" s="244"/>
      <c r="AI71" s="244"/>
      <c r="AJ71" s="244"/>
      <c r="AK71" s="244"/>
      <c r="AL71" s="244"/>
      <c r="AM71" s="253">
        <f t="shared" si="13"/>
        <v>0</v>
      </c>
      <c r="AN71" s="254"/>
      <c r="AO71" s="252"/>
      <c r="AP71" s="246"/>
      <c r="AQ71" s="246"/>
      <c r="AR71" s="246"/>
      <c r="AS71" s="246"/>
      <c r="AT71" s="246"/>
      <c r="AU71" s="246"/>
      <c r="AV71" s="246"/>
      <c r="AW71" s="246"/>
      <c r="AX71" s="246"/>
      <c r="AY71" s="246"/>
      <c r="AZ71" s="246"/>
      <c r="BA71" s="246"/>
      <c r="BB71" s="246"/>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55">
        <f t="shared" si="12"/>
        <v>0</v>
      </c>
    </row>
    <row r="72" spans="4:89">
      <c r="D72" s="243"/>
      <c r="E72" s="244"/>
      <c r="F72" s="244"/>
      <c r="G72" s="245"/>
      <c r="H72" s="245"/>
      <c r="I72" s="244"/>
      <c r="J72" s="246"/>
      <c r="K72" s="247"/>
      <c r="L72" s="246"/>
      <c r="M72" s="248" t="e">
        <f t="shared" si="7"/>
        <v>#DIV/0!</v>
      </c>
      <c r="N72" s="246"/>
      <c r="O72" s="246"/>
      <c r="P72" s="249"/>
      <c r="Q72" s="246"/>
      <c r="R72" s="246">
        <f t="shared" si="8"/>
        <v>0</v>
      </c>
      <c r="S72" s="246"/>
      <c r="T72" s="246">
        <f t="shared" si="9"/>
        <v>0</v>
      </c>
      <c r="U72" s="250" t="e">
        <f t="shared" si="10"/>
        <v>#DIV/0!</v>
      </c>
      <c r="V72" s="250" t="e">
        <f t="shared" si="11"/>
        <v>#DIV/0!</v>
      </c>
      <c r="W72" s="251"/>
      <c r="X72" s="252"/>
      <c r="Y72" s="246"/>
      <c r="Z72" s="246"/>
      <c r="AA72" s="244"/>
      <c r="AB72" s="244"/>
      <c r="AC72" s="244"/>
      <c r="AD72" s="244"/>
      <c r="AE72" s="244"/>
      <c r="AF72" s="244"/>
      <c r="AG72" s="244"/>
      <c r="AH72" s="244"/>
      <c r="AI72" s="244"/>
      <c r="AJ72" s="244"/>
      <c r="AK72" s="244"/>
      <c r="AL72" s="244"/>
      <c r="AM72" s="253">
        <f t="shared" si="13"/>
        <v>0</v>
      </c>
      <c r="AN72" s="254"/>
      <c r="AO72" s="252"/>
      <c r="AP72" s="246"/>
      <c r="AQ72" s="246"/>
      <c r="AR72" s="246"/>
      <c r="AS72" s="246"/>
      <c r="AT72" s="246"/>
      <c r="AU72" s="246"/>
      <c r="AV72" s="246"/>
      <c r="AW72" s="246"/>
      <c r="AX72" s="246"/>
      <c r="AY72" s="246"/>
      <c r="AZ72" s="246"/>
      <c r="BA72" s="246"/>
      <c r="BB72" s="246"/>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55">
        <f t="shared" si="12"/>
        <v>0</v>
      </c>
    </row>
    <row r="73" spans="4:89">
      <c r="D73" s="243"/>
      <c r="E73" s="244"/>
      <c r="F73" s="244"/>
      <c r="G73" s="245"/>
      <c r="H73" s="245"/>
      <c r="I73" s="244"/>
      <c r="J73" s="246"/>
      <c r="K73" s="247"/>
      <c r="L73" s="246"/>
      <c r="M73" s="248" t="e">
        <f t="shared" si="7"/>
        <v>#DIV/0!</v>
      </c>
      <c r="N73" s="246"/>
      <c r="O73" s="246"/>
      <c r="P73" s="249"/>
      <c r="Q73" s="246"/>
      <c r="R73" s="246">
        <f t="shared" si="8"/>
        <v>0</v>
      </c>
      <c r="S73" s="246"/>
      <c r="T73" s="246">
        <f t="shared" si="9"/>
        <v>0</v>
      </c>
      <c r="U73" s="250" t="e">
        <f t="shared" si="10"/>
        <v>#DIV/0!</v>
      </c>
      <c r="V73" s="250" t="e">
        <f t="shared" si="11"/>
        <v>#DIV/0!</v>
      </c>
      <c r="W73" s="251"/>
      <c r="X73" s="252"/>
      <c r="Y73" s="246"/>
      <c r="Z73" s="246"/>
      <c r="AA73" s="244"/>
      <c r="AB73" s="244"/>
      <c r="AC73" s="244"/>
      <c r="AD73" s="244"/>
      <c r="AE73" s="244"/>
      <c r="AF73" s="244"/>
      <c r="AG73" s="244"/>
      <c r="AH73" s="244"/>
      <c r="AI73" s="244"/>
      <c r="AJ73" s="244"/>
      <c r="AK73" s="244"/>
      <c r="AL73" s="244"/>
      <c r="AM73" s="253">
        <f t="shared" si="13"/>
        <v>0</v>
      </c>
      <c r="AN73" s="254"/>
      <c r="AO73" s="252"/>
      <c r="AP73" s="246"/>
      <c r="AQ73" s="246"/>
      <c r="AR73" s="246"/>
      <c r="AS73" s="246"/>
      <c r="AT73" s="246"/>
      <c r="AU73" s="246"/>
      <c r="AV73" s="246"/>
      <c r="AW73" s="246"/>
      <c r="AX73" s="246"/>
      <c r="AY73" s="246"/>
      <c r="AZ73" s="246"/>
      <c r="BA73" s="246"/>
      <c r="BB73" s="246"/>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55">
        <f t="shared" si="12"/>
        <v>0</v>
      </c>
    </row>
    <row r="74" spans="4:89">
      <c r="D74" s="243"/>
      <c r="E74" s="244"/>
      <c r="F74" s="244"/>
      <c r="G74" s="245"/>
      <c r="H74" s="245"/>
      <c r="I74" s="244"/>
      <c r="J74" s="246"/>
      <c r="K74" s="247"/>
      <c r="L74" s="246"/>
      <c r="M74" s="248" t="e">
        <f t="shared" si="7"/>
        <v>#DIV/0!</v>
      </c>
      <c r="N74" s="246"/>
      <c r="O74" s="246"/>
      <c r="P74" s="249"/>
      <c r="Q74" s="246"/>
      <c r="R74" s="246">
        <f t="shared" si="8"/>
        <v>0</v>
      </c>
      <c r="S74" s="246"/>
      <c r="T74" s="246">
        <f t="shared" si="9"/>
        <v>0</v>
      </c>
      <c r="U74" s="250" t="e">
        <f t="shared" si="10"/>
        <v>#DIV/0!</v>
      </c>
      <c r="V74" s="250" t="e">
        <f t="shared" si="11"/>
        <v>#DIV/0!</v>
      </c>
      <c r="W74" s="251"/>
      <c r="X74" s="252"/>
      <c r="Y74" s="246"/>
      <c r="Z74" s="246"/>
      <c r="AA74" s="244"/>
      <c r="AB74" s="244"/>
      <c r="AC74" s="244"/>
      <c r="AD74" s="244"/>
      <c r="AE74" s="244"/>
      <c r="AF74" s="244"/>
      <c r="AG74" s="244"/>
      <c r="AH74" s="244"/>
      <c r="AI74" s="244"/>
      <c r="AJ74" s="244"/>
      <c r="AK74" s="244"/>
      <c r="AL74" s="244"/>
      <c r="AM74" s="253">
        <f t="shared" si="13"/>
        <v>0</v>
      </c>
      <c r="AN74" s="254"/>
      <c r="AO74" s="252"/>
      <c r="AP74" s="246"/>
      <c r="AQ74" s="246"/>
      <c r="AR74" s="246"/>
      <c r="AS74" s="246"/>
      <c r="AT74" s="246"/>
      <c r="AU74" s="246"/>
      <c r="AV74" s="246"/>
      <c r="AW74" s="246"/>
      <c r="AX74" s="246"/>
      <c r="AY74" s="246"/>
      <c r="AZ74" s="246"/>
      <c r="BA74" s="246"/>
      <c r="BB74" s="246"/>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55">
        <f t="shared" si="12"/>
        <v>0</v>
      </c>
    </row>
    <row r="75" spans="4:89">
      <c r="D75" s="243"/>
      <c r="E75" s="244"/>
      <c r="F75" s="244"/>
      <c r="G75" s="245"/>
      <c r="H75" s="245"/>
      <c r="I75" s="244"/>
      <c r="J75" s="246"/>
      <c r="K75" s="247"/>
      <c r="L75" s="246"/>
      <c r="M75" s="248" t="e">
        <f t="shared" si="7"/>
        <v>#DIV/0!</v>
      </c>
      <c r="N75" s="246"/>
      <c r="O75" s="246"/>
      <c r="P75" s="249"/>
      <c r="Q75" s="246"/>
      <c r="R75" s="246">
        <f t="shared" si="8"/>
        <v>0</v>
      </c>
      <c r="S75" s="246"/>
      <c r="T75" s="246">
        <f t="shared" si="9"/>
        <v>0</v>
      </c>
      <c r="U75" s="250" t="e">
        <f t="shared" si="10"/>
        <v>#DIV/0!</v>
      </c>
      <c r="V75" s="250" t="e">
        <f t="shared" si="11"/>
        <v>#DIV/0!</v>
      </c>
      <c r="W75" s="251"/>
      <c r="X75" s="252"/>
      <c r="Y75" s="246"/>
      <c r="Z75" s="246"/>
      <c r="AA75" s="244"/>
      <c r="AB75" s="244"/>
      <c r="AC75" s="244"/>
      <c r="AD75" s="244"/>
      <c r="AE75" s="244"/>
      <c r="AF75" s="244"/>
      <c r="AG75" s="244"/>
      <c r="AH75" s="244"/>
      <c r="AI75" s="244"/>
      <c r="AJ75" s="244"/>
      <c r="AK75" s="244"/>
      <c r="AL75" s="244"/>
      <c r="AM75" s="253">
        <f t="shared" si="13"/>
        <v>0</v>
      </c>
      <c r="AN75" s="254"/>
      <c r="AO75" s="252"/>
      <c r="AP75" s="246"/>
      <c r="AQ75" s="246"/>
      <c r="AR75" s="246"/>
      <c r="AS75" s="246"/>
      <c r="AT75" s="246"/>
      <c r="AU75" s="246"/>
      <c r="AV75" s="246"/>
      <c r="AW75" s="246"/>
      <c r="AX75" s="246"/>
      <c r="AY75" s="246"/>
      <c r="AZ75" s="246"/>
      <c r="BA75" s="246"/>
      <c r="BB75" s="246"/>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55">
        <f t="shared" si="12"/>
        <v>0</v>
      </c>
    </row>
    <row r="76" spans="4:89">
      <c r="D76" s="243"/>
      <c r="E76" s="244"/>
      <c r="F76" s="244"/>
      <c r="G76" s="245"/>
      <c r="H76" s="245"/>
      <c r="I76" s="244"/>
      <c r="J76" s="246"/>
      <c r="K76" s="247"/>
      <c r="L76" s="246"/>
      <c r="M76" s="248" t="e">
        <f t="shared" si="7"/>
        <v>#DIV/0!</v>
      </c>
      <c r="N76" s="246"/>
      <c r="O76" s="246"/>
      <c r="P76" s="249"/>
      <c r="Q76" s="246"/>
      <c r="R76" s="246">
        <f t="shared" si="8"/>
        <v>0</v>
      </c>
      <c r="S76" s="246"/>
      <c r="T76" s="246">
        <f t="shared" si="9"/>
        <v>0</v>
      </c>
      <c r="U76" s="250" t="e">
        <f t="shared" si="10"/>
        <v>#DIV/0!</v>
      </c>
      <c r="V76" s="250" t="e">
        <f t="shared" si="11"/>
        <v>#DIV/0!</v>
      </c>
      <c r="W76" s="251"/>
      <c r="X76" s="252"/>
      <c r="Y76" s="246"/>
      <c r="Z76" s="246"/>
      <c r="AA76" s="244"/>
      <c r="AB76" s="244"/>
      <c r="AC76" s="244"/>
      <c r="AD76" s="244"/>
      <c r="AE76" s="244"/>
      <c r="AF76" s="244"/>
      <c r="AG76" s="244"/>
      <c r="AH76" s="244"/>
      <c r="AI76" s="244"/>
      <c r="AJ76" s="244"/>
      <c r="AK76" s="244"/>
      <c r="AL76" s="244"/>
      <c r="AM76" s="253">
        <f t="shared" si="13"/>
        <v>0</v>
      </c>
      <c r="AN76" s="254"/>
      <c r="AO76" s="252"/>
      <c r="AP76" s="246"/>
      <c r="AQ76" s="246"/>
      <c r="AR76" s="246"/>
      <c r="AS76" s="246"/>
      <c r="AT76" s="246"/>
      <c r="AU76" s="246"/>
      <c r="AV76" s="246"/>
      <c r="AW76" s="246"/>
      <c r="AX76" s="246"/>
      <c r="AY76" s="246"/>
      <c r="AZ76" s="246"/>
      <c r="BA76" s="246"/>
      <c r="BB76" s="246"/>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55">
        <f t="shared" si="12"/>
        <v>0</v>
      </c>
    </row>
    <row r="77" spans="4:89">
      <c r="D77" s="243"/>
      <c r="E77" s="244"/>
      <c r="F77" s="244"/>
      <c r="G77" s="245"/>
      <c r="H77" s="245"/>
      <c r="I77" s="244"/>
      <c r="J77" s="246"/>
      <c r="K77" s="247"/>
      <c r="L77" s="246"/>
      <c r="M77" s="248" t="e">
        <f t="shared" si="7"/>
        <v>#DIV/0!</v>
      </c>
      <c r="N77" s="246"/>
      <c r="O77" s="246"/>
      <c r="P77" s="249"/>
      <c r="Q77" s="246"/>
      <c r="R77" s="246">
        <f t="shared" si="8"/>
        <v>0</v>
      </c>
      <c r="S77" s="246"/>
      <c r="T77" s="246">
        <f t="shared" si="9"/>
        <v>0</v>
      </c>
      <c r="U77" s="250" t="e">
        <f t="shared" si="10"/>
        <v>#DIV/0!</v>
      </c>
      <c r="V77" s="250" t="e">
        <f t="shared" si="11"/>
        <v>#DIV/0!</v>
      </c>
      <c r="W77" s="251"/>
      <c r="X77" s="252"/>
      <c r="Y77" s="246"/>
      <c r="Z77" s="246"/>
      <c r="AA77" s="244"/>
      <c r="AB77" s="244"/>
      <c r="AC77" s="244"/>
      <c r="AD77" s="244"/>
      <c r="AE77" s="244"/>
      <c r="AF77" s="244"/>
      <c r="AG77" s="244"/>
      <c r="AH77" s="244"/>
      <c r="AI77" s="244"/>
      <c r="AJ77" s="244"/>
      <c r="AK77" s="244"/>
      <c r="AL77" s="244"/>
      <c r="AM77" s="253">
        <f t="shared" si="13"/>
        <v>0</v>
      </c>
      <c r="AN77" s="254"/>
      <c r="AO77" s="252"/>
      <c r="AP77" s="246"/>
      <c r="AQ77" s="246"/>
      <c r="AR77" s="246"/>
      <c r="AS77" s="246"/>
      <c r="AT77" s="246"/>
      <c r="AU77" s="246"/>
      <c r="AV77" s="246"/>
      <c r="AW77" s="246"/>
      <c r="AX77" s="246"/>
      <c r="AY77" s="246"/>
      <c r="AZ77" s="246"/>
      <c r="BA77" s="246"/>
      <c r="BB77" s="246"/>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55">
        <f t="shared" si="12"/>
        <v>0</v>
      </c>
    </row>
    <row r="78" spans="4:89">
      <c r="D78" s="243"/>
      <c r="E78" s="244"/>
      <c r="F78" s="244"/>
      <c r="G78" s="245"/>
      <c r="H78" s="245"/>
      <c r="I78" s="244"/>
      <c r="J78" s="246"/>
      <c r="K78" s="247"/>
      <c r="L78" s="246"/>
      <c r="M78" s="248" t="e">
        <f t="shared" si="7"/>
        <v>#DIV/0!</v>
      </c>
      <c r="N78" s="246"/>
      <c r="O78" s="246"/>
      <c r="P78" s="249"/>
      <c r="Q78" s="246"/>
      <c r="R78" s="246">
        <f t="shared" si="8"/>
        <v>0</v>
      </c>
      <c r="S78" s="246"/>
      <c r="T78" s="246">
        <f t="shared" si="9"/>
        <v>0</v>
      </c>
      <c r="U78" s="250" t="e">
        <f t="shared" si="10"/>
        <v>#DIV/0!</v>
      </c>
      <c r="V78" s="250" t="e">
        <f t="shared" si="11"/>
        <v>#DIV/0!</v>
      </c>
      <c r="W78" s="251"/>
      <c r="X78" s="252"/>
      <c r="Y78" s="246"/>
      <c r="Z78" s="246"/>
      <c r="AA78" s="244"/>
      <c r="AB78" s="244"/>
      <c r="AC78" s="244"/>
      <c r="AD78" s="244"/>
      <c r="AE78" s="244"/>
      <c r="AF78" s="244"/>
      <c r="AG78" s="244"/>
      <c r="AH78" s="244"/>
      <c r="AI78" s="244"/>
      <c r="AJ78" s="244"/>
      <c r="AK78" s="244"/>
      <c r="AL78" s="244"/>
      <c r="AM78" s="253">
        <f t="shared" si="13"/>
        <v>0</v>
      </c>
      <c r="AN78" s="254"/>
      <c r="AO78" s="252"/>
      <c r="AP78" s="246"/>
      <c r="AQ78" s="246"/>
      <c r="AR78" s="246"/>
      <c r="AS78" s="246"/>
      <c r="AT78" s="246"/>
      <c r="AU78" s="246"/>
      <c r="AV78" s="246"/>
      <c r="AW78" s="246"/>
      <c r="AX78" s="246"/>
      <c r="AY78" s="246"/>
      <c r="AZ78" s="246"/>
      <c r="BA78" s="246"/>
      <c r="BB78" s="246"/>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55">
        <f t="shared" si="12"/>
        <v>0</v>
      </c>
    </row>
  </sheetData>
  <conditionalFormatting sqref="AM3:AM78 Z12 Z26:Z78">
    <cfRule type="dataBar" priority="1">
      <dataBar>
        <cfvo type="min"/>
        <cfvo type="max"/>
        <color rgb="FF638EC6"/>
      </dataBar>
      <extLst>
        <ext xmlns:x14="http://schemas.microsoft.com/office/spreadsheetml/2009/9/main" uri="{B025F937-C7B1-47D3-B67F-A62EFF666E3E}">
          <x14:id>{E75755D2-8367-4A89-BDF6-C122EE0B4CFF}</x14:id>
        </ext>
      </extLst>
    </cfRule>
  </conditionalFormatting>
  <pageMargins left="0.7" right="0.7" top="0.75" bottom="0.75" header="0.3" footer="0.3"/>
  <pageSetup paperSize="9" scale="22" orientation="landscape" r:id="rId1"/>
  <extLst>
    <ext xmlns:x14="http://schemas.microsoft.com/office/spreadsheetml/2009/9/main" uri="{78C0D931-6437-407d-A8EE-F0AAD7539E65}">
      <x14:conditionalFormattings>
        <x14:conditionalFormatting xmlns:xm="http://schemas.microsoft.com/office/excel/2006/main">
          <x14:cfRule type="dataBar" id="{E75755D2-8367-4A89-BDF6-C122EE0B4CFF}">
            <x14:dataBar minLength="0" maxLength="100" gradient="0">
              <x14:cfvo type="autoMin"/>
              <x14:cfvo type="autoMax"/>
              <x14:negativeFillColor rgb="FFFF0000"/>
              <x14:axisColor rgb="FF000000"/>
            </x14:dataBar>
          </x14:cfRule>
          <xm:sqref>AM3:AM78 Z12 Z26:Z78</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2:CJ483"/>
  <sheetViews>
    <sheetView zoomScale="83" zoomScaleNormal="83" workbookViewId="0">
      <pane ySplit="2" topLeftCell="A3" activePane="bottomLeft" state="frozen"/>
      <selection pane="bottomLeft" activeCell="A61" sqref="A61:XFD61"/>
    </sheetView>
  </sheetViews>
  <sheetFormatPr defaultColWidth="9.140625" defaultRowHeight="15"/>
  <cols>
    <col min="1" max="1" width="9.140625" style="1399" customWidth="1"/>
    <col min="2" max="2" width="5.85546875" style="1399" hidden="1" customWidth="1"/>
    <col min="3" max="3" width="5.7109375" style="1399" hidden="1" customWidth="1"/>
    <col min="4" max="4" width="8.5703125" style="1399" customWidth="1"/>
    <col min="5" max="5" width="31.85546875" style="1399" bestFit="1" customWidth="1"/>
    <col min="6" max="6" width="42" style="1401" bestFit="1" customWidth="1"/>
    <col min="7" max="7" width="21.7109375" style="1399" customWidth="1"/>
    <col min="8" max="8" width="43" style="1399" bestFit="1" customWidth="1"/>
    <col min="9" max="9" width="9.7109375" style="1399" customWidth="1"/>
    <col min="10" max="10" width="11" style="1399" customWidth="1"/>
    <col min="11" max="11" width="6.7109375" style="1399" customWidth="1"/>
    <col min="12" max="12" width="10.5703125" style="1399" customWidth="1"/>
    <col min="13" max="13" width="8.140625" style="1399" customWidth="1"/>
    <col min="14" max="14" width="14" style="1399" customWidth="1"/>
    <col min="15" max="15" width="7.85546875" style="1399" customWidth="1"/>
    <col min="16" max="16" width="6.85546875" style="1399" customWidth="1"/>
    <col min="17" max="17" width="7.7109375" style="1399" customWidth="1"/>
    <col min="18" max="18" width="5.7109375" style="1399" customWidth="1"/>
    <col min="19" max="19" width="5.85546875" style="1399" customWidth="1"/>
    <col min="20" max="20" width="18.140625" style="1399" customWidth="1"/>
    <col min="21" max="21" width="13.5703125" style="1399" customWidth="1"/>
    <col min="22" max="22" width="9.140625" style="1399" customWidth="1"/>
    <col min="23" max="23" width="6.28515625" style="1399" customWidth="1"/>
    <col min="24" max="24" width="18" style="1399" customWidth="1"/>
    <col min="25" max="25" width="43" style="1399" bestFit="1" customWidth="1"/>
    <col min="26" max="26" width="12.5703125" style="1399" customWidth="1"/>
    <col min="27" max="27" width="7.140625" style="1399" bestFit="1" customWidth="1"/>
    <col min="28" max="28" width="17.28515625" style="1399" bestFit="1" customWidth="1"/>
    <col min="29" max="29" width="19.28515625" style="1399" customWidth="1"/>
    <col min="30" max="30" width="19.140625" style="1399" hidden="1" customWidth="1"/>
    <col min="31" max="31" width="15" style="1399" bestFit="1" customWidth="1"/>
    <col min="32" max="32" width="10.140625" style="1399" bestFit="1" customWidth="1"/>
    <col min="33" max="34" width="15.5703125" style="1399" hidden="1" customWidth="1"/>
    <col min="35" max="35" width="8.85546875" style="1399" hidden="1" customWidth="1"/>
    <col min="36" max="36" width="24.7109375" style="1399" hidden="1" customWidth="1"/>
    <col min="37" max="37" width="14.140625" style="1399" hidden="1" customWidth="1"/>
    <col min="38" max="38" width="16.7109375" style="1399" customWidth="1"/>
    <col min="39" max="39" width="9.140625" style="1399" customWidth="1"/>
    <col min="40" max="40" width="5.7109375" style="1399" customWidth="1"/>
    <col min="41" max="41" width="24.85546875" style="1399" customWidth="1"/>
    <col min="42" max="42" width="37.7109375" style="1399" bestFit="1" customWidth="1"/>
    <col min="43" max="43" width="3" style="1399" hidden="1" customWidth="1"/>
    <col min="44" max="44" width="4.28515625" style="1399" hidden="1" customWidth="1"/>
    <col min="45" max="45" width="4.140625" style="1399" hidden="1" customWidth="1"/>
    <col min="46" max="47" width="5.28515625" style="1399" hidden="1" customWidth="1"/>
    <col min="48" max="53" width="4.5703125" style="1399" hidden="1" customWidth="1"/>
    <col min="54" max="54" width="3.42578125" style="1399" bestFit="1" customWidth="1"/>
    <col min="55" max="58" width="3.28515625" style="1399" bestFit="1" customWidth="1"/>
    <col min="59" max="59" width="4.42578125" style="1399" hidden="1" customWidth="1"/>
    <col min="60" max="60" width="5.7109375" style="1399" hidden="1" customWidth="1"/>
    <col min="61" max="61" width="4.140625" style="1399" hidden="1" customWidth="1"/>
    <col min="62" max="62" width="3.28515625" style="1399" hidden="1" customWidth="1"/>
    <col min="63" max="63" width="4.140625" style="1399" hidden="1" customWidth="1"/>
    <col min="64" max="64" width="3.28515625" style="1399" hidden="1" customWidth="1"/>
    <col min="65" max="65" width="4.140625" style="1399" hidden="1" customWidth="1"/>
    <col min="66" max="66" width="3.28515625" style="1399" hidden="1" customWidth="1"/>
    <col min="67" max="67" width="4.140625" style="1399" hidden="1" customWidth="1"/>
    <col min="68" max="68" width="3.28515625" style="1399" hidden="1" customWidth="1"/>
    <col min="69" max="69" width="4.140625" style="1399" hidden="1" customWidth="1"/>
    <col min="70" max="82" width="3.28515625" style="1399" hidden="1" customWidth="1"/>
    <col min="83" max="84" width="8.85546875" style="1399" hidden="1" customWidth="1"/>
    <col min="85" max="87" width="9.7109375" style="1399" hidden="1" customWidth="1"/>
    <col min="88" max="88" width="5.42578125" style="1399" bestFit="1" customWidth="1"/>
    <col min="89" max="16384" width="9.140625" style="256"/>
  </cols>
  <sheetData>
    <row r="2" spans="2:88" ht="45">
      <c r="B2" s="1221" t="s">
        <v>632</v>
      </c>
      <c r="C2" s="1221" t="s">
        <v>633</v>
      </c>
      <c r="D2" s="1221" t="s">
        <v>634</v>
      </c>
      <c r="E2" s="1221" t="s">
        <v>354</v>
      </c>
      <c r="F2" s="1222" t="s">
        <v>635</v>
      </c>
      <c r="G2" s="1221" t="s">
        <v>636</v>
      </c>
      <c r="H2" s="1221" t="s">
        <v>637</v>
      </c>
      <c r="I2" s="1221" t="s">
        <v>638</v>
      </c>
      <c r="J2" s="1221" t="s">
        <v>639</v>
      </c>
      <c r="K2" s="1221" t="s">
        <v>640</v>
      </c>
      <c r="L2" s="1221" t="s">
        <v>641</v>
      </c>
      <c r="M2" s="1221" t="s">
        <v>642</v>
      </c>
      <c r="N2" s="1221" t="s">
        <v>643</v>
      </c>
      <c r="O2" s="1221" t="s">
        <v>644</v>
      </c>
      <c r="P2" s="1221" t="s">
        <v>645</v>
      </c>
      <c r="Q2" s="1221" t="s">
        <v>646</v>
      </c>
      <c r="R2" s="1221" t="s">
        <v>647</v>
      </c>
      <c r="S2" s="1221" t="s">
        <v>648</v>
      </c>
      <c r="T2" s="1246" t="s">
        <v>649</v>
      </c>
      <c r="U2" s="1245" t="s">
        <v>650</v>
      </c>
      <c r="V2" s="507"/>
      <c r="W2" s="1231" t="s">
        <v>633</v>
      </c>
      <c r="X2" s="1231" t="s">
        <v>2</v>
      </c>
      <c r="Y2" s="1231" t="s">
        <v>4</v>
      </c>
      <c r="Z2" s="1231" t="s">
        <v>651</v>
      </c>
      <c r="AA2" s="1231" t="s">
        <v>652</v>
      </c>
      <c r="AB2" s="1231" t="s">
        <v>653</v>
      </c>
      <c r="AC2" s="1231" t="s">
        <v>654</v>
      </c>
      <c r="AD2" s="1231" t="s">
        <v>655</v>
      </c>
      <c r="AE2" s="1231" t="s">
        <v>656</v>
      </c>
      <c r="AF2" s="1231" t="s">
        <v>657</v>
      </c>
      <c r="AG2" s="1231" t="s">
        <v>658</v>
      </c>
      <c r="AH2" s="1231" t="s">
        <v>659</v>
      </c>
      <c r="AI2" s="1231" t="s">
        <v>660</v>
      </c>
      <c r="AJ2" s="1231" t="s">
        <v>661</v>
      </c>
      <c r="AK2" s="1231" t="s">
        <v>662</v>
      </c>
      <c r="AL2" s="1231" t="s">
        <v>663</v>
      </c>
      <c r="AM2" s="507"/>
      <c r="AN2" s="1236" t="s">
        <v>633</v>
      </c>
      <c r="AO2" s="1236" t="s">
        <v>664</v>
      </c>
      <c r="AP2" s="1236" t="s">
        <v>637</v>
      </c>
      <c r="AQ2" s="1236" t="s">
        <v>482</v>
      </c>
      <c r="AR2" s="1236" t="s">
        <v>483</v>
      </c>
      <c r="AS2" s="1236" t="s">
        <v>485</v>
      </c>
      <c r="AT2" s="1236" t="s">
        <v>665</v>
      </c>
      <c r="AU2" s="1236" t="s">
        <v>666</v>
      </c>
      <c r="AV2" s="1236" t="s">
        <v>487</v>
      </c>
      <c r="AW2" s="1236" t="s">
        <v>488</v>
      </c>
      <c r="AX2" s="1236" t="s">
        <v>489</v>
      </c>
      <c r="AY2" s="1236" t="s">
        <v>490</v>
      </c>
      <c r="AZ2" s="1236" t="s">
        <v>491</v>
      </c>
      <c r="BA2" s="1236" t="s">
        <v>492</v>
      </c>
      <c r="BB2" s="1236" t="s">
        <v>453</v>
      </c>
      <c r="BC2" s="1236" t="s">
        <v>454</v>
      </c>
      <c r="BD2" s="1236" t="s">
        <v>455</v>
      </c>
      <c r="BE2" s="1236" t="s">
        <v>456</v>
      </c>
      <c r="BF2" s="1236" t="s">
        <v>457</v>
      </c>
      <c r="BG2" s="1236" t="s">
        <v>458</v>
      </c>
      <c r="BH2" s="1236" t="s">
        <v>1505</v>
      </c>
      <c r="BI2" s="1236" t="s">
        <v>623</v>
      </c>
      <c r="BJ2" s="1236">
        <v>15</v>
      </c>
      <c r="BK2" s="1236" t="s">
        <v>624</v>
      </c>
      <c r="BL2" s="1236">
        <v>16</v>
      </c>
      <c r="BM2" s="1236" t="s">
        <v>625</v>
      </c>
      <c r="BN2" s="1236">
        <v>17</v>
      </c>
      <c r="BO2" s="1236" t="s">
        <v>626</v>
      </c>
      <c r="BP2" s="1236">
        <v>18</v>
      </c>
      <c r="BQ2" s="1236" t="s">
        <v>627</v>
      </c>
      <c r="BR2" s="1236">
        <v>37</v>
      </c>
      <c r="BS2" s="1236">
        <v>38</v>
      </c>
      <c r="BT2" s="1236">
        <v>39</v>
      </c>
      <c r="BU2" s="1236">
        <v>40</v>
      </c>
      <c r="BV2" s="1236">
        <v>41</v>
      </c>
      <c r="BW2" s="1236">
        <v>42</v>
      </c>
      <c r="BX2" s="1236">
        <v>43</v>
      </c>
      <c r="BY2" s="1236">
        <v>44</v>
      </c>
      <c r="BZ2" s="1236">
        <v>45</v>
      </c>
      <c r="CA2" s="1236">
        <v>46</v>
      </c>
      <c r="CB2" s="1236">
        <v>47</v>
      </c>
      <c r="CC2" s="1236">
        <v>47</v>
      </c>
      <c r="CD2" s="1236">
        <v>48</v>
      </c>
      <c r="CE2" s="1236" t="s">
        <v>667</v>
      </c>
      <c r="CF2" s="1236" t="s">
        <v>668</v>
      </c>
      <c r="CG2" s="1236" t="s">
        <v>669</v>
      </c>
      <c r="CH2" s="1236" t="s">
        <v>670</v>
      </c>
      <c r="CI2" s="1236" t="s">
        <v>671</v>
      </c>
      <c r="CJ2" s="1236" t="s">
        <v>400</v>
      </c>
    </row>
    <row r="3" spans="2:88" hidden="1">
      <c r="B3" s="1223"/>
      <c r="C3" s="1223"/>
      <c r="D3" s="1223">
        <v>10</v>
      </c>
      <c r="E3" s="1223" t="s">
        <v>672</v>
      </c>
      <c r="F3" s="1229" t="s">
        <v>673</v>
      </c>
      <c r="G3" s="1223" t="s">
        <v>674</v>
      </c>
      <c r="H3" s="1223" t="s">
        <v>675</v>
      </c>
      <c r="I3" s="1223">
        <v>729</v>
      </c>
      <c r="J3" s="1223">
        <v>744</v>
      </c>
      <c r="K3" s="1223">
        <v>744</v>
      </c>
      <c r="L3" s="1241">
        <f t="shared" ref="L3:L58" si="0">K3/I3</f>
        <v>1.0205761316872428</v>
      </c>
      <c r="M3" s="1223">
        <v>744</v>
      </c>
      <c r="N3" s="1223">
        <v>744</v>
      </c>
      <c r="O3" s="1224">
        <v>722</v>
      </c>
      <c r="P3" s="1223">
        <v>5</v>
      </c>
      <c r="Q3" s="1223">
        <f t="shared" ref="Q3:Q39" si="1">N3-O3-P3</f>
        <v>17</v>
      </c>
      <c r="R3" s="1223">
        <v>4</v>
      </c>
      <c r="S3" s="1225">
        <f t="shared" ref="S3:S48" si="2">Q3-R3</f>
        <v>13</v>
      </c>
      <c r="T3" s="1240">
        <f t="shared" ref="T3:T39" si="3">Q3/N3</f>
        <v>2.2849462365591398E-2</v>
      </c>
      <c r="U3" s="250">
        <f t="shared" ref="U3:U39" si="4">S3/N3</f>
        <v>1.7473118279569891E-2</v>
      </c>
      <c r="V3" s="1400"/>
      <c r="W3" s="1232"/>
      <c r="X3" s="1233" t="s">
        <v>672</v>
      </c>
      <c r="Y3" s="1233" t="s">
        <v>675</v>
      </c>
      <c r="Z3" s="1233"/>
      <c r="AA3" s="1233"/>
      <c r="AB3" s="1235">
        <v>3</v>
      </c>
      <c r="AC3" s="1235">
        <v>2</v>
      </c>
      <c r="AD3" s="1233"/>
      <c r="AE3" s="1235">
        <v>2</v>
      </c>
      <c r="AF3" s="1235">
        <v>6</v>
      </c>
      <c r="AG3" s="1233"/>
      <c r="AH3" s="1233"/>
      <c r="AI3" s="1233"/>
      <c r="AJ3" s="1233"/>
      <c r="AK3" s="1233"/>
      <c r="AL3" s="1234">
        <f t="shared" ref="AL3:AL25" si="5">SUM(Z3:AK3)</f>
        <v>13</v>
      </c>
      <c r="AM3" s="1400"/>
      <c r="AN3" s="1237"/>
      <c r="AO3" s="1237" t="s">
        <v>672</v>
      </c>
      <c r="AP3" s="1237" t="s">
        <v>675</v>
      </c>
      <c r="AQ3" s="1237"/>
      <c r="AR3" s="1237"/>
      <c r="AS3" s="1237"/>
      <c r="AT3" s="1237"/>
      <c r="AU3" s="1237"/>
      <c r="AV3" s="1237"/>
      <c r="AW3" s="1237"/>
      <c r="AX3" s="1237"/>
      <c r="AY3" s="1237"/>
      <c r="AZ3" s="1237"/>
      <c r="BA3" s="1237"/>
      <c r="BB3" s="1237"/>
      <c r="BC3" s="1238">
        <v>4</v>
      </c>
      <c r="BD3" s="1237"/>
      <c r="BE3" s="1237"/>
      <c r="BF3" s="1237"/>
      <c r="BG3" s="1237"/>
      <c r="BH3" s="1237"/>
      <c r="BI3" s="1237"/>
      <c r="BJ3" s="1237"/>
      <c r="BK3" s="1237"/>
      <c r="BL3" s="1237"/>
      <c r="BM3" s="1237"/>
      <c r="BN3" s="1237"/>
      <c r="BO3" s="1237"/>
      <c r="BP3" s="1237"/>
      <c r="BQ3" s="1237"/>
      <c r="BR3" s="1237"/>
      <c r="BS3" s="1237"/>
      <c r="BT3" s="1237"/>
      <c r="BU3" s="1237"/>
      <c r="BV3" s="1237"/>
      <c r="BW3" s="1237"/>
      <c r="BX3" s="1237"/>
      <c r="BY3" s="1237"/>
      <c r="BZ3" s="1237"/>
      <c r="CA3" s="1237"/>
      <c r="CB3" s="1237"/>
      <c r="CC3" s="1237"/>
      <c r="CD3" s="1237"/>
      <c r="CE3" s="1237"/>
      <c r="CF3" s="1237"/>
      <c r="CG3" s="1237"/>
      <c r="CH3" s="1237"/>
      <c r="CI3" s="1237"/>
      <c r="CJ3" s="1239">
        <f t="shared" ref="CJ3:CJ25" si="6">SUM(AQ3:CI3)</f>
        <v>4</v>
      </c>
    </row>
    <row r="4" spans="2:88" hidden="1">
      <c r="B4" s="1226"/>
      <c r="C4" s="1226"/>
      <c r="D4" s="1226">
        <v>5</v>
      </c>
      <c r="E4" s="1226" t="s">
        <v>401</v>
      </c>
      <c r="F4" s="1230" t="s">
        <v>402</v>
      </c>
      <c r="G4" s="1226" t="s">
        <v>1406</v>
      </c>
      <c r="H4" s="1226" t="s">
        <v>393</v>
      </c>
      <c r="I4" s="1226">
        <v>2600</v>
      </c>
      <c r="J4" s="1226">
        <v>2740</v>
      </c>
      <c r="K4" s="1226">
        <v>2740</v>
      </c>
      <c r="L4" s="1241">
        <f t="shared" si="0"/>
        <v>1.0538461538461539</v>
      </c>
      <c r="M4" s="1226">
        <v>2740</v>
      </c>
      <c r="N4" s="1226">
        <v>2740</v>
      </c>
      <c r="O4" s="1227">
        <v>2672</v>
      </c>
      <c r="P4" s="1226">
        <v>2</v>
      </c>
      <c r="Q4" s="1226">
        <f t="shared" si="1"/>
        <v>66</v>
      </c>
      <c r="R4" s="1226">
        <v>45</v>
      </c>
      <c r="S4" s="1225">
        <f t="shared" si="2"/>
        <v>21</v>
      </c>
      <c r="T4" s="1240">
        <f t="shared" si="3"/>
        <v>2.4087591240875911E-2</v>
      </c>
      <c r="U4" s="250">
        <f t="shared" si="4"/>
        <v>7.6642335766423358E-3</v>
      </c>
      <c r="V4" s="1400"/>
      <c r="W4" s="1232"/>
      <c r="X4" s="1233" t="s">
        <v>401</v>
      </c>
      <c r="Y4" s="1233" t="s">
        <v>393</v>
      </c>
      <c r="Z4" s="1235">
        <v>3</v>
      </c>
      <c r="AA4" s="1235">
        <v>1</v>
      </c>
      <c r="AB4" s="1235">
        <v>6</v>
      </c>
      <c r="AC4" s="1235">
        <v>7</v>
      </c>
      <c r="AD4" s="1233"/>
      <c r="AE4" s="1235">
        <v>3</v>
      </c>
      <c r="AF4" s="1235">
        <v>1</v>
      </c>
      <c r="AG4" s="1233"/>
      <c r="AH4" s="1233"/>
      <c r="AI4" s="1233"/>
      <c r="AJ4" s="1233"/>
      <c r="AK4" s="1233"/>
      <c r="AL4" s="1234">
        <f t="shared" si="5"/>
        <v>21</v>
      </c>
      <c r="AM4" s="1400"/>
      <c r="AN4" s="1237"/>
      <c r="AO4" s="1237" t="s">
        <v>401</v>
      </c>
      <c r="AP4" s="1237" t="s">
        <v>393</v>
      </c>
      <c r="AQ4" s="1237"/>
      <c r="AR4" s="1237"/>
      <c r="AS4" s="1237"/>
      <c r="AT4" s="1237"/>
      <c r="AU4" s="1237"/>
      <c r="AV4" s="1237"/>
      <c r="AW4" s="1237"/>
      <c r="AX4" s="1237"/>
      <c r="AY4" s="1237"/>
      <c r="AZ4" s="1237"/>
      <c r="BA4" s="1237"/>
      <c r="BB4" s="1238">
        <v>1</v>
      </c>
      <c r="BC4" s="1238">
        <v>10</v>
      </c>
      <c r="BD4" s="1238">
        <v>14</v>
      </c>
      <c r="BE4" s="1238">
        <v>11</v>
      </c>
      <c r="BF4" s="1238">
        <v>7</v>
      </c>
      <c r="BG4" s="1238">
        <v>2</v>
      </c>
      <c r="BH4" s="1238">
        <v>2</v>
      </c>
      <c r="BI4" s="1237"/>
      <c r="BJ4" s="1237"/>
      <c r="BK4" s="1237"/>
      <c r="BL4" s="1237"/>
      <c r="BM4" s="1237"/>
      <c r="BN4" s="1237"/>
      <c r="BO4" s="1237"/>
      <c r="BP4" s="1237"/>
      <c r="BQ4" s="1237"/>
      <c r="BR4" s="1237"/>
      <c r="BS4" s="1237"/>
      <c r="BT4" s="1237"/>
      <c r="BU4" s="1237"/>
      <c r="BV4" s="1237"/>
      <c r="BW4" s="1237"/>
      <c r="BX4" s="1237"/>
      <c r="BY4" s="1237"/>
      <c r="BZ4" s="1237"/>
      <c r="CA4" s="1237"/>
      <c r="CB4" s="1237"/>
      <c r="CC4" s="1237"/>
      <c r="CD4" s="1237"/>
      <c r="CE4" s="1237"/>
      <c r="CF4" s="1237"/>
      <c r="CG4" s="1237"/>
      <c r="CH4" s="1237"/>
      <c r="CI4" s="1237"/>
      <c r="CJ4" s="1239">
        <f t="shared" si="6"/>
        <v>47</v>
      </c>
    </row>
    <row r="5" spans="2:88" hidden="1">
      <c r="B5" s="1223"/>
      <c r="C5" s="1223"/>
      <c r="D5" s="1223">
        <v>6</v>
      </c>
      <c r="E5" s="1223" t="s">
        <v>403</v>
      </c>
      <c r="F5" s="1229" t="s">
        <v>404</v>
      </c>
      <c r="G5" s="1223" t="s">
        <v>1406</v>
      </c>
      <c r="H5" s="1223" t="s">
        <v>393</v>
      </c>
      <c r="I5" s="1223">
        <v>300</v>
      </c>
      <c r="J5" s="1223">
        <v>312</v>
      </c>
      <c r="K5" s="1223">
        <v>312</v>
      </c>
      <c r="L5" s="1241">
        <f t="shared" si="0"/>
        <v>1.04</v>
      </c>
      <c r="M5" s="1223">
        <v>312</v>
      </c>
      <c r="N5" s="1223">
        <v>312</v>
      </c>
      <c r="O5" s="1224">
        <v>300</v>
      </c>
      <c r="P5" s="1223">
        <v>2</v>
      </c>
      <c r="Q5" s="1223">
        <f t="shared" si="1"/>
        <v>10</v>
      </c>
      <c r="R5" s="1223">
        <v>5</v>
      </c>
      <c r="S5" s="1225">
        <f t="shared" si="2"/>
        <v>5</v>
      </c>
      <c r="T5" s="1240">
        <f t="shared" si="3"/>
        <v>3.2051282051282048E-2</v>
      </c>
      <c r="U5" s="250">
        <f t="shared" si="4"/>
        <v>1.6025641025641024E-2</v>
      </c>
      <c r="V5" s="1400"/>
      <c r="W5" s="1232"/>
      <c r="X5" s="1233" t="s">
        <v>403</v>
      </c>
      <c r="Y5" s="1233" t="s">
        <v>393</v>
      </c>
      <c r="Z5" s="1233"/>
      <c r="AA5" s="1233"/>
      <c r="AB5" s="1235">
        <v>2</v>
      </c>
      <c r="AC5" s="1235">
        <v>2</v>
      </c>
      <c r="AD5" s="1233"/>
      <c r="AE5" s="1233"/>
      <c r="AF5" s="1233"/>
      <c r="AG5" s="1233"/>
      <c r="AH5" s="1233"/>
      <c r="AI5" s="1233"/>
      <c r="AJ5" s="1233"/>
      <c r="AK5" s="1233"/>
      <c r="AL5" s="1234">
        <f t="shared" si="5"/>
        <v>4</v>
      </c>
      <c r="AM5" s="1400"/>
      <c r="AN5" s="1237"/>
      <c r="AO5" s="1237" t="s">
        <v>403</v>
      </c>
      <c r="AP5" s="1237" t="s">
        <v>393</v>
      </c>
      <c r="AQ5" s="1238">
        <v>1</v>
      </c>
      <c r="AR5" s="1238">
        <v>1</v>
      </c>
      <c r="AS5" s="1237"/>
      <c r="AT5" s="1237"/>
      <c r="AU5" s="1237"/>
      <c r="AV5" s="1238">
        <v>1</v>
      </c>
      <c r="AW5" s="1237"/>
      <c r="AX5" s="1238">
        <v>2</v>
      </c>
      <c r="AY5" s="1237"/>
      <c r="AZ5" s="1237"/>
      <c r="BA5" s="1237"/>
      <c r="BB5" s="1237"/>
      <c r="BC5" s="1237"/>
      <c r="BD5" s="1237"/>
      <c r="BE5" s="1237"/>
      <c r="BF5" s="1237"/>
      <c r="BG5" s="1237"/>
      <c r="BH5" s="1237"/>
      <c r="BI5" s="1237"/>
      <c r="BJ5" s="1237"/>
      <c r="BK5" s="1237"/>
      <c r="BL5" s="1237"/>
      <c r="BM5" s="1237"/>
      <c r="BN5" s="1237"/>
      <c r="BO5" s="1237"/>
      <c r="BP5" s="1237"/>
      <c r="BQ5" s="1237"/>
      <c r="BR5" s="1237"/>
      <c r="BS5" s="1237"/>
      <c r="BT5" s="1237"/>
      <c r="BU5" s="1237"/>
      <c r="BV5" s="1237"/>
      <c r="BW5" s="1237"/>
      <c r="BX5" s="1237"/>
      <c r="BY5" s="1237"/>
      <c r="BZ5" s="1237"/>
      <c r="CA5" s="1237"/>
      <c r="CB5" s="1237"/>
      <c r="CC5" s="1237"/>
      <c r="CD5" s="1237"/>
      <c r="CE5" s="1237"/>
      <c r="CF5" s="1237"/>
      <c r="CG5" s="1237"/>
      <c r="CH5" s="1237"/>
      <c r="CI5" s="1237"/>
      <c r="CJ5" s="1239">
        <f t="shared" si="6"/>
        <v>5</v>
      </c>
    </row>
    <row r="6" spans="2:88" hidden="1">
      <c r="B6" s="1226"/>
      <c r="C6" s="1226"/>
      <c r="D6" s="1226">
        <v>6</v>
      </c>
      <c r="E6" s="1226" t="s">
        <v>433</v>
      </c>
      <c r="F6" s="1230" t="s">
        <v>318</v>
      </c>
      <c r="G6" s="1226" t="s">
        <v>1406</v>
      </c>
      <c r="H6" s="1226" t="s">
        <v>317</v>
      </c>
      <c r="I6" s="1226">
        <v>300</v>
      </c>
      <c r="J6" s="1226">
        <v>320</v>
      </c>
      <c r="K6" s="1226">
        <v>320</v>
      </c>
      <c r="L6" s="1241">
        <f t="shared" si="0"/>
        <v>1.0666666666666667</v>
      </c>
      <c r="M6" s="1226">
        <v>320</v>
      </c>
      <c r="N6" s="1226">
        <v>320</v>
      </c>
      <c r="O6" s="1227">
        <v>300</v>
      </c>
      <c r="P6" s="1226">
        <v>0</v>
      </c>
      <c r="Q6" s="1226">
        <f t="shared" si="1"/>
        <v>20</v>
      </c>
      <c r="R6" s="1226">
        <v>11</v>
      </c>
      <c r="S6" s="1225">
        <f t="shared" si="2"/>
        <v>9</v>
      </c>
      <c r="T6" s="1240">
        <f t="shared" si="3"/>
        <v>6.25E-2</v>
      </c>
      <c r="U6" s="250">
        <f t="shared" si="4"/>
        <v>2.8125000000000001E-2</v>
      </c>
      <c r="V6" s="1400"/>
      <c r="W6" s="1232"/>
      <c r="X6" s="1233" t="s">
        <v>433</v>
      </c>
      <c r="Y6" s="1233" t="s">
        <v>317</v>
      </c>
      <c r="Z6" s="1235">
        <v>1</v>
      </c>
      <c r="AA6" s="1233"/>
      <c r="AB6" s="1235">
        <v>2</v>
      </c>
      <c r="AC6" s="1235">
        <v>4</v>
      </c>
      <c r="AD6" s="1233"/>
      <c r="AE6" s="1235">
        <v>2</v>
      </c>
      <c r="AF6" s="1233"/>
      <c r="AG6" s="1233"/>
      <c r="AH6" s="1233"/>
      <c r="AI6" s="1233"/>
      <c r="AJ6" s="1233"/>
      <c r="AK6" s="1233"/>
      <c r="AL6" s="1234">
        <f t="shared" si="5"/>
        <v>9</v>
      </c>
      <c r="AM6" s="1400"/>
      <c r="AN6" s="1237"/>
      <c r="AO6" s="1237" t="s">
        <v>433</v>
      </c>
      <c r="AP6" s="1237" t="s">
        <v>317</v>
      </c>
      <c r="AQ6" s="1237"/>
      <c r="AR6" s="1237"/>
      <c r="AS6" s="1237"/>
      <c r="AT6" s="1237"/>
      <c r="AU6" s="1237"/>
      <c r="AV6" s="1237"/>
      <c r="AW6" s="1237"/>
      <c r="AX6" s="1237"/>
      <c r="AY6" s="1237"/>
      <c r="AZ6" s="1237"/>
      <c r="BA6" s="1237"/>
      <c r="BB6" s="1237"/>
      <c r="BC6" s="1238">
        <v>2</v>
      </c>
      <c r="BD6" s="1238">
        <v>3</v>
      </c>
      <c r="BE6" s="1238">
        <v>2</v>
      </c>
      <c r="BF6" s="1238">
        <v>2</v>
      </c>
      <c r="BG6" s="1238">
        <v>2</v>
      </c>
      <c r="BH6" s="1238">
        <v>2</v>
      </c>
      <c r="BI6" s="1237"/>
      <c r="BJ6" s="1237"/>
      <c r="BK6" s="1237"/>
      <c r="BL6" s="1237"/>
      <c r="BM6" s="1237"/>
      <c r="BN6" s="1237"/>
      <c r="BO6" s="1237"/>
      <c r="BP6" s="1237"/>
      <c r="BQ6" s="1237"/>
      <c r="BR6" s="1237"/>
      <c r="BS6" s="1237"/>
      <c r="BT6" s="1237"/>
      <c r="BU6" s="1237"/>
      <c r="BV6" s="1237"/>
      <c r="BW6" s="1237"/>
      <c r="BX6" s="1237"/>
      <c r="BY6" s="1237"/>
      <c r="BZ6" s="1237"/>
      <c r="CA6" s="1237"/>
      <c r="CB6" s="1237"/>
      <c r="CC6" s="1237"/>
      <c r="CD6" s="1237"/>
      <c r="CE6" s="1237"/>
      <c r="CF6" s="1237"/>
      <c r="CG6" s="1237"/>
      <c r="CH6" s="1237"/>
      <c r="CI6" s="1237"/>
      <c r="CJ6" s="1239">
        <f t="shared" si="6"/>
        <v>13</v>
      </c>
    </row>
    <row r="7" spans="2:88" hidden="1">
      <c r="B7" s="1223"/>
      <c r="C7" s="1223"/>
      <c r="D7" s="1223">
        <v>6</v>
      </c>
      <c r="E7" s="1223" t="s">
        <v>423</v>
      </c>
      <c r="F7" s="1229" t="s">
        <v>424</v>
      </c>
      <c r="G7" s="1223" t="s">
        <v>1406</v>
      </c>
      <c r="H7" s="1223" t="s">
        <v>320</v>
      </c>
      <c r="I7" s="1223">
        <v>2496</v>
      </c>
      <c r="J7" s="1223">
        <v>2626</v>
      </c>
      <c r="K7" s="1223">
        <v>2626</v>
      </c>
      <c r="L7" s="1241">
        <f t="shared" si="0"/>
        <v>1.0520833333333333</v>
      </c>
      <c r="M7" s="1223">
        <v>2626</v>
      </c>
      <c r="N7" s="1223">
        <v>2626</v>
      </c>
      <c r="O7" s="1224">
        <v>2566</v>
      </c>
      <c r="P7" s="1223">
        <v>2</v>
      </c>
      <c r="Q7" s="1223">
        <f t="shared" si="1"/>
        <v>58</v>
      </c>
      <c r="R7" s="1223">
        <v>44</v>
      </c>
      <c r="S7" s="1225">
        <f t="shared" si="2"/>
        <v>14</v>
      </c>
      <c r="T7" s="1240">
        <f t="shared" si="3"/>
        <v>2.2086824067022087E-2</v>
      </c>
      <c r="U7" s="250">
        <f t="shared" si="4"/>
        <v>5.3313023610053311E-3</v>
      </c>
      <c r="V7" s="1400"/>
      <c r="W7" s="1232"/>
      <c r="X7" s="1233" t="s">
        <v>423</v>
      </c>
      <c r="Y7" s="1233" t="s">
        <v>320</v>
      </c>
      <c r="Z7" s="1233"/>
      <c r="AA7" s="1233"/>
      <c r="AB7" s="1235">
        <v>3</v>
      </c>
      <c r="AC7" s="1235">
        <v>2</v>
      </c>
      <c r="AD7" s="1235">
        <v>4</v>
      </c>
      <c r="AE7" s="1235">
        <v>3</v>
      </c>
      <c r="AF7" s="1235">
        <v>2</v>
      </c>
      <c r="AG7" s="1233"/>
      <c r="AH7" s="1233"/>
      <c r="AI7" s="1233"/>
      <c r="AJ7" s="1233"/>
      <c r="AK7" s="1233"/>
      <c r="AL7" s="1234">
        <f t="shared" si="5"/>
        <v>14</v>
      </c>
      <c r="AM7" s="1400"/>
      <c r="AN7" s="1237"/>
      <c r="AO7" s="1237" t="s">
        <v>423</v>
      </c>
      <c r="AP7" s="1237" t="s">
        <v>320</v>
      </c>
      <c r="AQ7" s="1237"/>
      <c r="AR7" s="1237"/>
      <c r="AS7" s="1237"/>
      <c r="AT7" s="1237"/>
      <c r="AU7" s="1237"/>
      <c r="AV7" s="1237"/>
      <c r="AW7" s="1237"/>
      <c r="AX7" s="1237"/>
      <c r="AY7" s="1237"/>
      <c r="AZ7" s="1237"/>
      <c r="BA7" s="1237"/>
      <c r="BB7" s="1238">
        <v>1</v>
      </c>
      <c r="BC7" s="1238">
        <v>6</v>
      </c>
      <c r="BD7" s="1238">
        <v>11</v>
      </c>
      <c r="BE7" s="1238">
        <v>13</v>
      </c>
      <c r="BF7" s="1238">
        <v>13</v>
      </c>
      <c r="BG7" s="1237"/>
      <c r="BH7" s="1237"/>
      <c r="BI7" s="1237"/>
      <c r="BJ7" s="1237"/>
      <c r="BK7" s="1237"/>
      <c r="BL7" s="1237"/>
      <c r="BM7" s="1237"/>
      <c r="BN7" s="1237"/>
      <c r="BO7" s="1237"/>
      <c r="BP7" s="1237"/>
      <c r="BQ7" s="1237"/>
      <c r="BR7" s="1237"/>
      <c r="BS7" s="1237"/>
      <c r="BT7" s="1237"/>
      <c r="BU7" s="1237"/>
      <c r="BV7" s="1237"/>
      <c r="BW7" s="1237"/>
      <c r="BX7" s="1237"/>
      <c r="BY7" s="1237"/>
      <c r="BZ7" s="1237"/>
      <c r="CA7" s="1237"/>
      <c r="CB7" s="1237"/>
      <c r="CC7" s="1237"/>
      <c r="CD7" s="1237"/>
      <c r="CE7" s="1237"/>
      <c r="CF7" s="1237"/>
      <c r="CG7" s="1237"/>
      <c r="CH7" s="1237"/>
      <c r="CI7" s="1237"/>
      <c r="CJ7" s="1239">
        <f t="shared" si="6"/>
        <v>44</v>
      </c>
    </row>
    <row r="8" spans="2:88" hidden="1">
      <c r="B8" s="1226"/>
      <c r="C8" s="1226"/>
      <c r="D8" s="1226">
        <v>4</v>
      </c>
      <c r="E8" s="1226" t="s">
        <v>1409</v>
      </c>
      <c r="F8" s="1230" t="s">
        <v>1412</v>
      </c>
      <c r="G8" s="1226" t="s">
        <v>1413</v>
      </c>
      <c r="H8" s="1226" t="s">
        <v>1408</v>
      </c>
      <c r="I8" s="1226">
        <v>1027</v>
      </c>
      <c r="J8" s="1226">
        <v>1032</v>
      </c>
      <c r="K8" s="1226">
        <v>1032</v>
      </c>
      <c r="L8" s="1241">
        <f t="shared" si="0"/>
        <v>1.0048685491723466</v>
      </c>
      <c r="M8" s="1226">
        <v>1032</v>
      </c>
      <c r="N8" s="1226">
        <v>1032</v>
      </c>
      <c r="O8" s="1227">
        <v>1009</v>
      </c>
      <c r="P8" s="1226">
        <v>15</v>
      </c>
      <c r="Q8" s="1226">
        <f t="shared" si="1"/>
        <v>8</v>
      </c>
      <c r="R8" s="1226">
        <v>0</v>
      </c>
      <c r="S8" s="1225">
        <f t="shared" si="2"/>
        <v>8</v>
      </c>
      <c r="T8" s="1240">
        <f t="shared" si="3"/>
        <v>7.7519379844961239E-3</v>
      </c>
      <c r="U8" s="250">
        <f t="shared" si="4"/>
        <v>7.7519379844961239E-3</v>
      </c>
      <c r="V8" s="1400"/>
      <c r="W8" s="1232"/>
      <c r="X8" s="1233" t="s">
        <v>1409</v>
      </c>
      <c r="Y8" s="1233" t="s">
        <v>1408</v>
      </c>
      <c r="Z8" s="1235">
        <v>2</v>
      </c>
      <c r="AA8" s="1233"/>
      <c r="AB8" s="1235">
        <v>4</v>
      </c>
      <c r="AC8" s="1233"/>
      <c r="AD8" s="1235">
        <v>2</v>
      </c>
      <c r="AE8" s="1233"/>
      <c r="AF8" s="1233"/>
      <c r="AG8" s="1233"/>
      <c r="AH8" s="1233"/>
      <c r="AI8" s="1233"/>
      <c r="AJ8" s="1233"/>
      <c r="AK8" s="1233"/>
      <c r="AL8" s="1234">
        <f t="shared" si="5"/>
        <v>8</v>
      </c>
      <c r="AM8" s="1400"/>
      <c r="AN8" s="1237"/>
      <c r="AO8" s="1237"/>
      <c r="AP8" s="1237"/>
      <c r="AQ8" s="1237"/>
      <c r="AR8" s="1237"/>
      <c r="AS8" s="1237"/>
      <c r="AT8" s="1237"/>
      <c r="AU8" s="1237"/>
      <c r="AV8" s="1237"/>
      <c r="AW8" s="1237"/>
      <c r="AX8" s="1237"/>
      <c r="AY8" s="1237"/>
      <c r="AZ8" s="1237"/>
      <c r="BA8" s="1237"/>
      <c r="BB8" s="1237"/>
      <c r="BC8" s="1237"/>
      <c r="BD8" s="1237"/>
      <c r="BE8" s="1237"/>
      <c r="BF8" s="1237"/>
      <c r="BG8" s="1237"/>
      <c r="BH8" s="1237"/>
      <c r="BI8" s="1237"/>
      <c r="BJ8" s="1237"/>
      <c r="BK8" s="1237"/>
      <c r="BL8" s="1237"/>
      <c r="BM8" s="1237"/>
      <c r="BN8" s="1237"/>
      <c r="BO8" s="1237"/>
      <c r="BP8" s="1237"/>
      <c r="BQ8" s="1237"/>
      <c r="BR8" s="1237"/>
      <c r="BS8" s="1237"/>
      <c r="BT8" s="1237"/>
      <c r="BU8" s="1237"/>
      <c r="BV8" s="1237"/>
      <c r="BW8" s="1237"/>
      <c r="BX8" s="1237"/>
      <c r="BY8" s="1237"/>
      <c r="BZ8" s="1237"/>
      <c r="CA8" s="1237"/>
      <c r="CB8" s="1237"/>
      <c r="CC8" s="1237"/>
      <c r="CD8" s="1237"/>
      <c r="CE8" s="1237"/>
      <c r="CF8" s="1237"/>
      <c r="CG8" s="1237"/>
      <c r="CH8" s="1237"/>
      <c r="CI8" s="1237"/>
      <c r="CJ8" s="1239">
        <f t="shared" si="6"/>
        <v>0</v>
      </c>
    </row>
    <row r="9" spans="2:88" hidden="1">
      <c r="B9" s="1223"/>
      <c r="C9" s="1223"/>
      <c r="D9" s="1223">
        <v>4</v>
      </c>
      <c r="E9" s="1223" t="s">
        <v>1410</v>
      </c>
      <c r="F9" s="1229" t="s">
        <v>1412</v>
      </c>
      <c r="G9" s="1223" t="s">
        <v>1413</v>
      </c>
      <c r="H9" s="1223" t="s">
        <v>1411</v>
      </c>
      <c r="I9" s="1223">
        <v>1027</v>
      </c>
      <c r="J9" s="1223">
        <v>1086</v>
      </c>
      <c r="K9" s="1223">
        <v>1086</v>
      </c>
      <c r="L9" s="1241">
        <f t="shared" si="0"/>
        <v>1.0574488802336903</v>
      </c>
      <c r="M9" s="1223">
        <v>1086</v>
      </c>
      <c r="N9" s="1223">
        <v>1086</v>
      </c>
      <c r="O9" s="1224">
        <v>1053</v>
      </c>
      <c r="P9" s="1223">
        <v>15</v>
      </c>
      <c r="Q9" s="1223">
        <f t="shared" si="1"/>
        <v>18</v>
      </c>
      <c r="R9" s="1223">
        <v>0</v>
      </c>
      <c r="S9" s="1225">
        <f t="shared" si="2"/>
        <v>18</v>
      </c>
      <c r="T9" s="1240">
        <f t="shared" si="3"/>
        <v>1.6574585635359115E-2</v>
      </c>
      <c r="U9" s="250">
        <f t="shared" si="4"/>
        <v>1.6574585635359115E-2</v>
      </c>
      <c r="V9" s="1400"/>
      <c r="W9" s="1232"/>
      <c r="X9" s="1233" t="s">
        <v>1410</v>
      </c>
      <c r="Y9" s="1233" t="s">
        <v>1411</v>
      </c>
      <c r="Z9" s="1235">
        <v>2</v>
      </c>
      <c r="AA9" s="1233"/>
      <c r="AB9" s="1235">
        <v>5</v>
      </c>
      <c r="AC9" s="1235">
        <v>5</v>
      </c>
      <c r="AD9" s="1233"/>
      <c r="AE9" s="1235">
        <v>2</v>
      </c>
      <c r="AF9" s="1235">
        <v>4</v>
      </c>
      <c r="AG9" s="1233"/>
      <c r="AH9" s="1233"/>
      <c r="AI9" s="1233"/>
      <c r="AJ9" s="1233"/>
      <c r="AK9" s="1233"/>
      <c r="AL9" s="1234">
        <f t="shared" si="5"/>
        <v>18</v>
      </c>
      <c r="AM9" s="1400"/>
      <c r="AN9" s="1237"/>
      <c r="AO9" s="1237"/>
      <c r="AP9" s="1237"/>
      <c r="AQ9" s="1237"/>
      <c r="AR9" s="1237"/>
      <c r="AS9" s="1237"/>
      <c r="AT9" s="1237"/>
      <c r="AU9" s="1237"/>
      <c r="AV9" s="1237"/>
      <c r="AW9" s="1237"/>
      <c r="AX9" s="1237"/>
      <c r="AY9" s="1237"/>
      <c r="AZ9" s="1237"/>
      <c r="BA9" s="1237"/>
      <c r="BB9" s="1237"/>
      <c r="BC9" s="1237"/>
      <c r="BD9" s="1237"/>
      <c r="BE9" s="1237"/>
      <c r="BF9" s="1237"/>
      <c r="BG9" s="1237"/>
      <c r="BH9" s="1237"/>
      <c r="BI9" s="1237"/>
      <c r="BJ9" s="1237"/>
      <c r="BK9" s="1237"/>
      <c r="BL9" s="1237"/>
      <c r="BM9" s="1237"/>
      <c r="BN9" s="1237"/>
      <c r="BO9" s="1237"/>
      <c r="BP9" s="1237"/>
      <c r="BQ9" s="1237"/>
      <c r="BR9" s="1237"/>
      <c r="BS9" s="1237"/>
      <c r="BT9" s="1237"/>
      <c r="BU9" s="1237"/>
      <c r="BV9" s="1237"/>
      <c r="BW9" s="1237"/>
      <c r="BX9" s="1237"/>
      <c r="BY9" s="1237"/>
      <c r="BZ9" s="1237"/>
      <c r="CA9" s="1237"/>
      <c r="CB9" s="1237"/>
      <c r="CC9" s="1237"/>
      <c r="CD9" s="1237"/>
      <c r="CE9" s="1237"/>
      <c r="CF9" s="1237"/>
      <c r="CG9" s="1237"/>
      <c r="CH9" s="1237"/>
      <c r="CI9" s="1237"/>
      <c r="CJ9" s="1239">
        <f t="shared" si="6"/>
        <v>0</v>
      </c>
    </row>
    <row r="10" spans="2:88" hidden="1">
      <c r="B10" s="1226"/>
      <c r="C10" s="1226"/>
      <c r="D10" s="1226">
        <v>7</v>
      </c>
      <c r="E10" s="1226" t="s">
        <v>1486</v>
      </c>
      <c r="F10" s="1230" t="s">
        <v>1487</v>
      </c>
      <c r="G10" s="1226" t="s">
        <v>1488</v>
      </c>
      <c r="H10" s="1226" t="s">
        <v>1489</v>
      </c>
      <c r="I10" s="1226">
        <v>1201</v>
      </c>
      <c r="J10" s="1226">
        <v>1228</v>
      </c>
      <c r="K10" s="1226">
        <v>1228</v>
      </c>
      <c r="L10" s="1241">
        <f t="shared" si="0"/>
        <v>1.0224812656119899</v>
      </c>
      <c r="M10" s="1226">
        <v>1228</v>
      </c>
      <c r="N10" s="1226">
        <v>1228</v>
      </c>
      <c r="O10" s="1227">
        <v>1201</v>
      </c>
      <c r="P10" s="1226">
        <v>1</v>
      </c>
      <c r="Q10" s="1226">
        <f t="shared" si="1"/>
        <v>26</v>
      </c>
      <c r="R10" s="1226">
        <v>16</v>
      </c>
      <c r="S10" s="1225">
        <f t="shared" si="2"/>
        <v>10</v>
      </c>
      <c r="T10" s="1240">
        <f t="shared" si="3"/>
        <v>2.1172638436482084E-2</v>
      </c>
      <c r="U10" s="250">
        <f t="shared" si="4"/>
        <v>8.1433224755700327E-3</v>
      </c>
      <c r="V10" s="1400"/>
      <c r="W10" s="1232"/>
      <c r="X10" s="1233" t="s">
        <v>1486</v>
      </c>
      <c r="Y10" s="1233" t="s">
        <v>1489</v>
      </c>
      <c r="Z10" s="1235">
        <v>1</v>
      </c>
      <c r="AA10" s="1233"/>
      <c r="AB10" s="1235">
        <v>3</v>
      </c>
      <c r="AC10" s="1233"/>
      <c r="AD10" s="1235">
        <v>4</v>
      </c>
      <c r="AE10" s="1233"/>
      <c r="AF10" s="1233"/>
      <c r="AG10" s="1235">
        <v>2</v>
      </c>
      <c r="AH10" s="1233"/>
      <c r="AI10" s="1233"/>
      <c r="AJ10" s="1233"/>
      <c r="AK10" s="1233"/>
      <c r="AL10" s="1234">
        <f t="shared" si="5"/>
        <v>10</v>
      </c>
      <c r="AM10" s="1400"/>
      <c r="AN10" s="1237"/>
      <c r="AO10" s="1237"/>
      <c r="AP10" s="1237"/>
      <c r="AQ10" s="1237"/>
      <c r="AR10" s="1237"/>
      <c r="AS10" s="1237"/>
      <c r="AT10" s="1237"/>
      <c r="AU10" s="1237"/>
      <c r="AV10" s="1237"/>
      <c r="AW10" s="1237"/>
      <c r="AX10" s="1237"/>
      <c r="AY10" s="1237"/>
      <c r="AZ10" s="1237"/>
      <c r="BA10" s="1237"/>
      <c r="BB10" s="1237"/>
      <c r="BC10" s="1237"/>
      <c r="BD10" s="1237"/>
      <c r="BE10" s="1237"/>
      <c r="BF10" s="1237"/>
      <c r="BG10" s="1237"/>
      <c r="BH10" s="1237"/>
      <c r="BI10" s="1237"/>
      <c r="BJ10" s="1237"/>
      <c r="BK10" s="1237"/>
      <c r="BL10" s="1237"/>
      <c r="BM10" s="1237"/>
      <c r="BN10" s="1237"/>
      <c r="BO10" s="1237"/>
      <c r="BP10" s="1237"/>
      <c r="BQ10" s="1237"/>
      <c r="BR10" s="1237"/>
      <c r="BS10" s="1237"/>
      <c r="BT10" s="1237"/>
      <c r="BU10" s="1237"/>
      <c r="BV10" s="1237"/>
      <c r="BW10" s="1237"/>
      <c r="BX10" s="1237"/>
      <c r="BY10" s="1237"/>
      <c r="BZ10" s="1237"/>
      <c r="CA10" s="1237"/>
      <c r="CB10" s="1237"/>
      <c r="CC10" s="1237"/>
      <c r="CD10" s="1237"/>
      <c r="CE10" s="1237"/>
      <c r="CF10" s="1237"/>
      <c r="CG10" s="1237"/>
      <c r="CH10" s="1237"/>
      <c r="CI10" s="1237"/>
      <c r="CJ10" s="1239">
        <f t="shared" si="6"/>
        <v>0</v>
      </c>
    </row>
    <row r="11" spans="2:88" hidden="1">
      <c r="B11" s="1223"/>
      <c r="C11" s="1223"/>
      <c r="D11" s="1223">
        <v>6</v>
      </c>
      <c r="E11" s="1223" t="s">
        <v>428</v>
      </c>
      <c r="F11" s="1229" t="s">
        <v>392</v>
      </c>
      <c r="G11" s="1223" t="s">
        <v>1406</v>
      </c>
      <c r="H11" s="1223" t="s">
        <v>393</v>
      </c>
      <c r="I11" s="1223">
        <v>626</v>
      </c>
      <c r="J11" s="1223">
        <v>677</v>
      </c>
      <c r="K11" s="1223">
        <v>677</v>
      </c>
      <c r="L11" s="1241">
        <f t="shared" si="0"/>
        <v>1.0814696485623003</v>
      </c>
      <c r="M11" s="1223">
        <v>677</v>
      </c>
      <c r="N11" s="1223">
        <v>677</v>
      </c>
      <c r="O11" s="1224">
        <v>641</v>
      </c>
      <c r="P11" s="1223">
        <v>0</v>
      </c>
      <c r="Q11" s="1223">
        <f t="shared" si="1"/>
        <v>36</v>
      </c>
      <c r="R11" s="1223">
        <v>30</v>
      </c>
      <c r="S11" s="1225">
        <f t="shared" si="2"/>
        <v>6</v>
      </c>
      <c r="T11" s="1240">
        <f t="shared" si="3"/>
        <v>5.3175775480059084E-2</v>
      </c>
      <c r="U11" s="250">
        <f t="shared" si="4"/>
        <v>8.8626292466765146E-3</v>
      </c>
      <c r="V11" s="1400"/>
      <c r="W11" s="1232"/>
      <c r="X11" s="1233" t="s">
        <v>428</v>
      </c>
      <c r="Y11" s="1233" t="s">
        <v>393</v>
      </c>
      <c r="Z11" s="1235">
        <v>1</v>
      </c>
      <c r="AA11" s="1233"/>
      <c r="AB11" s="1233"/>
      <c r="AC11" s="1235">
        <v>2</v>
      </c>
      <c r="AD11" s="1233"/>
      <c r="AE11" s="1233"/>
      <c r="AF11" s="1235">
        <v>3</v>
      </c>
      <c r="AG11" s="1233"/>
      <c r="AH11" s="1233"/>
      <c r="AI11" s="1233"/>
      <c r="AJ11" s="1233"/>
      <c r="AK11" s="1233"/>
      <c r="AL11" s="1234">
        <f t="shared" si="5"/>
        <v>6</v>
      </c>
      <c r="AM11" s="1400"/>
      <c r="AN11" s="1237"/>
      <c r="AO11" s="1237" t="s">
        <v>428</v>
      </c>
      <c r="AP11" s="1237" t="s">
        <v>393</v>
      </c>
      <c r="AQ11" s="1237"/>
      <c r="AR11" s="1237"/>
      <c r="AS11" s="1237"/>
      <c r="AT11" s="1237"/>
      <c r="AU11" s="1237"/>
      <c r="AV11" s="1237"/>
      <c r="AW11" s="1237"/>
      <c r="AX11" s="1237"/>
      <c r="AY11" s="1237"/>
      <c r="AZ11" s="1237"/>
      <c r="BA11" s="1237"/>
      <c r="BB11" s="1237"/>
      <c r="BC11" s="1238">
        <v>2</v>
      </c>
      <c r="BD11" s="1238">
        <v>10</v>
      </c>
      <c r="BE11" s="1238">
        <v>6</v>
      </c>
      <c r="BF11" s="1238">
        <v>9</v>
      </c>
      <c r="BG11" s="1238">
        <v>3</v>
      </c>
      <c r="BH11" s="1238">
        <v>3</v>
      </c>
      <c r="BI11" s="1237"/>
      <c r="BJ11" s="1237"/>
      <c r="BK11" s="1237"/>
      <c r="BL11" s="1237"/>
      <c r="BM11" s="1237"/>
      <c r="BN11" s="1237"/>
      <c r="BO11" s="1237"/>
      <c r="BP11" s="1237"/>
      <c r="BQ11" s="1237"/>
      <c r="BR11" s="1237"/>
      <c r="BS11" s="1237"/>
      <c r="BT11" s="1237"/>
      <c r="BU11" s="1237"/>
      <c r="BV11" s="1237"/>
      <c r="BW11" s="1237"/>
      <c r="BX11" s="1237"/>
      <c r="BY11" s="1237"/>
      <c r="BZ11" s="1237"/>
      <c r="CA11" s="1237"/>
      <c r="CB11" s="1237"/>
      <c r="CC11" s="1237"/>
      <c r="CD11" s="1237"/>
      <c r="CE11" s="1237"/>
      <c r="CF11" s="1237"/>
      <c r="CG11" s="1237"/>
      <c r="CH11" s="1237"/>
      <c r="CI11" s="1237"/>
      <c r="CJ11" s="1239">
        <f t="shared" si="6"/>
        <v>33</v>
      </c>
    </row>
    <row r="12" spans="2:88" hidden="1">
      <c r="B12" s="1226"/>
      <c r="C12" s="1226"/>
      <c r="D12" s="1226">
        <v>6</v>
      </c>
      <c r="E12" s="1226" t="s">
        <v>429</v>
      </c>
      <c r="F12" s="1230" t="s">
        <v>395</v>
      </c>
      <c r="G12" s="1226" t="s">
        <v>1406</v>
      </c>
      <c r="H12" s="1226" t="s">
        <v>312</v>
      </c>
      <c r="I12" s="1226">
        <v>494</v>
      </c>
      <c r="J12" s="1226">
        <v>523</v>
      </c>
      <c r="K12" s="1226">
        <v>523</v>
      </c>
      <c r="L12" s="1241">
        <f t="shared" si="0"/>
        <v>1.0587044534412955</v>
      </c>
      <c r="M12" s="1226">
        <v>523</v>
      </c>
      <c r="N12" s="1226">
        <v>523</v>
      </c>
      <c r="O12" s="1227">
        <v>506</v>
      </c>
      <c r="P12" s="1226">
        <v>0</v>
      </c>
      <c r="Q12" s="1226">
        <f t="shared" si="1"/>
        <v>17</v>
      </c>
      <c r="R12" s="1226">
        <v>17</v>
      </c>
      <c r="S12" s="1225">
        <f t="shared" si="2"/>
        <v>0</v>
      </c>
      <c r="T12" s="1240">
        <f t="shared" si="3"/>
        <v>3.2504780114722756E-2</v>
      </c>
      <c r="U12" s="250">
        <f t="shared" si="4"/>
        <v>0</v>
      </c>
      <c r="V12" s="1400"/>
      <c r="W12" s="1232"/>
      <c r="X12" s="1233"/>
      <c r="Y12" s="1233"/>
      <c r="Z12" s="1233"/>
      <c r="AA12" s="1233"/>
      <c r="AB12" s="1233"/>
      <c r="AC12" s="1233"/>
      <c r="AD12" s="1233"/>
      <c r="AE12" s="1233"/>
      <c r="AF12" s="1233"/>
      <c r="AG12" s="1233"/>
      <c r="AH12" s="1233"/>
      <c r="AI12" s="1233"/>
      <c r="AJ12" s="1233"/>
      <c r="AK12" s="1233"/>
      <c r="AL12" s="1234">
        <f t="shared" si="5"/>
        <v>0</v>
      </c>
      <c r="AM12" s="1400"/>
      <c r="AN12" s="1237"/>
      <c r="AO12" s="1237" t="s">
        <v>429</v>
      </c>
      <c r="AP12" s="1237" t="s">
        <v>312</v>
      </c>
      <c r="AQ12" s="1237"/>
      <c r="AR12" s="1237"/>
      <c r="AS12" s="1237"/>
      <c r="AT12" s="1237"/>
      <c r="AU12" s="1237"/>
      <c r="AV12" s="1237"/>
      <c r="AW12" s="1237"/>
      <c r="AX12" s="1237"/>
      <c r="AY12" s="1237"/>
      <c r="AZ12" s="1237"/>
      <c r="BA12" s="1237"/>
      <c r="BB12" s="1237"/>
      <c r="BC12" s="1238">
        <v>2</v>
      </c>
      <c r="BD12" s="1238">
        <v>4</v>
      </c>
      <c r="BE12" s="1238">
        <v>5</v>
      </c>
      <c r="BF12" s="1238">
        <v>2</v>
      </c>
      <c r="BG12" s="1238">
        <v>4</v>
      </c>
      <c r="BH12" s="1238">
        <v>4</v>
      </c>
      <c r="BI12" s="1237"/>
      <c r="BJ12" s="1237"/>
      <c r="BK12" s="1237"/>
      <c r="BL12" s="1237"/>
      <c r="BM12" s="1237"/>
      <c r="BN12" s="1237"/>
      <c r="BO12" s="1237"/>
      <c r="BP12" s="1237"/>
      <c r="BQ12" s="1237"/>
      <c r="BR12" s="1237"/>
      <c r="BS12" s="1237"/>
      <c r="BT12" s="1237"/>
      <c r="BU12" s="1237"/>
      <c r="BV12" s="1237"/>
      <c r="BW12" s="1237"/>
      <c r="BX12" s="1237"/>
      <c r="BY12" s="1237"/>
      <c r="BZ12" s="1237"/>
      <c r="CA12" s="1237"/>
      <c r="CB12" s="1237"/>
      <c r="CC12" s="1237"/>
      <c r="CD12" s="1237"/>
      <c r="CE12" s="1237"/>
      <c r="CF12" s="1237"/>
      <c r="CG12" s="1237"/>
      <c r="CH12" s="1237"/>
      <c r="CI12" s="1237"/>
      <c r="CJ12" s="1239">
        <f t="shared" si="6"/>
        <v>21</v>
      </c>
    </row>
    <row r="13" spans="2:88" hidden="1">
      <c r="B13" s="1223"/>
      <c r="C13" s="1223"/>
      <c r="D13" s="1223">
        <v>2</v>
      </c>
      <c r="E13" s="1223" t="s">
        <v>1496</v>
      </c>
      <c r="F13" s="1229" t="s">
        <v>1497</v>
      </c>
      <c r="G13" s="1223" t="s">
        <v>1488</v>
      </c>
      <c r="H13" s="1223" t="s">
        <v>1498</v>
      </c>
      <c r="I13" s="1223">
        <v>942</v>
      </c>
      <c r="J13" s="1223">
        <v>965</v>
      </c>
      <c r="K13" s="1223">
        <v>965</v>
      </c>
      <c r="L13" s="1241">
        <f t="shared" si="0"/>
        <v>1.0244161358811041</v>
      </c>
      <c r="M13" s="1223">
        <v>965</v>
      </c>
      <c r="N13" s="1223">
        <v>965</v>
      </c>
      <c r="O13" s="1224">
        <v>942</v>
      </c>
      <c r="P13" s="1223">
        <v>1</v>
      </c>
      <c r="Q13" s="1223">
        <f t="shared" si="1"/>
        <v>22</v>
      </c>
      <c r="R13" s="1223">
        <v>12</v>
      </c>
      <c r="S13" s="1225">
        <f t="shared" si="2"/>
        <v>10</v>
      </c>
      <c r="T13" s="1240">
        <f t="shared" si="3"/>
        <v>2.2797927461139896E-2</v>
      </c>
      <c r="U13" s="250">
        <f t="shared" si="4"/>
        <v>1.0362694300518135E-2</v>
      </c>
      <c r="V13" s="1400"/>
      <c r="W13" s="1232"/>
      <c r="X13" s="1233" t="s">
        <v>1496</v>
      </c>
      <c r="Y13" s="1233" t="s">
        <v>1498</v>
      </c>
      <c r="Z13" s="1235">
        <v>1</v>
      </c>
      <c r="AA13" s="1233"/>
      <c r="AB13" s="1235">
        <v>3</v>
      </c>
      <c r="AC13" s="1233"/>
      <c r="AD13" s="1235">
        <v>1</v>
      </c>
      <c r="AE13" s="1235">
        <v>5</v>
      </c>
      <c r="AF13" s="1233"/>
      <c r="AG13" s="1233"/>
      <c r="AH13" s="1233"/>
      <c r="AI13" s="1233"/>
      <c r="AJ13" s="1233"/>
      <c r="AK13" s="1233"/>
      <c r="AL13" s="1234">
        <f t="shared" si="5"/>
        <v>10</v>
      </c>
      <c r="AM13" s="1400"/>
      <c r="AN13" s="1237"/>
      <c r="AO13" s="1237" t="s">
        <v>1496</v>
      </c>
      <c r="AP13" s="1237" t="s">
        <v>1498</v>
      </c>
      <c r="AQ13" s="1237"/>
      <c r="AR13" s="1237"/>
      <c r="AS13" s="1237"/>
      <c r="AT13" s="1237"/>
      <c r="AU13" s="1237"/>
      <c r="AV13" s="1237"/>
      <c r="AW13" s="1237"/>
      <c r="AX13" s="1237"/>
      <c r="AY13" s="1237"/>
      <c r="AZ13" s="1237"/>
      <c r="BA13" s="1237"/>
      <c r="BB13" s="1237"/>
      <c r="BC13" s="1237"/>
      <c r="BD13" s="1237"/>
      <c r="BE13" s="1237"/>
      <c r="BF13" s="1237"/>
      <c r="BG13" s="1237"/>
      <c r="BH13" s="1237"/>
      <c r="BI13" s="1237"/>
      <c r="BJ13" s="1237"/>
      <c r="BK13" s="1237"/>
      <c r="BL13" s="1237"/>
      <c r="BM13" s="1237"/>
      <c r="BN13" s="1237"/>
      <c r="BO13" s="1237"/>
      <c r="BP13" s="1237"/>
      <c r="BQ13" s="1237"/>
      <c r="BR13" s="1237"/>
      <c r="BS13" s="1238">
        <v>2</v>
      </c>
      <c r="BT13" s="1238">
        <v>1</v>
      </c>
      <c r="BU13" s="1238">
        <v>2</v>
      </c>
      <c r="BV13" s="1237"/>
      <c r="BW13" s="1238">
        <v>3</v>
      </c>
      <c r="BX13" s="1238">
        <v>2</v>
      </c>
      <c r="BY13" s="1237"/>
      <c r="BZ13" s="1238">
        <v>1</v>
      </c>
      <c r="CA13" s="1238">
        <v>1</v>
      </c>
      <c r="CB13" s="1237"/>
      <c r="CC13" s="1237"/>
      <c r="CD13" s="1237"/>
      <c r="CE13" s="1237"/>
      <c r="CF13" s="1237"/>
      <c r="CG13" s="1237"/>
      <c r="CH13" s="1237"/>
      <c r="CI13" s="1237"/>
      <c r="CJ13" s="1239">
        <f t="shared" si="6"/>
        <v>12</v>
      </c>
    </row>
    <row r="14" spans="2:88" hidden="1">
      <c r="B14" s="1226"/>
      <c r="C14" s="1226"/>
      <c r="D14" s="1226">
        <v>3</v>
      </c>
      <c r="E14" s="1226" t="s">
        <v>1499</v>
      </c>
      <c r="F14" s="1230" t="s">
        <v>1500</v>
      </c>
      <c r="G14" s="1226" t="s">
        <v>1488</v>
      </c>
      <c r="H14" s="1226" t="s">
        <v>1501</v>
      </c>
      <c r="I14" s="1226">
        <v>917</v>
      </c>
      <c r="J14" s="1226">
        <v>941</v>
      </c>
      <c r="K14" s="1226">
        <v>941</v>
      </c>
      <c r="L14" s="1241">
        <f t="shared" si="0"/>
        <v>1.0261723009814614</v>
      </c>
      <c r="M14" s="1226">
        <v>941</v>
      </c>
      <c r="N14" s="1226">
        <v>941</v>
      </c>
      <c r="O14" s="1227">
        <v>917</v>
      </c>
      <c r="P14" s="1226">
        <v>1</v>
      </c>
      <c r="Q14" s="1226">
        <f t="shared" si="1"/>
        <v>23</v>
      </c>
      <c r="R14" s="1226">
        <v>15</v>
      </c>
      <c r="S14" s="1225">
        <f t="shared" si="2"/>
        <v>8</v>
      </c>
      <c r="T14" s="1240">
        <f t="shared" si="3"/>
        <v>2.4442082890541977E-2</v>
      </c>
      <c r="U14" s="250">
        <f t="shared" si="4"/>
        <v>8.5015940488841653E-3</v>
      </c>
      <c r="V14" s="1400"/>
      <c r="W14" s="1232"/>
      <c r="X14" s="1233" t="s">
        <v>1499</v>
      </c>
      <c r="Y14" s="1233" t="s">
        <v>1501</v>
      </c>
      <c r="Z14" s="1233"/>
      <c r="AA14" s="1233"/>
      <c r="AB14" s="1235">
        <v>5</v>
      </c>
      <c r="AC14" s="1235">
        <v>3</v>
      </c>
      <c r="AD14" s="1233"/>
      <c r="AE14" s="1233"/>
      <c r="AF14" s="1233"/>
      <c r="AG14" s="1233"/>
      <c r="AH14" s="1233"/>
      <c r="AI14" s="1233"/>
      <c r="AJ14" s="1233"/>
      <c r="AK14" s="1233"/>
      <c r="AL14" s="1234">
        <f t="shared" si="5"/>
        <v>8</v>
      </c>
      <c r="AM14" s="1400"/>
      <c r="AN14" s="1237"/>
      <c r="AO14" s="1237" t="s">
        <v>1502</v>
      </c>
      <c r="AP14" s="1237" t="s">
        <v>1504</v>
      </c>
      <c r="AQ14" s="1237"/>
      <c r="AR14" s="1237"/>
      <c r="AS14" s="1237"/>
      <c r="AT14" s="1237"/>
      <c r="AU14" s="1237"/>
      <c r="AV14" s="1237"/>
      <c r="AW14" s="1237"/>
      <c r="AX14" s="1237"/>
      <c r="AY14" s="1237"/>
      <c r="AZ14" s="1237"/>
      <c r="BA14" s="1237"/>
      <c r="BB14" s="1237"/>
      <c r="BC14" s="1238">
        <v>2</v>
      </c>
      <c r="BD14" s="1237"/>
      <c r="BE14" s="1237"/>
      <c r="BF14" s="1237"/>
      <c r="BG14" s="1238">
        <v>2</v>
      </c>
      <c r="BH14" s="1238">
        <v>1</v>
      </c>
      <c r="BI14" s="1237"/>
      <c r="BJ14" s="1237"/>
      <c r="BK14" s="1237"/>
      <c r="BL14" s="1237"/>
      <c r="BM14" s="1237"/>
      <c r="BN14" s="1237"/>
      <c r="BO14" s="1237"/>
      <c r="BP14" s="1237"/>
      <c r="BQ14" s="1237"/>
      <c r="BR14" s="1237"/>
      <c r="BS14" s="1237"/>
      <c r="BT14" s="1237"/>
      <c r="BU14" s="1237"/>
      <c r="BV14" s="1237"/>
      <c r="BW14" s="1237"/>
      <c r="BX14" s="1237"/>
      <c r="BY14" s="1237"/>
      <c r="BZ14" s="1237"/>
      <c r="CA14" s="1237"/>
      <c r="CB14" s="1237"/>
      <c r="CC14" s="1237"/>
      <c r="CD14" s="1237"/>
      <c r="CE14" s="1237"/>
      <c r="CF14" s="1237"/>
      <c r="CG14" s="1237"/>
      <c r="CH14" s="1237"/>
      <c r="CI14" s="1237"/>
      <c r="CJ14" s="1239">
        <f t="shared" si="6"/>
        <v>5</v>
      </c>
    </row>
    <row r="15" spans="2:88" hidden="1">
      <c r="B15" s="1223"/>
      <c r="C15" s="1223"/>
      <c r="D15" s="1223">
        <v>1</v>
      </c>
      <c r="E15" s="1223" t="s">
        <v>1502</v>
      </c>
      <c r="F15" s="1229" t="s">
        <v>1503</v>
      </c>
      <c r="G15" s="1223" t="s">
        <v>1488</v>
      </c>
      <c r="H15" s="1223" t="s">
        <v>1504</v>
      </c>
      <c r="I15" s="1223">
        <v>665</v>
      </c>
      <c r="J15" s="1223">
        <v>684</v>
      </c>
      <c r="K15" s="1223">
        <v>684</v>
      </c>
      <c r="L15" s="1241">
        <f t="shared" si="0"/>
        <v>1.0285714285714285</v>
      </c>
      <c r="M15" s="1223">
        <v>684</v>
      </c>
      <c r="N15" s="1223">
        <v>684</v>
      </c>
      <c r="O15" s="1224">
        <v>665</v>
      </c>
      <c r="P15" s="1223">
        <v>1</v>
      </c>
      <c r="Q15" s="1223">
        <f t="shared" si="1"/>
        <v>18</v>
      </c>
      <c r="R15" s="1223">
        <v>5</v>
      </c>
      <c r="S15" s="1225">
        <f t="shared" si="2"/>
        <v>13</v>
      </c>
      <c r="T15" s="1240">
        <f t="shared" si="3"/>
        <v>2.6315789473684209E-2</v>
      </c>
      <c r="U15" s="250">
        <f t="shared" si="4"/>
        <v>1.9005847953216373E-2</v>
      </c>
      <c r="V15" s="1400"/>
      <c r="W15" s="1232"/>
      <c r="X15" s="1233" t="s">
        <v>1502</v>
      </c>
      <c r="Y15" s="1233" t="s">
        <v>1504</v>
      </c>
      <c r="Z15" s="1235">
        <v>3</v>
      </c>
      <c r="AA15" s="1235">
        <v>2</v>
      </c>
      <c r="AB15" s="1235">
        <v>1</v>
      </c>
      <c r="AC15" s="1235">
        <v>2</v>
      </c>
      <c r="AD15" s="1233"/>
      <c r="AE15" s="1233"/>
      <c r="AF15" s="1235">
        <v>5</v>
      </c>
      <c r="AG15" s="1233"/>
      <c r="AH15" s="1233"/>
      <c r="AI15" s="1233"/>
      <c r="AJ15" s="1233"/>
      <c r="AK15" s="1233"/>
      <c r="AL15" s="1234">
        <f t="shared" si="5"/>
        <v>13</v>
      </c>
      <c r="AM15" s="1400"/>
      <c r="AN15" s="1237"/>
      <c r="AO15" s="1237"/>
      <c r="AP15" s="1237"/>
      <c r="AQ15" s="1237"/>
      <c r="AR15" s="1237"/>
      <c r="AS15" s="1237"/>
      <c r="AT15" s="1237"/>
      <c r="AU15" s="1237"/>
      <c r="AV15" s="1237"/>
      <c r="AW15" s="1237"/>
      <c r="AX15" s="1237"/>
      <c r="AY15" s="1237"/>
      <c r="AZ15" s="1237"/>
      <c r="BA15" s="1237"/>
      <c r="BB15" s="1237"/>
      <c r="BC15" s="1237"/>
      <c r="BD15" s="1237"/>
      <c r="BE15" s="1237"/>
      <c r="BF15" s="1237"/>
      <c r="BG15" s="1237"/>
      <c r="BH15" s="1237"/>
      <c r="BI15" s="1237"/>
      <c r="BJ15" s="1237"/>
      <c r="BK15" s="1237"/>
      <c r="BL15" s="1237"/>
      <c r="BM15" s="1237"/>
      <c r="BN15" s="1237"/>
      <c r="BO15" s="1237"/>
      <c r="BP15" s="1237"/>
      <c r="BQ15" s="1237"/>
      <c r="BR15" s="1237"/>
      <c r="BS15" s="1237"/>
      <c r="BT15" s="1237"/>
      <c r="BU15" s="1237"/>
      <c r="BV15" s="1237"/>
      <c r="BW15" s="1237"/>
      <c r="BX15" s="1237"/>
      <c r="BY15" s="1237"/>
      <c r="BZ15" s="1237"/>
      <c r="CA15" s="1237"/>
      <c r="CB15" s="1237"/>
      <c r="CC15" s="1237"/>
      <c r="CD15" s="1237"/>
      <c r="CE15" s="1237"/>
      <c r="CF15" s="1237"/>
      <c r="CG15" s="1237"/>
      <c r="CH15" s="1237"/>
      <c r="CI15" s="1237"/>
      <c r="CJ15" s="1239">
        <f t="shared" si="6"/>
        <v>0</v>
      </c>
    </row>
    <row r="16" spans="2:88" hidden="1">
      <c r="B16" s="1226"/>
      <c r="C16" s="1226"/>
      <c r="D16" s="1226">
        <v>2</v>
      </c>
      <c r="E16" s="1226" t="s">
        <v>1506</v>
      </c>
      <c r="F16" s="1230" t="s">
        <v>1507</v>
      </c>
      <c r="G16" s="1226" t="s">
        <v>1488</v>
      </c>
      <c r="H16" s="1226" t="s">
        <v>1508</v>
      </c>
      <c r="I16" s="1226">
        <v>943</v>
      </c>
      <c r="J16" s="1226">
        <v>967</v>
      </c>
      <c r="K16" s="1226">
        <v>967</v>
      </c>
      <c r="L16" s="1241">
        <f t="shared" si="0"/>
        <v>1.0254506892895017</v>
      </c>
      <c r="M16" s="1226">
        <v>967</v>
      </c>
      <c r="N16" s="1226">
        <v>967</v>
      </c>
      <c r="O16" s="1227">
        <v>943</v>
      </c>
      <c r="P16" s="1226">
        <v>1</v>
      </c>
      <c r="Q16" s="1226">
        <f t="shared" si="1"/>
        <v>23</v>
      </c>
      <c r="R16" s="1226">
        <v>15</v>
      </c>
      <c r="S16" s="1225">
        <f t="shared" si="2"/>
        <v>8</v>
      </c>
      <c r="T16" s="1240">
        <f t="shared" si="3"/>
        <v>2.3784901758014478E-2</v>
      </c>
      <c r="U16" s="250">
        <f t="shared" si="4"/>
        <v>8.2730093071354711E-3</v>
      </c>
      <c r="V16" s="1400"/>
      <c r="W16" s="1232"/>
      <c r="X16" s="1233" t="s">
        <v>1506</v>
      </c>
      <c r="Y16" s="1233" t="s">
        <v>1508</v>
      </c>
      <c r="Z16" s="1233"/>
      <c r="AA16" s="1233"/>
      <c r="AB16" s="1235">
        <v>2</v>
      </c>
      <c r="AC16" s="1233"/>
      <c r="AD16" s="1235">
        <v>2</v>
      </c>
      <c r="AE16" s="1235">
        <v>4</v>
      </c>
      <c r="AF16" s="1233"/>
      <c r="AG16" s="1233"/>
      <c r="AH16" s="1233"/>
      <c r="AI16" s="1233"/>
      <c r="AJ16" s="1233"/>
      <c r="AK16" s="1233"/>
      <c r="AL16" s="1234">
        <f t="shared" si="5"/>
        <v>8</v>
      </c>
      <c r="AM16" s="1400"/>
      <c r="AN16" s="1237"/>
      <c r="AO16" s="1237"/>
      <c r="AP16" s="1237"/>
      <c r="AQ16" s="1237"/>
      <c r="AR16" s="1237"/>
      <c r="AS16" s="1237"/>
      <c r="AT16" s="1237"/>
      <c r="AU16" s="1237"/>
      <c r="AV16" s="1237"/>
      <c r="AW16" s="1237"/>
      <c r="AX16" s="1237"/>
      <c r="AY16" s="1237"/>
      <c r="AZ16" s="1237"/>
      <c r="BA16" s="1237"/>
      <c r="BB16" s="1237"/>
      <c r="BC16" s="1237"/>
      <c r="BD16" s="1237"/>
      <c r="BE16" s="1237"/>
      <c r="BF16" s="1237"/>
      <c r="BG16" s="1237"/>
      <c r="BH16" s="1237"/>
      <c r="BI16" s="1237"/>
      <c r="BJ16" s="1237"/>
      <c r="BK16" s="1237"/>
      <c r="BL16" s="1237"/>
      <c r="BM16" s="1237"/>
      <c r="BN16" s="1237"/>
      <c r="BO16" s="1237"/>
      <c r="BP16" s="1237"/>
      <c r="BQ16" s="1237"/>
      <c r="BR16" s="1237"/>
      <c r="BS16" s="1237"/>
      <c r="BT16" s="1237"/>
      <c r="BU16" s="1237"/>
      <c r="BV16" s="1237"/>
      <c r="BW16" s="1237"/>
      <c r="BX16" s="1237"/>
      <c r="BY16" s="1237"/>
      <c r="BZ16" s="1237"/>
      <c r="CA16" s="1237"/>
      <c r="CB16" s="1237"/>
      <c r="CC16" s="1237"/>
      <c r="CD16" s="1237"/>
      <c r="CE16" s="1237"/>
      <c r="CF16" s="1237"/>
      <c r="CG16" s="1237"/>
      <c r="CH16" s="1237"/>
      <c r="CI16" s="1237"/>
      <c r="CJ16" s="1239">
        <f t="shared" si="6"/>
        <v>0</v>
      </c>
    </row>
    <row r="17" spans="2:88" hidden="1">
      <c r="B17" s="1223"/>
      <c r="C17" s="1223"/>
      <c r="D17" s="1223">
        <v>2</v>
      </c>
      <c r="E17" s="1223" t="s">
        <v>1509</v>
      </c>
      <c r="F17" s="1229" t="s">
        <v>1510</v>
      </c>
      <c r="G17" s="1223" t="s">
        <v>1488</v>
      </c>
      <c r="H17" s="1223" t="s">
        <v>1511</v>
      </c>
      <c r="I17" s="1223">
        <v>876</v>
      </c>
      <c r="J17" s="1223">
        <v>908</v>
      </c>
      <c r="K17" s="1223">
        <v>908</v>
      </c>
      <c r="L17" s="1241">
        <f t="shared" si="0"/>
        <v>1.0365296803652968</v>
      </c>
      <c r="M17" s="1223">
        <v>908</v>
      </c>
      <c r="N17" s="1223">
        <v>908</v>
      </c>
      <c r="O17" s="1224">
        <v>876</v>
      </c>
      <c r="P17" s="1223">
        <v>1</v>
      </c>
      <c r="Q17" s="1223">
        <f t="shared" si="1"/>
        <v>31</v>
      </c>
      <c r="R17" s="1223">
        <v>24</v>
      </c>
      <c r="S17" s="1225">
        <f t="shared" si="2"/>
        <v>7</v>
      </c>
      <c r="T17" s="1240">
        <f t="shared" si="3"/>
        <v>3.4140969162995596E-2</v>
      </c>
      <c r="U17" s="250">
        <f t="shared" si="4"/>
        <v>7.709251101321586E-3</v>
      </c>
      <c r="V17" s="1400"/>
      <c r="W17" s="1232"/>
      <c r="X17" s="1233" t="s">
        <v>1509</v>
      </c>
      <c r="Y17" s="1233" t="s">
        <v>1511</v>
      </c>
      <c r="Z17" s="1235">
        <v>1</v>
      </c>
      <c r="AA17" s="1233"/>
      <c r="AB17" s="1235">
        <v>2</v>
      </c>
      <c r="AC17" s="1233"/>
      <c r="AD17" s="1235">
        <v>2</v>
      </c>
      <c r="AE17" s="1235">
        <v>2</v>
      </c>
      <c r="AF17" s="1233"/>
      <c r="AG17" s="1233"/>
      <c r="AH17" s="1233"/>
      <c r="AI17" s="1233"/>
      <c r="AJ17" s="1233"/>
      <c r="AK17" s="1233"/>
      <c r="AL17" s="1234">
        <f t="shared" si="5"/>
        <v>7</v>
      </c>
      <c r="AM17" s="1400"/>
      <c r="AN17" s="1237"/>
      <c r="AO17" s="1237"/>
      <c r="AP17" s="1237"/>
      <c r="AQ17" s="1237"/>
      <c r="AR17" s="1237"/>
      <c r="AS17" s="1237"/>
      <c r="AT17" s="1237"/>
      <c r="AU17" s="1237"/>
      <c r="AV17" s="1237"/>
      <c r="AW17" s="1237"/>
      <c r="AX17" s="1237"/>
      <c r="AY17" s="1237"/>
      <c r="AZ17" s="1237"/>
      <c r="BA17" s="1237"/>
      <c r="BB17" s="1237"/>
      <c r="BC17" s="1237"/>
      <c r="BD17" s="1237"/>
      <c r="BE17" s="1237"/>
      <c r="BF17" s="1237"/>
      <c r="BG17" s="1237"/>
      <c r="BH17" s="1237"/>
      <c r="BI17" s="1237"/>
      <c r="BJ17" s="1237"/>
      <c r="BK17" s="1237"/>
      <c r="BL17" s="1237"/>
      <c r="BM17" s="1237"/>
      <c r="BN17" s="1237"/>
      <c r="BO17" s="1237"/>
      <c r="BP17" s="1237"/>
      <c r="BQ17" s="1237"/>
      <c r="BR17" s="1237"/>
      <c r="BS17" s="1237"/>
      <c r="BT17" s="1237"/>
      <c r="BU17" s="1237"/>
      <c r="BV17" s="1237"/>
      <c r="BW17" s="1237"/>
      <c r="BX17" s="1237"/>
      <c r="BY17" s="1237"/>
      <c r="BZ17" s="1237"/>
      <c r="CA17" s="1237"/>
      <c r="CB17" s="1237"/>
      <c r="CC17" s="1237"/>
      <c r="CD17" s="1237"/>
      <c r="CE17" s="1237"/>
      <c r="CF17" s="1237"/>
      <c r="CG17" s="1237"/>
      <c r="CH17" s="1237"/>
      <c r="CI17" s="1237"/>
      <c r="CJ17" s="1239">
        <f t="shared" si="6"/>
        <v>0</v>
      </c>
    </row>
    <row r="18" spans="2:88" hidden="1">
      <c r="B18" s="1226"/>
      <c r="C18" s="1226"/>
      <c r="D18" s="1226">
        <v>2</v>
      </c>
      <c r="E18" s="1226" t="s">
        <v>1512</v>
      </c>
      <c r="F18" s="1230" t="s">
        <v>1510</v>
      </c>
      <c r="G18" s="1226" t="s">
        <v>1488</v>
      </c>
      <c r="H18" s="1226" t="s">
        <v>1513</v>
      </c>
      <c r="I18" s="1226">
        <v>698</v>
      </c>
      <c r="J18" s="1226">
        <v>723</v>
      </c>
      <c r="K18" s="1226">
        <v>723</v>
      </c>
      <c r="L18" s="1241">
        <f t="shared" si="0"/>
        <v>1.0358166189111748</v>
      </c>
      <c r="M18" s="1226">
        <v>723</v>
      </c>
      <c r="N18" s="1226">
        <v>723</v>
      </c>
      <c r="O18" s="1227">
        <v>698</v>
      </c>
      <c r="P18" s="1226">
        <v>1</v>
      </c>
      <c r="Q18" s="1226">
        <f t="shared" si="1"/>
        <v>24</v>
      </c>
      <c r="R18" s="1226">
        <v>19</v>
      </c>
      <c r="S18" s="1225">
        <f t="shared" si="2"/>
        <v>5</v>
      </c>
      <c r="T18" s="1240">
        <f t="shared" si="3"/>
        <v>3.3195020746887967E-2</v>
      </c>
      <c r="U18" s="250">
        <f t="shared" si="4"/>
        <v>6.9156293222683261E-3</v>
      </c>
      <c r="V18" s="1400"/>
      <c r="W18" s="1232"/>
      <c r="X18" s="1233" t="s">
        <v>1512</v>
      </c>
      <c r="Y18" s="1233" t="s">
        <v>1513</v>
      </c>
      <c r="Z18" s="1233"/>
      <c r="AA18" s="1233"/>
      <c r="AB18" s="1235">
        <v>3</v>
      </c>
      <c r="AC18" s="1233"/>
      <c r="AD18" s="1235">
        <v>1</v>
      </c>
      <c r="AE18" s="1235">
        <v>1</v>
      </c>
      <c r="AF18" s="1233"/>
      <c r="AG18" s="1233"/>
      <c r="AH18" s="1233"/>
      <c r="AI18" s="1233"/>
      <c r="AJ18" s="1233"/>
      <c r="AK18" s="1233"/>
      <c r="AL18" s="1234">
        <f t="shared" si="5"/>
        <v>5</v>
      </c>
      <c r="AM18" s="1400"/>
      <c r="AN18" s="1237"/>
      <c r="AO18" s="1237"/>
      <c r="AP18" s="1237"/>
      <c r="AQ18" s="1237"/>
      <c r="AR18" s="1237"/>
      <c r="AS18" s="1237"/>
      <c r="AT18" s="1237"/>
      <c r="AU18" s="1237"/>
      <c r="AV18" s="1237"/>
      <c r="AW18" s="1237"/>
      <c r="AX18" s="1237"/>
      <c r="AY18" s="1237"/>
      <c r="AZ18" s="1237"/>
      <c r="BA18" s="1237"/>
      <c r="BB18" s="1237"/>
      <c r="BC18" s="1237"/>
      <c r="BD18" s="1237"/>
      <c r="BE18" s="1237"/>
      <c r="BF18" s="1237"/>
      <c r="BG18" s="1237"/>
      <c r="BH18" s="1237"/>
      <c r="BI18" s="1237"/>
      <c r="BJ18" s="1237"/>
      <c r="BK18" s="1237"/>
      <c r="BL18" s="1237"/>
      <c r="BM18" s="1237"/>
      <c r="BN18" s="1237"/>
      <c r="BO18" s="1237"/>
      <c r="BP18" s="1237"/>
      <c r="BQ18" s="1237"/>
      <c r="BR18" s="1237"/>
      <c r="BS18" s="1237"/>
      <c r="BT18" s="1237"/>
      <c r="BU18" s="1237"/>
      <c r="BV18" s="1237"/>
      <c r="BW18" s="1237"/>
      <c r="BX18" s="1237"/>
      <c r="BY18" s="1237"/>
      <c r="BZ18" s="1237"/>
      <c r="CA18" s="1237"/>
      <c r="CB18" s="1237"/>
      <c r="CC18" s="1237"/>
      <c r="CD18" s="1237"/>
      <c r="CE18" s="1237"/>
      <c r="CF18" s="1237"/>
      <c r="CG18" s="1237"/>
      <c r="CH18" s="1237"/>
      <c r="CI18" s="1237"/>
      <c r="CJ18" s="1239">
        <f t="shared" si="6"/>
        <v>0</v>
      </c>
    </row>
    <row r="19" spans="2:88" hidden="1">
      <c r="B19" s="1223"/>
      <c r="C19" s="1223"/>
      <c r="D19" s="1223">
        <v>2</v>
      </c>
      <c r="E19" s="1223" t="s">
        <v>1514</v>
      </c>
      <c r="F19" s="1229" t="s">
        <v>1507</v>
      </c>
      <c r="G19" s="1223" t="s">
        <v>1488</v>
      </c>
      <c r="H19" s="1223" t="s">
        <v>1515</v>
      </c>
      <c r="I19" s="1223">
        <v>389</v>
      </c>
      <c r="J19" s="1223">
        <v>404</v>
      </c>
      <c r="K19" s="1223">
        <v>404</v>
      </c>
      <c r="L19" s="1241">
        <f t="shared" si="0"/>
        <v>1.038560411311054</v>
      </c>
      <c r="M19" s="1223">
        <v>404</v>
      </c>
      <c r="N19" s="1223">
        <v>404</v>
      </c>
      <c r="O19" s="1224">
        <v>389</v>
      </c>
      <c r="P19" s="1223">
        <v>1</v>
      </c>
      <c r="Q19" s="1223">
        <f t="shared" si="1"/>
        <v>14</v>
      </c>
      <c r="R19" s="1223">
        <v>11</v>
      </c>
      <c r="S19" s="1225">
        <f t="shared" si="2"/>
        <v>3</v>
      </c>
      <c r="T19" s="1240">
        <f t="shared" si="3"/>
        <v>3.4653465346534656E-2</v>
      </c>
      <c r="U19" s="250">
        <f t="shared" si="4"/>
        <v>7.4257425742574254E-3</v>
      </c>
      <c r="V19" s="1400"/>
      <c r="W19" s="1232"/>
      <c r="X19" s="1233" t="s">
        <v>1514</v>
      </c>
      <c r="Y19" s="1233" t="s">
        <v>1515</v>
      </c>
      <c r="Z19" s="1233"/>
      <c r="AA19" s="1233"/>
      <c r="AB19" s="1235">
        <v>1</v>
      </c>
      <c r="AC19" s="1235">
        <v>1</v>
      </c>
      <c r="AD19" s="1233"/>
      <c r="AE19" s="1235">
        <v>1</v>
      </c>
      <c r="AF19" s="1233"/>
      <c r="AG19" s="1233"/>
      <c r="AH19" s="1233"/>
      <c r="AI19" s="1233"/>
      <c r="AJ19" s="1233"/>
      <c r="AK19" s="1233"/>
      <c r="AL19" s="1234">
        <f t="shared" si="5"/>
        <v>3</v>
      </c>
      <c r="AM19" s="1400"/>
      <c r="AN19" s="1237"/>
      <c r="AO19" s="1237"/>
      <c r="AP19" s="1237"/>
      <c r="AQ19" s="1237"/>
      <c r="AR19" s="1237"/>
      <c r="AS19" s="1237"/>
      <c r="AT19" s="1237"/>
      <c r="AU19" s="1237"/>
      <c r="AV19" s="1237"/>
      <c r="AW19" s="1237"/>
      <c r="AX19" s="1237"/>
      <c r="AY19" s="1237"/>
      <c r="AZ19" s="1237"/>
      <c r="BA19" s="1237"/>
      <c r="BB19" s="1237"/>
      <c r="BC19" s="1237"/>
      <c r="BD19" s="1237"/>
      <c r="BE19" s="1237"/>
      <c r="BF19" s="1237"/>
      <c r="BG19" s="1237"/>
      <c r="BH19" s="1237"/>
      <c r="BI19" s="1237"/>
      <c r="BJ19" s="1237"/>
      <c r="BK19" s="1237"/>
      <c r="BL19" s="1237"/>
      <c r="BM19" s="1237"/>
      <c r="BN19" s="1237"/>
      <c r="BO19" s="1237"/>
      <c r="BP19" s="1237"/>
      <c r="BQ19" s="1237"/>
      <c r="BR19" s="1237"/>
      <c r="BS19" s="1237"/>
      <c r="BT19" s="1237"/>
      <c r="BU19" s="1237"/>
      <c r="BV19" s="1237"/>
      <c r="BW19" s="1237"/>
      <c r="BX19" s="1237"/>
      <c r="BY19" s="1237"/>
      <c r="BZ19" s="1237"/>
      <c r="CA19" s="1237"/>
      <c r="CB19" s="1237"/>
      <c r="CC19" s="1237"/>
      <c r="CD19" s="1237"/>
      <c r="CE19" s="1237"/>
      <c r="CF19" s="1237"/>
      <c r="CG19" s="1237"/>
      <c r="CH19" s="1237"/>
      <c r="CI19" s="1237"/>
      <c r="CJ19" s="1239">
        <f t="shared" si="6"/>
        <v>0</v>
      </c>
    </row>
    <row r="20" spans="2:88" hidden="1">
      <c r="B20" s="1226"/>
      <c r="C20" s="1226"/>
      <c r="D20" s="1226">
        <v>7</v>
      </c>
      <c r="E20" s="1226" t="s">
        <v>1516</v>
      </c>
      <c r="F20" s="1230" t="s">
        <v>1517</v>
      </c>
      <c r="G20" s="1226" t="s">
        <v>1488</v>
      </c>
      <c r="H20" s="1226" t="s">
        <v>1518</v>
      </c>
      <c r="I20" s="1226">
        <v>773</v>
      </c>
      <c r="J20" s="1226">
        <v>804</v>
      </c>
      <c r="K20" s="1226">
        <v>804</v>
      </c>
      <c r="L20" s="1241">
        <f t="shared" si="0"/>
        <v>1.0401034928848643</v>
      </c>
      <c r="M20" s="1226">
        <v>804</v>
      </c>
      <c r="N20" s="1226">
        <v>804</v>
      </c>
      <c r="O20" s="1227">
        <v>773</v>
      </c>
      <c r="P20" s="1226">
        <v>1</v>
      </c>
      <c r="Q20" s="1226">
        <f t="shared" si="1"/>
        <v>30</v>
      </c>
      <c r="R20" s="1226">
        <v>22</v>
      </c>
      <c r="S20" s="1225">
        <f t="shared" si="2"/>
        <v>8</v>
      </c>
      <c r="T20" s="1240">
        <f t="shared" si="3"/>
        <v>3.7313432835820892E-2</v>
      </c>
      <c r="U20" s="250">
        <f t="shared" si="4"/>
        <v>9.9502487562189053E-3</v>
      </c>
      <c r="V20" s="1400"/>
      <c r="W20" s="1232"/>
      <c r="X20" s="1233" t="s">
        <v>1516</v>
      </c>
      <c r="Y20" s="1233" t="s">
        <v>1518</v>
      </c>
      <c r="Z20" s="1235">
        <v>1</v>
      </c>
      <c r="AA20" s="1233"/>
      <c r="AB20" s="1235">
        <v>3</v>
      </c>
      <c r="AC20" s="1233"/>
      <c r="AD20" s="1235">
        <v>1</v>
      </c>
      <c r="AE20" s="1235">
        <v>2</v>
      </c>
      <c r="AF20" s="1235">
        <v>1</v>
      </c>
      <c r="AG20" s="1233"/>
      <c r="AH20" s="1233"/>
      <c r="AI20" s="1233"/>
      <c r="AJ20" s="1233"/>
      <c r="AK20" s="1233"/>
      <c r="AL20" s="1234">
        <f t="shared" si="5"/>
        <v>8</v>
      </c>
      <c r="AM20" s="1400"/>
      <c r="AN20" s="1237"/>
      <c r="AO20" s="1237"/>
      <c r="AP20" s="1237"/>
      <c r="AQ20" s="1237"/>
      <c r="AR20" s="1237"/>
      <c r="AS20" s="1237"/>
      <c r="AT20" s="1237"/>
      <c r="AU20" s="1237"/>
      <c r="AV20" s="1237"/>
      <c r="AW20" s="1237"/>
      <c r="AX20" s="1237"/>
      <c r="AY20" s="1237"/>
      <c r="AZ20" s="1237"/>
      <c r="BA20" s="1237"/>
      <c r="BB20" s="1237"/>
      <c r="BC20" s="1237"/>
      <c r="BD20" s="1237"/>
      <c r="BE20" s="1237"/>
      <c r="BF20" s="1237"/>
      <c r="BG20" s="1237"/>
      <c r="BH20" s="1237"/>
      <c r="BI20" s="1237"/>
      <c r="BJ20" s="1237"/>
      <c r="BK20" s="1237"/>
      <c r="BL20" s="1237"/>
      <c r="BM20" s="1237"/>
      <c r="BN20" s="1237"/>
      <c r="BO20" s="1237"/>
      <c r="BP20" s="1237"/>
      <c r="BQ20" s="1237"/>
      <c r="BR20" s="1237"/>
      <c r="BS20" s="1237"/>
      <c r="BT20" s="1237"/>
      <c r="BU20" s="1237"/>
      <c r="BV20" s="1237"/>
      <c r="BW20" s="1237"/>
      <c r="BX20" s="1237"/>
      <c r="BY20" s="1237"/>
      <c r="BZ20" s="1237"/>
      <c r="CA20" s="1237"/>
      <c r="CB20" s="1237"/>
      <c r="CC20" s="1237"/>
      <c r="CD20" s="1237"/>
      <c r="CE20" s="1237"/>
      <c r="CF20" s="1237"/>
      <c r="CG20" s="1237"/>
      <c r="CH20" s="1237"/>
      <c r="CI20" s="1237"/>
      <c r="CJ20" s="1239">
        <f t="shared" si="6"/>
        <v>0</v>
      </c>
    </row>
    <row r="21" spans="2:88" hidden="1">
      <c r="B21" s="1223"/>
      <c r="C21" s="1223"/>
      <c r="D21" s="1223">
        <v>5</v>
      </c>
      <c r="E21" s="1223" t="s">
        <v>444</v>
      </c>
      <c r="F21" s="1229" t="s">
        <v>445</v>
      </c>
      <c r="G21" s="1223" t="s">
        <v>1406</v>
      </c>
      <c r="H21" s="1223" t="s">
        <v>446</v>
      </c>
      <c r="I21" s="1223">
        <v>3362</v>
      </c>
      <c r="J21" s="1223">
        <v>3511</v>
      </c>
      <c r="K21" s="1223">
        <v>3511</v>
      </c>
      <c r="L21" s="1241">
        <f t="shared" si="0"/>
        <v>1.0443188578227245</v>
      </c>
      <c r="M21" s="1223">
        <v>3511</v>
      </c>
      <c r="N21" s="1223">
        <v>3511</v>
      </c>
      <c r="O21" s="1224">
        <v>3450</v>
      </c>
      <c r="P21" s="1223">
        <v>2</v>
      </c>
      <c r="Q21" s="1223">
        <f t="shared" si="1"/>
        <v>59</v>
      </c>
      <c r="R21" s="1223">
        <v>45</v>
      </c>
      <c r="S21" s="1225">
        <f t="shared" si="2"/>
        <v>14</v>
      </c>
      <c r="T21" s="1240">
        <f t="shared" si="3"/>
        <v>1.6804329250925662E-2</v>
      </c>
      <c r="U21" s="250">
        <f t="shared" si="4"/>
        <v>3.9874679578467669E-3</v>
      </c>
      <c r="V21" s="1400"/>
      <c r="W21" s="1232"/>
      <c r="X21" s="1233" t="s">
        <v>444</v>
      </c>
      <c r="Y21" s="1233" t="s">
        <v>446</v>
      </c>
      <c r="Z21" s="1235">
        <v>3</v>
      </c>
      <c r="AA21" s="1233"/>
      <c r="AB21" s="1235">
        <v>4</v>
      </c>
      <c r="AC21" s="1233"/>
      <c r="AD21" s="1235">
        <v>3</v>
      </c>
      <c r="AE21" s="1235">
        <v>2</v>
      </c>
      <c r="AF21" s="1235">
        <v>2</v>
      </c>
      <c r="AG21" s="1233"/>
      <c r="AH21" s="1233"/>
      <c r="AI21" s="1233"/>
      <c r="AJ21" s="1233"/>
      <c r="AK21" s="1233"/>
      <c r="AL21" s="1234">
        <f t="shared" si="5"/>
        <v>14</v>
      </c>
      <c r="AM21" s="1400"/>
      <c r="AN21" s="1237"/>
      <c r="AO21" s="1237" t="s">
        <v>444</v>
      </c>
      <c r="AP21" s="1237" t="s">
        <v>446</v>
      </c>
      <c r="AQ21" s="1237"/>
      <c r="AR21" s="1237"/>
      <c r="AS21" s="1237"/>
      <c r="AT21" s="1237"/>
      <c r="AU21" s="1237"/>
      <c r="AV21" s="1237"/>
      <c r="AW21" s="1237"/>
      <c r="AX21" s="1237"/>
      <c r="AY21" s="1237"/>
      <c r="AZ21" s="1237"/>
      <c r="BA21" s="1237"/>
      <c r="BB21" s="1238">
        <v>1</v>
      </c>
      <c r="BC21" s="1238">
        <v>5</v>
      </c>
      <c r="BD21" s="1238">
        <v>9</v>
      </c>
      <c r="BE21" s="1238">
        <v>7</v>
      </c>
      <c r="BF21" s="1238">
        <v>18</v>
      </c>
      <c r="BG21" s="1238">
        <v>5</v>
      </c>
      <c r="BH21" s="1237"/>
      <c r="BI21" s="1237"/>
      <c r="BJ21" s="1237"/>
      <c r="BK21" s="1237"/>
      <c r="BL21" s="1237"/>
      <c r="BM21" s="1237"/>
      <c r="BN21" s="1237"/>
      <c r="BO21" s="1237"/>
      <c r="BP21" s="1237"/>
      <c r="BQ21" s="1237"/>
      <c r="BR21" s="1237"/>
      <c r="BS21" s="1237"/>
      <c r="BT21" s="1237"/>
      <c r="BU21" s="1237"/>
      <c r="BV21" s="1237"/>
      <c r="BW21" s="1237"/>
      <c r="BX21" s="1237"/>
      <c r="BY21" s="1237"/>
      <c r="BZ21" s="1237"/>
      <c r="CA21" s="1237"/>
      <c r="CB21" s="1237"/>
      <c r="CC21" s="1237"/>
      <c r="CD21" s="1237"/>
      <c r="CE21" s="1237"/>
      <c r="CF21" s="1237"/>
      <c r="CG21" s="1237"/>
      <c r="CH21" s="1237"/>
      <c r="CI21" s="1237"/>
      <c r="CJ21" s="1239">
        <f t="shared" si="6"/>
        <v>45</v>
      </c>
    </row>
    <row r="22" spans="2:88" hidden="1">
      <c r="B22" s="1226"/>
      <c r="C22" s="1226"/>
      <c r="D22" s="1226">
        <v>9</v>
      </c>
      <c r="E22" s="1226" t="s">
        <v>1525</v>
      </c>
      <c r="F22" s="1230" t="s">
        <v>1524</v>
      </c>
      <c r="G22" s="1226" t="s">
        <v>1413</v>
      </c>
      <c r="H22" s="1226" t="s">
        <v>1526</v>
      </c>
      <c r="I22" s="1226">
        <v>100</v>
      </c>
      <c r="J22" s="1226">
        <v>1008</v>
      </c>
      <c r="K22" s="1226">
        <v>1008</v>
      </c>
      <c r="L22" s="1241">
        <f t="shared" si="0"/>
        <v>10.08</v>
      </c>
      <c r="M22" s="1226">
        <v>1008</v>
      </c>
      <c r="N22" s="1226">
        <v>1008</v>
      </c>
      <c r="O22" s="1227">
        <v>991</v>
      </c>
      <c r="P22" s="1226">
        <v>8</v>
      </c>
      <c r="Q22" s="1226">
        <f t="shared" si="1"/>
        <v>9</v>
      </c>
      <c r="R22" s="1226"/>
      <c r="S22" s="1225">
        <f t="shared" si="2"/>
        <v>9</v>
      </c>
      <c r="T22" s="1240">
        <f t="shared" si="3"/>
        <v>8.9285714285714281E-3</v>
      </c>
      <c r="U22" s="250">
        <f t="shared" si="4"/>
        <v>8.9285714285714281E-3</v>
      </c>
      <c r="V22" s="1400"/>
      <c r="W22" s="1232"/>
      <c r="X22" s="1233" t="s">
        <v>1525</v>
      </c>
      <c r="Y22" s="1233" t="s">
        <v>1526</v>
      </c>
      <c r="Z22" s="1233"/>
      <c r="AA22" s="1233"/>
      <c r="AB22" s="1235">
        <v>1</v>
      </c>
      <c r="AC22" s="1233"/>
      <c r="AD22" s="1235">
        <v>3</v>
      </c>
      <c r="AE22" s="1235">
        <v>5</v>
      </c>
      <c r="AF22" s="1233"/>
      <c r="AG22" s="1233"/>
      <c r="AH22" s="1233"/>
      <c r="AI22" s="1233"/>
      <c r="AJ22" s="1233"/>
      <c r="AK22" s="1233"/>
      <c r="AL22" s="1234">
        <f t="shared" si="5"/>
        <v>9</v>
      </c>
      <c r="AM22" s="1400"/>
      <c r="AN22" s="1237"/>
      <c r="AO22" s="1237"/>
      <c r="AP22" s="1237"/>
      <c r="AQ22" s="1237"/>
      <c r="AR22" s="1237"/>
      <c r="AS22" s="1237"/>
      <c r="AT22" s="1237"/>
      <c r="AU22" s="1237"/>
      <c r="AV22" s="1237"/>
      <c r="AW22" s="1237"/>
      <c r="AX22" s="1237"/>
      <c r="AY22" s="1237"/>
      <c r="AZ22" s="1237"/>
      <c r="BA22" s="1237"/>
      <c r="BB22" s="1237"/>
      <c r="BC22" s="1237"/>
      <c r="BD22" s="1237"/>
      <c r="BE22" s="1237"/>
      <c r="BF22" s="1237"/>
      <c r="BG22" s="1237"/>
      <c r="BH22" s="1237"/>
      <c r="BI22" s="1237"/>
      <c r="BJ22" s="1237"/>
      <c r="BK22" s="1237"/>
      <c r="BL22" s="1237"/>
      <c r="BM22" s="1237"/>
      <c r="BN22" s="1237"/>
      <c r="BO22" s="1237"/>
      <c r="BP22" s="1237"/>
      <c r="BQ22" s="1237"/>
      <c r="BR22" s="1237"/>
      <c r="BS22" s="1237"/>
      <c r="BT22" s="1237"/>
      <c r="BU22" s="1237"/>
      <c r="BV22" s="1237"/>
      <c r="BW22" s="1237"/>
      <c r="BX22" s="1237"/>
      <c r="BY22" s="1237"/>
      <c r="BZ22" s="1237"/>
      <c r="CA22" s="1237"/>
      <c r="CB22" s="1237"/>
      <c r="CC22" s="1237"/>
      <c r="CD22" s="1237"/>
      <c r="CE22" s="1237"/>
      <c r="CF22" s="1237"/>
      <c r="CG22" s="1237"/>
      <c r="CH22" s="1237"/>
      <c r="CI22" s="1237"/>
      <c r="CJ22" s="1239">
        <f t="shared" si="6"/>
        <v>0</v>
      </c>
    </row>
    <row r="23" spans="2:88" hidden="1">
      <c r="B23" s="1223"/>
      <c r="C23" s="1223"/>
      <c r="D23" s="1223">
        <v>5</v>
      </c>
      <c r="E23" s="1223" t="s">
        <v>1527</v>
      </c>
      <c r="F23" s="1229" t="s">
        <v>1528</v>
      </c>
      <c r="G23" s="1223" t="s">
        <v>1529</v>
      </c>
      <c r="H23" s="1223" t="s">
        <v>1530</v>
      </c>
      <c r="I23" s="1223">
        <v>3362</v>
      </c>
      <c r="J23" s="1223">
        <v>3499</v>
      </c>
      <c r="K23" s="1223">
        <v>3499</v>
      </c>
      <c r="L23" s="1241">
        <f t="shared" si="0"/>
        <v>1.0407495538370017</v>
      </c>
      <c r="M23" s="1223">
        <v>3499</v>
      </c>
      <c r="N23" s="1223">
        <v>3491</v>
      </c>
      <c r="O23" s="1224">
        <v>3455</v>
      </c>
      <c r="P23" s="1223">
        <v>2</v>
      </c>
      <c r="Q23" s="1223">
        <f t="shared" si="1"/>
        <v>34</v>
      </c>
      <c r="R23" s="1223">
        <v>23</v>
      </c>
      <c r="S23" s="1225">
        <f t="shared" si="2"/>
        <v>11</v>
      </c>
      <c r="T23" s="1240">
        <f t="shared" si="3"/>
        <v>9.7393297049556005E-3</v>
      </c>
      <c r="U23" s="250">
        <f t="shared" si="4"/>
        <v>3.150959610426812E-3</v>
      </c>
      <c r="V23" s="1400"/>
      <c r="W23" s="1232"/>
      <c r="X23" s="1233" t="s">
        <v>1527</v>
      </c>
      <c r="Y23" s="1233" t="s">
        <v>1530</v>
      </c>
      <c r="Z23" s="1233"/>
      <c r="AA23" s="1233"/>
      <c r="AB23" s="1235">
        <v>5</v>
      </c>
      <c r="AC23" s="1235">
        <v>3</v>
      </c>
      <c r="AD23" s="1233"/>
      <c r="AE23" s="1235">
        <v>1</v>
      </c>
      <c r="AF23" s="1235">
        <v>2</v>
      </c>
      <c r="AG23" s="1233"/>
      <c r="AH23" s="1233"/>
      <c r="AI23" s="1233"/>
      <c r="AJ23" s="1233"/>
      <c r="AK23" s="1233"/>
      <c r="AL23" s="1234">
        <f t="shared" si="5"/>
        <v>11</v>
      </c>
      <c r="AM23" s="1400"/>
      <c r="AN23" s="1237"/>
      <c r="AO23" s="1237"/>
      <c r="AP23" s="1237"/>
      <c r="AQ23" s="1237"/>
      <c r="AR23" s="1237"/>
      <c r="AS23" s="1237"/>
      <c r="AT23" s="1237"/>
      <c r="AU23" s="1237"/>
      <c r="AV23" s="1237"/>
      <c r="AW23" s="1237"/>
      <c r="AX23" s="1237"/>
      <c r="AY23" s="1237"/>
      <c r="AZ23" s="1237"/>
      <c r="BA23" s="1237"/>
      <c r="BB23" s="1237"/>
      <c r="BC23" s="1237"/>
      <c r="BD23" s="1237"/>
      <c r="BE23" s="1237"/>
      <c r="BF23" s="1237"/>
      <c r="BG23" s="1237"/>
      <c r="BH23" s="1237"/>
      <c r="BI23" s="1237"/>
      <c r="BJ23" s="1237"/>
      <c r="BK23" s="1237"/>
      <c r="BL23" s="1237"/>
      <c r="BM23" s="1237"/>
      <c r="BN23" s="1237"/>
      <c r="BO23" s="1237"/>
      <c r="BP23" s="1237"/>
      <c r="BQ23" s="1237"/>
      <c r="BR23" s="1237"/>
      <c r="BS23" s="1237"/>
      <c r="BT23" s="1237"/>
      <c r="BU23" s="1237"/>
      <c r="BV23" s="1237"/>
      <c r="BW23" s="1237"/>
      <c r="BX23" s="1237"/>
      <c r="BY23" s="1237"/>
      <c r="BZ23" s="1237"/>
      <c r="CA23" s="1237"/>
      <c r="CB23" s="1237"/>
      <c r="CC23" s="1237"/>
      <c r="CD23" s="1237"/>
      <c r="CE23" s="1237"/>
      <c r="CF23" s="1237"/>
      <c r="CG23" s="1237"/>
      <c r="CH23" s="1237"/>
      <c r="CI23" s="1237"/>
      <c r="CJ23" s="1239">
        <f t="shared" si="6"/>
        <v>0</v>
      </c>
    </row>
    <row r="24" spans="2:88" hidden="1">
      <c r="B24" s="1226"/>
      <c r="C24" s="1226"/>
      <c r="D24" s="1226">
        <v>2</v>
      </c>
      <c r="E24" s="1226" t="s">
        <v>1532</v>
      </c>
      <c r="F24" s="1230" t="s">
        <v>1533</v>
      </c>
      <c r="G24" s="1226" t="s">
        <v>1488</v>
      </c>
      <c r="H24" s="1226" t="s">
        <v>1534</v>
      </c>
      <c r="I24" s="1226">
        <v>791</v>
      </c>
      <c r="J24" s="1226">
        <v>817</v>
      </c>
      <c r="K24" s="1226">
        <v>817</v>
      </c>
      <c r="L24" s="1241">
        <f t="shared" si="0"/>
        <v>1.0328697850821744</v>
      </c>
      <c r="M24" s="1226">
        <v>817</v>
      </c>
      <c r="N24" s="1226">
        <v>817</v>
      </c>
      <c r="O24" s="1227">
        <v>791</v>
      </c>
      <c r="P24" s="1226">
        <v>1</v>
      </c>
      <c r="Q24" s="1226">
        <f t="shared" si="1"/>
        <v>25</v>
      </c>
      <c r="R24" s="1226">
        <v>20</v>
      </c>
      <c r="S24" s="1225">
        <f t="shared" si="2"/>
        <v>5</v>
      </c>
      <c r="T24" s="1240">
        <f t="shared" si="3"/>
        <v>3.0599755201958383E-2</v>
      </c>
      <c r="U24" s="250">
        <f t="shared" si="4"/>
        <v>6.1199510403916772E-3</v>
      </c>
      <c r="V24" s="1400"/>
      <c r="W24" s="1232"/>
      <c r="X24" s="1233" t="s">
        <v>1532</v>
      </c>
      <c r="Y24" s="1233" t="s">
        <v>1534</v>
      </c>
      <c r="Z24" s="1233"/>
      <c r="AA24" s="1233"/>
      <c r="AB24" s="1235">
        <v>3</v>
      </c>
      <c r="AC24" s="1233"/>
      <c r="AD24" s="1235">
        <v>2</v>
      </c>
      <c r="AE24" s="1233"/>
      <c r="AF24" s="1233"/>
      <c r="AG24" s="1233"/>
      <c r="AH24" s="1233"/>
      <c r="AI24" s="1233"/>
      <c r="AJ24" s="1233"/>
      <c r="AK24" s="1233"/>
      <c r="AL24" s="1234">
        <f t="shared" si="5"/>
        <v>5</v>
      </c>
      <c r="AM24" s="1400"/>
      <c r="AN24" s="1237"/>
      <c r="AO24" s="1237"/>
      <c r="AP24" s="1237"/>
      <c r="AQ24" s="1237"/>
      <c r="AR24" s="1237"/>
      <c r="AS24" s="1237"/>
      <c r="AT24" s="1237"/>
      <c r="AU24" s="1237"/>
      <c r="AV24" s="1237"/>
      <c r="AW24" s="1237"/>
      <c r="AX24" s="1237"/>
      <c r="AY24" s="1237"/>
      <c r="AZ24" s="1237"/>
      <c r="BA24" s="1237"/>
      <c r="BB24" s="1237"/>
      <c r="BC24" s="1237"/>
      <c r="BD24" s="1237"/>
      <c r="BE24" s="1237"/>
      <c r="BF24" s="1237"/>
      <c r="BG24" s="1237"/>
      <c r="BH24" s="1237"/>
      <c r="BI24" s="1237"/>
      <c r="BJ24" s="1237"/>
      <c r="BK24" s="1237"/>
      <c r="BL24" s="1237"/>
      <c r="BM24" s="1237"/>
      <c r="BN24" s="1237"/>
      <c r="BO24" s="1237"/>
      <c r="BP24" s="1237"/>
      <c r="BQ24" s="1237"/>
      <c r="BR24" s="1237"/>
      <c r="BS24" s="1237"/>
      <c r="BT24" s="1237"/>
      <c r="BU24" s="1237"/>
      <c r="BV24" s="1237"/>
      <c r="BW24" s="1237"/>
      <c r="BX24" s="1237"/>
      <c r="BY24" s="1237"/>
      <c r="BZ24" s="1237"/>
      <c r="CA24" s="1237"/>
      <c r="CB24" s="1237"/>
      <c r="CC24" s="1237"/>
      <c r="CD24" s="1237"/>
      <c r="CE24" s="1237"/>
      <c r="CF24" s="1237"/>
      <c r="CG24" s="1237"/>
      <c r="CH24" s="1237"/>
      <c r="CI24" s="1237"/>
      <c r="CJ24" s="1239">
        <f t="shared" si="6"/>
        <v>0</v>
      </c>
    </row>
    <row r="25" spans="2:88" hidden="1">
      <c r="B25" s="1223"/>
      <c r="C25" s="1223"/>
      <c r="D25" s="1223">
        <v>7</v>
      </c>
      <c r="E25" s="1223" t="s">
        <v>1535</v>
      </c>
      <c r="F25" s="1229" t="s">
        <v>1517</v>
      </c>
      <c r="G25" s="1223" t="s">
        <v>1488</v>
      </c>
      <c r="H25" s="1223" t="s">
        <v>1536</v>
      </c>
      <c r="I25" s="1223">
        <f>362+638</f>
        <v>1000</v>
      </c>
      <c r="J25" s="1223">
        <f>659+381</f>
        <v>1040</v>
      </c>
      <c r="K25" s="1223">
        <v>1040</v>
      </c>
      <c r="L25" s="1241">
        <f t="shared" si="0"/>
        <v>1.04</v>
      </c>
      <c r="M25" s="1223">
        <v>1040</v>
      </c>
      <c r="N25" s="1223">
        <v>1040</v>
      </c>
      <c r="O25" s="1224">
        <v>1000</v>
      </c>
      <c r="P25" s="1223">
        <v>2</v>
      </c>
      <c r="Q25" s="1223">
        <f t="shared" si="1"/>
        <v>38</v>
      </c>
      <c r="R25" s="1223">
        <v>28</v>
      </c>
      <c r="S25" s="1225">
        <f t="shared" si="2"/>
        <v>10</v>
      </c>
      <c r="T25" s="1240">
        <f t="shared" si="3"/>
        <v>3.653846153846154E-2</v>
      </c>
      <c r="U25" s="250">
        <f t="shared" si="4"/>
        <v>9.6153846153846159E-3</v>
      </c>
      <c r="V25" s="1400"/>
      <c r="W25" s="1232"/>
      <c r="X25" s="1233" t="s">
        <v>1535</v>
      </c>
      <c r="Y25" s="1233" t="s">
        <v>1536</v>
      </c>
      <c r="Z25" s="1233"/>
      <c r="AA25" s="1233"/>
      <c r="AB25" s="1235">
        <v>3</v>
      </c>
      <c r="AC25" s="1233"/>
      <c r="AD25" s="1235">
        <v>2</v>
      </c>
      <c r="AE25" s="1235">
        <v>1</v>
      </c>
      <c r="AF25" s="1235">
        <v>4</v>
      </c>
      <c r="AG25" s="1233"/>
      <c r="AH25" s="1233"/>
      <c r="AI25" s="1233"/>
      <c r="AJ25" s="1233"/>
      <c r="AK25" s="1233"/>
      <c r="AL25" s="1234">
        <f t="shared" si="5"/>
        <v>10</v>
      </c>
      <c r="AM25" s="1400"/>
      <c r="AN25" s="1237"/>
      <c r="AO25" s="1237"/>
      <c r="AP25" s="1237"/>
      <c r="AQ25" s="1237"/>
      <c r="AR25" s="1237"/>
      <c r="AS25" s="1237"/>
      <c r="AT25" s="1237"/>
      <c r="AU25" s="1237"/>
      <c r="AV25" s="1237"/>
      <c r="AW25" s="1237"/>
      <c r="AX25" s="1237"/>
      <c r="AY25" s="1237"/>
      <c r="AZ25" s="1237"/>
      <c r="BA25" s="1237"/>
      <c r="BB25" s="1237"/>
      <c r="BC25" s="1237"/>
      <c r="BD25" s="1237"/>
      <c r="BE25" s="1237"/>
      <c r="BF25" s="1237"/>
      <c r="BG25" s="1237"/>
      <c r="BH25" s="1237"/>
      <c r="BI25" s="1237"/>
      <c r="BJ25" s="1237"/>
      <c r="BK25" s="1237"/>
      <c r="BL25" s="1237"/>
      <c r="BM25" s="1237"/>
      <c r="BN25" s="1237"/>
      <c r="BO25" s="1237"/>
      <c r="BP25" s="1237"/>
      <c r="BQ25" s="1237"/>
      <c r="BR25" s="1237"/>
      <c r="BS25" s="1237"/>
      <c r="BT25" s="1237"/>
      <c r="BU25" s="1237"/>
      <c r="BV25" s="1237"/>
      <c r="BW25" s="1237"/>
      <c r="BX25" s="1237"/>
      <c r="BY25" s="1237"/>
      <c r="BZ25" s="1237"/>
      <c r="CA25" s="1237"/>
      <c r="CB25" s="1237"/>
      <c r="CC25" s="1237"/>
      <c r="CD25" s="1237"/>
      <c r="CE25" s="1237"/>
      <c r="CF25" s="1237"/>
      <c r="CG25" s="1237"/>
      <c r="CH25" s="1237"/>
      <c r="CI25" s="1237"/>
      <c r="CJ25" s="1239">
        <f t="shared" si="6"/>
        <v>0</v>
      </c>
    </row>
    <row r="26" spans="2:88" hidden="1">
      <c r="D26" s="1223">
        <v>6</v>
      </c>
      <c r="E26" s="1223" t="s">
        <v>438</v>
      </c>
      <c r="F26" s="1223" t="s">
        <v>439</v>
      </c>
      <c r="G26" s="1223" t="s">
        <v>1406</v>
      </c>
      <c r="H26" s="1223" t="s">
        <v>440</v>
      </c>
      <c r="I26" s="1223">
        <v>2360</v>
      </c>
      <c r="J26" s="1223">
        <v>2466</v>
      </c>
      <c r="K26" s="1223">
        <v>2466</v>
      </c>
      <c r="L26" s="1241">
        <f t="shared" si="0"/>
        <v>1.0449152542372881</v>
      </c>
      <c r="M26" s="1223">
        <v>2466</v>
      </c>
      <c r="N26" s="1223">
        <v>2466</v>
      </c>
      <c r="O26" s="1224">
        <v>2418</v>
      </c>
      <c r="P26" s="1223">
        <v>2</v>
      </c>
      <c r="Q26" s="1223">
        <f t="shared" si="1"/>
        <v>46</v>
      </c>
      <c r="R26" s="1223">
        <v>32</v>
      </c>
      <c r="S26" s="1225">
        <f t="shared" si="2"/>
        <v>14</v>
      </c>
      <c r="T26" s="1240">
        <f t="shared" si="3"/>
        <v>1.8653690186536901E-2</v>
      </c>
      <c r="U26" s="250">
        <f t="shared" si="4"/>
        <v>5.6772100567721003E-3</v>
      </c>
      <c r="V26" s="1400"/>
      <c r="W26" s="1232"/>
      <c r="X26" s="1233" t="s">
        <v>438</v>
      </c>
      <c r="Y26" s="1233" t="s">
        <v>440</v>
      </c>
      <c r="Z26" s="1233"/>
      <c r="AA26" s="1233"/>
      <c r="AB26" s="1235">
        <v>4</v>
      </c>
      <c r="AC26" s="1233"/>
      <c r="AD26" s="1235">
        <v>2</v>
      </c>
      <c r="AE26" s="1235">
        <v>1</v>
      </c>
      <c r="AF26" s="1235">
        <v>7</v>
      </c>
      <c r="AG26" s="1233"/>
      <c r="AH26" s="1233"/>
      <c r="AI26" s="1233"/>
      <c r="AJ26" s="1233"/>
      <c r="AK26" s="1233"/>
      <c r="AL26" s="1234">
        <f>SUM(Z26:AK26)</f>
        <v>14</v>
      </c>
      <c r="AM26" s="1400"/>
      <c r="AN26" s="1237"/>
      <c r="AO26" s="1237" t="s">
        <v>438</v>
      </c>
      <c r="AP26" s="1237" t="s">
        <v>440</v>
      </c>
      <c r="AQ26" s="1237"/>
      <c r="AR26" s="1237"/>
      <c r="AS26" s="1237"/>
      <c r="AT26" s="1237"/>
      <c r="AU26" s="1237"/>
      <c r="AV26" s="1237"/>
      <c r="AW26" s="1237"/>
      <c r="AX26" s="1237"/>
      <c r="AY26" s="1237"/>
      <c r="AZ26" s="1237"/>
      <c r="BA26" s="1237"/>
      <c r="BB26" s="1237"/>
      <c r="BC26" s="1237">
        <v>1</v>
      </c>
      <c r="BD26" s="1237">
        <v>7</v>
      </c>
      <c r="BE26" s="1237">
        <v>9</v>
      </c>
      <c r="BF26" s="1237">
        <v>4</v>
      </c>
      <c r="BG26" s="1237">
        <v>11</v>
      </c>
      <c r="BH26" s="1237"/>
      <c r="BI26" s="1237"/>
      <c r="BJ26" s="1237"/>
      <c r="BK26" s="1237"/>
      <c r="BL26" s="1237"/>
      <c r="BM26" s="1237"/>
      <c r="BN26" s="1237"/>
      <c r="BO26" s="1237"/>
      <c r="BP26" s="1237"/>
      <c r="BQ26" s="1237"/>
      <c r="BR26" s="1237"/>
      <c r="BS26" s="1237"/>
      <c r="BT26" s="1237"/>
      <c r="BU26" s="1237"/>
      <c r="BV26" s="1237"/>
      <c r="BW26" s="1237"/>
      <c r="BX26" s="1237"/>
      <c r="BY26" s="1237"/>
      <c r="BZ26" s="1237"/>
      <c r="CA26" s="1237"/>
      <c r="CB26" s="1237"/>
      <c r="CC26" s="1237"/>
      <c r="CD26" s="1237"/>
      <c r="CE26" s="1237"/>
      <c r="CF26" s="1237"/>
      <c r="CG26" s="1237"/>
      <c r="CH26" s="1237"/>
      <c r="CI26" s="1237"/>
      <c r="CJ26" s="1239">
        <f>SUM(AQ26:CI26)</f>
        <v>32</v>
      </c>
    </row>
    <row r="27" spans="2:88" hidden="1">
      <c r="D27" s="1223">
        <v>10</v>
      </c>
      <c r="E27" s="1223" t="s">
        <v>1538</v>
      </c>
      <c r="F27" s="1229" t="s">
        <v>1524</v>
      </c>
      <c r="G27" s="1223" t="s">
        <v>1413</v>
      </c>
      <c r="H27" s="1223" t="s">
        <v>1539</v>
      </c>
      <c r="I27" s="1223">
        <v>1200</v>
      </c>
      <c r="J27" s="1223">
        <v>1218</v>
      </c>
      <c r="K27" s="1223">
        <v>1218</v>
      </c>
      <c r="L27" s="1241">
        <f t="shared" si="0"/>
        <v>1.0149999999999999</v>
      </c>
      <c r="M27" s="1223">
        <v>1218</v>
      </c>
      <c r="N27" s="1223">
        <v>1218</v>
      </c>
      <c r="O27" s="1244">
        <v>1200</v>
      </c>
      <c r="P27" s="1223">
        <v>8</v>
      </c>
      <c r="Q27" s="1223">
        <f t="shared" si="1"/>
        <v>10</v>
      </c>
      <c r="R27" s="1223">
        <v>0</v>
      </c>
      <c r="S27" s="1225">
        <f t="shared" si="2"/>
        <v>10</v>
      </c>
      <c r="T27" s="1240">
        <f t="shared" si="3"/>
        <v>8.2101806239737278E-3</v>
      </c>
      <c r="U27" s="250">
        <f t="shared" si="4"/>
        <v>8.2101806239737278E-3</v>
      </c>
      <c r="V27" s="1400"/>
      <c r="W27" s="1232"/>
      <c r="X27" s="1233" t="s">
        <v>1538</v>
      </c>
      <c r="Y27" s="1233" t="s">
        <v>1539</v>
      </c>
      <c r="Z27" s="1233"/>
      <c r="AA27" s="1233"/>
      <c r="AB27" s="1235">
        <v>1</v>
      </c>
      <c r="AC27" s="1233"/>
      <c r="AD27" s="1235">
        <v>3</v>
      </c>
      <c r="AE27" s="1235">
        <v>6</v>
      </c>
      <c r="AF27" s="1235"/>
      <c r="AG27" s="1233"/>
      <c r="AH27" s="1233"/>
      <c r="AI27" s="1233"/>
      <c r="AJ27" s="1233"/>
      <c r="AK27" s="1233"/>
      <c r="AL27" s="1234">
        <f>SUM(Z27:AK27)</f>
        <v>10</v>
      </c>
      <c r="AM27" s="1400"/>
      <c r="AN27" s="1237"/>
      <c r="AO27" s="1237"/>
      <c r="AP27" s="1237"/>
      <c r="AQ27" s="1237"/>
      <c r="AR27" s="1237"/>
      <c r="AS27" s="1237"/>
      <c r="AT27" s="1237"/>
      <c r="AU27" s="1237"/>
      <c r="AV27" s="1237"/>
      <c r="AW27" s="1237"/>
      <c r="AX27" s="1237"/>
      <c r="AY27" s="1237"/>
      <c r="AZ27" s="1237"/>
      <c r="BA27" s="1237"/>
      <c r="BB27" s="1237"/>
      <c r="BC27" s="1237"/>
      <c r="BD27" s="1237"/>
      <c r="BE27" s="1237"/>
      <c r="BF27" s="1237"/>
      <c r="BG27" s="1237"/>
      <c r="BH27" s="1237"/>
      <c r="BI27" s="1237"/>
      <c r="BJ27" s="1237"/>
      <c r="BK27" s="1237"/>
      <c r="BL27" s="1237"/>
      <c r="BM27" s="1237"/>
      <c r="BN27" s="1237"/>
      <c r="BO27" s="1237"/>
      <c r="BP27" s="1237"/>
      <c r="BQ27" s="1237"/>
      <c r="BR27" s="1237"/>
      <c r="BS27" s="1237"/>
      <c r="BT27" s="1237"/>
      <c r="BU27" s="1237"/>
      <c r="BV27" s="1237"/>
      <c r="BW27" s="1237"/>
      <c r="BX27" s="1237"/>
      <c r="BY27" s="1237"/>
      <c r="BZ27" s="1237"/>
      <c r="CA27" s="1237"/>
      <c r="CB27" s="1237"/>
      <c r="CC27" s="1237"/>
      <c r="CD27" s="1237"/>
      <c r="CE27" s="1237"/>
      <c r="CF27" s="1237"/>
      <c r="CG27" s="1237"/>
      <c r="CH27" s="1237"/>
      <c r="CI27" s="1237"/>
      <c r="CJ27" s="1239">
        <f t="shared" ref="CJ27:CJ66" si="7">SUM(AQ27:CI27)</f>
        <v>0</v>
      </c>
    </row>
    <row r="28" spans="2:88" hidden="1">
      <c r="D28" s="1223">
        <v>8</v>
      </c>
      <c r="E28" s="1223" t="s">
        <v>1542</v>
      </c>
      <c r="F28" s="1229" t="s">
        <v>1543</v>
      </c>
      <c r="G28" s="1223" t="s">
        <v>1413</v>
      </c>
      <c r="H28" s="1223" t="s">
        <v>1544</v>
      </c>
      <c r="I28" s="1223">
        <v>800</v>
      </c>
      <c r="J28" s="1223">
        <v>828</v>
      </c>
      <c r="K28" s="1223">
        <v>828</v>
      </c>
      <c r="L28" s="1241">
        <f t="shared" si="0"/>
        <v>1.0349999999999999</v>
      </c>
      <c r="M28" s="1223">
        <v>828</v>
      </c>
      <c r="N28" s="1223">
        <v>828</v>
      </c>
      <c r="O28" s="1244">
        <v>806</v>
      </c>
      <c r="P28" s="1223">
        <v>8</v>
      </c>
      <c r="Q28" s="1223">
        <f t="shared" si="1"/>
        <v>14</v>
      </c>
      <c r="R28" s="1223">
        <v>1</v>
      </c>
      <c r="S28" s="1225">
        <f t="shared" si="2"/>
        <v>13</v>
      </c>
      <c r="T28" s="1240">
        <f t="shared" si="3"/>
        <v>1.6908212560386472E-2</v>
      </c>
      <c r="U28" s="250">
        <f t="shared" si="4"/>
        <v>1.570048309178744E-2</v>
      </c>
      <c r="V28" s="1400"/>
      <c r="W28" s="1232"/>
      <c r="X28" s="1233" t="s">
        <v>1542</v>
      </c>
      <c r="Y28" s="1233" t="s">
        <v>1544</v>
      </c>
      <c r="Z28" s="1233"/>
      <c r="AA28" s="1233"/>
      <c r="AB28" s="1235">
        <v>4</v>
      </c>
      <c r="AC28" s="1233">
        <v>4</v>
      </c>
      <c r="AD28" s="1235"/>
      <c r="AE28" s="1235"/>
      <c r="AF28" s="1235">
        <v>5</v>
      </c>
      <c r="AG28" s="1233"/>
      <c r="AH28" s="1233"/>
      <c r="AI28" s="1233"/>
      <c r="AJ28" s="1233"/>
      <c r="AK28" s="1233"/>
      <c r="AL28" s="1234">
        <f>SUM(Z28:AK28)</f>
        <v>13</v>
      </c>
      <c r="AM28" s="1400"/>
      <c r="AN28" s="1237"/>
      <c r="AO28" s="1237" t="s">
        <v>1542</v>
      </c>
      <c r="AP28" s="1237" t="s">
        <v>1544</v>
      </c>
      <c r="AQ28" s="1237"/>
      <c r="AR28" s="1237"/>
      <c r="AS28" s="1237"/>
      <c r="AT28" s="1237"/>
      <c r="AU28" s="1237"/>
      <c r="AV28" s="1237"/>
      <c r="AW28" s="1237"/>
      <c r="AX28" s="1237"/>
      <c r="AY28" s="1237"/>
      <c r="AZ28" s="1237"/>
      <c r="BA28" s="1237"/>
      <c r="BB28" s="1237"/>
      <c r="BC28" s="1237"/>
      <c r="BD28" s="1237"/>
      <c r="BE28" s="1237"/>
      <c r="BF28" s="1237"/>
      <c r="BG28" s="1237">
        <v>1</v>
      </c>
      <c r="BH28" s="1237"/>
      <c r="BI28" s="1237"/>
      <c r="BJ28" s="1237"/>
      <c r="BK28" s="1237"/>
      <c r="BL28" s="1237"/>
      <c r="BM28" s="1237"/>
      <c r="BN28" s="1237"/>
      <c r="BO28" s="1237"/>
      <c r="BP28" s="1237"/>
      <c r="BQ28" s="1237"/>
      <c r="BR28" s="1237"/>
      <c r="BS28" s="1237"/>
      <c r="BT28" s="1237"/>
      <c r="BU28" s="1237"/>
      <c r="BV28" s="1237"/>
      <c r="BW28" s="1237"/>
      <c r="BX28" s="1237"/>
      <c r="BY28" s="1237"/>
      <c r="BZ28" s="1237"/>
      <c r="CA28" s="1237"/>
      <c r="CB28" s="1237"/>
      <c r="CC28" s="1237"/>
      <c r="CD28" s="1237"/>
      <c r="CE28" s="1237"/>
      <c r="CF28" s="1237"/>
      <c r="CG28" s="1237"/>
      <c r="CH28" s="1237"/>
      <c r="CI28" s="1237"/>
      <c r="CJ28" s="1239">
        <f t="shared" si="7"/>
        <v>1</v>
      </c>
    </row>
    <row r="29" spans="2:88" hidden="1">
      <c r="D29" s="1223">
        <v>6</v>
      </c>
      <c r="E29" s="1223" t="s">
        <v>1547</v>
      </c>
      <c r="F29" s="1229" t="s">
        <v>1528</v>
      </c>
      <c r="G29" s="1223" t="s">
        <v>1529</v>
      </c>
      <c r="H29" s="1223" t="s">
        <v>1548</v>
      </c>
      <c r="I29" s="1223">
        <v>2512</v>
      </c>
      <c r="J29" s="1223">
        <v>2614</v>
      </c>
      <c r="K29" s="1223">
        <v>2614</v>
      </c>
      <c r="L29" s="1241">
        <f t="shared" si="0"/>
        <v>1.0406050955414012</v>
      </c>
      <c r="M29" s="1223">
        <v>2614</v>
      </c>
      <c r="N29" s="1223">
        <v>2614</v>
      </c>
      <c r="O29" s="1244">
        <v>2573</v>
      </c>
      <c r="P29" s="1223">
        <v>2</v>
      </c>
      <c r="Q29" s="1223">
        <f t="shared" si="1"/>
        <v>39</v>
      </c>
      <c r="R29" s="1223">
        <v>19</v>
      </c>
      <c r="S29" s="1225">
        <f t="shared" si="2"/>
        <v>20</v>
      </c>
      <c r="T29" s="1240">
        <f t="shared" si="3"/>
        <v>1.4919663351185922E-2</v>
      </c>
      <c r="U29" s="250">
        <f t="shared" si="4"/>
        <v>7.6511094108645756E-3</v>
      </c>
      <c r="V29" s="1400"/>
      <c r="W29" s="1232"/>
      <c r="X29" s="1233" t="s">
        <v>1547</v>
      </c>
      <c r="Y29" s="1233" t="s">
        <v>1548</v>
      </c>
      <c r="Z29" s="1233">
        <v>2</v>
      </c>
      <c r="AA29" s="1233"/>
      <c r="AB29" s="1235">
        <v>4</v>
      </c>
      <c r="AC29" s="1233"/>
      <c r="AD29" s="1235"/>
      <c r="AE29" s="1235"/>
      <c r="AF29" s="1235">
        <v>14</v>
      </c>
      <c r="AG29" s="1233"/>
      <c r="AH29" s="1233"/>
      <c r="AI29" s="1233"/>
      <c r="AJ29" s="1233"/>
      <c r="AK29" s="1233"/>
      <c r="AL29" s="1234">
        <f t="shared" ref="AL29:AL66" si="8">SUM(Z29:AK29)</f>
        <v>20</v>
      </c>
      <c r="AM29" s="1400"/>
      <c r="AN29" s="1237"/>
      <c r="AO29" s="1237" t="s">
        <v>1547</v>
      </c>
      <c r="AP29" s="1237" t="s">
        <v>1548</v>
      </c>
      <c r="AQ29" s="1237"/>
      <c r="AR29" s="1237"/>
      <c r="AS29" s="1237"/>
      <c r="AT29" s="1237"/>
      <c r="AU29" s="1237"/>
      <c r="AV29" s="1237"/>
      <c r="AW29" s="1237"/>
      <c r="AX29" s="1237"/>
      <c r="AY29" s="1237"/>
      <c r="AZ29" s="1237"/>
      <c r="BA29" s="1237"/>
      <c r="BB29" s="1237"/>
      <c r="BC29" s="1237">
        <v>4</v>
      </c>
      <c r="BD29" s="1237">
        <v>5</v>
      </c>
      <c r="BE29" s="1237">
        <v>7</v>
      </c>
      <c r="BF29" s="1237"/>
      <c r="BG29" s="1237">
        <v>3</v>
      </c>
      <c r="BH29" s="1237"/>
      <c r="BI29" s="1237"/>
      <c r="BJ29" s="1237"/>
      <c r="BK29" s="1237"/>
      <c r="BL29" s="1237"/>
      <c r="BM29" s="1237"/>
      <c r="BN29" s="1237"/>
      <c r="BO29" s="1237"/>
      <c r="BP29" s="1237"/>
      <c r="BQ29" s="1237"/>
      <c r="BR29" s="1237"/>
      <c r="BS29" s="1237"/>
      <c r="BT29" s="1237"/>
      <c r="BU29" s="1237"/>
      <c r="BV29" s="1237"/>
      <c r="BW29" s="1237"/>
      <c r="BX29" s="1237"/>
      <c r="BY29" s="1237"/>
      <c r="BZ29" s="1237"/>
      <c r="CA29" s="1237"/>
      <c r="CB29" s="1237"/>
      <c r="CC29" s="1237"/>
      <c r="CD29" s="1237"/>
      <c r="CE29" s="1237"/>
      <c r="CF29" s="1237"/>
      <c r="CG29" s="1237"/>
      <c r="CH29" s="1237"/>
      <c r="CI29" s="1237"/>
      <c r="CJ29" s="1239">
        <f t="shared" si="7"/>
        <v>19</v>
      </c>
    </row>
    <row r="30" spans="2:88" hidden="1">
      <c r="D30" s="1223">
        <v>2</v>
      </c>
      <c r="E30" s="1223" t="s">
        <v>1549</v>
      </c>
      <c r="F30" s="1229" t="s">
        <v>1533</v>
      </c>
      <c r="G30" s="1223" t="s">
        <v>1488</v>
      </c>
      <c r="H30" s="1223" t="s">
        <v>1550</v>
      </c>
      <c r="I30" s="1223">
        <v>829</v>
      </c>
      <c r="J30" s="1223">
        <v>850</v>
      </c>
      <c r="K30" s="1223">
        <v>850</v>
      </c>
      <c r="L30" s="1241">
        <f t="shared" si="0"/>
        <v>1.0253317249698433</v>
      </c>
      <c r="M30" s="1223">
        <v>850</v>
      </c>
      <c r="N30" s="1223">
        <v>850</v>
      </c>
      <c r="O30" s="1244">
        <v>829</v>
      </c>
      <c r="P30" s="1223">
        <v>1</v>
      </c>
      <c r="Q30" s="1223">
        <f t="shared" si="1"/>
        <v>20</v>
      </c>
      <c r="R30" s="1223">
        <v>15</v>
      </c>
      <c r="S30" s="1225">
        <f t="shared" si="2"/>
        <v>5</v>
      </c>
      <c r="T30" s="1240">
        <f t="shared" si="3"/>
        <v>2.3529411764705882E-2</v>
      </c>
      <c r="U30" s="250">
        <f t="shared" si="4"/>
        <v>5.8823529411764705E-3</v>
      </c>
      <c r="V30" s="1400"/>
      <c r="W30" s="1232"/>
      <c r="X30" s="1233" t="s">
        <v>1549</v>
      </c>
      <c r="Y30" s="1233" t="s">
        <v>1550</v>
      </c>
      <c r="Z30" s="1233"/>
      <c r="AA30" s="1233"/>
      <c r="AB30" s="1235">
        <v>4</v>
      </c>
      <c r="AC30" s="1233"/>
      <c r="AD30" s="1235">
        <v>1</v>
      </c>
      <c r="AE30" s="1235"/>
      <c r="AF30" s="1235"/>
      <c r="AG30" s="1233"/>
      <c r="AH30" s="1233"/>
      <c r="AI30" s="1233"/>
      <c r="AJ30" s="1233"/>
      <c r="AK30" s="1233"/>
      <c r="AL30" s="1234">
        <f t="shared" si="8"/>
        <v>5</v>
      </c>
      <c r="AM30" s="1400"/>
      <c r="AN30" s="1237"/>
      <c r="AO30" s="1237" t="s">
        <v>1549</v>
      </c>
      <c r="AP30" s="1237" t="s">
        <v>1550</v>
      </c>
      <c r="AQ30" s="1237"/>
      <c r="AR30" s="1237"/>
      <c r="AS30" s="1237"/>
      <c r="AT30" s="1237"/>
      <c r="AU30" s="1237"/>
      <c r="AV30" s="1237"/>
      <c r="AW30" s="1237"/>
      <c r="AX30" s="1237"/>
      <c r="AY30" s="1237"/>
      <c r="AZ30" s="1237"/>
      <c r="BA30" s="1237"/>
      <c r="BB30" s="1237"/>
      <c r="BC30" s="1237"/>
      <c r="BD30" s="1237"/>
      <c r="BE30" s="1237"/>
      <c r="BF30" s="1237"/>
      <c r="BG30" s="1237"/>
      <c r="BH30" s="1237"/>
      <c r="BI30" s="1237"/>
      <c r="BJ30" s="1237"/>
      <c r="BK30" s="1237"/>
      <c r="BL30" s="1237"/>
      <c r="BM30" s="1237"/>
      <c r="BN30" s="1237"/>
      <c r="BO30" s="1237"/>
      <c r="BP30" s="1237"/>
      <c r="BQ30" s="1237"/>
      <c r="BR30" s="1237"/>
      <c r="BS30" s="1237"/>
      <c r="BT30" s="1237">
        <v>3</v>
      </c>
      <c r="BU30" s="1237">
        <v>3</v>
      </c>
      <c r="BV30" s="1237">
        <v>3</v>
      </c>
      <c r="BW30" s="1237">
        <v>4</v>
      </c>
      <c r="BX30" s="1237"/>
      <c r="BY30" s="1237">
        <v>2</v>
      </c>
      <c r="BZ30" s="1237"/>
      <c r="CA30" s="1237"/>
      <c r="CB30" s="1237"/>
      <c r="CC30" s="1237"/>
      <c r="CD30" s="1237"/>
      <c r="CE30" s="1237"/>
      <c r="CF30" s="1237"/>
      <c r="CG30" s="1237"/>
      <c r="CH30" s="1237"/>
      <c r="CI30" s="1237"/>
      <c r="CJ30" s="1239">
        <f t="shared" si="7"/>
        <v>15</v>
      </c>
    </row>
    <row r="31" spans="2:88" hidden="1">
      <c r="D31" s="1223">
        <v>1</v>
      </c>
      <c r="E31" s="1223" t="s">
        <v>1551</v>
      </c>
      <c r="F31" s="1229" t="s">
        <v>1552</v>
      </c>
      <c r="G31" s="1223" t="s">
        <v>1488</v>
      </c>
      <c r="H31" s="1223" t="s">
        <v>1553</v>
      </c>
      <c r="I31" s="1223">
        <v>521</v>
      </c>
      <c r="J31" s="1223">
        <v>537</v>
      </c>
      <c r="K31" s="1223">
        <v>537</v>
      </c>
      <c r="L31" s="1241">
        <f t="shared" si="0"/>
        <v>1.0307101727447217</v>
      </c>
      <c r="M31" s="1223">
        <v>537</v>
      </c>
      <c r="N31" s="1223">
        <v>537</v>
      </c>
      <c r="O31" s="1244">
        <v>521</v>
      </c>
      <c r="P31" s="1223">
        <v>1</v>
      </c>
      <c r="Q31" s="1223">
        <f t="shared" si="1"/>
        <v>15</v>
      </c>
      <c r="R31" s="1223">
        <v>0</v>
      </c>
      <c r="S31" s="1225">
        <f t="shared" si="2"/>
        <v>15</v>
      </c>
      <c r="T31" s="1240">
        <f t="shared" si="3"/>
        <v>2.7932960893854747E-2</v>
      </c>
      <c r="U31" s="250">
        <f t="shared" si="4"/>
        <v>2.7932960893854747E-2</v>
      </c>
      <c r="V31" s="1400"/>
      <c r="W31" s="1232"/>
      <c r="X31" s="1233" t="s">
        <v>1551</v>
      </c>
      <c r="Y31" s="1233" t="s">
        <v>1553</v>
      </c>
      <c r="Z31" s="1233">
        <v>1</v>
      </c>
      <c r="AA31" s="1233"/>
      <c r="AB31" s="1235">
        <v>2</v>
      </c>
      <c r="AC31" s="1233">
        <v>1</v>
      </c>
      <c r="AD31" s="1235"/>
      <c r="AE31" s="1235">
        <v>10</v>
      </c>
      <c r="AF31" s="1235">
        <v>1</v>
      </c>
      <c r="AG31" s="1233"/>
      <c r="AH31" s="1233"/>
      <c r="AI31" s="1233"/>
      <c r="AJ31" s="1233"/>
      <c r="AK31" s="1233"/>
      <c r="AL31" s="1234">
        <f t="shared" si="8"/>
        <v>15</v>
      </c>
      <c r="AM31" s="1400"/>
      <c r="AN31" s="1237"/>
      <c r="AO31" s="1237"/>
      <c r="AP31" s="1237"/>
      <c r="AQ31" s="1237"/>
      <c r="AR31" s="1237"/>
      <c r="AS31" s="1237"/>
      <c r="AT31" s="1237"/>
      <c r="AU31" s="1237"/>
      <c r="AV31" s="1237"/>
      <c r="AW31" s="1237"/>
      <c r="AX31" s="1237"/>
      <c r="AY31" s="1237"/>
      <c r="AZ31" s="1237"/>
      <c r="BA31" s="1237"/>
      <c r="BB31" s="1237"/>
      <c r="BC31" s="1237"/>
      <c r="BD31" s="1237"/>
      <c r="BE31" s="1237"/>
      <c r="BF31" s="1237"/>
      <c r="BG31" s="1237"/>
      <c r="BH31" s="1237"/>
      <c r="BI31" s="1237"/>
      <c r="BJ31" s="1237"/>
      <c r="BK31" s="1237"/>
      <c r="BL31" s="1237"/>
      <c r="BM31" s="1237"/>
      <c r="BN31" s="1237"/>
      <c r="BO31" s="1237"/>
      <c r="BP31" s="1237"/>
      <c r="BQ31" s="1237"/>
      <c r="BR31" s="1237"/>
      <c r="BS31" s="1237"/>
      <c r="BT31" s="1237"/>
      <c r="BU31" s="1237"/>
      <c r="BV31" s="1237"/>
      <c r="BW31" s="1237"/>
      <c r="BX31" s="1237"/>
      <c r="BY31" s="1237"/>
      <c r="BZ31" s="1237"/>
      <c r="CA31" s="1237"/>
      <c r="CB31" s="1237"/>
      <c r="CC31" s="1237"/>
      <c r="CD31" s="1237"/>
      <c r="CE31" s="1237"/>
      <c r="CF31" s="1237"/>
      <c r="CG31" s="1237"/>
      <c r="CH31" s="1237"/>
      <c r="CI31" s="1237"/>
      <c r="CJ31" s="1239">
        <f t="shared" si="7"/>
        <v>0</v>
      </c>
    </row>
    <row r="32" spans="2:88" hidden="1">
      <c r="D32" s="1223">
        <v>3</v>
      </c>
      <c r="E32" s="1223" t="s">
        <v>1554</v>
      </c>
      <c r="F32" s="1229" t="s">
        <v>1555</v>
      </c>
      <c r="G32" s="1223" t="s">
        <v>1488</v>
      </c>
      <c r="H32" s="1223" t="s">
        <v>1556</v>
      </c>
      <c r="I32" s="1223">
        <v>1000</v>
      </c>
      <c r="J32" s="1223">
        <v>1034</v>
      </c>
      <c r="K32" s="1223">
        <v>1034</v>
      </c>
      <c r="L32" s="1241">
        <f t="shared" si="0"/>
        <v>1.034</v>
      </c>
      <c r="M32" s="1223">
        <v>1034</v>
      </c>
      <c r="N32" s="1223">
        <v>1034</v>
      </c>
      <c r="O32" s="1244">
        <v>1000</v>
      </c>
      <c r="P32" s="1223">
        <v>1</v>
      </c>
      <c r="Q32" s="1223">
        <f t="shared" si="1"/>
        <v>33</v>
      </c>
      <c r="R32" s="1223">
        <v>8</v>
      </c>
      <c r="S32" s="1225">
        <f t="shared" si="2"/>
        <v>25</v>
      </c>
      <c r="T32" s="1240">
        <f t="shared" si="3"/>
        <v>3.1914893617021274E-2</v>
      </c>
      <c r="U32" s="250">
        <f t="shared" si="4"/>
        <v>2.4177949709864602E-2</v>
      </c>
      <c r="V32" s="1400"/>
      <c r="W32" s="1232"/>
      <c r="X32" s="1233" t="s">
        <v>1554</v>
      </c>
      <c r="Y32" s="1233" t="s">
        <v>1556</v>
      </c>
      <c r="Z32" s="1233">
        <v>6</v>
      </c>
      <c r="AA32" s="1233"/>
      <c r="AB32" s="1235">
        <v>8</v>
      </c>
      <c r="AC32" s="1233">
        <v>4</v>
      </c>
      <c r="AD32" s="1235">
        <v>2</v>
      </c>
      <c r="AE32" s="1235"/>
      <c r="AF32" s="1235">
        <v>5</v>
      </c>
      <c r="AG32" s="1233"/>
      <c r="AH32" s="1233"/>
      <c r="AI32" s="1233"/>
      <c r="AJ32" s="1233"/>
      <c r="AK32" s="1233"/>
      <c r="AL32" s="1234">
        <f t="shared" si="8"/>
        <v>25</v>
      </c>
      <c r="AM32" s="1400"/>
      <c r="AN32" s="1237"/>
      <c r="AO32" s="1237"/>
      <c r="AP32" s="1237"/>
      <c r="AQ32" s="1237"/>
      <c r="AR32" s="1237"/>
      <c r="AS32" s="1237"/>
      <c r="AT32" s="1237"/>
      <c r="AU32" s="1237"/>
      <c r="AV32" s="1237"/>
      <c r="AW32" s="1237"/>
      <c r="AX32" s="1237"/>
      <c r="AY32" s="1237"/>
      <c r="AZ32" s="1237"/>
      <c r="BA32" s="1237"/>
      <c r="BB32" s="1237"/>
      <c r="BC32" s="1237"/>
      <c r="BD32" s="1237"/>
      <c r="BE32" s="1237"/>
      <c r="BF32" s="1237"/>
      <c r="BG32" s="1237"/>
      <c r="BH32" s="1237"/>
      <c r="BI32" s="1237"/>
      <c r="BJ32" s="1237"/>
      <c r="BK32" s="1237"/>
      <c r="BL32" s="1237"/>
      <c r="BM32" s="1237"/>
      <c r="BN32" s="1237"/>
      <c r="BO32" s="1237"/>
      <c r="BP32" s="1237"/>
      <c r="BQ32" s="1237"/>
      <c r="BR32" s="1237"/>
      <c r="BS32" s="1237"/>
      <c r="BT32" s="1237"/>
      <c r="BU32" s="1237"/>
      <c r="BV32" s="1237"/>
      <c r="BW32" s="1237"/>
      <c r="BX32" s="1237"/>
      <c r="BY32" s="1237"/>
      <c r="BZ32" s="1237"/>
      <c r="CA32" s="1237"/>
      <c r="CB32" s="1237"/>
      <c r="CC32" s="1237"/>
      <c r="CD32" s="1237"/>
      <c r="CE32" s="1237"/>
      <c r="CF32" s="1237"/>
      <c r="CG32" s="1237"/>
      <c r="CH32" s="1237"/>
      <c r="CI32" s="1237"/>
      <c r="CJ32" s="1239">
        <f t="shared" si="7"/>
        <v>0</v>
      </c>
    </row>
    <row r="33" spans="4:88" hidden="1">
      <c r="D33" s="1223">
        <v>6</v>
      </c>
      <c r="E33" s="1223" t="s">
        <v>1560</v>
      </c>
      <c r="F33" s="1229" t="s">
        <v>1561</v>
      </c>
      <c r="G33" s="1223" t="s">
        <v>1529</v>
      </c>
      <c r="H33" s="1223" t="s">
        <v>1562</v>
      </c>
      <c r="I33" s="1223">
        <v>300</v>
      </c>
      <c r="J33" s="1223">
        <v>315</v>
      </c>
      <c r="K33" s="1223">
        <v>315</v>
      </c>
      <c r="L33" s="1241">
        <f t="shared" si="0"/>
        <v>1.05</v>
      </c>
      <c r="M33" s="1223">
        <v>315</v>
      </c>
      <c r="N33" s="1223">
        <v>315</v>
      </c>
      <c r="O33" s="1244">
        <v>300</v>
      </c>
      <c r="P33" s="1223">
        <v>2</v>
      </c>
      <c r="Q33" s="1223">
        <f t="shared" si="1"/>
        <v>13</v>
      </c>
      <c r="R33" s="1223">
        <v>9</v>
      </c>
      <c r="S33" s="1225">
        <f t="shared" si="2"/>
        <v>4</v>
      </c>
      <c r="T33" s="1240">
        <f t="shared" si="3"/>
        <v>4.1269841269841269E-2</v>
      </c>
      <c r="U33" s="250">
        <f t="shared" si="4"/>
        <v>1.2698412698412698E-2</v>
      </c>
      <c r="V33" s="1400"/>
      <c r="W33" s="1232"/>
      <c r="X33" s="1233" t="s">
        <v>1560</v>
      </c>
      <c r="Y33" s="1233" t="s">
        <v>1562</v>
      </c>
      <c r="Z33" s="1233">
        <v>1</v>
      </c>
      <c r="AA33" s="1233"/>
      <c r="AB33" s="1235"/>
      <c r="AC33" s="1233"/>
      <c r="AD33" s="1235">
        <v>1</v>
      </c>
      <c r="AE33" s="1235"/>
      <c r="AF33" s="1235">
        <v>2</v>
      </c>
      <c r="AG33" s="1233"/>
      <c r="AH33" s="1233"/>
      <c r="AI33" s="1233"/>
      <c r="AJ33" s="1233"/>
      <c r="AK33" s="1233"/>
      <c r="AL33" s="1234">
        <f t="shared" si="8"/>
        <v>4</v>
      </c>
      <c r="AM33" s="1400"/>
      <c r="AN33" s="1237"/>
      <c r="AO33" s="1237" t="s">
        <v>1560</v>
      </c>
      <c r="AP33" s="1237" t="s">
        <v>1562</v>
      </c>
      <c r="AQ33" s="1237"/>
      <c r="AR33" s="1237"/>
      <c r="AS33" s="1237"/>
      <c r="AT33" s="1237"/>
      <c r="AU33" s="1237"/>
      <c r="AV33" s="1237"/>
      <c r="AW33" s="1237"/>
      <c r="AX33" s="1237"/>
      <c r="AY33" s="1237"/>
      <c r="AZ33" s="1237"/>
      <c r="BA33" s="1237"/>
      <c r="BB33" s="1237"/>
      <c r="BC33" s="1237"/>
      <c r="BD33" s="1237"/>
      <c r="BE33" s="1237"/>
      <c r="BF33" s="1237"/>
      <c r="BG33" s="1237"/>
      <c r="BH33" s="1237"/>
      <c r="BI33" s="1237"/>
      <c r="BJ33" s="1237">
        <v>1</v>
      </c>
      <c r="BK33" s="1237">
        <v>1</v>
      </c>
      <c r="BL33" s="1237">
        <v>2</v>
      </c>
      <c r="BM33" s="1237">
        <v>2</v>
      </c>
      <c r="BN33" s="1237">
        <v>2</v>
      </c>
      <c r="BO33" s="1237">
        <v>1</v>
      </c>
      <c r="BP33" s="1237"/>
      <c r="BQ33" s="1237"/>
      <c r="BR33" s="1237"/>
      <c r="BS33" s="1237"/>
      <c r="BT33" s="1237"/>
      <c r="BU33" s="1237"/>
      <c r="BV33" s="1237"/>
      <c r="BW33" s="1237"/>
      <c r="BX33" s="1237"/>
      <c r="BY33" s="1237"/>
      <c r="BZ33" s="1237"/>
      <c r="CA33" s="1237"/>
      <c r="CB33" s="1237"/>
      <c r="CC33" s="1237"/>
      <c r="CD33" s="1237"/>
      <c r="CE33" s="1237"/>
      <c r="CF33" s="1237"/>
      <c r="CG33" s="1237"/>
      <c r="CH33" s="1237"/>
      <c r="CI33" s="1237"/>
      <c r="CJ33" s="1239">
        <f t="shared" si="7"/>
        <v>9</v>
      </c>
    </row>
    <row r="34" spans="4:88" hidden="1">
      <c r="D34" s="1223">
        <v>6</v>
      </c>
      <c r="E34" s="1223" t="s">
        <v>409</v>
      </c>
      <c r="F34" s="1229">
        <v>712936018502</v>
      </c>
      <c r="G34" s="1223" t="s">
        <v>1529</v>
      </c>
      <c r="H34" s="1223" t="s">
        <v>410</v>
      </c>
      <c r="I34" s="1223">
        <v>300</v>
      </c>
      <c r="J34" s="1223">
        <v>275</v>
      </c>
      <c r="K34" s="1223">
        <v>275</v>
      </c>
      <c r="L34" s="1241">
        <f t="shared" si="0"/>
        <v>0.91666666666666663</v>
      </c>
      <c r="M34" s="1223">
        <v>275</v>
      </c>
      <c r="N34" s="1223">
        <v>275</v>
      </c>
      <c r="O34" s="1244">
        <v>270</v>
      </c>
      <c r="P34" s="1223">
        <v>2</v>
      </c>
      <c r="Q34" s="1223">
        <f t="shared" si="1"/>
        <v>3</v>
      </c>
      <c r="R34" s="1223">
        <v>0</v>
      </c>
      <c r="S34" s="1225">
        <f t="shared" si="2"/>
        <v>3</v>
      </c>
      <c r="T34" s="1240">
        <f t="shared" si="3"/>
        <v>1.090909090909091E-2</v>
      </c>
      <c r="U34" s="250">
        <f t="shared" si="4"/>
        <v>1.090909090909091E-2</v>
      </c>
      <c r="V34" s="1400"/>
      <c r="W34" s="1232"/>
      <c r="X34" s="1233" t="s">
        <v>409</v>
      </c>
      <c r="Y34" s="1233" t="s">
        <v>410</v>
      </c>
      <c r="Z34" s="1233"/>
      <c r="AA34" s="1233"/>
      <c r="AB34" s="1235"/>
      <c r="AC34" s="1233">
        <v>1</v>
      </c>
      <c r="AD34" s="1235">
        <v>1</v>
      </c>
      <c r="AE34" s="1235">
        <v>1</v>
      </c>
      <c r="AF34" s="1235"/>
      <c r="AG34" s="1233"/>
      <c r="AH34" s="1233"/>
      <c r="AI34" s="1233"/>
      <c r="AJ34" s="1233"/>
      <c r="AK34" s="1233"/>
      <c r="AL34" s="1234">
        <f t="shared" si="8"/>
        <v>3</v>
      </c>
      <c r="AM34" s="1400"/>
      <c r="AN34" s="1237"/>
      <c r="AO34" s="1223" t="s">
        <v>409</v>
      </c>
      <c r="AP34" s="1223" t="s">
        <v>410</v>
      </c>
      <c r="AQ34" s="1237"/>
      <c r="AR34" s="1237"/>
      <c r="AS34" s="1237"/>
      <c r="AT34" s="1237"/>
      <c r="AU34" s="1237"/>
      <c r="AV34" s="1237"/>
      <c r="AW34" s="1237"/>
      <c r="AX34" s="1237"/>
      <c r="AY34" s="1237"/>
      <c r="AZ34" s="1237"/>
      <c r="BA34" s="1237"/>
      <c r="BB34" s="1237"/>
      <c r="BC34" s="1237"/>
      <c r="BD34" s="1237"/>
      <c r="BE34" s="1237"/>
      <c r="BF34" s="1237"/>
      <c r="BG34" s="1237"/>
      <c r="BH34" s="1237"/>
      <c r="BI34" s="1237"/>
      <c r="BJ34" s="1237"/>
      <c r="BK34" s="1237"/>
      <c r="BL34" s="1237"/>
      <c r="BM34" s="1237"/>
      <c r="BN34" s="1237"/>
      <c r="BO34" s="1237"/>
      <c r="BP34" s="1237"/>
      <c r="BQ34" s="1237"/>
      <c r="BR34" s="1237"/>
      <c r="BS34" s="1237"/>
      <c r="BT34" s="1237"/>
      <c r="BU34" s="1237"/>
      <c r="BV34" s="1237"/>
      <c r="BW34" s="1237"/>
      <c r="BX34" s="1237"/>
      <c r="BY34" s="1237"/>
      <c r="BZ34" s="1237"/>
      <c r="CA34" s="1237"/>
      <c r="CB34" s="1237"/>
      <c r="CC34" s="1237"/>
      <c r="CD34" s="1237"/>
      <c r="CE34" s="1237"/>
      <c r="CF34" s="1237"/>
      <c r="CG34" s="1237"/>
      <c r="CH34" s="1237"/>
      <c r="CI34" s="1237"/>
      <c r="CJ34" s="1239">
        <f t="shared" si="7"/>
        <v>0</v>
      </c>
    </row>
    <row r="35" spans="4:88" hidden="1">
      <c r="D35" s="1223">
        <v>6</v>
      </c>
      <c r="E35" s="1223" t="s">
        <v>405</v>
      </c>
      <c r="F35" s="1229">
        <v>712936018500</v>
      </c>
      <c r="G35" s="1223" t="s">
        <v>1529</v>
      </c>
      <c r="H35" s="1223" t="s">
        <v>406</v>
      </c>
      <c r="I35" s="1223">
        <v>300</v>
      </c>
      <c r="J35" s="1223">
        <v>302</v>
      </c>
      <c r="K35" s="1223">
        <v>302</v>
      </c>
      <c r="L35" s="1241">
        <f t="shared" si="0"/>
        <v>1.0066666666666666</v>
      </c>
      <c r="M35" s="1223">
        <v>302</v>
      </c>
      <c r="N35" s="1223">
        <v>302</v>
      </c>
      <c r="O35" s="1244">
        <v>295</v>
      </c>
      <c r="P35" s="1223">
        <v>2</v>
      </c>
      <c r="Q35" s="1223">
        <f t="shared" si="1"/>
        <v>5</v>
      </c>
      <c r="R35" s="1223">
        <v>3</v>
      </c>
      <c r="S35" s="1225">
        <f t="shared" si="2"/>
        <v>2</v>
      </c>
      <c r="T35" s="1240">
        <f t="shared" si="3"/>
        <v>1.6556291390728478E-2</v>
      </c>
      <c r="U35" s="250">
        <f t="shared" si="4"/>
        <v>6.6225165562913907E-3</v>
      </c>
      <c r="V35" s="1400"/>
      <c r="W35" s="1232"/>
      <c r="X35" s="1233" t="s">
        <v>405</v>
      </c>
      <c r="Y35" s="1233" t="s">
        <v>406</v>
      </c>
      <c r="Z35" s="1233"/>
      <c r="AA35" s="1233"/>
      <c r="AB35" s="1235"/>
      <c r="AC35" s="1233"/>
      <c r="AD35" s="1235">
        <v>1</v>
      </c>
      <c r="AE35" s="1235">
        <v>1</v>
      </c>
      <c r="AF35" s="1235"/>
      <c r="AG35" s="1233"/>
      <c r="AH35" s="1233"/>
      <c r="AI35" s="1233"/>
      <c r="AJ35" s="1233"/>
      <c r="AK35" s="1233"/>
      <c r="AL35" s="1234">
        <f t="shared" si="8"/>
        <v>2</v>
      </c>
      <c r="AM35" s="1400"/>
      <c r="AN35" s="1237"/>
      <c r="AO35" s="1223" t="s">
        <v>405</v>
      </c>
      <c r="AP35" s="1223" t="s">
        <v>406</v>
      </c>
      <c r="AQ35" s="1237"/>
      <c r="AR35" s="1237"/>
      <c r="AS35" s="1237"/>
      <c r="AT35" s="1237"/>
      <c r="AU35" s="1237"/>
      <c r="AV35" s="1237"/>
      <c r="AW35" s="1237"/>
      <c r="AX35" s="1237"/>
      <c r="AY35" s="1237"/>
      <c r="AZ35" s="1237"/>
      <c r="BA35" s="1237"/>
      <c r="BB35" s="1237"/>
      <c r="BC35" s="1237"/>
      <c r="BD35" s="1237"/>
      <c r="BE35" s="1237"/>
      <c r="BF35" s="1237"/>
      <c r="BG35" s="1237"/>
      <c r="BH35" s="1237"/>
      <c r="BI35" s="1237"/>
      <c r="BJ35" s="1237"/>
      <c r="BK35" s="1237">
        <v>1</v>
      </c>
      <c r="BL35" s="1237"/>
      <c r="BM35" s="1237"/>
      <c r="BN35" s="1237"/>
      <c r="BO35" s="1237"/>
      <c r="BP35" s="1237">
        <v>1</v>
      </c>
      <c r="BQ35" s="1237">
        <v>1</v>
      </c>
      <c r="BR35" s="1237"/>
      <c r="BS35" s="1237"/>
      <c r="BT35" s="1237"/>
      <c r="BU35" s="1237"/>
      <c r="BV35" s="1237"/>
      <c r="BW35" s="1237"/>
      <c r="BX35" s="1237"/>
      <c r="BY35" s="1237"/>
      <c r="BZ35" s="1237"/>
      <c r="CA35" s="1237"/>
      <c r="CB35" s="1237"/>
      <c r="CC35" s="1237"/>
      <c r="CD35" s="1237"/>
      <c r="CE35" s="1237"/>
      <c r="CF35" s="1237"/>
      <c r="CG35" s="1237"/>
      <c r="CH35" s="1237"/>
      <c r="CI35" s="1237"/>
      <c r="CJ35" s="1239">
        <f t="shared" si="7"/>
        <v>3</v>
      </c>
    </row>
    <row r="36" spans="4:88" hidden="1">
      <c r="D36" s="1223">
        <v>6</v>
      </c>
      <c r="E36" s="1223" t="s">
        <v>1599</v>
      </c>
      <c r="F36" s="1229" t="s">
        <v>1600</v>
      </c>
      <c r="G36" s="1223" t="s">
        <v>1529</v>
      </c>
      <c r="H36" s="1223" t="s">
        <v>1601</v>
      </c>
      <c r="I36" s="1223">
        <v>300</v>
      </c>
      <c r="J36" s="1223">
        <v>290</v>
      </c>
      <c r="K36" s="1223">
        <v>290</v>
      </c>
      <c r="L36" s="1241">
        <f t="shared" si="0"/>
        <v>0.96666666666666667</v>
      </c>
      <c r="M36" s="1223">
        <v>290</v>
      </c>
      <c r="N36" s="1223">
        <v>290</v>
      </c>
      <c r="O36" s="1244">
        <v>276</v>
      </c>
      <c r="P36" s="1223">
        <v>2</v>
      </c>
      <c r="Q36" s="1223">
        <f t="shared" si="1"/>
        <v>12</v>
      </c>
      <c r="R36" s="1223">
        <v>11</v>
      </c>
      <c r="S36" s="1225">
        <f t="shared" si="2"/>
        <v>1</v>
      </c>
      <c r="T36" s="1240">
        <f t="shared" si="3"/>
        <v>4.1379310344827586E-2</v>
      </c>
      <c r="U36" s="250">
        <f t="shared" si="4"/>
        <v>3.4482758620689655E-3</v>
      </c>
      <c r="V36" s="1400"/>
      <c r="W36" s="1232"/>
      <c r="X36" s="1233" t="s">
        <v>1599</v>
      </c>
      <c r="Y36" s="1233" t="s">
        <v>1601</v>
      </c>
      <c r="Z36" s="1233"/>
      <c r="AA36" s="1233"/>
      <c r="AB36" s="1235">
        <v>1</v>
      </c>
      <c r="AC36" s="1233"/>
      <c r="AD36" s="1235"/>
      <c r="AE36" s="1235"/>
      <c r="AF36" s="1235"/>
      <c r="AG36" s="1233"/>
      <c r="AH36" s="1233"/>
      <c r="AI36" s="1233"/>
      <c r="AJ36" s="1233"/>
      <c r="AK36" s="1233"/>
      <c r="AL36" s="1234">
        <f t="shared" si="8"/>
        <v>1</v>
      </c>
      <c r="AM36" s="1400"/>
      <c r="AN36" s="1237"/>
      <c r="AO36" s="1237" t="s">
        <v>1599</v>
      </c>
      <c r="AP36" s="1237" t="s">
        <v>1601</v>
      </c>
      <c r="AQ36" s="1237"/>
      <c r="AR36" s="1237"/>
      <c r="AS36" s="1237"/>
      <c r="AT36" s="1237"/>
      <c r="AU36" s="1237"/>
      <c r="AV36" s="1237"/>
      <c r="AW36" s="1237"/>
      <c r="AX36" s="1237"/>
      <c r="AY36" s="1237"/>
      <c r="AZ36" s="1237"/>
      <c r="BA36" s="1237"/>
      <c r="BB36" s="1237"/>
      <c r="BC36" s="1237"/>
      <c r="BD36" s="1237"/>
      <c r="BE36" s="1237"/>
      <c r="BF36" s="1237"/>
      <c r="BG36" s="1237"/>
      <c r="BH36" s="1237"/>
      <c r="BI36" s="1237"/>
      <c r="BJ36" s="1237"/>
      <c r="BK36" s="1237">
        <v>1</v>
      </c>
      <c r="BL36" s="1237"/>
      <c r="BM36" s="1237"/>
      <c r="BN36" s="1237"/>
      <c r="BO36" s="1237"/>
      <c r="BP36" s="1237">
        <v>5</v>
      </c>
      <c r="BQ36" s="1237">
        <v>5</v>
      </c>
      <c r="BR36" s="1237"/>
      <c r="BS36" s="1237"/>
      <c r="BT36" s="1237"/>
      <c r="BU36" s="1237"/>
      <c r="BV36" s="1237"/>
      <c r="BW36" s="1237"/>
      <c r="BX36" s="1237"/>
      <c r="BY36" s="1237"/>
      <c r="BZ36" s="1237"/>
      <c r="CA36" s="1237"/>
      <c r="CB36" s="1237"/>
      <c r="CC36" s="1237"/>
      <c r="CD36" s="1237"/>
      <c r="CE36" s="1237"/>
      <c r="CF36" s="1237"/>
      <c r="CG36" s="1237"/>
      <c r="CH36" s="1237"/>
      <c r="CI36" s="1237"/>
      <c r="CJ36" s="1239">
        <f t="shared" si="7"/>
        <v>11</v>
      </c>
    </row>
    <row r="37" spans="4:88" hidden="1">
      <c r="D37" s="1223">
        <v>6</v>
      </c>
      <c r="E37" s="1223" t="s">
        <v>1602</v>
      </c>
      <c r="F37" s="1229" t="s">
        <v>1528</v>
      </c>
      <c r="G37" s="1223" t="s">
        <v>1529</v>
      </c>
      <c r="H37" s="1223" t="s">
        <v>1548</v>
      </c>
      <c r="I37" s="1223">
        <v>846</v>
      </c>
      <c r="J37" s="1223">
        <v>875</v>
      </c>
      <c r="K37" s="1223">
        <v>875</v>
      </c>
      <c r="L37" s="1241">
        <f t="shared" si="0"/>
        <v>1.0342789598108748</v>
      </c>
      <c r="M37" s="1223">
        <v>875</v>
      </c>
      <c r="N37" s="1223">
        <v>875</v>
      </c>
      <c r="O37" s="1244">
        <v>846</v>
      </c>
      <c r="P37" s="1223">
        <v>0</v>
      </c>
      <c r="Q37" s="1223">
        <f t="shared" si="1"/>
        <v>29</v>
      </c>
      <c r="R37" s="1223">
        <v>28</v>
      </c>
      <c r="S37" s="1225">
        <f t="shared" si="2"/>
        <v>1</v>
      </c>
      <c r="T37" s="1240">
        <f t="shared" si="3"/>
        <v>3.3142857142857141E-2</v>
      </c>
      <c r="U37" s="250">
        <f t="shared" si="4"/>
        <v>1.1428571428571429E-3</v>
      </c>
      <c r="V37" s="1400"/>
      <c r="W37" s="1232"/>
      <c r="X37" s="1233" t="s">
        <v>1602</v>
      </c>
      <c r="Y37" s="1233" t="s">
        <v>1548</v>
      </c>
      <c r="Z37" s="1233"/>
      <c r="AA37" s="1233"/>
      <c r="AB37" s="1235">
        <v>1</v>
      </c>
      <c r="AC37" s="1233"/>
      <c r="AD37" s="1235"/>
      <c r="AE37" s="1235"/>
      <c r="AF37" s="1235"/>
      <c r="AG37" s="1233"/>
      <c r="AH37" s="1233"/>
      <c r="AI37" s="1233"/>
      <c r="AJ37" s="1233"/>
      <c r="AK37" s="1233"/>
      <c r="AL37" s="1234">
        <f t="shared" si="8"/>
        <v>1</v>
      </c>
      <c r="AM37" s="1400"/>
      <c r="AN37" s="1237"/>
      <c r="AO37" s="1237" t="s">
        <v>1602</v>
      </c>
      <c r="AP37" s="1237" t="s">
        <v>1548</v>
      </c>
      <c r="AQ37" s="1237"/>
      <c r="AR37" s="1237"/>
      <c r="AS37" s="1237"/>
      <c r="AT37" s="1237"/>
      <c r="AU37" s="1237"/>
      <c r="AV37" s="1237"/>
      <c r="AW37" s="1237"/>
      <c r="AX37" s="1237"/>
      <c r="AY37" s="1237"/>
      <c r="AZ37" s="1237"/>
      <c r="BA37" s="1237"/>
      <c r="BB37" s="1237"/>
      <c r="BC37" s="1237">
        <v>1</v>
      </c>
      <c r="BD37" s="1237">
        <v>9</v>
      </c>
      <c r="BE37" s="1237">
        <v>7</v>
      </c>
      <c r="BF37" s="1237">
        <v>8</v>
      </c>
      <c r="BG37" s="1237">
        <v>3</v>
      </c>
      <c r="BH37" s="1237"/>
      <c r="BI37" s="1237"/>
      <c r="BJ37" s="1237"/>
      <c r="BK37" s="1237"/>
      <c r="BL37" s="1237"/>
      <c r="BM37" s="1237"/>
      <c r="BN37" s="1237"/>
      <c r="BO37" s="1237"/>
      <c r="BP37" s="1237"/>
      <c r="BQ37" s="1237"/>
      <c r="BR37" s="1237"/>
      <c r="BS37" s="1237"/>
      <c r="BT37" s="1237"/>
      <c r="BU37" s="1237"/>
      <c r="BV37" s="1237"/>
      <c r="BW37" s="1237"/>
      <c r="BX37" s="1237"/>
      <c r="BY37" s="1237"/>
      <c r="BZ37" s="1237"/>
      <c r="CA37" s="1237"/>
      <c r="CB37" s="1237"/>
      <c r="CC37" s="1237"/>
      <c r="CD37" s="1237"/>
      <c r="CE37" s="1237"/>
      <c r="CF37" s="1237"/>
      <c r="CG37" s="1237"/>
      <c r="CH37" s="1237"/>
      <c r="CI37" s="1237"/>
      <c r="CJ37" s="1239">
        <f t="shared" si="7"/>
        <v>28</v>
      </c>
    </row>
    <row r="38" spans="4:88" hidden="1">
      <c r="D38" s="1223">
        <v>1</v>
      </c>
      <c r="E38" s="1223" t="s">
        <v>1633</v>
      </c>
      <c r="F38" s="1223">
        <v>50556121</v>
      </c>
      <c r="G38" s="1223" t="s">
        <v>1488</v>
      </c>
      <c r="H38" s="1223" t="s">
        <v>1634</v>
      </c>
      <c r="I38" s="1223">
        <v>500</v>
      </c>
      <c r="J38" s="1223">
        <v>524</v>
      </c>
      <c r="K38" s="1223">
        <v>524</v>
      </c>
      <c r="L38" s="1241">
        <f t="shared" si="0"/>
        <v>1.048</v>
      </c>
      <c r="M38" s="1223">
        <v>524</v>
      </c>
      <c r="N38" s="1223">
        <v>524</v>
      </c>
      <c r="O38" s="1244">
        <v>500</v>
      </c>
      <c r="P38" s="1223">
        <v>1</v>
      </c>
      <c r="Q38" s="1223">
        <f t="shared" si="1"/>
        <v>23</v>
      </c>
      <c r="R38" s="1223">
        <v>13</v>
      </c>
      <c r="S38" s="1225">
        <f t="shared" si="2"/>
        <v>10</v>
      </c>
      <c r="T38" s="1240">
        <f t="shared" si="3"/>
        <v>4.3893129770992363E-2</v>
      </c>
      <c r="U38" s="250">
        <f t="shared" si="4"/>
        <v>1.9083969465648856E-2</v>
      </c>
      <c r="V38" s="1400"/>
      <c r="W38" s="1232"/>
      <c r="X38" s="1233" t="s">
        <v>1633</v>
      </c>
      <c r="Y38" s="1233" t="s">
        <v>1634</v>
      </c>
      <c r="Z38" s="1233">
        <v>2</v>
      </c>
      <c r="AA38" s="1233">
        <v>2</v>
      </c>
      <c r="AB38" s="1235">
        <v>1</v>
      </c>
      <c r="AC38" s="1233">
        <v>1</v>
      </c>
      <c r="AD38" s="1235"/>
      <c r="AE38" s="1235"/>
      <c r="AF38" s="1235">
        <v>4</v>
      </c>
      <c r="AG38" s="1233"/>
      <c r="AH38" s="1233"/>
      <c r="AI38" s="1233"/>
      <c r="AJ38" s="1233"/>
      <c r="AK38" s="1233"/>
      <c r="AL38" s="1234">
        <f t="shared" si="8"/>
        <v>10</v>
      </c>
      <c r="AM38" s="1400"/>
      <c r="AN38" s="1237"/>
      <c r="AO38" s="1237"/>
      <c r="AP38" s="1237"/>
      <c r="AQ38" s="1237"/>
      <c r="AR38" s="1237"/>
      <c r="AS38" s="1237"/>
      <c r="AT38" s="1237"/>
      <c r="AU38" s="1237"/>
      <c r="AV38" s="1237"/>
      <c r="AW38" s="1237"/>
      <c r="AX38" s="1237"/>
      <c r="AY38" s="1237"/>
      <c r="AZ38" s="1237"/>
      <c r="BA38" s="1237"/>
      <c r="BB38" s="1237"/>
      <c r="BC38" s="1237"/>
      <c r="BD38" s="1237"/>
      <c r="BE38" s="1237"/>
      <c r="BF38" s="1237"/>
      <c r="BG38" s="1237"/>
      <c r="BH38" s="1237"/>
      <c r="BI38" s="1237"/>
      <c r="BJ38" s="1237"/>
      <c r="BK38" s="1237"/>
      <c r="BL38" s="1237"/>
      <c r="BM38" s="1237"/>
      <c r="BN38" s="1237"/>
      <c r="BO38" s="1237"/>
      <c r="BP38" s="1237"/>
      <c r="BQ38" s="1237"/>
      <c r="BR38" s="1237"/>
      <c r="BS38" s="1237"/>
      <c r="BT38" s="1237"/>
      <c r="BU38" s="1237"/>
      <c r="BV38" s="1237"/>
      <c r="BW38" s="1237"/>
      <c r="BX38" s="1237"/>
      <c r="BY38" s="1237"/>
      <c r="BZ38" s="1237"/>
      <c r="CA38" s="1237"/>
      <c r="CB38" s="1237"/>
      <c r="CC38" s="1237"/>
      <c r="CD38" s="1237"/>
      <c r="CE38" s="1237"/>
      <c r="CF38" s="1237"/>
      <c r="CG38" s="1237"/>
      <c r="CH38" s="1237"/>
      <c r="CI38" s="1237"/>
      <c r="CJ38" s="1239">
        <f t="shared" si="7"/>
        <v>0</v>
      </c>
    </row>
    <row r="39" spans="4:88" hidden="1">
      <c r="D39" s="1223">
        <v>1</v>
      </c>
      <c r="E39" s="1229" t="s">
        <v>1632</v>
      </c>
      <c r="F39" s="1223">
        <v>50566988</v>
      </c>
      <c r="G39" s="1223" t="s">
        <v>1488</v>
      </c>
      <c r="H39" s="1223" t="s">
        <v>1631</v>
      </c>
      <c r="I39" s="1223">
        <v>955</v>
      </c>
      <c r="J39" s="1223">
        <v>986</v>
      </c>
      <c r="K39" s="1223">
        <v>986</v>
      </c>
      <c r="L39" s="1241">
        <f t="shared" si="0"/>
        <v>1.0324607329842932</v>
      </c>
      <c r="M39" s="1223">
        <v>986</v>
      </c>
      <c r="N39" s="1223">
        <v>986</v>
      </c>
      <c r="O39" s="1244">
        <v>955</v>
      </c>
      <c r="P39" s="1223">
        <v>1</v>
      </c>
      <c r="Q39" s="1223">
        <f t="shared" si="1"/>
        <v>30</v>
      </c>
      <c r="R39" s="1223">
        <v>12</v>
      </c>
      <c r="S39" s="1225">
        <f t="shared" si="2"/>
        <v>18</v>
      </c>
      <c r="T39" s="1240">
        <f t="shared" si="3"/>
        <v>3.0425963488843813E-2</v>
      </c>
      <c r="U39" s="250">
        <f t="shared" si="4"/>
        <v>1.8255578093306288E-2</v>
      </c>
      <c r="V39" s="1400"/>
      <c r="W39" s="1232"/>
      <c r="X39" s="1233" t="s">
        <v>1632</v>
      </c>
      <c r="Y39" s="1233" t="s">
        <v>1631</v>
      </c>
      <c r="Z39" s="1233"/>
      <c r="AA39" s="1233"/>
      <c r="AB39" s="1235">
        <v>1</v>
      </c>
      <c r="AC39" s="1233"/>
      <c r="AD39" s="1235">
        <v>3</v>
      </c>
      <c r="AE39" s="1235">
        <v>8</v>
      </c>
      <c r="AF39" s="1235">
        <v>6</v>
      </c>
      <c r="AG39" s="1233"/>
      <c r="AH39" s="1233"/>
      <c r="AI39" s="1233"/>
      <c r="AJ39" s="1233"/>
      <c r="AK39" s="1233"/>
      <c r="AL39" s="1234">
        <f t="shared" si="8"/>
        <v>18</v>
      </c>
      <c r="AM39" s="1400"/>
      <c r="AN39" s="1237"/>
      <c r="AO39" s="1237"/>
      <c r="AP39" s="1237"/>
      <c r="AQ39" s="1237"/>
      <c r="AR39" s="1237"/>
      <c r="AS39" s="1237"/>
      <c r="AT39" s="1237"/>
      <c r="AU39" s="1237"/>
      <c r="AV39" s="1237"/>
      <c r="AW39" s="1237"/>
      <c r="AX39" s="1237"/>
      <c r="AY39" s="1237"/>
      <c r="AZ39" s="1237"/>
      <c r="BA39" s="1237"/>
      <c r="BB39" s="1237"/>
      <c r="BC39" s="1237"/>
      <c r="BD39" s="1237"/>
      <c r="BE39" s="1237"/>
      <c r="BF39" s="1237"/>
      <c r="BG39" s="1237"/>
      <c r="BH39" s="1237"/>
      <c r="BI39" s="1237"/>
      <c r="BJ39" s="1237"/>
      <c r="BK39" s="1237"/>
      <c r="BL39" s="1237"/>
      <c r="BM39" s="1237"/>
      <c r="BN39" s="1237"/>
      <c r="BO39" s="1237"/>
      <c r="BP39" s="1237"/>
      <c r="BQ39" s="1237"/>
      <c r="BR39" s="1237"/>
      <c r="BS39" s="1237"/>
      <c r="BT39" s="1237"/>
      <c r="BU39" s="1237"/>
      <c r="BV39" s="1237"/>
      <c r="BW39" s="1237"/>
      <c r="BX39" s="1237"/>
      <c r="BY39" s="1237"/>
      <c r="BZ39" s="1237"/>
      <c r="CA39" s="1237"/>
      <c r="CB39" s="1237"/>
      <c r="CC39" s="1237"/>
      <c r="CD39" s="1237"/>
      <c r="CE39" s="1237"/>
      <c r="CF39" s="1237"/>
      <c r="CG39" s="1237"/>
      <c r="CH39" s="1237"/>
      <c r="CI39" s="1237"/>
      <c r="CJ39" s="1239">
        <f t="shared" si="7"/>
        <v>0</v>
      </c>
    </row>
    <row r="40" spans="4:88" hidden="1">
      <c r="D40" s="1223">
        <v>7</v>
      </c>
      <c r="E40" s="1229" t="s">
        <v>1642</v>
      </c>
      <c r="F40" s="1229" t="s">
        <v>1639</v>
      </c>
      <c r="G40" s="1229" t="s">
        <v>1638</v>
      </c>
      <c r="H40" s="1229" t="s">
        <v>1635</v>
      </c>
      <c r="I40" s="1223">
        <v>135</v>
      </c>
      <c r="J40" s="1223">
        <v>143</v>
      </c>
      <c r="K40" s="1223">
        <v>143</v>
      </c>
      <c r="L40" s="1241">
        <f t="shared" si="0"/>
        <v>1.0592592592592593</v>
      </c>
      <c r="M40" s="1223">
        <v>143</v>
      </c>
      <c r="N40" s="1223">
        <v>143</v>
      </c>
      <c r="O40" s="1244">
        <v>133</v>
      </c>
      <c r="P40" s="1223">
        <v>0</v>
      </c>
      <c r="Q40" s="1223">
        <f t="shared" ref="Q40:Q62" si="9">N40-O40-P40</f>
        <v>10</v>
      </c>
      <c r="R40" s="1223">
        <v>4</v>
      </c>
      <c r="S40" s="1225">
        <f t="shared" si="2"/>
        <v>6</v>
      </c>
      <c r="T40" s="1240">
        <f t="shared" ref="T40:T62" si="10">Q40/N40</f>
        <v>6.9930069930069935E-2</v>
      </c>
      <c r="U40" s="250">
        <f t="shared" ref="U40:U62" si="11">S40/N40</f>
        <v>4.195804195804196E-2</v>
      </c>
      <c r="V40" s="1400"/>
      <c r="W40" s="1232"/>
      <c r="X40" s="1233" t="s">
        <v>1642</v>
      </c>
      <c r="Y40" s="1233" t="s">
        <v>1635</v>
      </c>
      <c r="Z40" s="1233">
        <v>1</v>
      </c>
      <c r="AA40" s="1233"/>
      <c r="AB40" s="1235"/>
      <c r="AC40" s="1233"/>
      <c r="AD40" s="1235">
        <v>1</v>
      </c>
      <c r="AE40" s="1235"/>
      <c r="AF40" s="1235">
        <v>4</v>
      </c>
      <c r="AG40" s="1233"/>
      <c r="AH40" s="1233"/>
      <c r="AI40" s="1233"/>
      <c r="AJ40" s="1233"/>
      <c r="AK40" s="1233"/>
      <c r="AL40" s="1234">
        <f t="shared" si="8"/>
        <v>6</v>
      </c>
      <c r="AM40" s="1400"/>
      <c r="AN40" s="1237"/>
      <c r="AO40" s="1237"/>
      <c r="AP40" s="1237"/>
      <c r="AQ40" s="1237"/>
      <c r="AR40" s="1237"/>
      <c r="AS40" s="1237"/>
      <c r="AT40" s="1237"/>
      <c r="AU40" s="1237"/>
      <c r="AV40" s="1237"/>
      <c r="AW40" s="1237"/>
      <c r="AX40" s="1237"/>
      <c r="AY40" s="1237"/>
      <c r="AZ40" s="1237"/>
      <c r="BA40" s="1237"/>
      <c r="BB40" s="1237"/>
      <c r="BC40" s="1237"/>
      <c r="BD40" s="1237"/>
      <c r="BE40" s="1237"/>
      <c r="BF40" s="1237"/>
      <c r="BG40" s="1237"/>
      <c r="BH40" s="1237"/>
      <c r="BI40" s="1237"/>
      <c r="BJ40" s="1237"/>
      <c r="BK40" s="1237"/>
      <c r="BL40" s="1237"/>
      <c r="BM40" s="1237"/>
      <c r="BN40" s="1237"/>
      <c r="BO40" s="1237"/>
      <c r="BP40" s="1237"/>
      <c r="BQ40" s="1237"/>
      <c r="BR40" s="1237"/>
      <c r="BS40" s="1237"/>
      <c r="BT40" s="1237"/>
      <c r="BU40" s="1237"/>
      <c r="BV40" s="1237"/>
      <c r="BW40" s="1237"/>
      <c r="BX40" s="1237"/>
      <c r="BY40" s="1237"/>
      <c r="BZ40" s="1237"/>
      <c r="CA40" s="1237"/>
      <c r="CB40" s="1237"/>
      <c r="CC40" s="1237"/>
      <c r="CD40" s="1237"/>
      <c r="CE40" s="1237"/>
      <c r="CF40" s="1237"/>
      <c r="CG40" s="1237"/>
      <c r="CH40" s="1237"/>
      <c r="CI40" s="1237"/>
      <c r="CJ40" s="1239">
        <f t="shared" si="7"/>
        <v>0</v>
      </c>
    </row>
    <row r="41" spans="4:88" hidden="1">
      <c r="D41" s="1223">
        <v>7</v>
      </c>
      <c r="E41" s="1229" t="s">
        <v>1643</v>
      </c>
      <c r="F41" s="1229" t="s">
        <v>1640</v>
      </c>
      <c r="G41" s="1229" t="s">
        <v>1638</v>
      </c>
      <c r="H41" s="1229" t="s">
        <v>1636</v>
      </c>
      <c r="I41" s="1223">
        <v>340</v>
      </c>
      <c r="J41" s="1223">
        <v>346</v>
      </c>
      <c r="K41" s="1223">
        <v>346</v>
      </c>
      <c r="L41" s="1241">
        <f t="shared" si="0"/>
        <v>1.0176470588235293</v>
      </c>
      <c r="M41" s="1223">
        <v>346</v>
      </c>
      <c r="N41" s="1223">
        <v>346</v>
      </c>
      <c r="O41" s="1244">
        <v>341</v>
      </c>
      <c r="P41" s="1223">
        <v>2</v>
      </c>
      <c r="Q41" s="1223">
        <f t="shared" si="9"/>
        <v>3</v>
      </c>
      <c r="R41" s="1223">
        <v>0</v>
      </c>
      <c r="S41" s="1225">
        <f t="shared" si="2"/>
        <v>3</v>
      </c>
      <c r="T41" s="1240">
        <f t="shared" si="10"/>
        <v>8.670520231213872E-3</v>
      </c>
      <c r="U41" s="250">
        <f t="shared" si="11"/>
        <v>8.670520231213872E-3</v>
      </c>
      <c r="V41" s="1400"/>
      <c r="W41" s="1232"/>
      <c r="X41" s="1233" t="s">
        <v>1643</v>
      </c>
      <c r="Y41" s="1233" t="s">
        <v>1636</v>
      </c>
      <c r="Z41" s="1233"/>
      <c r="AA41" s="1233"/>
      <c r="AB41" s="1235">
        <v>2</v>
      </c>
      <c r="AC41" s="1233">
        <v>1</v>
      </c>
      <c r="AD41" s="1235"/>
      <c r="AE41" s="1235"/>
      <c r="AF41" s="1235"/>
      <c r="AG41" s="1233"/>
      <c r="AH41" s="1233"/>
      <c r="AI41" s="1233"/>
      <c r="AJ41" s="1233"/>
      <c r="AK41" s="1233"/>
      <c r="AL41" s="1234">
        <f t="shared" si="8"/>
        <v>3</v>
      </c>
      <c r="AM41" s="1400"/>
      <c r="AN41" s="1237"/>
      <c r="AO41" s="1237"/>
      <c r="AP41" s="1237"/>
      <c r="AQ41" s="1237"/>
      <c r="AR41" s="1237"/>
      <c r="AS41" s="1237"/>
      <c r="AT41" s="1237"/>
      <c r="AU41" s="1237"/>
      <c r="AV41" s="1237"/>
      <c r="AW41" s="1237"/>
      <c r="AX41" s="1237"/>
      <c r="AY41" s="1237"/>
      <c r="AZ41" s="1237"/>
      <c r="BA41" s="1237"/>
      <c r="BB41" s="1237"/>
      <c r="BC41" s="1237"/>
      <c r="BD41" s="1237"/>
      <c r="BE41" s="1237"/>
      <c r="BF41" s="1237"/>
      <c r="BG41" s="1237"/>
      <c r="BH41" s="1237"/>
      <c r="BI41" s="1237"/>
      <c r="BJ41" s="1237"/>
      <c r="BK41" s="1237"/>
      <c r="BL41" s="1237"/>
      <c r="BM41" s="1237"/>
      <c r="BN41" s="1237"/>
      <c r="BO41" s="1237"/>
      <c r="BP41" s="1237"/>
      <c r="BQ41" s="1237"/>
      <c r="BR41" s="1237"/>
      <c r="BS41" s="1237"/>
      <c r="BT41" s="1237"/>
      <c r="BU41" s="1237"/>
      <c r="BV41" s="1237"/>
      <c r="BW41" s="1237"/>
      <c r="BX41" s="1237"/>
      <c r="BY41" s="1237"/>
      <c r="BZ41" s="1237"/>
      <c r="CA41" s="1237"/>
      <c r="CB41" s="1237"/>
      <c r="CC41" s="1237"/>
      <c r="CD41" s="1237"/>
      <c r="CE41" s="1237"/>
      <c r="CF41" s="1237"/>
      <c r="CG41" s="1237"/>
      <c r="CH41" s="1237"/>
      <c r="CI41" s="1237"/>
      <c r="CJ41" s="1239">
        <f t="shared" si="7"/>
        <v>0</v>
      </c>
    </row>
    <row r="42" spans="4:88" hidden="1">
      <c r="D42" s="1223">
        <v>7</v>
      </c>
      <c r="E42" s="1229" t="s">
        <v>1644</v>
      </c>
      <c r="F42" s="1229" t="s">
        <v>1641</v>
      </c>
      <c r="G42" s="1229" t="s">
        <v>1638</v>
      </c>
      <c r="H42" s="1229" t="s">
        <v>1637</v>
      </c>
      <c r="I42" s="1223">
        <v>80</v>
      </c>
      <c r="J42" s="1223">
        <v>82</v>
      </c>
      <c r="K42" s="1223">
        <v>82</v>
      </c>
      <c r="L42" s="1241">
        <f t="shared" si="0"/>
        <v>1.0249999999999999</v>
      </c>
      <c r="M42" s="1223">
        <v>82</v>
      </c>
      <c r="N42" s="1223">
        <v>82</v>
      </c>
      <c r="O42" s="1244">
        <v>79</v>
      </c>
      <c r="P42" s="1223">
        <v>0</v>
      </c>
      <c r="Q42" s="1223">
        <f t="shared" si="9"/>
        <v>3</v>
      </c>
      <c r="R42" s="1223">
        <v>1</v>
      </c>
      <c r="S42" s="1225">
        <f t="shared" si="2"/>
        <v>2</v>
      </c>
      <c r="T42" s="1240">
        <f t="shared" si="10"/>
        <v>3.6585365853658534E-2</v>
      </c>
      <c r="U42" s="250">
        <f t="shared" si="11"/>
        <v>2.4390243902439025E-2</v>
      </c>
      <c r="V42" s="1400"/>
      <c r="W42" s="1232"/>
      <c r="X42" s="1233" t="s">
        <v>1644</v>
      </c>
      <c r="Y42" s="1233" t="s">
        <v>1637</v>
      </c>
      <c r="Z42" s="1233">
        <v>1</v>
      </c>
      <c r="AA42" s="1233"/>
      <c r="AB42" s="1235">
        <v>1</v>
      </c>
      <c r="AC42" s="1233"/>
      <c r="AD42" s="1235"/>
      <c r="AE42" s="1235"/>
      <c r="AF42" s="1235"/>
      <c r="AG42" s="1233"/>
      <c r="AH42" s="1233"/>
      <c r="AI42" s="1233"/>
      <c r="AJ42" s="1233"/>
      <c r="AK42" s="1233"/>
      <c r="AL42" s="1234">
        <f t="shared" si="8"/>
        <v>2</v>
      </c>
      <c r="AM42" s="1400"/>
      <c r="AN42" s="1237"/>
      <c r="AO42" s="1237"/>
      <c r="AP42" s="1237"/>
      <c r="AQ42" s="1237"/>
      <c r="AR42" s="1237"/>
      <c r="AS42" s="1237"/>
      <c r="AT42" s="1237"/>
      <c r="AU42" s="1237"/>
      <c r="AV42" s="1237"/>
      <c r="AW42" s="1237"/>
      <c r="AX42" s="1237"/>
      <c r="AY42" s="1237"/>
      <c r="AZ42" s="1237"/>
      <c r="BA42" s="1237"/>
      <c r="BB42" s="1237"/>
      <c r="BC42" s="1237"/>
      <c r="BD42" s="1237"/>
      <c r="BE42" s="1237"/>
      <c r="BF42" s="1237"/>
      <c r="BG42" s="1237"/>
      <c r="BH42" s="1237"/>
      <c r="BI42" s="1237"/>
      <c r="BJ42" s="1237"/>
      <c r="BK42" s="1237"/>
      <c r="BL42" s="1237"/>
      <c r="BM42" s="1237"/>
      <c r="BN42" s="1237"/>
      <c r="BO42" s="1237"/>
      <c r="BP42" s="1237"/>
      <c r="BQ42" s="1237"/>
      <c r="BR42" s="1237"/>
      <c r="BS42" s="1237"/>
      <c r="BT42" s="1237"/>
      <c r="BU42" s="1237"/>
      <c r="BV42" s="1237"/>
      <c r="BW42" s="1237"/>
      <c r="BX42" s="1237"/>
      <c r="BY42" s="1237"/>
      <c r="BZ42" s="1237"/>
      <c r="CA42" s="1237"/>
      <c r="CB42" s="1237"/>
      <c r="CC42" s="1237"/>
      <c r="CD42" s="1237"/>
      <c r="CE42" s="1237"/>
      <c r="CF42" s="1237"/>
      <c r="CG42" s="1237"/>
      <c r="CH42" s="1237"/>
      <c r="CI42" s="1237"/>
      <c r="CJ42" s="1239">
        <f t="shared" si="7"/>
        <v>0</v>
      </c>
    </row>
    <row r="43" spans="4:88" hidden="1">
      <c r="D43" s="1223">
        <v>6</v>
      </c>
      <c r="E43" s="1223" t="s">
        <v>1607</v>
      </c>
      <c r="F43" s="1223" t="s">
        <v>436</v>
      </c>
      <c r="G43" s="1223" t="s">
        <v>1529</v>
      </c>
      <c r="H43" s="1223" t="s">
        <v>437</v>
      </c>
      <c r="I43" s="1223">
        <v>1060</v>
      </c>
      <c r="J43" s="1223">
        <v>1100</v>
      </c>
      <c r="K43" s="1223">
        <v>1100</v>
      </c>
      <c r="L43" s="1241">
        <f t="shared" si="0"/>
        <v>1.0377358490566038</v>
      </c>
      <c r="M43" s="1223">
        <v>1100</v>
      </c>
      <c r="N43" s="1223">
        <v>1100</v>
      </c>
      <c r="O43" s="1244">
        <v>1060</v>
      </c>
      <c r="P43" s="1223">
        <v>0</v>
      </c>
      <c r="Q43" s="1223">
        <f t="shared" si="9"/>
        <v>40</v>
      </c>
      <c r="R43" s="1223">
        <v>34</v>
      </c>
      <c r="S43" s="1225">
        <f t="shared" si="2"/>
        <v>6</v>
      </c>
      <c r="T43" s="1240">
        <f t="shared" si="10"/>
        <v>3.6363636363636362E-2</v>
      </c>
      <c r="U43" s="250">
        <f t="shared" si="11"/>
        <v>5.454545454545455E-3</v>
      </c>
      <c r="V43" s="1400"/>
      <c r="W43" s="1232"/>
      <c r="X43" s="1233" t="s">
        <v>1607</v>
      </c>
      <c r="Y43" s="1233" t="s">
        <v>437</v>
      </c>
      <c r="Z43" s="1233">
        <v>2</v>
      </c>
      <c r="AA43" s="1233"/>
      <c r="AB43" s="1235">
        <v>3</v>
      </c>
      <c r="AC43" s="1233"/>
      <c r="AD43" s="1235"/>
      <c r="AE43" s="1235">
        <v>1</v>
      </c>
      <c r="AF43" s="1235"/>
      <c r="AG43" s="1233"/>
      <c r="AH43" s="1233"/>
      <c r="AI43" s="1233"/>
      <c r="AJ43" s="1233"/>
      <c r="AK43" s="1233"/>
      <c r="AL43" s="1234">
        <f t="shared" si="8"/>
        <v>6</v>
      </c>
      <c r="AM43" s="1400"/>
      <c r="AN43" s="1237"/>
      <c r="AO43" s="1237" t="s">
        <v>1607</v>
      </c>
      <c r="AP43" s="1237" t="s">
        <v>437</v>
      </c>
      <c r="AQ43" s="1237"/>
      <c r="AR43" s="1237"/>
      <c r="AS43" s="1237"/>
      <c r="AT43" s="1237"/>
      <c r="AU43" s="1237"/>
      <c r="AV43" s="1237"/>
      <c r="AW43" s="1237"/>
      <c r="AX43" s="1237"/>
      <c r="AY43" s="1237"/>
      <c r="AZ43" s="1237"/>
      <c r="BA43" s="1237"/>
      <c r="BB43" s="1237"/>
      <c r="BC43" s="1237">
        <v>7</v>
      </c>
      <c r="BD43" s="1237">
        <v>9</v>
      </c>
      <c r="BE43" s="1237">
        <v>11</v>
      </c>
      <c r="BF43" s="1237">
        <v>6</v>
      </c>
      <c r="BG43" s="1237">
        <v>1</v>
      </c>
      <c r="BH43" s="1237"/>
      <c r="BI43" s="1237"/>
      <c r="BJ43" s="1237"/>
      <c r="BK43" s="1237"/>
      <c r="BL43" s="1237"/>
      <c r="BM43" s="1237"/>
      <c r="BN43" s="1237"/>
      <c r="BO43" s="1237"/>
      <c r="BP43" s="1237"/>
      <c r="BQ43" s="1237"/>
      <c r="BR43" s="1237"/>
      <c r="BS43" s="1237"/>
      <c r="BT43" s="1237"/>
      <c r="BU43" s="1237"/>
      <c r="BV43" s="1237"/>
      <c r="BW43" s="1237"/>
      <c r="BX43" s="1237"/>
      <c r="BY43" s="1237"/>
      <c r="BZ43" s="1237"/>
      <c r="CA43" s="1237"/>
      <c r="CB43" s="1237"/>
      <c r="CC43" s="1237"/>
      <c r="CD43" s="1237"/>
      <c r="CE43" s="1237"/>
      <c r="CF43" s="1237"/>
      <c r="CG43" s="1237"/>
      <c r="CH43" s="1237"/>
      <c r="CI43" s="1237"/>
      <c r="CJ43" s="1239">
        <f t="shared" si="7"/>
        <v>34</v>
      </c>
    </row>
    <row r="44" spans="4:88" hidden="1">
      <c r="D44" s="1223">
        <v>6</v>
      </c>
      <c r="E44" s="1223" t="s">
        <v>1658</v>
      </c>
      <c r="F44" s="1229" t="s">
        <v>1528</v>
      </c>
      <c r="G44" s="1223" t="s">
        <v>1529</v>
      </c>
      <c r="H44" s="1223" t="s">
        <v>1659</v>
      </c>
      <c r="I44" s="1223">
        <v>846</v>
      </c>
      <c r="J44" s="1223">
        <v>883</v>
      </c>
      <c r="K44" s="1223">
        <v>883</v>
      </c>
      <c r="L44" s="1241">
        <f t="shared" si="0"/>
        <v>1.0437352245862883</v>
      </c>
      <c r="M44" s="1223">
        <v>883</v>
      </c>
      <c r="N44" s="1223">
        <v>883</v>
      </c>
      <c r="O44" s="1244">
        <v>846</v>
      </c>
      <c r="P44" s="1223">
        <v>0</v>
      </c>
      <c r="Q44" s="1223">
        <f t="shared" si="9"/>
        <v>37</v>
      </c>
      <c r="R44" s="1223">
        <v>32</v>
      </c>
      <c r="S44" s="1225">
        <f t="shared" si="2"/>
        <v>5</v>
      </c>
      <c r="T44" s="1240">
        <f t="shared" si="10"/>
        <v>4.1902604756511891E-2</v>
      </c>
      <c r="U44" s="250">
        <f t="shared" si="11"/>
        <v>5.6625141562853904E-3</v>
      </c>
      <c r="V44" s="1400"/>
      <c r="W44" s="1232"/>
      <c r="X44" s="1233" t="s">
        <v>1658</v>
      </c>
      <c r="Y44" s="1233" t="s">
        <v>1659</v>
      </c>
      <c r="Z44" s="1233">
        <v>2</v>
      </c>
      <c r="AA44" s="1233"/>
      <c r="AB44" s="1235">
        <v>2</v>
      </c>
      <c r="AC44" s="1233"/>
      <c r="AD44" s="1235">
        <v>1</v>
      </c>
      <c r="AE44" s="1235"/>
      <c r="AF44" s="1235"/>
      <c r="AG44" s="1233"/>
      <c r="AH44" s="1233"/>
      <c r="AI44" s="1233"/>
      <c r="AJ44" s="1233"/>
      <c r="AK44" s="1233"/>
      <c r="AL44" s="1234">
        <f t="shared" si="8"/>
        <v>5</v>
      </c>
      <c r="AM44" s="1400"/>
      <c r="AN44" s="1237"/>
      <c r="AO44" s="1237" t="s">
        <v>1658</v>
      </c>
      <c r="AP44" s="1237" t="s">
        <v>1659</v>
      </c>
      <c r="AQ44" s="1237"/>
      <c r="AR44" s="1237"/>
      <c r="AS44" s="1237"/>
      <c r="AT44" s="1237"/>
      <c r="AU44" s="1237"/>
      <c r="AV44" s="1237"/>
      <c r="AW44" s="1237"/>
      <c r="AX44" s="1237"/>
      <c r="AY44" s="1237"/>
      <c r="AZ44" s="1237"/>
      <c r="BA44" s="1237"/>
      <c r="BB44" s="1237"/>
      <c r="BC44" s="1237">
        <v>5</v>
      </c>
      <c r="BD44" s="1237">
        <v>9</v>
      </c>
      <c r="BE44" s="1237">
        <v>7</v>
      </c>
      <c r="BF44" s="1237">
        <v>6</v>
      </c>
      <c r="BG44" s="1237">
        <v>5</v>
      </c>
      <c r="BH44" s="1237"/>
      <c r="BI44" s="1237"/>
      <c r="BJ44" s="1237"/>
      <c r="BK44" s="1237"/>
      <c r="BL44" s="1237"/>
      <c r="BM44" s="1237"/>
      <c r="BN44" s="1237"/>
      <c r="BO44" s="1237"/>
      <c r="BP44" s="1237"/>
      <c r="BQ44" s="1237"/>
      <c r="BR44" s="1237"/>
      <c r="BS44" s="1237"/>
      <c r="BT44" s="1237"/>
      <c r="BU44" s="1237"/>
      <c r="BV44" s="1237"/>
      <c r="BW44" s="1237"/>
      <c r="BX44" s="1237"/>
      <c r="BY44" s="1237"/>
      <c r="BZ44" s="1237"/>
      <c r="CA44" s="1237"/>
      <c r="CB44" s="1237"/>
      <c r="CC44" s="1237"/>
      <c r="CD44" s="1237"/>
      <c r="CE44" s="1237"/>
      <c r="CF44" s="1237"/>
      <c r="CG44" s="1237"/>
      <c r="CH44" s="1237"/>
      <c r="CI44" s="1237"/>
      <c r="CJ44" s="1239">
        <f t="shared" si="7"/>
        <v>32</v>
      </c>
    </row>
    <row r="45" spans="4:88" hidden="1">
      <c r="D45" s="1223">
        <v>6</v>
      </c>
      <c r="E45" s="1223" t="s">
        <v>1660</v>
      </c>
      <c r="F45" s="1229" t="s">
        <v>1661</v>
      </c>
      <c r="G45" s="1223" t="s">
        <v>1529</v>
      </c>
      <c r="H45" s="1223" t="s">
        <v>1659</v>
      </c>
      <c r="I45" s="1223">
        <v>299</v>
      </c>
      <c r="J45" s="1223">
        <v>308</v>
      </c>
      <c r="K45" s="1223">
        <v>308</v>
      </c>
      <c r="L45" s="1241">
        <f t="shared" si="0"/>
        <v>1.0301003344481605</v>
      </c>
      <c r="M45" s="1223">
        <v>308</v>
      </c>
      <c r="N45" s="1223">
        <v>308</v>
      </c>
      <c r="O45" s="1244">
        <v>299</v>
      </c>
      <c r="P45" s="1223">
        <v>2</v>
      </c>
      <c r="Q45" s="1223">
        <f t="shared" si="9"/>
        <v>7</v>
      </c>
      <c r="R45" s="1223">
        <v>6</v>
      </c>
      <c r="S45" s="1225">
        <f t="shared" si="2"/>
        <v>1</v>
      </c>
      <c r="T45" s="1240">
        <f t="shared" si="10"/>
        <v>2.2727272727272728E-2</v>
      </c>
      <c r="U45" s="250">
        <f t="shared" si="11"/>
        <v>3.246753246753247E-3</v>
      </c>
      <c r="V45" s="1400"/>
      <c r="W45" s="1232"/>
      <c r="X45" s="1233" t="s">
        <v>1660</v>
      </c>
      <c r="Y45" s="1233" t="s">
        <v>1659</v>
      </c>
      <c r="Z45" s="1233"/>
      <c r="AA45" s="1233"/>
      <c r="AB45" s="1235">
        <v>1</v>
      </c>
      <c r="AC45" s="1233"/>
      <c r="AD45" s="1235"/>
      <c r="AE45" s="1235"/>
      <c r="AF45" s="1235"/>
      <c r="AG45" s="1233"/>
      <c r="AH45" s="1233"/>
      <c r="AI45" s="1233"/>
      <c r="AJ45" s="1233"/>
      <c r="AK45" s="1233"/>
      <c r="AL45" s="1234">
        <f t="shared" si="8"/>
        <v>1</v>
      </c>
      <c r="AM45" s="1400"/>
      <c r="AN45" s="1237"/>
      <c r="AO45" s="1237" t="s">
        <v>1660</v>
      </c>
      <c r="AP45" s="1237" t="s">
        <v>1659</v>
      </c>
      <c r="AQ45" s="1237">
        <v>1</v>
      </c>
      <c r="AR45" s="1237"/>
      <c r="AS45" s="1237">
        <v>1</v>
      </c>
      <c r="AT45" s="1237"/>
      <c r="AU45" s="1237"/>
      <c r="AV45" s="1237">
        <v>1</v>
      </c>
      <c r="AW45" s="1237">
        <v>2</v>
      </c>
      <c r="AX45" s="1237">
        <v>1</v>
      </c>
      <c r="AY45" s="1237"/>
      <c r="AZ45" s="1237"/>
      <c r="BA45" s="1237"/>
      <c r="BB45" s="1237"/>
      <c r="BC45" s="1237"/>
      <c r="BD45" s="1237"/>
      <c r="BE45" s="1237"/>
      <c r="BF45" s="1237"/>
      <c r="BG45" s="1237"/>
      <c r="BH45" s="1237"/>
      <c r="BI45" s="1237"/>
      <c r="BJ45" s="1237"/>
      <c r="BK45" s="1237"/>
      <c r="BL45" s="1237"/>
      <c r="BM45" s="1237"/>
      <c r="BN45" s="1237"/>
      <c r="BO45" s="1237"/>
      <c r="BP45" s="1237"/>
      <c r="BQ45" s="1237"/>
      <c r="BR45" s="1237"/>
      <c r="BS45" s="1237"/>
      <c r="BT45" s="1237"/>
      <c r="BU45" s="1237"/>
      <c r="BV45" s="1237"/>
      <c r="BW45" s="1237"/>
      <c r="BX45" s="1237"/>
      <c r="BY45" s="1237"/>
      <c r="BZ45" s="1237"/>
      <c r="CA45" s="1237"/>
      <c r="CB45" s="1237"/>
      <c r="CC45" s="1237"/>
      <c r="CD45" s="1237"/>
      <c r="CE45" s="1237"/>
      <c r="CF45" s="1237"/>
      <c r="CG45" s="1237"/>
      <c r="CH45" s="1237"/>
      <c r="CI45" s="1237"/>
      <c r="CJ45" s="1239">
        <f t="shared" si="7"/>
        <v>6</v>
      </c>
    </row>
    <row r="46" spans="4:88" hidden="1">
      <c r="D46" s="1223">
        <v>5</v>
      </c>
      <c r="E46" s="1223" t="s">
        <v>1662</v>
      </c>
      <c r="F46" s="1229" t="s">
        <v>842</v>
      </c>
      <c r="G46" s="1223" t="s">
        <v>1664</v>
      </c>
      <c r="H46" s="1223" t="s">
        <v>1663</v>
      </c>
      <c r="I46" s="1223">
        <v>200</v>
      </c>
      <c r="J46" s="1223">
        <v>212</v>
      </c>
      <c r="K46" s="1223">
        <v>212</v>
      </c>
      <c r="L46" s="1241">
        <f t="shared" si="0"/>
        <v>1.06</v>
      </c>
      <c r="M46" s="1223">
        <v>212</v>
      </c>
      <c r="N46" s="1223">
        <v>212</v>
      </c>
      <c r="O46" s="1244">
        <v>207</v>
      </c>
      <c r="P46" s="1223">
        <v>2</v>
      </c>
      <c r="Q46" s="1223">
        <f t="shared" si="9"/>
        <v>3</v>
      </c>
      <c r="R46" s="1223">
        <v>0</v>
      </c>
      <c r="S46" s="1225">
        <f t="shared" si="2"/>
        <v>3</v>
      </c>
      <c r="T46" s="1240">
        <f t="shared" si="10"/>
        <v>1.4150943396226415E-2</v>
      </c>
      <c r="U46" s="250">
        <f t="shared" si="11"/>
        <v>1.4150943396226415E-2</v>
      </c>
      <c r="V46" s="1400"/>
      <c r="W46" s="1232"/>
      <c r="X46" s="1233" t="s">
        <v>1662</v>
      </c>
      <c r="Y46" s="1233" t="s">
        <v>1663</v>
      </c>
      <c r="Z46" s="1233">
        <v>1</v>
      </c>
      <c r="AA46" s="1233"/>
      <c r="AB46" s="1235">
        <v>1</v>
      </c>
      <c r="AC46" s="1233">
        <v>1</v>
      </c>
      <c r="AD46" s="1235"/>
      <c r="AE46" s="1235"/>
      <c r="AF46" s="1235"/>
      <c r="AG46" s="1233"/>
      <c r="AH46" s="1233"/>
      <c r="AI46" s="1233"/>
      <c r="AJ46" s="1233"/>
      <c r="AK46" s="1233"/>
      <c r="AL46" s="1234">
        <f t="shared" si="8"/>
        <v>3</v>
      </c>
      <c r="AM46" s="1400"/>
      <c r="AN46" s="1237"/>
      <c r="AO46" s="1237"/>
      <c r="AP46" s="1237"/>
      <c r="AQ46" s="1237"/>
      <c r="AR46" s="1237"/>
      <c r="AS46" s="1237"/>
      <c r="AT46" s="1237"/>
      <c r="AU46" s="1237"/>
      <c r="AV46" s="1237"/>
      <c r="AW46" s="1237"/>
      <c r="AX46" s="1237"/>
      <c r="AY46" s="1237"/>
      <c r="AZ46" s="1237"/>
      <c r="BA46" s="1237"/>
      <c r="BB46" s="1237"/>
      <c r="BC46" s="1237"/>
      <c r="BD46" s="1237"/>
      <c r="BE46" s="1237"/>
      <c r="BF46" s="1237"/>
      <c r="BG46" s="1237"/>
      <c r="BH46" s="1237"/>
      <c r="BI46" s="1237"/>
      <c r="BJ46" s="1237"/>
      <c r="BK46" s="1237"/>
      <c r="BL46" s="1237"/>
      <c r="BM46" s="1237"/>
      <c r="BN46" s="1237"/>
      <c r="BO46" s="1237"/>
      <c r="BP46" s="1237"/>
      <c r="BQ46" s="1237"/>
      <c r="BR46" s="1237"/>
      <c r="BS46" s="1237"/>
      <c r="BT46" s="1237"/>
      <c r="BU46" s="1237"/>
      <c r="BV46" s="1237"/>
      <c r="BW46" s="1237"/>
      <c r="BX46" s="1237"/>
      <c r="BY46" s="1237"/>
      <c r="BZ46" s="1237"/>
      <c r="CA46" s="1237"/>
      <c r="CB46" s="1237"/>
      <c r="CC46" s="1237"/>
      <c r="CD46" s="1237"/>
      <c r="CE46" s="1237"/>
      <c r="CF46" s="1237"/>
      <c r="CG46" s="1237"/>
      <c r="CH46" s="1237"/>
      <c r="CI46" s="1237"/>
      <c r="CJ46" s="1239">
        <f t="shared" si="7"/>
        <v>0</v>
      </c>
    </row>
    <row r="47" spans="4:88" hidden="1">
      <c r="D47" s="1223">
        <v>5</v>
      </c>
      <c r="E47" s="1223" t="s">
        <v>1671</v>
      </c>
      <c r="F47" s="1229" t="s">
        <v>1672</v>
      </c>
      <c r="G47" s="1223" t="s">
        <v>1529</v>
      </c>
      <c r="H47" s="1223" t="s">
        <v>1673</v>
      </c>
      <c r="I47" s="1223">
        <v>1292</v>
      </c>
      <c r="J47" s="1223">
        <v>1368</v>
      </c>
      <c r="K47" s="1223">
        <v>1368</v>
      </c>
      <c r="L47" s="1241">
        <f t="shared" si="0"/>
        <v>1.0588235294117647</v>
      </c>
      <c r="M47" s="1223">
        <v>1368</v>
      </c>
      <c r="N47" s="1223">
        <v>1368</v>
      </c>
      <c r="O47" s="1244">
        <v>1309</v>
      </c>
      <c r="P47" s="1223">
        <v>2</v>
      </c>
      <c r="Q47" s="1223">
        <f t="shared" si="9"/>
        <v>57</v>
      </c>
      <c r="R47" s="1223">
        <v>2</v>
      </c>
      <c r="S47" s="1225">
        <f t="shared" si="2"/>
        <v>55</v>
      </c>
      <c r="T47" s="1240">
        <f t="shared" si="10"/>
        <v>4.1666666666666664E-2</v>
      </c>
      <c r="U47" s="250">
        <f t="shared" si="11"/>
        <v>4.0204678362573097E-2</v>
      </c>
      <c r="V47" s="1400"/>
      <c r="W47" s="1232"/>
      <c r="X47" s="1233" t="s">
        <v>1671</v>
      </c>
      <c r="Y47" s="1233" t="s">
        <v>1673</v>
      </c>
      <c r="Z47" s="1233"/>
      <c r="AA47" s="1233">
        <v>6</v>
      </c>
      <c r="AB47" s="1235">
        <v>12</v>
      </c>
      <c r="AC47" s="1233">
        <v>10</v>
      </c>
      <c r="AD47" s="1235"/>
      <c r="AE47" s="1235">
        <v>5</v>
      </c>
      <c r="AF47" s="1235">
        <v>22</v>
      </c>
      <c r="AG47" s="1233"/>
      <c r="AH47" s="1233"/>
      <c r="AI47" s="1233"/>
      <c r="AJ47" s="1233"/>
      <c r="AK47" s="1233"/>
      <c r="AL47" s="1234">
        <f t="shared" si="8"/>
        <v>55</v>
      </c>
      <c r="AM47" s="1400"/>
      <c r="AN47" s="1237"/>
      <c r="AO47" s="1237" t="s">
        <v>1671</v>
      </c>
      <c r="AP47" s="1237" t="s">
        <v>1673</v>
      </c>
      <c r="AQ47" s="1237"/>
      <c r="AR47" s="1237"/>
      <c r="AS47" s="1237"/>
      <c r="AT47" s="1237"/>
      <c r="AU47" s="1237"/>
      <c r="AV47" s="1237"/>
      <c r="AW47" s="1237"/>
      <c r="AX47" s="1237"/>
      <c r="AY47" s="1237"/>
      <c r="AZ47" s="1237"/>
      <c r="BA47" s="1237"/>
      <c r="BB47" s="1237"/>
      <c r="BC47" s="1237"/>
      <c r="BD47" s="1237"/>
      <c r="BE47" s="1237"/>
      <c r="BF47" s="1237">
        <v>2</v>
      </c>
      <c r="BG47" s="1237"/>
      <c r="BH47" s="1237"/>
      <c r="BI47" s="1237"/>
      <c r="BJ47" s="1237"/>
      <c r="BK47" s="1237"/>
      <c r="BL47" s="1237"/>
      <c r="BM47" s="1237"/>
      <c r="BN47" s="1237"/>
      <c r="BO47" s="1237"/>
      <c r="BP47" s="1237"/>
      <c r="BQ47" s="1237"/>
      <c r="BR47" s="1237"/>
      <c r="BS47" s="1237"/>
      <c r="BT47" s="1237"/>
      <c r="BU47" s="1237"/>
      <c r="BV47" s="1237"/>
      <c r="BW47" s="1237"/>
      <c r="BX47" s="1237"/>
      <c r="BY47" s="1237"/>
      <c r="BZ47" s="1237"/>
      <c r="CA47" s="1237"/>
      <c r="CB47" s="1237"/>
      <c r="CC47" s="1237"/>
      <c r="CD47" s="1237"/>
      <c r="CE47" s="1237"/>
      <c r="CF47" s="1237"/>
      <c r="CG47" s="1237"/>
      <c r="CH47" s="1237"/>
      <c r="CI47" s="1237"/>
      <c r="CJ47" s="1239">
        <f t="shared" si="7"/>
        <v>2</v>
      </c>
    </row>
    <row r="48" spans="4:88" hidden="1">
      <c r="D48" s="1223">
        <v>5</v>
      </c>
      <c r="E48" s="1223" t="s">
        <v>1674</v>
      </c>
      <c r="F48" s="1229" t="s">
        <v>1675</v>
      </c>
      <c r="G48" s="1223" t="s">
        <v>1529</v>
      </c>
      <c r="H48" s="1223" t="s">
        <v>1673</v>
      </c>
      <c r="I48" s="1223">
        <v>1127</v>
      </c>
      <c r="J48" s="1223">
        <v>1177</v>
      </c>
      <c r="K48" s="1223">
        <v>1177</v>
      </c>
      <c r="L48" s="1241">
        <f t="shared" si="0"/>
        <v>1.0443655723158829</v>
      </c>
      <c r="M48" s="1223">
        <v>1177</v>
      </c>
      <c r="N48" s="1223">
        <v>1177</v>
      </c>
      <c r="O48" s="1244">
        <v>1149</v>
      </c>
      <c r="P48" s="1223">
        <v>2</v>
      </c>
      <c r="Q48" s="1223">
        <f t="shared" si="9"/>
        <v>26</v>
      </c>
      <c r="R48" s="1223">
        <v>0</v>
      </c>
      <c r="S48" s="1225">
        <f t="shared" si="2"/>
        <v>26</v>
      </c>
      <c r="T48" s="1240">
        <f t="shared" si="10"/>
        <v>2.2090059473237042E-2</v>
      </c>
      <c r="U48" s="250">
        <f t="shared" si="11"/>
        <v>2.2090059473237042E-2</v>
      </c>
      <c r="V48" s="1400"/>
      <c r="W48" s="1232"/>
      <c r="X48" s="1233" t="s">
        <v>1674</v>
      </c>
      <c r="Y48" s="1233" t="s">
        <v>1673</v>
      </c>
      <c r="Z48" s="1233"/>
      <c r="AA48" s="1233"/>
      <c r="AB48" s="1235">
        <v>4</v>
      </c>
      <c r="AC48" s="1233">
        <v>5</v>
      </c>
      <c r="AD48" s="1235"/>
      <c r="AE48" s="1235">
        <v>2</v>
      </c>
      <c r="AF48" s="1235">
        <v>15</v>
      </c>
      <c r="AG48" s="1233"/>
      <c r="AH48" s="1233"/>
      <c r="AI48" s="1233"/>
      <c r="AJ48" s="1233"/>
      <c r="AK48" s="1233"/>
      <c r="AL48" s="1234">
        <f t="shared" si="8"/>
        <v>26</v>
      </c>
      <c r="AM48" s="1400"/>
      <c r="AN48" s="1237"/>
      <c r="AO48" s="1237" t="s">
        <v>1681</v>
      </c>
      <c r="AP48" s="1237" t="s">
        <v>1683</v>
      </c>
      <c r="AQ48" s="1237"/>
      <c r="AR48" s="1237"/>
      <c r="AS48" s="1237"/>
      <c r="AT48" s="1237"/>
      <c r="AU48" s="1237"/>
      <c r="AV48" s="1237"/>
      <c r="AW48" s="1237"/>
      <c r="AX48" s="1237"/>
      <c r="AY48" s="1237"/>
      <c r="AZ48" s="1237"/>
      <c r="BA48" s="1237"/>
      <c r="BB48" s="1237">
        <v>4</v>
      </c>
      <c r="BC48" s="1237"/>
      <c r="BD48" s="1237">
        <v>8</v>
      </c>
      <c r="BE48" s="1237">
        <v>3</v>
      </c>
      <c r="BF48" s="1237"/>
      <c r="BG48" s="1237"/>
      <c r="BH48" s="1237"/>
      <c r="BI48" s="1237"/>
      <c r="BJ48" s="1237"/>
      <c r="BK48" s="1237"/>
      <c r="BL48" s="1237"/>
      <c r="BM48" s="1237"/>
      <c r="BN48" s="1237"/>
      <c r="BO48" s="1237"/>
      <c r="BP48" s="1237"/>
      <c r="BQ48" s="1237"/>
      <c r="BR48" s="1237"/>
      <c r="BS48" s="1237"/>
      <c r="BT48" s="1237"/>
      <c r="BU48" s="1237"/>
      <c r="BV48" s="1237"/>
      <c r="BW48" s="1237"/>
      <c r="BX48" s="1237"/>
      <c r="BY48" s="1237"/>
      <c r="BZ48" s="1237"/>
      <c r="CA48" s="1237"/>
      <c r="CB48" s="1237"/>
      <c r="CC48" s="1237"/>
      <c r="CD48" s="1237"/>
      <c r="CE48" s="1237"/>
      <c r="CF48" s="1237"/>
      <c r="CG48" s="1237"/>
      <c r="CH48" s="1237"/>
      <c r="CI48" s="1237"/>
      <c r="CJ48" s="1239">
        <f t="shared" si="7"/>
        <v>15</v>
      </c>
    </row>
    <row r="49" spans="4:88" hidden="1">
      <c r="D49" s="1223">
        <v>6</v>
      </c>
      <c r="E49" s="1223" t="s">
        <v>1676</v>
      </c>
      <c r="F49" s="1229" t="s">
        <v>1661</v>
      </c>
      <c r="G49" s="1223" t="s">
        <v>1529</v>
      </c>
      <c r="H49" s="1223" t="s">
        <v>1677</v>
      </c>
      <c r="I49" s="1223">
        <v>1160</v>
      </c>
      <c r="J49" s="1223">
        <v>1192</v>
      </c>
      <c r="K49" s="1223">
        <v>1192</v>
      </c>
      <c r="L49" s="1241">
        <f t="shared" si="0"/>
        <v>1.0275862068965518</v>
      </c>
      <c r="M49" s="1223">
        <v>1192</v>
      </c>
      <c r="N49" s="1223">
        <v>1192</v>
      </c>
      <c r="O49" s="1244">
        <v>1181</v>
      </c>
      <c r="P49" s="1223">
        <v>2</v>
      </c>
      <c r="Q49" s="1223">
        <f t="shared" si="9"/>
        <v>9</v>
      </c>
      <c r="R49" s="1223">
        <v>2</v>
      </c>
      <c r="S49" s="1225">
        <f t="shared" ref="S49:S62" si="12">Q49-R49</f>
        <v>7</v>
      </c>
      <c r="T49" s="1240">
        <f t="shared" si="10"/>
        <v>7.550335570469799E-3</v>
      </c>
      <c r="U49" s="250">
        <f t="shared" si="11"/>
        <v>5.8724832214765103E-3</v>
      </c>
      <c r="V49" s="1400"/>
      <c r="W49" s="1232"/>
      <c r="X49" s="1233" t="s">
        <v>1676</v>
      </c>
      <c r="Y49" s="1233" t="s">
        <v>1677</v>
      </c>
      <c r="Z49" s="1233"/>
      <c r="AA49" s="1233"/>
      <c r="AB49" s="1235">
        <v>2</v>
      </c>
      <c r="AC49" s="1233"/>
      <c r="AD49" s="1235">
        <v>2</v>
      </c>
      <c r="AE49" s="1235">
        <v>3</v>
      </c>
      <c r="AF49" s="1235"/>
      <c r="AG49" s="1233"/>
      <c r="AH49" s="1233"/>
      <c r="AI49" s="1233"/>
      <c r="AJ49" s="1233"/>
      <c r="AK49" s="1233"/>
      <c r="AL49" s="1234">
        <f t="shared" si="8"/>
        <v>7</v>
      </c>
      <c r="AM49" s="1400"/>
      <c r="AN49" s="1237"/>
      <c r="AO49" s="1237"/>
      <c r="AP49" s="1237"/>
      <c r="AQ49" s="1237"/>
      <c r="AR49" s="1237"/>
      <c r="AS49" s="1237"/>
      <c r="AT49" s="1237"/>
      <c r="AU49" s="1237"/>
      <c r="AV49" s="1237"/>
      <c r="AW49" s="1237"/>
      <c r="AX49" s="1237"/>
      <c r="AY49" s="1237"/>
      <c r="AZ49" s="1237"/>
      <c r="BA49" s="1237"/>
      <c r="BB49" s="1237"/>
      <c r="BC49" s="1237"/>
      <c r="BD49" s="1237"/>
      <c r="BE49" s="1237"/>
      <c r="BF49" s="1237"/>
      <c r="BG49" s="1237"/>
      <c r="BH49" s="1237"/>
      <c r="BI49" s="1237"/>
      <c r="BJ49" s="1237"/>
      <c r="BK49" s="1237"/>
      <c r="BL49" s="1237"/>
      <c r="BM49" s="1237"/>
      <c r="BN49" s="1237"/>
      <c r="BO49" s="1237"/>
      <c r="BP49" s="1237"/>
      <c r="BQ49" s="1237"/>
      <c r="BR49" s="1237"/>
      <c r="BS49" s="1237"/>
      <c r="BT49" s="1237"/>
      <c r="BU49" s="1237"/>
      <c r="BV49" s="1237"/>
      <c r="BW49" s="1237"/>
      <c r="BX49" s="1237"/>
      <c r="BY49" s="1237"/>
      <c r="BZ49" s="1237"/>
      <c r="CA49" s="1237"/>
      <c r="CB49" s="1237"/>
      <c r="CC49" s="1237"/>
      <c r="CD49" s="1237"/>
      <c r="CE49" s="1237"/>
      <c r="CF49" s="1237"/>
      <c r="CG49" s="1237"/>
      <c r="CH49" s="1237"/>
      <c r="CI49" s="1237"/>
      <c r="CJ49" s="1239">
        <f t="shared" si="7"/>
        <v>0</v>
      </c>
    </row>
    <row r="50" spans="4:88" hidden="1">
      <c r="D50" s="1223">
        <v>5</v>
      </c>
      <c r="E50" s="1223" t="s">
        <v>1678</v>
      </c>
      <c r="F50" s="1229" t="s">
        <v>1679</v>
      </c>
      <c r="G50" s="1223" t="s">
        <v>1529</v>
      </c>
      <c r="H50" s="1223" t="s">
        <v>1680</v>
      </c>
      <c r="I50" s="1223">
        <v>869</v>
      </c>
      <c r="J50" s="1223">
        <v>904</v>
      </c>
      <c r="K50" s="1223">
        <v>904</v>
      </c>
      <c r="L50" s="1241">
        <f t="shared" si="0"/>
        <v>1.0402761795166859</v>
      </c>
      <c r="M50" s="1223">
        <v>904</v>
      </c>
      <c r="N50" s="1223">
        <v>904</v>
      </c>
      <c r="O50" s="1244">
        <v>876</v>
      </c>
      <c r="P50" s="1223">
        <v>2</v>
      </c>
      <c r="Q50" s="1223">
        <f t="shared" si="9"/>
        <v>26</v>
      </c>
      <c r="R50" s="1223">
        <v>0</v>
      </c>
      <c r="S50" s="1225">
        <f t="shared" si="12"/>
        <v>26</v>
      </c>
      <c r="T50" s="1240">
        <f t="shared" si="10"/>
        <v>2.8761061946902654E-2</v>
      </c>
      <c r="U50" s="250">
        <f t="shared" si="11"/>
        <v>2.8761061946902654E-2</v>
      </c>
      <c r="V50" s="1400"/>
      <c r="W50" s="1232"/>
      <c r="X50" s="1233" t="s">
        <v>1678</v>
      </c>
      <c r="Y50" s="1233" t="s">
        <v>1680</v>
      </c>
      <c r="Z50" s="1233">
        <v>1</v>
      </c>
      <c r="AA50" s="1233"/>
      <c r="AB50" s="1235">
        <v>7</v>
      </c>
      <c r="AC50" s="1233">
        <v>8</v>
      </c>
      <c r="AD50" s="1235"/>
      <c r="AE50" s="1235">
        <v>3</v>
      </c>
      <c r="AF50" s="1235">
        <v>7</v>
      </c>
      <c r="AG50" s="1233"/>
      <c r="AH50" s="1233"/>
      <c r="AI50" s="1233"/>
      <c r="AJ50" s="1233"/>
      <c r="AK50" s="1233"/>
      <c r="AL50" s="1234">
        <f t="shared" si="8"/>
        <v>26</v>
      </c>
      <c r="AM50" s="1400"/>
      <c r="AN50" s="1237"/>
      <c r="AO50" s="1237"/>
      <c r="AP50" s="1237"/>
      <c r="AQ50" s="1237"/>
      <c r="AR50" s="1237"/>
      <c r="AS50" s="1237"/>
      <c r="AT50" s="1237"/>
      <c r="AU50" s="1237"/>
      <c r="AV50" s="1237"/>
      <c r="AW50" s="1237"/>
      <c r="AX50" s="1237"/>
      <c r="AY50" s="1237"/>
      <c r="AZ50" s="1237"/>
      <c r="BA50" s="1237"/>
      <c r="BB50" s="1237"/>
      <c r="BC50" s="1237"/>
      <c r="BD50" s="1237"/>
      <c r="BE50" s="1237"/>
      <c r="BF50" s="1237"/>
      <c r="BG50" s="1237"/>
      <c r="BH50" s="1237"/>
      <c r="BI50" s="1237"/>
      <c r="BJ50" s="1237"/>
      <c r="BK50" s="1237"/>
      <c r="BL50" s="1237"/>
      <c r="BM50" s="1237"/>
      <c r="BN50" s="1237"/>
      <c r="BO50" s="1237"/>
      <c r="BP50" s="1237"/>
      <c r="BQ50" s="1237"/>
      <c r="BR50" s="1237"/>
      <c r="BS50" s="1237"/>
      <c r="BT50" s="1237"/>
      <c r="BU50" s="1237"/>
      <c r="BV50" s="1237"/>
      <c r="BW50" s="1237"/>
      <c r="BX50" s="1237"/>
      <c r="BY50" s="1237"/>
      <c r="BZ50" s="1237"/>
      <c r="CA50" s="1237"/>
      <c r="CB50" s="1237"/>
      <c r="CC50" s="1237"/>
      <c r="CD50" s="1237"/>
      <c r="CE50" s="1237"/>
      <c r="CF50" s="1237"/>
      <c r="CG50" s="1237"/>
      <c r="CH50" s="1237"/>
      <c r="CI50" s="1237"/>
      <c r="CJ50" s="1239">
        <f t="shared" si="7"/>
        <v>0</v>
      </c>
    </row>
    <row r="51" spans="4:88" hidden="1">
      <c r="D51" s="1223">
        <v>6</v>
      </c>
      <c r="E51" s="1223" t="s">
        <v>1681</v>
      </c>
      <c r="F51" s="1229" t="s">
        <v>1682</v>
      </c>
      <c r="G51" s="1223" t="s">
        <v>1529</v>
      </c>
      <c r="H51" s="1223" t="s">
        <v>1683</v>
      </c>
      <c r="I51" s="1223">
        <v>1250</v>
      </c>
      <c r="J51" s="1223">
        <v>1325</v>
      </c>
      <c r="K51" s="1223">
        <v>1325</v>
      </c>
      <c r="L51" s="1241">
        <f t="shared" si="0"/>
        <v>1.06</v>
      </c>
      <c r="M51" s="1223">
        <v>1325</v>
      </c>
      <c r="N51" s="1223">
        <v>1325</v>
      </c>
      <c r="O51" s="1244">
        <v>1281</v>
      </c>
      <c r="P51" s="1223">
        <v>2</v>
      </c>
      <c r="Q51" s="1223">
        <f t="shared" si="9"/>
        <v>42</v>
      </c>
      <c r="R51" s="1223">
        <v>15</v>
      </c>
      <c r="S51" s="1225">
        <f t="shared" si="12"/>
        <v>27</v>
      </c>
      <c r="T51" s="1240">
        <f t="shared" si="10"/>
        <v>3.1698113207547167E-2</v>
      </c>
      <c r="U51" s="250">
        <f t="shared" si="11"/>
        <v>2.0377358490566037E-2</v>
      </c>
      <c r="V51" s="1400"/>
      <c r="W51" s="1232"/>
      <c r="X51" s="1233" t="s">
        <v>1681</v>
      </c>
      <c r="Y51" s="1233" t="s">
        <v>1683</v>
      </c>
      <c r="Z51" s="1233">
        <v>3</v>
      </c>
      <c r="AA51" s="1233"/>
      <c r="AB51" s="1235">
        <v>9</v>
      </c>
      <c r="AC51" s="1233">
        <v>12</v>
      </c>
      <c r="AD51" s="1235"/>
      <c r="AE51" s="1235">
        <v>2</v>
      </c>
      <c r="AF51" s="1235">
        <v>1</v>
      </c>
      <c r="AG51" s="1233"/>
      <c r="AH51" s="1233"/>
      <c r="AI51" s="1233"/>
      <c r="AJ51" s="1233"/>
      <c r="AK51" s="1233"/>
      <c r="AL51" s="1234">
        <f t="shared" si="8"/>
        <v>27</v>
      </c>
      <c r="AM51" s="1400"/>
      <c r="AN51" s="1237"/>
      <c r="AO51" s="1237"/>
      <c r="AP51" s="1237"/>
      <c r="AQ51" s="1237"/>
      <c r="AR51" s="1237"/>
      <c r="AS51" s="1237"/>
      <c r="AT51" s="1237"/>
      <c r="AU51" s="1237"/>
      <c r="AV51" s="1237"/>
      <c r="AW51" s="1237"/>
      <c r="AX51" s="1237"/>
      <c r="AY51" s="1237"/>
      <c r="AZ51" s="1237"/>
      <c r="BA51" s="1237"/>
      <c r="BB51" s="1237"/>
      <c r="BC51" s="1237"/>
      <c r="BD51" s="1237"/>
      <c r="BE51" s="1237"/>
      <c r="BF51" s="1237"/>
      <c r="BG51" s="1237"/>
      <c r="BH51" s="1237"/>
      <c r="BI51" s="1237"/>
      <c r="BJ51" s="1237"/>
      <c r="BK51" s="1237"/>
      <c r="BL51" s="1237"/>
      <c r="BM51" s="1237"/>
      <c r="BN51" s="1237"/>
      <c r="BO51" s="1237"/>
      <c r="BP51" s="1237"/>
      <c r="BQ51" s="1237"/>
      <c r="BR51" s="1237"/>
      <c r="BS51" s="1237"/>
      <c r="BT51" s="1237"/>
      <c r="BU51" s="1237"/>
      <c r="BV51" s="1237"/>
      <c r="BW51" s="1237"/>
      <c r="BX51" s="1237"/>
      <c r="BY51" s="1237"/>
      <c r="BZ51" s="1237"/>
      <c r="CA51" s="1237"/>
      <c r="CB51" s="1237"/>
      <c r="CC51" s="1237"/>
      <c r="CD51" s="1237"/>
      <c r="CE51" s="1237"/>
      <c r="CF51" s="1237"/>
      <c r="CG51" s="1237"/>
      <c r="CH51" s="1237"/>
      <c r="CI51" s="1237"/>
      <c r="CJ51" s="1239">
        <f t="shared" si="7"/>
        <v>0</v>
      </c>
    </row>
    <row r="52" spans="4:88" hidden="1">
      <c r="D52" s="1223">
        <v>6</v>
      </c>
      <c r="E52" s="1223" t="s">
        <v>1684</v>
      </c>
      <c r="F52" s="1229" t="s">
        <v>1685</v>
      </c>
      <c r="G52" s="1223" t="s">
        <v>1529</v>
      </c>
      <c r="H52" s="1223" t="s">
        <v>1680</v>
      </c>
      <c r="I52" s="1223">
        <v>679</v>
      </c>
      <c r="J52" s="1223">
        <v>704</v>
      </c>
      <c r="K52" s="1223">
        <v>704</v>
      </c>
      <c r="L52" s="1241">
        <f t="shared" si="0"/>
        <v>1.036818851251841</v>
      </c>
      <c r="M52" s="1223">
        <v>704</v>
      </c>
      <c r="N52" s="1223">
        <v>704</v>
      </c>
      <c r="O52" s="1244">
        <v>685</v>
      </c>
      <c r="P52" s="1223">
        <v>2</v>
      </c>
      <c r="Q52" s="1223">
        <f t="shared" si="9"/>
        <v>17</v>
      </c>
      <c r="R52" s="1223">
        <v>0</v>
      </c>
      <c r="S52" s="1225">
        <f t="shared" si="12"/>
        <v>17</v>
      </c>
      <c r="T52" s="1240">
        <f t="shared" si="10"/>
        <v>2.4147727272727272E-2</v>
      </c>
      <c r="U52" s="250">
        <f t="shared" si="11"/>
        <v>2.4147727272727272E-2</v>
      </c>
      <c r="V52" s="1400"/>
      <c r="W52" s="1232"/>
      <c r="X52" s="1233" t="s">
        <v>1684</v>
      </c>
      <c r="Y52" s="1233" t="s">
        <v>1680</v>
      </c>
      <c r="Z52" s="1233">
        <v>3</v>
      </c>
      <c r="AA52" s="1233"/>
      <c r="AB52" s="1235">
        <v>1</v>
      </c>
      <c r="AC52" s="1233">
        <v>3</v>
      </c>
      <c r="AD52" s="1235"/>
      <c r="AE52" s="1235">
        <v>5</v>
      </c>
      <c r="AF52" s="1235">
        <v>5</v>
      </c>
      <c r="AG52" s="1233"/>
      <c r="AH52" s="1233"/>
      <c r="AI52" s="1233"/>
      <c r="AJ52" s="1233"/>
      <c r="AK52" s="1233"/>
      <c r="AL52" s="1234">
        <f t="shared" si="8"/>
        <v>17</v>
      </c>
      <c r="AM52" s="1400"/>
      <c r="AN52" s="1237"/>
      <c r="AO52" s="1237"/>
      <c r="AP52" s="1237"/>
      <c r="AQ52" s="1237"/>
      <c r="AR52" s="1237"/>
      <c r="AS52" s="1237"/>
      <c r="AT52" s="1237"/>
      <c r="AU52" s="1237"/>
      <c r="AV52" s="1237"/>
      <c r="AW52" s="1237"/>
      <c r="AX52" s="1237"/>
      <c r="AY52" s="1237"/>
      <c r="AZ52" s="1237"/>
      <c r="BA52" s="1237"/>
      <c r="BB52" s="1237"/>
      <c r="BC52" s="1237"/>
      <c r="BD52" s="1237"/>
      <c r="BE52" s="1237"/>
      <c r="BF52" s="1237"/>
      <c r="BG52" s="1237"/>
      <c r="BH52" s="1237"/>
      <c r="BI52" s="1237"/>
      <c r="BJ52" s="1237"/>
      <c r="BK52" s="1237"/>
      <c r="BL52" s="1237"/>
      <c r="BM52" s="1237"/>
      <c r="BN52" s="1237"/>
      <c r="BO52" s="1237"/>
      <c r="BP52" s="1237"/>
      <c r="BQ52" s="1237"/>
      <c r="BR52" s="1237"/>
      <c r="BS52" s="1237"/>
      <c r="BT52" s="1237"/>
      <c r="BU52" s="1237"/>
      <c r="BV52" s="1237"/>
      <c r="BW52" s="1237"/>
      <c r="BX52" s="1237"/>
      <c r="BY52" s="1237"/>
      <c r="BZ52" s="1237"/>
      <c r="CA52" s="1237"/>
      <c r="CB52" s="1237"/>
      <c r="CC52" s="1237"/>
      <c r="CD52" s="1237"/>
      <c r="CE52" s="1237"/>
      <c r="CF52" s="1237"/>
      <c r="CG52" s="1237"/>
      <c r="CH52" s="1237"/>
      <c r="CI52" s="1237"/>
      <c r="CJ52" s="1239">
        <f t="shared" si="7"/>
        <v>0</v>
      </c>
    </row>
    <row r="53" spans="4:88" hidden="1">
      <c r="D53" s="1223">
        <v>5</v>
      </c>
      <c r="E53" s="1223" t="s">
        <v>1662</v>
      </c>
      <c r="F53" s="1229" t="s">
        <v>1686</v>
      </c>
      <c r="G53" s="1223" t="s">
        <v>1687</v>
      </c>
      <c r="H53" s="1223" t="s">
        <v>1688</v>
      </c>
      <c r="I53" s="1223">
        <v>200</v>
      </c>
      <c r="J53" s="1223">
        <v>212</v>
      </c>
      <c r="K53" s="1223">
        <v>212</v>
      </c>
      <c r="L53" s="1241">
        <f t="shared" si="0"/>
        <v>1.06</v>
      </c>
      <c r="M53" s="1223">
        <v>212</v>
      </c>
      <c r="N53" s="1223">
        <v>212</v>
      </c>
      <c r="O53" s="1244">
        <v>203</v>
      </c>
      <c r="P53" s="1223">
        <v>2</v>
      </c>
      <c r="Q53" s="1223">
        <f t="shared" si="9"/>
        <v>7</v>
      </c>
      <c r="R53" s="1223">
        <v>0</v>
      </c>
      <c r="S53" s="1225">
        <f t="shared" si="12"/>
        <v>7</v>
      </c>
      <c r="T53" s="1240">
        <f t="shared" si="10"/>
        <v>3.3018867924528301E-2</v>
      </c>
      <c r="U53" s="250">
        <f t="shared" si="11"/>
        <v>3.3018867924528301E-2</v>
      </c>
      <c r="V53" s="1400"/>
      <c r="W53" s="1232"/>
      <c r="X53" s="1233" t="s">
        <v>1662</v>
      </c>
      <c r="Y53" s="1233" t="s">
        <v>1688</v>
      </c>
      <c r="Z53" s="1233"/>
      <c r="AA53" s="1233"/>
      <c r="AB53" s="1235">
        <v>3</v>
      </c>
      <c r="AC53" s="1233">
        <v>1</v>
      </c>
      <c r="AD53" s="1235"/>
      <c r="AE53" s="1235"/>
      <c r="AF53" s="1235">
        <v>3</v>
      </c>
      <c r="AG53" s="1233"/>
      <c r="AH53" s="1233"/>
      <c r="AI53" s="1233"/>
      <c r="AJ53" s="1233"/>
      <c r="AK53" s="1233"/>
      <c r="AL53" s="1234">
        <f t="shared" si="8"/>
        <v>7</v>
      </c>
      <c r="AM53" s="1400"/>
      <c r="AN53" s="1237"/>
      <c r="AO53" s="1237"/>
      <c r="AP53" s="1237"/>
      <c r="AQ53" s="1237"/>
      <c r="AR53" s="1237"/>
      <c r="AS53" s="1237"/>
      <c r="AT53" s="1237"/>
      <c r="AU53" s="1237"/>
      <c r="AV53" s="1237"/>
      <c r="AW53" s="1237"/>
      <c r="AX53" s="1237"/>
      <c r="AY53" s="1237"/>
      <c r="AZ53" s="1237"/>
      <c r="BA53" s="1237"/>
      <c r="BB53" s="1237"/>
      <c r="BC53" s="1237"/>
      <c r="BD53" s="1237"/>
      <c r="BE53" s="1237"/>
      <c r="BF53" s="1237"/>
      <c r="BG53" s="1237"/>
      <c r="BH53" s="1237"/>
      <c r="BI53" s="1237"/>
      <c r="BJ53" s="1237"/>
      <c r="BK53" s="1237"/>
      <c r="BL53" s="1237"/>
      <c r="BM53" s="1237"/>
      <c r="BN53" s="1237"/>
      <c r="BO53" s="1237"/>
      <c r="BP53" s="1237"/>
      <c r="BQ53" s="1237"/>
      <c r="BR53" s="1237"/>
      <c r="BS53" s="1237"/>
      <c r="BT53" s="1237"/>
      <c r="BU53" s="1237"/>
      <c r="BV53" s="1237"/>
      <c r="BW53" s="1237"/>
      <c r="BX53" s="1237"/>
      <c r="BY53" s="1237"/>
      <c r="BZ53" s="1237"/>
      <c r="CA53" s="1237"/>
      <c r="CB53" s="1237"/>
      <c r="CC53" s="1237"/>
      <c r="CD53" s="1237"/>
      <c r="CE53" s="1237"/>
      <c r="CF53" s="1237"/>
      <c r="CG53" s="1237"/>
      <c r="CH53" s="1237"/>
      <c r="CI53" s="1237"/>
      <c r="CJ53" s="1239">
        <f t="shared" si="7"/>
        <v>0</v>
      </c>
    </row>
    <row r="54" spans="4:88" hidden="1">
      <c r="D54" s="1223">
        <v>5</v>
      </c>
      <c r="E54" s="1223" t="s">
        <v>1662</v>
      </c>
      <c r="F54" s="1229" t="s">
        <v>1686</v>
      </c>
      <c r="G54" s="1223" t="s">
        <v>1687</v>
      </c>
      <c r="H54" s="1223" t="s">
        <v>1689</v>
      </c>
      <c r="I54" s="1223">
        <v>200</v>
      </c>
      <c r="J54" s="1223">
        <v>212</v>
      </c>
      <c r="K54" s="1223">
        <v>212</v>
      </c>
      <c r="L54" s="1241">
        <f t="shared" si="0"/>
        <v>1.06</v>
      </c>
      <c r="M54" s="1223">
        <v>212</v>
      </c>
      <c r="N54" s="1223">
        <v>212</v>
      </c>
      <c r="O54" s="1244">
        <v>201</v>
      </c>
      <c r="P54" s="1223">
        <v>2</v>
      </c>
      <c r="Q54" s="1223">
        <f t="shared" si="9"/>
        <v>9</v>
      </c>
      <c r="R54" s="1223">
        <v>0</v>
      </c>
      <c r="S54" s="1225">
        <f t="shared" si="12"/>
        <v>9</v>
      </c>
      <c r="T54" s="1240">
        <f t="shared" si="10"/>
        <v>4.2452830188679243E-2</v>
      </c>
      <c r="U54" s="250">
        <f t="shared" si="11"/>
        <v>4.2452830188679243E-2</v>
      </c>
      <c r="V54" s="1400"/>
      <c r="W54" s="1232"/>
      <c r="X54" s="1233" t="s">
        <v>1662</v>
      </c>
      <c r="Y54" s="1233" t="s">
        <v>1689</v>
      </c>
      <c r="Z54" s="1233">
        <v>1</v>
      </c>
      <c r="AA54" s="1233">
        <v>2</v>
      </c>
      <c r="AB54" s="1235">
        <v>4</v>
      </c>
      <c r="AC54" s="1233">
        <v>1</v>
      </c>
      <c r="AD54" s="1235"/>
      <c r="AE54" s="1235"/>
      <c r="AF54" s="1235">
        <v>1</v>
      </c>
      <c r="AG54" s="1233"/>
      <c r="AH54" s="1233"/>
      <c r="AI54" s="1233"/>
      <c r="AJ54" s="1233"/>
      <c r="AK54" s="1233"/>
      <c r="AL54" s="1234">
        <f t="shared" si="8"/>
        <v>9</v>
      </c>
      <c r="AM54" s="1400"/>
      <c r="AN54" s="1237"/>
      <c r="AO54" s="1237"/>
      <c r="AP54" s="1237"/>
      <c r="AQ54" s="1237"/>
      <c r="AR54" s="1237"/>
      <c r="AS54" s="1237"/>
      <c r="AT54" s="1237"/>
      <c r="AU54" s="1237"/>
      <c r="AV54" s="1237"/>
      <c r="AW54" s="1237"/>
      <c r="AX54" s="1237"/>
      <c r="AY54" s="1237"/>
      <c r="AZ54" s="1237"/>
      <c r="BA54" s="1237"/>
      <c r="BB54" s="1237"/>
      <c r="BC54" s="1237"/>
      <c r="BD54" s="1237"/>
      <c r="BE54" s="1237"/>
      <c r="BF54" s="1237"/>
      <c r="BG54" s="1237"/>
      <c r="BH54" s="1237"/>
      <c r="BI54" s="1237"/>
      <c r="BJ54" s="1237"/>
      <c r="BK54" s="1237"/>
      <c r="BL54" s="1237"/>
      <c r="BM54" s="1237"/>
      <c r="BN54" s="1237"/>
      <c r="BO54" s="1237"/>
      <c r="BP54" s="1237"/>
      <c r="BQ54" s="1237"/>
      <c r="BR54" s="1237"/>
      <c r="BS54" s="1237"/>
      <c r="BT54" s="1237"/>
      <c r="BU54" s="1237"/>
      <c r="BV54" s="1237"/>
      <c r="BW54" s="1237"/>
      <c r="BX54" s="1237"/>
      <c r="BY54" s="1237"/>
      <c r="BZ54" s="1237"/>
      <c r="CA54" s="1237"/>
      <c r="CB54" s="1237"/>
      <c r="CC54" s="1237"/>
      <c r="CD54" s="1237"/>
      <c r="CE54" s="1237"/>
      <c r="CF54" s="1237"/>
      <c r="CG54" s="1237"/>
      <c r="CH54" s="1237"/>
      <c r="CI54" s="1237"/>
      <c r="CJ54" s="1239">
        <f t="shared" si="7"/>
        <v>0</v>
      </c>
    </row>
    <row r="55" spans="4:88" hidden="1">
      <c r="D55" s="1223">
        <v>5</v>
      </c>
      <c r="E55" s="1223" t="s">
        <v>1662</v>
      </c>
      <c r="F55" s="1229" t="s">
        <v>1686</v>
      </c>
      <c r="G55" s="1223" t="s">
        <v>1687</v>
      </c>
      <c r="H55" s="1223" t="s">
        <v>1690</v>
      </c>
      <c r="I55" s="1223">
        <v>200</v>
      </c>
      <c r="J55" s="1223">
        <v>212</v>
      </c>
      <c r="K55" s="1223">
        <v>212</v>
      </c>
      <c r="L55" s="1241">
        <f t="shared" si="0"/>
        <v>1.06</v>
      </c>
      <c r="M55" s="1223">
        <v>212</v>
      </c>
      <c r="N55" s="1223">
        <v>212</v>
      </c>
      <c r="O55" s="1244">
        <v>197</v>
      </c>
      <c r="P55" s="1223">
        <v>2</v>
      </c>
      <c r="Q55" s="1223">
        <f t="shared" si="9"/>
        <v>13</v>
      </c>
      <c r="R55" s="1223">
        <v>0</v>
      </c>
      <c r="S55" s="1225">
        <f t="shared" si="12"/>
        <v>13</v>
      </c>
      <c r="T55" s="1240">
        <f t="shared" si="10"/>
        <v>6.1320754716981132E-2</v>
      </c>
      <c r="U55" s="250">
        <f t="shared" si="11"/>
        <v>6.1320754716981132E-2</v>
      </c>
      <c r="V55" s="1400"/>
      <c r="W55" s="1232"/>
      <c r="X55" s="1233" t="s">
        <v>1662</v>
      </c>
      <c r="Y55" s="1233" t="s">
        <v>1690</v>
      </c>
      <c r="Z55" s="1233"/>
      <c r="AA55" s="1233">
        <v>2</v>
      </c>
      <c r="AB55" s="1235">
        <v>6</v>
      </c>
      <c r="AC55" s="1233">
        <v>3</v>
      </c>
      <c r="AD55" s="1235"/>
      <c r="AE55" s="1235">
        <v>1</v>
      </c>
      <c r="AF55" s="1235">
        <v>1</v>
      </c>
      <c r="AG55" s="1233"/>
      <c r="AH55" s="1233"/>
      <c r="AI55" s="1233"/>
      <c r="AJ55" s="1233"/>
      <c r="AK55" s="1233"/>
      <c r="AL55" s="1234">
        <f t="shared" si="8"/>
        <v>13</v>
      </c>
      <c r="AM55" s="1400"/>
      <c r="AN55" s="1237"/>
      <c r="AO55" s="1237"/>
      <c r="AP55" s="1237"/>
      <c r="AQ55" s="1237"/>
      <c r="AR55" s="1237"/>
      <c r="AS55" s="1237"/>
      <c r="AT55" s="1237"/>
      <c r="AU55" s="1237"/>
      <c r="AV55" s="1237"/>
      <c r="AW55" s="1237"/>
      <c r="AX55" s="1237"/>
      <c r="AY55" s="1237"/>
      <c r="AZ55" s="1237"/>
      <c r="BA55" s="1237"/>
      <c r="BB55" s="1237"/>
      <c r="BC55" s="1237"/>
      <c r="BD55" s="1237"/>
      <c r="BE55" s="1237"/>
      <c r="BF55" s="1237"/>
      <c r="BG55" s="1237"/>
      <c r="BH55" s="1237"/>
      <c r="BI55" s="1237"/>
      <c r="BJ55" s="1237"/>
      <c r="BK55" s="1237"/>
      <c r="BL55" s="1237"/>
      <c r="BM55" s="1237"/>
      <c r="BN55" s="1237"/>
      <c r="BO55" s="1237"/>
      <c r="BP55" s="1237"/>
      <c r="BQ55" s="1237"/>
      <c r="BR55" s="1237"/>
      <c r="BS55" s="1237"/>
      <c r="BT55" s="1237"/>
      <c r="BU55" s="1237"/>
      <c r="BV55" s="1237"/>
      <c r="BW55" s="1237"/>
      <c r="BX55" s="1237"/>
      <c r="BY55" s="1237"/>
      <c r="BZ55" s="1237"/>
      <c r="CA55" s="1237"/>
      <c r="CB55" s="1237"/>
      <c r="CC55" s="1237"/>
      <c r="CD55" s="1237"/>
      <c r="CE55" s="1237"/>
      <c r="CF55" s="1237"/>
      <c r="CG55" s="1237"/>
      <c r="CH55" s="1237"/>
      <c r="CI55" s="1237"/>
      <c r="CJ55" s="1239">
        <f t="shared" si="7"/>
        <v>0</v>
      </c>
    </row>
    <row r="56" spans="4:88" hidden="1">
      <c r="D56" s="1223">
        <v>5</v>
      </c>
      <c r="E56" s="1223" t="s">
        <v>1662</v>
      </c>
      <c r="F56" s="1229" t="s">
        <v>1686</v>
      </c>
      <c r="G56" s="1223" t="s">
        <v>1687</v>
      </c>
      <c r="H56" s="1223" t="s">
        <v>1691</v>
      </c>
      <c r="I56" s="1223">
        <v>200</v>
      </c>
      <c r="J56" s="1223">
        <v>212</v>
      </c>
      <c r="K56" s="1223">
        <v>212</v>
      </c>
      <c r="L56" s="1241">
        <f t="shared" si="0"/>
        <v>1.06</v>
      </c>
      <c r="M56" s="1223">
        <v>212</v>
      </c>
      <c r="N56" s="1223">
        <v>212</v>
      </c>
      <c r="O56" s="1244">
        <v>186</v>
      </c>
      <c r="P56" s="1223">
        <v>2</v>
      </c>
      <c r="Q56" s="1223">
        <f t="shared" si="9"/>
        <v>24</v>
      </c>
      <c r="R56" s="1223">
        <v>0</v>
      </c>
      <c r="S56" s="1225">
        <f t="shared" si="12"/>
        <v>24</v>
      </c>
      <c r="T56" s="1240">
        <f t="shared" si="10"/>
        <v>0.11320754716981132</v>
      </c>
      <c r="U56" s="250">
        <f t="shared" si="11"/>
        <v>0.11320754716981132</v>
      </c>
      <c r="V56" s="1400"/>
      <c r="W56" s="1232"/>
      <c r="X56" s="1233" t="s">
        <v>1662</v>
      </c>
      <c r="Y56" s="1233" t="s">
        <v>1691</v>
      </c>
      <c r="Z56" s="1233"/>
      <c r="AA56" s="1233"/>
      <c r="AB56" s="1235">
        <v>6</v>
      </c>
      <c r="AC56" s="1233">
        <v>3</v>
      </c>
      <c r="AD56" s="1235"/>
      <c r="AE56" s="1235">
        <v>2</v>
      </c>
      <c r="AF56" s="1235">
        <v>13</v>
      </c>
      <c r="AG56" s="1233"/>
      <c r="AH56" s="1233"/>
      <c r="AI56" s="1233"/>
      <c r="AJ56" s="1233"/>
      <c r="AK56" s="1233"/>
      <c r="AL56" s="1234">
        <f t="shared" si="8"/>
        <v>24</v>
      </c>
      <c r="AM56" s="1400"/>
      <c r="AN56" s="1237"/>
      <c r="AO56" s="1237"/>
      <c r="AP56" s="1237"/>
      <c r="AQ56" s="1237"/>
      <c r="AR56" s="1237"/>
      <c r="AS56" s="1237"/>
      <c r="AT56" s="1237"/>
      <c r="AU56" s="1237"/>
      <c r="AV56" s="1237"/>
      <c r="AW56" s="1237"/>
      <c r="AX56" s="1237"/>
      <c r="AY56" s="1237"/>
      <c r="AZ56" s="1237"/>
      <c r="BA56" s="1237"/>
      <c r="BB56" s="1237"/>
      <c r="BC56" s="1237"/>
      <c r="BD56" s="1237"/>
      <c r="BE56" s="1237"/>
      <c r="BF56" s="1237"/>
      <c r="BG56" s="1237"/>
      <c r="BH56" s="1237"/>
      <c r="BI56" s="1237"/>
      <c r="BJ56" s="1237"/>
      <c r="BK56" s="1237"/>
      <c r="BL56" s="1237"/>
      <c r="BM56" s="1237"/>
      <c r="BN56" s="1237"/>
      <c r="BO56" s="1237"/>
      <c r="BP56" s="1237"/>
      <c r="BQ56" s="1237"/>
      <c r="BR56" s="1237"/>
      <c r="BS56" s="1237"/>
      <c r="BT56" s="1237"/>
      <c r="BU56" s="1237"/>
      <c r="BV56" s="1237"/>
      <c r="BW56" s="1237"/>
      <c r="BX56" s="1237"/>
      <c r="BY56" s="1237"/>
      <c r="BZ56" s="1237"/>
      <c r="CA56" s="1237"/>
      <c r="CB56" s="1237"/>
      <c r="CC56" s="1237"/>
      <c r="CD56" s="1237"/>
      <c r="CE56" s="1237"/>
      <c r="CF56" s="1237"/>
      <c r="CG56" s="1237"/>
      <c r="CH56" s="1237"/>
      <c r="CI56" s="1237"/>
      <c r="CJ56" s="1239">
        <f t="shared" si="7"/>
        <v>0</v>
      </c>
    </row>
    <row r="57" spans="4:88" hidden="1">
      <c r="D57" s="1223">
        <v>5</v>
      </c>
      <c r="E57" s="1223" t="s">
        <v>1692</v>
      </c>
      <c r="F57" s="1229" t="s">
        <v>842</v>
      </c>
      <c r="G57" s="1223" t="s">
        <v>1687</v>
      </c>
      <c r="H57" s="1223" t="s">
        <v>1688</v>
      </c>
      <c r="I57" s="1223">
        <v>500</v>
      </c>
      <c r="J57" s="1223">
        <v>531</v>
      </c>
      <c r="K57" s="1223">
        <v>531</v>
      </c>
      <c r="L57" s="1241">
        <f t="shared" si="0"/>
        <v>1.0620000000000001</v>
      </c>
      <c r="M57" s="1223">
        <v>531</v>
      </c>
      <c r="N57" s="1223">
        <v>531</v>
      </c>
      <c r="O57" s="1244">
        <v>499</v>
      </c>
      <c r="P57" s="1223">
        <v>4</v>
      </c>
      <c r="Q57" s="1223">
        <f t="shared" si="9"/>
        <v>28</v>
      </c>
      <c r="R57" s="1223">
        <v>0</v>
      </c>
      <c r="S57" s="1225">
        <f t="shared" si="12"/>
        <v>28</v>
      </c>
      <c r="T57" s="1240">
        <f t="shared" si="10"/>
        <v>5.2730696798493411E-2</v>
      </c>
      <c r="U57" s="250">
        <f t="shared" si="11"/>
        <v>5.2730696798493411E-2</v>
      </c>
      <c r="V57" s="1400"/>
      <c r="W57" s="1232"/>
      <c r="X57" s="1233" t="s">
        <v>1692</v>
      </c>
      <c r="Y57" s="1233" t="s">
        <v>1688</v>
      </c>
      <c r="Z57" s="1233"/>
      <c r="AA57" s="1233"/>
      <c r="AB57" s="1235">
        <v>10</v>
      </c>
      <c r="AC57" s="1233">
        <v>8</v>
      </c>
      <c r="AD57" s="1235"/>
      <c r="AE57" s="1235">
        <v>4</v>
      </c>
      <c r="AF57" s="1235">
        <v>6</v>
      </c>
      <c r="AG57" s="1233"/>
      <c r="AH57" s="1233"/>
      <c r="AI57" s="1233"/>
      <c r="AJ57" s="1233"/>
      <c r="AK57" s="1233"/>
      <c r="AL57" s="1234">
        <f t="shared" si="8"/>
        <v>28</v>
      </c>
      <c r="AM57" s="1400"/>
      <c r="AN57" s="1237"/>
      <c r="AO57" s="1237"/>
      <c r="AP57" s="1237"/>
      <c r="AQ57" s="1237"/>
      <c r="AR57" s="1237"/>
      <c r="AS57" s="1237"/>
      <c r="AT57" s="1237"/>
      <c r="AU57" s="1237"/>
      <c r="AV57" s="1237"/>
      <c r="AW57" s="1237"/>
      <c r="AX57" s="1237"/>
      <c r="AY57" s="1237"/>
      <c r="AZ57" s="1237"/>
      <c r="BA57" s="1237"/>
      <c r="BB57" s="1237"/>
      <c r="BC57" s="1237"/>
      <c r="BD57" s="1237"/>
      <c r="BE57" s="1237"/>
      <c r="BF57" s="1237"/>
      <c r="BG57" s="1237"/>
      <c r="BH57" s="1237"/>
      <c r="BI57" s="1237"/>
      <c r="BJ57" s="1237"/>
      <c r="BK57" s="1237"/>
      <c r="BL57" s="1237"/>
      <c r="BM57" s="1237"/>
      <c r="BN57" s="1237"/>
      <c r="BO57" s="1237"/>
      <c r="BP57" s="1237"/>
      <c r="BQ57" s="1237"/>
      <c r="BR57" s="1237"/>
      <c r="BS57" s="1237"/>
      <c r="BT57" s="1237"/>
      <c r="BU57" s="1237"/>
      <c r="BV57" s="1237"/>
      <c r="BW57" s="1237"/>
      <c r="BX57" s="1237"/>
      <c r="BY57" s="1237"/>
      <c r="BZ57" s="1237"/>
      <c r="CA57" s="1237"/>
      <c r="CB57" s="1237"/>
      <c r="CC57" s="1237"/>
      <c r="CD57" s="1237"/>
      <c r="CE57" s="1237"/>
      <c r="CF57" s="1237"/>
      <c r="CG57" s="1237"/>
      <c r="CH57" s="1237"/>
      <c r="CI57" s="1237"/>
      <c r="CJ57" s="1239">
        <f t="shared" si="7"/>
        <v>0</v>
      </c>
    </row>
    <row r="58" spans="4:88" hidden="1">
      <c r="D58" s="1223">
        <v>5</v>
      </c>
      <c r="E58" s="1223" t="s">
        <v>1692</v>
      </c>
      <c r="F58" s="1229" t="s">
        <v>842</v>
      </c>
      <c r="G58" s="1223" t="s">
        <v>1687</v>
      </c>
      <c r="H58" s="1223" t="s">
        <v>1689</v>
      </c>
      <c r="I58" s="1223">
        <v>500</v>
      </c>
      <c r="J58" s="1223">
        <v>531</v>
      </c>
      <c r="K58" s="1223">
        <v>531</v>
      </c>
      <c r="L58" s="1228">
        <f t="shared" si="0"/>
        <v>1.0620000000000001</v>
      </c>
      <c r="M58" s="1223">
        <v>531</v>
      </c>
      <c r="N58" s="1223">
        <v>531</v>
      </c>
      <c r="O58" s="1244">
        <v>509</v>
      </c>
      <c r="P58" s="1223">
        <v>4</v>
      </c>
      <c r="Q58" s="1223">
        <f t="shared" si="9"/>
        <v>18</v>
      </c>
      <c r="R58" s="1223">
        <v>0</v>
      </c>
      <c r="S58" s="1225">
        <f t="shared" si="12"/>
        <v>18</v>
      </c>
      <c r="T58" s="1240">
        <f t="shared" si="10"/>
        <v>3.3898305084745763E-2</v>
      </c>
      <c r="U58" s="250">
        <f t="shared" si="11"/>
        <v>3.3898305084745763E-2</v>
      </c>
      <c r="V58" s="1400"/>
      <c r="W58" s="1232"/>
      <c r="X58" s="1233" t="s">
        <v>1692</v>
      </c>
      <c r="Y58" s="1233" t="s">
        <v>1689</v>
      </c>
      <c r="Z58" s="1233">
        <v>2</v>
      </c>
      <c r="AA58" s="1233">
        <v>2</v>
      </c>
      <c r="AB58" s="1235">
        <v>7</v>
      </c>
      <c r="AC58" s="1233">
        <v>4</v>
      </c>
      <c r="AD58" s="1235"/>
      <c r="AE58" s="1235">
        <v>2</v>
      </c>
      <c r="AF58" s="1235">
        <v>1</v>
      </c>
      <c r="AG58" s="1233"/>
      <c r="AH58" s="1233"/>
      <c r="AI58" s="1233"/>
      <c r="AJ58" s="1233"/>
      <c r="AK58" s="1233"/>
      <c r="AL58" s="1234">
        <f t="shared" si="8"/>
        <v>18</v>
      </c>
      <c r="AM58" s="1400"/>
      <c r="AN58" s="1237"/>
      <c r="AO58" s="1237"/>
      <c r="AP58" s="1237"/>
      <c r="AQ58" s="1237"/>
      <c r="AR58" s="1237"/>
      <c r="AS58" s="1237"/>
      <c r="AT58" s="1237"/>
      <c r="AU58" s="1237"/>
      <c r="AV58" s="1237"/>
      <c r="AW58" s="1237"/>
      <c r="AX58" s="1237"/>
      <c r="AY58" s="1237"/>
      <c r="AZ58" s="1237"/>
      <c r="BA58" s="1237"/>
      <c r="BB58" s="1237"/>
      <c r="BC58" s="1237"/>
      <c r="BD58" s="1237"/>
      <c r="BE58" s="1237"/>
      <c r="BF58" s="1237"/>
      <c r="BG58" s="1237"/>
      <c r="BH58" s="1237"/>
      <c r="BI58" s="1237"/>
      <c r="BJ58" s="1237"/>
      <c r="BK58" s="1237"/>
      <c r="BL58" s="1237"/>
      <c r="BM58" s="1237"/>
      <c r="BN58" s="1237"/>
      <c r="BO58" s="1237"/>
      <c r="BP58" s="1237"/>
      <c r="BQ58" s="1237"/>
      <c r="BR58" s="1237"/>
      <c r="BS58" s="1237"/>
      <c r="BT58" s="1237"/>
      <c r="BU58" s="1237"/>
      <c r="BV58" s="1237"/>
      <c r="BW58" s="1237"/>
      <c r="BX58" s="1237"/>
      <c r="BY58" s="1237"/>
      <c r="BZ58" s="1237"/>
      <c r="CA58" s="1237"/>
      <c r="CB58" s="1237"/>
      <c r="CC58" s="1237"/>
      <c r="CD58" s="1237"/>
      <c r="CE58" s="1237"/>
      <c r="CF58" s="1237"/>
      <c r="CG58" s="1237"/>
      <c r="CH58" s="1237"/>
      <c r="CI58" s="1237"/>
      <c r="CJ58" s="1239">
        <f t="shared" si="7"/>
        <v>0</v>
      </c>
    </row>
    <row r="59" spans="4:88" hidden="1">
      <c r="D59" s="1223">
        <v>5</v>
      </c>
      <c r="E59" s="1223" t="s">
        <v>1692</v>
      </c>
      <c r="F59" s="1229" t="s">
        <v>842</v>
      </c>
      <c r="G59" s="1223" t="s">
        <v>1687</v>
      </c>
      <c r="H59" s="1223" t="s">
        <v>1693</v>
      </c>
      <c r="I59" s="1223">
        <v>500</v>
      </c>
      <c r="J59" s="1223">
        <v>531</v>
      </c>
      <c r="K59" s="1223">
        <v>531</v>
      </c>
      <c r="L59" s="1228">
        <f>K59/I59</f>
        <v>1.0620000000000001</v>
      </c>
      <c r="M59" s="1223">
        <v>531</v>
      </c>
      <c r="N59" s="1223">
        <v>531</v>
      </c>
      <c r="O59" s="1244">
        <v>491</v>
      </c>
      <c r="P59" s="1223">
        <v>4</v>
      </c>
      <c r="Q59" s="1223">
        <f t="shared" si="9"/>
        <v>36</v>
      </c>
      <c r="R59" s="1223">
        <v>0</v>
      </c>
      <c r="S59" s="1225">
        <f t="shared" si="12"/>
        <v>36</v>
      </c>
      <c r="T59" s="1240">
        <f t="shared" si="10"/>
        <v>6.7796610169491525E-2</v>
      </c>
      <c r="U59" s="250">
        <f t="shared" si="11"/>
        <v>6.7796610169491525E-2</v>
      </c>
      <c r="V59" s="1400"/>
      <c r="W59" s="1232"/>
      <c r="X59" s="1233" t="s">
        <v>1692</v>
      </c>
      <c r="Y59" s="1233" t="s">
        <v>1693</v>
      </c>
      <c r="Z59" s="1233"/>
      <c r="AA59" s="1233"/>
      <c r="AB59" s="1235">
        <v>8</v>
      </c>
      <c r="AC59" s="1233">
        <v>6</v>
      </c>
      <c r="AD59" s="1235"/>
      <c r="AE59" s="1235">
        <v>5</v>
      </c>
      <c r="AF59" s="1235">
        <v>17</v>
      </c>
      <c r="AG59" s="1233"/>
      <c r="AH59" s="1233"/>
      <c r="AI59" s="1233"/>
      <c r="AJ59" s="1233"/>
      <c r="AK59" s="1233"/>
      <c r="AL59" s="1234">
        <f t="shared" si="8"/>
        <v>36</v>
      </c>
      <c r="AM59" s="1400"/>
      <c r="AN59" s="1237"/>
      <c r="AO59" s="1237"/>
      <c r="AP59" s="1237"/>
      <c r="AQ59" s="1237"/>
      <c r="AR59" s="1237"/>
      <c r="AS59" s="1237"/>
      <c r="AT59" s="1237"/>
      <c r="AU59" s="1237"/>
      <c r="AV59" s="1237"/>
      <c r="AW59" s="1237"/>
      <c r="AX59" s="1237"/>
      <c r="AY59" s="1237"/>
      <c r="AZ59" s="1237"/>
      <c r="BA59" s="1237"/>
      <c r="BB59" s="1237"/>
      <c r="BC59" s="1237"/>
      <c r="BD59" s="1237"/>
      <c r="BE59" s="1237"/>
      <c r="BF59" s="1237"/>
      <c r="BG59" s="1237"/>
      <c r="BH59" s="1237"/>
      <c r="BI59" s="1237"/>
      <c r="BJ59" s="1237"/>
      <c r="BK59" s="1237"/>
      <c r="BL59" s="1237"/>
      <c r="BM59" s="1237"/>
      <c r="BN59" s="1237"/>
      <c r="BO59" s="1237"/>
      <c r="BP59" s="1237"/>
      <c r="BQ59" s="1237"/>
      <c r="BR59" s="1237"/>
      <c r="BS59" s="1237"/>
      <c r="BT59" s="1237"/>
      <c r="BU59" s="1237"/>
      <c r="BV59" s="1237"/>
      <c r="BW59" s="1237"/>
      <c r="BX59" s="1237"/>
      <c r="BY59" s="1237"/>
      <c r="BZ59" s="1237"/>
      <c r="CA59" s="1237"/>
      <c r="CB59" s="1237"/>
      <c r="CC59" s="1237"/>
      <c r="CD59" s="1237"/>
      <c r="CE59" s="1237"/>
      <c r="CF59" s="1237"/>
      <c r="CG59" s="1237"/>
      <c r="CH59" s="1237"/>
      <c r="CI59" s="1237"/>
      <c r="CJ59" s="1239">
        <f t="shared" si="7"/>
        <v>0</v>
      </c>
    </row>
    <row r="60" spans="4:88" hidden="1">
      <c r="D60" s="1223">
        <v>5</v>
      </c>
      <c r="E60" s="1223" t="s">
        <v>1692</v>
      </c>
      <c r="F60" s="1229" t="s">
        <v>842</v>
      </c>
      <c r="G60" s="1223" t="s">
        <v>1687</v>
      </c>
      <c r="H60" s="1223" t="s">
        <v>1694</v>
      </c>
      <c r="I60" s="1223">
        <v>500</v>
      </c>
      <c r="J60" s="1223">
        <v>531</v>
      </c>
      <c r="K60" s="1223">
        <v>531</v>
      </c>
      <c r="L60" s="1228">
        <f>K60/I60</f>
        <v>1.0620000000000001</v>
      </c>
      <c r="M60" s="1223">
        <v>531</v>
      </c>
      <c r="N60" s="1223">
        <v>531</v>
      </c>
      <c r="O60" s="1244">
        <v>506</v>
      </c>
      <c r="P60" s="1223">
        <v>4</v>
      </c>
      <c r="Q60" s="1223">
        <f t="shared" si="9"/>
        <v>21</v>
      </c>
      <c r="R60" s="1223">
        <v>0</v>
      </c>
      <c r="S60" s="1225">
        <f t="shared" si="12"/>
        <v>21</v>
      </c>
      <c r="T60" s="1240">
        <f t="shared" si="10"/>
        <v>3.954802259887006E-2</v>
      </c>
      <c r="U60" s="250">
        <f t="shared" si="11"/>
        <v>3.954802259887006E-2</v>
      </c>
      <c r="V60" s="1400"/>
      <c r="W60" s="1232"/>
      <c r="X60" s="1233" t="s">
        <v>1692</v>
      </c>
      <c r="Y60" s="1233" t="s">
        <v>1694</v>
      </c>
      <c r="Z60" s="1233"/>
      <c r="AA60" s="1233">
        <v>3</v>
      </c>
      <c r="AB60" s="1235">
        <v>3</v>
      </c>
      <c r="AC60" s="1233">
        <v>6</v>
      </c>
      <c r="AD60" s="1235"/>
      <c r="AE60" s="1235">
        <v>4</v>
      </c>
      <c r="AF60" s="1235">
        <v>5</v>
      </c>
      <c r="AG60" s="1233"/>
      <c r="AH60" s="1233"/>
      <c r="AI60" s="1233"/>
      <c r="AJ60" s="1233"/>
      <c r="AK60" s="1233"/>
      <c r="AL60" s="1234">
        <f t="shared" si="8"/>
        <v>21</v>
      </c>
      <c r="AM60" s="1400"/>
      <c r="AN60" s="1237"/>
      <c r="AO60" s="1237"/>
      <c r="AP60" s="1237"/>
      <c r="AQ60" s="1237"/>
      <c r="AR60" s="1237"/>
      <c r="AS60" s="1237"/>
      <c r="AT60" s="1237"/>
      <c r="AU60" s="1237"/>
      <c r="AV60" s="1237"/>
      <c r="AW60" s="1237"/>
      <c r="AX60" s="1237"/>
      <c r="AY60" s="1237"/>
      <c r="AZ60" s="1237"/>
      <c r="BA60" s="1237"/>
      <c r="BB60" s="1237"/>
      <c r="BC60" s="1237"/>
      <c r="BD60" s="1237"/>
      <c r="BE60" s="1237"/>
      <c r="BF60" s="1237"/>
      <c r="BG60" s="1237"/>
      <c r="BH60" s="1237"/>
      <c r="BI60" s="1237"/>
      <c r="BJ60" s="1237"/>
      <c r="BK60" s="1237"/>
      <c r="BL60" s="1237"/>
      <c r="BM60" s="1237"/>
      <c r="BN60" s="1237"/>
      <c r="BO60" s="1237"/>
      <c r="BP60" s="1237"/>
      <c r="BQ60" s="1237"/>
      <c r="BR60" s="1237"/>
      <c r="BS60" s="1237"/>
      <c r="BT60" s="1237"/>
      <c r="BU60" s="1237"/>
      <c r="BV60" s="1237"/>
      <c r="BW60" s="1237"/>
      <c r="BX60" s="1237"/>
      <c r="BY60" s="1237"/>
      <c r="BZ60" s="1237"/>
      <c r="CA60" s="1237"/>
      <c r="CB60" s="1237"/>
      <c r="CC60" s="1237"/>
      <c r="CD60" s="1237"/>
      <c r="CE60" s="1237"/>
      <c r="CF60" s="1237"/>
      <c r="CG60" s="1237"/>
      <c r="CH60" s="1237"/>
      <c r="CI60" s="1237"/>
      <c r="CJ60" s="1239">
        <f t="shared" si="7"/>
        <v>0</v>
      </c>
    </row>
    <row r="61" spans="4:88">
      <c r="D61" s="1223">
        <v>5</v>
      </c>
      <c r="E61" s="1223" t="s">
        <v>1692</v>
      </c>
      <c r="F61" s="1229" t="s">
        <v>842</v>
      </c>
      <c r="G61" s="1223" t="s">
        <v>1687</v>
      </c>
      <c r="H61" s="1223" t="s">
        <v>1691</v>
      </c>
      <c r="I61" s="1223">
        <v>500</v>
      </c>
      <c r="J61" s="1223">
        <v>531</v>
      </c>
      <c r="K61" s="1223">
        <v>531</v>
      </c>
      <c r="L61" s="1228">
        <f>K61/I61</f>
        <v>1.0620000000000001</v>
      </c>
      <c r="M61" s="1223">
        <v>531</v>
      </c>
      <c r="N61" s="1223">
        <v>531</v>
      </c>
      <c r="O61" s="1244">
        <v>405</v>
      </c>
      <c r="P61" s="1223">
        <v>4</v>
      </c>
      <c r="Q61" s="1223">
        <f t="shared" si="9"/>
        <v>122</v>
      </c>
      <c r="R61" s="1223">
        <v>0</v>
      </c>
      <c r="S61" s="1225">
        <f t="shared" si="12"/>
        <v>122</v>
      </c>
      <c r="T61" s="1240">
        <f t="shared" si="10"/>
        <v>0.22975517890772129</v>
      </c>
      <c r="U61" s="250">
        <f t="shared" si="11"/>
        <v>0.22975517890772129</v>
      </c>
      <c r="V61" s="1400"/>
      <c r="W61" s="1232"/>
      <c r="X61" s="1233" t="s">
        <v>1692</v>
      </c>
      <c r="Y61" s="1233" t="s">
        <v>1691</v>
      </c>
      <c r="Z61" s="1233"/>
      <c r="AA61" s="1233"/>
      <c r="AB61" s="1235">
        <v>21</v>
      </c>
      <c r="AC61" s="1233">
        <v>24</v>
      </c>
      <c r="AD61" s="1235"/>
      <c r="AE61" s="1235">
        <v>17</v>
      </c>
      <c r="AF61" s="1235">
        <v>60</v>
      </c>
      <c r="AG61" s="1233"/>
      <c r="AH61" s="1233"/>
      <c r="AI61" s="1233"/>
      <c r="AJ61" s="1233"/>
      <c r="AK61" s="1233"/>
      <c r="AL61" s="1234">
        <f t="shared" si="8"/>
        <v>122</v>
      </c>
      <c r="AM61" s="1400"/>
      <c r="AN61" s="1237"/>
      <c r="AO61" s="1237"/>
      <c r="AP61" s="1237"/>
      <c r="AQ61" s="1237"/>
      <c r="AR61" s="1237"/>
      <c r="AS61" s="1237"/>
      <c r="AT61" s="1237"/>
      <c r="AU61" s="1237"/>
      <c r="AV61" s="1237"/>
      <c r="AW61" s="1237"/>
      <c r="AX61" s="1237"/>
      <c r="AY61" s="1237"/>
      <c r="AZ61" s="1237"/>
      <c r="BA61" s="1237"/>
      <c r="BB61" s="1237"/>
      <c r="BC61" s="1237"/>
      <c r="BD61" s="1237"/>
      <c r="BE61" s="1237"/>
      <c r="BF61" s="1237"/>
      <c r="BG61" s="1237"/>
      <c r="BH61" s="1237"/>
      <c r="BI61" s="1237"/>
      <c r="BJ61" s="1237"/>
      <c r="BK61" s="1237"/>
      <c r="BL61" s="1237"/>
      <c r="BM61" s="1237"/>
      <c r="BN61" s="1237"/>
      <c r="BO61" s="1237"/>
      <c r="BP61" s="1237"/>
      <c r="BQ61" s="1237"/>
      <c r="BR61" s="1237"/>
      <c r="BS61" s="1237"/>
      <c r="BT61" s="1237"/>
      <c r="BU61" s="1237"/>
      <c r="BV61" s="1237"/>
      <c r="BW61" s="1237"/>
      <c r="BX61" s="1237"/>
      <c r="BY61" s="1237"/>
      <c r="BZ61" s="1237"/>
      <c r="CA61" s="1237"/>
      <c r="CB61" s="1237"/>
      <c r="CC61" s="1237"/>
      <c r="CD61" s="1237"/>
      <c r="CE61" s="1237"/>
      <c r="CF61" s="1237"/>
      <c r="CG61" s="1237"/>
      <c r="CH61" s="1237"/>
      <c r="CI61" s="1237"/>
      <c r="CJ61" s="1239">
        <f t="shared" si="7"/>
        <v>0</v>
      </c>
    </row>
    <row r="62" spans="4:88" hidden="1">
      <c r="D62" s="1223">
        <v>5</v>
      </c>
      <c r="E62" s="1223" t="s">
        <v>1692</v>
      </c>
      <c r="F62" s="1229" t="s">
        <v>842</v>
      </c>
      <c r="G62" s="1223" t="s">
        <v>1687</v>
      </c>
      <c r="H62" s="1223" t="s">
        <v>1695</v>
      </c>
      <c r="I62" s="1223">
        <v>500</v>
      </c>
      <c r="J62" s="1223">
        <v>531</v>
      </c>
      <c r="K62" s="1223">
        <v>531</v>
      </c>
      <c r="L62" s="1228">
        <f>K62/I62</f>
        <v>1.0620000000000001</v>
      </c>
      <c r="M62" s="1223">
        <v>531</v>
      </c>
      <c r="N62" s="1223">
        <v>526</v>
      </c>
      <c r="O62" s="1244">
        <v>510</v>
      </c>
      <c r="P62" s="1223">
        <v>4</v>
      </c>
      <c r="Q62" s="1223">
        <f t="shared" si="9"/>
        <v>12</v>
      </c>
      <c r="R62" s="1223">
        <v>0</v>
      </c>
      <c r="S62" s="1225">
        <f t="shared" si="12"/>
        <v>12</v>
      </c>
      <c r="T62" s="1240">
        <f t="shared" si="10"/>
        <v>2.2813688212927757E-2</v>
      </c>
      <c r="U62" s="250">
        <f t="shared" si="11"/>
        <v>2.2813688212927757E-2</v>
      </c>
      <c r="V62" s="1400"/>
      <c r="W62" s="1232"/>
      <c r="X62" s="1233" t="s">
        <v>1692</v>
      </c>
      <c r="Y62" s="1233" t="s">
        <v>1695</v>
      </c>
      <c r="Z62" s="1233"/>
      <c r="AA62" s="1233"/>
      <c r="AB62" s="1235">
        <v>6</v>
      </c>
      <c r="AC62" s="1233">
        <v>3</v>
      </c>
      <c r="AD62" s="1235"/>
      <c r="AE62" s="1235">
        <v>2</v>
      </c>
      <c r="AF62" s="1235">
        <v>1</v>
      </c>
      <c r="AG62" s="1233"/>
      <c r="AH62" s="1233"/>
      <c r="AI62" s="1233"/>
      <c r="AJ62" s="1233"/>
      <c r="AK62" s="1233"/>
      <c r="AL62" s="1234">
        <f t="shared" si="8"/>
        <v>12</v>
      </c>
      <c r="AM62" s="1400"/>
      <c r="AN62" s="1237"/>
      <c r="AO62" s="1237"/>
      <c r="AP62" s="1237"/>
      <c r="AQ62" s="1237"/>
      <c r="AR62" s="1237"/>
      <c r="AS62" s="1237"/>
      <c r="AT62" s="1237"/>
      <c r="AU62" s="1237"/>
      <c r="AV62" s="1237"/>
      <c r="AW62" s="1237"/>
      <c r="AX62" s="1237"/>
      <c r="AY62" s="1237"/>
      <c r="AZ62" s="1237"/>
      <c r="BA62" s="1237"/>
      <c r="BB62" s="1237"/>
      <c r="BC62" s="1237"/>
      <c r="BD62" s="1237"/>
      <c r="BE62" s="1237"/>
      <c r="BF62" s="1237"/>
      <c r="BG62" s="1237"/>
      <c r="BH62" s="1237"/>
      <c r="BI62" s="1237"/>
      <c r="BJ62" s="1237"/>
      <c r="BK62" s="1237"/>
      <c r="BL62" s="1237"/>
      <c r="BM62" s="1237"/>
      <c r="BN62" s="1237"/>
      <c r="BO62" s="1237"/>
      <c r="BP62" s="1237"/>
      <c r="BQ62" s="1237"/>
      <c r="BR62" s="1237"/>
      <c r="BS62" s="1237"/>
      <c r="BT62" s="1237"/>
      <c r="BU62" s="1237"/>
      <c r="BV62" s="1237"/>
      <c r="BW62" s="1237"/>
      <c r="BX62" s="1237"/>
      <c r="BY62" s="1237"/>
      <c r="BZ62" s="1237"/>
      <c r="CA62" s="1237"/>
      <c r="CB62" s="1237"/>
      <c r="CC62" s="1237"/>
      <c r="CD62" s="1237"/>
      <c r="CE62" s="1237"/>
      <c r="CF62" s="1237"/>
      <c r="CG62" s="1237"/>
      <c r="CH62" s="1237"/>
      <c r="CI62" s="1237"/>
      <c r="CJ62" s="1239">
        <f t="shared" si="7"/>
        <v>0</v>
      </c>
    </row>
    <row r="63" spans="4:88">
      <c r="D63" s="1223"/>
      <c r="E63" s="1223"/>
      <c r="F63" s="1229"/>
      <c r="G63" s="1223"/>
      <c r="H63" s="1223"/>
      <c r="I63" s="1223"/>
      <c r="J63" s="1223"/>
      <c r="K63" s="1223"/>
      <c r="L63" s="1228"/>
      <c r="M63" s="1223"/>
      <c r="N63" s="1223"/>
      <c r="O63" s="1244"/>
      <c r="P63" s="1223"/>
      <c r="Q63" s="1223"/>
      <c r="R63" s="1223"/>
      <c r="S63" s="1225"/>
      <c r="T63" s="1240"/>
      <c r="U63" s="250"/>
      <c r="V63" s="1400"/>
      <c r="W63" s="1232"/>
      <c r="X63" s="1233"/>
      <c r="Y63" s="1233"/>
      <c r="Z63" s="1233"/>
      <c r="AA63" s="1233"/>
      <c r="AB63" s="1235"/>
      <c r="AC63" s="1233"/>
      <c r="AD63" s="1235"/>
      <c r="AE63" s="1235"/>
      <c r="AF63" s="1235"/>
      <c r="AG63" s="1233"/>
      <c r="AH63" s="1233"/>
      <c r="AI63" s="1233"/>
      <c r="AJ63" s="1233"/>
      <c r="AK63" s="1233"/>
      <c r="AL63" s="1234">
        <f t="shared" si="8"/>
        <v>0</v>
      </c>
      <c r="AM63" s="1400"/>
      <c r="AN63" s="1237"/>
      <c r="AO63" s="1237"/>
      <c r="AP63" s="1237"/>
      <c r="AQ63" s="1237"/>
      <c r="AR63" s="1237"/>
      <c r="AS63" s="1237"/>
      <c r="AT63" s="1237"/>
      <c r="AU63" s="1237"/>
      <c r="AV63" s="1237"/>
      <c r="AW63" s="1237"/>
      <c r="AX63" s="1237"/>
      <c r="AY63" s="1237"/>
      <c r="AZ63" s="1237"/>
      <c r="BA63" s="1237"/>
      <c r="BB63" s="1237"/>
      <c r="BC63" s="1237"/>
      <c r="BD63" s="1237"/>
      <c r="BE63" s="1237"/>
      <c r="BF63" s="1237"/>
      <c r="BG63" s="1237"/>
      <c r="BH63" s="1237"/>
      <c r="BI63" s="1237"/>
      <c r="BJ63" s="1237"/>
      <c r="BK63" s="1237"/>
      <c r="BL63" s="1237"/>
      <c r="BM63" s="1237"/>
      <c r="BN63" s="1237"/>
      <c r="BO63" s="1237"/>
      <c r="BP63" s="1237"/>
      <c r="BQ63" s="1237"/>
      <c r="BR63" s="1237"/>
      <c r="BS63" s="1237"/>
      <c r="BT63" s="1237"/>
      <c r="BU63" s="1237"/>
      <c r="BV63" s="1237"/>
      <c r="BW63" s="1237"/>
      <c r="BX63" s="1237"/>
      <c r="BY63" s="1237"/>
      <c r="BZ63" s="1237"/>
      <c r="CA63" s="1237"/>
      <c r="CB63" s="1237"/>
      <c r="CC63" s="1237"/>
      <c r="CD63" s="1237"/>
      <c r="CE63" s="1237"/>
      <c r="CF63" s="1237"/>
      <c r="CG63" s="1237"/>
      <c r="CH63" s="1237"/>
      <c r="CI63" s="1237"/>
      <c r="CJ63" s="1239">
        <f t="shared" si="7"/>
        <v>0</v>
      </c>
    </row>
    <row r="64" spans="4:88">
      <c r="D64" s="1223"/>
      <c r="E64" s="1223"/>
      <c r="F64" s="1229"/>
      <c r="G64" s="1223"/>
      <c r="H64" s="1223"/>
      <c r="I64" s="1223"/>
      <c r="J64" s="1223"/>
      <c r="K64" s="1223"/>
      <c r="L64" s="1228"/>
      <c r="M64" s="1223"/>
      <c r="N64" s="1223"/>
      <c r="O64" s="1244"/>
      <c r="P64" s="1223"/>
      <c r="Q64" s="1223"/>
      <c r="R64" s="1223"/>
      <c r="S64" s="1225"/>
      <c r="T64" s="1240"/>
      <c r="U64" s="250"/>
      <c r="V64" s="1400"/>
      <c r="W64" s="1232"/>
      <c r="X64" s="1233"/>
      <c r="Y64" s="1233"/>
      <c r="Z64" s="1233"/>
      <c r="AA64" s="1233"/>
      <c r="AB64" s="1235"/>
      <c r="AC64" s="1233"/>
      <c r="AD64" s="1235"/>
      <c r="AE64" s="1235"/>
      <c r="AF64" s="1235"/>
      <c r="AG64" s="1233"/>
      <c r="AH64" s="1233"/>
      <c r="AI64" s="1233"/>
      <c r="AJ64" s="1233"/>
      <c r="AK64" s="1233"/>
      <c r="AL64" s="1234">
        <f t="shared" si="8"/>
        <v>0</v>
      </c>
      <c r="AM64" s="1400"/>
      <c r="AN64" s="1237"/>
      <c r="AO64" s="1237"/>
      <c r="AP64" s="1237"/>
      <c r="AQ64" s="1237"/>
      <c r="AR64" s="1237"/>
      <c r="AS64" s="1237"/>
      <c r="AT64" s="1237"/>
      <c r="AU64" s="1237"/>
      <c r="AV64" s="1237"/>
      <c r="AW64" s="1237"/>
      <c r="AX64" s="1237"/>
      <c r="AY64" s="1237"/>
      <c r="AZ64" s="1237"/>
      <c r="BA64" s="1237"/>
      <c r="BB64" s="1237"/>
      <c r="BC64" s="1237"/>
      <c r="BD64" s="1237"/>
      <c r="BE64" s="1237"/>
      <c r="BF64" s="1237"/>
      <c r="BG64" s="1237"/>
      <c r="BH64" s="1237"/>
      <c r="BI64" s="1237"/>
      <c r="BJ64" s="1237"/>
      <c r="BK64" s="1237"/>
      <c r="BL64" s="1237"/>
      <c r="BM64" s="1237"/>
      <c r="BN64" s="1237"/>
      <c r="BO64" s="1237"/>
      <c r="BP64" s="1237"/>
      <c r="BQ64" s="1237"/>
      <c r="BR64" s="1237"/>
      <c r="BS64" s="1237"/>
      <c r="BT64" s="1237"/>
      <c r="BU64" s="1237"/>
      <c r="BV64" s="1237"/>
      <c r="BW64" s="1237"/>
      <c r="BX64" s="1237"/>
      <c r="BY64" s="1237"/>
      <c r="BZ64" s="1237"/>
      <c r="CA64" s="1237"/>
      <c r="CB64" s="1237"/>
      <c r="CC64" s="1237"/>
      <c r="CD64" s="1237"/>
      <c r="CE64" s="1237"/>
      <c r="CF64" s="1237"/>
      <c r="CG64" s="1237"/>
      <c r="CH64" s="1237"/>
      <c r="CI64" s="1237"/>
      <c r="CJ64" s="1239">
        <f t="shared" si="7"/>
        <v>0</v>
      </c>
    </row>
    <row r="65" spans="4:88">
      <c r="D65" s="1223"/>
      <c r="E65" s="1223"/>
      <c r="F65" s="1229"/>
      <c r="G65" s="1223"/>
      <c r="H65" s="1223"/>
      <c r="I65" s="1223"/>
      <c r="J65" s="1223"/>
      <c r="K65" s="1223"/>
      <c r="L65" s="1228"/>
      <c r="M65" s="1223"/>
      <c r="N65" s="1223"/>
      <c r="O65" s="1244"/>
      <c r="P65" s="1223"/>
      <c r="Q65" s="1223"/>
      <c r="R65" s="1223"/>
      <c r="S65" s="1225"/>
      <c r="T65" s="1240"/>
      <c r="U65" s="250"/>
      <c r="V65" s="1400"/>
      <c r="W65" s="1232"/>
      <c r="X65" s="1233"/>
      <c r="Y65" s="1233"/>
      <c r="Z65" s="1233"/>
      <c r="AA65" s="1233"/>
      <c r="AB65" s="1235"/>
      <c r="AC65" s="1233"/>
      <c r="AD65" s="1235"/>
      <c r="AE65" s="1235"/>
      <c r="AF65" s="1235"/>
      <c r="AG65" s="1233"/>
      <c r="AH65" s="1233"/>
      <c r="AI65" s="1233"/>
      <c r="AJ65" s="1233"/>
      <c r="AK65" s="1233"/>
      <c r="AL65" s="1234">
        <f t="shared" si="8"/>
        <v>0</v>
      </c>
      <c r="AM65" s="1400"/>
      <c r="AN65" s="1237"/>
      <c r="AO65" s="1237"/>
      <c r="AP65" s="1237"/>
      <c r="AQ65" s="1237"/>
      <c r="AR65" s="1237"/>
      <c r="AS65" s="1237"/>
      <c r="AT65" s="1237"/>
      <c r="AU65" s="1237"/>
      <c r="AV65" s="1237"/>
      <c r="AW65" s="1237"/>
      <c r="AX65" s="1237"/>
      <c r="AY65" s="1237"/>
      <c r="AZ65" s="1237"/>
      <c r="BA65" s="1237"/>
      <c r="BB65" s="1237"/>
      <c r="BC65" s="1237"/>
      <c r="BD65" s="1237"/>
      <c r="BE65" s="1237"/>
      <c r="BF65" s="1237"/>
      <c r="BG65" s="1237"/>
      <c r="BH65" s="1237"/>
      <c r="BI65" s="1237"/>
      <c r="BJ65" s="1237"/>
      <c r="BK65" s="1237"/>
      <c r="BL65" s="1237"/>
      <c r="BM65" s="1237"/>
      <c r="BN65" s="1237"/>
      <c r="BO65" s="1237"/>
      <c r="BP65" s="1237"/>
      <c r="BQ65" s="1237"/>
      <c r="BR65" s="1237"/>
      <c r="BS65" s="1237"/>
      <c r="BT65" s="1237"/>
      <c r="BU65" s="1237"/>
      <c r="BV65" s="1237"/>
      <c r="BW65" s="1237"/>
      <c r="BX65" s="1237"/>
      <c r="BY65" s="1237"/>
      <c r="BZ65" s="1237"/>
      <c r="CA65" s="1237"/>
      <c r="CB65" s="1237"/>
      <c r="CC65" s="1237"/>
      <c r="CD65" s="1237"/>
      <c r="CE65" s="1237"/>
      <c r="CF65" s="1237"/>
      <c r="CG65" s="1237"/>
      <c r="CH65" s="1237"/>
      <c r="CI65" s="1237"/>
      <c r="CJ65" s="1239">
        <f t="shared" si="7"/>
        <v>0</v>
      </c>
    </row>
    <row r="66" spans="4:88">
      <c r="D66" s="1223"/>
      <c r="E66" s="1223"/>
      <c r="F66" s="1229"/>
      <c r="G66" s="1223"/>
      <c r="H66" s="1223"/>
      <c r="I66" s="1223"/>
      <c r="J66" s="1223"/>
      <c r="K66" s="1223"/>
      <c r="L66" s="1228"/>
      <c r="M66" s="1223"/>
      <c r="N66" s="1223"/>
      <c r="O66" s="1244"/>
      <c r="P66" s="1223"/>
      <c r="Q66" s="1223"/>
      <c r="R66" s="1223"/>
      <c r="S66" s="1225"/>
      <c r="T66" s="1240"/>
      <c r="U66" s="250"/>
      <c r="V66" s="1400"/>
      <c r="W66" s="1232"/>
      <c r="X66" s="1233"/>
      <c r="Y66" s="1233"/>
      <c r="Z66" s="1233"/>
      <c r="AA66" s="1233"/>
      <c r="AB66" s="1235"/>
      <c r="AC66" s="1233"/>
      <c r="AD66" s="1235"/>
      <c r="AE66" s="1235"/>
      <c r="AF66" s="1235"/>
      <c r="AG66" s="1233"/>
      <c r="AH66" s="1233"/>
      <c r="AI66" s="1233"/>
      <c r="AJ66" s="1233"/>
      <c r="AK66" s="1233"/>
      <c r="AL66" s="1234">
        <f t="shared" si="8"/>
        <v>0</v>
      </c>
      <c r="AM66" s="1400"/>
      <c r="AN66" s="1237"/>
      <c r="AO66" s="1237"/>
      <c r="AP66" s="1237"/>
      <c r="AQ66" s="1237"/>
      <c r="AR66" s="1237"/>
      <c r="AS66" s="1237"/>
      <c r="AT66" s="1237"/>
      <c r="AU66" s="1237"/>
      <c r="AV66" s="1237"/>
      <c r="AW66" s="1237"/>
      <c r="AX66" s="1237"/>
      <c r="AY66" s="1237"/>
      <c r="AZ66" s="1237"/>
      <c r="BA66" s="1237"/>
      <c r="BB66" s="1237"/>
      <c r="BC66" s="1237"/>
      <c r="BD66" s="1237"/>
      <c r="BE66" s="1237"/>
      <c r="BF66" s="1237"/>
      <c r="BG66" s="1237"/>
      <c r="BH66" s="1237"/>
      <c r="BI66" s="1237"/>
      <c r="BJ66" s="1237"/>
      <c r="BK66" s="1237"/>
      <c r="BL66" s="1237"/>
      <c r="BM66" s="1237"/>
      <c r="BN66" s="1237"/>
      <c r="BO66" s="1237"/>
      <c r="BP66" s="1237"/>
      <c r="BQ66" s="1237"/>
      <c r="BR66" s="1237"/>
      <c r="BS66" s="1237"/>
      <c r="BT66" s="1237"/>
      <c r="BU66" s="1237"/>
      <c r="BV66" s="1237"/>
      <c r="BW66" s="1237"/>
      <c r="BX66" s="1237"/>
      <c r="BY66" s="1237"/>
      <c r="BZ66" s="1237"/>
      <c r="CA66" s="1237"/>
      <c r="CB66" s="1237"/>
      <c r="CC66" s="1237"/>
      <c r="CD66" s="1237"/>
      <c r="CE66" s="1237"/>
      <c r="CF66" s="1237"/>
      <c r="CG66" s="1237"/>
      <c r="CH66" s="1237"/>
      <c r="CI66" s="1237"/>
      <c r="CJ66" s="1239">
        <f t="shared" si="7"/>
        <v>0</v>
      </c>
    </row>
    <row r="67" spans="4:88">
      <c r="D67" s="1223"/>
      <c r="E67" s="1223"/>
      <c r="F67" s="1229"/>
      <c r="G67" s="1223"/>
      <c r="H67" s="1223"/>
      <c r="I67" s="1223"/>
      <c r="J67" s="1223"/>
      <c r="K67" s="1223"/>
      <c r="L67" s="1228"/>
      <c r="M67" s="1223"/>
      <c r="N67" s="1223"/>
      <c r="O67" s="1244"/>
      <c r="P67" s="1223"/>
      <c r="Q67" s="1223"/>
      <c r="R67" s="1223"/>
      <c r="S67" s="1225"/>
      <c r="T67" s="1240"/>
      <c r="U67" s="250"/>
      <c r="V67" s="1400"/>
      <c r="W67" s="1232"/>
      <c r="X67" s="1233"/>
      <c r="Y67" s="1233"/>
      <c r="Z67" s="1233"/>
      <c r="AA67" s="1233"/>
      <c r="AB67" s="1235"/>
      <c r="AC67" s="1233"/>
      <c r="AD67" s="1235"/>
      <c r="AE67" s="1235"/>
      <c r="AF67" s="1235"/>
      <c r="AG67" s="1233"/>
      <c r="AH67" s="1233"/>
      <c r="AI67" s="1233"/>
      <c r="AJ67" s="1233"/>
      <c r="AK67" s="1233"/>
      <c r="AL67" s="1234">
        <f t="shared" ref="AL67:AL130" si="13">SUM(Z67:AK67)</f>
        <v>0</v>
      </c>
      <c r="AM67" s="1400"/>
      <c r="AN67" s="1237"/>
      <c r="AO67" s="1237"/>
      <c r="AP67" s="1237"/>
      <c r="AQ67" s="1237"/>
      <c r="AR67" s="1237"/>
      <c r="AS67" s="1237"/>
      <c r="AT67" s="1237"/>
      <c r="AU67" s="1237"/>
      <c r="AV67" s="1237"/>
      <c r="AW67" s="1237"/>
      <c r="AX67" s="1237"/>
      <c r="AY67" s="1237"/>
      <c r="AZ67" s="1237"/>
      <c r="BA67" s="1237"/>
      <c r="BB67" s="1237"/>
      <c r="BC67" s="1237"/>
      <c r="BD67" s="1237"/>
      <c r="BE67" s="1237"/>
      <c r="BF67" s="1237"/>
      <c r="BG67" s="1237"/>
      <c r="BH67" s="1237"/>
      <c r="BI67" s="1237"/>
      <c r="BJ67" s="1237"/>
      <c r="BK67" s="1237"/>
      <c r="BL67" s="1237"/>
      <c r="BM67" s="1237"/>
      <c r="BN67" s="1237"/>
      <c r="BO67" s="1237"/>
      <c r="BP67" s="1237"/>
      <c r="BQ67" s="1237"/>
      <c r="BR67" s="1237"/>
      <c r="BS67" s="1237"/>
      <c r="BT67" s="1237"/>
      <c r="BU67" s="1237"/>
      <c r="BV67" s="1237"/>
      <c r="BW67" s="1237"/>
      <c r="BX67" s="1237"/>
      <c r="BY67" s="1237"/>
      <c r="BZ67" s="1237"/>
      <c r="CA67" s="1237"/>
      <c r="CB67" s="1237"/>
      <c r="CC67" s="1237"/>
      <c r="CD67" s="1237"/>
      <c r="CE67" s="1237"/>
      <c r="CF67" s="1237"/>
      <c r="CG67" s="1237"/>
      <c r="CH67" s="1237"/>
      <c r="CI67" s="1237"/>
      <c r="CJ67" s="1239">
        <f t="shared" ref="CJ67:CJ130" si="14">SUM(AQ67:CI67)</f>
        <v>0</v>
      </c>
    </row>
    <row r="68" spans="4:88">
      <c r="D68" s="1223"/>
      <c r="E68" s="1223"/>
      <c r="F68" s="1229"/>
      <c r="G68" s="1223"/>
      <c r="H68" s="1223"/>
      <c r="I68" s="1223"/>
      <c r="J68" s="1223"/>
      <c r="K68" s="1223"/>
      <c r="L68" s="1228"/>
      <c r="M68" s="1223"/>
      <c r="N68" s="1223"/>
      <c r="O68" s="1244"/>
      <c r="P68" s="1223"/>
      <c r="Q68" s="1223"/>
      <c r="R68" s="1223"/>
      <c r="S68" s="1225"/>
      <c r="T68" s="1240"/>
      <c r="U68" s="250"/>
      <c r="V68" s="1400"/>
      <c r="W68" s="1232"/>
      <c r="X68" s="1233"/>
      <c r="Y68" s="1233"/>
      <c r="Z68" s="1233"/>
      <c r="AA68" s="1233"/>
      <c r="AB68" s="1235"/>
      <c r="AC68" s="1233"/>
      <c r="AD68" s="1235"/>
      <c r="AE68" s="1235"/>
      <c r="AF68" s="1235"/>
      <c r="AG68" s="1233"/>
      <c r="AH68" s="1233"/>
      <c r="AI68" s="1233"/>
      <c r="AJ68" s="1233"/>
      <c r="AK68" s="1233"/>
      <c r="AL68" s="1234">
        <f t="shared" si="13"/>
        <v>0</v>
      </c>
      <c r="AM68" s="1400"/>
      <c r="AN68" s="1237"/>
      <c r="AO68" s="1237"/>
      <c r="AP68" s="1237"/>
      <c r="AQ68" s="1237"/>
      <c r="AR68" s="1237"/>
      <c r="AS68" s="1237"/>
      <c r="AT68" s="1237"/>
      <c r="AU68" s="1237"/>
      <c r="AV68" s="1237"/>
      <c r="AW68" s="1237"/>
      <c r="AX68" s="1237"/>
      <c r="AY68" s="1237"/>
      <c r="AZ68" s="1237"/>
      <c r="BA68" s="1237"/>
      <c r="BB68" s="1237"/>
      <c r="BC68" s="1237"/>
      <c r="BD68" s="1237"/>
      <c r="BE68" s="1237"/>
      <c r="BF68" s="1237"/>
      <c r="BG68" s="1237"/>
      <c r="BH68" s="1237"/>
      <c r="BI68" s="1237"/>
      <c r="BJ68" s="1237"/>
      <c r="BK68" s="1237"/>
      <c r="BL68" s="1237"/>
      <c r="BM68" s="1237"/>
      <c r="BN68" s="1237"/>
      <c r="BO68" s="1237"/>
      <c r="BP68" s="1237"/>
      <c r="BQ68" s="1237"/>
      <c r="BR68" s="1237"/>
      <c r="BS68" s="1237"/>
      <c r="BT68" s="1237"/>
      <c r="BU68" s="1237"/>
      <c r="BV68" s="1237"/>
      <c r="BW68" s="1237"/>
      <c r="BX68" s="1237"/>
      <c r="BY68" s="1237"/>
      <c r="BZ68" s="1237"/>
      <c r="CA68" s="1237"/>
      <c r="CB68" s="1237"/>
      <c r="CC68" s="1237"/>
      <c r="CD68" s="1237"/>
      <c r="CE68" s="1237"/>
      <c r="CF68" s="1237"/>
      <c r="CG68" s="1237"/>
      <c r="CH68" s="1237"/>
      <c r="CI68" s="1237"/>
      <c r="CJ68" s="1239">
        <f t="shared" si="14"/>
        <v>0</v>
      </c>
    </row>
    <row r="69" spans="4:88">
      <c r="D69" s="1223"/>
      <c r="E69" s="1223"/>
      <c r="F69" s="1229"/>
      <c r="G69" s="1223"/>
      <c r="H69" s="1223"/>
      <c r="I69" s="1223"/>
      <c r="J69" s="1223"/>
      <c r="K69" s="1223"/>
      <c r="L69" s="1228"/>
      <c r="M69" s="1223"/>
      <c r="N69" s="1223"/>
      <c r="O69" s="1244"/>
      <c r="P69" s="1223"/>
      <c r="Q69" s="1223"/>
      <c r="R69" s="1223"/>
      <c r="S69" s="1225"/>
      <c r="T69" s="1240"/>
      <c r="U69" s="250"/>
      <c r="V69" s="1400"/>
      <c r="W69" s="1232"/>
      <c r="X69" s="1233"/>
      <c r="Y69" s="1233"/>
      <c r="Z69" s="1233"/>
      <c r="AA69" s="1233"/>
      <c r="AB69" s="1235"/>
      <c r="AC69" s="1233"/>
      <c r="AD69" s="1235"/>
      <c r="AE69" s="1235"/>
      <c r="AF69" s="1235"/>
      <c r="AG69" s="1233"/>
      <c r="AH69" s="1233"/>
      <c r="AI69" s="1233"/>
      <c r="AJ69" s="1233"/>
      <c r="AK69" s="1233"/>
      <c r="AL69" s="1234">
        <f t="shared" si="13"/>
        <v>0</v>
      </c>
      <c r="AM69" s="1400"/>
      <c r="AN69" s="1237"/>
      <c r="AO69" s="1237"/>
      <c r="AP69" s="1237"/>
      <c r="AQ69" s="1237"/>
      <c r="AR69" s="1237"/>
      <c r="AS69" s="1237"/>
      <c r="AT69" s="1237"/>
      <c r="AU69" s="1237"/>
      <c r="AV69" s="1237"/>
      <c r="AW69" s="1237"/>
      <c r="AX69" s="1237"/>
      <c r="AY69" s="1237"/>
      <c r="AZ69" s="1237"/>
      <c r="BA69" s="1237"/>
      <c r="BB69" s="1237"/>
      <c r="BC69" s="1237"/>
      <c r="BD69" s="1237"/>
      <c r="BE69" s="1237"/>
      <c r="BF69" s="1237"/>
      <c r="BG69" s="1237"/>
      <c r="BH69" s="1237"/>
      <c r="BI69" s="1237"/>
      <c r="BJ69" s="1237"/>
      <c r="BK69" s="1237"/>
      <c r="BL69" s="1237"/>
      <c r="BM69" s="1237"/>
      <c r="BN69" s="1237"/>
      <c r="BO69" s="1237"/>
      <c r="BP69" s="1237"/>
      <c r="BQ69" s="1237"/>
      <c r="BR69" s="1237"/>
      <c r="BS69" s="1237"/>
      <c r="BT69" s="1237"/>
      <c r="BU69" s="1237"/>
      <c r="BV69" s="1237"/>
      <c r="BW69" s="1237"/>
      <c r="BX69" s="1237"/>
      <c r="BY69" s="1237"/>
      <c r="BZ69" s="1237"/>
      <c r="CA69" s="1237"/>
      <c r="CB69" s="1237"/>
      <c r="CC69" s="1237"/>
      <c r="CD69" s="1237"/>
      <c r="CE69" s="1237"/>
      <c r="CF69" s="1237"/>
      <c r="CG69" s="1237"/>
      <c r="CH69" s="1237"/>
      <c r="CI69" s="1237"/>
      <c r="CJ69" s="1239">
        <f t="shared" si="14"/>
        <v>0</v>
      </c>
    </row>
    <row r="70" spans="4:88">
      <c r="D70" s="1223"/>
      <c r="E70" s="1223"/>
      <c r="F70" s="1229"/>
      <c r="G70" s="1223"/>
      <c r="H70" s="1223"/>
      <c r="I70" s="1223"/>
      <c r="J70" s="1223"/>
      <c r="K70" s="1223"/>
      <c r="L70" s="1228"/>
      <c r="M70" s="1223"/>
      <c r="N70" s="1223"/>
      <c r="O70" s="1244"/>
      <c r="P70" s="1223"/>
      <c r="Q70" s="1223"/>
      <c r="R70" s="1223"/>
      <c r="S70" s="1225"/>
      <c r="T70" s="1240"/>
      <c r="U70" s="250"/>
      <c r="V70" s="1400"/>
      <c r="W70" s="1232"/>
      <c r="X70" s="1233"/>
      <c r="Y70" s="1233"/>
      <c r="Z70" s="1233"/>
      <c r="AA70" s="1233"/>
      <c r="AB70" s="1235"/>
      <c r="AC70" s="1233"/>
      <c r="AD70" s="1235"/>
      <c r="AE70" s="1235"/>
      <c r="AF70" s="1235"/>
      <c r="AG70" s="1233"/>
      <c r="AH70" s="1233"/>
      <c r="AI70" s="1233"/>
      <c r="AJ70" s="1233"/>
      <c r="AK70" s="1233"/>
      <c r="AL70" s="1234">
        <f t="shared" si="13"/>
        <v>0</v>
      </c>
      <c r="AM70" s="1400"/>
      <c r="AN70" s="1237"/>
      <c r="AO70" s="1237"/>
      <c r="AP70" s="1237"/>
      <c r="AQ70" s="1237"/>
      <c r="AR70" s="1237"/>
      <c r="AS70" s="1237"/>
      <c r="AT70" s="1237"/>
      <c r="AU70" s="1237"/>
      <c r="AV70" s="1237"/>
      <c r="AW70" s="1237"/>
      <c r="AX70" s="1237"/>
      <c r="AY70" s="1237"/>
      <c r="AZ70" s="1237"/>
      <c r="BA70" s="1237"/>
      <c r="BB70" s="1237"/>
      <c r="BC70" s="1237"/>
      <c r="BD70" s="1237"/>
      <c r="BE70" s="1237"/>
      <c r="BF70" s="1237"/>
      <c r="BG70" s="1237"/>
      <c r="BH70" s="1237"/>
      <c r="BI70" s="1237"/>
      <c r="BJ70" s="1237"/>
      <c r="BK70" s="1237"/>
      <c r="BL70" s="1237"/>
      <c r="BM70" s="1237"/>
      <c r="BN70" s="1237"/>
      <c r="BO70" s="1237"/>
      <c r="BP70" s="1237"/>
      <c r="BQ70" s="1237"/>
      <c r="BR70" s="1237"/>
      <c r="BS70" s="1237"/>
      <c r="BT70" s="1237"/>
      <c r="BU70" s="1237"/>
      <c r="BV70" s="1237"/>
      <c r="BW70" s="1237"/>
      <c r="BX70" s="1237"/>
      <c r="BY70" s="1237"/>
      <c r="BZ70" s="1237"/>
      <c r="CA70" s="1237"/>
      <c r="CB70" s="1237"/>
      <c r="CC70" s="1237"/>
      <c r="CD70" s="1237"/>
      <c r="CE70" s="1237"/>
      <c r="CF70" s="1237"/>
      <c r="CG70" s="1237"/>
      <c r="CH70" s="1237"/>
      <c r="CI70" s="1237"/>
      <c r="CJ70" s="1239">
        <f t="shared" si="14"/>
        <v>0</v>
      </c>
    </row>
    <row r="71" spans="4:88">
      <c r="D71" s="1223"/>
      <c r="E71" s="1223"/>
      <c r="F71" s="1229"/>
      <c r="G71" s="1223"/>
      <c r="H71" s="1223"/>
      <c r="I71" s="1223"/>
      <c r="J71" s="1223"/>
      <c r="K71" s="1223"/>
      <c r="L71" s="1228"/>
      <c r="M71" s="1223"/>
      <c r="N71" s="1223"/>
      <c r="O71" s="1244"/>
      <c r="P71" s="1223"/>
      <c r="Q71" s="1223"/>
      <c r="R71" s="1223"/>
      <c r="S71" s="1225"/>
      <c r="T71" s="1240"/>
      <c r="U71" s="250"/>
      <c r="V71" s="1400"/>
      <c r="W71" s="1232"/>
      <c r="X71" s="1233"/>
      <c r="Y71" s="1233"/>
      <c r="Z71" s="1233"/>
      <c r="AA71" s="1233"/>
      <c r="AB71" s="1235"/>
      <c r="AC71" s="1233"/>
      <c r="AD71" s="1235"/>
      <c r="AE71" s="1235"/>
      <c r="AF71" s="1235"/>
      <c r="AG71" s="1233"/>
      <c r="AH71" s="1233"/>
      <c r="AI71" s="1233"/>
      <c r="AJ71" s="1233"/>
      <c r="AK71" s="1233"/>
      <c r="AL71" s="1234">
        <f t="shared" si="13"/>
        <v>0</v>
      </c>
      <c r="AM71" s="1400"/>
      <c r="AN71" s="1237"/>
      <c r="AO71" s="1237"/>
      <c r="AP71" s="1237"/>
      <c r="AQ71" s="1237"/>
      <c r="AR71" s="1237"/>
      <c r="AS71" s="1237"/>
      <c r="AT71" s="1237"/>
      <c r="AU71" s="1237"/>
      <c r="AV71" s="1237"/>
      <c r="AW71" s="1237"/>
      <c r="AX71" s="1237"/>
      <c r="AY71" s="1237"/>
      <c r="AZ71" s="1237"/>
      <c r="BA71" s="1237"/>
      <c r="BB71" s="1237"/>
      <c r="BC71" s="1237"/>
      <c r="BD71" s="1237"/>
      <c r="BE71" s="1237"/>
      <c r="BF71" s="1237"/>
      <c r="BG71" s="1237"/>
      <c r="BH71" s="1237"/>
      <c r="BI71" s="1237"/>
      <c r="BJ71" s="1237"/>
      <c r="BK71" s="1237"/>
      <c r="BL71" s="1237"/>
      <c r="BM71" s="1237"/>
      <c r="BN71" s="1237"/>
      <c r="BO71" s="1237"/>
      <c r="BP71" s="1237"/>
      <c r="BQ71" s="1237"/>
      <c r="BR71" s="1237"/>
      <c r="BS71" s="1237"/>
      <c r="BT71" s="1237"/>
      <c r="BU71" s="1237"/>
      <c r="BV71" s="1237"/>
      <c r="BW71" s="1237"/>
      <c r="BX71" s="1237"/>
      <c r="BY71" s="1237"/>
      <c r="BZ71" s="1237"/>
      <c r="CA71" s="1237"/>
      <c r="CB71" s="1237"/>
      <c r="CC71" s="1237"/>
      <c r="CD71" s="1237"/>
      <c r="CE71" s="1237"/>
      <c r="CF71" s="1237"/>
      <c r="CG71" s="1237"/>
      <c r="CH71" s="1237"/>
      <c r="CI71" s="1237"/>
      <c r="CJ71" s="1239">
        <f t="shared" si="14"/>
        <v>0</v>
      </c>
    </row>
    <row r="72" spans="4:88">
      <c r="D72" s="1223"/>
      <c r="E72" s="1223"/>
      <c r="F72" s="1229"/>
      <c r="G72" s="1223"/>
      <c r="H72" s="1223"/>
      <c r="I72" s="1223"/>
      <c r="J72" s="1223"/>
      <c r="K72" s="1223"/>
      <c r="L72" s="1228"/>
      <c r="M72" s="1223"/>
      <c r="N72" s="1223"/>
      <c r="O72" s="1244"/>
      <c r="P72" s="1223"/>
      <c r="Q72" s="1223"/>
      <c r="R72" s="1223"/>
      <c r="S72" s="1225"/>
      <c r="T72" s="1240"/>
      <c r="U72" s="250"/>
      <c r="V72" s="1400"/>
      <c r="W72" s="1232"/>
      <c r="X72" s="1233"/>
      <c r="Y72" s="1233"/>
      <c r="Z72" s="1233"/>
      <c r="AA72" s="1233"/>
      <c r="AB72" s="1235"/>
      <c r="AC72" s="1233"/>
      <c r="AD72" s="1235"/>
      <c r="AE72" s="1235"/>
      <c r="AF72" s="1235"/>
      <c r="AG72" s="1233"/>
      <c r="AH72" s="1233"/>
      <c r="AI72" s="1233"/>
      <c r="AJ72" s="1233"/>
      <c r="AK72" s="1233"/>
      <c r="AL72" s="1234">
        <f t="shared" si="13"/>
        <v>0</v>
      </c>
      <c r="AM72" s="1400"/>
      <c r="AN72" s="1237"/>
      <c r="AO72" s="1237"/>
      <c r="AP72" s="1237"/>
      <c r="AQ72" s="1237"/>
      <c r="AR72" s="1237"/>
      <c r="AS72" s="1237"/>
      <c r="AT72" s="1237"/>
      <c r="AU72" s="1237"/>
      <c r="AV72" s="1237"/>
      <c r="AW72" s="1237"/>
      <c r="AX72" s="1237"/>
      <c r="AY72" s="1237"/>
      <c r="AZ72" s="1237"/>
      <c r="BA72" s="1237"/>
      <c r="BB72" s="1237"/>
      <c r="BC72" s="1237"/>
      <c r="BD72" s="1237"/>
      <c r="BE72" s="1237"/>
      <c r="BF72" s="1237"/>
      <c r="BG72" s="1237"/>
      <c r="BH72" s="1237"/>
      <c r="BI72" s="1237"/>
      <c r="BJ72" s="1237"/>
      <c r="BK72" s="1237"/>
      <c r="BL72" s="1237"/>
      <c r="BM72" s="1237"/>
      <c r="BN72" s="1237"/>
      <c r="BO72" s="1237"/>
      <c r="BP72" s="1237"/>
      <c r="BQ72" s="1237"/>
      <c r="BR72" s="1237"/>
      <c r="BS72" s="1237"/>
      <c r="BT72" s="1237"/>
      <c r="BU72" s="1237"/>
      <c r="BV72" s="1237"/>
      <c r="BW72" s="1237"/>
      <c r="BX72" s="1237"/>
      <c r="BY72" s="1237"/>
      <c r="BZ72" s="1237"/>
      <c r="CA72" s="1237"/>
      <c r="CB72" s="1237"/>
      <c r="CC72" s="1237"/>
      <c r="CD72" s="1237"/>
      <c r="CE72" s="1237"/>
      <c r="CF72" s="1237"/>
      <c r="CG72" s="1237"/>
      <c r="CH72" s="1237"/>
      <c r="CI72" s="1237"/>
      <c r="CJ72" s="1239">
        <f t="shared" si="14"/>
        <v>0</v>
      </c>
    </row>
    <row r="73" spans="4:88">
      <c r="D73" s="1223"/>
      <c r="E73" s="1223"/>
      <c r="F73" s="1229"/>
      <c r="G73" s="1223"/>
      <c r="H73" s="1223"/>
      <c r="I73" s="1223"/>
      <c r="J73" s="1223"/>
      <c r="K73" s="1223"/>
      <c r="L73" s="1228"/>
      <c r="M73" s="1223"/>
      <c r="N73" s="1223"/>
      <c r="O73" s="1244"/>
      <c r="P73" s="1223"/>
      <c r="Q73" s="1223"/>
      <c r="R73" s="1223"/>
      <c r="S73" s="1225"/>
      <c r="T73" s="1240"/>
      <c r="U73" s="250"/>
      <c r="V73" s="1400"/>
      <c r="W73" s="1232"/>
      <c r="X73" s="1233"/>
      <c r="Y73" s="1233"/>
      <c r="Z73" s="1233"/>
      <c r="AA73" s="1233"/>
      <c r="AB73" s="1235"/>
      <c r="AC73" s="1233"/>
      <c r="AD73" s="1235"/>
      <c r="AE73" s="1235"/>
      <c r="AF73" s="1235"/>
      <c r="AG73" s="1233"/>
      <c r="AH73" s="1233"/>
      <c r="AI73" s="1233"/>
      <c r="AJ73" s="1233"/>
      <c r="AK73" s="1233"/>
      <c r="AL73" s="1234">
        <f t="shared" si="13"/>
        <v>0</v>
      </c>
      <c r="AM73" s="1400"/>
      <c r="AN73" s="1237"/>
      <c r="AO73" s="1237"/>
      <c r="AP73" s="1237"/>
      <c r="AQ73" s="1237"/>
      <c r="AR73" s="1237"/>
      <c r="AS73" s="1237"/>
      <c r="AT73" s="1237"/>
      <c r="AU73" s="1237"/>
      <c r="AV73" s="1237"/>
      <c r="AW73" s="1237"/>
      <c r="AX73" s="1237"/>
      <c r="AY73" s="1237"/>
      <c r="AZ73" s="1237"/>
      <c r="BA73" s="1237"/>
      <c r="BB73" s="1237"/>
      <c r="BC73" s="1237"/>
      <c r="BD73" s="1237"/>
      <c r="BE73" s="1237"/>
      <c r="BF73" s="1237"/>
      <c r="BG73" s="1237"/>
      <c r="BH73" s="1237"/>
      <c r="BI73" s="1237"/>
      <c r="BJ73" s="1237"/>
      <c r="BK73" s="1237"/>
      <c r="BL73" s="1237"/>
      <c r="BM73" s="1237"/>
      <c r="BN73" s="1237"/>
      <c r="BO73" s="1237"/>
      <c r="BP73" s="1237"/>
      <c r="BQ73" s="1237"/>
      <c r="BR73" s="1237"/>
      <c r="BS73" s="1237"/>
      <c r="BT73" s="1237"/>
      <c r="BU73" s="1237"/>
      <c r="BV73" s="1237"/>
      <c r="BW73" s="1237"/>
      <c r="BX73" s="1237"/>
      <c r="BY73" s="1237"/>
      <c r="BZ73" s="1237"/>
      <c r="CA73" s="1237"/>
      <c r="CB73" s="1237"/>
      <c r="CC73" s="1237"/>
      <c r="CD73" s="1237"/>
      <c r="CE73" s="1237"/>
      <c r="CF73" s="1237"/>
      <c r="CG73" s="1237"/>
      <c r="CH73" s="1237"/>
      <c r="CI73" s="1237"/>
      <c r="CJ73" s="1239">
        <f t="shared" si="14"/>
        <v>0</v>
      </c>
    </row>
    <row r="74" spans="4:88">
      <c r="D74" s="1223"/>
      <c r="E74" s="1223"/>
      <c r="F74" s="1229"/>
      <c r="G74" s="1223"/>
      <c r="H74" s="1223"/>
      <c r="I74" s="1223"/>
      <c r="J74" s="1223"/>
      <c r="K74" s="1223"/>
      <c r="L74" s="1228"/>
      <c r="M74" s="1223"/>
      <c r="N74" s="1223"/>
      <c r="O74" s="1244"/>
      <c r="P74" s="1223"/>
      <c r="Q74" s="1223"/>
      <c r="R74" s="1223"/>
      <c r="S74" s="1225"/>
      <c r="T74" s="1240"/>
      <c r="U74" s="250"/>
      <c r="V74" s="1400"/>
      <c r="W74" s="1232"/>
      <c r="X74" s="1233"/>
      <c r="Y74" s="1233"/>
      <c r="Z74" s="1233"/>
      <c r="AA74" s="1233"/>
      <c r="AB74" s="1235"/>
      <c r="AC74" s="1233"/>
      <c r="AD74" s="1235"/>
      <c r="AE74" s="1235"/>
      <c r="AF74" s="1235"/>
      <c r="AG74" s="1233"/>
      <c r="AH74" s="1233"/>
      <c r="AI74" s="1233"/>
      <c r="AJ74" s="1233"/>
      <c r="AK74" s="1233"/>
      <c r="AL74" s="1234">
        <f t="shared" si="13"/>
        <v>0</v>
      </c>
      <c r="AM74" s="1400"/>
      <c r="AN74" s="1237"/>
      <c r="AO74" s="1237"/>
      <c r="AP74" s="1237"/>
      <c r="AQ74" s="1237"/>
      <c r="AR74" s="1237"/>
      <c r="AS74" s="1237"/>
      <c r="AT74" s="1237"/>
      <c r="AU74" s="1237"/>
      <c r="AV74" s="1237"/>
      <c r="AW74" s="1237"/>
      <c r="AX74" s="1237"/>
      <c r="AY74" s="1237"/>
      <c r="AZ74" s="1237"/>
      <c r="BA74" s="1237"/>
      <c r="BB74" s="1237"/>
      <c r="BC74" s="1237"/>
      <c r="BD74" s="1237"/>
      <c r="BE74" s="1237"/>
      <c r="BF74" s="1237"/>
      <c r="BG74" s="1237"/>
      <c r="BH74" s="1237"/>
      <c r="BI74" s="1237"/>
      <c r="BJ74" s="1237"/>
      <c r="BK74" s="1237"/>
      <c r="BL74" s="1237"/>
      <c r="BM74" s="1237"/>
      <c r="BN74" s="1237"/>
      <c r="BO74" s="1237"/>
      <c r="BP74" s="1237"/>
      <c r="BQ74" s="1237"/>
      <c r="BR74" s="1237"/>
      <c r="BS74" s="1237"/>
      <c r="BT74" s="1237"/>
      <c r="BU74" s="1237"/>
      <c r="BV74" s="1237"/>
      <c r="BW74" s="1237"/>
      <c r="BX74" s="1237"/>
      <c r="BY74" s="1237"/>
      <c r="BZ74" s="1237"/>
      <c r="CA74" s="1237"/>
      <c r="CB74" s="1237"/>
      <c r="CC74" s="1237"/>
      <c r="CD74" s="1237"/>
      <c r="CE74" s="1237"/>
      <c r="CF74" s="1237"/>
      <c r="CG74" s="1237"/>
      <c r="CH74" s="1237"/>
      <c r="CI74" s="1237"/>
      <c r="CJ74" s="1239">
        <f t="shared" si="14"/>
        <v>0</v>
      </c>
    </row>
    <row r="75" spans="4:88">
      <c r="D75" s="1223"/>
      <c r="E75" s="1223"/>
      <c r="F75" s="1229"/>
      <c r="G75" s="1223"/>
      <c r="H75" s="1223"/>
      <c r="I75" s="1223"/>
      <c r="J75" s="1223"/>
      <c r="K75" s="1223"/>
      <c r="L75" s="1228"/>
      <c r="M75" s="1223"/>
      <c r="N75" s="1223"/>
      <c r="O75" s="1244"/>
      <c r="P75" s="1223"/>
      <c r="Q75" s="1223"/>
      <c r="R75" s="1223"/>
      <c r="S75" s="1225"/>
      <c r="T75" s="1240"/>
      <c r="U75" s="250"/>
      <c r="V75" s="1400"/>
      <c r="W75" s="1232"/>
      <c r="X75" s="1233"/>
      <c r="Y75" s="1233"/>
      <c r="Z75" s="1233"/>
      <c r="AA75" s="1233"/>
      <c r="AB75" s="1235"/>
      <c r="AC75" s="1233"/>
      <c r="AD75" s="1235"/>
      <c r="AE75" s="1235"/>
      <c r="AF75" s="1235"/>
      <c r="AG75" s="1233"/>
      <c r="AH75" s="1233"/>
      <c r="AI75" s="1233"/>
      <c r="AJ75" s="1233"/>
      <c r="AK75" s="1233"/>
      <c r="AL75" s="1234">
        <f t="shared" si="13"/>
        <v>0</v>
      </c>
      <c r="AM75" s="1400"/>
      <c r="AN75" s="1237"/>
      <c r="AO75" s="1237"/>
      <c r="AP75" s="1237"/>
      <c r="AQ75" s="1237"/>
      <c r="AR75" s="1237"/>
      <c r="AS75" s="1237"/>
      <c r="AT75" s="1237"/>
      <c r="AU75" s="1237"/>
      <c r="AV75" s="1237"/>
      <c r="AW75" s="1237"/>
      <c r="AX75" s="1237"/>
      <c r="AY75" s="1237"/>
      <c r="AZ75" s="1237"/>
      <c r="BA75" s="1237"/>
      <c r="BB75" s="1237"/>
      <c r="BC75" s="1237"/>
      <c r="BD75" s="1237"/>
      <c r="BE75" s="1237"/>
      <c r="BF75" s="1237"/>
      <c r="BG75" s="1237"/>
      <c r="BH75" s="1237"/>
      <c r="BI75" s="1237"/>
      <c r="BJ75" s="1237"/>
      <c r="BK75" s="1237"/>
      <c r="BL75" s="1237"/>
      <c r="BM75" s="1237"/>
      <c r="BN75" s="1237"/>
      <c r="BO75" s="1237"/>
      <c r="BP75" s="1237"/>
      <c r="BQ75" s="1237"/>
      <c r="BR75" s="1237"/>
      <c r="BS75" s="1237"/>
      <c r="BT75" s="1237"/>
      <c r="BU75" s="1237"/>
      <c r="BV75" s="1237"/>
      <c r="BW75" s="1237"/>
      <c r="BX75" s="1237"/>
      <c r="BY75" s="1237"/>
      <c r="BZ75" s="1237"/>
      <c r="CA75" s="1237"/>
      <c r="CB75" s="1237"/>
      <c r="CC75" s="1237"/>
      <c r="CD75" s="1237"/>
      <c r="CE75" s="1237"/>
      <c r="CF75" s="1237"/>
      <c r="CG75" s="1237"/>
      <c r="CH75" s="1237"/>
      <c r="CI75" s="1237"/>
      <c r="CJ75" s="1239">
        <f t="shared" si="14"/>
        <v>0</v>
      </c>
    </row>
    <row r="76" spans="4:88">
      <c r="D76" s="1223"/>
      <c r="E76" s="1223"/>
      <c r="F76" s="1229"/>
      <c r="G76" s="1223"/>
      <c r="H76" s="1223"/>
      <c r="I76" s="1223"/>
      <c r="J76" s="1223"/>
      <c r="K76" s="1223"/>
      <c r="L76" s="1228"/>
      <c r="M76" s="1223"/>
      <c r="N76" s="1223"/>
      <c r="O76" s="1244"/>
      <c r="P76" s="1223"/>
      <c r="Q76" s="1223"/>
      <c r="R76" s="1223"/>
      <c r="S76" s="1225"/>
      <c r="T76" s="1240"/>
      <c r="U76" s="250"/>
      <c r="V76" s="1400"/>
      <c r="W76" s="1232"/>
      <c r="X76" s="1233"/>
      <c r="Y76" s="1233"/>
      <c r="Z76" s="1233"/>
      <c r="AA76" s="1233"/>
      <c r="AB76" s="1235"/>
      <c r="AC76" s="1233"/>
      <c r="AD76" s="1235"/>
      <c r="AE76" s="1235"/>
      <c r="AF76" s="1235"/>
      <c r="AG76" s="1233"/>
      <c r="AH76" s="1233"/>
      <c r="AI76" s="1233"/>
      <c r="AJ76" s="1233"/>
      <c r="AK76" s="1233"/>
      <c r="AL76" s="1234">
        <f t="shared" si="13"/>
        <v>0</v>
      </c>
      <c r="AM76" s="1400"/>
      <c r="AN76" s="1237"/>
      <c r="AO76" s="1237"/>
      <c r="AP76" s="1237"/>
      <c r="AQ76" s="1237"/>
      <c r="AR76" s="1237"/>
      <c r="AS76" s="1237"/>
      <c r="AT76" s="1237"/>
      <c r="AU76" s="1237"/>
      <c r="AV76" s="1237"/>
      <c r="AW76" s="1237"/>
      <c r="AX76" s="1237"/>
      <c r="AY76" s="1237"/>
      <c r="AZ76" s="1237"/>
      <c r="BA76" s="1237"/>
      <c r="BB76" s="1237"/>
      <c r="BC76" s="1237"/>
      <c r="BD76" s="1237"/>
      <c r="BE76" s="1237"/>
      <c r="BF76" s="1237"/>
      <c r="BG76" s="1237"/>
      <c r="BH76" s="1237"/>
      <c r="BI76" s="1237"/>
      <c r="BJ76" s="1237"/>
      <c r="BK76" s="1237"/>
      <c r="BL76" s="1237"/>
      <c r="BM76" s="1237"/>
      <c r="BN76" s="1237"/>
      <c r="BO76" s="1237"/>
      <c r="BP76" s="1237"/>
      <c r="BQ76" s="1237"/>
      <c r="BR76" s="1237"/>
      <c r="BS76" s="1237"/>
      <c r="BT76" s="1237"/>
      <c r="BU76" s="1237"/>
      <c r="BV76" s="1237"/>
      <c r="BW76" s="1237"/>
      <c r="BX76" s="1237"/>
      <c r="BY76" s="1237"/>
      <c r="BZ76" s="1237"/>
      <c r="CA76" s="1237"/>
      <c r="CB76" s="1237"/>
      <c r="CC76" s="1237"/>
      <c r="CD76" s="1237"/>
      <c r="CE76" s="1237"/>
      <c r="CF76" s="1237"/>
      <c r="CG76" s="1237"/>
      <c r="CH76" s="1237"/>
      <c r="CI76" s="1237"/>
      <c r="CJ76" s="1239">
        <f t="shared" si="14"/>
        <v>0</v>
      </c>
    </row>
    <row r="77" spans="4:88">
      <c r="D77" s="1223"/>
      <c r="E77" s="1223"/>
      <c r="F77" s="1229"/>
      <c r="G77" s="1223"/>
      <c r="H77" s="1223"/>
      <c r="I77" s="1223"/>
      <c r="J77" s="1223"/>
      <c r="K77" s="1223"/>
      <c r="L77" s="1228"/>
      <c r="M77" s="1223"/>
      <c r="N77" s="1223"/>
      <c r="O77" s="1244"/>
      <c r="P77" s="1223"/>
      <c r="Q77" s="1223"/>
      <c r="R77" s="1223"/>
      <c r="S77" s="1225"/>
      <c r="T77" s="1240"/>
      <c r="U77" s="250"/>
      <c r="V77" s="1400"/>
      <c r="W77" s="1232"/>
      <c r="X77" s="1233"/>
      <c r="Y77" s="1233"/>
      <c r="Z77" s="1233"/>
      <c r="AA77" s="1233"/>
      <c r="AB77" s="1235"/>
      <c r="AC77" s="1233"/>
      <c r="AD77" s="1235"/>
      <c r="AE77" s="1235"/>
      <c r="AF77" s="1235"/>
      <c r="AG77" s="1233"/>
      <c r="AH77" s="1233"/>
      <c r="AI77" s="1233"/>
      <c r="AJ77" s="1233"/>
      <c r="AK77" s="1233"/>
      <c r="AL77" s="1234">
        <f t="shared" si="13"/>
        <v>0</v>
      </c>
      <c r="AM77" s="1400"/>
      <c r="AN77" s="1237"/>
      <c r="AO77" s="1237"/>
      <c r="AP77" s="1237"/>
      <c r="AQ77" s="1237"/>
      <c r="AR77" s="1237"/>
      <c r="AS77" s="1237"/>
      <c r="AT77" s="1237"/>
      <c r="AU77" s="1237"/>
      <c r="AV77" s="1237"/>
      <c r="AW77" s="1237"/>
      <c r="AX77" s="1237"/>
      <c r="AY77" s="1237"/>
      <c r="AZ77" s="1237"/>
      <c r="BA77" s="1237"/>
      <c r="BB77" s="1237"/>
      <c r="BC77" s="1237"/>
      <c r="BD77" s="1237"/>
      <c r="BE77" s="1237"/>
      <c r="BF77" s="1237"/>
      <c r="BG77" s="1237"/>
      <c r="BH77" s="1237"/>
      <c r="BI77" s="1237"/>
      <c r="BJ77" s="1237"/>
      <c r="BK77" s="1237"/>
      <c r="BL77" s="1237"/>
      <c r="BM77" s="1237"/>
      <c r="BN77" s="1237"/>
      <c r="BO77" s="1237"/>
      <c r="BP77" s="1237"/>
      <c r="BQ77" s="1237"/>
      <c r="BR77" s="1237"/>
      <c r="BS77" s="1237"/>
      <c r="BT77" s="1237"/>
      <c r="BU77" s="1237"/>
      <c r="BV77" s="1237"/>
      <c r="BW77" s="1237"/>
      <c r="BX77" s="1237"/>
      <c r="BY77" s="1237"/>
      <c r="BZ77" s="1237"/>
      <c r="CA77" s="1237"/>
      <c r="CB77" s="1237"/>
      <c r="CC77" s="1237"/>
      <c r="CD77" s="1237"/>
      <c r="CE77" s="1237"/>
      <c r="CF77" s="1237"/>
      <c r="CG77" s="1237"/>
      <c r="CH77" s="1237"/>
      <c r="CI77" s="1237"/>
      <c r="CJ77" s="1239">
        <f t="shared" si="14"/>
        <v>0</v>
      </c>
    </row>
    <row r="78" spans="4:88">
      <c r="D78" s="1223"/>
      <c r="E78" s="1223"/>
      <c r="F78" s="1229"/>
      <c r="G78" s="1223"/>
      <c r="H78" s="1223"/>
      <c r="I78" s="1223"/>
      <c r="J78" s="1223"/>
      <c r="K78" s="1223"/>
      <c r="L78" s="1228"/>
      <c r="M78" s="1223"/>
      <c r="N78" s="1223"/>
      <c r="O78" s="1244"/>
      <c r="P78" s="1223"/>
      <c r="Q78" s="1223"/>
      <c r="R78" s="1223"/>
      <c r="S78" s="1225"/>
      <c r="T78" s="1240"/>
      <c r="U78" s="250"/>
      <c r="V78" s="1400"/>
      <c r="W78" s="1232"/>
      <c r="X78" s="1233"/>
      <c r="Y78" s="1233"/>
      <c r="Z78" s="1233"/>
      <c r="AA78" s="1233"/>
      <c r="AB78" s="1235"/>
      <c r="AC78" s="1233"/>
      <c r="AD78" s="1235"/>
      <c r="AE78" s="1235"/>
      <c r="AF78" s="1235"/>
      <c r="AG78" s="1233"/>
      <c r="AH78" s="1233"/>
      <c r="AI78" s="1233"/>
      <c r="AJ78" s="1233"/>
      <c r="AK78" s="1233"/>
      <c r="AL78" s="1234">
        <f t="shared" si="13"/>
        <v>0</v>
      </c>
      <c r="AM78" s="1400"/>
      <c r="AN78" s="1237"/>
      <c r="AO78" s="1237"/>
      <c r="AP78" s="1237"/>
      <c r="AQ78" s="1237"/>
      <c r="AR78" s="1237"/>
      <c r="AS78" s="1237"/>
      <c r="AT78" s="1237"/>
      <c r="AU78" s="1237"/>
      <c r="AV78" s="1237"/>
      <c r="AW78" s="1237"/>
      <c r="AX78" s="1237"/>
      <c r="AY78" s="1237"/>
      <c r="AZ78" s="1237"/>
      <c r="BA78" s="1237"/>
      <c r="BB78" s="1237"/>
      <c r="BC78" s="1237"/>
      <c r="BD78" s="1237"/>
      <c r="BE78" s="1237"/>
      <c r="BF78" s="1237"/>
      <c r="BG78" s="1237"/>
      <c r="BH78" s="1237"/>
      <c r="BI78" s="1237"/>
      <c r="BJ78" s="1237"/>
      <c r="BK78" s="1237"/>
      <c r="BL78" s="1237"/>
      <c r="BM78" s="1237"/>
      <c r="BN78" s="1237"/>
      <c r="BO78" s="1237"/>
      <c r="BP78" s="1237"/>
      <c r="BQ78" s="1237"/>
      <c r="BR78" s="1237"/>
      <c r="BS78" s="1237"/>
      <c r="BT78" s="1237"/>
      <c r="BU78" s="1237"/>
      <c r="BV78" s="1237"/>
      <c r="BW78" s="1237"/>
      <c r="BX78" s="1237"/>
      <c r="BY78" s="1237"/>
      <c r="BZ78" s="1237"/>
      <c r="CA78" s="1237"/>
      <c r="CB78" s="1237"/>
      <c r="CC78" s="1237"/>
      <c r="CD78" s="1237"/>
      <c r="CE78" s="1237"/>
      <c r="CF78" s="1237"/>
      <c r="CG78" s="1237"/>
      <c r="CH78" s="1237"/>
      <c r="CI78" s="1237"/>
      <c r="CJ78" s="1239">
        <f t="shared" si="14"/>
        <v>0</v>
      </c>
    </row>
    <row r="79" spans="4:88">
      <c r="D79" s="1223"/>
      <c r="E79" s="1223"/>
      <c r="F79" s="1229"/>
      <c r="G79" s="1223"/>
      <c r="H79" s="1223"/>
      <c r="I79" s="1223"/>
      <c r="J79" s="1223"/>
      <c r="K79" s="1223"/>
      <c r="L79" s="1228"/>
      <c r="M79" s="1223"/>
      <c r="N79" s="1223"/>
      <c r="O79" s="1244"/>
      <c r="P79" s="1223"/>
      <c r="Q79" s="1223"/>
      <c r="R79" s="1223"/>
      <c r="S79" s="1225"/>
      <c r="T79" s="1240"/>
      <c r="U79" s="250"/>
      <c r="V79" s="1400"/>
      <c r="W79" s="1232"/>
      <c r="X79" s="1233"/>
      <c r="Y79" s="1233"/>
      <c r="Z79" s="1233"/>
      <c r="AA79" s="1233"/>
      <c r="AB79" s="1235"/>
      <c r="AC79" s="1233"/>
      <c r="AD79" s="1235"/>
      <c r="AE79" s="1235"/>
      <c r="AF79" s="1235"/>
      <c r="AG79" s="1233"/>
      <c r="AH79" s="1233"/>
      <c r="AI79" s="1233"/>
      <c r="AJ79" s="1233"/>
      <c r="AK79" s="1233"/>
      <c r="AL79" s="1234">
        <f t="shared" si="13"/>
        <v>0</v>
      </c>
      <c r="AM79" s="1400"/>
      <c r="AN79" s="1237"/>
      <c r="AO79" s="1237"/>
      <c r="AP79" s="1237"/>
      <c r="AQ79" s="1237"/>
      <c r="AR79" s="1237"/>
      <c r="AS79" s="1237"/>
      <c r="AT79" s="1237"/>
      <c r="AU79" s="1237"/>
      <c r="AV79" s="1237"/>
      <c r="AW79" s="1237"/>
      <c r="AX79" s="1237"/>
      <c r="AY79" s="1237"/>
      <c r="AZ79" s="1237"/>
      <c r="BA79" s="1237"/>
      <c r="BB79" s="1237"/>
      <c r="BC79" s="1237"/>
      <c r="BD79" s="1237"/>
      <c r="BE79" s="1237"/>
      <c r="BF79" s="1237"/>
      <c r="BG79" s="1237"/>
      <c r="BH79" s="1237"/>
      <c r="BI79" s="1237"/>
      <c r="BJ79" s="1237"/>
      <c r="BK79" s="1237"/>
      <c r="BL79" s="1237"/>
      <c r="BM79" s="1237"/>
      <c r="BN79" s="1237"/>
      <c r="BO79" s="1237"/>
      <c r="BP79" s="1237"/>
      <c r="BQ79" s="1237"/>
      <c r="BR79" s="1237"/>
      <c r="BS79" s="1237"/>
      <c r="BT79" s="1237"/>
      <c r="BU79" s="1237"/>
      <c r="BV79" s="1237"/>
      <c r="BW79" s="1237"/>
      <c r="BX79" s="1237"/>
      <c r="BY79" s="1237"/>
      <c r="BZ79" s="1237"/>
      <c r="CA79" s="1237"/>
      <c r="CB79" s="1237"/>
      <c r="CC79" s="1237"/>
      <c r="CD79" s="1237"/>
      <c r="CE79" s="1237"/>
      <c r="CF79" s="1237"/>
      <c r="CG79" s="1237"/>
      <c r="CH79" s="1237"/>
      <c r="CI79" s="1237"/>
      <c r="CJ79" s="1239">
        <f t="shared" si="14"/>
        <v>0</v>
      </c>
    </row>
    <row r="80" spans="4:88">
      <c r="D80" s="1223"/>
      <c r="E80" s="1223"/>
      <c r="F80" s="1229"/>
      <c r="G80" s="1223"/>
      <c r="H80" s="1223"/>
      <c r="I80" s="1223"/>
      <c r="J80" s="1223"/>
      <c r="K80" s="1223"/>
      <c r="L80" s="1228"/>
      <c r="M80" s="1223"/>
      <c r="N80" s="1223"/>
      <c r="O80" s="1244"/>
      <c r="P80" s="1223"/>
      <c r="Q80" s="1223"/>
      <c r="R80" s="1223"/>
      <c r="S80" s="1225"/>
      <c r="T80" s="1240"/>
      <c r="U80" s="250"/>
      <c r="V80" s="1400"/>
      <c r="W80" s="1232"/>
      <c r="X80" s="1233"/>
      <c r="Y80" s="1233"/>
      <c r="Z80" s="1233"/>
      <c r="AA80" s="1233"/>
      <c r="AB80" s="1235"/>
      <c r="AC80" s="1233"/>
      <c r="AD80" s="1235"/>
      <c r="AE80" s="1235"/>
      <c r="AF80" s="1235"/>
      <c r="AG80" s="1233"/>
      <c r="AH80" s="1233"/>
      <c r="AI80" s="1233"/>
      <c r="AJ80" s="1233"/>
      <c r="AK80" s="1233"/>
      <c r="AL80" s="1234">
        <f t="shared" si="13"/>
        <v>0</v>
      </c>
      <c r="AM80" s="1400"/>
      <c r="AN80" s="1237"/>
      <c r="AO80" s="1237"/>
      <c r="AP80" s="1237"/>
      <c r="AQ80" s="1237"/>
      <c r="AR80" s="1237"/>
      <c r="AS80" s="1237"/>
      <c r="AT80" s="1237"/>
      <c r="AU80" s="1237"/>
      <c r="AV80" s="1237"/>
      <c r="AW80" s="1237"/>
      <c r="AX80" s="1237"/>
      <c r="AY80" s="1237"/>
      <c r="AZ80" s="1237"/>
      <c r="BA80" s="1237"/>
      <c r="BB80" s="1237"/>
      <c r="BC80" s="1237"/>
      <c r="BD80" s="1237"/>
      <c r="BE80" s="1237"/>
      <c r="BF80" s="1237"/>
      <c r="BG80" s="1237"/>
      <c r="BH80" s="1237"/>
      <c r="BI80" s="1237"/>
      <c r="BJ80" s="1237"/>
      <c r="BK80" s="1237"/>
      <c r="BL80" s="1237"/>
      <c r="BM80" s="1237"/>
      <c r="BN80" s="1237"/>
      <c r="BO80" s="1237"/>
      <c r="BP80" s="1237"/>
      <c r="BQ80" s="1237"/>
      <c r="BR80" s="1237"/>
      <c r="BS80" s="1237"/>
      <c r="BT80" s="1237"/>
      <c r="BU80" s="1237"/>
      <c r="BV80" s="1237"/>
      <c r="BW80" s="1237"/>
      <c r="BX80" s="1237"/>
      <c r="BY80" s="1237"/>
      <c r="BZ80" s="1237"/>
      <c r="CA80" s="1237"/>
      <c r="CB80" s="1237"/>
      <c r="CC80" s="1237"/>
      <c r="CD80" s="1237"/>
      <c r="CE80" s="1237"/>
      <c r="CF80" s="1237"/>
      <c r="CG80" s="1237"/>
      <c r="CH80" s="1237"/>
      <c r="CI80" s="1237"/>
      <c r="CJ80" s="1239">
        <f t="shared" si="14"/>
        <v>0</v>
      </c>
    </row>
    <row r="81" spans="4:88">
      <c r="D81" s="1223"/>
      <c r="E81" s="1223"/>
      <c r="F81" s="1229"/>
      <c r="G81" s="1223"/>
      <c r="H81" s="1223"/>
      <c r="I81" s="1223"/>
      <c r="J81" s="1223"/>
      <c r="K81" s="1223"/>
      <c r="L81" s="1228"/>
      <c r="M81" s="1223"/>
      <c r="N81" s="1223"/>
      <c r="O81" s="1244"/>
      <c r="P81" s="1223"/>
      <c r="Q81" s="1223"/>
      <c r="R81" s="1223"/>
      <c r="S81" s="1225"/>
      <c r="T81" s="1240"/>
      <c r="U81" s="250"/>
      <c r="V81" s="1400"/>
      <c r="W81" s="1232"/>
      <c r="X81" s="1233"/>
      <c r="Y81" s="1233"/>
      <c r="Z81" s="1233"/>
      <c r="AA81" s="1233"/>
      <c r="AB81" s="1235"/>
      <c r="AC81" s="1233"/>
      <c r="AD81" s="1235"/>
      <c r="AE81" s="1235"/>
      <c r="AF81" s="1235"/>
      <c r="AG81" s="1233"/>
      <c r="AH81" s="1233"/>
      <c r="AI81" s="1233"/>
      <c r="AJ81" s="1233"/>
      <c r="AK81" s="1233"/>
      <c r="AL81" s="1234">
        <f t="shared" si="13"/>
        <v>0</v>
      </c>
      <c r="AM81" s="1400"/>
      <c r="AN81" s="1237"/>
      <c r="AO81" s="1237"/>
      <c r="AP81" s="1237"/>
      <c r="AQ81" s="1237"/>
      <c r="AR81" s="1237"/>
      <c r="AS81" s="1237"/>
      <c r="AT81" s="1237"/>
      <c r="AU81" s="1237"/>
      <c r="AV81" s="1237"/>
      <c r="AW81" s="1237"/>
      <c r="AX81" s="1237"/>
      <c r="AY81" s="1237"/>
      <c r="AZ81" s="1237"/>
      <c r="BA81" s="1237"/>
      <c r="BB81" s="1237"/>
      <c r="BC81" s="1237"/>
      <c r="BD81" s="1237"/>
      <c r="BE81" s="1237"/>
      <c r="BF81" s="1237"/>
      <c r="BG81" s="1237"/>
      <c r="BH81" s="1237"/>
      <c r="BI81" s="1237"/>
      <c r="BJ81" s="1237"/>
      <c r="BK81" s="1237"/>
      <c r="BL81" s="1237"/>
      <c r="BM81" s="1237"/>
      <c r="BN81" s="1237"/>
      <c r="BO81" s="1237"/>
      <c r="BP81" s="1237"/>
      <c r="BQ81" s="1237"/>
      <c r="BR81" s="1237"/>
      <c r="BS81" s="1237"/>
      <c r="BT81" s="1237"/>
      <c r="BU81" s="1237"/>
      <c r="BV81" s="1237"/>
      <c r="BW81" s="1237"/>
      <c r="BX81" s="1237"/>
      <c r="BY81" s="1237"/>
      <c r="BZ81" s="1237"/>
      <c r="CA81" s="1237"/>
      <c r="CB81" s="1237"/>
      <c r="CC81" s="1237"/>
      <c r="CD81" s="1237"/>
      <c r="CE81" s="1237"/>
      <c r="CF81" s="1237"/>
      <c r="CG81" s="1237"/>
      <c r="CH81" s="1237"/>
      <c r="CI81" s="1237"/>
      <c r="CJ81" s="1239">
        <f t="shared" si="14"/>
        <v>0</v>
      </c>
    </row>
    <row r="82" spans="4:88">
      <c r="D82" s="1223"/>
      <c r="E82" s="1223"/>
      <c r="F82" s="1229"/>
      <c r="G82" s="1223"/>
      <c r="H82" s="1223"/>
      <c r="I82" s="1223"/>
      <c r="J82" s="1223"/>
      <c r="K82" s="1223"/>
      <c r="L82" s="1228"/>
      <c r="M82" s="1223"/>
      <c r="N82" s="1223"/>
      <c r="O82" s="1244"/>
      <c r="P82" s="1223"/>
      <c r="Q82" s="1223"/>
      <c r="R82" s="1223"/>
      <c r="S82" s="1225"/>
      <c r="T82" s="1240"/>
      <c r="U82" s="250"/>
      <c r="V82" s="1400"/>
      <c r="W82" s="1232"/>
      <c r="X82" s="1233"/>
      <c r="Y82" s="1233"/>
      <c r="Z82" s="1233"/>
      <c r="AA82" s="1233"/>
      <c r="AB82" s="1235"/>
      <c r="AC82" s="1233"/>
      <c r="AD82" s="1235"/>
      <c r="AE82" s="1235"/>
      <c r="AF82" s="1235"/>
      <c r="AG82" s="1233"/>
      <c r="AH82" s="1233"/>
      <c r="AI82" s="1233"/>
      <c r="AJ82" s="1233"/>
      <c r="AK82" s="1233"/>
      <c r="AL82" s="1234">
        <f t="shared" si="13"/>
        <v>0</v>
      </c>
      <c r="AM82" s="1400"/>
      <c r="AN82" s="1237"/>
      <c r="AO82" s="1237"/>
      <c r="AP82" s="1237"/>
      <c r="AQ82" s="1237"/>
      <c r="AR82" s="1237"/>
      <c r="AS82" s="1237"/>
      <c r="AT82" s="1237"/>
      <c r="AU82" s="1237"/>
      <c r="AV82" s="1237"/>
      <c r="AW82" s="1237"/>
      <c r="AX82" s="1237"/>
      <c r="AY82" s="1237"/>
      <c r="AZ82" s="1237"/>
      <c r="BA82" s="1237"/>
      <c r="BB82" s="1237"/>
      <c r="BC82" s="1237"/>
      <c r="BD82" s="1237"/>
      <c r="BE82" s="1237"/>
      <c r="BF82" s="1237"/>
      <c r="BG82" s="1237"/>
      <c r="BH82" s="1237"/>
      <c r="BI82" s="1237"/>
      <c r="BJ82" s="1237"/>
      <c r="BK82" s="1237"/>
      <c r="BL82" s="1237"/>
      <c r="BM82" s="1237"/>
      <c r="BN82" s="1237"/>
      <c r="BO82" s="1237"/>
      <c r="BP82" s="1237"/>
      <c r="BQ82" s="1237"/>
      <c r="BR82" s="1237"/>
      <c r="BS82" s="1237"/>
      <c r="BT82" s="1237"/>
      <c r="BU82" s="1237"/>
      <c r="BV82" s="1237"/>
      <c r="BW82" s="1237"/>
      <c r="BX82" s="1237"/>
      <c r="BY82" s="1237"/>
      <c r="BZ82" s="1237"/>
      <c r="CA82" s="1237"/>
      <c r="CB82" s="1237"/>
      <c r="CC82" s="1237"/>
      <c r="CD82" s="1237"/>
      <c r="CE82" s="1237"/>
      <c r="CF82" s="1237"/>
      <c r="CG82" s="1237"/>
      <c r="CH82" s="1237"/>
      <c r="CI82" s="1237"/>
      <c r="CJ82" s="1239">
        <f t="shared" si="14"/>
        <v>0</v>
      </c>
    </row>
    <row r="83" spans="4:88">
      <c r="D83" s="1223"/>
      <c r="E83" s="1223"/>
      <c r="F83" s="1229"/>
      <c r="G83" s="1223"/>
      <c r="H83" s="1223"/>
      <c r="I83" s="1223"/>
      <c r="J83" s="1223"/>
      <c r="K83" s="1223"/>
      <c r="L83" s="1228"/>
      <c r="M83" s="1223"/>
      <c r="N83" s="1223"/>
      <c r="O83" s="1244"/>
      <c r="P83" s="1223"/>
      <c r="Q83" s="1223"/>
      <c r="R83" s="1223"/>
      <c r="S83" s="1225"/>
      <c r="T83" s="1240"/>
      <c r="U83" s="250"/>
      <c r="V83" s="1400"/>
      <c r="W83" s="1232"/>
      <c r="X83" s="1233"/>
      <c r="Y83" s="1233"/>
      <c r="Z83" s="1233"/>
      <c r="AA83" s="1233"/>
      <c r="AB83" s="1235"/>
      <c r="AC83" s="1233"/>
      <c r="AD83" s="1235"/>
      <c r="AE83" s="1235"/>
      <c r="AF83" s="1235"/>
      <c r="AG83" s="1233"/>
      <c r="AH83" s="1233"/>
      <c r="AI83" s="1233"/>
      <c r="AJ83" s="1233"/>
      <c r="AK83" s="1233"/>
      <c r="AL83" s="1234">
        <f t="shared" si="13"/>
        <v>0</v>
      </c>
      <c r="AM83" s="1400"/>
      <c r="AN83" s="1237"/>
      <c r="AO83" s="1237"/>
      <c r="AP83" s="1237"/>
      <c r="AQ83" s="1237"/>
      <c r="AR83" s="1237"/>
      <c r="AS83" s="1237"/>
      <c r="AT83" s="1237"/>
      <c r="AU83" s="1237"/>
      <c r="AV83" s="1237"/>
      <c r="AW83" s="1237"/>
      <c r="AX83" s="1237"/>
      <c r="AY83" s="1237"/>
      <c r="AZ83" s="1237"/>
      <c r="BA83" s="1237"/>
      <c r="BB83" s="1237"/>
      <c r="BC83" s="1237"/>
      <c r="BD83" s="1237"/>
      <c r="BE83" s="1237"/>
      <c r="BF83" s="1237"/>
      <c r="BG83" s="1237"/>
      <c r="BH83" s="1237"/>
      <c r="BI83" s="1237"/>
      <c r="BJ83" s="1237"/>
      <c r="BK83" s="1237"/>
      <c r="BL83" s="1237"/>
      <c r="BM83" s="1237"/>
      <c r="BN83" s="1237"/>
      <c r="BO83" s="1237"/>
      <c r="BP83" s="1237"/>
      <c r="BQ83" s="1237"/>
      <c r="BR83" s="1237"/>
      <c r="BS83" s="1237"/>
      <c r="BT83" s="1237"/>
      <c r="BU83" s="1237"/>
      <c r="BV83" s="1237"/>
      <c r="BW83" s="1237"/>
      <c r="BX83" s="1237"/>
      <c r="BY83" s="1237"/>
      <c r="BZ83" s="1237"/>
      <c r="CA83" s="1237"/>
      <c r="CB83" s="1237"/>
      <c r="CC83" s="1237"/>
      <c r="CD83" s="1237"/>
      <c r="CE83" s="1237"/>
      <c r="CF83" s="1237"/>
      <c r="CG83" s="1237"/>
      <c r="CH83" s="1237"/>
      <c r="CI83" s="1237"/>
      <c r="CJ83" s="1239">
        <f t="shared" si="14"/>
        <v>0</v>
      </c>
    </row>
    <row r="84" spans="4:88">
      <c r="D84" s="1223"/>
      <c r="E84" s="1223"/>
      <c r="F84" s="1229"/>
      <c r="G84" s="1223"/>
      <c r="H84" s="1223"/>
      <c r="I84" s="1223"/>
      <c r="J84" s="1223"/>
      <c r="K84" s="1223"/>
      <c r="L84" s="1228"/>
      <c r="M84" s="1223"/>
      <c r="N84" s="1223"/>
      <c r="O84" s="1244"/>
      <c r="P84" s="1223"/>
      <c r="Q84" s="1223"/>
      <c r="R84" s="1223"/>
      <c r="S84" s="1225"/>
      <c r="T84" s="1240"/>
      <c r="U84" s="250"/>
      <c r="V84" s="1400"/>
      <c r="W84" s="1232"/>
      <c r="X84" s="1233"/>
      <c r="Y84" s="1233"/>
      <c r="Z84" s="1233"/>
      <c r="AA84" s="1233"/>
      <c r="AB84" s="1235"/>
      <c r="AC84" s="1233"/>
      <c r="AD84" s="1235"/>
      <c r="AE84" s="1235"/>
      <c r="AF84" s="1235"/>
      <c r="AG84" s="1233"/>
      <c r="AH84" s="1233"/>
      <c r="AI84" s="1233"/>
      <c r="AJ84" s="1233"/>
      <c r="AK84" s="1233"/>
      <c r="AL84" s="1234">
        <f t="shared" si="13"/>
        <v>0</v>
      </c>
      <c r="AM84" s="1400"/>
      <c r="AN84" s="1237"/>
      <c r="AO84" s="1237"/>
      <c r="AP84" s="1237"/>
      <c r="AQ84" s="1237"/>
      <c r="AR84" s="1237"/>
      <c r="AS84" s="1237"/>
      <c r="AT84" s="1237"/>
      <c r="AU84" s="1237"/>
      <c r="AV84" s="1237"/>
      <c r="AW84" s="1237"/>
      <c r="AX84" s="1237"/>
      <c r="AY84" s="1237"/>
      <c r="AZ84" s="1237"/>
      <c r="BA84" s="1237"/>
      <c r="BB84" s="1237"/>
      <c r="BC84" s="1237"/>
      <c r="BD84" s="1237"/>
      <c r="BE84" s="1237"/>
      <c r="BF84" s="1237"/>
      <c r="BG84" s="1237"/>
      <c r="BH84" s="1237"/>
      <c r="BI84" s="1237"/>
      <c r="BJ84" s="1237"/>
      <c r="BK84" s="1237"/>
      <c r="BL84" s="1237"/>
      <c r="BM84" s="1237"/>
      <c r="BN84" s="1237"/>
      <c r="BO84" s="1237"/>
      <c r="BP84" s="1237"/>
      <c r="BQ84" s="1237"/>
      <c r="BR84" s="1237"/>
      <c r="BS84" s="1237"/>
      <c r="BT84" s="1237"/>
      <c r="BU84" s="1237"/>
      <c r="BV84" s="1237"/>
      <c r="BW84" s="1237"/>
      <c r="BX84" s="1237"/>
      <c r="BY84" s="1237"/>
      <c r="BZ84" s="1237"/>
      <c r="CA84" s="1237"/>
      <c r="CB84" s="1237"/>
      <c r="CC84" s="1237"/>
      <c r="CD84" s="1237"/>
      <c r="CE84" s="1237"/>
      <c r="CF84" s="1237"/>
      <c r="CG84" s="1237"/>
      <c r="CH84" s="1237"/>
      <c r="CI84" s="1237"/>
      <c r="CJ84" s="1239">
        <f t="shared" si="14"/>
        <v>0</v>
      </c>
    </row>
    <row r="85" spans="4:88">
      <c r="D85" s="1223"/>
      <c r="E85" s="1223"/>
      <c r="F85" s="1229"/>
      <c r="G85" s="1223"/>
      <c r="H85" s="1223"/>
      <c r="I85" s="1223"/>
      <c r="J85" s="1223"/>
      <c r="K85" s="1223"/>
      <c r="L85" s="1228"/>
      <c r="M85" s="1223"/>
      <c r="N85" s="1223"/>
      <c r="O85" s="1244"/>
      <c r="P85" s="1223"/>
      <c r="Q85" s="1223"/>
      <c r="R85" s="1223"/>
      <c r="S85" s="1225"/>
      <c r="T85" s="1240"/>
      <c r="U85" s="250"/>
      <c r="V85" s="1400"/>
      <c r="W85" s="1232"/>
      <c r="X85" s="1233"/>
      <c r="Y85" s="1233"/>
      <c r="Z85" s="1233"/>
      <c r="AA85" s="1233"/>
      <c r="AB85" s="1235"/>
      <c r="AC85" s="1233"/>
      <c r="AD85" s="1235"/>
      <c r="AE85" s="1235"/>
      <c r="AF85" s="1235"/>
      <c r="AG85" s="1233"/>
      <c r="AH85" s="1233"/>
      <c r="AI85" s="1233"/>
      <c r="AJ85" s="1233"/>
      <c r="AK85" s="1233"/>
      <c r="AL85" s="1234">
        <f t="shared" si="13"/>
        <v>0</v>
      </c>
      <c r="AM85" s="1400"/>
      <c r="AN85" s="1237"/>
      <c r="AO85" s="1237"/>
      <c r="AP85" s="1237"/>
      <c r="AQ85" s="1237"/>
      <c r="AR85" s="1237"/>
      <c r="AS85" s="1237"/>
      <c r="AT85" s="1237"/>
      <c r="AU85" s="1237"/>
      <c r="AV85" s="1237"/>
      <c r="AW85" s="1237"/>
      <c r="AX85" s="1237"/>
      <c r="AY85" s="1237"/>
      <c r="AZ85" s="1237"/>
      <c r="BA85" s="1237"/>
      <c r="BB85" s="1237"/>
      <c r="BC85" s="1237"/>
      <c r="BD85" s="1237"/>
      <c r="BE85" s="1237"/>
      <c r="BF85" s="1237"/>
      <c r="BG85" s="1237"/>
      <c r="BH85" s="1237"/>
      <c r="BI85" s="1237"/>
      <c r="BJ85" s="1237"/>
      <c r="BK85" s="1237"/>
      <c r="BL85" s="1237"/>
      <c r="BM85" s="1237"/>
      <c r="BN85" s="1237"/>
      <c r="BO85" s="1237"/>
      <c r="BP85" s="1237"/>
      <c r="BQ85" s="1237"/>
      <c r="BR85" s="1237"/>
      <c r="BS85" s="1237"/>
      <c r="BT85" s="1237"/>
      <c r="BU85" s="1237"/>
      <c r="BV85" s="1237"/>
      <c r="BW85" s="1237"/>
      <c r="BX85" s="1237"/>
      <c r="BY85" s="1237"/>
      <c r="BZ85" s="1237"/>
      <c r="CA85" s="1237"/>
      <c r="CB85" s="1237"/>
      <c r="CC85" s="1237"/>
      <c r="CD85" s="1237"/>
      <c r="CE85" s="1237"/>
      <c r="CF85" s="1237"/>
      <c r="CG85" s="1237"/>
      <c r="CH85" s="1237"/>
      <c r="CI85" s="1237"/>
      <c r="CJ85" s="1239">
        <f t="shared" si="14"/>
        <v>0</v>
      </c>
    </row>
    <row r="86" spans="4:88">
      <c r="D86" s="1223"/>
      <c r="E86" s="1223"/>
      <c r="F86" s="1229"/>
      <c r="G86" s="1223"/>
      <c r="H86" s="1223"/>
      <c r="I86" s="1223"/>
      <c r="J86" s="1223"/>
      <c r="K86" s="1223"/>
      <c r="L86" s="1228"/>
      <c r="M86" s="1223"/>
      <c r="N86" s="1223"/>
      <c r="O86" s="1244"/>
      <c r="P86" s="1223"/>
      <c r="Q86" s="1223"/>
      <c r="R86" s="1223"/>
      <c r="S86" s="1225"/>
      <c r="T86" s="1240"/>
      <c r="U86" s="250"/>
      <c r="V86" s="1400"/>
      <c r="W86" s="1232"/>
      <c r="X86" s="1233"/>
      <c r="Y86" s="1233"/>
      <c r="Z86" s="1233"/>
      <c r="AA86" s="1233"/>
      <c r="AB86" s="1235"/>
      <c r="AC86" s="1233"/>
      <c r="AD86" s="1235"/>
      <c r="AE86" s="1235"/>
      <c r="AF86" s="1235"/>
      <c r="AG86" s="1233"/>
      <c r="AH86" s="1233"/>
      <c r="AI86" s="1233"/>
      <c r="AJ86" s="1233"/>
      <c r="AK86" s="1233"/>
      <c r="AL86" s="1234">
        <f t="shared" si="13"/>
        <v>0</v>
      </c>
      <c r="AM86" s="1400"/>
      <c r="AN86" s="1237"/>
      <c r="AO86" s="1237"/>
      <c r="AP86" s="1237"/>
      <c r="AQ86" s="1237"/>
      <c r="AR86" s="1237"/>
      <c r="AS86" s="1237"/>
      <c r="AT86" s="1237"/>
      <c r="AU86" s="1237"/>
      <c r="AV86" s="1237"/>
      <c r="AW86" s="1237"/>
      <c r="AX86" s="1237"/>
      <c r="AY86" s="1237"/>
      <c r="AZ86" s="1237"/>
      <c r="BA86" s="1237"/>
      <c r="BB86" s="1237"/>
      <c r="BC86" s="1237"/>
      <c r="BD86" s="1237"/>
      <c r="BE86" s="1237"/>
      <c r="BF86" s="1237"/>
      <c r="BG86" s="1237"/>
      <c r="BH86" s="1237"/>
      <c r="BI86" s="1237"/>
      <c r="BJ86" s="1237"/>
      <c r="BK86" s="1237"/>
      <c r="BL86" s="1237"/>
      <c r="BM86" s="1237"/>
      <c r="BN86" s="1237"/>
      <c r="BO86" s="1237"/>
      <c r="BP86" s="1237"/>
      <c r="BQ86" s="1237"/>
      <c r="BR86" s="1237"/>
      <c r="BS86" s="1237"/>
      <c r="BT86" s="1237"/>
      <c r="BU86" s="1237"/>
      <c r="BV86" s="1237"/>
      <c r="BW86" s="1237"/>
      <c r="BX86" s="1237"/>
      <c r="BY86" s="1237"/>
      <c r="BZ86" s="1237"/>
      <c r="CA86" s="1237"/>
      <c r="CB86" s="1237"/>
      <c r="CC86" s="1237"/>
      <c r="CD86" s="1237"/>
      <c r="CE86" s="1237"/>
      <c r="CF86" s="1237"/>
      <c r="CG86" s="1237"/>
      <c r="CH86" s="1237"/>
      <c r="CI86" s="1237"/>
      <c r="CJ86" s="1239">
        <f t="shared" si="14"/>
        <v>0</v>
      </c>
    </row>
    <row r="87" spans="4:88">
      <c r="D87" s="1223"/>
      <c r="E87" s="1223"/>
      <c r="F87" s="1229"/>
      <c r="G87" s="1223"/>
      <c r="H87" s="1223"/>
      <c r="I87" s="1223"/>
      <c r="J87" s="1223"/>
      <c r="K87" s="1223"/>
      <c r="L87" s="1228"/>
      <c r="M87" s="1223"/>
      <c r="N87" s="1223"/>
      <c r="O87" s="1244"/>
      <c r="P87" s="1223"/>
      <c r="Q87" s="1223"/>
      <c r="R87" s="1223"/>
      <c r="S87" s="1225"/>
      <c r="T87" s="1240"/>
      <c r="U87" s="250"/>
      <c r="V87" s="1400"/>
      <c r="W87" s="1232"/>
      <c r="X87" s="1233"/>
      <c r="Y87" s="1233"/>
      <c r="Z87" s="1233"/>
      <c r="AA87" s="1233"/>
      <c r="AB87" s="1235"/>
      <c r="AC87" s="1233"/>
      <c r="AD87" s="1235"/>
      <c r="AE87" s="1235"/>
      <c r="AF87" s="1235"/>
      <c r="AG87" s="1233"/>
      <c r="AH87" s="1233"/>
      <c r="AI87" s="1233"/>
      <c r="AJ87" s="1233"/>
      <c r="AK87" s="1233"/>
      <c r="AL87" s="1234">
        <f t="shared" si="13"/>
        <v>0</v>
      </c>
      <c r="AM87" s="1400"/>
      <c r="AN87" s="1237"/>
      <c r="AO87" s="1237"/>
      <c r="AP87" s="1237"/>
      <c r="AQ87" s="1237"/>
      <c r="AR87" s="1237"/>
      <c r="AS87" s="1237"/>
      <c r="AT87" s="1237"/>
      <c r="AU87" s="1237"/>
      <c r="AV87" s="1237"/>
      <c r="AW87" s="1237"/>
      <c r="AX87" s="1237"/>
      <c r="AY87" s="1237"/>
      <c r="AZ87" s="1237"/>
      <c r="BA87" s="1237"/>
      <c r="BB87" s="1237"/>
      <c r="BC87" s="1237"/>
      <c r="BD87" s="1237"/>
      <c r="BE87" s="1237"/>
      <c r="BF87" s="1237"/>
      <c r="BG87" s="1237"/>
      <c r="BH87" s="1237"/>
      <c r="BI87" s="1237"/>
      <c r="BJ87" s="1237"/>
      <c r="BK87" s="1237"/>
      <c r="BL87" s="1237"/>
      <c r="BM87" s="1237"/>
      <c r="BN87" s="1237"/>
      <c r="BO87" s="1237"/>
      <c r="BP87" s="1237"/>
      <c r="BQ87" s="1237"/>
      <c r="BR87" s="1237"/>
      <c r="BS87" s="1237"/>
      <c r="BT87" s="1237"/>
      <c r="BU87" s="1237"/>
      <c r="BV87" s="1237"/>
      <c r="BW87" s="1237"/>
      <c r="BX87" s="1237"/>
      <c r="BY87" s="1237"/>
      <c r="BZ87" s="1237"/>
      <c r="CA87" s="1237"/>
      <c r="CB87" s="1237"/>
      <c r="CC87" s="1237"/>
      <c r="CD87" s="1237"/>
      <c r="CE87" s="1237"/>
      <c r="CF87" s="1237"/>
      <c r="CG87" s="1237"/>
      <c r="CH87" s="1237"/>
      <c r="CI87" s="1237"/>
      <c r="CJ87" s="1239">
        <f t="shared" si="14"/>
        <v>0</v>
      </c>
    </row>
    <row r="88" spans="4:88">
      <c r="D88" s="1223"/>
      <c r="E88" s="1223"/>
      <c r="F88" s="1229"/>
      <c r="G88" s="1223"/>
      <c r="H88" s="1223"/>
      <c r="I88" s="1223"/>
      <c r="J88" s="1223"/>
      <c r="K88" s="1223"/>
      <c r="L88" s="1228"/>
      <c r="M88" s="1223"/>
      <c r="N88" s="1223"/>
      <c r="O88" s="1244"/>
      <c r="P88" s="1223"/>
      <c r="Q88" s="1223"/>
      <c r="R88" s="1223"/>
      <c r="S88" s="1225"/>
      <c r="T88" s="1240"/>
      <c r="U88" s="250"/>
      <c r="V88" s="1400"/>
      <c r="W88" s="1232"/>
      <c r="X88" s="1233"/>
      <c r="Y88" s="1233"/>
      <c r="Z88" s="1233"/>
      <c r="AA88" s="1233"/>
      <c r="AB88" s="1235"/>
      <c r="AC88" s="1233"/>
      <c r="AD88" s="1235"/>
      <c r="AE88" s="1235"/>
      <c r="AF88" s="1235"/>
      <c r="AG88" s="1233"/>
      <c r="AH88" s="1233"/>
      <c r="AI88" s="1233"/>
      <c r="AJ88" s="1233"/>
      <c r="AK88" s="1233"/>
      <c r="AL88" s="1234">
        <f t="shared" si="13"/>
        <v>0</v>
      </c>
      <c r="AM88" s="1400"/>
      <c r="AN88" s="1237"/>
      <c r="AO88" s="1237"/>
      <c r="AP88" s="1237"/>
      <c r="AQ88" s="1237"/>
      <c r="AR88" s="1237"/>
      <c r="AS88" s="1237"/>
      <c r="AT88" s="1237"/>
      <c r="AU88" s="1237"/>
      <c r="AV88" s="1237"/>
      <c r="AW88" s="1237"/>
      <c r="AX88" s="1237"/>
      <c r="AY88" s="1237"/>
      <c r="AZ88" s="1237"/>
      <c r="BA88" s="1237"/>
      <c r="BB88" s="1237"/>
      <c r="BC88" s="1237"/>
      <c r="BD88" s="1237"/>
      <c r="BE88" s="1237"/>
      <c r="BF88" s="1237"/>
      <c r="BG88" s="1237"/>
      <c r="BH88" s="1237"/>
      <c r="BI88" s="1237"/>
      <c r="BJ88" s="1237"/>
      <c r="BK88" s="1237"/>
      <c r="BL88" s="1237"/>
      <c r="BM88" s="1237"/>
      <c r="BN88" s="1237"/>
      <c r="BO88" s="1237"/>
      <c r="BP88" s="1237"/>
      <c r="BQ88" s="1237"/>
      <c r="BR88" s="1237"/>
      <c r="BS88" s="1237"/>
      <c r="BT88" s="1237"/>
      <c r="BU88" s="1237"/>
      <c r="BV88" s="1237"/>
      <c r="BW88" s="1237"/>
      <c r="BX88" s="1237"/>
      <c r="BY88" s="1237"/>
      <c r="BZ88" s="1237"/>
      <c r="CA88" s="1237"/>
      <c r="CB88" s="1237"/>
      <c r="CC88" s="1237"/>
      <c r="CD88" s="1237"/>
      <c r="CE88" s="1237"/>
      <c r="CF88" s="1237"/>
      <c r="CG88" s="1237"/>
      <c r="CH88" s="1237"/>
      <c r="CI88" s="1237"/>
      <c r="CJ88" s="1239">
        <f t="shared" si="14"/>
        <v>0</v>
      </c>
    </row>
    <row r="89" spans="4:88">
      <c r="D89" s="1223"/>
      <c r="E89" s="1223"/>
      <c r="F89" s="1229"/>
      <c r="G89" s="1223"/>
      <c r="H89" s="1223"/>
      <c r="I89" s="1223"/>
      <c r="J89" s="1223"/>
      <c r="K89" s="1223"/>
      <c r="L89" s="1228"/>
      <c r="M89" s="1223"/>
      <c r="N89" s="1223"/>
      <c r="O89" s="1244"/>
      <c r="P89" s="1223"/>
      <c r="Q89" s="1223"/>
      <c r="R89" s="1223"/>
      <c r="S89" s="1225"/>
      <c r="T89" s="1240"/>
      <c r="U89" s="250"/>
      <c r="V89" s="1400"/>
      <c r="W89" s="1232"/>
      <c r="X89" s="1233"/>
      <c r="Y89" s="1233"/>
      <c r="Z89" s="1233"/>
      <c r="AA89" s="1233"/>
      <c r="AB89" s="1235"/>
      <c r="AC89" s="1233"/>
      <c r="AD89" s="1235"/>
      <c r="AE89" s="1235"/>
      <c r="AF89" s="1235"/>
      <c r="AG89" s="1233"/>
      <c r="AH89" s="1233"/>
      <c r="AI89" s="1233"/>
      <c r="AJ89" s="1233"/>
      <c r="AK89" s="1233"/>
      <c r="AL89" s="1234">
        <f t="shared" si="13"/>
        <v>0</v>
      </c>
      <c r="AM89" s="1400"/>
      <c r="AN89" s="1237"/>
      <c r="AO89" s="1237"/>
      <c r="AP89" s="1237"/>
      <c r="AQ89" s="1237"/>
      <c r="AR89" s="1237"/>
      <c r="AS89" s="1237"/>
      <c r="AT89" s="1237"/>
      <c r="AU89" s="1237"/>
      <c r="AV89" s="1237"/>
      <c r="AW89" s="1237"/>
      <c r="AX89" s="1237"/>
      <c r="AY89" s="1237"/>
      <c r="AZ89" s="1237"/>
      <c r="BA89" s="1237"/>
      <c r="BB89" s="1237"/>
      <c r="BC89" s="1237"/>
      <c r="BD89" s="1237"/>
      <c r="BE89" s="1237"/>
      <c r="BF89" s="1237"/>
      <c r="BG89" s="1237"/>
      <c r="BH89" s="1237"/>
      <c r="BI89" s="1237"/>
      <c r="BJ89" s="1237"/>
      <c r="BK89" s="1237"/>
      <c r="BL89" s="1237"/>
      <c r="BM89" s="1237"/>
      <c r="BN89" s="1237"/>
      <c r="BO89" s="1237"/>
      <c r="BP89" s="1237"/>
      <c r="BQ89" s="1237"/>
      <c r="BR89" s="1237"/>
      <c r="BS89" s="1237"/>
      <c r="BT89" s="1237"/>
      <c r="BU89" s="1237"/>
      <c r="BV89" s="1237"/>
      <c r="BW89" s="1237"/>
      <c r="BX89" s="1237"/>
      <c r="BY89" s="1237"/>
      <c r="BZ89" s="1237"/>
      <c r="CA89" s="1237"/>
      <c r="CB89" s="1237"/>
      <c r="CC89" s="1237"/>
      <c r="CD89" s="1237"/>
      <c r="CE89" s="1237"/>
      <c r="CF89" s="1237"/>
      <c r="CG89" s="1237"/>
      <c r="CH89" s="1237"/>
      <c r="CI89" s="1237"/>
      <c r="CJ89" s="1239">
        <f t="shared" si="14"/>
        <v>0</v>
      </c>
    </row>
    <row r="90" spans="4:88">
      <c r="D90" s="1223"/>
      <c r="E90" s="1223"/>
      <c r="F90" s="1229"/>
      <c r="G90" s="1223"/>
      <c r="H90" s="1223"/>
      <c r="I90" s="1223"/>
      <c r="J90" s="1223"/>
      <c r="K90" s="1223"/>
      <c r="L90" s="1228"/>
      <c r="M90" s="1223"/>
      <c r="N90" s="1223"/>
      <c r="O90" s="1244"/>
      <c r="P90" s="1223"/>
      <c r="Q90" s="1223"/>
      <c r="R90" s="1223"/>
      <c r="S90" s="1225"/>
      <c r="T90" s="1240"/>
      <c r="U90" s="250"/>
      <c r="V90" s="1400"/>
      <c r="W90" s="1232"/>
      <c r="X90" s="1233"/>
      <c r="Y90" s="1233"/>
      <c r="Z90" s="1233"/>
      <c r="AA90" s="1233"/>
      <c r="AB90" s="1235"/>
      <c r="AC90" s="1233"/>
      <c r="AD90" s="1235"/>
      <c r="AE90" s="1235"/>
      <c r="AF90" s="1235"/>
      <c r="AG90" s="1233"/>
      <c r="AH90" s="1233"/>
      <c r="AI90" s="1233"/>
      <c r="AJ90" s="1233"/>
      <c r="AK90" s="1233"/>
      <c r="AL90" s="1234">
        <f t="shared" si="13"/>
        <v>0</v>
      </c>
      <c r="AM90" s="1400"/>
      <c r="AN90" s="1237"/>
      <c r="AO90" s="1237"/>
      <c r="AP90" s="1237"/>
      <c r="AQ90" s="1237"/>
      <c r="AR90" s="1237"/>
      <c r="AS90" s="1237"/>
      <c r="AT90" s="1237"/>
      <c r="AU90" s="1237"/>
      <c r="AV90" s="1237"/>
      <c r="AW90" s="1237"/>
      <c r="AX90" s="1237"/>
      <c r="AY90" s="1237"/>
      <c r="AZ90" s="1237"/>
      <c r="BA90" s="1237"/>
      <c r="BB90" s="1237"/>
      <c r="BC90" s="1237"/>
      <c r="BD90" s="1237"/>
      <c r="BE90" s="1237"/>
      <c r="BF90" s="1237"/>
      <c r="BG90" s="1237"/>
      <c r="BH90" s="1237"/>
      <c r="BI90" s="1237"/>
      <c r="BJ90" s="1237"/>
      <c r="BK90" s="1237"/>
      <c r="BL90" s="1237"/>
      <c r="BM90" s="1237"/>
      <c r="BN90" s="1237"/>
      <c r="BO90" s="1237"/>
      <c r="BP90" s="1237"/>
      <c r="BQ90" s="1237"/>
      <c r="BR90" s="1237"/>
      <c r="BS90" s="1237"/>
      <c r="BT90" s="1237"/>
      <c r="BU90" s="1237"/>
      <c r="BV90" s="1237"/>
      <c r="BW90" s="1237"/>
      <c r="BX90" s="1237"/>
      <c r="BY90" s="1237"/>
      <c r="BZ90" s="1237"/>
      <c r="CA90" s="1237"/>
      <c r="CB90" s="1237"/>
      <c r="CC90" s="1237"/>
      <c r="CD90" s="1237"/>
      <c r="CE90" s="1237"/>
      <c r="CF90" s="1237"/>
      <c r="CG90" s="1237"/>
      <c r="CH90" s="1237"/>
      <c r="CI90" s="1237"/>
      <c r="CJ90" s="1239">
        <f t="shared" si="14"/>
        <v>0</v>
      </c>
    </row>
    <row r="91" spans="4:88">
      <c r="D91" s="1223"/>
      <c r="E91" s="1223"/>
      <c r="F91" s="1229"/>
      <c r="G91" s="1223"/>
      <c r="H91" s="1223"/>
      <c r="I91" s="1223"/>
      <c r="J91" s="1223"/>
      <c r="K91" s="1223"/>
      <c r="L91" s="1228"/>
      <c r="M91" s="1223"/>
      <c r="N91" s="1223"/>
      <c r="O91" s="1244"/>
      <c r="P91" s="1223"/>
      <c r="Q91" s="1223"/>
      <c r="R91" s="1223"/>
      <c r="S91" s="1225"/>
      <c r="T91" s="1240"/>
      <c r="U91" s="250"/>
      <c r="V91" s="1400"/>
      <c r="W91" s="1232"/>
      <c r="X91" s="1233"/>
      <c r="Y91" s="1233"/>
      <c r="Z91" s="1233"/>
      <c r="AA91" s="1233"/>
      <c r="AB91" s="1235"/>
      <c r="AC91" s="1233"/>
      <c r="AD91" s="1235"/>
      <c r="AE91" s="1235"/>
      <c r="AF91" s="1235"/>
      <c r="AG91" s="1233"/>
      <c r="AH91" s="1233"/>
      <c r="AI91" s="1233"/>
      <c r="AJ91" s="1233"/>
      <c r="AK91" s="1233"/>
      <c r="AL91" s="1234">
        <f t="shared" si="13"/>
        <v>0</v>
      </c>
      <c r="AM91" s="1400"/>
      <c r="AN91" s="1237"/>
      <c r="AO91" s="1237"/>
      <c r="AP91" s="1237"/>
      <c r="AQ91" s="1237"/>
      <c r="AR91" s="1237"/>
      <c r="AS91" s="1237"/>
      <c r="AT91" s="1237"/>
      <c r="AU91" s="1237"/>
      <c r="AV91" s="1237"/>
      <c r="AW91" s="1237"/>
      <c r="AX91" s="1237"/>
      <c r="AY91" s="1237"/>
      <c r="AZ91" s="1237"/>
      <c r="BA91" s="1237"/>
      <c r="BB91" s="1237"/>
      <c r="BC91" s="1237"/>
      <c r="BD91" s="1237"/>
      <c r="BE91" s="1237"/>
      <c r="BF91" s="1237"/>
      <c r="BG91" s="1237"/>
      <c r="BH91" s="1237"/>
      <c r="BI91" s="1237"/>
      <c r="BJ91" s="1237"/>
      <c r="BK91" s="1237"/>
      <c r="BL91" s="1237"/>
      <c r="BM91" s="1237"/>
      <c r="BN91" s="1237"/>
      <c r="BO91" s="1237"/>
      <c r="BP91" s="1237"/>
      <c r="BQ91" s="1237"/>
      <c r="BR91" s="1237"/>
      <c r="BS91" s="1237"/>
      <c r="BT91" s="1237"/>
      <c r="BU91" s="1237"/>
      <c r="BV91" s="1237"/>
      <c r="BW91" s="1237"/>
      <c r="BX91" s="1237"/>
      <c r="BY91" s="1237"/>
      <c r="BZ91" s="1237"/>
      <c r="CA91" s="1237"/>
      <c r="CB91" s="1237"/>
      <c r="CC91" s="1237"/>
      <c r="CD91" s="1237"/>
      <c r="CE91" s="1237"/>
      <c r="CF91" s="1237"/>
      <c r="CG91" s="1237"/>
      <c r="CH91" s="1237"/>
      <c r="CI91" s="1237"/>
      <c r="CJ91" s="1239">
        <f t="shared" si="14"/>
        <v>0</v>
      </c>
    </row>
    <row r="92" spans="4:88">
      <c r="D92" s="1223"/>
      <c r="E92" s="1223"/>
      <c r="F92" s="1229"/>
      <c r="G92" s="1223"/>
      <c r="H92" s="1223"/>
      <c r="I92" s="1223"/>
      <c r="J92" s="1223"/>
      <c r="K92" s="1223"/>
      <c r="L92" s="1228"/>
      <c r="M92" s="1223"/>
      <c r="N92" s="1223"/>
      <c r="O92" s="1244"/>
      <c r="P92" s="1223"/>
      <c r="Q92" s="1223"/>
      <c r="R92" s="1223"/>
      <c r="S92" s="1225"/>
      <c r="T92" s="1240"/>
      <c r="U92" s="250"/>
      <c r="V92" s="1400"/>
      <c r="W92" s="1232"/>
      <c r="X92" s="1233"/>
      <c r="Y92" s="1233"/>
      <c r="Z92" s="1233"/>
      <c r="AA92" s="1233"/>
      <c r="AB92" s="1235"/>
      <c r="AC92" s="1233"/>
      <c r="AD92" s="1235"/>
      <c r="AE92" s="1235"/>
      <c r="AF92" s="1235"/>
      <c r="AG92" s="1233"/>
      <c r="AH92" s="1233"/>
      <c r="AI92" s="1233"/>
      <c r="AJ92" s="1233"/>
      <c r="AK92" s="1233"/>
      <c r="AL92" s="1234">
        <f t="shared" si="13"/>
        <v>0</v>
      </c>
      <c r="AM92" s="1400"/>
      <c r="AN92" s="1237"/>
      <c r="AO92" s="1237"/>
      <c r="AP92" s="1237"/>
      <c r="AQ92" s="1237"/>
      <c r="AR92" s="1237"/>
      <c r="AS92" s="1237"/>
      <c r="AT92" s="1237"/>
      <c r="AU92" s="1237"/>
      <c r="AV92" s="1237"/>
      <c r="AW92" s="1237"/>
      <c r="AX92" s="1237"/>
      <c r="AY92" s="1237"/>
      <c r="AZ92" s="1237"/>
      <c r="BA92" s="1237"/>
      <c r="BB92" s="1237"/>
      <c r="BC92" s="1237"/>
      <c r="BD92" s="1237"/>
      <c r="BE92" s="1237"/>
      <c r="BF92" s="1237"/>
      <c r="BG92" s="1237"/>
      <c r="BH92" s="1237"/>
      <c r="BI92" s="1237"/>
      <c r="BJ92" s="1237"/>
      <c r="BK92" s="1237"/>
      <c r="BL92" s="1237"/>
      <c r="BM92" s="1237"/>
      <c r="BN92" s="1237"/>
      <c r="BO92" s="1237"/>
      <c r="BP92" s="1237"/>
      <c r="BQ92" s="1237"/>
      <c r="BR92" s="1237"/>
      <c r="BS92" s="1237"/>
      <c r="BT92" s="1237"/>
      <c r="BU92" s="1237"/>
      <c r="BV92" s="1237"/>
      <c r="BW92" s="1237"/>
      <c r="BX92" s="1237"/>
      <c r="BY92" s="1237"/>
      <c r="BZ92" s="1237"/>
      <c r="CA92" s="1237"/>
      <c r="CB92" s="1237"/>
      <c r="CC92" s="1237"/>
      <c r="CD92" s="1237"/>
      <c r="CE92" s="1237"/>
      <c r="CF92" s="1237"/>
      <c r="CG92" s="1237"/>
      <c r="CH92" s="1237"/>
      <c r="CI92" s="1237"/>
      <c r="CJ92" s="1239">
        <f t="shared" si="14"/>
        <v>0</v>
      </c>
    </row>
    <row r="93" spans="4:88">
      <c r="D93" s="1223"/>
      <c r="E93" s="1223"/>
      <c r="F93" s="1229"/>
      <c r="G93" s="1223"/>
      <c r="H93" s="1223"/>
      <c r="I93" s="1223"/>
      <c r="J93" s="1223"/>
      <c r="K93" s="1223"/>
      <c r="L93" s="1228"/>
      <c r="M93" s="1223"/>
      <c r="N93" s="1223"/>
      <c r="O93" s="1244"/>
      <c r="P93" s="1223"/>
      <c r="Q93" s="1223"/>
      <c r="R93" s="1223"/>
      <c r="S93" s="1225"/>
      <c r="T93" s="1240"/>
      <c r="U93" s="250"/>
      <c r="V93" s="1400"/>
      <c r="W93" s="1232"/>
      <c r="X93" s="1233"/>
      <c r="Y93" s="1233"/>
      <c r="Z93" s="1233"/>
      <c r="AA93" s="1233"/>
      <c r="AB93" s="1235"/>
      <c r="AC93" s="1233"/>
      <c r="AD93" s="1235"/>
      <c r="AE93" s="1235"/>
      <c r="AF93" s="1235"/>
      <c r="AG93" s="1233"/>
      <c r="AH93" s="1233"/>
      <c r="AI93" s="1233"/>
      <c r="AJ93" s="1233"/>
      <c r="AK93" s="1233"/>
      <c r="AL93" s="1234">
        <f t="shared" si="13"/>
        <v>0</v>
      </c>
      <c r="AM93" s="1400"/>
      <c r="AN93" s="1237"/>
      <c r="AO93" s="1237"/>
      <c r="AP93" s="1237"/>
      <c r="AQ93" s="1237"/>
      <c r="AR93" s="1237"/>
      <c r="AS93" s="1237"/>
      <c r="AT93" s="1237"/>
      <c r="AU93" s="1237"/>
      <c r="AV93" s="1237"/>
      <c r="AW93" s="1237"/>
      <c r="AX93" s="1237"/>
      <c r="AY93" s="1237"/>
      <c r="AZ93" s="1237"/>
      <c r="BA93" s="1237"/>
      <c r="BB93" s="1237"/>
      <c r="BC93" s="1237"/>
      <c r="BD93" s="1237"/>
      <c r="BE93" s="1237"/>
      <c r="BF93" s="1237"/>
      <c r="BG93" s="1237"/>
      <c r="BH93" s="1237"/>
      <c r="BI93" s="1237"/>
      <c r="BJ93" s="1237"/>
      <c r="BK93" s="1237"/>
      <c r="BL93" s="1237"/>
      <c r="BM93" s="1237"/>
      <c r="BN93" s="1237"/>
      <c r="BO93" s="1237"/>
      <c r="BP93" s="1237"/>
      <c r="BQ93" s="1237"/>
      <c r="BR93" s="1237"/>
      <c r="BS93" s="1237"/>
      <c r="BT93" s="1237"/>
      <c r="BU93" s="1237"/>
      <c r="BV93" s="1237"/>
      <c r="BW93" s="1237"/>
      <c r="BX93" s="1237"/>
      <c r="BY93" s="1237"/>
      <c r="BZ93" s="1237"/>
      <c r="CA93" s="1237"/>
      <c r="CB93" s="1237"/>
      <c r="CC93" s="1237"/>
      <c r="CD93" s="1237"/>
      <c r="CE93" s="1237"/>
      <c r="CF93" s="1237"/>
      <c r="CG93" s="1237"/>
      <c r="CH93" s="1237"/>
      <c r="CI93" s="1237"/>
      <c r="CJ93" s="1239">
        <f t="shared" si="14"/>
        <v>0</v>
      </c>
    </row>
    <row r="94" spans="4:88">
      <c r="D94" s="1223"/>
      <c r="E94" s="1223"/>
      <c r="F94" s="1229"/>
      <c r="G94" s="1223"/>
      <c r="H94" s="1223"/>
      <c r="I94" s="1223"/>
      <c r="J94" s="1223"/>
      <c r="K94" s="1223"/>
      <c r="L94" s="1228"/>
      <c r="M94" s="1223"/>
      <c r="N94" s="1223"/>
      <c r="O94" s="1244"/>
      <c r="P94" s="1223"/>
      <c r="Q94" s="1223"/>
      <c r="R94" s="1223"/>
      <c r="S94" s="1225"/>
      <c r="T94" s="1240"/>
      <c r="U94" s="250"/>
      <c r="V94" s="1400"/>
      <c r="W94" s="1232"/>
      <c r="X94" s="1233"/>
      <c r="Y94" s="1233"/>
      <c r="Z94" s="1233"/>
      <c r="AA94" s="1233"/>
      <c r="AB94" s="1235"/>
      <c r="AC94" s="1233"/>
      <c r="AD94" s="1235"/>
      <c r="AE94" s="1235"/>
      <c r="AF94" s="1235"/>
      <c r="AG94" s="1233"/>
      <c r="AH94" s="1233"/>
      <c r="AI94" s="1233"/>
      <c r="AJ94" s="1233"/>
      <c r="AK94" s="1233"/>
      <c r="AL94" s="1234">
        <f t="shared" si="13"/>
        <v>0</v>
      </c>
      <c r="AM94" s="1400"/>
      <c r="AN94" s="1237"/>
      <c r="AO94" s="1237"/>
      <c r="AP94" s="1237"/>
      <c r="AQ94" s="1237"/>
      <c r="AR94" s="1237"/>
      <c r="AS94" s="1237"/>
      <c r="AT94" s="1237"/>
      <c r="AU94" s="1237"/>
      <c r="AV94" s="1237"/>
      <c r="AW94" s="1237"/>
      <c r="AX94" s="1237"/>
      <c r="AY94" s="1237"/>
      <c r="AZ94" s="1237"/>
      <c r="BA94" s="1237"/>
      <c r="BB94" s="1237"/>
      <c r="BC94" s="1237"/>
      <c r="BD94" s="1237"/>
      <c r="BE94" s="1237"/>
      <c r="BF94" s="1237"/>
      <c r="BG94" s="1237"/>
      <c r="BH94" s="1237"/>
      <c r="BI94" s="1237"/>
      <c r="BJ94" s="1237"/>
      <c r="BK94" s="1237"/>
      <c r="BL94" s="1237"/>
      <c r="BM94" s="1237"/>
      <c r="BN94" s="1237"/>
      <c r="BO94" s="1237"/>
      <c r="BP94" s="1237"/>
      <c r="BQ94" s="1237"/>
      <c r="BR94" s="1237"/>
      <c r="BS94" s="1237"/>
      <c r="BT94" s="1237"/>
      <c r="BU94" s="1237"/>
      <c r="BV94" s="1237"/>
      <c r="BW94" s="1237"/>
      <c r="BX94" s="1237"/>
      <c r="BY94" s="1237"/>
      <c r="BZ94" s="1237"/>
      <c r="CA94" s="1237"/>
      <c r="CB94" s="1237"/>
      <c r="CC94" s="1237"/>
      <c r="CD94" s="1237"/>
      <c r="CE94" s="1237"/>
      <c r="CF94" s="1237"/>
      <c r="CG94" s="1237"/>
      <c r="CH94" s="1237"/>
      <c r="CI94" s="1237"/>
      <c r="CJ94" s="1239">
        <f t="shared" si="14"/>
        <v>0</v>
      </c>
    </row>
    <row r="95" spans="4:88">
      <c r="D95" s="1223"/>
      <c r="E95" s="1223"/>
      <c r="F95" s="1229"/>
      <c r="G95" s="1223"/>
      <c r="H95" s="1223"/>
      <c r="I95" s="1223"/>
      <c r="J95" s="1223"/>
      <c r="K95" s="1223"/>
      <c r="L95" s="1228"/>
      <c r="M95" s="1223"/>
      <c r="N95" s="1223"/>
      <c r="O95" s="1244"/>
      <c r="P95" s="1223"/>
      <c r="Q95" s="1223"/>
      <c r="R95" s="1223"/>
      <c r="S95" s="1225"/>
      <c r="T95" s="1240"/>
      <c r="U95" s="250"/>
      <c r="V95" s="1400"/>
      <c r="W95" s="1232"/>
      <c r="X95" s="1233"/>
      <c r="Y95" s="1233"/>
      <c r="Z95" s="1233"/>
      <c r="AA95" s="1233"/>
      <c r="AB95" s="1235"/>
      <c r="AC95" s="1233"/>
      <c r="AD95" s="1235"/>
      <c r="AE95" s="1235"/>
      <c r="AF95" s="1235"/>
      <c r="AG95" s="1233"/>
      <c r="AH95" s="1233"/>
      <c r="AI95" s="1233"/>
      <c r="AJ95" s="1233"/>
      <c r="AK95" s="1233"/>
      <c r="AL95" s="1234">
        <f t="shared" si="13"/>
        <v>0</v>
      </c>
      <c r="AM95" s="1400"/>
      <c r="AN95" s="1237"/>
      <c r="AO95" s="1237"/>
      <c r="AP95" s="1237"/>
      <c r="AQ95" s="1237"/>
      <c r="AR95" s="1237"/>
      <c r="AS95" s="1237"/>
      <c r="AT95" s="1237"/>
      <c r="AU95" s="1237"/>
      <c r="AV95" s="1237"/>
      <c r="AW95" s="1237"/>
      <c r="AX95" s="1237"/>
      <c r="AY95" s="1237"/>
      <c r="AZ95" s="1237"/>
      <c r="BA95" s="1237"/>
      <c r="BB95" s="1237"/>
      <c r="BC95" s="1237"/>
      <c r="BD95" s="1237"/>
      <c r="BE95" s="1237"/>
      <c r="BF95" s="1237"/>
      <c r="BG95" s="1237"/>
      <c r="BH95" s="1237"/>
      <c r="BI95" s="1237"/>
      <c r="BJ95" s="1237"/>
      <c r="BK95" s="1237"/>
      <c r="BL95" s="1237"/>
      <c r="BM95" s="1237"/>
      <c r="BN95" s="1237"/>
      <c r="BO95" s="1237"/>
      <c r="BP95" s="1237"/>
      <c r="BQ95" s="1237"/>
      <c r="BR95" s="1237"/>
      <c r="BS95" s="1237"/>
      <c r="BT95" s="1237"/>
      <c r="BU95" s="1237"/>
      <c r="BV95" s="1237"/>
      <c r="BW95" s="1237"/>
      <c r="BX95" s="1237"/>
      <c r="BY95" s="1237"/>
      <c r="BZ95" s="1237"/>
      <c r="CA95" s="1237"/>
      <c r="CB95" s="1237"/>
      <c r="CC95" s="1237"/>
      <c r="CD95" s="1237"/>
      <c r="CE95" s="1237"/>
      <c r="CF95" s="1237"/>
      <c r="CG95" s="1237"/>
      <c r="CH95" s="1237"/>
      <c r="CI95" s="1237"/>
      <c r="CJ95" s="1239">
        <f t="shared" si="14"/>
        <v>0</v>
      </c>
    </row>
    <row r="96" spans="4:88">
      <c r="D96" s="1223"/>
      <c r="E96" s="1223"/>
      <c r="F96" s="1229"/>
      <c r="G96" s="1223"/>
      <c r="H96" s="1223"/>
      <c r="I96" s="1223"/>
      <c r="J96" s="1223"/>
      <c r="K96" s="1223"/>
      <c r="L96" s="1228"/>
      <c r="M96" s="1223"/>
      <c r="N96" s="1223"/>
      <c r="O96" s="1244"/>
      <c r="P96" s="1223"/>
      <c r="Q96" s="1223"/>
      <c r="R96" s="1223"/>
      <c r="S96" s="1225"/>
      <c r="T96" s="1240"/>
      <c r="U96" s="250"/>
      <c r="V96" s="1400"/>
      <c r="W96" s="1232"/>
      <c r="X96" s="1233"/>
      <c r="Y96" s="1233"/>
      <c r="Z96" s="1233"/>
      <c r="AA96" s="1233"/>
      <c r="AB96" s="1235"/>
      <c r="AC96" s="1233"/>
      <c r="AD96" s="1235"/>
      <c r="AE96" s="1235"/>
      <c r="AF96" s="1235"/>
      <c r="AG96" s="1233"/>
      <c r="AH96" s="1233"/>
      <c r="AI96" s="1233"/>
      <c r="AJ96" s="1233"/>
      <c r="AK96" s="1233"/>
      <c r="AL96" s="1234">
        <f t="shared" si="13"/>
        <v>0</v>
      </c>
      <c r="AM96" s="1400"/>
      <c r="AN96" s="1237"/>
      <c r="AO96" s="1237"/>
      <c r="AP96" s="1237"/>
      <c r="AQ96" s="1237"/>
      <c r="AR96" s="1237"/>
      <c r="AS96" s="1237"/>
      <c r="AT96" s="1237"/>
      <c r="AU96" s="1237"/>
      <c r="AV96" s="1237"/>
      <c r="AW96" s="1237"/>
      <c r="AX96" s="1237"/>
      <c r="AY96" s="1237"/>
      <c r="AZ96" s="1237"/>
      <c r="BA96" s="1237"/>
      <c r="BB96" s="1237"/>
      <c r="BC96" s="1237"/>
      <c r="BD96" s="1237"/>
      <c r="BE96" s="1237"/>
      <c r="BF96" s="1237"/>
      <c r="BG96" s="1237"/>
      <c r="BH96" s="1237"/>
      <c r="BI96" s="1237"/>
      <c r="BJ96" s="1237"/>
      <c r="BK96" s="1237"/>
      <c r="BL96" s="1237"/>
      <c r="BM96" s="1237"/>
      <c r="BN96" s="1237"/>
      <c r="BO96" s="1237"/>
      <c r="BP96" s="1237"/>
      <c r="BQ96" s="1237"/>
      <c r="BR96" s="1237"/>
      <c r="BS96" s="1237"/>
      <c r="BT96" s="1237"/>
      <c r="BU96" s="1237"/>
      <c r="BV96" s="1237"/>
      <c r="BW96" s="1237"/>
      <c r="BX96" s="1237"/>
      <c r="BY96" s="1237"/>
      <c r="BZ96" s="1237"/>
      <c r="CA96" s="1237"/>
      <c r="CB96" s="1237"/>
      <c r="CC96" s="1237"/>
      <c r="CD96" s="1237"/>
      <c r="CE96" s="1237"/>
      <c r="CF96" s="1237"/>
      <c r="CG96" s="1237"/>
      <c r="CH96" s="1237"/>
      <c r="CI96" s="1237"/>
      <c r="CJ96" s="1239">
        <f t="shared" si="14"/>
        <v>0</v>
      </c>
    </row>
    <row r="97" spans="4:88">
      <c r="D97" s="1223"/>
      <c r="E97" s="1223"/>
      <c r="F97" s="1229"/>
      <c r="G97" s="1223"/>
      <c r="H97" s="1223"/>
      <c r="I97" s="1223"/>
      <c r="J97" s="1223"/>
      <c r="K97" s="1223"/>
      <c r="L97" s="1228"/>
      <c r="M97" s="1223"/>
      <c r="N97" s="1223"/>
      <c r="O97" s="1244"/>
      <c r="P97" s="1223"/>
      <c r="Q97" s="1223"/>
      <c r="R97" s="1223"/>
      <c r="S97" s="1225"/>
      <c r="T97" s="1240"/>
      <c r="U97" s="250"/>
      <c r="V97" s="1400"/>
      <c r="W97" s="1232"/>
      <c r="X97" s="1233"/>
      <c r="Y97" s="1233"/>
      <c r="Z97" s="1233"/>
      <c r="AA97" s="1233"/>
      <c r="AB97" s="1235"/>
      <c r="AC97" s="1233"/>
      <c r="AD97" s="1235"/>
      <c r="AE97" s="1235"/>
      <c r="AF97" s="1235"/>
      <c r="AG97" s="1233"/>
      <c r="AH97" s="1233"/>
      <c r="AI97" s="1233"/>
      <c r="AJ97" s="1233"/>
      <c r="AK97" s="1233"/>
      <c r="AL97" s="1234">
        <f t="shared" si="13"/>
        <v>0</v>
      </c>
      <c r="AM97" s="1400"/>
      <c r="AN97" s="1237"/>
      <c r="AO97" s="1237"/>
      <c r="AP97" s="1237"/>
      <c r="AQ97" s="1237"/>
      <c r="AR97" s="1237"/>
      <c r="AS97" s="1237"/>
      <c r="AT97" s="1237"/>
      <c r="AU97" s="1237"/>
      <c r="AV97" s="1237"/>
      <c r="AW97" s="1237"/>
      <c r="AX97" s="1237"/>
      <c r="AY97" s="1237"/>
      <c r="AZ97" s="1237"/>
      <c r="BA97" s="1237"/>
      <c r="BB97" s="1237"/>
      <c r="BC97" s="1237"/>
      <c r="BD97" s="1237"/>
      <c r="BE97" s="1237"/>
      <c r="BF97" s="1237"/>
      <c r="BG97" s="1237"/>
      <c r="BH97" s="1237"/>
      <c r="BI97" s="1237"/>
      <c r="BJ97" s="1237"/>
      <c r="BK97" s="1237"/>
      <c r="BL97" s="1237"/>
      <c r="BM97" s="1237"/>
      <c r="BN97" s="1237"/>
      <c r="BO97" s="1237"/>
      <c r="BP97" s="1237"/>
      <c r="BQ97" s="1237"/>
      <c r="BR97" s="1237"/>
      <c r="BS97" s="1237"/>
      <c r="BT97" s="1237"/>
      <c r="BU97" s="1237"/>
      <c r="BV97" s="1237"/>
      <c r="BW97" s="1237"/>
      <c r="BX97" s="1237"/>
      <c r="BY97" s="1237"/>
      <c r="BZ97" s="1237"/>
      <c r="CA97" s="1237"/>
      <c r="CB97" s="1237"/>
      <c r="CC97" s="1237"/>
      <c r="CD97" s="1237"/>
      <c r="CE97" s="1237"/>
      <c r="CF97" s="1237"/>
      <c r="CG97" s="1237"/>
      <c r="CH97" s="1237"/>
      <c r="CI97" s="1237"/>
      <c r="CJ97" s="1239">
        <f t="shared" si="14"/>
        <v>0</v>
      </c>
    </row>
    <row r="98" spans="4:88">
      <c r="D98" s="1223"/>
      <c r="E98" s="1223"/>
      <c r="F98" s="1229"/>
      <c r="G98" s="1223"/>
      <c r="H98" s="1223"/>
      <c r="I98" s="1223"/>
      <c r="J98" s="1223"/>
      <c r="K98" s="1223"/>
      <c r="L98" s="1228"/>
      <c r="M98" s="1223"/>
      <c r="N98" s="1223"/>
      <c r="O98" s="1244"/>
      <c r="P98" s="1223"/>
      <c r="Q98" s="1223"/>
      <c r="R98" s="1223"/>
      <c r="S98" s="1225"/>
      <c r="T98" s="1240"/>
      <c r="U98" s="250"/>
      <c r="V98" s="1400"/>
      <c r="W98" s="1232"/>
      <c r="X98" s="1233"/>
      <c r="Y98" s="1233"/>
      <c r="Z98" s="1233"/>
      <c r="AA98" s="1233"/>
      <c r="AB98" s="1235"/>
      <c r="AC98" s="1233"/>
      <c r="AD98" s="1235"/>
      <c r="AE98" s="1235"/>
      <c r="AF98" s="1235"/>
      <c r="AG98" s="1233"/>
      <c r="AH98" s="1233"/>
      <c r="AI98" s="1233"/>
      <c r="AJ98" s="1233"/>
      <c r="AK98" s="1233"/>
      <c r="AL98" s="1234">
        <f t="shared" si="13"/>
        <v>0</v>
      </c>
      <c r="AM98" s="1400"/>
      <c r="AN98" s="1237"/>
      <c r="AO98" s="1237"/>
      <c r="AP98" s="1237"/>
      <c r="AQ98" s="1237"/>
      <c r="AR98" s="1237"/>
      <c r="AS98" s="1237"/>
      <c r="AT98" s="1237"/>
      <c r="AU98" s="1237"/>
      <c r="AV98" s="1237"/>
      <c r="AW98" s="1237"/>
      <c r="AX98" s="1237"/>
      <c r="AY98" s="1237"/>
      <c r="AZ98" s="1237"/>
      <c r="BA98" s="1237"/>
      <c r="BB98" s="1237"/>
      <c r="BC98" s="1237"/>
      <c r="BD98" s="1237"/>
      <c r="BE98" s="1237"/>
      <c r="BF98" s="1237"/>
      <c r="BG98" s="1237"/>
      <c r="BH98" s="1237"/>
      <c r="BI98" s="1237"/>
      <c r="BJ98" s="1237"/>
      <c r="BK98" s="1237"/>
      <c r="BL98" s="1237"/>
      <c r="BM98" s="1237"/>
      <c r="BN98" s="1237"/>
      <c r="BO98" s="1237"/>
      <c r="BP98" s="1237"/>
      <c r="BQ98" s="1237"/>
      <c r="BR98" s="1237"/>
      <c r="BS98" s="1237"/>
      <c r="BT98" s="1237"/>
      <c r="BU98" s="1237"/>
      <c r="BV98" s="1237"/>
      <c r="BW98" s="1237"/>
      <c r="BX98" s="1237"/>
      <c r="BY98" s="1237"/>
      <c r="BZ98" s="1237"/>
      <c r="CA98" s="1237"/>
      <c r="CB98" s="1237"/>
      <c r="CC98" s="1237"/>
      <c r="CD98" s="1237"/>
      <c r="CE98" s="1237"/>
      <c r="CF98" s="1237"/>
      <c r="CG98" s="1237"/>
      <c r="CH98" s="1237"/>
      <c r="CI98" s="1237"/>
      <c r="CJ98" s="1239">
        <f t="shared" si="14"/>
        <v>0</v>
      </c>
    </row>
    <row r="99" spans="4:88">
      <c r="D99" s="1223"/>
      <c r="E99" s="1223"/>
      <c r="F99" s="1229"/>
      <c r="G99" s="1223"/>
      <c r="H99" s="1223"/>
      <c r="I99" s="1223"/>
      <c r="J99" s="1223"/>
      <c r="K99" s="1223"/>
      <c r="L99" s="1228"/>
      <c r="M99" s="1223"/>
      <c r="N99" s="1223"/>
      <c r="O99" s="1244"/>
      <c r="P99" s="1223"/>
      <c r="Q99" s="1223"/>
      <c r="R99" s="1223"/>
      <c r="S99" s="1225"/>
      <c r="T99" s="1240"/>
      <c r="U99" s="250"/>
      <c r="V99" s="1400"/>
      <c r="W99" s="1232"/>
      <c r="X99" s="1233"/>
      <c r="Y99" s="1233"/>
      <c r="Z99" s="1233"/>
      <c r="AA99" s="1233"/>
      <c r="AB99" s="1235"/>
      <c r="AC99" s="1233"/>
      <c r="AD99" s="1235"/>
      <c r="AE99" s="1235"/>
      <c r="AF99" s="1235"/>
      <c r="AG99" s="1233"/>
      <c r="AH99" s="1233"/>
      <c r="AI99" s="1233"/>
      <c r="AJ99" s="1233"/>
      <c r="AK99" s="1233"/>
      <c r="AL99" s="1234">
        <f t="shared" si="13"/>
        <v>0</v>
      </c>
      <c r="AM99" s="1400"/>
      <c r="AN99" s="1237"/>
      <c r="AO99" s="1237"/>
      <c r="AP99" s="1237"/>
      <c r="AQ99" s="1237"/>
      <c r="AR99" s="1237"/>
      <c r="AS99" s="1237"/>
      <c r="AT99" s="1237"/>
      <c r="AU99" s="1237"/>
      <c r="AV99" s="1237"/>
      <c r="AW99" s="1237"/>
      <c r="AX99" s="1237"/>
      <c r="AY99" s="1237"/>
      <c r="AZ99" s="1237"/>
      <c r="BA99" s="1237"/>
      <c r="BB99" s="1237"/>
      <c r="BC99" s="1237"/>
      <c r="BD99" s="1237"/>
      <c r="BE99" s="1237"/>
      <c r="BF99" s="1237"/>
      <c r="BG99" s="1237"/>
      <c r="BH99" s="1237"/>
      <c r="BI99" s="1237"/>
      <c r="BJ99" s="1237"/>
      <c r="BK99" s="1237"/>
      <c r="BL99" s="1237"/>
      <c r="BM99" s="1237"/>
      <c r="BN99" s="1237"/>
      <c r="BO99" s="1237"/>
      <c r="BP99" s="1237"/>
      <c r="BQ99" s="1237"/>
      <c r="BR99" s="1237"/>
      <c r="BS99" s="1237"/>
      <c r="BT99" s="1237"/>
      <c r="BU99" s="1237"/>
      <c r="BV99" s="1237"/>
      <c r="BW99" s="1237"/>
      <c r="BX99" s="1237"/>
      <c r="BY99" s="1237"/>
      <c r="BZ99" s="1237"/>
      <c r="CA99" s="1237"/>
      <c r="CB99" s="1237"/>
      <c r="CC99" s="1237"/>
      <c r="CD99" s="1237"/>
      <c r="CE99" s="1237"/>
      <c r="CF99" s="1237"/>
      <c r="CG99" s="1237"/>
      <c r="CH99" s="1237"/>
      <c r="CI99" s="1237"/>
      <c r="CJ99" s="1239">
        <f t="shared" si="14"/>
        <v>0</v>
      </c>
    </row>
    <row r="100" spans="4:88">
      <c r="D100" s="1223"/>
      <c r="E100" s="1223"/>
      <c r="F100" s="1229"/>
      <c r="G100" s="1223"/>
      <c r="H100" s="1223"/>
      <c r="I100" s="1223"/>
      <c r="J100" s="1223"/>
      <c r="K100" s="1223"/>
      <c r="L100" s="1228"/>
      <c r="M100" s="1223"/>
      <c r="N100" s="1223"/>
      <c r="O100" s="1244"/>
      <c r="P100" s="1223"/>
      <c r="Q100" s="1223"/>
      <c r="R100" s="1223"/>
      <c r="S100" s="1225"/>
      <c r="T100" s="1240"/>
      <c r="U100" s="250"/>
      <c r="V100" s="1400"/>
      <c r="W100" s="1232"/>
      <c r="X100" s="1233"/>
      <c r="Y100" s="1233"/>
      <c r="Z100" s="1233"/>
      <c r="AA100" s="1233"/>
      <c r="AB100" s="1235"/>
      <c r="AC100" s="1233"/>
      <c r="AD100" s="1235"/>
      <c r="AE100" s="1235"/>
      <c r="AF100" s="1235"/>
      <c r="AG100" s="1233"/>
      <c r="AH100" s="1233"/>
      <c r="AI100" s="1233"/>
      <c r="AJ100" s="1233"/>
      <c r="AK100" s="1233"/>
      <c r="AL100" s="1234">
        <f t="shared" si="13"/>
        <v>0</v>
      </c>
      <c r="AM100" s="1400"/>
      <c r="AN100" s="1237"/>
      <c r="AO100" s="1237"/>
      <c r="AP100" s="1237"/>
      <c r="AQ100" s="1237"/>
      <c r="AR100" s="1237"/>
      <c r="AS100" s="1237"/>
      <c r="AT100" s="1237"/>
      <c r="AU100" s="1237"/>
      <c r="AV100" s="1237"/>
      <c r="AW100" s="1237"/>
      <c r="AX100" s="1237"/>
      <c r="AY100" s="1237"/>
      <c r="AZ100" s="1237"/>
      <c r="BA100" s="1237"/>
      <c r="BB100" s="1237"/>
      <c r="BC100" s="1237"/>
      <c r="BD100" s="1237"/>
      <c r="BE100" s="1237"/>
      <c r="BF100" s="1237"/>
      <c r="BG100" s="1237"/>
      <c r="BH100" s="1237"/>
      <c r="BI100" s="1237"/>
      <c r="BJ100" s="1237"/>
      <c r="BK100" s="1237"/>
      <c r="BL100" s="1237"/>
      <c r="BM100" s="1237"/>
      <c r="BN100" s="1237"/>
      <c r="BO100" s="1237"/>
      <c r="BP100" s="1237"/>
      <c r="BQ100" s="1237"/>
      <c r="BR100" s="1237"/>
      <c r="BS100" s="1237"/>
      <c r="BT100" s="1237"/>
      <c r="BU100" s="1237"/>
      <c r="BV100" s="1237"/>
      <c r="BW100" s="1237"/>
      <c r="BX100" s="1237"/>
      <c r="BY100" s="1237"/>
      <c r="BZ100" s="1237"/>
      <c r="CA100" s="1237"/>
      <c r="CB100" s="1237"/>
      <c r="CC100" s="1237"/>
      <c r="CD100" s="1237"/>
      <c r="CE100" s="1237"/>
      <c r="CF100" s="1237"/>
      <c r="CG100" s="1237"/>
      <c r="CH100" s="1237"/>
      <c r="CI100" s="1237"/>
      <c r="CJ100" s="1239">
        <f t="shared" si="14"/>
        <v>0</v>
      </c>
    </row>
    <row r="101" spans="4:88">
      <c r="D101" s="1223"/>
      <c r="E101" s="1223"/>
      <c r="F101" s="1229"/>
      <c r="G101" s="1223"/>
      <c r="H101" s="1223"/>
      <c r="I101" s="1223"/>
      <c r="J101" s="1223"/>
      <c r="K101" s="1223"/>
      <c r="L101" s="1228"/>
      <c r="M101" s="1223"/>
      <c r="N101" s="1223"/>
      <c r="O101" s="1244"/>
      <c r="P101" s="1223"/>
      <c r="Q101" s="1223"/>
      <c r="R101" s="1223"/>
      <c r="S101" s="1225"/>
      <c r="T101" s="1240"/>
      <c r="U101" s="250"/>
      <c r="V101" s="1400"/>
      <c r="W101" s="1232"/>
      <c r="X101" s="1233"/>
      <c r="Y101" s="1233"/>
      <c r="Z101" s="1233"/>
      <c r="AA101" s="1233"/>
      <c r="AB101" s="1235"/>
      <c r="AC101" s="1233"/>
      <c r="AD101" s="1235"/>
      <c r="AE101" s="1235"/>
      <c r="AF101" s="1235"/>
      <c r="AG101" s="1233"/>
      <c r="AH101" s="1233"/>
      <c r="AI101" s="1233"/>
      <c r="AJ101" s="1233"/>
      <c r="AK101" s="1233"/>
      <c r="AL101" s="1234">
        <f t="shared" si="13"/>
        <v>0</v>
      </c>
      <c r="AM101" s="1400"/>
      <c r="AN101" s="1237"/>
      <c r="AO101" s="1237"/>
      <c r="AP101" s="1237"/>
      <c r="AQ101" s="1237"/>
      <c r="AR101" s="1237"/>
      <c r="AS101" s="1237"/>
      <c r="AT101" s="1237"/>
      <c r="AU101" s="1237"/>
      <c r="AV101" s="1237"/>
      <c r="AW101" s="1237"/>
      <c r="AX101" s="1237"/>
      <c r="AY101" s="1237"/>
      <c r="AZ101" s="1237"/>
      <c r="BA101" s="1237"/>
      <c r="BB101" s="1237"/>
      <c r="BC101" s="1237"/>
      <c r="BD101" s="1237"/>
      <c r="BE101" s="1237"/>
      <c r="BF101" s="1237"/>
      <c r="BG101" s="1237"/>
      <c r="BH101" s="1237"/>
      <c r="BI101" s="1237"/>
      <c r="BJ101" s="1237"/>
      <c r="BK101" s="1237"/>
      <c r="BL101" s="1237"/>
      <c r="BM101" s="1237"/>
      <c r="BN101" s="1237"/>
      <c r="BO101" s="1237"/>
      <c r="BP101" s="1237"/>
      <c r="BQ101" s="1237"/>
      <c r="BR101" s="1237"/>
      <c r="BS101" s="1237"/>
      <c r="BT101" s="1237"/>
      <c r="BU101" s="1237"/>
      <c r="BV101" s="1237"/>
      <c r="BW101" s="1237"/>
      <c r="BX101" s="1237"/>
      <c r="BY101" s="1237"/>
      <c r="BZ101" s="1237"/>
      <c r="CA101" s="1237"/>
      <c r="CB101" s="1237"/>
      <c r="CC101" s="1237"/>
      <c r="CD101" s="1237"/>
      <c r="CE101" s="1237"/>
      <c r="CF101" s="1237"/>
      <c r="CG101" s="1237"/>
      <c r="CH101" s="1237"/>
      <c r="CI101" s="1237"/>
      <c r="CJ101" s="1239">
        <f t="shared" si="14"/>
        <v>0</v>
      </c>
    </row>
    <row r="102" spans="4:88">
      <c r="D102" s="1223"/>
      <c r="E102" s="1223"/>
      <c r="F102" s="1229"/>
      <c r="G102" s="1223"/>
      <c r="H102" s="1223"/>
      <c r="I102" s="1223"/>
      <c r="J102" s="1223"/>
      <c r="K102" s="1223"/>
      <c r="L102" s="1228"/>
      <c r="M102" s="1223"/>
      <c r="N102" s="1223"/>
      <c r="O102" s="1244"/>
      <c r="P102" s="1223"/>
      <c r="Q102" s="1223"/>
      <c r="R102" s="1223"/>
      <c r="S102" s="1225"/>
      <c r="T102" s="1240"/>
      <c r="U102" s="250"/>
      <c r="V102" s="1400"/>
      <c r="W102" s="1232"/>
      <c r="X102" s="1233"/>
      <c r="Y102" s="1233"/>
      <c r="Z102" s="1233"/>
      <c r="AA102" s="1233"/>
      <c r="AB102" s="1235"/>
      <c r="AC102" s="1233"/>
      <c r="AD102" s="1235"/>
      <c r="AE102" s="1235"/>
      <c r="AF102" s="1235"/>
      <c r="AG102" s="1233"/>
      <c r="AH102" s="1233"/>
      <c r="AI102" s="1233"/>
      <c r="AJ102" s="1233"/>
      <c r="AK102" s="1233"/>
      <c r="AL102" s="1234">
        <f t="shared" si="13"/>
        <v>0</v>
      </c>
      <c r="AM102" s="1400"/>
      <c r="AN102" s="1237"/>
      <c r="AO102" s="1237"/>
      <c r="AP102" s="1237"/>
      <c r="AQ102" s="1237"/>
      <c r="AR102" s="1237"/>
      <c r="AS102" s="1237"/>
      <c r="AT102" s="1237"/>
      <c r="AU102" s="1237"/>
      <c r="AV102" s="1237"/>
      <c r="AW102" s="1237"/>
      <c r="AX102" s="1237"/>
      <c r="AY102" s="1237"/>
      <c r="AZ102" s="1237"/>
      <c r="BA102" s="1237"/>
      <c r="BB102" s="1237"/>
      <c r="BC102" s="1237"/>
      <c r="BD102" s="1237"/>
      <c r="BE102" s="1237"/>
      <c r="BF102" s="1237"/>
      <c r="BG102" s="1237"/>
      <c r="BH102" s="1237"/>
      <c r="BI102" s="1237"/>
      <c r="BJ102" s="1237"/>
      <c r="BK102" s="1237"/>
      <c r="BL102" s="1237"/>
      <c r="BM102" s="1237"/>
      <c r="BN102" s="1237"/>
      <c r="BO102" s="1237"/>
      <c r="BP102" s="1237"/>
      <c r="BQ102" s="1237"/>
      <c r="BR102" s="1237"/>
      <c r="BS102" s="1237"/>
      <c r="BT102" s="1237"/>
      <c r="BU102" s="1237"/>
      <c r="BV102" s="1237"/>
      <c r="BW102" s="1237"/>
      <c r="BX102" s="1237"/>
      <c r="BY102" s="1237"/>
      <c r="BZ102" s="1237"/>
      <c r="CA102" s="1237"/>
      <c r="CB102" s="1237"/>
      <c r="CC102" s="1237"/>
      <c r="CD102" s="1237"/>
      <c r="CE102" s="1237"/>
      <c r="CF102" s="1237"/>
      <c r="CG102" s="1237"/>
      <c r="CH102" s="1237"/>
      <c r="CI102" s="1237"/>
      <c r="CJ102" s="1239">
        <f t="shared" si="14"/>
        <v>0</v>
      </c>
    </row>
    <row r="103" spans="4:88">
      <c r="D103" s="1223"/>
      <c r="E103" s="1223"/>
      <c r="F103" s="1229"/>
      <c r="G103" s="1223"/>
      <c r="H103" s="1223"/>
      <c r="I103" s="1223"/>
      <c r="J103" s="1223"/>
      <c r="K103" s="1223"/>
      <c r="L103" s="1228"/>
      <c r="M103" s="1223"/>
      <c r="N103" s="1223"/>
      <c r="O103" s="1244"/>
      <c r="P103" s="1223"/>
      <c r="Q103" s="1223"/>
      <c r="R103" s="1223"/>
      <c r="S103" s="1225"/>
      <c r="T103" s="1240"/>
      <c r="U103" s="250"/>
      <c r="V103" s="1400"/>
      <c r="W103" s="1232"/>
      <c r="X103" s="1233"/>
      <c r="Y103" s="1233"/>
      <c r="Z103" s="1233"/>
      <c r="AA103" s="1233"/>
      <c r="AB103" s="1235"/>
      <c r="AC103" s="1233"/>
      <c r="AD103" s="1235"/>
      <c r="AE103" s="1235"/>
      <c r="AF103" s="1235"/>
      <c r="AG103" s="1233"/>
      <c r="AH103" s="1233"/>
      <c r="AI103" s="1233"/>
      <c r="AJ103" s="1233"/>
      <c r="AK103" s="1233"/>
      <c r="AL103" s="1234">
        <f t="shared" si="13"/>
        <v>0</v>
      </c>
      <c r="AM103" s="1400"/>
      <c r="AN103" s="1237"/>
      <c r="AO103" s="1237"/>
      <c r="AP103" s="1237"/>
      <c r="AQ103" s="1237"/>
      <c r="AR103" s="1237"/>
      <c r="AS103" s="1237"/>
      <c r="AT103" s="1237"/>
      <c r="AU103" s="1237"/>
      <c r="AV103" s="1237"/>
      <c r="AW103" s="1237"/>
      <c r="AX103" s="1237"/>
      <c r="AY103" s="1237"/>
      <c r="AZ103" s="1237"/>
      <c r="BA103" s="1237"/>
      <c r="BB103" s="1237"/>
      <c r="BC103" s="1237"/>
      <c r="BD103" s="1237"/>
      <c r="BE103" s="1237"/>
      <c r="BF103" s="1237"/>
      <c r="BG103" s="1237"/>
      <c r="BH103" s="1237"/>
      <c r="BI103" s="1237"/>
      <c r="BJ103" s="1237"/>
      <c r="BK103" s="1237"/>
      <c r="BL103" s="1237"/>
      <c r="BM103" s="1237"/>
      <c r="BN103" s="1237"/>
      <c r="BO103" s="1237"/>
      <c r="BP103" s="1237"/>
      <c r="BQ103" s="1237"/>
      <c r="BR103" s="1237"/>
      <c r="BS103" s="1237"/>
      <c r="BT103" s="1237"/>
      <c r="BU103" s="1237"/>
      <c r="BV103" s="1237"/>
      <c r="BW103" s="1237"/>
      <c r="BX103" s="1237"/>
      <c r="BY103" s="1237"/>
      <c r="BZ103" s="1237"/>
      <c r="CA103" s="1237"/>
      <c r="CB103" s="1237"/>
      <c r="CC103" s="1237"/>
      <c r="CD103" s="1237"/>
      <c r="CE103" s="1237"/>
      <c r="CF103" s="1237"/>
      <c r="CG103" s="1237"/>
      <c r="CH103" s="1237"/>
      <c r="CI103" s="1237"/>
      <c r="CJ103" s="1239">
        <f t="shared" si="14"/>
        <v>0</v>
      </c>
    </row>
    <row r="104" spans="4:88">
      <c r="D104" s="1223"/>
      <c r="E104" s="1223"/>
      <c r="F104" s="1229"/>
      <c r="G104" s="1223"/>
      <c r="H104" s="1223"/>
      <c r="I104" s="1223"/>
      <c r="J104" s="1223"/>
      <c r="K104" s="1223"/>
      <c r="L104" s="1228"/>
      <c r="M104" s="1223"/>
      <c r="N104" s="1223"/>
      <c r="O104" s="1244"/>
      <c r="P104" s="1223"/>
      <c r="Q104" s="1223"/>
      <c r="R104" s="1223"/>
      <c r="S104" s="1225"/>
      <c r="T104" s="1240"/>
      <c r="U104" s="250"/>
      <c r="V104" s="1400"/>
      <c r="W104" s="1232"/>
      <c r="X104" s="1233"/>
      <c r="Y104" s="1233"/>
      <c r="Z104" s="1233"/>
      <c r="AA104" s="1233"/>
      <c r="AB104" s="1235"/>
      <c r="AC104" s="1233"/>
      <c r="AD104" s="1235"/>
      <c r="AE104" s="1235"/>
      <c r="AF104" s="1235"/>
      <c r="AG104" s="1233"/>
      <c r="AH104" s="1233"/>
      <c r="AI104" s="1233"/>
      <c r="AJ104" s="1233"/>
      <c r="AK104" s="1233"/>
      <c r="AL104" s="1234">
        <f t="shared" si="13"/>
        <v>0</v>
      </c>
      <c r="AM104" s="1400"/>
      <c r="AN104" s="1237"/>
      <c r="AO104" s="1237"/>
      <c r="AP104" s="1237"/>
      <c r="AQ104" s="1237"/>
      <c r="AR104" s="1237"/>
      <c r="AS104" s="1237"/>
      <c r="AT104" s="1237"/>
      <c r="AU104" s="1237"/>
      <c r="AV104" s="1237"/>
      <c r="AW104" s="1237"/>
      <c r="AX104" s="1237"/>
      <c r="AY104" s="1237"/>
      <c r="AZ104" s="1237"/>
      <c r="BA104" s="1237"/>
      <c r="BB104" s="1237"/>
      <c r="BC104" s="1237"/>
      <c r="BD104" s="1237"/>
      <c r="BE104" s="1237"/>
      <c r="BF104" s="1237"/>
      <c r="BG104" s="1237"/>
      <c r="BH104" s="1237"/>
      <c r="BI104" s="1237"/>
      <c r="BJ104" s="1237"/>
      <c r="BK104" s="1237"/>
      <c r="BL104" s="1237"/>
      <c r="BM104" s="1237"/>
      <c r="BN104" s="1237"/>
      <c r="BO104" s="1237"/>
      <c r="BP104" s="1237"/>
      <c r="BQ104" s="1237"/>
      <c r="BR104" s="1237"/>
      <c r="BS104" s="1237"/>
      <c r="BT104" s="1237"/>
      <c r="BU104" s="1237"/>
      <c r="BV104" s="1237"/>
      <c r="BW104" s="1237"/>
      <c r="BX104" s="1237"/>
      <c r="BY104" s="1237"/>
      <c r="BZ104" s="1237"/>
      <c r="CA104" s="1237"/>
      <c r="CB104" s="1237"/>
      <c r="CC104" s="1237"/>
      <c r="CD104" s="1237"/>
      <c r="CE104" s="1237"/>
      <c r="CF104" s="1237"/>
      <c r="CG104" s="1237"/>
      <c r="CH104" s="1237"/>
      <c r="CI104" s="1237"/>
      <c r="CJ104" s="1239">
        <f t="shared" si="14"/>
        <v>0</v>
      </c>
    </row>
    <row r="105" spans="4:88">
      <c r="D105" s="1223"/>
      <c r="E105" s="1223"/>
      <c r="F105" s="1229"/>
      <c r="G105" s="1223"/>
      <c r="H105" s="1223"/>
      <c r="I105" s="1223"/>
      <c r="J105" s="1223"/>
      <c r="K105" s="1223"/>
      <c r="L105" s="1228"/>
      <c r="M105" s="1223"/>
      <c r="N105" s="1223"/>
      <c r="O105" s="1244"/>
      <c r="P105" s="1223"/>
      <c r="Q105" s="1223"/>
      <c r="R105" s="1223"/>
      <c r="S105" s="1225"/>
      <c r="T105" s="1240"/>
      <c r="U105" s="250"/>
      <c r="V105" s="1400"/>
      <c r="W105" s="1232"/>
      <c r="X105" s="1233"/>
      <c r="Y105" s="1233"/>
      <c r="Z105" s="1233"/>
      <c r="AA105" s="1233"/>
      <c r="AB105" s="1235"/>
      <c r="AC105" s="1233"/>
      <c r="AD105" s="1235"/>
      <c r="AE105" s="1235"/>
      <c r="AF105" s="1235"/>
      <c r="AG105" s="1233"/>
      <c r="AH105" s="1233"/>
      <c r="AI105" s="1233"/>
      <c r="AJ105" s="1233"/>
      <c r="AK105" s="1233"/>
      <c r="AL105" s="1234">
        <f t="shared" si="13"/>
        <v>0</v>
      </c>
      <c r="AM105" s="1400"/>
      <c r="AN105" s="1237"/>
      <c r="AO105" s="1237"/>
      <c r="AP105" s="1237"/>
      <c r="AQ105" s="1237"/>
      <c r="AR105" s="1237"/>
      <c r="AS105" s="1237"/>
      <c r="AT105" s="1237"/>
      <c r="AU105" s="1237"/>
      <c r="AV105" s="1237"/>
      <c r="AW105" s="1237"/>
      <c r="AX105" s="1237"/>
      <c r="AY105" s="1237"/>
      <c r="AZ105" s="1237"/>
      <c r="BA105" s="1237"/>
      <c r="BB105" s="1237"/>
      <c r="BC105" s="1237"/>
      <c r="BD105" s="1237"/>
      <c r="BE105" s="1237"/>
      <c r="BF105" s="1237"/>
      <c r="BG105" s="1237"/>
      <c r="BH105" s="1237"/>
      <c r="BI105" s="1237"/>
      <c r="BJ105" s="1237"/>
      <c r="BK105" s="1237"/>
      <c r="BL105" s="1237"/>
      <c r="BM105" s="1237"/>
      <c r="BN105" s="1237"/>
      <c r="BO105" s="1237"/>
      <c r="BP105" s="1237"/>
      <c r="BQ105" s="1237"/>
      <c r="BR105" s="1237"/>
      <c r="BS105" s="1237"/>
      <c r="BT105" s="1237"/>
      <c r="BU105" s="1237"/>
      <c r="BV105" s="1237"/>
      <c r="BW105" s="1237"/>
      <c r="BX105" s="1237"/>
      <c r="BY105" s="1237"/>
      <c r="BZ105" s="1237"/>
      <c r="CA105" s="1237"/>
      <c r="CB105" s="1237"/>
      <c r="CC105" s="1237"/>
      <c r="CD105" s="1237"/>
      <c r="CE105" s="1237"/>
      <c r="CF105" s="1237"/>
      <c r="CG105" s="1237"/>
      <c r="CH105" s="1237"/>
      <c r="CI105" s="1237"/>
      <c r="CJ105" s="1239">
        <f t="shared" si="14"/>
        <v>0</v>
      </c>
    </row>
    <row r="106" spans="4:88">
      <c r="D106" s="1223"/>
      <c r="E106" s="1223"/>
      <c r="F106" s="1229"/>
      <c r="G106" s="1223"/>
      <c r="H106" s="1223"/>
      <c r="I106" s="1223"/>
      <c r="J106" s="1223"/>
      <c r="K106" s="1223"/>
      <c r="L106" s="1228"/>
      <c r="M106" s="1223"/>
      <c r="N106" s="1223"/>
      <c r="O106" s="1244"/>
      <c r="P106" s="1223"/>
      <c r="Q106" s="1223"/>
      <c r="R106" s="1223"/>
      <c r="S106" s="1225"/>
      <c r="T106" s="1240"/>
      <c r="U106" s="250"/>
      <c r="V106" s="1400"/>
      <c r="W106" s="1232"/>
      <c r="X106" s="1233"/>
      <c r="Y106" s="1233"/>
      <c r="Z106" s="1233"/>
      <c r="AA106" s="1233"/>
      <c r="AB106" s="1235"/>
      <c r="AC106" s="1233"/>
      <c r="AD106" s="1235"/>
      <c r="AE106" s="1235"/>
      <c r="AF106" s="1235"/>
      <c r="AG106" s="1233"/>
      <c r="AH106" s="1233"/>
      <c r="AI106" s="1233"/>
      <c r="AJ106" s="1233"/>
      <c r="AK106" s="1233"/>
      <c r="AL106" s="1234">
        <f t="shared" si="13"/>
        <v>0</v>
      </c>
      <c r="AM106" s="1400"/>
      <c r="AN106" s="1237"/>
      <c r="AO106" s="1237"/>
      <c r="AP106" s="1237"/>
      <c r="AQ106" s="1237"/>
      <c r="AR106" s="1237"/>
      <c r="AS106" s="1237"/>
      <c r="AT106" s="1237"/>
      <c r="AU106" s="1237"/>
      <c r="AV106" s="1237"/>
      <c r="AW106" s="1237"/>
      <c r="AX106" s="1237"/>
      <c r="AY106" s="1237"/>
      <c r="AZ106" s="1237"/>
      <c r="BA106" s="1237"/>
      <c r="BB106" s="1237"/>
      <c r="BC106" s="1237"/>
      <c r="BD106" s="1237"/>
      <c r="BE106" s="1237"/>
      <c r="BF106" s="1237"/>
      <c r="BG106" s="1237"/>
      <c r="BH106" s="1237"/>
      <c r="BI106" s="1237"/>
      <c r="BJ106" s="1237"/>
      <c r="BK106" s="1237"/>
      <c r="BL106" s="1237"/>
      <c r="BM106" s="1237"/>
      <c r="BN106" s="1237"/>
      <c r="BO106" s="1237"/>
      <c r="BP106" s="1237"/>
      <c r="BQ106" s="1237"/>
      <c r="BR106" s="1237"/>
      <c r="BS106" s="1237"/>
      <c r="BT106" s="1237"/>
      <c r="BU106" s="1237"/>
      <c r="BV106" s="1237"/>
      <c r="BW106" s="1237"/>
      <c r="BX106" s="1237"/>
      <c r="BY106" s="1237"/>
      <c r="BZ106" s="1237"/>
      <c r="CA106" s="1237"/>
      <c r="CB106" s="1237"/>
      <c r="CC106" s="1237"/>
      <c r="CD106" s="1237"/>
      <c r="CE106" s="1237"/>
      <c r="CF106" s="1237"/>
      <c r="CG106" s="1237"/>
      <c r="CH106" s="1237"/>
      <c r="CI106" s="1237"/>
      <c r="CJ106" s="1239">
        <f t="shared" si="14"/>
        <v>0</v>
      </c>
    </row>
    <row r="107" spans="4:88">
      <c r="D107" s="1223"/>
      <c r="E107" s="1223"/>
      <c r="F107" s="1229"/>
      <c r="G107" s="1223"/>
      <c r="H107" s="1223"/>
      <c r="I107" s="1223"/>
      <c r="J107" s="1223"/>
      <c r="K107" s="1223"/>
      <c r="L107" s="1228"/>
      <c r="M107" s="1223"/>
      <c r="N107" s="1223"/>
      <c r="O107" s="1244"/>
      <c r="P107" s="1223"/>
      <c r="Q107" s="1223"/>
      <c r="R107" s="1223"/>
      <c r="S107" s="1225"/>
      <c r="T107" s="1240"/>
      <c r="U107" s="250"/>
      <c r="V107" s="1400"/>
      <c r="W107" s="1232"/>
      <c r="X107" s="1233"/>
      <c r="Y107" s="1233"/>
      <c r="Z107" s="1233"/>
      <c r="AA107" s="1233"/>
      <c r="AB107" s="1235"/>
      <c r="AC107" s="1233"/>
      <c r="AD107" s="1235"/>
      <c r="AE107" s="1235"/>
      <c r="AF107" s="1235"/>
      <c r="AG107" s="1233"/>
      <c r="AH107" s="1233"/>
      <c r="AI107" s="1233"/>
      <c r="AJ107" s="1233"/>
      <c r="AK107" s="1233"/>
      <c r="AL107" s="1234">
        <f t="shared" si="13"/>
        <v>0</v>
      </c>
      <c r="AM107" s="1400"/>
      <c r="AN107" s="1237"/>
      <c r="AO107" s="1237"/>
      <c r="AP107" s="1237"/>
      <c r="AQ107" s="1237"/>
      <c r="AR107" s="1237"/>
      <c r="AS107" s="1237"/>
      <c r="AT107" s="1237"/>
      <c r="AU107" s="1237"/>
      <c r="AV107" s="1237"/>
      <c r="AW107" s="1237"/>
      <c r="AX107" s="1237"/>
      <c r="AY107" s="1237"/>
      <c r="AZ107" s="1237"/>
      <c r="BA107" s="1237"/>
      <c r="BB107" s="1237"/>
      <c r="BC107" s="1237"/>
      <c r="BD107" s="1237"/>
      <c r="BE107" s="1237"/>
      <c r="BF107" s="1237"/>
      <c r="BG107" s="1237"/>
      <c r="BH107" s="1237"/>
      <c r="BI107" s="1237"/>
      <c r="BJ107" s="1237"/>
      <c r="BK107" s="1237"/>
      <c r="BL107" s="1237"/>
      <c r="BM107" s="1237"/>
      <c r="BN107" s="1237"/>
      <c r="BO107" s="1237"/>
      <c r="BP107" s="1237"/>
      <c r="BQ107" s="1237"/>
      <c r="BR107" s="1237"/>
      <c r="BS107" s="1237"/>
      <c r="BT107" s="1237"/>
      <c r="BU107" s="1237"/>
      <c r="BV107" s="1237"/>
      <c r="BW107" s="1237"/>
      <c r="BX107" s="1237"/>
      <c r="BY107" s="1237"/>
      <c r="BZ107" s="1237"/>
      <c r="CA107" s="1237"/>
      <c r="CB107" s="1237"/>
      <c r="CC107" s="1237"/>
      <c r="CD107" s="1237"/>
      <c r="CE107" s="1237"/>
      <c r="CF107" s="1237"/>
      <c r="CG107" s="1237"/>
      <c r="CH107" s="1237"/>
      <c r="CI107" s="1237"/>
      <c r="CJ107" s="1239">
        <f t="shared" si="14"/>
        <v>0</v>
      </c>
    </row>
    <row r="108" spans="4:88">
      <c r="D108" s="1223"/>
      <c r="E108" s="1223"/>
      <c r="F108" s="1229"/>
      <c r="G108" s="1223"/>
      <c r="H108" s="1223"/>
      <c r="I108" s="1223"/>
      <c r="J108" s="1223"/>
      <c r="K108" s="1223"/>
      <c r="L108" s="1228"/>
      <c r="M108" s="1223"/>
      <c r="N108" s="1223"/>
      <c r="O108" s="1244"/>
      <c r="P108" s="1223"/>
      <c r="Q108" s="1223"/>
      <c r="R108" s="1223"/>
      <c r="S108" s="1225"/>
      <c r="T108" s="1240"/>
      <c r="U108" s="250"/>
      <c r="V108" s="1400"/>
      <c r="W108" s="1232"/>
      <c r="X108" s="1233"/>
      <c r="Y108" s="1233"/>
      <c r="Z108" s="1233"/>
      <c r="AA108" s="1233"/>
      <c r="AB108" s="1235"/>
      <c r="AC108" s="1233"/>
      <c r="AD108" s="1235"/>
      <c r="AE108" s="1235"/>
      <c r="AF108" s="1235"/>
      <c r="AG108" s="1233"/>
      <c r="AH108" s="1233"/>
      <c r="AI108" s="1233"/>
      <c r="AJ108" s="1233"/>
      <c r="AK108" s="1233"/>
      <c r="AL108" s="1234">
        <f t="shared" si="13"/>
        <v>0</v>
      </c>
      <c r="AM108" s="1400"/>
      <c r="AN108" s="1237"/>
      <c r="AO108" s="1237"/>
      <c r="AP108" s="1237"/>
      <c r="AQ108" s="1237"/>
      <c r="AR108" s="1237"/>
      <c r="AS108" s="1237"/>
      <c r="AT108" s="1237"/>
      <c r="AU108" s="1237"/>
      <c r="AV108" s="1237"/>
      <c r="AW108" s="1237"/>
      <c r="AX108" s="1237"/>
      <c r="AY108" s="1237"/>
      <c r="AZ108" s="1237"/>
      <c r="BA108" s="1237"/>
      <c r="BB108" s="1237"/>
      <c r="BC108" s="1237"/>
      <c r="BD108" s="1237"/>
      <c r="BE108" s="1237"/>
      <c r="BF108" s="1237"/>
      <c r="BG108" s="1237"/>
      <c r="BH108" s="1237"/>
      <c r="BI108" s="1237"/>
      <c r="BJ108" s="1237"/>
      <c r="BK108" s="1237"/>
      <c r="BL108" s="1237"/>
      <c r="BM108" s="1237"/>
      <c r="BN108" s="1237"/>
      <c r="BO108" s="1237"/>
      <c r="BP108" s="1237"/>
      <c r="BQ108" s="1237"/>
      <c r="BR108" s="1237"/>
      <c r="BS108" s="1237"/>
      <c r="BT108" s="1237"/>
      <c r="BU108" s="1237"/>
      <c r="BV108" s="1237"/>
      <c r="BW108" s="1237"/>
      <c r="BX108" s="1237"/>
      <c r="BY108" s="1237"/>
      <c r="BZ108" s="1237"/>
      <c r="CA108" s="1237"/>
      <c r="CB108" s="1237"/>
      <c r="CC108" s="1237"/>
      <c r="CD108" s="1237"/>
      <c r="CE108" s="1237"/>
      <c r="CF108" s="1237"/>
      <c r="CG108" s="1237"/>
      <c r="CH108" s="1237"/>
      <c r="CI108" s="1237"/>
      <c r="CJ108" s="1239">
        <f t="shared" si="14"/>
        <v>0</v>
      </c>
    </row>
    <row r="109" spans="4:88">
      <c r="D109" s="1223"/>
      <c r="E109" s="1223"/>
      <c r="F109" s="1229"/>
      <c r="G109" s="1223"/>
      <c r="H109" s="1223"/>
      <c r="I109" s="1223"/>
      <c r="J109" s="1223"/>
      <c r="K109" s="1223"/>
      <c r="L109" s="1228"/>
      <c r="M109" s="1223"/>
      <c r="N109" s="1223"/>
      <c r="O109" s="1244"/>
      <c r="P109" s="1223"/>
      <c r="Q109" s="1223"/>
      <c r="R109" s="1223"/>
      <c r="S109" s="1225"/>
      <c r="T109" s="1240"/>
      <c r="U109" s="250"/>
      <c r="V109" s="1400"/>
      <c r="W109" s="1232"/>
      <c r="X109" s="1233"/>
      <c r="Y109" s="1233"/>
      <c r="Z109" s="1233"/>
      <c r="AA109" s="1233"/>
      <c r="AB109" s="1235"/>
      <c r="AC109" s="1233"/>
      <c r="AD109" s="1235"/>
      <c r="AE109" s="1235"/>
      <c r="AF109" s="1235"/>
      <c r="AG109" s="1233"/>
      <c r="AH109" s="1233"/>
      <c r="AI109" s="1233"/>
      <c r="AJ109" s="1233"/>
      <c r="AK109" s="1233"/>
      <c r="AL109" s="1234">
        <f t="shared" si="13"/>
        <v>0</v>
      </c>
      <c r="AM109" s="1400"/>
      <c r="AN109" s="1237"/>
      <c r="AO109" s="1237"/>
      <c r="AP109" s="1237"/>
      <c r="AQ109" s="1237"/>
      <c r="AR109" s="1237"/>
      <c r="AS109" s="1237"/>
      <c r="AT109" s="1237"/>
      <c r="AU109" s="1237"/>
      <c r="AV109" s="1237"/>
      <c r="AW109" s="1237"/>
      <c r="AX109" s="1237"/>
      <c r="AY109" s="1237"/>
      <c r="AZ109" s="1237"/>
      <c r="BA109" s="1237"/>
      <c r="BB109" s="1237"/>
      <c r="BC109" s="1237"/>
      <c r="BD109" s="1237"/>
      <c r="BE109" s="1237"/>
      <c r="BF109" s="1237"/>
      <c r="BG109" s="1237"/>
      <c r="BH109" s="1237"/>
      <c r="BI109" s="1237"/>
      <c r="BJ109" s="1237"/>
      <c r="BK109" s="1237"/>
      <c r="BL109" s="1237"/>
      <c r="BM109" s="1237"/>
      <c r="BN109" s="1237"/>
      <c r="BO109" s="1237"/>
      <c r="BP109" s="1237"/>
      <c r="BQ109" s="1237"/>
      <c r="BR109" s="1237"/>
      <c r="BS109" s="1237"/>
      <c r="BT109" s="1237"/>
      <c r="BU109" s="1237"/>
      <c r="BV109" s="1237"/>
      <c r="BW109" s="1237"/>
      <c r="BX109" s="1237"/>
      <c r="BY109" s="1237"/>
      <c r="BZ109" s="1237"/>
      <c r="CA109" s="1237"/>
      <c r="CB109" s="1237"/>
      <c r="CC109" s="1237"/>
      <c r="CD109" s="1237"/>
      <c r="CE109" s="1237"/>
      <c r="CF109" s="1237"/>
      <c r="CG109" s="1237"/>
      <c r="CH109" s="1237"/>
      <c r="CI109" s="1237"/>
      <c r="CJ109" s="1239">
        <f t="shared" si="14"/>
        <v>0</v>
      </c>
    </row>
    <row r="110" spans="4:88">
      <c r="D110" s="1223"/>
      <c r="E110" s="1223"/>
      <c r="F110" s="1229"/>
      <c r="G110" s="1223"/>
      <c r="H110" s="1223"/>
      <c r="I110" s="1223"/>
      <c r="J110" s="1223"/>
      <c r="K110" s="1223"/>
      <c r="L110" s="1228"/>
      <c r="M110" s="1223"/>
      <c r="N110" s="1223"/>
      <c r="O110" s="1244"/>
      <c r="P110" s="1223"/>
      <c r="Q110" s="1223"/>
      <c r="R110" s="1223"/>
      <c r="S110" s="1225"/>
      <c r="T110" s="1240"/>
      <c r="U110" s="250"/>
      <c r="V110" s="1400"/>
      <c r="W110" s="1232"/>
      <c r="X110" s="1233"/>
      <c r="Y110" s="1233"/>
      <c r="Z110" s="1233"/>
      <c r="AA110" s="1233"/>
      <c r="AB110" s="1235"/>
      <c r="AC110" s="1233"/>
      <c r="AD110" s="1235"/>
      <c r="AE110" s="1235"/>
      <c r="AF110" s="1235"/>
      <c r="AG110" s="1233"/>
      <c r="AH110" s="1233"/>
      <c r="AI110" s="1233"/>
      <c r="AJ110" s="1233"/>
      <c r="AK110" s="1233"/>
      <c r="AL110" s="1234">
        <f t="shared" si="13"/>
        <v>0</v>
      </c>
      <c r="AM110" s="1400"/>
      <c r="AN110" s="1237"/>
      <c r="AO110" s="1237"/>
      <c r="AP110" s="1237"/>
      <c r="AQ110" s="1237"/>
      <c r="AR110" s="1237"/>
      <c r="AS110" s="1237"/>
      <c r="AT110" s="1237"/>
      <c r="AU110" s="1237"/>
      <c r="AV110" s="1237"/>
      <c r="AW110" s="1237"/>
      <c r="AX110" s="1237"/>
      <c r="AY110" s="1237"/>
      <c r="AZ110" s="1237"/>
      <c r="BA110" s="1237"/>
      <c r="BB110" s="1237"/>
      <c r="BC110" s="1237"/>
      <c r="BD110" s="1237"/>
      <c r="BE110" s="1237"/>
      <c r="BF110" s="1237"/>
      <c r="BG110" s="1237"/>
      <c r="BH110" s="1237"/>
      <c r="BI110" s="1237"/>
      <c r="BJ110" s="1237"/>
      <c r="BK110" s="1237"/>
      <c r="BL110" s="1237"/>
      <c r="BM110" s="1237"/>
      <c r="BN110" s="1237"/>
      <c r="BO110" s="1237"/>
      <c r="BP110" s="1237"/>
      <c r="BQ110" s="1237"/>
      <c r="BR110" s="1237"/>
      <c r="BS110" s="1237"/>
      <c r="BT110" s="1237"/>
      <c r="BU110" s="1237"/>
      <c r="BV110" s="1237"/>
      <c r="BW110" s="1237"/>
      <c r="BX110" s="1237"/>
      <c r="BY110" s="1237"/>
      <c r="BZ110" s="1237"/>
      <c r="CA110" s="1237"/>
      <c r="CB110" s="1237"/>
      <c r="CC110" s="1237"/>
      <c r="CD110" s="1237"/>
      <c r="CE110" s="1237"/>
      <c r="CF110" s="1237"/>
      <c r="CG110" s="1237"/>
      <c r="CH110" s="1237"/>
      <c r="CI110" s="1237"/>
      <c r="CJ110" s="1239">
        <f t="shared" si="14"/>
        <v>0</v>
      </c>
    </row>
    <row r="111" spans="4:88">
      <c r="D111" s="1223"/>
      <c r="E111" s="1223"/>
      <c r="F111" s="1229"/>
      <c r="G111" s="1223"/>
      <c r="H111" s="1223"/>
      <c r="I111" s="1223"/>
      <c r="J111" s="1223"/>
      <c r="K111" s="1223"/>
      <c r="L111" s="1228"/>
      <c r="M111" s="1223"/>
      <c r="N111" s="1223"/>
      <c r="O111" s="1244"/>
      <c r="P111" s="1223"/>
      <c r="Q111" s="1223"/>
      <c r="R111" s="1223"/>
      <c r="S111" s="1225"/>
      <c r="T111" s="1240"/>
      <c r="U111" s="250"/>
      <c r="V111" s="1400"/>
      <c r="W111" s="1232"/>
      <c r="X111" s="1233"/>
      <c r="Y111" s="1233"/>
      <c r="Z111" s="1233"/>
      <c r="AA111" s="1233"/>
      <c r="AB111" s="1235"/>
      <c r="AC111" s="1233"/>
      <c r="AD111" s="1235"/>
      <c r="AE111" s="1235"/>
      <c r="AF111" s="1235"/>
      <c r="AG111" s="1233"/>
      <c r="AH111" s="1233"/>
      <c r="AI111" s="1233"/>
      <c r="AJ111" s="1233"/>
      <c r="AK111" s="1233"/>
      <c r="AL111" s="1234">
        <f t="shared" si="13"/>
        <v>0</v>
      </c>
      <c r="AM111" s="1400"/>
      <c r="AN111" s="1237"/>
      <c r="AO111" s="1237"/>
      <c r="AP111" s="1237"/>
      <c r="AQ111" s="1237"/>
      <c r="AR111" s="1237"/>
      <c r="AS111" s="1237"/>
      <c r="AT111" s="1237"/>
      <c r="AU111" s="1237"/>
      <c r="AV111" s="1237"/>
      <c r="AW111" s="1237"/>
      <c r="AX111" s="1237"/>
      <c r="AY111" s="1237"/>
      <c r="AZ111" s="1237"/>
      <c r="BA111" s="1237"/>
      <c r="BB111" s="1237"/>
      <c r="BC111" s="1237"/>
      <c r="BD111" s="1237"/>
      <c r="BE111" s="1237"/>
      <c r="BF111" s="1237"/>
      <c r="BG111" s="1237"/>
      <c r="BH111" s="1237"/>
      <c r="BI111" s="1237"/>
      <c r="BJ111" s="1237"/>
      <c r="BK111" s="1237"/>
      <c r="BL111" s="1237"/>
      <c r="BM111" s="1237"/>
      <c r="BN111" s="1237"/>
      <c r="BO111" s="1237"/>
      <c r="BP111" s="1237"/>
      <c r="BQ111" s="1237"/>
      <c r="BR111" s="1237"/>
      <c r="BS111" s="1237"/>
      <c r="BT111" s="1237"/>
      <c r="BU111" s="1237"/>
      <c r="BV111" s="1237"/>
      <c r="BW111" s="1237"/>
      <c r="BX111" s="1237"/>
      <c r="BY111" s="1237"/>
      <c r="BZ111" s="1237"/>
      <c r="CA111" s="1237"/>
      <c r="CB111" s="1237"/>
      <c r="CC111" s="1237"/>
      <c r="CD111" s="1237"/>
      <c r="CE111" s="1237"/>
      <c r="CF111" s="1237"/>
      <c r="CG111" s="1237"/>
      <c r="CH111" s="1237"/>
      <c r="CI111" s="1237"/>
      <c r="CJ111" s="1239">
        <f t="shared" si="14"/>
        <v>0</v>
      </c>
    </row>
    <row r="112" spans="4:88">
      <c r="D112" s="1223"/>
      <c r="E112" s="1223"/>
      <c r="F112" s="1229"/>
      <c r="G112" s="1223"/>
      <c r="H112" s="1223"/>
      <c r="I112" s="1223"/>
      <c r="J112" s="1223"/>
      <c r="K112" s="1223"/>
      <c r="L112" s="1228"/>
      <c r="M112" s="1223"/>
      <c r="N112" s="1223"/>
      <c r="O112" s="1244"/>
      <c r="P112" s="1223"/>
      <c r="Q112" s="1223"/>
      <c r="R112" s="1223"/>
      <c r="S112" s="1225"/>
      <c r="T112" s="1240"/>
      <c r="U112" s="250"/>
      <c r="V112" s="1400"/>
      <c r="W112" s="1232"/>
      <c r="X112" s="1233"/>
      <c r="Y112" s="1233"/>
      <c r="Z112" s="1233"/>
      <c r="AA112" s="1233"/>
      <c r="AB112" s="1235"/>
      <c r="AC112" s="1233"/>
      <c r="AD112" s="1235"/>
      <c r="AE112" s="1235"/>
      <c r="AF112" s="1235"/>
      <c r="AG112" s="1233"/>
      <c r="AH112" s="1233"/>
      <c r="AI112" s="1233"/>
      <c r="AJ112" s="1233"/>
      <c r="AK112" s="1233"/>
      <c r="AL112" s="1234">
        <f t="shared" si="13"/>
        <v>0</v>
      </c>
      <c r="AM112" s="1400"/>
      <c r="AN112" s="1237"/>
      <c r="AO112" s="1237"/>
      <c r="AP112" s="1237"/>
      <c r="AQ112" s="1237"/>
      <c r="AR112" s="1237"/>
      <c r="AS112" s="1237"/>
      <c r="AT112" s="1237"/>
      <c r="AU112" s="1237"/>
      <c r="AV112" s="1237"/>
      <c r="AW112" s="1237"/>
      <c r="AX112" s="1237"/>
      <c r="AY112" s="1237"/>
      <c r="AZ112" s="1237"/>
      <c r="BA112" s="1237"/>
      <c r="BB112" s="1237"/>
      <c r="BC112" s="1237"/>
      <c r="BD112" s="1237"/>
      <c r="BE112" s="1237"/>
      <c r="BF112" s="1237"/>
      <c r="BG112" s="1237"/>
      <c r="BH112" s="1237"/>
      <c r="BI112" s="1237"/>
      <c r="BJ112" s="1237"/>
      <c r="BK112" s="1237"/>
      <c r="BL112" s="1237"/>
      <c r="BM112" s="1237"/>
      <c r="BN112" s="1237"/>
      <c r="BO112" s="1237"/>
      <c r="BP112" s="1237"/>
      <c r="BQ112" s="1237"/>
      <c r="BR112" s="1237"/>
      <c r="BS112" s="1237"/>
      <c r="BT112" s="1237"/>
      <c r="BU112" s="1237"/>
      <c r="BV112" s="1237"/>
      <c r="BW112" s="1237"/>
      <c r="BX112" s="1237"/>
      <c r="BY112" s="1237"/>
      <c r="BZ112" s="1237"/>
      <c r="CA112" s="1237"/>
      <c r="CB112" s="1237"/>
      <c r="CC112" s="1237"/>
      <c r="CD112" s="1237"/>
      <c r="CE112" s="1237"/>
      <c r="CF112" s="1237"/>
      <c r="CG112" s="1237"/>
      <c r="CH112" s="1237"/>
      <c r="CI112" s="1237"/>
      <c r="CJ112" s="1239">
        <f t="shared" si="14"/>
        <v>0</v>
      </c>
    </row>
    <row r="113" spans="4:88">
      <c r="D113" s="1223"/>
      <c r="E113" s="1223"/>
      <c r="F113" s="1229"/>
      <c r="G113" s="1223"/>
      <c r="H113" s="1223"/>
      <c r="I113" s="1223"/>
      <c r="J113" s="1223"/>
      <c r="K113" s="1223"/>
      <c r="L113" s="1228"/>
      <c r="M113" s="1223"/>
      <c r="N113" s="1223"/>
      <c r="O113" s="1244"/>
      <c r="P113" s="1223"/>
      <c r="Q113" s="1223"/>
      <c r="R113" s="1223"/>
      <c r="S113" s="1225"/>
      <c r="T113" s="1240"/>
      <c r="U113" s="250"/>
      <c r="V113" s="1400"/>
      <c r="W113" s="1232"/>
      <c r="X113" s="1233"/>
      <c r="Y113" s="1233"/>
      <c r="Z113" s="1233"/>
      <c r="AA113" s="1233"/>
      <c r="AB113" s="1235"/>
      <c r="AC113" s="1233"/>
      <c r="AD113" s="1235"/>
      <c r="AE113" s="1235"/>
      <c r="AF113" s="1235"/>
      <c r="AG113" s="1233"/>
      <c r="AH113" s="1233"/>
      <c r="AI113" s="1233"/>
      <c r="AJ113" s="1233"/>
      <c r="AK113" s="1233"/>
      <c r="AL113" s="1234">
        <f t="shared" si="13"/>
        <v>0</v>
      </c>
      <c r="AM113" s="1400"/>
      <c r="AN113" s="1237"/>
      <c r="AO113" s="1237"/>
      <c r="AP113" s="1237"/>
      <c r="AQ113" s="1237"/>
      <c r="AR113" s="1237"/>
      <c r="AS113" s="1237"/>
      <c r="AT113" s="1237"/>
      <c r="AU113" s="1237"/>
      <c r="AV113" s="1237"/>
      <c r="AW113" s="1237"/>
      <c r="AX113" s="1237"/>
      <c r="AY113" s="1237"/>
      <c r="AZ113" s="1237"/>
      <c r="BA113" s="1237"/>
      <c r="BB113" s="1237"/>
      <c r="BC113" s="1237"/>
      <c r="BD113" s="1237"/>
      <c r="BE113" s="1237"/>
      <c r="BF113" s="1237"/>
      <c r="BG113" s="1237"/>
      <c r="BH113" s="1237"/>
      <c r="BI113" s="1237"/>
      <c r="BJ113" s="1237"/>
      <c r="BK113" s="1237"/>
      <c r="BL113" s="1237"/>
      <c r="BM113" s="1237"/>
      <c r="BN113" s="1237"/>
      <c r="BO113" s="1237"/>
      <c r="BP113" s="1237"/>
      <c r="BQ113" s="1237"/>
      <c r="BR113" s="1237"/>
      <c r="BS113" s="1237"/>
      <c r="BT113" s="1237"/>
      <c r="BU113" s="1237"/>
      <c r="BV113" s="1237"/>
      <c r="BW113" s="1237"/>
      <c r="BX113" s="1237"/>
      <c r="BY113" s="1237"/>
      <c r="BZ113" s="1237"/>
      <c r="CA113" s="1237"/>
      <c r="CB113" s="1237"/>
      <c r="CC113" s="1237"/>
      <c r="CD113" s="1237"/>
      <c r="CE113" s="1237"/>
      <c r="CF113" s="1237"/>
      <c r="CG113" s="1237"/>
      <c r="CH113" s="1237"/>
      <c r="CI113" s="1237"/>
      <c r="CJ113" s="1239">
        <f t="shared" si="14"/>
        <v>0</v>
      </c>
    </row>
    <row r="114" spans="4:88">
      <c r="D114" s="1223"/>
      <c r="E114" s="1223"/>
      <c r="F114" s="1229"/>
      <c r="G114" s="1223"/>
      <c r="H114" s="1223"/>
      <c r="I114" s="1223"/>
      <c r="J114" s="1223"/>
      <c r="K114" s="1223"/>
      <c r="L114" s="1228"/>
      <c r="M114" s="1223"/>
      <c r="N114" s="1223"/>
      <c r="O114" s="1244"/>
      <c r="P114" s="1223"/>
      <c r="Q114" s="1223"/>
      <c r="R114" s="1223"/>
      <c r="S114" s="1225"/>
      <c r="T114" s="1240"/>
      <c r="U114" s="250"/>
      <c r="V114" s="1400"/>
      <c r="W114" s="1232"/>
      <c r="X114" s="1233"/>
      <c r="Y114" s="1233"/>
      <c r="Z114" s="1233"/>
      <c r="AA114" s="1233"/>
      <c r="AB114" s="1235"/>
      <c r="AC114" s="1233"/>
      <c r="AD114" s="1235"/>
      <c r="AE114" s="1235"/>
      <c r="AF114" s="1235"/>
      <c r="AG114" s="1233"/>
      <c r="AH114" s="1233"/>
      <c r="AI114" s="1233"/>
      <c r="AJ114" s="1233"/>
      <c r="AK114" s="1233"/>
      <c r="AL114" s="1234">
        <f t="shared" si="13"/>
        <v>0</v>
      </c>
      <c r="AM114" s="1400"/>
      <c r="AN114" s="1237"/>
      <c r="AO114" s="1237"/>
      <c r="AP114" s="1237"/>
      <c r="AQ114" s="1237"/>
      <c r="AR114" s="1237"/>
      <c r="AS114" s="1237"/>
      <c r="AT114" s="1237"/>
      <c r="AU114" s="1237"/>
      <c r="AV114" s="1237"/>
      <c r="AW114" s="1237"/>
      <c r="AX114" s="1237"/>
      <c r="AY114" s="1237"/>
      <c r="AZ114" s="1237"/>
      <c r="BA114" s="1237"/>
      <c r="BB114" s="1237"/>
      <c r="BC114" s="1237"/>
      <c r="BD114" s="1237"/>
      <c r="BE114" s="1237"/>
      <c r="BF114" s="1237"/>
      <c r="BG114" s="1237"/>
      <c r="BH114" s="1237"/>
      <c r="BI114" s="1237"/>
      <c r="BJ114" s="1237"/>
      <c r="BK114" s="1237"/>
      <c r="BL114" s="1237"/>
      <c r="BM114" s="1237"/>
      <c r="BN114" s="1237"/>
      <c r="BO114" s="1237"/>
      <c r="BP114" s="1237"/>
      <c r="BQ114" s="1237"/>
      <c r="BR114" s="1237"/>
      <c r="BS114" s="1237"/>
      <c r="BT114" s="1237"/>
      <c r="BU114" s="1237"/>
      <c r="BV114" s="1237"/>
      <c r="BW114" s="1237"/>
      <c r="BX114" s="1237"/>
      <c r="BY114" s="1237"/>
      <c r="BZ114" s="1237"/>
      <c r="CA114" s="1237"/>
      <c r="CB114" s="1237"/>
      <c r="CC114" s="1237"/>
      <c r="CD114" s="1237"/>
      <c r="CE114" s="1237"/>
      <c r="CF114" s="1237"/>
      <c r="CG114" s="1237"/>
      <c r="CH114" s="1237"/>
      <c r="CI114" s="1237"/>
      <c r="CJ114" s="1239">
        <f t="shared" si="14"/>
        <v>0</v>
      </c>
    </row>
    <row r="115" spans="4:88">
      <c r="D115" s="1223"/>
      <c r="E115" s="1223"/>
      <c r="F115" s="1229"/>
      <c r="G115" s="1223"/>
      <c r="H115" s="1223"/>
      <c r="I115" s="1223"/>
      <c r="J115" s="1223"/>
      <c r="K115" s="1223"/>
      <c r="L115" s="1228"/>
      <c r="M115" s="1223"/>
      <c r="N115" s="1223"/>
      <c r="O115" s="1244"/>
      <c r="P115" s="1223"/>
      <c r="Q115" s="1223"/>
      <c r="R115" s="1223"/>
      <c r="S115" s="1225"/>
      <c r="T115" s="1240"/>
      <c r="U115" s="250"/>
      <c r="V115" s="1400"/>
      <c r="W115" s="1232"/>
      <c r="X115" s="1233"/>
      <c r="Y115" s="1233"/>
      <c r="Z115" s="1233"/>
      <c r="AA115" s="1233"/>
      <c r="AB115" s="1235"/>
      <c r="AC115" s="1233"/>
      <c r="AD115" s="1235"/>
      <c r="AE115" s="1235"/>
      <c r="AF115" s="1235"/>
      <c r="AG115" s="1233"/>
      <c r="AH115" s="1233"/>
      <c r="AI115" s="1233"/>
      <c r="AJ115" s="1233"/>
      <c r="AK115" s="1233"/>
      <c r="AL115" s="1234">
        <f t="shared" si="13"/>
        <v>0</v>
      </c>
      <c r="AM115" s="1400"/>
      <c r="AN115" s="1237"/>
      <c r="AO115" s="1237"/>
      <c r="AP115" s="1237"/>
      <c r="AQ115" s="1237"/>
      <c r="AR115" s="1237"/>
      <c r="AS115" s="1237"/>
      <c r="AT115" s="1237"/>
      <c r="AU115" s="1237"/>
      <c r="AV115" s="1237"/>
      <c r="AW115" s="1237"/>
      <c r="AX115" s="1237"/>
      <c r="AY115" s="1237"/>
      <c r="AZ115" s="1237"/>
      <c r="BA115" s="1237"/>
      <c r="BB115" s="1237"/>
      <c r="BC115" s="1237"/>
      <c r="BD115" s="1237"/>
      <c r="BE115" s="1237"/>
      <c r="BF115" s="1237"/>
      <c r="BG115" s="1237"/>
      <c r="BH115" s="1237"/>
      <c r="BI115" s="1237"/>
      <c r="BJ115" s="1237"/>
      <c r="BK115" s="1237"/>
      <c r="BL115" s="1237"/>
      <c r="BM115" s="1237"/>
      <c r="BN115" s="1237"/>
      <c r="BO115" s="1237"/>
      <c r="BP115" s="1237"/>
      <c r="BQ115" s="1237"/>
      <c r="BR115" s="1237"/>
      <c r="BS115" s="1237"/>
      <c r="BT115" s="1237"/>
      <c r="BU115" s="1237"/>
      <c r="BV115" s="1237"/>
      <c r="BW115" s="1237"/>
      <c r="BX115" s="1237"/>
      <c r="BY115" s="1237"/>
      <c r="BZ115" s="1237"/>
      <c r="CA115" s="1237"/>
      <c r="CB115" s="1237"/>
      <c r="CC115" s="1237"/>
      <c r="CD115" s="1237"/>
      <c r="CE115" s="1237"/>
      <c r="CF115" s="1237"/>
      <c r="CG115" s="1237"/>
      <c r="CH115" s="1237"/>
      <c r="CI115" s="1237"/>
      <c r="CJ115" s="1239">
        <f t="shared" si="14"/>
        <v>0</v>
      </c>
    </row>
    <row r="116" spans="4:88">
      <c r="D116" s="1223"/>
      <c r="E116" s="1223"/>
      <c r="F116" s="1229"/>
      <c r="G116" s="1223"/>
      <c r="H116" s="1223"/>
      <c r="I116" s="1223"/>
      <c r="J116" s="1223"/>
      <c r="K116" s="1223"/>
      <c r="L116" s="1228"/>
      <c r="M116" s="1223"/>
      <c r="N116" s="1223"/>
      <c r="O116" s="1244"/>
      <c r="P116" s="1223"/>
      <c r="Q116" s="1223"/>
      <c r="R116" s="1223"/>
      <c r="S116" s="1225"/>
      <c r="T116" s="1240"/>
      <c r="U116" s="250"/>
      <c r="V116" s="1400"/>
      <c r="W116" s="1232"/>
      <c r="X116" s="1233"/>
      <c r="Y116" s="1233"/>
      <c r="Z116" s="1233"/>
      <c r="AA116" s="1233"/>
      <c r="AB116" s="1235"/>
      <c r="AC116" s="1233"/>
      <c r="AD116" s="1235"/>
      <c r="AE116" s="1235"/>
      <c r="AF116" s="1235"/>
      <c r="AG116" s="1233"/>
      <c r="AH116" s="1233"/>
      <c r="AI116" s="1233"/>
      <c r="AJ116" s="1233"/>
      <c r="AK116" s="1233"/>
      <c r="AL116" s="1234">
        <f t="shared" si="13"/>
        <v>0</v>
      </c>
      <c r="AM116" s="1400"/>
      <c r="AN116" s="1237"/>
      <c r="AO116" s="1237"/>
      <c r="AP116" s="1237"/>
      <c r="AQ116" s="1237"/>
      <c r="AR116" s="1237"/>
      <c r="AS116" s="1237"/>
      <c r="AT116" s="1237"/>
      <c r="AU116" s="1237"/>
      <c r="AV116" s="1237"/>
      <c r="AW116" s="1237"/>
      <c r="AX116" s="1237"/>
      <c r="AY116" s="1237"/>
      <c r="AZ116" s="1237"/>
      <c r="BA116" s="1237"/>
      <c r="BB116" s="1237"/>
      <c r="BC116" s="1237"/>
      <c r="BD116" s="1237"/>
      <c r="BE116" s="1237"/>
      <c r="BF116" s="1237"/>
      <c r="BG116" s="1237"/>
      <c r="BH116" s="1237"/>
      <c r="BI116" s="1237"/>
      <c r="BJ116" s="1237"/>
      <c r="BK116" s="1237"/>
      <c r="BL116" s="1237"/>
      <c r="BM116" s="1237"/>
      <c r="BN116" s="1237"/>
      <c r="BO116" s="1237"/>
      <c r="BP116" s="1237"/>
      <c r="BQ116" s="1237"/>
      <c r="BR116" s="1237"/>
      <c r="BS116" s="1237"/>
      <c r="BT116" s="1237"/>
      <c r="BU116" s="1237"/>
      <c r="BV116" s="1237"/>
      <c r="BW116" s="1237"/>
      <c r="BX116" s="1237"/>
      <c r="BY116" s="1237"/>
      <c r="BZ116" s="1237"/>
      <c r="CA116" s="1237"/>
      <c r="CB116" s="1237"/>
      <c r="CC116" s="1237"/>
      <c r="CD116" s="1237"/>
      <c r="CE116" s="1237"/>
      <c r="CF116" s="1237"/>
      <c r="CG116" s="1237"/>
      <c r="CH116" s="1237"/>
      <c r="CI116" s="1237"/>
      <c r="CJ116" s="1239">
        <f t="shared" si="14"/>
        <v>0</v>
      </c>
    </row>
    <row r="117" spans="4:88">
      <c r="D117" s="1223"/>
      <c r="E117" s="1223"/>
      <c r="F117" s="1229"/>
      <c r="G117" s="1223"/>
      <c r="H117" s="1223"/>
      <c r="I117" s="1223"/>
      <c r="J117" s="1223"/>
      <c r="K117" s="1223"/>
      <c r="L117" s="1228"/>
      <c r="M117" s="1223"/>
      <c r="N117" s="1223"/>
      <c r="O117" s="1244"/>
      <c r="P117" s="1223"/>
      <c r="Q117" s="1223"/>
      <c r="R117" s="1223"/>
      <c r="S117" s="1225"/>
      <c r="T117" s="1240"/>
      <c r="U117" s="250"/>
      <c r="V117" s="1400"/>
      <c r="W117" s="1232"/>
      <c r="X117" s="1233"/>
      <c r="Y117" s="1233"/>
      <c r="Z117" s="1233"/>
      <c r="AA117" s="1233"/>
      <c r="AB117" s="1235"/>
      <c r="AC117" s="1233"/>
      <c r="AD117" s="1235"/>
      <c r="AE117" s="1235"/>
      <c r="AF117" s="1235"/>
      <c r="AG117" s="1233"/>
      <c r="AH117" s="1233"/>
      <c r="AI117" s="1233"/>
      <c r="AJ117" s="1233"/>
      <c r="AK117" s="1233"/>
      <c r="AL117" s="1234">
        <f t="shared" si="13"/>
        <v>0</v>
      </c>
      <c r="AM117" s="1400"/>
      <c r="AN117" s="1237"/>
      <c r="AO117" s="1237"/>
      <c r="AP117" s="1237"/>
      <c r="AQ117" s="1237"/>
      <c r="AR117" s="1237"/>
      <c r="AS117" s="1237"/>
      <c r="AT117" s="1237"/>
      <c r="AU117" s="1237"/>
      <c r="AV117" s="1237"/>
      <c r="AW117" s="1237"/>
      <c r="AX117" s="1237"/>
      <c r="AY117" s="1237"/>
      <c r="AZ117" s="1237"/>
      <c r="BA117" s="1237"/>
      <c r="BB117" s="1237"/>
      <c r="BC117" s="1237"/>
      <c r="BD117" s="1237"/>
      <c r="BE117" s="1237"/>
      <c r="BF117" s="1237"/>
      <c r="BG117" s="1237"/>
      <c r="BH117" s="1237"/>
      <c r="BI117" s="1237"/>
      <c r="BJ117" s="1237"/>
      <c r="BK117" s="1237"/>
      <c r="BL117" s="1237"/>
      <c r="BM117" s="1237"/>
      <c r="BN117" s="1237"/>
      <c r="BO117" s="1237"/>
      <c r="BP117" s="1237"/>
      <c r="BQ117" s="1237"/>
      <c r="BR117" s="1237"/>
      <c r="BS117" s="1237"/>
      <c r="BT117" s="1237"/>
      <c r="BU117" s="1237"/>
      <c r="BV117" s="1237"/>
      <c r="BW117" s="1237"/>
      <c r="BX117" s="1237"/>
      <c r="BY117" s="1237"/>
      <c r="BZ117" s="1237"/>
      <c r="CA117" s="1237"/>
      <c r="CB117" s="1237"/>
      <c r="CC117" s="1237"/>
      <c r="CD117" s="1237"/>
      <c r="CE117" s="1237"/>
      <c r="CF117" s="1237"/>
      <c r="CG117" s="1237"/>
      <c r="CH117" s="1237"/>
      <c r="CI117" s="1237"/>
      <c r="CJ117" s="1239">
        <f t="shared" si="14"/>
        <v>0</v>
      </c>
    </row>
    <row r="118" spans="4:88">
      <c r="D118" s="1223"/>
      <c r="E118" s="1223"/>
      <c r="F118" s="1229"/>
      <c r="G118" s="1223"/>
      <c r="H118" s="1223"/>
      <c r="I118" s="1223"/>
      <c r="J118" s="1223"/>
      <c r="K118" s="1223"/>
      <c r="L118" s="1228"/>
      <c r="M118" s="1223"/>
      <c r="N118" s="1223"/>
      <c r="O118" s="1244"/>
      <c r="P118" s="1223"/>
      <c r="Q118" s="1223"/>
      <c r="R118" s="1223"/>
      <c r="S118" s="1225"/>
      <c r="T118" s="1240"/>
      <c r="U118" s="250"/>
      <c r="V118" s="1400"/>
      <c r="W118" s="1232"/>
      <c r="X118" s="1233"/>
      <c r="Y118" s="1233"/>
      <c r="Z118" s="1233"/>
      <c r="AA118" s="1233"/>
      <c r="AB118" s="1235"/>
      <c r="AC118" s="1233"/>
      <c r="AD118" s="1235"/>
      <c r="AE118" s="1235"/>
      <c r="AF118" s="1235"/>
      <c r="AG118" s="1233"/>
      <c r="AH118" s="1233"/>
      <c r="AI118" s="1233"/>
      <c r="AJ118" s="1233"/>
      <c r="AK118" s="1233"/>
      <c r="AL118" s="1234">
        <f t="shared" si="13"/>
        <v>0</v>
      </c>
      <c r="AM118" s="1400"/>
      <c r="AN118" s="1237"/>
      <c r="AO118" s="1237"/>
      <c r="AP118" s="1237"/>
      <c r="AQ118" s="1237"/>
      <c r="AR118" s="1237"/>
      <c r="AS118" s="1237"/>
      <c r="AT118" s="1237"/>
      <c r="AU118" s="1237"/>
      <c r="AV118" s="1237"/>
      <c r="AW118" s="1237"/>
      <c r="AX118" s="1237"/>
      <c r="AY118" s="1237"/>
      <c r="AZ118" s="1237"/>
      <c r="BA118" s="1237"/>
      <c r="BB118" s="1237"/>
      <c r="BC118" s="1237"/>
      <c r="BD118" s="1237"/>
      <c r="BE118" s="1237"/>
      <c r="BF118" s="1237"/>
      <c r="BG118" s="1237"/>
      <c r="BH118" s="1237"/>
      <c r="BI118" s="1237"/>
      <c r="BJ118" s="1237"/>
      <c r="BK118" s="1237"/>
      <c r="BL118" s="1237"/>
      <c r="BM118" s="1237"/>
      <c r="BN118" s="1237"/>
      <c r="BO118" s="1237"/>
      <c r="BP118" s="1237"/>
      <c r="BQ118" s="1237"/>
      <c r="BR118" s="1237"/>
      <c r="BS118" s="1237"/>
      <c r="BT118" s="1237"/>
      <c r="BU118" s="1237"/>
      <c r="BV118" s="1237"/>
      <c r="BW118" s="1237"/>
      <c r="BX118" s="1237"/>
      <c r="BY118" s="1237"/>
      <c r="BZ118" s="1237"/>
      <c r="CA118" s="1237"/>
      <c r="CB118" s="1237"/>
      <c r="CC118" s="1237"/>
      <c r="CD118" s="1237"/>
      <c r="CE118" s="1237"/>
      <c r="CF118" s="1237"/>
      <c r="CG118" s="1237"/>
      <c r="CH118" s="1237"/>
      <c r="CI118" s="1237"/>
      <c r="CJ118" s="1239">
        <f t="shared" si="14"/>
        <v>0</v>
      </c>
    </row>
    <row r="119" spans="4:88">
      <c r="D119" s="1223"/>
      <c r="E119" s="1223"/>
      <c r="F119" s="1229"/>
      <c r="G119" s="1223"/>
      <c r="H119" s="1223"/>
      <c r="I119" s="1223"/>
      <c r="J119" s="1223"/>
      <c r="K119" s="1223"/>
      <c r="L119" s="1228"/>
      <c r="M119" s="1223"/>
      <c r="N119" s="1223"/>
      <c r="O119" s="1244"/>
      <c r="P119" s="1223"/>
      <c r="Q119" s="1223"/>
      <c r="R119" s="1223"/>
      <c r="S119" s="1225"/>
      <c r="T119" s="1240"/>
      <c r="U119" s="250"/>
      <c r="V119" s="1400"/>
      <c r="W119" s="1232"/>
      <c r="X119" s="1233"/>
      <c r="Y119" s="1233"/>
      <c r="Z119" s="1233"/>
      <c r="AA119" s="1233"/>
      <c r="AB119" s="1235"/>
      <c r="AC119" s="1233"/>
      <c r="AD119" s="1235"/>
      <c r="AE119" s="1235"/>
      <c r="AF119" s="1235"/>
      <c r="AG119" s="1233"/>
      <c r="AH119" s="1233"/>
      <c r="AI119" s="1233"/>
      <c r="AJ119" s="1233"/>
      <c r="AK119" s="1233"/>
      <c r="AL119" s="1234">
        <f t="shared" si="13"/>
        <v>0</v>
      </c>
      <c r="AM119" s="1400"/>
      <c r="AN119" s="1237"/>
      <c r="AO119" s="1237"/>
      <c r="AP119" s="1237"/>
      <c r="AQ119" s="1237"/>
      <c r="AR119" s="1237"/>
      <c r="AS119" s="1237"/>
      <c r="AT119" s="1237"/>
      <c r="AU119" s="1237"/>
      <c r="AV119" s="1237"/>
      <c r="AW119" s="1237"/>
      <c r="AX119" s="1237"/>
      <c r="AY119" s="1237"/>
      <c r="AZ119" s="1237"/>
      <c r="BA119" s="1237"/>
      <c r="BB119" s="1237"/>
      <c r="BC119" s="1237"/>
      <c r="BD119" s="1237"/>
      <c r="BE119" s="1237"/>
      <c r="BF119" s="1237"/>
      <c r="BG119" s="1237"/>
      <c r="BH119" s="1237"/>
      <c r="BI119" s="1237"/>
      <c r="BJ119" s="1237"/>
      <c r="BK119" s="1237"/>
      <c r="BL119" s="1237"/>
      <c r="BM119" s="1237"/>
      <c r="BN119" s="1237"/>
      <c r="BO119" s="1237"/>
      <c r="BP119" s="1237"/>
      <c r="BQ119" s="1237"/>
      <c r="BR119" s="1237"/>
      <c r="BS119" s="1237"/>
      <c r="BT119" s="1237"/>
      <c r="BU119" s="1237"/>
      <c r="BV119" s="1237"/>
      <c r="BW119" s="1237"/>
      <c r="BX119" s="1237"/>
      <c r="BY119" s="1237"/>
      <c r="BZ119" s="1237"/>
      <c r="CA119" s="1237"/>
      <c r="CB119" s="1237"/>
      <c r="CC119" s="1237"/>
      <c r="CD119" s="1237"/>
      <c r="CE119" s="1237"/>
      <c r="CF119" s="1237"/>
      <c r="CG119" s="1237"/>
      <c r="CH119" s="1237"/>
      <c r="CI119" s="1237"/>
      <c r="CJ119" s="1239">
        <f t="shared" si="14"/>
        <v>0</v>
      </c>
    </row>
    <row r="120" spans="4:88">
      <c r="D120" s="1223"/>
      <c r="E120" s="1223"/>
      <c r="F120" s="1229"/>
      <c r="G120" s="1223"/>
      <c r="H120" s="1223"/>
      <c r="I120" s="1223"/>
      <c r="J120" s="1223"/>
      <c r="K120" s="1223"/>
      <c r="L120" s="1228"/>
      <c r="M120" s="1223"/>
      <c r="N120" s="1223"/>
      <c r="O120" s="1244"/>
      <c r="P120" s="1223"/>
      <c r="Q120" s="1223"/>
      <c r="R120" s="1223"/>
      <c r="S120" s="1225"/>
      <c r="T120" s="1240"/>
      <c r="U120" s="250"/>
      <c r="V120" s="1400"/>
      <c r="W120" s="1232"/>
      <c r="X120" s="1233"/>
      <c r="Y120" s="1233"/>
      <c r="Z120" s="1233"/>
      <c r="AA120" s="1233"/>
      <c r="AB120" s="1235"/>
      <c r="AC120" s="1233"/>
      <c r="AD120" s="1235"/>
      <c r="AE120" s="1235"/>
      <c r="AF120" s="1235"/>
      <c r="AG120" s="1233"/>
      <c r="AH120" s="1233"/>
      <c r="AI120" s="1233"/>
      <c r="AJ120" s="1233"/>
      <c r="AK120" s="1233"/>
      <c r="AL120" s="1234">
        <f t="shared" si="13"/>
        <v>0</v>
      </c>
      <c r="AM120" s="1400"/>
      <c r="AN120" s="1237"/>
      <c r="AO120" s="1237"/>
      <c r="AP120" s="1237"/>
      <c r="AQ120" s="1237"/>
      <c r="AR120" s="1237"/>
      <c r="AS120" s="1237"/>
      <c r="AT120" s="1237"/>
      <c r="AU120" s="1237"/>
      <c r="AV120" s="1237"/>
      <c r="AW120" s="1237"/>
      <c r="AX120" s="1237"/>
      <c r="AY120" s="1237"/>
      <c r="AZ120" s="1237"/>
      <c r="BA120" s="1237"/>
      <c r="BB120" s="1237"/>
      <c r="BC120" s="1237"/>
      <c r="BD120" s="1237"/>
      <c r="BE120" s="1237"/>
      <c r="BF120" s="1237"/>
      <c r="BG120" s="1237"/>
      <c r="BH120" s="1237"/>
      <c r="BI120" s="1237"/>
      <c r="BJ120" s="1237"/>
      <c r="BK120" s="1237"/>
      <c r="BL120" s="1237"/>
      <c r="BM120" s="1237"/>
      <c r="BN120" s="1237"/>
      <c r="BO120" s="1237"/>
      <c r="BP120" s="1237"/>
      <c r="BQ120" s="1237"/>
      <c r="BR120" s="1237"/>
      <c r="BS120" s="1237"/>
      <c r="BT120" s="1237"/>
      <c r="BU120" s="1237"/>
      <c r="BV120" s="1237"/>
      <c r="BW120" s="1237"/>
      <c r="BX120" s="1237"/>
      <c r="BY120" s="1237"/>
      <c r="BZ120" s="1237"/>
      <c r="CA120" s="1237"/>
      <c r="CB120" s="1237"/>
      <c r="CC120" s="1237"/>
      <c r="CD120" s="1237"/>
      <c r="CE120" s="1237"/>
      <c r="CF120" s="1237"/>
      <c r="CG120" s="1237"/>
      <c r="CH120" s="1237"/>
      <c r="CI120" s="1237"/>
      <c r="CJ120" s="1239">
        <f t="shared" si="14"/>
        <v>0</v>
      </c>
    </row>
    <row r="121" spans="4:88">
      <c r="D121" s="1223"/>
      <c r="E121" s="1223"/>
      <c r="F121" s="1229"/>
      <c r="G121" s="1223"/>
      <c r="H121" s="1223"/>
      <c r="I121" s="1223"/>
      <c r="J121" s="1223"/>
      <c r="K121" s="1223"/>
      <c r="L121" s="1228"/>
      <c r="M121" s="1223"/>
      <c r="N121" s="1223"/>
      <c r="O121" s="1244"/>
      <c r="P121" s="1223"/>
      <c r="Q121" s="1223"/>
      <c r="R121" s="1223"/>
      <c r="S121" s="1225"/>
      <c r="T121" s="1240"/>
      <c r="U121" s="250"/>
      <c r="V121" s="1400"/>
      <c r="W121" s="1232"/>
      <c r="X121" s="1233"/>
      <c r="Y121" s="1233"/>
      <c r="Z121" s="1233"/>
      <c r="AA121" s="1233"/>
      <c r="AB121" s="1235"/>
      <c r="AC121" s="1233"/>
      <c r="AD121" s="1235"/>
      <c r="AE121" s="1235"/>
      <c r="AF121" s="1235"/>
      <c r="AG121" s="1233"/>
      <c r="AH121" s="1233"/>
      <c r="AI121" s="1233"/>
      <c r="AJ121" s="1233"/>
      <c r="AK121" s="1233"/>
      <c r="AL121" s="1234">
        <f t="shared" si="13"/>
        <v>0</v>
      </c>
      <c r="AM121" s="1400"/>
      <c r="AN121" s="1237"/>
      <c r="AO121" s="1237"/>
      <c r="AP121" s="1237"/>
      <c r="AQ121" s="1237"/>
      <c r="AR121" s="1237"/>
      <c r="AS121" s="1237"/>
      <c r="AT121" s="1237"/>
      <c r="AU121" s="1237"/>
      <c r="AV121" s="1237"/>
      <c r="AW121" s="1237"/>
      <c r="AX121" s="1237"/>
      <c r="AY121" s="1237"/>
      <c r="AZ121" s="1237"/>
      <c r="BA121" s="1237"/>
      <c r="BB121" s="1237"/>
      <c r="BC121" s="1237"/>
      <c r="BD121" s="1237"/>
      <c r="BE121" s="1237"/>
      <c r="BF121" s="1237"/>
      <c r="BG121" s="1237"/>
      <c r="BH121" s="1237"/>
      <c r="BI121" s="1237"/>
      <c r="BJ121" s="1237"/>
      <c r="BK121" s="1237"/>
      <c r="BL121" s="1237"/>
      <c r="BM121" s="1237"/>
      <c r="BN121" s="1237"/>
      <c r="BO121" s="1237"/>
      <c r="BP121" s="1237"/>
      <c r="BQ121" s="1237"/>
      <c r="BR121" s="1237"/>
      <c r="BS121" s="1237"/>
      <c r="BT121" s="1237"/>
      <c r="BU121" s="1237"/>
      <c r="BV121" s="1237"/>
      <c r="BW121" s="1237"/>
      <c r="BX121" s="1237"/>
      <c r="BY121" s="1237"/>
      <c r="BZ121" s="1237"/>
      <c r="CA121" s="1237"/>
      <c r="CB121" s="1237"/>
      <c r="CC121" s="1237"/>
      <c r="CD121" s="1237"/>
      <c r="CE121" s="1237"/>
      <c r="CF121" s="1237"/>
      <c r="CG121" s="1237"/>
      <c r="CH121" s="1237"/>
      <c r="CI121" s="1237"/>
      <c r="CJ121" s="1239">
        <f t="shared" si="14"/>
        <v>0</v>
      </c>
    </row>
    <row r="122" spans="4:88">
      <c r="D122" s="1223"/>
      <c r="E122" s="1223"/>
      <c r="F122" s="1229"/>
      <c r="G122" s="1223"/>
      <c r="H122" s="1223"/>
      <c r="I122" s="1223"/>
      <c r="J122" s="1223"/>
      <c r="K122" s="1223"/>
      <c r="L122" s="1228"/>
      <c r="M122" s="1223"/>
      <c r="N122" s="1223"/>
      <c r="O122" s="1244"/>
      <c r="P122" s="1223"/>
      <c r="Q122" s="1223"/>
      <c r="R122" s="1223"/>
      <c r="S122" s="1225"/>
      <c r="T122" s="1240"/>
      <c r="U122" s="250"/>
      <c r="V122" s="1400"/>
      <c r="W122" s="1232"/>
      <c r="X122" s="1233"/>
      <c r="Y122" s="1233"/>
      <c r="Z122" s="1233"/>
      <c r="AA122" s="1233"/>
      <c r="AB122" s="1235"/>
      <c r="AC122" s="1233"/>
      <c r="AD122" s="1235"/>
      <c r="AE122" s="1235"/>
      <c r="AF122" s="1235"/>
      <c r="AG122" s="1233"/>
      <c r="AH122" s="1233"/>
      <c r="AI122" s="1233"/>
      <c r="AJ122" s="1233"/>
      <c r="AK122" s="1233"/>
      <c r="AL122" s="1234">
        <f t="shared" si="13"/>
        <v>0</v>
      </c>
      <c r="AM122" s="1400"/>
      <c r="AN122" s="1237"/>
      <c r="AO122" s="1237"/>
      <c r="AP122" s="1237"/>
      <c r="AQ122" s="1237"/>
      <c r="AR122" s="1237"/>
      <c r="AS122" s="1237"/>
      <c r="AT122" s="1237"/>
      <c r="AU122" s="1237"/>
      <c r="AV122" s="1237"/>
      <c r="AW122" s="1237"/>
      <c r="AX122" s="1237"/>
      <c r="AY122" s="1237"/>
      <c r="AZ122" s="1237"/>
      <c r="BA122" s="1237"/>
      <c r="BB122" s="1237"/>
      <c r="BC122" s="1237"/>
      <c r="BD122" s="1237"/>
      <c r="BE122" s="1237"/>
      <c r="BF122" s="1237"/>
      <c r="BG122" s="1237"/>
      <c r="BH122" s="1237"/>
      <c r="BI122" s="1237"/>
      <c r="BJ122" s="1237"/>
      <c r="BK122" s="1237"/>
      <c r="BL122" s="1237"/>
      <c r="BM122" s="1237"/>
      <c r="BN122" s="1237"/>
      <c r="BO122" s="1237"/>
      <c r="BP122" s="1237"/>
      <c r="BQ122" s="1237"/>
      <c r="BR122" s="1237"/>
      <c r="BS122" s="1237"/>
      <c r="BT122" s="1237"/>
      <c r="BU122" s="1237"/>
      <c r="BV122" s="1237"/>
      <c r="BW122" s="1237"/>
      <c r="BX122" s="1237"/>
      <c r="BY122" s="1237"/>
      <c r="BZ122" s="1237"/>
      <c r="CA122" s="1237"/>
      <c r="CB122" s="1237"/>
      <c r="CC122" s="1237"/>
      <c r="CD122" s="1237"/>
      <c r="CE122" s="1237"/>
      <c r="CF122" s="1237"/>
      <c r="CG122" s="1237"/>
      <c r="CH122" s="1237"/>
      <c r="CI122" s="1237"/>
      <c r="CJ122" s="1239">
        <f t="shared" si="14"/>
        <v>0</v>
      </c>
    </row>
    <row r="123" spans="4:88">
      <c r="D123" s="1223"/>
      <c r="E123" s="1223"/>
      <c r="F123" s="1229"/>
      <c r="G123" s="1223"/>
      <c r="H123" s="1223"/>
      <c r="I123" s="1223"/>
      <c r="J123" s="1223"/>
      <c r="K123" s="1223"/>
      <c r="L123" s="1228"/>
      <c r="M123" s="1223"/>
      <c r="N123" s="1223"/>
      <c r="O123" s="1244"/>
      <c r="P123" s="1223"/>
      <c r="Q123" s="1223"/>
      <c r="R123" s="1223"/>
      <c r="S123" s="1225"/>
      <c r="T123" s="1240"/>
      <c r="U123" s="250"/>
      <c r="V123" s="1400"/>
      <c r="W123" s="1232"/>
      <c r="X123" s="1233"/>
      <c r="Y123" s="1233"/>
      <c r="Z123" s="1233"/>
      <c r="AA123" s="1233"/>
      <c r="AB123" s="1235"/>
      <c r="AC123" s="1233"/>
      <c r="AD123" s="1235"/>
      <c r="AE123" s="1235"/>
      <c r="AF123" s="1235"/>
      <c r="AG123" s="1233"/>
      <c r="AH123" s="1233"/>
      <c r="AI123" s="1233"/>
      <c r="AJ123" s="1233"/>
      <c r="AK123" s="1233"/>
      <c r="AL123" s="1234">
        <f t="shared" si="13"/>
        <v>0</v>
      </c>
      <c r="AM123" s="1400"/>
      <c r="AN123" s="1237"/>
      <c r="AO123" s="1237"/>
      <c r="AP123" s="1237"/>
      <c r="AQ123" s="1237"/>
      <c r="AR123" s="1237"/>
      <c r="AS123" s="1237"/>
      <c r="AT123" s="1237"/>
      <c r="AU123" s="1237"/>
      <c r="AV123" s="1237"/>
      <c r="AW123" s="1237"/>
      <c r="AX123" s="1237"/>
      <c r="AY123" s="1237"/>
      <c r="AZ123" s="1237"/>
      <c r="BA123" s="1237"/>
      <c r="BB123" s="1237"/>
      <c r="BC123" s="1237"/>
      <c r="BD123" s="1237"/>
      <c r="BE123" s="1237"/>
      <c r="BF123" s="1237"/>
      <c r="BG123" s="1237"/>
      <c r="BH123" s="1237"/>
      <c r="BI123" s="1237"/>
      <c r="BJ123" s="1237"/>
      <c r="BK123" s="1237"/>
      <c r="BL123" s="1237"/>
      <c r="BM123" s="1237"/>
      <c r="BN123" s="1237"/>
      <c r="BO123" s="1237"/>
      <c r="BP123" s="1237"/>
      <c r="BQ123" s="1237"/>
      <c r="BR123" s="1237"/>
      <c r="BS123" s="1237"/>
      <c r="BT123" s="1237"/>
      <c r="BU123" s="1237"/>
      <c r="BV123" s="1237"/>
      <c r="BW123" s="1237"/>
      <c r="BX123" s="1237"/>
      <c r="BY123" s="1237"/>
      <c r="BZ123" s="1237"/>
      <c r="CA123" s="1237"/>
      <c r="CB123" s="1237"/>
      <c r="CC123" s="1237"/>
      <c r="CD123" s="1237"/>
      <c r="CE123" s="1237"/>
      <c r="CF123" s="1237"/>
      <c r="CG123" s="1237"/>
      <c r="CH123" s="1237"/>
      <c r="CI123" s="1237"/>
      <c r="CJ123" s="1239">
        <f t="shared" si="14"/>
        <v>0</v>
      </c>
    </row>
    <row r="124" spans="4:88">
      <c r="D124" s="1223"/>
      <c r="E124" s="1223"/>
      <c r="F124" s="1229"/>
      <c r="G124" s="1223"/>
      <c r="H124" s="1223"/>
      <c r="I124" s="1223"/>
      <c r="J124" s="1223"/>
      <c r="K124" s="1223"/>
      <c r="L124" s="1228"/>
      <c r="M124" s="1223"/>
      <c r="N124" s="1223"/>
      <c r="O124" s="1244"/>
      <c r="P124" s="1223"/>
      <c r="Q124" s="1223"/>
      <c r="R124" s="1223"/>
      <c r="S124" s="1225"/>
      <c r="T124" s="1240"/>
      <c r="U124" s="250"/>
      <c r="V124" s="1400"/>
      <c r="W124" s="1232"/>
      <c r="X124" s="1233"/>
      <c r="Y124" s="1233"/>
      <c r="Z124" s="1233"/>
      <c r="AA124" s="1233"/>
      <c r="AB124" s="1235"/>
      <c r="AC124" s="1233"/>
      <c r="AD124" s="1235"/>
      <c r="AE124" s="1235"/>
      <c r="AF124" s="1235"/>
      <c r="AG124" s="1233"/>
      <c r="AH124" s="1233"/>
      <c r="AI124" s="1233"/>
      <c r="AJ124" s="1233"/>
      <c r="AK124" s="1233"/>
      <c r="AL124" s="1234">
        <f t="shared" si="13"/>
        <v>0</v>
      </c>
      <c r="AM124" s="1400"/>
      <c r="AN124" s="1237"/>
      <c r="AO124" s="1237"/>
      <c r="AP124" s="1237"/>
      <c r="AQ124" s="1237"/>
      <c r="AR124" s="1237"/>
      <c r="AS124" s="1237"/>
      <c r="AT124" s="1237"/>
      <c r="AU124" s="1237"/>
      <c r="AV124" s="1237"/>
      <c r="AW124" s="1237"/>
      <c r="AX124" s="1237"/>
      <c r="AY124" s="1237"/>
      <c r="AZ124" s="1237"/>
      <c r="BA124" s="1237"/>
      <c r="BB124" s="1237"/>
      <c r="BC124" s="1237"/>
      <c r="BD124" s="1237"/>
      <c r="BE124" s="1237"/>
      <c r="BF124" s="1237"/>
      <c r="BG124" s="1237"/>
      <c r="BH124" s="1237"/>
      <c r="BI124" s="1237"/>
      <c r="BJ124" s="1237"/>
      <c r="BK124" s="1237"/>
      <c r="BL124" s="1237"/>
      <c r="BM124" s="1237"/>
      <c r="BN124" s="1237"/>
      <c r="BO124" s="1237"/>
      <c r="BP124" s="1237"/>
      <c r="BQ124" s="1237"/>
      <c r="BR124" s="1237"/>
      <c r="BS124" s="1237"/>
      <c r="BT124" s="1237"/>
      <c r="BU124" s="1237"/>
      <c r="BV124" s="1237"/>
      <c r="BW124" s="1237"/>
      <c r="BX124" s="1237"/>
      <c r="BY124" s="1237"/>
      <c r="BZ124" s="1237"/>
      <c r="CA124" s="1237"/>
      <c r="CB124" s="1237"/>
      <c r="CC124" s="1237"/>
      <c r="CD124" s="1237"/>
      <c r="CE124" s="1237"/>
      <c r="CF124" s="1237"/>
      <c r="CG124" s="1237"/>
      <c r="CH124" s="1237"/>
      <c r="CI124" s="1237"/>
      <c r="CJ124" s="1239">
        <f t="shared" si="14"/>
        <v>0</v>
      </c>
    </row>
    <row r="125" spans="4:88">
      <c r="D125" s="1223"/>
      <c r="E125" s="1223"/>
      <c r="F125" s="1229"/>
      <c r="G125" s="1223"/>
      <c r="H125" s="1223"/>
      <c r="I125" s="1223"/>
      <c r="J125" s="1223"/>
      <c r="K125" s="1223"/>
      <c r="L125" s="1228"/>
      <c r="M125" s="1223"/>
      <c r="N125" s="1223"/>
      <c r="O125" s="1244"/>
      <c r="P125" s="1223"/>
      <c r="Q125" s="1223"/>
      <c r="R125" s="1223"/>
      <c r="S125" s="1225"/>
      <c r="T125" s="1240"/>
      <c r="U125" s="250"/>
      <c r="V125" s="1400"/>
      <c r="W125" s="1232"/>
      <c r="X125" s="1233"/>
      <c r="Y125" s="1233"/>
      <c r="Z125" s="1233"/>
      <c r="AA125" s="1233"/>
      <c r="AB125" s="1235"/>
      <c r="AC125" s="1233"/>
      <c r="AD125" s="1235"/>
      <c r="AE125" s="1235"/>
      <c r="AF125" s="1235"/>
      <c r="AG125" s="1233"/>
      <c r="AH125" s="1233"/>
      <c r="AI125" s="1233"/>
      <c r="AJ125" s="1233"/>
      <c r="AK125" s="1233"/>
      <c r="AL125" s="1234">
        <f t="shared" si="13"/>
        <v>0</v>
      </c>
      <c r="AM125" s="1400"/>
      <c r="AN125" s="1237"/>
      <c r="AO125" s="1237"/>
      <c r="AP125" s="1237"/>
      <c r="AQ125" s="1237"/>
      <c r="AR125" s="1237"/>
      <c r="AS125" s="1237"/>
      <c r="AT125" s="1237"/>
      <c r="AU125" s="1237"/>
      <c r="AV125" s="1237"/>
      <c r="AW125" s="1237"/>
      <c r="AX125" s="1237"/>
      <c r="AY125" s="1237"/>
      <c r="AZ125" s="1237"/>
      <c r="BA125" s="1237"/>
      <c r="BB125" s="1237"/>
      <c r="BC125" s="1237"/>
      <c r="BD125" s="1237"/>
      <c r="BE125" s="1237"/>
      <c r="BF125" s="1237"/>
      <c r="BG125" s="1237"/>
      <c r="BH125" s="1237"/>
      <c r="BI125" s="1237"/>
      <c r="BJ125" s="1237"/>
      <c r="BK125" s="1237"/>
      <c r="BL125" s="1237"/>
      <c r="BM125" s="1237"/>
      <c r="BN125" s="1237"/>
      <c r="BO125" s="1237"/>
      <c r="BP125" s="1237"/>
      <c r="BQ125" s="1237"/>
      <c r="BR125" s="1237"/>
      <c r="BS125" s="1237"/>
      <c r="BT125" s="1237"/>
      <c r="BU125" s="1237"/>
      <c r="BV125" s="1237"/>
      <c r="BW125" s="1237"/>
      <c r="BX125" s="1237"/>
      <c r="BY125" s="1237"/>
      <c r="BZ125" s="1237"/>
      <c r="CA125" s="1237"/>
      <c r="CB125" s="1237"/>
      <c r="CC125" s="1237"/>
      <c r="CD125" s="1237"/>
      <c r="CE125" s="1237"/>
      <c r="CF125" s="1237"/>
      <c r="CG125" s="1237"/>
      <c r="CH125" s="1237"/>
      <c r="CI125" s="1237"/>
      <c r="CJ125" s="1239">
        <f t="shared" si="14"/>
        <v>0</v>
      </c>
    </row>
    <row r="126" spans="4:88">
      <c r="D126" s="1223"/>
      <c r="E126" s="1223"/>
      <c r="F126" s="1229"/>
      <c r="G126" s="1223"/>
      <c r="H126" s="1223"/>
      <c r="I126" s="1223"/>
      <c r="J126" s="1223"/>
      <c r="K126" s="1223"/>
      <c r="L126" s="1228"/>
      <c r="M126" s="1223"/>
      <c r="N126" s="1223"/>
      <c r="O126" s="1244"/>
      <c r="P126" s="1223"/>
      <c r="Q126" s="1223"/>
      <c r="R126" s="1223"/>
      <c r="S126" s="1225"/>
      <c r="T126" s="1240"/>
      <c r="U126" s="250"/>
      <c r="V126" s="1400"/>
      <c r="W126" s="1232"/>
      <c r="X126" s="1233"/>
      <c r="Y126" s="1233"/>
      <c r="Z126" s="1233"/>
      <c r="AA126" s="1233"/>
      <c r="AB126" s="1235"/>
      <c r="AC126" s="1233"/>
      <c r="AD126" s="1235"/>
      <c r="AE126" s="1235"/>
      <c r="AF126" s="1235"/>
      <c r="AG126" s="1233"/>
      <c r="AH126" s="1233"/>
      <c r="AI126" s="1233"/>
      <c r="AJ126" s="1233"/>
      <c r="AK126" s="1233"/>
      <c r="AL126" s="1234">
        <f t="shared" si="13"/>
        <v>0</v>
      </c>
      <c r="AM126" s="1400"/>
      <c r="AN126" s="1237"/>
      <c r="AO126" s="1237"/>
      <c r="AP126" s="1237"/>
      <c r="AQ126" s="1237"/>
      <c r="AR126" s="1237"/>
      <c r="AS126" s="1237"/>
      <c r="AT126" s="1237"/>
      <c r="AU126" s="1237"/>
      <c r="AV126" s="1237"/>
      <c r="AW126" s="1237"/>
      <c r="AX126" s="1237"/>
      <c r="AY126" s="1237"/>
      <c r="AZ126" s="1237"/>
      <c r="BA126" s="1237"/>
      <c r="BB126" s="1237"/>
      <c r="BC126" s="1237"/>
      <c r="BD126" s="1237"/>
      <c r="BE126" s="1237"/>
      <c r="BF126" s="1237"/>
      <c r="BG126" s="1237"/>
      <c r="BH126" s="1237"/>
      <c r="BI126" s="1237"/>
      <c r="BJ126" s="1237"/>
      <c r="BK126" s="1237"/>
      <c r="BL126" s="1237"/>
      <c r="BM126" s="1237"/>
      <c r="BN126" s="1237"/>
      <c r="BO126" s="1237"/>
      <c r="BP126" s="1237"/>
      <c r="BQ126" s="1237"/>
      <c r="BR126" s="1237"/>
      <c r="BS126" s="1237"/>
      <c r="BT126" s="1237"/>
      <c r="BU126" s="1237"/>
      <c r="BV126" s="1237"/>
      <c r="BW126" s="1237"/>
      <c r="BX126" s="1237"/>
      <c r="BY126" s="1237"/>
      <c r="BZ126" s="1237"/>
      <c r="CA126" s="1237"/>
      <c r="CB126" s="1237"/>
      <c r="CC126" s="1237"/>
      <c r="CD126" s="1237"/>
      <c r="CE126" s="1237"/>
      <c r="CF126" s="1237"/>
      <c r="CG126" s="1237"/>
      <c r="CH126" s="1237"/>
      <c r="CI126" s="1237"/>
      <c r="CJ126" s="1239">
        <f t="shared" si="14"/>
        <v>0</v>
      </c>
    </row>
    <row r="127" spans="4:88">
      <c r="D127" s="1223"/>
      <c r="E127" s="1223"/>
      <c r="F127" s="1229"/>
      <c r="G127" s="1223"/>
      <c r="H127" s="1223"/>
      <c r="I127" s="1223"/>
      <c r="J127" s="1223"/>
      <c r="K127" s="1223"/>
      <c r="L127" s="1228"/>
      <c r="M127" s="1223"/>
      <c r="N127" s="1223"/>
      <c r="O127" s="1244"/>
      <c r="P127" s="1223"/>
      <c r="Q127" s="1223"/>
      <c r="R127" s="1223"/>
      <c r="S127" s="1225"/>
      <c r="T127" s="1240"/>
      <c r="U127" s="250"/>
      <c r="V127" s="1400"/>
      <c r="W127" s="1232"/>
      <c r="X127" s="1233"/>
      <c r="Y127" s="1233"/>
      <c r="Z127" s="1233"/>
      <c r="AA127" s="1233"/>
      <c r="AB127" s="1235"/>
      <c r="AC127" s="1233"/>
      <c r="AD127" s="1235"/>
      <c r="AE127" s="1235"/>
      <c r="AF127" s="1235"/>
      <c r="AG127" s="1233"/>
      <c r="AH127" s="1233"/>
      <c r="AI127" s="1233"/>
      <c r="AJ127" s="1233"/>
      <c r="AK127" s="1233"/>
      <c r="AL127" s="1234">
        <f t="shared" si="13"/>
        <v>0</v>
      </c>
      <c r="AM127" s="1400"/>
      <c r="AN127" s="1237"/>
      <c r="AO127" s="1237"/>
      <c r="AP127" s="1237"/>
      <c r="AQ127" s="1237"/>
      <c r="AR127" s="1237"/>
      <c r="AS127" s="1237"/>
      <c r="AT127" s="1237"/>
      <c r="AU127" s="1237"/>
      <c r="AV127" s="1237"/>
      <c r="AW127" s="1237"/>
      <c r="AX127" s="1237"/>
      <c r="AY127" s="1237"/>
      <c r="AZ127" s="1237"/>
      <c r="BA127" s="1237"/>
      <c r="BB127" s="1237"/>
      <c r="BC127" s="1237"/>
      <c r="BD127" s="1237"/>
      <c r="BE127" s="1237"/>
      <c r="BF127" s="1237"/>
      <c r="BG127" s="1237"/>
      <c r="BH127" s="1237"/>
      <c r="BI127" s="1237"/>
      <c r="BJ127" s="1237"/>
      <c r="BK127" s="1237"/>
      <c r="BL127" s="1237"/>
      <c r="BM127" s="1237"/>
      <c r="BN127" s="1237"/>
      <c r="BO127" s="1237"/>
      <c r="BP127" s="1237"/>
      <c r="BQ127" s="1237"/>
      <c r="BR127" s="1237"/>
      <c r="BS127" s="1237"/>
      <c r="BT127" s="1237"/>
      <c r="BU127" s="1237"/>
      <c r="BV127" s="1237"/>
      <c r="BW127" s="1237"/>
      <c r="BX127" s="1237"/>
      <c r="BY127" s="1237"/>
      <c r="BZ127" s="1237"/>
      <c r="CA127" s="1237"/>
      <c r="CB127" s="1237"/>
      <c r="CC127" s="1237"/>
      <c r="CD127" s="1237"/>
      <c r="CE127" s="1237"/>
      <c r="CF127" s="1237"/>
      <c r="CG127" s="1237"/>
      <c r="CH127" s="1237"/>
      <c r="CI127" s="1237"/>
      <c r="CJ127" s="1239">
        <f t="shared" si="14"/>
        <v>0</v>
      </c>
    </row>
    <row r="128" spans="4:88">
      <c r="D128" s="1223"/>
      <c r="E128" s="1223"/>
      <c r="F128" s="1229"/>
      <c r="G128" s="1223"/>
      <c r="H128" s="1223"/>
      <c r="I128" s="1223"/>
      <c r="J128" s="1223"/>
      <c r="K128" s="1223"/>
      <c r="L128" s="1228"/>
      <c r="M128" s="1223"/>
      <c r="N128" s="1223"/>
      <c r="O128" s="1244"/>
      <c r="P128" s="1223"/>
      <c r="Q128" s="1223"/>
      <c r="R128" s="1223"/>
      <c r="S128" s="1225"/>
      <c r="T128" s="1240"/>
      <c r="U128" s="250"/>
      <c r="V128" s="1400"/>
      <c r="W128" s="1232"/>
      <c r="X128" s="1233"/>
      <c r="Y128" s="1233"/>
      <c r="Z128" s="1233"/>
      <c r="AA128" s="1233"/>
      <c r="AB128" s="1235"/>
      <c r="AC128" s="1233"/>
      <c r="AD128" s="1235"/>
      <c r="AE128" s="1235"/>
      <c r="AF128" s="1235"/>
      <c r="AG128" s="1233"/>
      <c r="AH128" s="1233"/>
      <c r="AI128" s="1233"/>
      <c r="AJ128" s="1233"/>
      <c r="AK128" s="1233"/>
      <c r="AL128" s="1234">
        <f t="shared" si="13"/>
        <v>0</v>
      </c>
      <c r="AM128" s="1400"/>
      <c r="AN128" s="1237"/>
      <c r="AO128" s="1237"/>
      <c r="AP128" s="1237"/>
      <c r="AQ128" s="1237"/>
      <c r="AR128" s="1237"/>
      <c r="AS128" s="1237"/>
      <c r="AT128" s="1237"/>
      <c r="AU128" s="1237"/>
      <c r="AV128" s="1237"/>
      <c r="AW128" s="1237"/>
      <c r="AX128" s="1237"/>
      <c r="AY128" s="1237"/>
      <c r="AZ128" s="1237"/>
      <c r="BA128" s="1237"/>
      <c r="BB128" s="1237"/>
      <c r="BC128" s="1237"/>
      <c r="BD128" s="1237"/>
      <c r="BE128" s="1237"/>
      <c r="BF128" s="1237"/>
      <c r="BG128" s="1237"/>
      <c r="BH128" s="1237"/>
      <c r="BI128" s="1237"/>
      <c r="BJ128" s="1237"/>
      <c r="BK128" s="1237"/>
      <c r="BL128" s="1237"/>
      <c r="BM128" s="1237"/>
      <c r="BN128" s="1237"/>
      <c r="BO128" s="1237"/>
      <c r="BP128" s="1237"/>
      <c r="BQ128" s="1237"/>
      <c r="BR128" s="1237"/>
      <c r="BS128" s="1237"/>
      <c r="BT128" s="1237"/>
      <c r="BU128" s="1237"/>
      <c r="BV128" s="1237"/>
      <c r="BW128" s="1237"/>
      <c r="BX128" s="1237"/>
      <c r="BY128" s="1237"/>
      <c r="BZ128" s="1237"/>
      <c r="CA128" s="1237"/>
      <c r="CB128" s="1237"/>
      <c r="CC128" s="1237"/>
      <c r="CD128" s="1237"/>
      <c r="CE128" s="1237"/>
      <c r="CF128" s="1237"/>
      <c r="CG128" s="1237"/>
      <c r="CH128" s="1237"/>
      <c r="CI128" s="1237"/>
      <c r="CJ128" s="1239">
        <f t="shared" si="14"/>
        <v>0</v>
      </c>
    </row>
    <row r="129" spans="4:88">
      <c r="D129" s="1223"/>
      <c r="E129" s="1223"/>
      <c r="F129" s="1229"/>
      <c r="G129" s="1223"/>
      <c r="H129" s="1223"/>
      <c r="I129" s="1223"/>
      <c r="J129" s="1223"/>
      <c r="K129" s="1223"/>
      <c r="L129" s="1228"/>
      <c r="M129" s="1223"/>
      <c r="N129" s="1223"/>
      <c r="O129" s="1244"/>
      <c r="P129" s="1223"/>
      <c r="Q129" s="1223"/>
      <c r="R129" s="1223"/>
      <c r="S129" s="1225"/>
      <c r="T129" s="1240"/>
      <c r="U129" s="250"/>
      <c r="V129" s="1400"/>
      <c r="W129" s="1232"/>
      <c r="X129" s="1233"/>
      <c r="Y129" s="1233"/>
      <c r="Z129" s="1233"/>
      <c r="AA129" s="1233"/>
      <c r="AB129" s="1235"/>
      <c r="AC129" s="1233"/>
      <c r="AD129" s="1235"/>
      <c r="AE129" s="1235"/>
      <c r="AF129" s="1235"/>
      <c r="AG129" s="1233"/>
      <c r="AH129" s="1233"/>
      <c r="AI129" s="1233"/>
      <c r="AJ129" s="1233"/>
      <c r="AK129" s="1233"/>
      <c r="AL129" s="1234">
        <f t="shared" si="13"/>
        <v>0</v>
      </c>
      <c r="AM129" s="1400"/>
      <c r="AN129" s="1237"/>
      <c r="AO129" s="1237"/>
      <c r="AP129" s="1237"/>
      <c r="AQ129" s="1237"/>
      <c r="AR129" s="1237"/>
      <c r="AS129" s="1237"/>
      <c r="AT129" s="1237"/>
      <c r="AU129" s="1237"/>
      <c r="AV129" s="1237"/>
      <c r="AW129" s="1237"/>
      <c r="AX129" s="1237"/>
      <c r="AY129" s="1237"/>
      <c r="AZ129" s="1237"/>
      <c r="BA129" s="1237"/>
      <c r="BB129" s="1237"/>
      <c r="BC129" s="1237"/>
      <c r="BD129" s="1237"/>
      <c r="BE129" s="1237"/>
      <c r="BF129" s="1237"/>
      <c r="BG129" s="1237"/>
      <c r="BH129" s="1237"/>
      <c r="BI129" s="1237"/>
      <c r="BJ129" s="1237"/>
      <c r="BK129" s="1237"/>
      <c r="BL129" s="1237"/>
      <c r="BM129" s="1237"/>
      <c r="BN129" s="1237"/>
      <c r="BO129" s="1237"/>
      <c r="BP129" s="1237"/>
      <c r="BQ129" s="1237"/>
      <c r="BR129" s="1237"/>
      <c r="BS129" s="1237"/>
      <c r="BT129" s="1237"/>
      <c r="BU129" s="1237"/>
      <c r="BV129" s="1237"/>
      <c r="BW129" s="1237"/>
      <c r="BX129" s="1237"/>
      <c r="BY129" s="1237"/>
      <c r="BZ129" s="1237"/>
      <c r="CA129" s="1237"/>
      <c r="CB129" s="1237"/>
      <c r="CC129" s="1237"/>
      <c r="CD129" s="1237"/>
      <c r="CE129" s="1237"/>
      <c r="CF129" s="1237"/>
      <c r="CG129" s="1237"/>
      <c r="CH129" s="1237"/>
      <c r="CI129" s="1237"/>
      <c r="CJ129" s="1239">
        <f t="shared" si="14"/>
        <v>0</v>
      </c>
    </row>
    <row r="130" spans="4:88">
      <c r="D130" s="1223"/>
      <c r="E130" s="1223"/>
      <c r="F130" s="1229"/>
      <c r="G130" s="1223"/>
      <c r="H130" s="1223"/>
      <c r="I130" s="1223"/>
      <c r="J130" s="1223"/>
      <c r="K130" s="1223"/>
      <c r="L130" s="1228"/>
      <c r="M130" s="1223"/>
      <c r="N130" s="1223"/>
      <c r="O130" s="1244"/>
      <c r="P130" s="1223"/>
      <c r="Q130" s="1223"/>
      <c r="R130" s="1223"/>
      <c r="S130" s="1225"/>
      <c r="T130" s="1240"/>
      <c r="U130" s="250"/>
      <c r="V130" s="1400"/>
      <c r="W130" s="1232"/>
      <c r="X130" s="1233"/>
      <c r="Y130" s="1233"/>
      <c r="Z130" s="1233"/>
      <c r="AA130" s="1233"/>
      <c r="AB130" s="1235"/>
      <c r="AC130" s="1233"/>
      <c r="AD130" s="1235"/>
      <c r="AE130" s="1235"/>
      <c r="AF130" s="1235"/>
      <c r="AG130" s="1233"/>
      <c r="AH130" s="1233"/>
      <c r="AI130" s="1233"/>
      <c r="AJ130" s="1233"/>
      <c r="AK130" s="1233"/>
      <c r="AL130" s="1234">
        <f t="shared" si="13"/>
        <v>0</v>
      </c>
      <c r="AM130" s="1400"/>
      <c r="AN130" s="1237"/>
      <c r="AO130" s="1237"/>
      <c r="AP130" s="1237"/>
      <c r="AQ130" s="1237"/>
      <c r="AR130" s="1237"/>
      <c r="AS130" s="1237"/>
      <c r="AT130" s="1237"/>
      <c r="AU130" s="1237"/>
      <c r="AV130" s="1237"/>
      <c r="AW130" s="1237"/>
      <c r="AX130" s="1237"/>
      <c r="AY130" s="1237"/>
      <c r="AZ130" s="1237"/>
      <c r="BA130" s="1237"/>
      <c r="BB130" s="1237"/>
      <c r="BC130" s="1237"/>
      <c r="BD130" s="1237"/>
      <c r="BE130" s="1237"/>
      <c r="BF130" s="1237"/>
      <c r="BG130" s="1237"/>
      <c r="BH130" s="1237"/>
      <c r="BI130" s="1237"/>
      <c r="BJ130" s="1237"/>
      <c r="BK130" s="1237"/>
      <c r="BL130" s="1237"/>
      <c r="BM130" s="1237"/>
      <c r="BN130" s="1237"/>
      <c r="BO130" s="1237"/>
      <c r="BP130" s="1237"/>
      <c r="BQ130" s="1237"/>
      <c r="BR130" s="1237"/>
      <c r="BS130" s="1237"/>
      <c r="BT130" s="1237"/>
      <c r="BU130" s="1237"/>
      <c r="BV130" s="1237"/>
      <c r="BW130" s="1237"/>
      <c r="BX130" s="1237"/>
      <c r="BY130" s="1237"/>
      <c r="BZ130" s="1237"/>
      <c r="CA130" s="1237"/>
      <c r="CB130" s="1237"/>
      <c r="CC130" s="1237"/>
      <c r="CD130" s="1237"/>
      <c r="CE130" s="1237"/>
      <c r="CF130" s="1237"/>
      <c r="CG130" s="1237"/>
      <c r="CH130" s="1237"/>
      <c r="CI130" s="1237"/>
      <c r="CJ130" s="1239">
        <f t="shared" si="14"/>
        <v>0</v>
      </c>
    </row>
    <row r="131" spans="4:88">
      <c r="D131" s="1223"/>
      <c r="E131" s="1223"/>
      <c r="F131" s="1229"/>
      <c r="G131" s="1223"/>
      <c r="H131" s="1223"/>
      <c r="I131" s="1223"/>
      <c r="J131" s="1223"/>
      <c r="K131" s="1223"/>
      <c r="L131" s="1228"/>
      <c r="M131" s="1223"/>
      <c r="N131" s="1223"/>
      <c r="O131" s="1244"/>
      <c r="P131" s="1223"/>
      <c r="Q131" s="1223"/>
      <c r="R131" s="1223"/>
      <c r="S131" s="1225"/>
      <c r="T131" s="1240"/>
      <c r="U131" s="250"/>
      <c r="V131" s="1400"/>
      <c r="W131" s="1232"/>
      <c r="X131" s="1233"/>
      <c r="Y131" s="1233"/>
      <c r="Z131" s="1233"/>
      <c r="AA131" s="1233"/>
      <c r="AB131" s="1235"/>
      <c r="AC131" s="1233"/>
      <c r="AD131" s="1235"/>
      <c r="AE131" s="1235"/>
      <c r="AF131" s="1235"/>
      <c r="AG131" s="1233"/>
      <c r="AH131" s="1233"/>
      <c r="AI131" s="1233"/>
      <c r="AJ131" s="1233"/>
      <c r="AK131" s="1233"/>
      <c r="AL131" s="1234">
        <f t="shared" ref="AL131:AL194" si="15">SUM(Z131:AK131)</f>
        <v>0</v>
      </c>
      <c r="AM131" s="1400"/>
      <c r="AN131" s="1237"/>
      <c r="AO131" s="1237"/>
      <c r="AP131" s="1237"/>
      <c r="AQ131" s="1237"/>
      <c r="AR131" s="1237"/>
      <c r="AS131" s="1237"/>
      <c r="AT131" s="1237"/>
      <c r="AU131" s="1237"/>
      <c r="AV131" s="1237"/>
      <c r="AW131" s="1237"/>
      <c r="AX131" s="1237"/>
      <c r="AY131" s="1237"/>
      <c r="AZ131" s="1237"/>
      <c r="BA131" s="1237"/>
      <c r="BB131" s="1237"/>
      <c r="BC131" s="1237"/>
      <c r="BD131" s="1237"/>
      <c r="BE131" s="1237"/>
      <c r="BF131" s="1237"/>
      <c r="BG131" s="1237"/>
      <c r="BH131" s="1237"/>
      <c r="BI131" s="1237"/>
      <c r="BJ131" s="1237"/>
      <c r="BK131" s="1237"/>
      <c r="BL131" s="1237"/>
      <c r="BM131" s="1237"/>
      <c r="BN131" s="1237"/>
      <c r="BO131" s="1237"/>
      <c r="BP131" s="1237"/>
      <c r="BQ131" s="1237"/>
      <c r="BR131" s="1237"/>
      <c r="BS131" s="1237"/>
      <c r="BT131" s="1237"/>
      <c r="BU131" s="1237"/>
      <c r="BV131" s="1237"/>
      <c r="BW131" s="1237"/>
      <c r="BX131" s="1237"/>
      <c r="BY131" s="1237"/>
      <c r="BZ131" s="1237"/>
      <c r="CA131" s="1237"/>
      <c r="CB131" s="1237"/>
      <c r="CC131" s="1237"/>
      <c r="CD131" s="1237"/>
      <c r="CE131" s="1237"/>
      <c r="CF131" s="1237"/>
      <c r="CG131" s="1237"/>
      <c r="CH131" s="1237"/>
      <c r="CI131" s="1237"/>
      <c r="CJ131" s="1239">
        <f t="shared" ref="CJ131:CJ194" si="16">SUM(AQ131:CI131)</f>
        <v>0</v>
      </c>
    </row>
    <row r="132" spans="4:88">
      <c r="D132" s="1223"/>
      <c r="E132" s="1223"/>
      <c r="F132" s="1229"/>
      <c r="G132" s="1223"/>
      <c r="H132" s="1223"/>
      <c r="I132" s="1223"/>
      <c r="J132" s="1223"/>
      <c r="K132" s="1223"/>
      <c r="L132" s="1228"/>
      <c r="M132" s="1223"/>
      <c r="N132" s="1223"/>
      <c r="O132" s="1244"/>
      <c r="P132" s="1223"/>
      <c r="Q132" s="1223"/>
      <c r="R132" s="1223"/>
      <c r="S132" s="1225"/>
      <c r="T132" s="1240"/>
      <c r="U132" s="250"/>
      <c r="V132" s="1400"/>
      <c r="W132" s="1232"/>
      <c r="X132" s="1233"/>
      <c r="Y132" s="1233"/>
      <c r="Z132" s="1233"/>
      <c r="AA132" s="1233"/>
      <c r="AB132" s="1235"/>
      <c r="AC132" s="1233"/>
      <c r="AD132" s="1235"/>
      <c r="AE132" s="1235"/>
      <c r="AF132" s="1235"/>
      <c r="AG132" s="1233"/>
      <c r="AH132" s="1233"/>
      <c r="AI132" s="1233"/>
      <c r="AJ132" s="1233"/>
      <c r="AK132" s="1233"/>
      <c r="AL132" s="1234">
        <f t="shared" si="15"/>
        <v>0</v>
      </c>
      <c r="AM132" s="1400"/>
      <c r="AN132" s="1237"/>
      <c r="AO132" s="1237"/>
      <c r="AP132" s="1237"/>
      <c r="AQ132" s="1237"/>
      <c r="AR132" s="1237"/>
      <c r="AS132" s="1237"/>
      <c r="AT132" s="1237"/>
      <c r="AU132" s="1237"/>
      <c r="AV132" s="1237"/>
      <c r="AW132" s="1237"/>
      <c r="AX132" s="1237"/>
      <c r="AY132" s="1237"/>
      <c r="AZ132" s="1237"/>
      <c r="BA132" s="1237"/>
      <c r="BB132" s="1237"/>
      <c r="BC132" s="1237"/>
      <c r="BD132" s="1237"/>
      <c r="BE132" s="1237"/>
      <c r="BF132" s="1237"/>
      <c r="BG132" s="1237"/>
      <c r="BH132" s="1237"/>
      <c r="BI132" s="1237"/>
      <c r="BJ132" s="1237"/>
      <c r="BK132" s="1237"/>
      <c r="BL132" s="1237"/>
      <c r="BM132" s="1237"/>
      <c r="BN132" s="1237"/>
      <c r="BO132" s="1237"/>
      <c r="BP132" s="1237"/>
      <c r="BQ132" s="1237"/>
      <c r="BR132" s="1237"/>
      <c r="BS132" s="1237"/>
      <c r="BT132" s="1237"/>
      <c r="BU132" s="1237"/>
      <c r="BV132" s="1237"/>
      <c r="BW132" s="1237"/>
      <c r="BX132" s="1237"/>
      <c r="BY132" s="1237"/>
      <c r="BZ132" s="1237"/>
      <c r="CA132" s="1237"/>
      <c r="CB132" s="1237"/>
      <c r="CC132" s="1237"/>
      <c r="CD132" s="1237"/>
      <c r="CE132" s="1237"/>
      <c r="CF132" s="1237"/>
      <c r="CG132" s="1237"/>
      <c r="CH132" s="1237"/>
      <c r="CI132" s="1237"/>
      <c r="CJ132" s="1239">
        <f t="shared" si="16"/>
        <v>0</v>
      </c>
    </row>
    <row r="133" spans="4:88">
      <c r="D133" s="1223"/>
      <c r="E133" s="1223"/>
      <c r="F133" s="1229"/>
      <c r="G133" s="1223"/>
      <c r="H133" s="1223"/>
      <c r="I133" s="1223"/>
      <c r="J133" s="1223"/>
      <c r="K133" s="1223"/>
      <c r="L133" s="1228"/>
      <c r="M133" s="1223"/>
      <c r="N133" s="1223"/>
      <c r="O133" s="1244"/>
      <c r="P133" s="1223"/>
      <c r="Q133" s="1223"/>
      <c r="R133" s="1223"/>
      <c r="S133" s="1225"/>
      <c r="T133" s="1240"/>
      <c r="U133" s="250"/>
      <c r="V133" s="1400"/>
      <c r="W133" s="1232"/>
      <c r="X133" s="1233"/>
      <c r="Y133" s="1233"/>
      <c r="Z133" s="1233"/>
      <c r="AA133" s="1233"/>
      <c r="AB133" s="1235"/>
      <c r="AC133" s="1233"/>
      <c r="AD133" s="1235"/>
      <c r="AE133" s="1235"/>
      <c r="AF133" s="1235"/>
      <c r="AG133" s="1233"/>
      <c r="AH133" s="1233"/>
      <c r="AI133" s="1233"/>
      <c r="AJ133" s="1233"/>
      <c r="AK133" s="1233"/>
      <c r="AL133" s="1234">
        <f t="shared" si="15"/>
        <v>0</v>
      </c>
      <c r="AM133" s="1400"/>
      <c r="AN133" s="1237"/>
      <c r="AO133" s="1237"/>
      <c r="AP133" s="1237"/>
      <c r="AQ133" s="1237"/>
      <c r="AR133" s="1237"/>
      <c r="AS133" s="1237"/>
      <c r="AT133" s="1237"/>
      <c r="AU133" s="1237"/>
      <c r="AV133" s="1237"/>
      <c r="AW133" s="1237"/>
      <c r="AX133" s="1237"/>
      <c r="AY133" s="1237"/>
      <c r="AZ133" s="1237"/>
      <c r="BA133" s="1237"/>
      <c r="BB133" s="1237"/>
      <c r="BC133" s="1237"/>
      <c r="BD133" s="1237"/>
      <c r="BE133" s="1237"/>
      <c r="BF133" s="1237"/>
      <c r="BG133" s="1237"/>
      <c r="BH133" s="1237"/>
      <c r="BI133" s="1237"/>
      <c r="BJ133" s="1237"/>
      <c r="BK133" s="1237"/>
      <c r="BL133" s="1237"/>
      <c r="BM133" s="1237"/>
      <c r="BN133" s="1237"/>
      <c r="BO133" s="1237"/>
      <c r="BP133" s="1237"/>
      <c r="BQ133" s="1237"/>
      <c r="BR133" s="1237"/>
      <c r="BS133" s="1237"/>
      <c r="BT133" s="1237"/>
      <c r="BU133" s="1237"/>
      <c r="BV133" s="1237"/>
      <c r="BW133" s="1237"/>
      <c r="BX133" s="1237"/>
      <c r="BY133" s="1237"/>
      <c r="BZ133" s="1237"/>
      <c r="CA133" s="1237"/>
      <c r="CB133" s="1237"/>
      <c r="CC133" s="1237"/>
      <c r="CD133" s="1237"/>
      <c r="CE133" s="1237"/>
      <c r="CF133" s="1237"/>
      <c r="CG133" s="1237"/>
      <c r="CH133" s="1237"/>
      <c r="CI133" s="1237"/>
      <c r="CJ133" s="1239">
        <f t="shared" si="16"/>
        <v>0</v>
      </c>
    </row>
    <row r="134" spans="4:88">
      <c r="D134" s="1223"/>
      <c r="E134" s="1223"/>
      <c r="F134" s="1229"/>
      <c r="G134" s="1223"/>
      <c r="H134" s="1223"/>
      <c r="I134" s="1223"/>
      <c r="J134" s="1223"/>
      <c r="K134" s="1223"/>
      <c r="L134" s="1228"/>
      <c r="M134" s="1223"/>
      <c r="N134" s="1223"/>
      <c r="O134" s="1244"/>
      <c r="P134" s="1223"/>
      <c r="Q134" s="1223"/>
      <c r="R134" s="1223"/>
      <c r="S134" s="1225"/>
      <c r="T134" s="1240"/>
      <c r="U134" s="250"/>
      <c r="V134" s="1400"/>
      <c r="W134" s="1232"/>
      <c r="X134" s="1233"/>
      <c r="Y134" s="1233"/>
      <c r="Z134" s="1233"/>
      <c r="AA134" s="1233"/>
      <c r="AB134" s="1235"/>
      <c r="AC134" s="1233"/>
      <c r="AD134" s="1235"/>
      <c r="AE134" s="1235"/>
      <c r="AF134" s="1235"/>
      <c r="AG134" s="1233"/>
      <c r="AH134" s="1233"/>
      <c r="AI134" s="1233"/>
      <c r="AJ134" s="1233"/>
      <c r="AK134" s="1233"/>
      <c r="AL134" s="1234">
        <f t="shared" si="15"/>
        <v>0</v>
      </c>
      <c r="AM134" s="1400"/>
      <c r="AN134" s="1237"/>
      <c r="AO134" s="1237"/>
      <c r="AP134" s="1237"/>
      <c r="AQ134" s="1237"/>
      <c r="AR134" s="1237"/>
      <c r="AS134" s="1237"/>
      <c r="AT134" s="1237"/>
      <c r="AU134" s="1237"/>
      <c r="AV134" s="1237"/>
      <c r="AW134" s="1237"/>
      <c r="AX134" s="1237"/>
      <c r="AY134" s="1237"/>
      <c r="AZ134" s="1237"/>
      <c r="BA134" s="1237"/>
      <c r="BB134" s="1237"/>
      <c r="BC134" s="1237"/>
      <c r="BD134" s="1237"/>
      <c r="BE134" s="1237"/>
      <c r="BF134" s="1237"/>
      <c r="BG134" s="1237"/>
      <c r="BH134" s="1237"/>
      <c r="BI134" s="1237"/>
      <c r="BJ134" s="1237"/>
      <c r="BK134" s="1237"/>
      <c r="BL134" s="1237"/>
      <c r="BM134" s="1237"/>
      <c r="BN134" s="1237"/>
      <c r="BO134" s="1237"/>
      <c r="BP134" s="1237"/>
      <c r="BQ134" s="1237"/>
      <c r="BR134" s="1237"/>
      <c r="BS134" s="1237"/>
      <c r="BT134" s="1237"/>
      <c r="BU134" s="1237"/>
      <c r="BV134" s="1237"/>
      <c r="BW134" s="1237"/>
      <c r="BX134" s="1237"/>
      <c r="BY134" s="1237"/>
      <c r="BZ134" s="1237"/>
      <c r="CA134" s="1237"/>
      <c r="CB134" s="1237"/>
      <c r="CC134" s="1237"/>
      <c r="CD134" s="1237"/>
      <c r="CE134" s="1237"/>
      <c r="CF134" s="1237"/>
      <c r="CG134" s="1237"/>
      <c r="CH134" s="1237"/>
      <c r="CI134" s="1237"/>
      <c r="CJ134" s="1239">
        <f t="shared" si="16"/>
        <v>0</v>
      </c>
    </row>
    <row r="135" spans="4:88">
      <c r="D135" s="1223"/>
      <c r="E135" s="1223"/>
      <c r="F135" s="1229"/>
      <c r="G135" s="1223"/>
      <c r="H135" s="1223"/>
      <c r="I135" s="1223"/>
      <c r="J135" s="1223"/>
      <c r="K135" s="1223"/>
      <c r="L135" s="1228"/>
      <c r="M135" s="1223"/>
      <c r="N135" s="1223"/>
      <c r="O135" s="1244"/>
      <c r="P135" s="1223"/>
      <c r="Q135" s="1223"/>
      <c r="R135" s="1223"/>
      <c r="S135" s="1225"/>
      <c r="T135" s="1240"/>
      <c r="U135" s="250"/>
      <c r="V135" s="1400"/>
      <c r="W135" s="1232"/>
      <c r="X135" s="1233"/>
      <c r="Y135" s="1233"/>
      <c r="Z135" s="1233"/>
      <c r="AA135" s="1233"/>
      <c r="AB135" s="1235"/>
      <c r="AC135" s="1233"/>
      <c r="AD135" s="1235"/>
      <c r="AE135" s="1235"/>
      <c r="AF135" s="1235"/>
      <c r="AG135" s="1233"/>
      <c r="AH135" s="1233"/>
      <c r="AI135" s="1233"/>
      <c r="AJ135" s="1233"/>
      <c r="AK135" s="1233"/>
      <c r="AL135" s="1234">
        <f t="shared" si="15"/>
        <v>0</v>
      </c>
      <c r="AM135" s="1400"/>
      <c r="AN135" s="1237"/>
      <c r="AO135" s="1237"/>
      <c r="AP135" s="1237"/>
      <c r="AQ135" s="1237"/>
      <c r="AR135" s="1237"/>
      <c r="AS135" s="1237"/>
      <c r="AT135" s="1237"/>
      <c r="AU135" s="1237"/>
      <c r="AV135" s="1237"/>
      <c r="AW135" s="1237"/>
      <c r="AX135" s="1237"/>
      <c r="AY135" s="1237"/>
      <c r="AZ135" s="1237"/>
      <c r="BA135" s="1237"/>
      <c r="BB135" s="1237"/>
      <c r="BC135" s="1237"/>
      <c r="BD135" s="1237"/>
      <c r="BE135" s="1237"/>
      <c r="BF135" s="1237"/>
      <c r="BG135" s="1237"/>
      <c r="BH135" s="1237"/>
      <c r="BI135" s="1237"/>
      <c r="BJ135" s="1237"/>
      <c r="BK135" s="1237"/>
      <c r="BL135" s="1237"/>
      <c r="BM135" s="1237"/>
      <c r="BN135" s="1237"/>
      <c r="BO135" s="1237"/>
      <c r="BP135" s="1237"/>
      <c r="BQ135" s="1237"/>
      <c r="BR135" s="1237"/>
      <c r="BS135" s="1237"/>
      <c r="BT135" s="1237"/>
      <c r="BU135" s="1237"/>
      <c r="BV135" s="1237"/>
      <c r="BW135" s="1237"/>
      <c r="BX135" s="1237"/>
      <c r="BY135" s="1237"/>
      <c r="BZ135" s="1237"/>
      <c r="CA135" s="1237"/>
      <c r="CB135" s="1237"/>
      <c r="CC135" s="1237"/>
      <c r="CD135" s="1237"/>
      <c r="CE135" s="1237"/>
      <c r="CF135" s="1237"/>
      <c r="CG135" s="1237"/>
      <c r="CH135" s="1237"/>
      <c r="CI135" s="1237"/>
      <c r="CJ135" s="1239">
        <f t="shared" si="16"/>
        <v>0</v>
      </c>
    </row>
    <row r="136" spans="4:88">
      <c r="D136" s="1223"/>
      <c r="E136" s="1223"/>
      <c r="F136" s="1229"/>
      <c r="G136" s="1223"/>
      <c r="H136" s="1223"/>
      <c r="I136" s="1223"/>
      <c r="J136" s="1223"/>
      <c r="K136" s="1223"/>
      <c r="L136" s="1228"/>
      <c r="M136" s="1223"/>
      <c r="N136" s="1223"/>
      <c r="O136" s="1244"/>
      <c r="P136" s="1223"/>
      <c r="Q136" s="1223"/>
      <c r="R136" s="1223"/>
      <c r="S136" s="1225"/>
      <c r="T136" s="1240"/>
      <c r="U136" s="250"/>
      <c r="V136" s="1400"/>
      <c r="W136" s="1232"/>
      <c r="X136" s="1233"/>
      <c r="Y136" s="1233"/>
      <c r="Z136" s="1233"/>
      <c r="AA136" s="1233"/>
      <c r="AB136" s="1235"/>
      <c r="AC136" s="1233"/>
      <c r="AD136" s="1235"/>
      <c r="AE136" s="1235"/>
      <c r="AF136" s="1235"/>
      <c r="AG136" s="1233"/>
      <c r="AH136" s="1233"/>
      <c r="AI136" s="1233"/>
      <c r="AJ136" s="1233"/>
      <c r="AK136" s="1233"/>
      <c r="AL136" s="1234">
        <f t="shared" si="15"/>
        <v>0</v>
      </c>
      <c r="AM136" s="1400"/>
      <c r="AN136" s="1237"/>
      <c r="AO136" s="1237"/>
      <c r="AP136" s="1237"/>
      <c r="AQ136" s="1237"/>
      <c r="AR136" s="1237"/>
      <c r="AS136" s="1237"/>
      <c r="AT136" s="1237"/>
      <c r="AU136" s="1237"/>
      <c r="AV136" s="1237"/>
      <c r="AW136" s="1237"/>
      <c r="AX136" s="1237"/>
      <c r="AY136" s="1237"/>
      <c r="AZ136" s="1237"/>
      <c r="BA136" s="1237"/>
      <c r="BB136" s="1237"/>
      <c r="BC136" s="1237"/>
      <c r="BD136" s="1237"/>
      <c r="BE136" s="1237"/>
      <c r="BF136" s="1237"/>
      <c r="BG136" s="1237"/>
      <c r="BH136" s="1237"/>
      <c r="BI136" s="1237"/>
      <c r="BJ136" s="1237"/>
      <c r="BK136" s="1237"/>
      <c r="BL136" s="1237"/>
      <c r="BM136" s="1237"/>
      <c r="BN136" s="1237"/>
      <c r="BO136" s="1237"/>
      <c r="BP136" s="1237"/>
      <c r="BQ136" s="1237"/>
      <c r="BR136" s="1237"/>
      <c r="BS136" s="1237"/>
      <c r="BT136" s="1237"/>
      <c r="BU136" s="1237"/>
      <c r="BV136" s="1237"/>
      <c r="BW136" s="1237"/>
      <c r="BX136" s="1237"/>
      <c r="BY136" s="1237"/>
      <c r="BZ136" s="1237"/>
      <c r="CA136" s="1237"/>
      <c r="CB136" s="1237"/>
      <c r="CC136" s="1237"/>
      <c r="CD136" s="1237"/>
      <c r="CE136" s="1237"/>
      <c r="CF136" s="1237"/>
      <c r="CG136" s="1237"/>
      <c r="CH136" s="1237"/>
      <c r="CI136" s="1237"/>
      <c r="CJ136" s="1239">
        <f t="shared" si="16"/>
        <v>0</v>
      </c>
    </row>
    <row r="137" spans="4:88">
      <c r="D137" s="1223"/>
      <c r="E137" s="1223"/>
      <c r="F137" s="1229"/>
      <c r="G137" s="1223"/>
      <c r="H137" s="1223"/>
      <c r="I137" s="1223"/>
      <c r="J137" s="1223"/>
      <c r="K137" s="1223"/>
      <c r="L137" s="1228"/>
      <c r="M137" s="1223"/>
      <c r="N137" s="1223"/>
      <c r="O137" s="1244"/>
      <c r="P137" s="1223"/>
      <c r="Q137" s="1223"/>
      <c r="R137" s="1223"/>
      <c r="S137" s="1225"/>
      <c r="T137" s="1240"/>
      <c r="U137" s="250"/>
      <c r="V137" s="1400"/>
      <c r="W137" s="1232"/>
      <c r="X137" s="1233"/>
      <c r="Y137" s="1233"/>
      <c r="Z137" s="1233"/>
      <c r="AA137" s="1233"/>
      <c r="AB137" s="1235"/>
      <c r="AC137" s="1233"/>
      <c r="AD137" s="1235"/>
      <c r="AE137" s="1235"/>
      <c r="AF137" s="1235"/>
      <c r="AG137" s="1233"/>
      <c r="AH137" s="1233"/>
      <c r="AI137" s="1233"/>
      <c r="AJ137" s="1233"/>
      <c r="AK137" s="1233"/>
      <c r="AL137" s="1234">
        <f t="shared" si="15"/>
        <v>0</v>
      </c>
      <c r="AM137" s="1400"/>
      <c r="AN137" s="1237"/>
      <c r="AO137" s="1237"/>
      <c r="AP137" s="1237"/>
      <c r="AQ137" s="1237"/>
      <c r="AR137" s="1237"/>
      <c r="AS137" s="1237"/>
      <c r="AT137" s="1237"/>
      <c r="AU137" s="1237"/>
      <c r="AV137" s="1237"/>
      <c r="AW137" s="1237"/>
      <c r="AX137" s="1237"/>
      <c r="AY137" s="1237"/>
      <c r="AZ137" s="1237"/>
      <c r="BA137" s="1237"/>
      <c r="BB137" s="1237"/>
      <c r="BC137" s="1237"/>
      <c r="BD137" s="1237"/>
      <c r="BE137" s="1237"/>
      <c r="BF137" s="1237"/>
      <c r="BG137" s="1237"/>
      <c r="BH137" s="1237"/>
      <c r="BI137" s="1237"/>
      <c r="BJ137" s="1237"/>
      <c r="BK137" s="1237"/>
      <c r="BL137" s="1237"/>
      <c r="BM137" s="1237"/>
      <c r="BN137" s="1237"/>
      <c r="BO137" s="1237"/>
      <c r="BP137" s="1237"/>
      <c r="BQ137" s="1237"/>
      <c r="BR137" s="1237"/>
      <c r="BS137" s="1237"/>
      <c r="BT137" s="1237"/>
      <c r="BU137" s="1237"/>
      <c r="BV137" s="1237"/>
      <c r="BW137" s="1237"/>
      <c r="BX137" s="1237"/>
      <c r="BY137" s="1237"/>
      <c r="BZ137" s="1237"/>
      <c r="CA137" s="1237"/>
      <c r="CB137" s="1237"/>
      <c r="CC137" s="1237"/>
      <c r="CD137" s="1237"/>
      <c r="CE137" s="1237"/>
      <c r="CF137" s="1237"/>
      <c r="CG137" s="1237"/>
      <c r="CH137" s="1237"/>
      <c r="CI137" s="1237"/>
      <c r="CJ137" s="1239">
        <f t="shared" si="16"/>
        <v>0</v>
      </c>
    </row>
    <row r="138" spans="4:88">
      <c r="D138" s="1223"/>
      <c r="E138" s="1223"/>
      <c r="F138" s="1229"/>
      <c r="G138" s="1223"/>
      <c r="H138" s="1223"/>
      <c r="I138" s="1223"/>
      <c r="J138" s="1223"/>
      <c r="K138" s="1223"/>
      <c r="L138" s="1228"/>
      <c r="M138" s="1223"/>
      <c r="N138" s="1223"/>
      <c r="O138" s="1244"/>
      <c r="P138" s="1223"/>
      <c r="Q138" s="1223"/>
      <c r="R138" s="1223"/>
      <c r="S138" s="1225"/>
      <c r="T138" s="1240"/>
      <c r="U138" s="250"/>
      <c r="V138" s="1400"/>
      <c r="W138" s="1232"/>
      <c r="X138" s="1233"/>
      <c r="Y138" s="1233"/>
      <c r="Z138" s="1233"/>
      <c r="AA138" s="1233"/>
      <c r="AB138" s="1235"/>
      <c r="AC138" s="1233"/>
      <c r="AD138" s="1235"/>
      <c r="AE138" s="1235"/>
      <c r="AF138" s="1235"/>
      <c r="AG138" s="1233"/>
      <c r="AH138" s="1233"/>
      <c r="AI138" s="1233"/>
      <c r="AJ138" s="1233"/>
      <c r="AK138" s="1233"/>
      <c r="AL138" s="1234">
        <f t="shared" si="15"/>
        <v>0</v>
      </c>
      <c r="AM138" s="1400"/>
      <c r="AN138" s="1237"/>
      <c r="AO138" s="1237"/>
      <c r="AP138" s="1237"/>
      <c r="AQ138" s="1237"/>
      <c r="AR138" s="1237"/>
      <c r="AS138" s="1237"/>
      <c r="AT138" s="1237"/>
      <c r="AU138" s="1237"/>
      <c r="AV138" s="1237"/>
      <c r="AW138" s="1237"/>
      <c r="AX138" s="1237"/>
      <c r="AY138" s="1237"/>
      <c r="AZ138" s="1237"/>
      <c r="BA138" s="1237"/>
      <c r="BB138" s="1237"/>
      <c r="BC138" s="1237"/>
      <c r="BD138" s="1237"/>
      <c r="BE138" s="1237"/>
      <c r="BF138" s="1237"/>
      <c r="BG138" s="1237"/>
      <c r="BH138" s="1237"/>
      <c r="BI138" s="1237"/>
      <c r="BJ138" s="1237"/>
      <c r="BK138" s="1237"/>
      <c r="BL138" s="1237"/>
      <c r="BM138" s="1237"/>
      <c r="BN138" s="1237"/>
      <c r="BO138" s="1237"/>
      <c r="BP138" s="1237"/>
      <c r="BQ138" s="1237"/>
      <c r="BR138" s="1237"/>
      <c r="BS138" s="1237"/>
      <c r="BT138" s="1237"/>
      <c r="BU138" s="1237"/>
      <c r="BV138" s="1237"/>
      <c r="BW138" s="1237"/>
      <c r="BX138" s="1237"/>
      <c r="BY138" s="1237"/>
      <c r="BZ138" s="1237"/>
      <c r="CA138" s="1237"/>
      <c r="CB138" s="1237"/>
      <c r="CC138" s="1237"/>
      <c r="CD138" s="1237"/>
      <c r="CE138" s="1237"/>
      <c r="CF138" s="1237"/>
      <c r="CG138" s="1237"/>
      <c r="CH138" s="1237"/>
      <c r="CI138" s="1237"/>
      <c r="CJ138" s="1239">
        <f t="shared" si="16"/>
        <v>0</v>
      </c>
    </row>
    <row r="139" spans="4:88">
      <c r="D139" s="1223"/>
      <c r="E139" s="1223"/>
      <c r="F139" s="1229"/>
      <c r="G139" s="1223"/>
      <c r="H139" s="1223"/>
      <c r="I139" s="1223"/>
      <c r="J139" s="1223"/>
      <c r="K139" s="1223"/>
      <c r="L139" s="1228"/>
      <c r="M139" s="1223"/>
      <c r="N139" s="1223"/>
      <c r="O139" s="1244"/>
      <c r="P139" s="1223"/>
      <c r="Q139" s="1223"/>
      <c r="R139" s="1223"/>
      <c r="S139" s="1225"/>
      <c r="T139" s="1240"/>
      <c r="U139" s="250"/>
      <c r="V139" s="1400"/>
      <c r="W139" s="1232"/>
      <c r="X139" s="1233"/>
      <c r="Y139" s="1233"/>
      <c r="Z139" s="1233"/>
      <c r="AA139" s="1233"/>
      <c r="AB139" s="1235"/>
      <c r="AC139" s="1233"/>
      <c r="AD139" s="1235"/>
      <c r="AE139" s="1235"/>
      <c r="AF139" s="1235"/>
      <c r="AG139" s="1233"/>
      <c r="AH139" s="1233"/>
      <c r="AI139" s="1233"/>
      <c r="AJ139" s="1233"/>
      <c r="AK139" s="1233"/>
      <c r="AL139" s="1234">
        <f t="shared" si="15"/>
        <v>0</v>
      </c>
      <c r="AM139" s="1400"/>
      <c r="AN139" s="1237"/>
      <c r="AO139" s="1237"/>
      <c r="AP139" s="1237"/>
      <c r="AQ139" s="1237"/>
      <c r="AR139" s="1237"/>
      <c r="AS139" s="1237"/>
      <c r="AT139" s="1237"/>
      <c r="AU139" s="1237"/>
      <c r="AV139" s="1237"/>
      <c r="AW139" s="1237"/>
      <c r="AX139" s="1237"/>
      <c r="AY139" s="1237"/>
      <c r="AZ139" s="1237"/>
      <c r="BA139" s="1237"/>
      <c r="BB139" s="1237"/>
      <c r="BC139" s="1237"/>
      <c r="BD139" s="1237"/>
      <c r="BE139" s="1237"/>
      <c r="BF139" s="1237"/>
      <c r="BG139" s="1237"/>
      <c r="BH139" s="1237"/>
      <c r="BI139" s="1237"/>
      <c r="BJ139" s="1237"/>
      <c r="BK139" s="1237"/>
      <c r="BL139" s="1237"/>
      <c r="BM139" s="1237"/>
      <c r="BN139" s="1237"/>
      <c r="BO139" s="1237"/>
      <c r="BP139" s="1237"/>
      <c r="BQ139" s="1237"/>
      <c r="BR139" s="1237"/>
      <c r="BS139" s="1237"/>
      <c r="BT139" s="1237"/>
      <c r="BU139" s="1237"/>
      <c r="BV139" s="1237"/>
      <c r="BW139" s="1237"/>
      <c r="BX139" s="1237"/>
      <c r="BY139" s="1237"/>
      <c r="BZ139" s="1237"/>
      <c r="CA139" s="1237"/>
      <c r="CB139" s="1237"/>
      <c r="CC139" s="1237"/>
      <c r="CD139" s="1237"/>
      <c r="CE139" s="1237"/>
      <c r="CF139" s="1237"/>
      <c r="CG139" s="1237"/>
      <c r="CH139" s="1237"/>
      <c r="CI139" s="1237"/>
      <c r="CJ139" s="1239">
        <f t="shared" si="16"/>
        <v>0</v>
      </c>
    </row>
    <row r="140" spans="4:88">
      <c r="D140" s="1223"/>
      <c r="E140" s="1223"/>
      <c r="F140" s="1229"/>
      <c r="G140" s="1223"/>
      <c r="H140" s="1223"/>
      <c r="I140" s="1223"/>
      <c r="J140" s="1223"/>
      <c r="K140" s="1223"/>
      <c r="L140" s="1228"/>
      <c r="M140" s="1223"/>
      <c r="N140" s="1223"/>
      <c r="O140" s="1244"/>
      <c r="P140" s="1223"/>
      <c r="Q140" s="1223"/>
      <c r="R140" s="1223"/>
      <c r="S140" s="1225"/>
      <c r="T140" s="1240"/>
      <c r="U140" s="250"/>
      <c r="V140" s="1400"/>
      <c r="W140" s="1232"/>
      <c r="X140" s="1233"/>
      <c r="Y140" s="1233"/>
      <c r="Z140" s="1233"/>
      <c r="AA140" s="1233"/>
      <c r="AB140" s="1235"/>
      <c r="AC140" s="1233"/>
      <c r="AD140" s="1235"/>
      <c r="AE140" s="1235"/>
      <c r="AF140" s="1235"/>
      <c r="AG140" s="1233"/>
      <c r="AH140" s="1233"/>
      <c r="AI140" s="1233"/>
      <c r="AJ140" s="1233"/>
      <c r="AK140" s="1233"/>
      <c r="AL140" s="1234">
        <f t="shared" si="15"/>
        <v>0</v>
      </c>
      <c r="AM140" s="1400"/>
      <c r="AN140" s="1237"/>
      <c r="AO140" s="1237"/>
      <c r="AP140" s="1237"/>
      <c r="AQ140" s="1237"/>
      <c r="AR140" s="1237"/>
      <c r="AS140" s="1237"/>
      <c r="AT140" s="1237"/>
      <c r="AU140" s="1237"/>
      <c r="AV140" s="1237"/>
      <c r="AW140" s="1237"/>
      <c r="AX140" s="1237"/>
      <c r="AY140" s="1237"/>
      <c r="AZ140" s="1237"/>
      <c r="BA140" s="1237"/>
      <c r="BB140" s="1237"/>
      <c r="BC140" s="1237"/>
      <c r="BD140" s="1237"/>
      <c r="BE140" s="1237"/>
      <c r="BF140" s="1237"/>
      <c r="BG140" s="1237"/>
      <c r="BH140" s="1237"/>
      <c r="BI140" s="1237"/>
      <c r="BJ140" s="1237"/>
      <c r="BK140" s="1237"/>
      <c r="BL140" s="1237"/>
      <c r="BM140" s="1237"/>
      <c r="BN140" s="1237"/>
      <c r="BO140" s="1237"/>
      <c r="BP140" s="1237"/>
      <c r="BQ140" s="1237"/>
      <c r="BR140" s="1237"/>
      <c r="BS140" s="1237"/>
      <c r="BT140" s="1237"/>
      <c r="BU140" s="1237"/>
      <c r="BV140" s="1237"/>
      <c r="BW140" s="1237"/>
      <c r="BX140" s="1237"/>
      <c r="BY140" s="1237"/>
      <c r="BZ140" s="1237"/>
      <c r="CA140" s="1237"/>
      <c r="CB140" s="1237"/>
      <c r="CC140" s="1237"/>
      <c r="CD140" s="1237"/>
      <c r="CE140" s="1237"/>
      <c r="CF140" s="1237"/>
      <c r="CG140" s="1237"/>
      <c r="CH140" s="1237"/>
      <c r="CI140" s="1237"/>
      <c r="CJ140" s="1239">
        <f t="shared" si="16"/>
        <v>0</v>
      </c>
    </row>
    <row r="141" spans="4:88">
      <c r="D141" s="1223"/>
      <c r="E141" s="1223"/>
      <c r="F141" s="1229"/>
      <c r="G141" s="1223"/>
      <c r="H141" s="1223"/>
      <c r="I141" s="1223"/>
      <c r="J141" s="1223"/>
      <c r="K141" s="1223"/>
      <c r="L141" s="1228"/>
      <c r="M141" s="1223"/>
      <c r="N141" s="1223"/>
      <c r="O141" s="1244"/>
      <c r="P141" s="1223"/>
      <c r="Q141" s="1223"/>
      <c r="R141" s="1223"/>
      <c r="S141" s="1225"/>
      <c r="T141" s="1240"/>
      <c r="U141" s="250"/>
      <c r="V141" s="1400"/>
      <c r="W141" s="1232"/>
      <c r="X141" s="1233"/>
      <c r="Y141" s="1233"/>
      <c r="Z141" s="1233"/>
      <c r="AA141" s="1233"/>
      <c r="AB141" s="1235"/>
      <c r="AC141" s="1233"/>
      <c r="AD141" s="1235"/>
      <c r="AE141" s="1235"/>
      <c r="AF141" s="1235"/>
      <c r="AG141" s="1233"/>
      <c r="AH141" s="1233"/>
      <c r="AI141" s="1233"/>
      <c r="AJ141" s="1233"/>
      <c r="AK141" s="1233"/>
      <c r="AL141" s="1234">
        <f t="shared" si="15"/>
        <v>0</v>
      </c>
      <c r="AM141" s="1400"/>
      <c r="AN141" s="1237"/>
      <c r="AO141" s="1237"/>
      <c r="AP141" s="1237"/>
      <c r="AQ141" s="1237"/>
      <c r="AR141" s="1237"/>
      <c r="AS141" s="1237"/>
      <c r="AT141" s="1237"/>
      <c r="AU141" s="1237"/>
      <c r="AV141" s="1237"/>
      <c r="AW141" s="1237"/>
      <c r="AX141" s="1237"/>
      <c r="AY141" s="1237"/>
      <c r="AZ141" s="1237"/>
      <c r="BA141" s="1237"/>
      <c r="BB141" s="1237"/>
      <c r="BC141" s="1237"/>
      <c r="BD141" s="1237"/>
      <c r="BE141" s="1237"/>
      <c r="BF141" s="1237"/>
      <c r="BG141" s="1237"/>
      <c r="BH141" s="1237"/>
      <c r="BI141" s="1237"/>
      <c r="BJ141" s="1237"/>
      <c r="BK141" s="1237"/>
      <c r="BL141" s="1237"/>
      <c r="BM141" s="1237"/>
      <c r="BN141" s="1237"/>
      <c r="BO141" s="1237"/>
      <c r="BP141" s="1237"/>
      <c r="BQ141" s="1237"/>
      <c r="BR141" s="1237"/>
      <c r="BS141" s="1237"/>
      <c r="BT141" s="1237"/>
      <c r="BU141" s="1237"/>
      <c r="BV141" s="1237"/>
      <c r="BW141" s="1237"/>
      <c r="BX141" s="1237"/>
      <c r="BY141" s="1237"/>
      <c r="BZ141" s="1237"/>
      <c r="CA141" s="1237"/>
      <c r="CB141" s="1237"/>
      <c r="CC141" s="1237"/>
      <c r="CD141" s="1237"/>
      <c r="CE141" s="1237"/>
      <c r="CF141" s="1237"/>
      <c r="CG141" s="1237"/>
      <c r="CH141" s="1237"/>
      <c r="CI141" s="1237"/>
      <c r="CJ141" s="1239">
        <f t="shared" si="16"/>
        <v>0</v>
      </c>
    </row>
    <row r="142" spans="4:88">
      <c r="D142" s="1223"/>
      <c r="E142" s="1223"/>
      <c r="F142" s="1229"/>
      <c r="G142" s="1223"/>
      <c r="H142" s="1223"/>
      <c r="I142" s="1223"/>
      <c r="J142" s="1223"/>
      <c r="K142" s="1223"/>
      <c r="L142" s="1228"/>
      <c r="M142" s="1223"/>
      <c r="N142" s="1223"/>
      <c r="O142" s="1244"/>
      <c r="P142" s="1223"/>
      <c r="Q142" s="1223"/>
      <c r="R142" s="1223"/>
      <c r="S142" s="1225"/>
      <c r="T142" s="1240"/>
      <c r="U142" s="250"/>
      <c r="V142" s="1400"/>
      <c r="W142" s="1232"/>
      <c r="X142" s="1233"/>
      <c r="Y142" s="1233"/>
      <c r="Z142" s="1233"/>
      <c r="AA142" s="1233"/>
      <c r="AB142" s="1235"/>
      <c r="AC142" s="1233"/>
      <c r="AD142" s="1235"/>
      <c r="AE142" s="1235"/>
      <c r="AF142" s="1235"/>
      <c r="AG142" s="1233"/>
      <c r="AH142" s="1233"/>
      <c r="AI142" s="1233"/>
      <c r="AJ142" s="1233"/>
      <c r="AK142" s="1233"/>
      <c r="AL142" s="1234">
        <f t="shared" si="15"/>
        <v>0</v>
      </c>
      <c r="AM142" s="1400"/>
      <c r="AN142" s="1237"/>
      <c r="AO142" s="1237"/>
      <c r="AP142" s="1237"/>
      <c r="AQ142" s="1237"/>
      <c r="AR142" s="1237"/>
      <c r="AS142" s="1237"/>
      <c r="AT142" s="1237"/>
      <c r="AU142" s="1237"/>
      <c r="AV142" s="1237"/>
      <c r="AW142" s="1237"/>
      <c r="AX142" s="1237"/>
      <c r="AY142" s="1237"/>
      <c r="AZ142" s="1237"/>
      <c r="BA142" s="1237"/>
      <c r="BB142" s="1237"/>
      <c r="BC142" s="1237"/>
      <c r="BD142" s="1237"/>
      <c r="BE142" s="1237"/>
      <c r="BF142" s="1237"/>
      <c r="BG142" s="1237"/>
      <c r="BH142" s="1237"/>
      <c r="BI142" s="1237"/>
      <c r="BJ142" s="1237"/>
      <c r="BK142" s="1237"/>
      <c r="BL142" s="1237"/>
      <c r="BM142" s="1237"/>
      <c r="BN142" s="1237"/>
      <c r="BO142" s="1237"/>
      <c r="BP142" s="1237"/>
      <c r="BQ142" s="1237"/>
      <c r="BR142" s="1237"/>
      <c r="BS142" s="1237"/>
      <c r="BT142" s="1237"/>
      <c r="BU142" s="1237"/>
      <c r="BV142" s="1237"/>
      <c r="BW142" s="1237"/>
      <c r="BX142" s="1237"/>
      <c r="BY142" s="1237"/>
      <c r="BZ142" s="1237"/>
      <c r="CA142" s="1237"/>
      <c r="CB142" s="1237"/>
      <c r="CC142" s="1237"/>
      <c r="CD142" s="1237"/>
      <c r="CE142" s="1237"/>
      <c r="CF142" s="1237"/>
      <c r="CG142" s="1237"/>
      <c r="CH142" s="1237"/>
      <c r="CI142" s="1237"/>
      <c r="CJ142" s="1239">
        <f t="shared" si="16"/>
        <v>0</v>
      </c>
    </row>
    <row r="143" spans="4:88">
      <c r="D143" s="1223"/>
      <c r="E143" s="1223"/>
      <c r="F143" s="1229"/>
      <c r="G143" s="1223"/>
      <c r="H143" s="1223"/>
      <c r="I143" s="1223"/>
      <c r="J143" s="1223"/>
      <c r="K143" s="1223"/>
      <c r="L143" s="1228"/>
      <c r="M143" s="1223"/>
      <c r="N143" s="1223"/>
      <c r="O143" s="1244"/>
      <c r="P143" s="1223"/>
      <c r="Q143" s="1223"/>
      <c r="R143" s="1223"/>
      <c r="S143" s="1225"/>
      <c r="T143" s="1240"/>
      <c r="U143" s="250"/>
      <c r="V143" s="1400"/>
      <c r="W143" s="1232"/>
      <c r="X143" s="1233"/>
      <c r="Y143" s="1233"/>
      <c r="Z143" s="1233"/>
      <c r="AA143" s="1233"/>
      <c r="AB143" s="1235"/>
      <c r="AC143" s="1233"/>
      <c r="AD143" s="1235"/>
      <c r="AE143" s="1235"/>
      <c r="AF143" s="1235"/>
      <c r="AG143" s="1233"/>
      <c r="AH143" s="1233"/>
      <c r="AI143" s="1233"/>
      <c r="AJ143" s="1233"/>
      <c r="AK143" s="1233"/>
      <c r="AL143" s="1234">
        <f t="shared" si="15"/>
        <v>0</v>
      </c>
      <c r="AM143" s="1400"/>
      <c r="AN143" s="1237"/>
      <c r="AO143" s="1237"/>
      <c r="AP143" s="1237"/>
      <c r="AQ143" s="1237"/>
      <c r="AR143" s="1237"/>
      <c r="AS143" s="1237"/>
      <c r="AT143" s="1237"/>
      <c r="AU143" s="1237"/>
      <c r="AV143" s="1237"/>
      <c r="AW143" s="1237"/>
      <c r="AX143" s="1237"/>
      <c r="AY143" s="1237"/>
      <c r="AZ143" s="1237"/>
      <c r="BA143" s="1237"/>
      <c r="BB143" s="1237"/>
      <c r="BC143" s="1237"/>
      <c r="BD143" s="1237"/>
      <c r="BE143" s="1237"/>
      <c r="BF143" s="1237"/>
      <c r="BG143" s="1237"/>
      <c r="BH143" s="1237"/>
      <c r="BI143" s="1237"/>
      <c r="BJ143" s="1237"/>
      <c r="BK143" s="1237"/>
      <c r="BL143" s="1237"/>
      <c r="BM143" s="1237"/>
      <c r="BN143" s="1237"/>
      <c r="BO143" s="1237"/>
      <c r="BP143" s="1237"/>
      <c r="BQ143" s="1237"/>
      <c r="BR143" s="1237"/>
      <c r="BS143" s="1237"/>
      <c r="BT143" s="1237"/>
      <c r="BU143" s="1237"/>
      <c r="BV143" s="1237"/>
      <c r="BW143" s="1237"/>
      <c r="BX143" s="1237"/>
      <c r="BY143" s="1237"/>
      <c r="BZ143" s="1237"/>
      <c r="CA143" s="1237"/>
      <c r="CB143" s="1237"/>
      <c r="CC143" s="1237"/>
      <c r="CD143" s="1237"/>
      <c r="CE143" s="1237"/>
      <c r="CF143" s="1237"/>
      <c r="CG143" s="1237"/>
      <c r="CH143" s="1237"/>
      <c r="CI143" s="1237"/>
      <c r="CJ143" s="1239">
        <f t="shared" si="16"/>
        <v>0</v>
      </c>
    </row>
    <row r="144" spans="4:88">
      <c r="D144" s="1223"/>
      <c r="E144" s="1223"/>
      <c r="F144" s="1229"/>
      <c r="G144" s="1223"/>
      <c r="H144" s="1223"/>
      <c r="I144" s="1223"/>
      <c r="J144" s="1223"/>
      <c r="K144" s="1223"/>
      <c r="L144" s="1228"/>
      <c r="M144" s="1223"/>
      <c r="N144" s="1223"/>
      <c r="O144" s="1244"/>
      <c r="P144" s="1223"/>
      <c r="Q144" s="1223"/>
      <c r="R144" s="1223"/>
      <c r="S144" s="1225"/>
      <c r="T144" s="1240"/>
      <c r="U144" s="250"/>
      <c r="V144" s="1400"/>
      <c r="W144" s="1232"/>
      <c r="X144" s="1233"/>
      <c r="Y144" s="1233"/>
      <c r="Z144" s="1233"/>
      <c r="AA144" s="1233"/>
      <c r="AB144" s="1235"/>
      <c r="AC144" s="1233"/>
      <c r="AD144" s="1235"/>
      <c r="AE144" s="1235"/>
      <c r="AF144" s="1235"/>
      <c r="AG144" s="1233"/>
      <c r="AH144" s="1233"/>
      <c r="AI144" s="1233"/>
      <c r="AJ144" s="1233"/>
      <c r="AK144" s="1233"/>
      <c r="AL144" s="1234">
        <f t="shared" si="15"/>
        <v>0</v>
      </c>
      <c r="AM144" s="1400"/>
      <c r="AN144" s="1237"/>
      <c r="AO144" s="1237"/>
      <c r="AP144" s="1237"/>
      <c r="AQ144" s="1237"/>
      <c r="AR144" s="1237"/>
      <c r="AS144" s="1237"/>
      <c r="AT144" s="1237"/>
      <c r="AU144" s="1237"/>
      <c r="AV144" s="1237"/>
      <c r="AW144" s="1237"/>
      <c r="AX144" s="1237"/>
      <c r="AY144" s="1237"/>
      <c r="AZ144" s="1237"/>
      <c r="BA144" s="1237"/>
      <c r="BB144" s="1237"/>
      <c r="BC144" s="1237"/>
      <c r="BD144" s="1237"/>
      <c r="BE144" s="1237"/>
      <c r="BF144" s="1237"/>
      <c r="BG144" s="1237"/>
      <c r="BH144" s="1237"/>
      <c r="BI144" s="1237"/>
      <c r="BJ144" s="1237"/>
      <c r="BK144" s="1237"/>
      <c r="BL144" s="1237"/>
      <c r="BM144" s="1237"/>
      <c r="BN144" s="1237"/>
      <c r="BO144" s="1237"/>
      <c r="BP144" s="1237"/>
      <c r="BQ144" s="1237"/>
      <c r="BR144" s="1237"/>
      <c r="BS144" s="1237"/>
      <c r="BT144" s="1237"/>
      <c r="BU144" s="1237"/>
      <c r="BV144" s="1237"/>
      <c r="BW144" s="1237"/>
      <c r="BX144" s="1237"/>
      <c r="BY144" s="1237"/>
      <c r="BZ144" s="1237"/>
      <c r="CA144" s="1237"/>
      <c r="CB144" s="1237"/>
      <c r="CC144" s="1237"/>
      <c r="CD144" s="1237"/>
      <c r="CE144" s="1237"/>
      <c r="CF144" s="1237"/>
      <c r="CG144" s="1237"/>
      <c r="CH144" s="1237"/>
      <c r="CI144" s="1237"/>
      <c r="CJ144" s="1239">
        <f t="shared" si="16"/>
        <v>0</v>
      </c>
    </row>
    <row r="145" spans="4:88">
      <c r="D145" s="1223"/>
      <c r="E145" s="1223"/>
      <c r="F145" s="1229"/>
      <c r="G145" s="1223"/>
      <c r="H145" s="1223"/>
      <c r="I145" s="1223"/>
      <c r="J145" s="1223"/>
      <c r="K145" s="1223"/>
      <c r="L145" s="1228"/>
      <c r="M145" s="1223"/>
      <c r="N145" s="1223"/>
      <c r="O145" s="1244"/>
      <c r="P145" s="1223"/>
      <c r="Q145" s="1223"/>
      <c r="R145" s="1223"/>
      <c r="S145" s="1225"/>
      <c r="T145" s="1240"/>
      <c r="U145" s="250"/>
      <c r="V145" s="1400"/>
      <c r="W145" s="1232"/>
      <c r="X145" s="1233"/>
      <c r="Y145" s="1233"/>
      <c r="Z145" s="1233"/>
      <c r="AA145" s="1233"/>
      <c r="AB145" s="1235"/>
      <c r="AC145" s="1233"/>
      <c r="AD145" s="1235"/>
      <c r="AE145" s="1235"/>
      <c r="AF145" s="1235"/>
      <c r="AG145" s="1233"/>
      <c r="AH145" s="1233"/>
      <c r="AI145" s="1233"/>
      <c r="AJ145" s="1233"/>
      <c r="AK145" s="1233"/>
      <c r="AL145" s="1234">
        <f t="shared" si="15"/>
        <v>0</v>
      </c>
      <c r="AM145" s="1400"/>
      <c r="AN145" s="1237"/>
      <c r="AO145" s="1237"/>
      <c r="AP145" s="1237"/>
      <c r="AQ145" s="1237"/>
      <c r="AR145" s="1237"/>
      <c r="AS145" s="1237"/>
      <c r="AT145" s="1237"/>
      <c r="AU145" s="1237"/>
      <c r="AV145" s="1237"/>
      <c r="AW145" s="1237"/>
      <c r="AX145" s="1237"/>
      <c r="AY145" s="1237"/>
      <c r="AZ145" s="1237"/>
      <c r="BA145" s="1237"/>
      <c r="BB145" s="1237"/>
      <c r="BC145" s="1237"/>
      <c r="BD145" s="1237"/>
      <c r="BE145" s="1237"/>
      <c r="BF145" s="1237"/>
      <c r="BG145" s="1237"/>
      <c r="BH145" s="1237"/>
      <c r="BI145" s="1237"/>
      <c r="BJ145" s="1237"/>
      <c r="BK145" s="1237"/>
      <c r="BL145" s="1237"/>
      <c r="BM145" s="1237"/>
      <c r="BN145" s="1237"/>
      <c r="BO145" s="1237"/>
      <c r="BP145" s="1237"/>
      <c r="BQ145" s="1237"/>
      <c r="BR145" s="1237"/>
      <c r="BS145" s="1237"/>
      <c r="BT145" s="1237"/>
      <c r="BU145" s="1237"/>
      <c r="BV145" s="1237"/>
      <c r="BW145" s="1237"/>
      <c r="BX145" s="1237"/>
      <c r="BY145" s="1237"/>
      <c r="BZ145" s="1237"/>
      <c r="CA145" s="1237"/>
      <c r="CB145" s="1237"/>
      <c r="CC145" s="1237"/>
      <c r="CD145" s="1237"/>
      <c r="CE145" s="1237"/>
      <c r="CF145" s="1237"/>
      <c r="CG145" s="1237"/>
      <c r="CH145" s="1237"/>
      <c r="CI145" s="1237"/>
      <c r="CJ145" s="1239">
        <f t="shared" si="16"/>
        <v>0</v>
      </c>
    </row>
    <row r="146" spans="4:88">
      <c r="D146" s="1223"/>
      <c r="E146" s="1223"/>
      <c r="F146" s="1229"/>
      <c r="G146" s="1223"/>
      <c r="H146" s="1223"/>
      <c r="I146" s="1223"/>
      <c r="J146" s="1223"/>
      <c r="K146" s="1223"/>
      <c r="L146" s="1228"/>
      <c r="M146" s="1223"/>
      <c r="N146" s="1223"/>
      <c r="O146" s="1244"/>
      <c r="P146" s="1223"/>
      <c r="Q146" s="1223"/>
      <c r="R146" s="1223"/>
      <c r="S146" s="1225"/>
      <c r="T146" s="1240"/>
      <c r="U146" s="250"/>
      <c r="V146" s="1400"/>
      <c r="W146" s="1232"/>
      <c r="X146" s="1233"/>
      <c r="Y146" s="1233"/>
      <c r="Z146" s="1233"/>
      <c r="AA146" s="1233"/>
      <c r="AB146" s="1235"/>
      <c r="AC146" s="1233"/>
      <c r="AD146" s="1235"/>
      <c r="AE146" s="1235"/>
      <c r="AF146" s="1235"/>
      <c r="AG146" s="1233"/>
      <c r="AH146" s="1233"/>
      <c r="AI146" s="1233"/>
      <c r="AJ146" s="1233"/>
      <c r="AK146" s="1233"/>
      <c r="AL146" s="1234">
        <f t="shared" si="15"/>
        <v>0</v>
      </c>
      <c r="AM146" s="1400"/>
      <c r="AN146" s="1237"/>
      <c r="AO146" s="1237"/>
      <c r="AP146" s="1237"/>
      <c r="AQ146" s="1237"/>
      <c r="AR146" s="1237"/>
      <c r="AS146" s="1237"/>
      <c r="AT146" s="1237"/>
      <c r="AU146" s="1237"/>
      <c r="AV146" s="1237"/>
      <c r="AW146" s="1237"/>
      <c r="AX146" s="1237"/>
      <c r="AY146" s="1237"/>
      <c r="AZ146" s="1237"/>
      <c r="BA146" s="1237"/>
      <c r="BB146" s="1237"/>
      <c r="BC146" s="1237"/>
      <c r="BD146" s="1237"/>
      <c r="BE146" s="1237"/>
      <c r="BF146" s="1237"/>
      <c r="BG146" s="1237"/>
      <c r="BH146" s="1237"/>
      <c r="BI146" s="1237"/>
      <c r="BJ146" s="1237"/>
      <c r="BK146" s="1237"/>
      <c r="BL146" s="1237"/>
      <c r="BM146" s="1237"/>
      <c r="BN146" s="1237"/>
      <c r="BO146" s="1237"/>
      <c r="BP146" s="1237"/>
      <c r="BQ146" s="1237"/>
      <c r="BR146" s="1237"/>
      <c r="BS146" s="1237"/>
      <c r="BT146" s="1237"/>
      <c r="BU146" s="1237"/>
      <c r="BV146" s="1237"/>
      <c r="BW146" s="1237"/>
      <c r="BX146" s="1237"/>
      <c r="BY146" s="1237"/>
      <c r="BZ146" s="1237"/>
      <c r="CA146" s="1237"/>
      <c r="CB146" s="1237"/>
      <c r="CC146" s="1237"/>
      <c r="CD146" s="1237"/>
      <c r="CE146" s="1237"/>
      <c r="CF146" s="1237"/>
      <c r="CG146" s="1237"/>
      <c r="CH146" s="1237"/>
      <c r="CI146" s="1237"/>
      <c r="CJ146" s="1239">
        <f t="shared" si="16"/>
        <v>0</v>
      </c>
    </row>
    <row r="147" spans="4:88">
      <c r="D147" s="1223"/>
      <c r="E147" s="1223"/>
      <c r="F147" s="1229"/>
      <c r="G147" s="1223"/>
      <c r="H147" s="1223"/>
      <c r="I147" s="1223"/>
      <c r="J147" s="1223"/>
      <c r="K147" s="1223"/>
      <c r="L147" s="1228"/>
      <c r="M147" s="1223"/>
      <c r="N147" s="1223"/>
      <c r="O147" s="1244"/>
      <c r="P147" s="1223"/>
      <c r="Q147" s="1223"/>
      <c r="R147" s="1223"/>
      <c r="S147" s="1225"/>
      <c r="T147" s="1240"/>
      <c r="U147" s="250"/>
      <c r="V147" s="1400"/>
      <c r="W147" s="1232"/>
      <c r="X147" s="1233"/>
      <c r="Y147" s="1233"/>
      <c r="Z147" s="1233"/>
      <c r="AA147" s="1233"/>
      <c r="AB147" s="1235"/>
      <c r="AC147" s="1233"/>
      <c r="AD147" s="1235"/>
      <c r="AE147" s="1235"/>
      <c r="AF147" s="1235"/>
      <c r="AG147" s="1233"/>
      <c r="AH147" s="1233"/>
      <c r="AI147" s="1233"/>
      <c r="AJ147" s="1233"/>
      <c r="AK147" s="1233"/>
      <c r="AL147" s="1234">
        <f t="shared" si="15"/>
        <v>0</v>
      </c>
      <c r="AM147" s="1400"/>
      <c r="AN147" s="1237"/>
      <c r="AO147" s="1237"/>
      <c r="AP147" s="1237"/>
      <c r="AQ147" s="1237"/>
      <c r="AR147" s="1237"/>
      <c r="AS147" s="1237"/>
      <c r="AT147" s="1237"/>
      <c r="AU147" s="1237"/>
      <c r="AV147" s="1237"/>
      <c r="AW147" s="1237"/>
      <c r="AX147" s="1237"/>
      <c r="AY147" s="1237"/>
      <c r="AZ147" s="1237"/>
      <c r="BA147" s="1237"/>
      <c r="BB147" s="1237"/>
      <c r="BC147" s="1237"/>
      <c r="BD147" s="1237"/>
      <c r="BE147" s="1237"/>
      <c r="BF147" s="1237"/>
      <c r="BG147" s="1237"/>
      <c r="BH147" s="1237"/>
      <c r="BI147" s="1237"/>
      <c r="BJ147" s="1237"/>
      <c r="BK147" s="1237"/>
      <c r="BL147" s="1237"/>
      <c r="BM147" s="1237"/>
      <c r="BN147" s="1237"/>
      <c r="BO147" s="1237"/>
      <c r="BP147" s="1237"/>
      <c r="BQ147" s="1237"/>
      <c r="BR147" s="1237"/>
      <c r="BS147" s="1237"/>
      <c r="BT147" s="1237"/>
      <c r="BU147" s="1237"/>
      <c r="BV147" s="1237"/>
      <c r="BW147" s="1237"/>
      <c r="BX147" s="1237"/>
      <c r="BY147" s="1237"/>
      <c r="BZ147" s="1237"/>
      <c r="CA147" s="1237"/>
      <c r="CB147" s="1237"/>
      <c r="CC147" s="1237"/>
      <c r="CD147" s="1237"/>
      <c r="CE147" s="1237"/>
      <c r="CF147" s="1237"/>
      <c r="CG147" s="1237"/>
      <c r="CH147" s="1237"/>
      <c r="CI147" s="1237"/>
      <c r="CJ147" s="1239">
        <f t="shared" si="16"/>
        <v>0</v>
      </c>
    </row>
    <row r="148" spans="4:88">
      <c r="D148" s="1223"/>
      <c r="E148" s="1223"/>
      <c r="F148" s="1229"/>
      <c r="G148" s="1223"/>
      <c r="H148" s="1223"/>
      <c r="I148" s="1223"/>
      <c r="J148" s="1223"/>
      <c r="K148" s="1223"/>
      <c r="L148" s="1228"/>
      <c r="M148" s="1223"/>
      <c r="N148" s="1223"/>
      <c r="O148" s="1244"/>
      <c r="P148" s="1223"/>
      <c r="Q148" s="1223"/>
      <c r="R148" s="1223"/>
      <c r="S148" s="1225"/>
      <c r="T148" s="1240"/>
      <c r="U148" s="250"/>
      <c r="V148" s="1400"/>
      <c r="W148" s="1232"/>
      <c r="X148" s="1233"/>
      <c r="Y148" s="1233"/>
      <c r="Z148" s="1233"/>
      <c r="AA148" s="1233"/>
      <c r="AB148" s="1235"/>
      <c r="AC148" s="1233"/>
      <c r="AD148" s="1235"/>
      <c r="AE148" s="1235"/>
      <c r="AF148" s="1235"/>
      <c r="AG148" s="1233"/>
      <c r="AH148" s="1233"/>
      <c r="AI148" s="1233"/>
      <c r="AJ148" s="1233"/>
      <c r="AK148" s="1233"/>
      <c r="AL148" s="1234">
        <f t="shared" si="15"/>
        <v>0</v>
      </c>
      <c r="AM148" s="1400"/>
      <c r="AN148" s="1237"/>
      <c r="AO148" s="1237"/>
      <c r="AP148" s="1237"/>
      <c r="AQ148" s="1237"/>
      <c r="AR148" s="1237"/>
      <c r="AS148" s="1237"/>
      <c r="AT148" s="1237"/>
      <c r="AU148" s="1237"/>
      <c r="AV148" s="1237"/>
      <c r="AW148" s="1237"/>
      <c r="AX148" s="1237"/>
      <c r="AY148" s="1237"/>
      <c r="AZ148" s="1237"/>
      <c r="BA148" s="1237"/>
      <c r="BB148" s="1237"/>
      <c r="BC148" s="1237"/>
      <c r="BD148" s="1237"/>
      <c r="BE148" s="1237"/>
      <c r="BF148" s="1237"/>
      <c r="BG148" s="1237"/>
      <c r="BH148" s="1237"/>
      <c r="BI148" s="1237"/>
      <c r="BJ148" s="1237"/>
      <c r="BK148" s="1237"/>
      <c r="BL148" s="1237"/>
      <c r="BM148" s="1237"/>
      <c r="BN148" s="1237"/>
      <c r="BO148" s="1237"/>
      <c r="BP148" s="1237"/>
      <c r="BQ148" s="1237"/>
      <c r="BR148" s="1237"/>
      <c r="BS148" s="1237"/>
      <c r="BT148" s="1237"/>
      <c r="BU148" s="1237"/>
      <c r="BV148" s="1237"/>
      <c r="BW148" s="1237"/>
      <c r="BX148" s="1237"/>
      <c r="BY148" s="1237"/>
      <c r="BZ148" s="1237"/>
      <c r="CA148" s="1237"/>
      <c r="CB148" s="1237"/>
      <c r="CC148" s="1237"/>
      <c r="CD148" s="1237"/>
      <c r="CE148" s="1237"/>
      <c r="CF148" s="1237"/>
      <c r="CG148" s="1237"/>
      <c r="CH148" s="1237"/>
      <c r="CI148" s="1237"/>
      <c r="CJ148" s="1239">
        <f t="shared" si="16"/>
        <v>0</v>
      </c>
    </row>
    <row r="149" spans="4:88">
      <c r="D149" s="1223"/>
      <c r="E149" s="1223"/>
      <c r="F149" s="1229"/>
      <c r="G149" s="1223"/>
      <c r="H149" s="1223"/>
      <c r="I149" s="1223"/>
      <c r="J149" s="1223"/>
      <c r="K149" s="1223"/>
      <c r="L149" s="1228"/>
      <c r="M149" s="1223"/>
      <c r="N149" s="1223"/>
      <c r="O149" s="1244"/>
      <c r="P149" s="1223"/>
      <c r="Q149" s="1223"/>
      <c r="R149" s="1223"/>
      <c r="S149" s="1225"/>
      <c r="T149" s="1240"/>
      <c r="U149" s="250"/>
      <c r="V149" s="1400"/>
      <c r="W149" s="1232"/>
      <c r="X149" s="1233"/>
      <c r="Y149" s="1233"/>
      <c r="Z149" s="1233"/>
      <c r="AA149" s="1233"/>
      <c r="AB149" s="1235"/>
      <c r="AC149" s="1233"/>
      <c r="AD149" s="1235"/>
      <c r="AE149" s="1235"/>
      <c r="AF149" s="1235"/>
      <c r="AG149" s="1233"/>
      <c r="AH149" s="1233"/>
      <c r="AI149" s="1233"/>
      <c r="AJ149" s="1233"/>
      <c r="AK149" s="1233"/>
      <c r="AL149" s="1234">
        <f t="shared" si="15"/>
        <v>0</v>
      </c>
      <c r="AM149" s="1400"/>
      <c r="AN149" s="1237"/>
      <c r="AO149" s="1237"/>
      <c r="AP149" s="1237"/>
      <c r="AQ149" s="1237"/>
      <c r="AR149" s="1237"/>
      <c r="AS149" s="1237"/>
      <c r="AT149" s="1237"/>
      <c r="AU149" s="1237"/>
      <c r="AV149" s="1237"/>
      <c r="AW149" s="1237"/>
      <c r="AX149" s="1237"/>
      <c r="AY149" s="1237"/>
      <c r="AZ149" s="1237"/>
      <c r="BA149" s="1237"/>
      <c r="BB149" s="1237"/>
      <c r="BC149" s="1237"/>
      <c r="BD149" s="1237"/>
      <c r="BE149" s="1237"/>
      <c r="BF149" s="1237"/>
      <c r="BG149" s="1237"/>
      <c r="BH149" s="1237"/>
      <c r="BI149" s="1237"/>
      <c r="BJ149" s="1237"/>
      <c r="BK149" s="1237"/>
      <c r="BL149" s="1237"/>
      <c r="BM149" s="1237"/>
      <c r="BN149" s="1237"/>
      <c r="BO149" s="1237"/>
      <c r="BP149" s="1237"/>
      <c r="BQ149" s="1237"/>
      <c r="BR149" s="1237"/>
      <c r="BS149" s="1237"/>
      <c r="BT149" s="1237"/>
      <c r="BU149" s="1237"/>
      <c r="BV149" s="1237"/>
      <c r="BW149" s="1237"/>
      <c r="BX149" s="1237"/>
      <c r="BY149" s="1237"/>
      <c r="BZ149" s="1237"/>
      <c r="CA149" s="1237"/>
      <c r="CB149" s="1237"/>
      <c r="CC149" s="1237"/>
      <c r="CD149" s="1237"/>
      <c r="CE149" s="1237"/>
      <c r="CF149" s="1237"/>
      <c r="CG149" s="1237"/>
      <c r="CH149" s="1237"/>
      <c r="CI149" s="1237"/>
      <c r="CJ149" s="1239">
        <f t="shared" si="16"/>
        <v>0</v>
      </c>
    </row>
    <row r="150" spans="4:88">
      <c r="D150" s="1223"/>
      <c r="E150" s="1223"/>
      <c r="F150" s="1229"/>
      <c r="G150" s="1223"/>
      <c r="H150" s="1223"/>
      <c r="I150" s="1223"/>
      <c r="J150" s="1223"/>
      <c r="K150" s="1223"/>
      <c r="L150" s="1228"/>
      <c r="M150" s="1223"/>
      <c r="N150" s="1223"/>
      <c r="O150" s="1244"/>
      <c r="P150" s="1223"/>
      <c r="Q150" s="1223"/>
      <c r="R150" s="1223"/>
      <c r="S150" s="1225"/>
      <c r="T150" s="1240"/>
      <c r="U150" s="250"/>
      <c r="V150" s="1400"/>
      <c r="W150" s="1232"/>
      <c r="X150" s="1233"/>
      <c r="Y150" s="1233"/>
      <c r="Z150" s="1233"/>
      <c r="AA150" s="1233"/>
      <c r="AB150" s="1235"/>
      <c r="AC150" s="1233"/>
      <c r="AD150" s="1235"/>
      <c r="AE150" s="1235"/>
      <c r="AF150" s="1235"/>
      <c r="AG150" s="1233"/>
      <c r="AH150" s="1233"/>
      <c r="AI150" s="1233"/>
      <c r="AJ150" s="1233"/>
      <c r="AK150" s="1233"/>
      <c r="AL150" s="1234">
        <f t="shared" si="15"/>
        <v>0</v>
      </c>
      <c r="AM150" s="1400"/>
      <c r="AN150" s="1237"/>
      <c r="AO150" s="1237"/>
      <c r="AP150" s="1237"/>
      <c r="AQ150" s="1237"/>
      <c r="AR150" s="1237"/>
      <c r="AS150" s="1237"/>
      <c r="AT150" s="1237"/>
      <c r="AU150" s="1237"/>
      <c r="AV150" s="1237"/>
      <c r="AW150" s="1237"/>
      <c r="AX150" s="1237"/>
      <c r="AY150" s="1237"/>
      <c r="AZ150" s="1237"/>
      <c r="BA150" s="1237"/>
      <c r="BB150" s="1237"/>
      <c r="BC150" s="1237"/>
      <c r="BD150" s="1237"/>
      <c r="BE150" s="1237"/>
      <c r="BF150" s="1237"/>
      <c r="BG150" s="1237"/>
      <c r="BH150" s="1237"/>
      <c r="BI150" s="1237"/>
      <c r="BJ150" s="1237"/>
      <c r="BK150" s="1237"/>
      <c r="BL150" s="1237"/>
      <c r="BM150" s="1237"/>
      <c r="BN150" s="1237"/>
      <c r="BO150" s="1237"/>
      <c r="BP150" s="1237"/>
      <c r="BQ150" s="1237"/>
      <c r="BR150" s="1237"/>
      <c r="BS150" s="1237"/>
      <c r="BT150" s="1237"/>
      <c r="BU150" s="1237"/>
      <c r="BV150" s="1237"/>
      <c r="BW150" s="1237"/>
      <c r="BX150" s="1237"/>
      <c r="BY150" s="1237"/>
      <c r="BZ150" s="1237"/>
      <c r="CA150" s="1237"/>
      <c r="CB150" s="1237"/>
      <c r="CC150" s="1237"/>
      <c r="CD150" s="1237"/>
      <c r="CE150" s="1237"/>
      <c r="CF150" s="1237"/>
      <c r="CG150" s="1237"/>
      <c r="CH150" s="1237"/>
      <c r="CI150" s="1237"/>
      <c r="CJ150" s="1239">
        <f t="shared" si="16"/>
        <v>0</v>
      </c>
    </row>
    <row r="151" spans="4:88">
      <c r="D151" s="1223"/>
      <c r="E151" s="1223"/>
      <c r="F151" s="1229"/>
      <c r="G151" s="1223"/>
      <c r="H151" s="1223"/>
      <c r="I151" s="1223"/>
      <c r="J151" s="1223"/>
      <c r="K151" s="1223"/>
      <c r="L151" s="1228"/>
      <c r="M151" s="1223"/>
      <c r="N151" s="1223"/>
      <c r="O151" s="1244"/>
      <c r="P151" s="1223"/>
      <c r="Q151" s="1223"/>
      <c r="R151" s="1223"/>
      <c r="S151" s="1225"/>
      <c r="T151" s="1240"/>
      <c r="U151" s="250"/>
      <c r="V151" s="1400"/>
      <c r="W151" s="1232"/>
      <c r="X151" s="1233"/>
      <c r="Y151" s="1233"/>
      <c r="Z151" s="1233"/>
      <c r="AA151" s="1233"/>
      <c r="AB151" s="1235"/>
      <c r="AC151" s="1233"/>
      <c r="AD151" s="1235"/>
      <c r="AE151" s="1235"/>
      <c r="AF151" s="1235"/>
      <c r="AG151" s="1233"/>
      <c r="AH151" s="1233"/>
      <c r="AI151" s="1233"/>
      <c r="AJ151" s="1233"/>
      <c r="AK151" s="1233"/>
      <c r="AL151" s="1234">
        <f t="shared" si="15"/>
        <v>0</v>
      </c>
      <c r="AM151" s="1400"/>
      <c r="AN151" s="1237"/>
      <c r="AO151" s="1237"/>
      <c r="AP151" s="1237"/>
      <c r="AQ151" s="1237"/>
      <c r="AR151" s="1237"/>
      <c r="AS151" s="1237"/>
      <c r="AT151" s="1237"/>
      <c r="AU151" s="1237"/>
      <c r="AV151" s="1237"/>
      <c r="AW151" s="1237"/>
      <c r="AX151" s="1237"/>
      <c r="AY151" s="1237"/>
      <c r="AZ151" s="1237"/>
      <c r="BA151" s="1237"/>
      <c r="BB151" s="1237"/>
      <c r="BC151" s="1237"/>
      <c r="BD151" s="1237"/>
      <c r="BE151" s="1237"/>
      <c r="BF151" s="1237"/>
      <c r="BG151" s="1237"/>
      <c r="BH151" s="1237"/>
      <c r="BI151" s="1237"/>
      <c r="BJ151" s="1237"/>
      <c r="BK151" s="1237"/>
      <c r="BL151" s="1237"/>
      <c r="BM151" s="1237"/>
      <c r="BN151" s="1237"/>
      <c r="BO151" s="1237"/>
      <c r="BP151" s="1237"/>
      <c r="BQ151" s="1237"/>
      <c r="BR151" s="1237"/>
      <c r="BS151" s="1237"/>
      <c r="BT151" s="1237"/>
      <c r="BU151" s="1237"/>
      <c r="BV151" s="1237"/>
      <c r="BW151" s="1237"/>
      <c r="BX151" s="1237"/>
      <c r="BY151" s="1237"/>
      <c r="BZ151" s="1237"/>
      <c r="CA151" s="1237"/>
      <c r="CB151" s="1237"/>
      <c r="CC151" s="1237"/>
      <c r="CD151" s="1237"/>
      <c r="CE151" s="1237"/>
      <c r="CF151" s="1237"/>
      <c r="CG151" s="1237"/>
      <c r="CH151" s="1237"/>
      <c r="CI151" s="1237"/>
      <c r="CJ151" s="1239">
        <f t="shared" si="16"/>
        <v>0</v>
      </c>
    </row>
    <row r="152" spans="4:88">
      <c r="D152" s="1223"/>
      <c r="E152" s="1223"/>
      <c r="F152" s="1229"/>
      <c r="G152" s="1223"/>
      <c r="H152" s="1223"/>
      <c r="I152" s="1223"/>
      <c r="J152" s="1223"/>
      <c r="K152" s="1223"/>
      <c r="L152" s="1228"/>
      <c r="M152" s="1223"/>
      <c r="N152" s="1223"/>
      <c r="O152" s="1244"/>
      <c r="P152" s="1223"/>
      <c r="Q152" s="1223"/>
      <c r="R152" s="1223"/>
      <c r="S152" s="1225"/>
      <c r="T152" s="1240"/>
      <c r="U152" s="250"/>
      <c r="V152" s="1400"/>
      <c r="W152" s="1232"/>
      <c r="X152" s="1233"/>
      <c r="Y152" s="1233"/>
      <c r="Z152" s="1233"/>
      <c r="AA152" s="1233"/>
      <c r="AB152" s="1235"/>
      <c r="AC152" s="1233"/>
      <c r="AD152" s="1235"/>
      <c r="AE152" s="1235"/>
      <c r="AF152" s="1235"/>
      <c r="AG152" s="1233"/>
      <c r="AH152" s="1233"/>
      <c r="AI152" s="1233"/>
      <c r="AJ152" s="1233"/>
      <c r="AK152" s="1233"/>
      <c r="AL152" s="1234">
        <f t="shared" si="15"/>
        <v>0</v>
      </c>
      <c r="AM152" s="1400"/>
      <c r="AN152" s="1237"/>
      <c r="AO152" s="1237"/>
      <c r="AP152" s="1237"/>
      <c r="AQ152" s="1237"/>
      <c r="AR152" s="1237"/>
      <c r="AS152" s="1237"/>
      <c r="AT152" s="1237"/>
      <c r="AU152" s="1237"/>
      <c r="AV152" s="1237"/>
      <c r="AW152" s="1237"/>
      <c r="AX152" s="1237"/>
      <c r="AY152" s="1237"/>
      <c r="AZ152" s="1237"/>
      <c r="BA152" s="1237"/>
      <c r="BB152" s="1237"/>
      <c r="BC152" s="1237"/>
      <c r="BD152" s="1237"/>
      <c r="BE152" s="1237"/>
      <c r="BF152" s="1237"/>
      <c r="BG152" s="1237"/>
      <c r="BH152" s="1237"/>
      <c r="BI152" s="1237"/>
      <c r="BJ152" s="1237"/>
      <c r="BK152" s="1237"/>
      <c r="BL152" s="1237"/>
      <c r="BM152" s="1237"/>
      <c r="BN152" s="1237"/>
      <c r="BO152" s="1237"/>
      <c r="BP152" s="1237"/>
      <c r="BQ152" s="1237"/>
      <c r="BR152" s="1237"/>
      <c r="BS152" s="1237"/>
      <c r="BT152" s="1237"/>
      <c r="BU152" s="1237"/>
      <c r="BV152" s="1237"/>
      <c r="BW152" s="1237"/>
      <c r="BX152" s="1237"/>
      <c r="BY152" s="1237"/>
      <c r="BZ152" s="1237"/>
      <c r="CA152" s="1237"/>
      <c r="CB152" s="1237"/>
      <c r="CC152" s="1237"/>
      <c r="CD152" s="1237"/>
      <c r="CE152" s="1237"/>
      <c r="CF152" s="1237"/>
      <c r="CG152" s="1237"/>
      <c r="CH152" s="1237"/>
      <c r="CI152" s="1237"/>
      <c r="CJ152" s="1239">
        <f t="shared" si="16"/>
        <v>0</v>
      </c>
    </row>
    <row r="153" spans="4:88">
      <c r="D153" s="1223"/>
      <c r="E153" s="1223"/>
      <c r="F153" s="1229"/>
      <c r="G153" s="1223"/>
      <c r="H153" s="1223"/>
      <c r="I153" s="1223"/>
      <c r="J153" s="1223"/>
      <c r="K153" s="1223"/>
      <c r="L153" s="1228"/>
      <c r="M153" s="1223"/>
      <c r="N153" s="1223"/>
      <c r="O153" s="1244"/>
      <c r="P153" s="1223"/>
      <c r="Q153" s="1223"/>
      <c r="R153" s="1223"/>
      <c r="S153" s="1225"/>
      <c r="T153" s="1240"/>
      <c r="U153" s="250"/>
      <c r="V153" s="1400"/>
      <c r="W153" s="1232"/>
      <c r="X153" s="1233"/>
      <c r="Y153" s="1233"/>
      <c r="Z153" s="1233"/>
      <c r="AA153" s="1233"/>
      <c r="AB153" s="1235"/>
      <c r="AC153" s="1233"/>
      <c r="AD153" s="1235"/>
      <c r="AE153" s="1235"/>
      <c r="AF153" s="1235"/>
      <c r="AG153" s="1233"/>
      <c r="AH153" s="1233"/>
      <c r="AI153" s="1233"/>
      <c r="AJ153" s="1233"/>
      <c r="AK153" s="1233"/>
      <c r="AL153" s="1234">
        <f t="shared" si="15"/>
        <v>0</v>
      </c>
      <c r="AM153" s="1400"/>
      <c r="AN153" s="1237"/>
      <c r="AO153" s="1237"/>
      <c r="AP153" s="1237"/>
      <c r="AQ153" s="1237"/>
      <c r="AR153" s="1237"/>
      <c r="AS153" s="1237"/>
      <c r="AT153" s="1237"/>
      <c r="AU153" s="1237"/>
      <c r="AV153" s="1237"/>
      <c r="AW153" s="1237"/>
      <c r="AX153" s="1237"/>
      <c r="AY153" s="1237"/>
      <c r="AZ153" s="1237"/>
      <c r="BA153" s="1237"/>
      <c r="BB153" s="1237"/>
      <c r="BC153" s="1237"/>
      <c r="BD153" s="1237"/>
      <c r="BE153" s="1237"/>
      <c r="BF153" s="1237"/>
      <c r="BG153" s="1237"/>
      <c r="BH153" s="1237"/>
      <c r="BI153" s="1237"/>
      <c r="BJ153" s="1237"/>
      <c r="BK153" s="1237"/>
      <c r="BL153" s="1237"/>
      <c r="BM153" s="1237"/>
      <c r="BN153" s="1237"/>
      <c r="BO153" s="1237"/>
      <c r="BP153" s="1237"/>
      <c r="BQ153" s="1237"/>
      <c r="BR153" s="1237"/>
      <c r="BS153" s="1237"/>
      <c r="BT153" s="1237"/>
      <c r="BU153" s="1237"/>
      <c r="BV153" s="1237"/>
      <c r="BW153" s="1237"/>
      <c r="BX153" s="1237"/>
      <c r="BY153" s="1237"/>
      <c r="BZ153" s="1237"/>
      <c r="CA153" s="1237"/>
      <c r="CB153" s="1237"/>
      <c r="CC153" s="1237"/>
      <c r="CD153" s="1237"/>
      <c r="CE153" s="1237"/>
      <c r="CF153" s="1237"/>
      <c r="CG153" s="1237"/>
      <c r="CH153" s="1237"/>
      <c r="CI153" s="1237"/>
      <c r="CJ153" s="1239">
        <f t="shared" si="16"/>
        <v>0</v>
      </c>
    </row>
    <row r="154" spans="4:88">
      <c r="D154" s="1223"/>
      <c r="E154" s="1223"/>
      <c r="F154" s="1229"/>
      <c r="G154" s="1223"/>
      <c r="H154" s="1223"/>
      <c r="I154" s="1223"/>
      <c r="J154" s="1223"/>
      <c r="K154" s="1223"/>
      <c r="L154" s="1228"/>
      <c r="M154" s="1223"/>
      <c r="N154" s="1223"/>
      <c r="O154" s="1244"/>
      <c r="P154" s="1223"/>
      <c r="Q154" s="1223"/>
      <c r="R154" s="1223"/>
      <c r="S154" s="1225"/>
      <c r="T154" s="1240"/>
      <c r="U154" s="250"/>
      <c r="V154" s="1400"/>
      <c r="W154" s="1232"/>
      <c r="X154" s="1233"/>
      <c r="Y154" s="1233"/>
      <c r="Z154" s="1233"/>
      <c r="AA154" s="1233"/>
      <c r="AB154" s="1235"/>
      <c r="AC154" s="1233"/>
      <c r="AD154" s="1235"/>
      <c r="AE154" s="1235"/>
      <c r="AF154" s="1235"/>
      <c r="AG154" s="1233"/>
      <c r="AH154" s="1233"/>
      <c r="AI154" s="1233"/>
      <c r="AJ154" s="1233"/>
      <c r="AK154" s="1233"/>
      <c r="AL154" s="1234">
        <f t="shared" si="15"/>
        <v>0</v>
      </c>
      <c r="AM154" s="1400"/>
      <c r="AN154" s="1237"/>
      <c r="AO154" s="1237"/>
      <c r="AP154" s="1237"/>
      <c r="AQ154" s="1237"/>
      <c r="AR154" s="1237"/>
      <c r="AS154" s="1237"/>
      <c r="AT154" s="1237"/>
      <c r="AU154" s="1237"/>
      <c r="AV154" s="1237"/>
      <c r="AW154" s="1237"/>
      <c r="AX154" s="1237"/>
      <c r="AY154" s="1237"/>
      <c r="AZ154" s="1237"/>
      <c r="BA154" s="1237"/>
      <c r="BB154" s="1237"/>
      <c r="BC154" s="1237"/>
      <c r="BD154" s="1237"/>
      <c r="BE154" s="1237"/>
      <c r="BF154" s="1237"/>
      <c r="BG154" s="1237"/>
      <c r="BH154" s="1237"/>
      <c r="BI154" s="1237"/>
      <c r="BJ154" s="1237"/>
      <c r="BK154" s="1237"/>
      <c r="BL154" s="1237"/>
      <c r="BM154" s="1237"/>
      <c r="BN154" s="1237"/>
      <c r="BO154" s="1237"/>
      <c r="BP154" s="1237"/>
      <c r="BQ154" s="1237"/>
      <c r="BR154" s="1237"/>
      <c r="BS154" s="1237"/>
      <c r="BT154" s="1237"/>
      <c r="BU154" s="1237"/>
      <c r="BV154" s="1237"/>
      <c r="BW154" s="1237"/>
      <c r="BX154" s="1237"/>
      <c r="BY154" s="1237"/>
      <c r="BZ154" s="1237"/>
      <c r="CA154" s="1237"/>
      <c r="CB154" s="1237"/>
      <c r="CC154" s="1237"/>
      <c r="CD154" s="1237"/>
      <c r="CE154" s="1237"/>
      <c r="CF154" s="1237"/>
      <c r="CG154" s="1237"/>
      <c r="CH154" s="1237"/>
      <c r="CI154" s="1237"/>
      <c r="CJ154" s="1239">
        <f t="shared" si="16"/>
        <v>0</v>
      </c>
    </row>
    <row r="155" spans="4:88">
      <c r="D155" s="1223"/>
      <c r="E155" s="1223"/>
      <c r="F155" s="1229"/>
      <c r="G155" s="1223"/>
      <c r="H155" s="1223"/>
      <c r="I155" s="1223"/>
      <c r="J155" s="1223"/>
      <c r="K155" s="1223"/>
      <c r="L155" s="1228"/>
      <c r="M155" s="1223"/>
      <c r="N155" s="1223"/>
      <c r="O155" s="1244"/>
      <c r="P155" s="1223"/>
      <c r="Q155" s="1223"/>
      <c r="R155" s="1223"/>
      <c r="S155" s="1225"/>
      <c r="T155" s="1240"/>
      <c r="U155" s="250"/>
      <c r="V155" s="1400"/>
      <c r="W155" s="1232"/>
      <c r="X155" s="1233"/>
      <c r="Y155" s="1233"/>
      <c r="Z155" s="1233"/>
      <c r="AA155" s="1233"/>
      <c r="AB155" s="1235"/>
      <c r="AC155" s="1233"/>
      <c r="AD155" s="1235"/>
      <c r="AE155" s="1235"/>
      <c r="AF155" s="1235"/>
      <c r="AG155" s="1233"/>
      <c r="AH155" s="1233"/>
      <c r="AI155" s="1233"/>
      <c r="AJ155" s="1233"/>
      <c r="AK155" s="1233"/>
      <c r="AL155" s="1234">
        <f t="shared" si="15"/>
        <v>0</v>
      </c>
      <c r="AM155" s="1400"/>
      <c r="AN155" s="1237"/>
      <c r="AO155" s="1237"/>
      <c r="AP155" s="1237"/>
      <c r="AQ155" s="1237"/>
      <c r="AR155" s="1237"/>
      <c r="AS155" s="1237"/>
      <c r="AT155" s="1237"/>
      <c r="AU155" s="1237"/>
      <c r="AV155" s="1237"/>
      <c r="AW155" s="1237"/>
      <c r="AX155" s="1237"/>
      <c r="AY155" s="1237"/>
      <c r="AZ155" s="1237"/>
      <c r="BA155" s="1237"/>
      <c r="BB155" s="1237"/>
      <c r="BC155" s="1237"/>
      <c r="BD155" s="1237"/>
      <c r="BE155" s="1237"/>
      <c r="BF155" s="1237"/>
      <c r="BG155" s="1237"/>
      <c r="BH155" s="1237"/>
      <c r="BI155" s="1237"/>
      <c r="BJ155" s="1237"/>
      <c r="BK155" s="1237"/>
      <c r="BL155" s="1237"/>
      <c r="BM155" s="1237"/>
      <c r="BN155" s="1237"/>
      <c r="BO155" s="1237"/>
      <c r="BP155" s="1237"/>
      <c r="BQ155" s="1237"/>
      <c r="BR155" s="1237"/>
      <c r="BS155" s="1237"/>
      <c r="BT155" s="1237"/>
      <c r="BU155" s="1237"/>
      <c r="BV155" s="1237"/>
      <c r="BW155" s="1237"/>
      <c r="BX155" s="1237"/>
      <c r="BY155" s="1237"/>
      <c r="BZ155" s="1237"/>
      <c r="CA155" s="1237"/>
      <c r="CB155" s="1237"/>
      <c r="CC155" s="1237"/>
      <c r="CD155" s="1237"/>
      <c r="CE155" s="1237"/>
      <c r="CF155" s="1237"/>
      <c r="CG155" s="1237"/>
      <c r="CH155" s="1237"/>
      <c r="CI155" s="1237"/>
      <c r="CJ155" s="1239">
        <f t="shared" si="16"/>
        <v>0</v>
      </c>
    </row>
    <row r="156" spans="4:88">
      <c r="D156" s="1223"/>
      <c r="E156" s="1223"/>
      <c r="F156" s="1229"/>
      <c r="G156" s="1223"/>
      <c r="H156" s="1223"/>
      <c r="I156" s="1223"/>
      <c r="J156" s="1223"/>
      <c r="K156" s="1223"/>
      <c r="L156" s="1228"/>
      <c r="M156" s="1223"/>
      <c r="N156" s="1223"/>
      <c r="O156" s="1244"/>
      <c r="P156" s="1223"/>
      <c r="Q156" s="1223"/>
      <c r="R156" s="1223"/>
      <c r="S156" s="1225"/>
      <c r="T156" s="1240"/>
      <c r="U156" s="250"/>
      <c r="V156" s="1400"/>
      <c r="W156" s="1232"/>
      <c r="X156" s="1233"/>
      <c r="Y156" s="1233"/>
      <c r="Z156" s="1233"/>
      <c r="AA156" s="1233"/>
      <c r="AB156" s="1235"/>
      <c r="AC156" s="1233"/>
      <c r="AD156" s="1235"/>
      <c r="AE156" s="1235"/>
      <c r="AF156" s="1235"/>
      <c r="AG156" s="1233"/>
      <c r="AH156" s="1233"/>
      <c r="AI156" s="1233"/>
      <c r="AJ156" s="1233"/>
      <c r="AK156" s="1233"/>
      <c r="AL156" s="1234">
        <f t="shared" si="15"/>
        <v>0</v>
      </c>
      <c r="AM156" s="1400"/>
      <c r="AN156" s="1237"/>
      <c r="AO156" s="1237"/>
      <c r="AP156" s="1237"/>
      <c r="AQ156" s="1237"/>
      <c r="AR156" s="1237"/>
      <c r="AS156" s="1237"/>
      <c r="AT156" s="1237"/>
      <c r="AU156" s="1237"/>
      <c r="AV156" s="1237"/>
      <c r="AW156" s="1237"/>
      <c r="AX156" s="1237"/>
      <c r="AY156" s="1237"/>
      <c r="AZ156" s="1237"/>
      <c r="BA156" s="1237"/>
      <c r="BB156" s="1237"/>
      <c r="BC156" s="1237"/>
      <c r="BD156" s="1237"/>
      <c r="BE156" s="1237"/>
      <c r="BF156" s="1237"/>
      <c r="BG156" s="1237"/>
      <c r="BH156" s="1237"/>
      <c r="BI156" s="1237"/>
      <c r="BJ156" s="1237"/>
      <c r="BK156" s="1237"/>
      <c r="BL156" s="1237"/>
      <c r="BM156" s="1237"/>
      <c r="BN156" s="1237"/>
      <c r="BO156" s="1237"/>
      <c r="BP156" s="1237"/>
      <c r="BQ156" s="1237"/>
      <c r="BR156" s="1237"/>
      <c r="BS156" s="1237"/>
      <c r="BT156" s="1237"/>
      <c r="BU156" s="1237"/>
      <c r="BV156" s="1237"/>
      <c r="BW156" s="1237"/>
      <c r="BX156" s="1237"/>
      <c r="BY156" s="1237"/>
      <c r="BZ156" s="1237"/>
      <c r="CA156" s="1237"/>
      <c r="CB156" s="1237"/>
      <c r="CC156" s="1237"/>
      <c r="CD156" s="1237"/>
      <c r="CE156" s="1237"/>
      <c r="CF156" s="1237"/>
      <c r="CG156" s="1237"/>
      <c r="CH156" s="1237"/>
      <c r="CI156" s="1237"/>
      <c r="CJ156" s="1239">
        <f t="shared" si="16"/>
        <v>0</v>
      </c>
    </row>
    <row r="157" spans="4:88">
      <c r="D157" s="1223"/>
      <c r="E157" s="1223"/>
      <c r="F157" s="1229"/>
      <c r="G157" s="1223"/>
      <c r="H157" s="1223"/>
      <c r="I157" s="1223"/>
      <c r="J157" s="1223"/>
      <c r="K157" s="1223"/>
      <c r="L157" s="1228"/>
      <c r="M157" s="1223"/>
      <c r="N157" s="1223"/>
      <c r="O157" s="1244"/>
      <c r="P157" s="1223"/>
      <c r="Q157" s="1223"/>
      <c r="R157" s="1223"/>
      <c r="S157" s="1225"/>
      <c r="T157" s="1240"/>
      <c r="U157" s="250"/>
      <c r="V157" s="1400"/>
      <c r="W157" s="1232"/>
      <c r="X157" s="1233"/>
      <c r="Y157" s="1233"/>
      <c r="Z157" s="1233"/>
      <c r="AA157" s="1233"/>
      <c r="AB157" s="1235"/>
      <c r="AC157" s="1233"/>
      <c r="AD157" s="1235"/>
      <c r="AE157" s="1235"/>
      <c r="AF157" s="1235"/>
      <c r="AG157" s="1233"/>
      <c r="AH157" s="1233"/>
      <c r="AI157" s="1233"/>
      <c r="AJ157" s="1233"/>
      <c r="AK157" s="1233"/>
      <c r="AL157" s="1234">
        <f t="shared" si="15"/>
        <v>0</v>
      </c>
      <c r="AM157" s="1400"/>
      <c r="AN157" s="1237"/>
      <c r="AO157" s="1237"/>
      <c r="AP157" s="1237"/>
      <c r="AQ157" s="1237"/>
      <c r="AR157" s="1237"/>
      <c r="AS157" s="1237"/>
      <c r="AT157" s="1237"/>
      <c r="AU157" s="1237"/>
      <c r="AV157" s="1237"/>
      <c r="AW157" s="1237"/>
      <c r="AX157" s="1237"/>
      <c r="AY157" s="1237"/>
      <c r="AZ157" s="1237"/>
      <c r="BA157" s="1237"/>
      <c r="BB157" s="1237"/>
      <c r="BC157" s="1237"/>
      <c r="BD157" s="1237"/>
      <c r="BE157" s="1237"/>
      <c r="BF157" s="1237"/>
      <c r="BG157" s="1237"/>
      <c r="BH157" s="1237"/>
      <c r="BI157" s="1237"/>
      <c r="BJ157" s="1237"/>
      <c r="BK157" s="1237"/>
      <c r="BL157" s="1237"/>
      <c r="BM157" s="1237"/>
      <c r="BN157" s="1237"/>
      <c r="BO157" s="1237"/>
      <c r="BP157" s="1237"/>
      <c r="BQ157" s="1237"/>
      <c r="BR157" s="1237"/>
      <c r="BS157" s="1237"/>
      <c r="BT157" s="1237"/>
      <c r="BU157" s="1237"/>
      <c r="BV157" s="1237"/>
      <c r="BW157" s="1237"/>
      <c r="BX157" s="1237"/>
      <c r="BY157" s="1237"/>
      <c r="BZ157" s="1237"/>
      <c r="CA157" s="1237"/>
      <c r="CB157" s="1237"/>
      <c r="CC157" s="1237"/>
      <c r="CD157" s="1237"/>
      <c r="CE157" s="1237"/>
      <c r="CF157" s="1237"/>
      <c r="CG157" s="1237"/>
      <c r="CH157" s="1237"/>
      <c r="CI157" s="1237"/>
      <c r="CJ157" s="1239">
        <f t="shared" si="16"/>
        <v>0</v>
      </c>
    </row>
    <row r="158" spans="4:88">
      <c r="D158" s="1223"/>
      <c r="E158" s="1223"/>
      <c r="F158" s="1229"/>
      <c r="G158" s="1223"/>
      <c r="H158" s="1223"/>
      <c r="I158" s="1223"/>
      <c r="J158" s="1223"/>
      <c r="K158" s="1223"/>
      <c r="L158" s="1228"/>
      <c r="M158" s="1223"/>
      <c r="N158" s="1223"/>
      <c r="O158" s="1244"/>
      <c r="P158" s="1223"/>
      <c r="Q158" s="1223"/>
      <c r="R158" s="1223"/>
      <c r="S158" s="1225"/>
      <c r="T158" s="1240"/>
      <c r="U158" s="250"/>
      <c r="V158" s="1400"/>
      <c r="W158" s="1232"/>
      <c r="X158" s="1233"/>
      <c r="Y158" s="1233"/>
      <c r="Z158" s="1233"/>
      <c r="AA158" s="1233"/>
      <c r="AB158" s="1235"/>
      <c r="AC158" s="1233"/>
      <c r="AD158" s="1235"/>
      <c r="AE158" s="1235"/>
      <c r="AF158" s="1235"/>
      <c r="AG158" s="1233"/>
      <c r="AH158" s="1233"/>
      <c r="AI158" s="1233"/>
      <c r="AJ158" s="1233"/>
      <c r="AK158" s="1233"/>
      <c r="AL158" s="1234">
        <f t="shared" si="15"/>
        <v>0</v>
      </c>
      <c r="AM158" s="1400"/>
      <c r="AN158" s="1237"/>
      <c r="AO158" s="1237"/>
      <c r="AP158" s="1237"/>
      <c r="AQ158" s="1237"/>
      <c r="AR158" s="1237"/>
      <c r="AS158" s="1237"/>
      <c r="AT158" s="1237"/>
      <c r="AU158" s="1237"/>
      <c r="AV158" s="1237"/>
      <c r="AW158" s="1237"/>
      <c r="AX158" s="1237"/>
      <c r="AY158" s="1237"/>
      <c r="AZ158" s="1237"/>
      <c r="BA158" s="1237"/>
      <c r="BB158" s="1237"/>
      <c r="BC158" s="1237"/>
      <c r="BD158" s="1237"/>
      <c r="BE158" s="1237"/>
      <c r="BF158" s="1237"/>
      <c r="BG158" s="1237"/>
      <c r="BH158" s="1237"/>
      <c r="BI158" s="1237"/>
      <c r="BJ158" s="1237"/>
      <c r="BK158" s="1237"/>
      <c r="BL158" s="1237"/>
      <c r="BM158" s="1237"/>
      <c r="BN158" s="1237"/>
      <c r="BO158" s="1237"/>
      <c r="BP158" s="1237"/>
      <c r="BQ158" s="1237"/>
      <c r="BR158" s="1237"/>
      <c r="BS158" s="1237"/>
      <c r="BT158" s="1237"/>
      <c r="BU158" s="1237"/>
      <c r="BV158" s="1237"/>
      <c r="BW158" s="1237"/>
      <c r="BX158" s="1237"/>
      <c r="BY158" s="1237"/>
      <c r="BZ158" s="1237"/>
      <c r="CA158" s="1237"/>
      <c r="CB158" s="1237"/>
      <c r="CC158" s="1237"/>
      <c r="CD158" s="1237"/>
      <c r="CE158" s="1237"/>
      <c r="CF158" s="1237"/>
      <c r="CG158" s="1237"/>
      <c r="CH158" s="1237"/>
      <c r="CI158" s="1237"/>
      <c r="CJ158" s="1239">
        <f t="shared" si="16"/>
        <v>0</v>
      </c>
    </row>
    <row r="159" spans="4:88">
      <c r="D159" s="1223"/>
      <c r="E159" s="1223"/>
      <c r="F159" s="1229"/>
      <c r="G159" s="1223"/>
      <c r="H159" s="1223"/>
      <c r="I159" s="1223"/>
      <c r="J159" s="1223"/>
      <c r="K159" s="1223"/>
      <c r="L159" s="1228"/>
      <c r="M159" s="1223"/>
      <c r="N159" s="1223"/>
      <c r="O159" s="1244"/>
      <c r="P159" s="1223"/>
      <c r="Q159" s="1223"/>
      <c r="R159" s="1223"/>
      <c r="S159" s="1225"/>
      <c r="T159" s="1240"/>
      <c r="U159" s="250"/>
      <c r="V159" s="1400"/>
      <c r="W159" s="1232"/>
      <c r="X159" s="1233"/>
      <c r="Y159" s="1233"/>
      <c r="Z159" s="1233"/>
      <c r="AA159" s="1233"/>
      <c r="AB159" s="1235"/>
      <c r="AC159" s="1233"/>
      <c r="AD159" s="1235"/>
      <c r="AE159" s="1235"/>
      <c r="AF159" s="1235"/>
      <c r="AG159" s="1233"/>
      <c r="AH159" s="1233"/>
      <c r="AI159" s="1233"/>
      <c r="AJ159" s="1233"/>
      <c r="AK159" s="1233"/>
      <c r="AL159" s="1234">
        <f t="shared" si="15"/>
        <v>0</v>
      </c>
      <c r="AM159" s="1400"/>
      <c r="AN159" s="1237"/>
      <c r="AO159" s="1237"/>
      <c r="AP159" s="1237"/>
      <c r="AQ159" s="1237"/>
      <c r="AR159" s="1237"/>
      <c r="AS159" s="1237"/>
      <c r="AT159" s="1237"/>
      <c r="AU159" s="1237"/>
      <c r="AV159" s="1237"/>
      <c r="AW159" s="1237"/>
      <c r="AX159" s="1237"/>
      <c r="AY159" s="1237"/>
      <c r="AZ159" s="1237"/>
      <c r="BA159" s="1237"/>
      <c r="BB159" s="1237"/>
      <c r="BC159" s="1237"/>
      <c r="BD159" s="1237"/>
      <c r="BE159" s="1237"/>
      <c r="BF159" s="1237"/>
      <c r="BG159" s="1237"/>
      <c r="BH159" s="1237"/>
      <c r="BI159" s="1237"/>
      <c r="BJ159" s="1237"/>
      <c r="BK159" s="1237"/>
      <c r="BL159" s="1237"/>
      <c r="BM159" s="1237"/>
      <c r="BN159" s="1237"/>
      <c r="BO159" s="1237"/>
      <c r="BP159" s="1237"/>
      <c r="BQ159" s="1237"/>
      <c r="BR159" s="1237"/>
      <c r="BS159" s="1237"/>
      <c r="BT159" s="1237"/>
      <c r="BU159" s="1237"/>
      <c r="BV159" s="1237"/>
      <c r="BW159" s="1237"/>
      <c r="BX159" s="1237"/>
      <c r="BY159" s="1237"/>
      <c r="BZ159" s="1237"/>
      <c r="CA159" s="1237"/>
      <c r="CB159" s="1237"/>
      <c r="CC159" s="1237"/>
      <c r="CD159" s="1237"/>
      <c r="CE159" s="1237"/>
      <c r="CF159" s="1237"/>
      <c r="CG159" s="1237"/>
      <c r="CH159" s="1237"/>
      <c r="CI159" s="1237"/>
      <c r="CJ159" s="1239">
        <f t="shared" si="16"/>
        <v>0</v>
      </c>
    </row>
    <row r="160" spans="4:88">
      <c r="D160" s="1223"/>
      <c r="E160" s="1223"/>
      <c r="F160" s="1229"/>
      <c r="G160" s="1223"/>
      <c r="H160" s="1223"/>
      <c r="I160" s="1223"/>
      <c r="J160" s="1223"/>
      <c r="K160" s="1223"/>
      <c r="L160" s="1228"/>
      <c r="M160" s="1223"/>
      <c r="N160" s="1223"/>
      <c r="O160" s="1244"/>
      <c r="P160" s="1223"/>
      <c r="Q160" s="1223"/>
      <c r="R160" s="1223"/>
      <c r="S160" s="1225"/>
      <c r="T160" s="1240"/>
      <c r="U160" s="250"/>
      <c r="V160" s="1400"/>
      <c r="W160" s="1232"/>
      <c r="X160" s="1233"/>
      <c r="Y160" s="1233"/>
      <c r="Z160" s="1233"/>
      <c r="AA160" s="1233"/>
      <c r="AB160" s="1235"/>
      <c r="AC160" s="1233"/>
      <c r="AD160" s="1235"/>
      <c r="AE160" s="1235"/>
      <c r="AF160" s="1235"/>
      <c r="AG160" s="1233"/>
      <c r="AH160" s="1233"/>
      <c r="AI160" s="1233"/>
      <c r="AJ160" s="1233"/>
      <c r="AK160" s="1233"/>
      <c r="AL160" s="1234">
        <f t="shared" si="15"/>
        <v>0</v>
      </c>
      <c r="AM160" s="1400"/>
      <c r="AN160" s="1237"/>
      <c r="AO160" s="1237"/>
      <c r="AP160" s="1237"/>
      <c r="AQ160" s="1237"/>
      <c r="AR160" s="1237"/>
      <c r="AS160" s="1237"/>
      <c r="AT160" s="1237"/>
      <c r="AU160" s="1237"/>
      <c r="AV160" s="1237"/>
      <c r="AW160" s="1237"/>
      <c r="AX160" s="1237"/>
      <c r="AY160" s="1237"/>
      <c r="AZ160" s="1237"/>
      <c r="BA160" s="1237"/>
      <c r="BB160" s="1237"/>
      <c r="BC160" s="1237"/>
      <c r="BD160" s="1237"/>
      <c r="BE160" s="1237"/>
      <c r="BF160" s="1237"/>
      <c r="BG160" s="1237"/>
      <c r="BH160" s="1237"/>
      <c r="BI160" s="1237"/>
      <c r="BJ160" s="1237"/>
      <c r="BK160" s="1237"/>
      <c r="BL160" s="1237"/>
      <c r="BM160" s="1237"/>
      <c r="BN160" s="1237"/>
      <c r="BO160" s="1237"/>
      <c r="BP160" s="1237"/>
      <c r="BQ160" s="1237"/>
      <c r="BR160" s="1237"/>
      <c r="BS160" s="1237"/>
      <c r="BT160" s="1237"/>
      <c r="BU160" s="1237"/>
      <c r="BV160" s="1237"/>
      <c r="BW160" s="1237"/>
      <c r="BX160" s="1237"/>
      <c r="BY160" s="1237"/>
      <c r="BZ160" s="1237"/>
      <c r="CA160" s="1237"/>
      <c r="CB160" s="1237"/>
      <c r="CC160" s="1237"/>
      <c r="CD160" s="1237"/>
      <c r="CE160" s="1237"/>
      <c r="CF160" s="1237"/>
      <c r="CG160" s="1237"/>
      <c r="CH160" s="1237"/>
      <c r="CI160" s="1237"/>
      <c r="CJ160" s="1239">
        <f t="shared" si="16"/>
        <v>0</v>
      </c>
    </row>
    <row r="161" spans="4:88">
      <c r="D161" s="1223"/>
      <c r="E161" s="1223"/>
      <c r="F161" s="1229"/>
      <c r="G161" s="1223"/>
      <c r="H161" s="1223"/>
      <c r="I161" s="1223"/>
      <c r="J161" s="1223"/>
      <c r="K161" s="1223"/>
      <c r="L161" s="1228"/>
      <c r="M161" s="1223"/>
      <c r="N161" s="1223"/>
      <c r="O161" s="1244"/>
      <c r="P161" s="1223"/>
      <c r="Q161" s="1223"/>
      <c r="R161" s="1223"/>
      <c r="S161" s="1225"/>
      <c r="T161" s="1240"/>
      <c r="U161" s="250"/>
      <c r="V161" s="1400"/>
      <c r="W161" s="1232"/>
      <c r="X161" s="1233"/>
      <c r="Y161" s="1233"/>
      <c r="Z161" s="1233"/>
      <c r="AA161" s="1233"/>
      <c r="AB161" s="1235"/>
      <c r="AC161" s="1233"/>
      <c r="AD161" s="1235"/>
      <c r="AE161" s="1235"/>
      <c r="AF161" s="1235"/>
      <c r="AG161" s="1233"/>
      <c r="AH161" s="1233"/>
      <c r="AI161" s="1233"/>
      <c r="AJ161" s="1233"/>
      <c r="AK161" s="1233"/>
      <c r="AL161" s="1234">
        <f t="shared" si="15"/>
        <v>0</v>
      </c>
      <c r="AM161" s="1400"/>
      <c r="AN161" s="1237"/>
      <c r="AO161" s="1237"/>
      <c r="AP161" s="1237"/>
      <c r="AQ161" s="1237"/>
      <c r="AR161" s="1237"/>
      <c r="AS161" s="1237"/>
      <c r="AT161" s="1237"/>
      <c r="AU161" s="1237"/>
      <c r="AV161" s="1237"/>
      <c r="AW161" s="1237"/>
      <c r="AX161" s="1237"/>
      <c r="AY161" s="1237"/>
      <c r="AZ161" s="1237"/>
      <c r="BA161" s="1237"/>
      <c r="BB161" s="1237"/>
      <c r="BC161" s="1237"/>
      <c r="BD161" s="1237"/>
      <c r="BE161" s="1237"/>
      <c r="BF161" s="1237"/>
      <c r="BG161" s="1237"/>
      <c r="BH161" s="1237"/>
      <c r="BI161" s="1237"/>
      <c r="BJ161" s="1237"/>
      <c r="BK161" s="1237"/>
      <c r="BL161" s="1237"/>
      <c r="BM161" s="1237"/>
      <c r="BN161" s="1237"/>
      <c r="BO161" s="1237"/>
      <c r="BP161" s="1237"/>
      <c r="BQ161" s="1237"/>
      <c r="BR161" s="1237"/>
      <c r="BS161" s="1237"/>
      <c r="BT161" s="1237"/>
      <c r="BU161" s="1237"/>
      <c r="BV161" s="1237"/>
      <c r="BW161" s="1237"/>
      <c r="BX161" s="1237"/>
      <c r="BY161" s="1237"/>
      <c r="BZ161" s="1237"/>
      <c r="CA161" s="1237"/>
      <c r="CB161" s="1237"/>
      <c r="CC161" s="1237"/>
      <c r="CD161" s="1237"/>
      <c r="CE161" s="1237"/>
      <c r="CF161" s="1237"/>
      <c r="CG161" s="1237"/>
      <c r="CH161" s="1237"/>
      <c r="CI161" s="1237"/>
      <c r="CJ161" s="1239">
        <f t="shared" si="16"/>
        <v>0</v>
      </c>
    </row>
    <row r="162" spans="4:88">
      <c r="D162" s="1223"/>
      <c r="E162" s="1223"/>
      <c r="F162" s="1229"/>
      <c r="G162" s="1223"/>
      <c r="H162" s="1223"/>
      <c r="I162" s="1223"/>
      <c r="J162" s="1223"/>
      <c r="K162" s="1223"/>
      <c r="L162" s="1228"/>
      <c r="M162" s="1223"/>
      <c r="N162" s="1223"/>
      <c r="O162" s="1244"/>
      <c r="P162" s="1223"/>
      <c r="Q162" s="1223"/>
      <c r="R162" s="1223"/>
      <c r="S162" s="1225"/>
      <c r="T162" s="1240"/>
      <c r="U162" s="250"/>
      <c r="V162" s="1400"/>
      <c r="W162" s="1232"/>
      <c r="X162" s="1233"/>
      <c r="Y162" s="1233"/>
      <c r="Z162" s="1233"/>
      <c r="AA162" s="1233"/>
      <c r="AB162" s="1235"/>
      <c r="AC162" s="1233"/>
      <c r="AD162" s="1235"/>
      <c r="AE162" s="1235"/>
      <c r="AF162" s="1235"/>
      <c r="AG162" s="1233"/>
      <c r="AH162" s="1233"/>
      <c r="AI162" s="1233"/>
      <c r="AJ162" s="1233"/>
      <c r="AK162" s="1233"/>
      <c r="AL162" s="1234">
        <f t="shared" si="15"/>
        <v>0</v>
      </c>
      <c r="AM162" s="1400"/>
      <c r="AN162" s="1237"/>
      <c r="AO162" s="1237"/>
      <c r="AP162" s="1237"/>
      <c r="AQ162" s="1237"/>
      <c r="AR162" s="1237"/>
      <c r="AS162" s="1237"/>
      <c r="AT162" s="1237"/>
      <c r="AU162" s="1237"/>
      <c r="AV162" s="1237"/>
      <c r="AW162" s="1237"/>
      <c r="AX162" s="1237"/>
      <c r="AY162" s="1237"/>
      <c r="AZ162" s="1237"/>
      <c r="BA162" s="1237"/>
      <c r="BB162" s="1237"/>
      <c r="BC162" s="1237"/>
      <c r="BD162" s="1237"/>
      <c r="BE162" s="1237"/>
      <c r="BF162" s="1237"/>
      <c r="BG162" s="1237"/>
      <c r="BH162" s="1237"/>
      <c r="BI162" s="1237"/>
      <c r="BJ162" s="1237"/>
      <c r="BK162" s="1237"/>
      <c r="BL162" s="1237"/>
      <c r="BM162" s="1237"/>
      <c r="BN162" s="1237"/>
      <c r="BO162" s="1237"/>
      <c r="BP162" s="1237"/>
      <c r="BQ162" s="1237"/>
      <c r="BR162" s="1237"/>
      <c r="BS162" s="1237"/>
      <c r="BT162" s="1237"/>
      <c r="BU162" s="1237"/>
      <c r="BV162" s="1237"/>
      <c r="BW162" s="1237"/>
      <c r="BX162" s="1237"/>
      <c r="BY162" s="1237"/>
      <c r="BZ162" s="1237"/>
      <c r="CA162" s="1237"/>
      <c r="CB162" s="1237"/>
      <c r="CC162" s="1237"/>
      <c r="CD162" s="1237"/>
      <c r="CE162" s="1237"/>
      <c r="CF162" s="1237"/>
      <c r="CG162" s="1237"/>
      <c r="CH162" s="1237"/>
      <c r="CI162" s="1237"/>
      <c r="CJ162" s="1239">
        <f t="shared" si="16"/>
        <v>0</v>
      </c>
    </row>
    <row r="163" spans="4:88">
      <c r="D163" s="1223"/>
      <c r="E163" s="1223"/>
      <c r="F163" s="1229"/>
      <c r="G163" s="1223"/>
      <c r="H163" s="1223"/>
      <c r="I163" s="1223"/>
      <c r="J163" s="1223"/>
      <c r="K163" s="1223"/>
      <c r="L163" s="1228"/>
      <c r="M163" s="1223"/>
      <c r="N163" s="1223"/>
      <c r="O163" s="1244"/>
      <c r="P163" s="1223"/>
      <c r="Q163" s="1223"/>
      <c r="R163" s="1223"/>
      <c r="S163" s="1225"/>
      <c r="T163" s="1240"/>
      <c r="U163" s="250"/>
      <c r="V163" s="1400"/>
      <c r="W163" s="1232"/>
      <c r="X163" s="1233"/>
      <c r="Y163" s="1233"/>
      <c r="Z163" s="1233"/>
      <c r="AA163" s="1233"/>
      <c r="AB163" s="1235"/>
      <c r="AC163" s="1233"/>
      <c r="AD163" s="1235"/>
      <c r="AE163" s="1235"/>
      <c r="AF163" s="1235"/>
      <c r="AG163" s="1233"/>
      <c r="AH163" s="1233"/>
      <c r="AI163" s="1233"/>
      <c r="AJ163" s="1233"/>
      <c r="AK163" s="1233"/>
      <c r="AL163" s="1234">
        <f t="shared" si="15"/>
        <v>0</v>
      </c>
      <c r="AM163" s="1400"/>
      <c r="AN163" s="1237"/>
      <c r="AO163" s="1237"/>
      <c r="AP163" s="1237"/>
      <c r="AQ163" s="1237"/>
      <c r="AR163" s="1237"/>
      <c r="AS163" s="1237"/>
      <c r="AT163" s="1237"/>
      <c r="AU163" s="1237"/>
      <c r="AV163" s="1237"/>
      <c r="AW163" s="1237"/>
      <c r="AX163" s="1237"/>
      <c r="AY163" s="1237"/>
      <c r="AZ163" s="1237"/>
      <c r="BA163" s="1237"/>
      <c r="BB163" s="1237"/>
      <c r="BC163" s="1237"/>
      <c r="BD163" s="1237"/>
      <c r="BE163" s="1237"/>
      <c r="BF163" s="1237"/>
      <c r="BG163" s="1237"/>
      <c r="BH163" s="1237"/>
      <c r="BI163" s="1237"/>
      <c r="BJ163" s="1237"/>
      <c r="BK163" s="1237"/>
      <c r="BL163" s="1237"/>
      <c r="BM163" s="1237"/>
      <c r="BN163" s="1237"/>
      <c r="BO163" s="1237"/>
      <c r="BP163" s="1237"/>
      <c r="BQ163" s="1237"/>
      <c r="BR163" s="1237"/>
      <c r="BS163" s="1237"/>
      <c r="BT163" s="1237"/>
      <c r="BU163" s="1237"/>
      <c r="BV163" s="1237"/>
      <c r="BW163" s="1237"/>
      <c r="BX163" s="1237"/>
      <c r="BY163" s="1237"/>
      <c r="BZ163" s="1237"/>
      <c r="CA163" s="1237"/>
      <c r="CB163" s="1237"/>
      <c r="CC163" s="1237"/>
      <c r="CD163" s="1237"/>
      <c r="CE163" s="1237"/>
      <c r="CF163" s="1237"/>
      <c r="CG163" s="1237"/>
      <c r="CH163" s="1237"/>
      <c r="CI163" s="1237"/>
      <c r="CJ163" s="1239">
        <f t="shared" si="16"/>
        <v>0</v>
      </c>
    </row>
    <row r="164" spans="4:88">
      <c r="D164" s="1223"/>
      <c r="E164" s="1223"/>
      <c r="F164" s="1229"/>
      <c r="G164" s="1223"/>
      <c r="H164" s="1223"/>
      <c r="I164" s="1223"/>
      <c r="J164" s="1223"/>
      <c r="K164" s="1223"/>
      <c r="L164" s="1228"/>
      <c r="M164" s="1223"/>
      <c r="N164" s="1223"/>
      <c r="O164" s="1244"/>
      <c r="P164" s="1223"/>
      <c r="Q164" s="1223"/>
      <c r="R164" s="1223"/>
      <c r="S164" s="1225"/>
      <c r="T164" s="1240"/>
      <c r="U164" s="250"/>
      <c r="V164" s="1400"/>
      <c r="W164" s="1232"/>
      <c r="X164" s="1233"/>
      <c r="Y164" s="1233"/>
      <c r="Z164" s="1233"/>
      <c r="AA164" s="1233"/>
      <c r="AB164" s="1235"/>
      <c r="AC164" s="1233"/>
      <c r="AD164" s="1235"/>
      <c r="AE164" s="1235"/>
      <c r="AF164" s="1235"/>
      <c r="AG164" s="1233"/>
      <c r="AH164" s="1233"/>
      <c r="AI164" s="1233"/>
      <c r="AJ164" s="1233"/>
      <c r="AK164" s="1233"/>
      <c r="AL164" s="1234">
        <f t="shared" si="15"/>
        <v>0</v>
      </c>
      <c r="AM164" s="1400"/>
      <c r="AN164" s="1237"/>
      <c r="AO164" s="1237"/>
      <c r="AP164" s="1237"/>
      <c r="AQ164" s="1237"/>
      <c r="AR164" s="1237"/>
      <c r="AS164" s="1237"/>
      <c r="AT164" s="1237"/>
      <c r="AU164" s="1237"/>
      <c r="AV164" s="1237"/>
      <c r="AW164" s="1237"/>
      <c r="AX164" s="1237"/>
      <c r="AY164" s="1237"/>
      <c r="AZ164" s="1237"/>
      <c r="BA164" s="1237"/>
      <c r="BB164" s="1237"/>
      <c r="BC164" s="1237"/>
      <c r="BD164" s="1237"/>
      <c r="BE164" s="1237"/>
      <c r="BF164" s="1237"/>
      <c r="BG164" s="1237"/>
      <c r="BH164" s="1237"/>
      <c r="BI164" s="1237"/>
      <c r="BJ164" s="1237"/>
      <c r="BK164" s="1237"/>
      <c r="BL164" s="1237"/>
      <c r="BM164" s="1237"/>
      <c r="BN164" s="1237"/>
      <c r="BO164" s="1237"/>
      <c r="BP164" s="1237"/>
      <c r="BQ164" s="1237"/>
      <c r="BR164" s="1237"/>
      <c r="BS164" s="1237"/>
      <c r="BT164" s="1237"/>
      <c r="BU164" s="1237"/>
      <c r="BV164" s="1237"/>
      <c r="BW164" s="1237"/>
      <c r="BX164" s="1237"/>
      <c r="BY164" s="1237"/>
      <c r="BZ164" s="1237"/>
      <c r="CA164" s="1237"/>
      <c r="CB164" s="1237"/>
      <c r="CC164" s="1237"/>
      <c r="CD164" s="1237"/>
      <c r="CE164" s="1237"/>
      <c r="CF164" s="1237"/>
      <c r="CG164" s="1237"/>
      <c r="CH164" s="1237"/>
      <c r="CI164" s="1237"/>
      <c r="CJ164" s="1239">
        <f t="shared" si="16"/>
        <v>0</v>
      </c>
    </row>
    <row r="165" spans="4:88">
      <c r="D165" s="1223"/>
      <c r="E165" s="1223"/>
      <c r="F165" s="1229"/>
      <c r="G165" s="1223"/>
      <c r="H165" s="1223"/>
      <c r="I165" s="1223"/>
      <c r="J165" s="1223"/>
      <c r="K165" s="1223"/>
      <c r="L165" s="1228"/>
      <c r="M165" s="1223"/>
      <c r="N165" s="1223"/>
      <c r="O165" s="1244"/>
      <c r="P165" s="1223"/>
      <c r="Q165" s="1223"/>
      <c r="R165" s="1223"/>
      <c r="S165" s="1225"/>
      <c r="T165" s="1240"/>
      <c r="U165" s="250"/>
      <c r="V165" s="1400"/>
      <c r="W165" s="1232"/>
      <c r="X165" s="1233"/>
      <c r="Y165" s="1233"/>
      <c r="Z165" s="1233"/>
      <c r="AA165" s="1233"/>
      <c r="AB165" s="1235"/>
      <c r="AC165" s="1233"/>
      <c r="AD165" s="1235"/>
      <c r="AE165" s="1235"/>
      <c r="AF165" s="1235"/>
      <c r="AG165" s="1233"/>
      <c r="AH165" s="1233"/>
      <c r="AI165" s="1233"/>
      <c r="AJ165" s="1233"/>
      <c r="AK165" s="1233"/>
      <c r="AL165" s="1234">
        <f t="shared" si="15"/>
        <v>0</v>
      </c>
      <c r="AM165" s="1400"/>
      <c r="AN165" s="1237"/>
      <c r="AO165" s="1237"/>
      <c r="AP165" s="1237"/>
      <c r="AQ165" s="1237"/>
      <c r="AR165" s="1237"/>
      <c r="AS165" s="1237"/>
      <c r="AT165" s="1237"/>
      <c r="AU165" s="1237"/>
      <c r="AV165" s="1237"/>
      <c r="AW165" s="1237"/>
      <c r="AX165" s="1237"/>
      <c r="AY165" s="1237"/>
      <c r="AZ165" s="1237"/>
      <c r="BA165" s="1237"/>
      <c r="BB165" s="1237"/>
      <c r="BC165" s="1237"/>
      <c r="BD165" s="1237"/>
      <c r="BE165" s="1237"/>
      <c r="BF165" s="1237"/>
      <c r="BG165" s="1237"/>
      <c r="BH165" s="1237"/>
      <c r="BI165" s="1237"/>
      <c r="BJ165" s="1237"/>
      <c r="BK165" s="1237"/>
      <c r="BL165" s="1237"/>
      <c r="BM165" s="1237"/>
      <c r="BN165" s="1237"/>
      <c r="BO165" s="1237"/>
      <c r="BP165" s="1237"/>
      <c r="BQ165" s="1237"/>
      <c r="BR165" s="1237"/>
      <c r="BS165" s="1237"/>
      <c r="BT165" s="1237"/>
      <c r="BU165" s="1237"/>
      <c r="BV165" s="1237"/>
      <c r="BW165" s="1237"/>
      <c r="BX165" s="1237"/>
      <c r="BY165" s="1237"/>
      <c r="BZ165" s="1237"/>
      <c r="CA165" s="1237"/>
      <c r="CB165" s="1237"/>
      <c r="CC165" s="1237"/>
      <c r="CD165" s="1237"/>
      <c r="CE165" s="1237"/>
      <c r="CF165" s="1237"/>
      <c r="CG165" s="1237"/>
      <c r="CH165" s="1237"/>
      <c r="CI165" s="1237"/>
      <c r="CJ165" s="1239">
        <f t="shared" si="16"/>
        <v>0</v>
      </c>
    </row>
    <row r="166" spans="4:88">
      <c r="D166" s="1223"/>
      <c r="E166" s="1223"/>
      <c r="F166" s="1229"/>
      <c r="G166" s="1223"/>
      <c r="H166" s="1223"/>
      <c r="I166" s="1223"/>
      <c r="J166" s="1223"/>
      <c r="K166" s="1223"/>
      <c r="L166" s="1228"/>
      <c r="M166" s="1223"/>
      <c r="N166" s="1223"/>
      <c r="O166" s="1244"/>
      <c r="P166" s="1223"/>
      <c r="Q166" s="1223"/>
      <c r="R166" s="1223"/>
      <c r="S166" s="1225"/>
      <c r="T166" s="1240"/>
      <c r="U166" s="250"/>
      <c r="V166" s="1400"/>
      <c r="W166" s="1232"/>
      <c r="X166" s="1233"/>
      <c r="Y166" s="1233"/>
      <c r="Z166" s="1233"/>
      <c r="AA166" s="1233"/>
      <c r="AB166" s="1235"/>
      <c r="AC166" s="1233"/>
      <c r="AD166" s="1235"/>
      <c r="AE166" s="1235"/>
      <c r="AF166" s="1235"/>
      <c r="AG166" s="1233"/>
      <c r="AH166" s="1233"/>
      <c r="AI166" s="1233"/>
      <c r="AJ166" s="1233"/>
      <c r="AK166" s="1233"/>
      <c r="AL166" s="1234">
        <f t="shared" si="15"/>
        <v>0</v>
      </c>
      <c r="AM166" s="1400"/>
      <c r="AN166" s="1237"/>
      <c r="AO166" s="1237"/>
      <c r="AP166" s="1237"/>
      <c r="AQ166" s="1237"/>
      <c r="AR166" s="1237"/>
      <c r="AS166" s="1237"/>
      <c r="AT166" s="1237"/>
      <c r="AU166" s="1237"/>
      <c r="AV166" s="1237"/>
      <c r="AW166" s="1237"/>
      <c r="AX166" s="1237"/>
      <c r="AY166" s="1237"/>
      <c r="AZ166" s="1237"/>
      <c r="BA166" s="1237"/>
      <c r="BB166" s="1237"/>
      <c r="BC166" s="1237"/>
      <c r="BD166" s="1237"/>
      <c r="BE166" s="1237"/>
      <c r="BF166" s="1237"/>
      <c r="BG166" s="1237"/>
      <c r="BH166" s="1237"/>
      <c r="BI166" s="1237"/>
      <c r="BJ166" s="1237"/>
      <c r="BK166" s="1237"/>
      <c r="BL166" s="1237"/>
      <c r="BM166" s="1237"/>
      <c r="BN166" s="1237"/>
      <c r="BO166" s="1237"/>
      <c r="BP166" s="1237"/>
      <c r="BQ166" s="1237"/>
      <c r="BR166" s="1237"/>
      <c r="BS166" s="1237"/>
      <c r="BT166" s="1237"/>
      <c r="BU166" s="1237"/>
      <c r="BV166" s="1237"/>
      <c r="BW166" s="1237"/>
      <c r="BX166" s="1237"/>
      <c r="BY166" s="1237"/>
      <c r="BZ166" s="1237"/>
      <c r="CA166" s="1237"/>
      <c r="CB166" s="1237"/>
      <c r="CC166" s="1237"/>
      <c r="CD166" s="1237"/>
      <c r="CE166" s="1237"/>
      <c r="CF166" s="1237"/>
      <c r="CG166" s="1237"/>
      <c r="CH166" s="1237"/>
      <c r="CI166" s="1237"/>
      <c r="CJ166" s="1239">
        <f t="shared" si="16"/>
        <v>0</v>
      </c>
    </row>
    <row r="167" spans="4:88">
      <c r="D167" s="1223"/>
      <c r="E167" s="1223"/>
      <c r="F167" s="1229"/>
      <c r="G167" s="1223"/>
      <c r="H167" s="1223"/>
      <c r="I167" s="1223"/>
      <c r="J167" s="1223"/>
      <c r="K167" s="1223"/>
      <c r="L167" s="1228"/>
      <c r="M167" s="1223"/>
      <c r="N167" s="1223"/>
      <c r="O167" s="1244"/>
      <c r="P167" s="1223"/>
      <c r="Q167" s="1223"/>
      <c r="R167" s="1223"/>
      <c r="S167" s="1225"/>
      <c r="T167" s="1240"/>
      <c r="U167" s="250"/>
      <c r="V167" s="1400"/>
      <c r="W167" s="1232"/>
      <c r="X167" s="1233"/>
      <c r="Y167" s="1233"/>
      <c r="Z167" s="1233"/>
      <c r="AA167" s="1233"/>
      <c r="AB167" s="1235"/>
      <c r="AC167" s="1233"/>
      <c r="AD167" s="1235"/>
      <c r="AE167" s="1235"/>
      <c r="AF167" s="1235"/>
      <c r="AG167" s="1233"/>
      <c r="AH167" s="1233"/>
      <c r="AI167" s="1233"/>
      <c r="AJ167" s="1233"/>
      <c r="AK167" s="1233"/>
      <c r="AL167" s="1234">
        <f t="shared" si="15"/>
        <v>0</v>
      </c>
      <c r="AM167" s="1400"/>
      <c r="AN167" s="1237"/>
      <c r="AO167" s="1237"/>
      <c r="AP167" s="1237"/>
      <c r="AQ167" s="1237"/>
      <c r="AR167" s="1237"/>
      <c r="AS167" s="1237"/>
      <c r="AT167" s="1237"/>
      <c r="AU167" s="1237"/>
      <c r="AV167" s="1237"/>
      <c r="AW167" s="1237"/>
      <c r="AX167" s="1237"/>
      <c r="AY167" s="1237"/>
      <c r="AZ167" s="1237"/>
      <c r="BA167" s="1237"/>
      <c r="BB167" s="1237"/>
      <c r="BC167" s="1237"/>
      <c r="BD167" s="1237"/>
      <c r="BE167" s="1237"/>
      <c r="BF167" s="1237"/>
      <c r="BG167" s="1237"/>
      <c r="BH167" s="1237"/>
      <c r="BI167" s="1237"/>
      <c r="BJ167" s="1237"/>
      <c r="BK167" s="1237"/>
      <c r="BL167" s="1237"/>
      <c r="BM167" s="1237"/>
      <c r="BN167" s="1237"/>
      <c r="BO167" s="1237"/>
      <c r="BP167" s="1237"/>
      <c r="BQ167" s="1237"/>
      <c r="BR167" s="1237"/>
      <c r="BS167" s="1237"/>
      <c r="BT167" s="1237"/>
      <c r="BU167" s="1237"/>
      <c r="BV167" s="1237"/>
      <c r="BW167" s="1237"/>
      <c r="BX167" s="1237"/>
      <c r="BY167" s="1237"/>
      <c r="BZ167" s="1237"/>
      <c r="CA167" s="1237"/>
      <c r="CB167" s="1237"/>
      <c r="CC167" s="1237"/>
      <c r="CD167" s="1237"/>
      <c r="CE167" s="1237"/>
      <c r="CF167" s="1237"/>
      <c r="CG167" s="1237"/>
      <c r="CH167" s="1237"/>
      <c r="CI167" s="1237"/>
      <c r="CJ167" s="1239">
        <f t="shared" si="16"/>
        <v>0</v>
      </c>
    </row>
    <row r="168" spans="4:88">
      <c r="D168" s="1223"/>
      <c r="E168" s="1223"/>
      <c r="F168" s="1229"/>
      <c r="G168" s="1223"/>
      <c r="H168" s="1223"/>
      <c r="I168" s="1223"/>
      <c r="J168" s="1223"/>
      <c r="K168" s="1223"/>
      <c r="L168" s="1228"/>
      <c r="M168" s="1223"/>
      <c r="N168" s="1223"/>
      <c r="O168" s="1244"/>
      <c r="P168" s="1223"/>
      <c r="Q168" s="1223"/>
      <c r="R168" s="1223"/>
      <c r="S168" s="1225"/>
      <c r="T168" s="1240"/>
      <c r="U168" s="250"/>
      <c r="V168" s="1400"/>
      <c r="W168" s="1232"/>
      <c r="X168" s="1233"/>
      <c r="Y168" s="1233"/>
      <c r="Z168" s="1233"/>
      <c r="AA168" s="1233"/>
      <c r="AB168" s="1235"/>
      <c r="AC168" s="1233"/>
      <c r="AD168" s="1235"/>
      <c r="AE168" s="1235"/>
      <c r="AF168" s="1235"/>
      <c r="AG168" s="1233"/>
      <c r="AH168" s="1233"/>
      <c r="AI168" s="1233"/>
      <c r="AJ168" s="1233"/>
      <c r="AK168" s="1233"/>
      <c r="AL168" s="1234">
        <f t="shared" si="15"/>
        <v>0</v>
      </c>
      <c r="AM168" s="1400"/>
      <c r="AN168" s="1237"/>
      <c r="AO168" s="1237"/>
      <c r="AP168" s="1237"/>
      <c r="AQ168" s="1237"/>
      <c r="AR168" s="1237"/>
      <c r="AS168" s="1237"/>
      <c r="AT168" s="1237"/>
      <c r="AU168" s="1237"/>
      <c r="AV168" s="1237"/>
      <c r="AW168" s="1237"/>
      <c r="AX168" s="1237"/>
      <c r="AY168" s="1237"/>
      <c r="AZ168" s="1237"/>
      <c r="BA168" s="1237"/>
      <c r="BB168" s="1237"/>
      <c r="BC168" s="1237"/>
      <c r="BD168" s="1237"/>
      <c r="BE168" s="1237"/>
      <c r="BF168" s="1237"/>
      <c r="BG168" s="1237"/>
      <c r="BH168" s="1237"/>
      <c r="BI168" s="1237"/>
      <c r="BJ168" s="1237"/>
      <c r="BK168" s="1237"/>
      <c r="BL168" s="1237"/>
      <c r="BM168" s="1237"/>
      <c r="BN168" s="1237"/>
      <c r="BO168" s="1237"/>
      <c r="BP168" s="1237"/>
      <c r="BQ168" s="1237"/>
      <c r="BR168" s="1237"/>
      <c r="BS168" s="1237"/>
      <c r="BT168" s="1237"/>
      <c r="BU168" s="1237"/>
      <c r="BV168" s="1237"/>
      <c r="BW168" s="1237"/>
      <c r="BX168" s="1237"/>
      <c r="BY168" s="1237"/>
      <c r="BZ168" s="1237"/>
      <c r="CA168" s="1237"/>
      <c r="CB168" s="1237"/>
      <c r="CC168" s="1237"/>
      <c r="CD168" s="1237"/>
      <c r="CE168" s="1237"/>
      <c r="CF168" s="1237"/>
      <c r="CG168" s="1237"/>
      <c r="CH168" s="1237"/>
      <c r="CI168" s="1237"/>
      <c r="CJ168" s="1239">
        <f t="shared" si="16"/>
        <v>0</v>
      </c>
    </row>
    <row r="169" spans="4:88">
      <c r="D169" s="1223"/>
      <c r="E169" s="1223"/>
      <c r="F169" s="1229"/>
      <c r="G169" s="1223"/>
      <c r="H169" s="1223"/>
      <c r="I169" s="1223"/>
      <c r="J169" s="1223"/>
      <c r="K169" s="1223"/>
      <c r="L169" s="1228"/>
      <c r="M169" s="1223"/>
      <c r="N169" s="1223"/>
      <c r="O169" s="1244"/>
      <c r="P169" s="1223"/>
      <c r="Q169" s="1223"/>
      <c r="R169" s="1223"/>
      <c r="S169" s="1225"/>
      <c r="T169" s="1240"/>
      <c r="U169" s="250"/>
      <c r="V169" s="1400"/>
      <c r="W169" s="1232"/>
      <c r="X169" s="1233"/>
      <c r="Y169" s="1233"/>
      <c r="Z169" s="1233"/>
      <c r="AA169" s="1233"/>
      <c r="AB169" s="1235"/>
      <c r="AC169" s="1233"/>
      <c r="AD169" s="1235"/>
      <c r="AE169" s="1235"/>
      <c r="AF169" s="1235"/>
      <c r="AG169" s="1233"/>
      <c r="AH169" s="1233"/>
      <c r="AI169" s="1233"/>
      <c r="AJ169" s="1233"/>
      <c r="AK169" s="1233"/>
      <c r="AL169" s="1234">
        <f t="shared" si="15"/>
        <v>0</v>
      </c>
      <c r="AM169" s="1400"/>
      <c r="AN169" s="1237"/>
      <c r="AO169" s="1237"/>
      <c r="AP169" s="1237"/>
      <c r="AQ169" s="1237"/>
      <c r="AR169" s="1237"/>
      <c r="AS169" s="1237"/>
      <c r="AT169" s="1237"/>
      <c r="AU169" s="1237"/>
      <c r="AV169" s="1237"/>
      <c r="AW169" s="1237"/>
      <c r="AX169" s="1237"/>
      <c r="AY169" s="1237"/>
      <c r="AZ169" s="1237"/>
      <c r="BA169" s="1237"/>
      <c r="BB169" s="1237"/>
      <c r="BC169" s="1237"/>
      <c r="BD169" s="1237"/>
      <c r="BE169" s="1237"/>
      <c r="BF169" s="1237"/>
      <c r="BG169" s="1237"/>
      <c r="BH169" s="1237"/>
      <c r="BI169" s="1237"/>
      <c r="BJ169" s="1237"/>
      <c r="BK169" s="1237"/>
      <c r="BL169" s="1237"/>
      <c r="BM169" s="1237"/>
      <c r="BN169" s="1237"/>
      <c r="BO169" s="1237"/>
      <c r="BP169" s="1237"/>
      <c r="BQ169" s="1237"/>
      <c r="BR169" s="1237"/>
      <c r="BS169" s="1237"/>
      <c r="BT169" s="1237"/>
      <c r="BU169" s="1237"/>
      <c r="BV169" s="1237"/>
      <c r="BW169" s="1237"/>
      <c r="BX169" s="1237"/>
      <c r="BY169" s="1237"/>
      <c r="BZ169" s="1237"/>
      <c r="CA169" s="1237"/>
      <c r="CB169" s="1237"/>
      <c r="CC169" s="1237"/>
      <c r="CD169" s="1237"/>
      <c r="CE169" s="1237"/>
      <c r="CF169" s="1237"/>
      <c r="CG169" s="1237"/>
      <c r="CH169" s="1237"/>
      <c r="CI169" s="1237"/>
      <c r="CJ169" s="1239">
        <f t="shared" si="16"/>
        <v>0</v>
      </c>
    </row>
    <row r="170" spans="4:88">
      <c r="D170" s="1223"/>
      <c r="E170" s="1223"/>
      <c r="F170" s="1229"/>
      <c r="G170" s="1223"/>
      <c r="H170" s="1223"/>
      <c r="I170" s="1223"/>
      <c r="J170" s="1223"/>
      <c r="K170" s="1223"/>
      <c r="L170" s="1228"/>
      <c r="M170" s="1223"/>
      <c r="N170" s="1223"/>
      <c r="O170" s="1244"/>
      <c r="P170" s="1223"/>
      <c r="Q170" s="1223"/>
      <c r="R170" s="1223"/>
      <c r="S170" s="1225"/>
      <c r="T170" s="1240"/>
      <c r="U170" s="250"/>
      <c r="V170" s="1400"/>
      <c r="W170" s="1232"/>
      <c r="X170" s="1233"/>
      <c r="Y170" s="1233"/>
      <c r="Z170" s="1233"/>
      <c r="AA170" s="1233"/>
      <c r="AB170" s="1235"/>
      <c r="AC170" s="1233"/>
      <c r="AD170" s="1235"/>
      <c r="AE170" s="1235"/>
      <c r="AF170" s="1235"/>
      <c r="AG170" s="1233"/>
      <c r="AH170" s="1233"/>
      <c r="AI170" s="1233"/>
      <c r="AJ170" s="1233"/>
      <c r="AK170" s="1233"/>
      <c r="AL170" s="1234">
        <f t="shared" si="15"/>
        <v>0</v>
      </c>
      <c r="AM170" s="1400"/>
      <c r="AN170" s="1237"/>
      <c r="AO170" s="1237"/>
      <c r="AP170" s="1237"/>
      <c r="AQ170" s="1237"/>
      <c r="AR170" s="1237"/>
      <c r="AS170" s="1237"/>
      <c r="AT170" s="1237"/>
      <c r="AU170" s="1237"/>
      <c r="AV170" s="1237"/>
      <c r="AW170" s="1237"/>
      <c r="AX170" s="1237"/>
      <c r="AY170" s="1237"/>
      <c r="AZ170" s="1237"/>
      <c r="BA170" s="1237"/>
      <c r="BB170" s="1237"/>
      <c r="BC170" s="1237"/>
      <c r="BD170" s="1237"/>
      <c r="BE170" s="1237"/>
      <c r="BF170" s="1237"/>
      <c r="BG170" s="1237"/>
      <c r="BH170" s="1237"/>
      <c r="BI170" s="1237"/>
      <c r="BJ170" s="1237"/>
      <c r="BK170" s="1237"/>
      <c r="BL170" s="1237"/>
      <c r="BM170" s="1237"/>
      <c r="BN170" s="1237"/>
      <c r="BO170" s="1237"/>
      <c r="BP170" s="1237"/>
      <c r="BQ170" s="1237"/>
      <c r="BR170" s="1237"/>
      <c r="BS170" s="1237"/>
      <c r="BT170" s="1237"/>
      <c r="BU170" s="1237"/>
      <c r="BV170" s="1237"/>
      <c r="BW170" s="1237"/>
      <c r="BX170" s="1237"/>
      <c r="BY170" s="1237"/>
      <c r="BZ170" s="1237"/>
      <c r="CA170" s="1237"/>
      <c r="CB170" s="1237"/>
      <c r="CC170" s="1237"/>
      <c r="CD170" s="1237"/>
      <c r="CE170" s="1237"/>
      <c r="CF170" s="1237"/>
      <c r="CG170" s="1237"/>
      <c r="CH170" s="1237"/>
      <c r="CI170" s="1237"/>
      <c r="CJ170" s="1239">
        <f t="shared" si="16"/>
        <v>0</v>
      </c>
    </row>
    <row r="171" spans="4:88">
      <c r="D171" s="1223"/>
      <c r="E171" s="1223"/>
      <c r="F171" s="1229"/>
      <c r="G171" s="1223"/>
      <c r="H171" s="1223"/>
      <c r="I171" s="1223"/>
      <c r="J171" s="1223"/>
      <c r="K171" s="1223"/>
      <c r="L171" s="1228"/>
      <c r="M171" s="1223"/>
      <c r="N171" s="1223"/>
      <c r="O171" s="1244"/>
      <c r="P171" s="1223"/>
      <c r="Q171" s="1223"/>
      <c r="R171" s="1223"/>
      <c r="S171" s="1225"/>
      <c r="T171" s="1240"/>
      <c r="U171" s="250"/>
      <c r="V171" s="1400"/>
      <c r="W171" s="1232"/>
      <c r="X171" s="1233"/>
      <c r="Y171" s="1233"/>
      <c r="Z171" s="1233"/>
      <c r="AA171" s="1233"/>
      <c r="AB171" s="1235"/>
      <c r="AC171" s="1233"/>
      <c r="AD171" s="1235"/>
      <c r="AE171" s="1235"/>
      <c r="AF171" s="1235"/>
      <c r="AG171" s="1233"/>
      <c r="AH171" s="1233"/>
      <c r="AI171" s="1233"/>
      <c r="AJ171" s="1233"/>
      <c r="AK171" s="1233"/>
      <c r="AL171" s="1234">
        <f t="shared" si="15"/>
        <v>0</v>
      </c>
      <c r="AM171" s="1400"/>
      <c r="AN171" s="1237"/>
      <c r="AO171" s="1237"/>
      <c r="AP171" s="1237"/>
      <c r="AQ171" s="1237"/>
      <c r="AR171" s="1237"/>
      <c r="AS171" s="1237"/>
      <c r="AT171" s="1237"/>
      <c r="AU171" s="1237"/>
      <c r="AV171" s="1237"/>
      <c r="AW171" s="1237"/>
      <c r="AX171" s="1237"/>
      <c r="AY171" s="1237"/>
      <c r="AZ171" s="1237"/>
      <c r="BA171" s="1237"/>
      <c r="BB171" s="1237"/>
      <c r="BC171" s="1237"/>
      <c r="BD171" s="1237"/>
      <c r="BE171" s="1237"/>
      <c r="BF171" s="1237"/>
      <c r="BG171" s="1237"/>
      <c r="BH171" s="1237"/>
      <c r="BI171" s="1237"/>
      <c r="BJ171" s="1237"/>
      <c r="BK171" s="1237"/>
      <c r="BL171" s="1237"/>
      <c r="BM171" s="1237"/>
      <c r="BN171" s="1237"/>
      <c r="BO171" s="1237"/>
      <c r="BP171" s="1237"/>
      <c r="BQ171" s="1237"/>
      <c r="BR171" s="1237"/>
      <c r="BS171" s="1237"/>
      <c r="BT171" s="1237"/>
      <c r="BU171" s="1237"/>
      <c r="BV171" s="1237"/>
      <c r="BW171" s="1237"/>
      <c r="BX171" s="1237"/>
      <c r="BY171" s="1237"/>
      <c r="BZ171" s="1237"/>
      <c r="CA171" s="1237"/>
      <c r="CB171" s="1237"/>
      <c r="CC171" s="1237"/>
      <c r="CD171" s="1237"/>
      <c r="CE171" s="1237"/>
      <c r="CF171" s="1237"/>
      <c r="CG171" s="1237"/>
      <c r="CH171" s="1237"/>
      <c r="CI171" s="1237"/>
      <c r="CJ171" s="1239">
        <f t="shared" si="16"/>
        <v>0</v>
      </c>
    </row>
    <row r="172" spans="4:88">
      <c r="D172" s="1223"/>
      <c r="E172" s="1223"/>
      <c r="F172" s="1229"/>
      <c r="G172" s="1223"/>
      <c r="H172" s="1223"/>
      <c r="I172" s="1223"/>
      <c r="J172" s="1223"/>
      <c r="K172" s="1223"/>
      <c r="L172" s="1228"/>
      <c r="M172" s="1223"/>
      <c r="N172" s="1223"/>
      <c r="O172" s="1244"/>
      <c r="P172" s="1223"/>
      <c r="Q172" s="1223"/>
      <c r="R172" s="1223"/>
      <c r="S172" s="1225"/>
      <c r="T172" s="1240"/>
      <c r="U172" s="250"/>
      <c r="V172" s="1400"/>
      <c r="W172" s="1232"/>
      <c r="X172" s="1233"/>
      <c r="Y172" s="1233"/>
      <c r="Z172" s="1233"/>
      <c r="AA172" s="1233"/>
      <c r="AB172" s="1235"/>
      <c r="AC172" s="1233"/>
      <c r="AD172" s="1235"/>
      <c r="AE172" s="1235"/>
      <c r="AF172" s="1235"/>
      <c r="AG172" s="1233"/>
      <c r="AH172" s="1233"/>
      <c r="AI172" s="1233"/>
      <c r="AJ172" s="1233"/>
      <c r="AK172" s="1233"/>
      <c r="AL172" s="1234">
        <f t="shared" si="15"/>
        <v>0</v>
      </c>
      <c r="AM172" s="1400"/>
      <c r="AN172" s="1237"/>
      <c r="AO172" s="1237"/>
      <c r="AP172" s="1237"/>
      <c r="AQ172" s="1237"/>
      <c r="AR172" s="1237"/>
      <c r="AS172" s="1237"/>
      <c r="AT172" s="1237"/>
      <c r="AU172" s="1237"/>
      <c r="AV172" s="1237"/>
      <c r="AW172" s="1237"/>
      <c r="AX172" s="1237"/>
      <c r="AY172" s="1237"/>
      <c r="AZ172" s="1237"/>
      <c r="BA172" s="1237"/>
      <c r="BB172" s="1237"/>
      <c r="BC172" s="1237"/>
      <c r="BD172" s="1237"/>
      <c r="BE172" s="1237"/>
      <c r="BF172" s="1237"/>
      <c r="BG172" s="1237"/>
      <c r="BH172" s="1237"/>
      <c r="BI172" s="1237"/>
      <c r="BJ172" s="1237"/>
      <c r="BK172" s="1237"/>
      <c r="BL172" s="1237"/>
      <c r="BM172" s="1237"/>
      <c r="BN172" s="1237"/>
      <c r="BO172" s="1237"/>
      <c r="BP172" s="1237"/>
      <c r="BQ172" s="1237"/>
      <c r="BR172" s="1237"/>
      <c r="BS172" s="1237"/>
      <c r="BT172" s="1237"/>
      <c r="BU172" s="1237"/>
      <c r="BV172" s="1237"/>
      <c r="BW172" s="1237"/>
      <c r="BX172" s="1237"/>
      <c r="BY172" s="1237"/>
      <c r="BZ172" s="1237"/>
      <c r="CA172" s="1237"/>
      <c r="CB172" s="1237"/>
      <c r="CC172" s="1237"/>
      <c r="CD172" s="1237"/>
      <c r="CE172" s="1237"/>
      <c r="CF172" s="1237"/>
      <c r="CG172" s="1237"/>
      <c r="CH172" s="1237"/>
      <c r="CI172" s="1237"/>
      <c r="CJ172" s="1239">
        <f t="shared" si="16"/>
        <v>0</v>
      </c>
    </row>
    <row r="173" spans="4:88">
      <c r="D173" s="1223"/>
      <c r="E173" s="1223"/>
      <c r="F173" s="1229"/>
      <c r="G173" s="1223"/>
      <c r="H173" s="1223"/>
      <c r="I173" s="1223"/>
      <c r="J173" s="1223"/>
      <c r="K173" s="1223"/>
      <c r="L173" s="1228"/>
      <c r="M173" s="1223"/>
      <c r="N173" s="1223"/>
      <c r="O173" s="1244"/>
      <c r="P173" s="1223"/>
      <c r="Q173" s="1223"/>
      <c r="R173" s="1223"/>
      <c r="S173" s="1225"/>
      <c r="T173" s="1240"/>
      <c r="U173" s="250"/>
      <c r="V173" s="1400"/>
      <c r="W173" s="1232"/>
      <c r="X173" s="1233"/>
      <c r="Y173" s="1233"/>
      <c r="Z173" s="1233"/>
      <c r="AA173" s="1233"/>
      <c r="AB173" s="1235"/>
      <c r="AC173" s="1233"/>
      <c r="AD173" s="1235"/>
      <c r="AE173" s="1235"/>
      <c r="AF173" s="1235"/>
      <c r="AG173" s="1233"/>
      <c r="AH173" s="1233"/>
      <c r="AI173" s="1233"/>
      <c r="AJ173" s="1233"/>
      <c r="AK173" s="1233"/>
      <c r="AL173" s="1234">
        <f t="shared" si="15"/>
        <v>0</v>
      </c>
      <c r="AM173" s="1400"/>
      <c r="AN173" s="1237"/>
      <c r="AO173" s="1237"/>
      <c r="AP173" s="1237"/>
      <c r="AQ173" s="1237"/>
      <c r="AR173" s="1237"/>
      <c r="AS173" s="1237"/>
      <c r="AT173" s="1237"/>
      <c r="AU173" s="1237"/>
      <c r="AV173" s="1237"/>
      <c r="AW173" s="1237"/>
      <c r="AX173" s="1237"/>
      <c r="AY173" s="1237"/>
      <c r="AZ173" s="1237"/>
      <c r="BA173" s="1237"/>
      <c r="BB173" s="1237"/>
      <c r="BC173" s="1237"/>
      <c r="BD173" s="1237"/>
      <c r="BE173" s="1237"/>
      <c r="BF173" s="1237"/>
      <c r="BG173" s="1237"/>
      <c r="BH173" s="1237"/>
      <c r="BI173" s="1237"/>
      <c r="BJ173" s="1237"/>
      <c r="BK173" s="1237"/>
      <c r="BL173" s="1237"/>
      <c r="BM173" s="1237"/>
      <c r="BN173" s="1237"/>
      <c r="BO173" s="1237"/>
      <c r="BP173" s="1237"/>
      <c r="BQ173" s="1237"/>
      <c r="BR173" s="1237"/>
      <c r="BS173" s="1237"/>
      <c r="BT173" s="1237"/>
      <c r="BU173" s="1237"/>
      <c r="BV173" s="1237"/>
      <c r="BW173" s="1237"/>
      <c r="BX173" s="1237"/>
      <c r="BY173" s="1237"/>
      <c r="BZ173" s="1237"/>
      <c r="CA173" s="1237"/>
      <c r="CB173" s="1237"/>
      <c r="CC173" s="1237"/>
      <c r="CD173" s="1237"/>
      <c r="CE173" s="1237"/>
      <c r="CF173" s="1237"/>
      <c r="CG173" s="1237"/>
      <c r="CH173" s="1237"/>
      <c r="CI173" s="1237"/>
      <c r="CJ173" s="1239">
        <f t="shared" si="16"/>
        <v>0</v>
      </c>
    </row>
    <row r="174" spans="4:88">
      <c r="D174" s="1223"/>
      <c r="E174" s="1223"/>
      <c r="F174" s="1229"/>
      <c r="G174" s="1223"/>
      <c r="H174" s="1223"/>
      <c r="I174" s="1223"/>
      <c r="J174" s="1223"/>
      <c r="K174" s="1223"/>
      <c r="L174" s="1228"/>
      <c r="M174" s="1223"/>
      <c r="N174" s="1223"/>
      <c r="O174" s="1244"/>
      <c r="P174" s="1223"/>
      <c r="Q174" s="1223"/>
      <c r="R174" s="1223"/>
      <c r="S174" s="1225"/>
      <c r="T174" s="1240"/>
      <c r="U174" s="250"/>
      <c r="V174" s="1400"/>
      <c r="W174" s="1232"/>
      <c r="X174" s="1233"/>
      <c r="Y174" s="1233"/>
      <c r="Z174" s="1233"/>
      <c r="AA174" s="1233"/>
      <c r="AB174" s="1235"/>
      <c r="AC174" s="1233"/>
      <c r="AD174" s="1235"/>
      <c r="AE174" s="1235"/>
      <c r="AF174" s="1235"/>
      <c r="AG174" s="1233"/>
      <c r="AH174" s="1233"/>
      <c r="AI174" s="1233"/>
      <c r="AJ174" s="1233"/>
      <c r="AK174" s="1233"/>
      <c r="AL174" s="1234">
        <f t="shared" si="15"/>
        <v>0</v>
      </c>
      <c r="AM174" s="1400"/>
      <c r="AN174" s="1237"/>
      <c r="AO174" s="1237"/>
      <c r="AP174" s="1237"/>
      <c r="AQ174" s="1237"/>
      <c r="AR174" s="1237"/>
      <c r="AS174" s="1237"/>
      <c r="AT174" s="1237"/>
      <c r="AU174" s="1237"/>
      <c r="AV174" s="1237"/>
      <c r="AW174" s="1237"/>
      <c r="AX174" s="1237"/>
      <c r="AY174" s="1237"/>
      <c r="AZ174" s="1237"/>
      <c r="BA174" s="1237"/>
      <c r="BB174" s="1237"/>
      <c r="BC174" s="1237"/>
      <c r="BD174" s="1237"/>
      <c r="BE174" s="1237"/>
      <c r="BF174" s="1237"/>
      <c r="BG174" s="1237"/>
      <c r="BH174" s="1237"/>
      <c r="BI174" s="1237"/>
      <c r="BJ174" s="1237"/>
      <c r="BK174" s="1237"/>
      <c r="BL174" s="1237"/>
      <c r="BM174" s="1237"/>
      <c r="BN174" s="1237"/>
      <c r="BO174" s="1237"/>
      <c r="BP174" s="1237"/>
      <c r="BQ174" s="1237"/>
      <c r="BR174" s="1237"/>
      <c r="BS174" s="1237"/>
      <c r="BT174" s="1237"/>
      <c r="BU174" s="1237"/>
      <c r="BV174" s="1237"/>
      <c r="BW174" s="1237"/>
      <c r="BX174" s="1237"/>
      <c r="BY174" s="1237"/>
      <c r="BZ174" s="1237"/>
      <c r="CA174" s="1237"/>
      <c r="CB174" s="1237"/>
      <c r="CC174" s="1237"/>
      <c r="CD174" s="1237"/>
      <c r="CE174" s="1237"/>
      <c r="CF174" s="1237"/>
      <c r="CG174" s="1237"/>
      <c r="CH174" s="1237"/>
      <c r="CI174" s="1237"/>
      <c r="CJ174" s="1239">
        <f t="shared" si="16"/>
        <v>0</v>
      </c>
    </row>
    <row r="175" spans="4:88">
      <c r="D175" s="1223"/>
      <c r="E175" s="1223"/>
      <c r="F175" s="1229"/>
      <c r="G175" s="1223"/>
      <c r="H175" s="1223"/>
      <c r="I175" s="1223"/>
      <c r="J175" s="1223"/>
      <c r="K175" s="1223"/>
      <c r="L175" s="1228"/>
      <c r="M175" s="1223"/>
      <c r="N175" s="1223"/>
      <c r="O175" s="1244"/>
      <c r="P175" s="1223"/>
      <c r="Q175" s="1223"/>
      <c r="R175" s="1223"/>
      <c r="S175" s="1225"/>
      <c r="T175" s="1240"/>
      <c r="U175" s="250"/>
      <c r="V175" s="1400"/>
      <c r="W175" s="1232"/>
      <c r="X175" s="1233"/>
      <c r="Y175" s="1233"/>
      <c r="Z175" s="1233"/>
      <c r="AA175" s="1233"/>
      <c r="AB175" s="1235"/>
      <c r="AC175" s="1233"/>
      <c r="AD175" s="1235"/>
      <c r="AE175" s="1235"/>
      <c r="AF175" s="1235"/>
      <c r="AG175" s="1233"/>
      <c r="AH175" s="1233"/>
      <c r="AI175" s="1233"/>
      <c r="AJ175" s="1233"/>
      <c r="AK175" s="1233"/>
      <c r="AL175" s="1234">
        <f t="shared" si="15"/>
        <v>0</v>
      </c>
      <c r="AM175" s="1400"/>
      <c r="AN175" s="1237"/>
      <c r="AO175" s="1237"/>
      <c r="AP175" s="1237"/>
      <c r="AQ175" s="1237"/>
      <c r="AR175" s="1237"/>
      <c r="AS175" s="1237"/>
      <c r="AT175" s="1237"/>
      <c r="AU175" s="1237"/>
      <c r="AV175" s="1237"/>
      <c r="AW175" s="1237"/>
      <c r="AX175" s="1237"/>
      <c r="AY175" s="1237"/>
      <c r="AZ175" s="1237"/>
      <c r="BA175" s="1237"/>
      <c r="BB175" s="1237"/>
      <c r="BC175" s="1237"/>
      <c r="BD175" s="1237"/>
      <c r="BE175" s="1237"/>
      <c r="BF175" s="1237"/>
      <c r="BG175" s="1237"/>
      <c r="BH175" s="1237"/>
      <c r="BI175" s="1237"/>
      <c r="BJ175" s="1237"/>
      <c r="BK175" s="1237"/>
      <c r="BL175" s="1237"/>
      <c r="BM175" s="1237"/>
      <c r="BN175" s="1237"/>
      <c r="BO175" s="1237"/>
      <c r="BP175" s="1237"/>
      <c r="BQ175" s="1237"/>
      <c r="BR175" s="1237"/>
      <c r="BS175" s="1237"/>
      <c r="BT175" s="1237"/>
      <c r="BU175" s="1237"/>
      <c r="BV175" s="1237"/>
      <c r="BW175" s="1237"/>
      <c r="BX175" s="1237"/>
      <c r="BY175" s="1237"/>
      <c r="BZ175" s="1237"/>
      <c r="CA175" s="1237"/>
      <c r="CB175" s="1237"/>
      <c r="CC175" s="1237"/>
      <c r="CD175" s="1237"/>
      <c r="CE175" s="1237"/>
      <c r="CF175" s="1237"/>
      <c r="CG175" s="1237"/>
      <c r="CH175" s="1237"/>
      <c r="CI175" s="1237"/>
      <c r="CJ175" s="1239">
        <f t="shared" si="16"/>
        <v>0</v>
      </c>
    </row>
    <row r="176" spans="4:88">
      <c r="D176" s="1223"/>
      <c r="E176" s="1223"/>
      <c r="F176" s="1229"/>
      <c r="G176" s="1223"/>
      <c r="H176" s="1223"/>
      <c r="I176" s="1223"/>
      <c r="J176" s="1223"/>
      <c r="K176" s="1223"/>
      <c r="L176" s="1228"/>
      <c r="M176" s="1223"/>
      <c r="N176" s="1223"/>
      <c r="O176" s="1244"/>
      <c r="P176" s="1223"/>
      <c r="Q176" s="1223"/>
      <c r="R176" s="1223"/>
      <c r="S176" s="1225"/>
      <c r="T176" s="1240"/>
      <c r="U176" s="250"/>
      <c r="V176" s="1400"/>
      <c r="W176" s="1232"/>
      <c r="X176" s="1233"/>
      <c r="Y176" s="1233"/>
      <c r="Z176" s="1233"/>
      <c r="AA176" s="1233"/>
      <c r="AB176" s="1235"/>
      <c r="AC176" s="1233"/>
      <c r="AD176" s="1235"/>
      <c r="AE176" s="1235"/>
      <c r="AF176" s="1235"/>
      <c r="AG176" s="1233"/>
      <c r="AH176" s="1233"/>
      <c r="AI176" s="1233"/>
      <c r="AJ176" s="1233"/>
      <c r="AK176" s="1233"/>
      <c r="AL176" s="1234">
        <f t="shared" si="15"/>
        <v>0</v>
      </c>
      <c r="AM176" s="1400"/>
      <c r="AN176" s="1237"/>
      <c r="AO176" s="1237"/>
      <c r="AP176" s="1237"/>
      <c r="AQ176" s="1237"/>
      <c r="AR176" s="1237"/>
      <c r="AS176" s="1237"/>
      <c r="AT176" s="1237"/>
      <c r="AU176" s="1237"/>
      <c r="AV176" s="1237"/>
      <c r="AW176" s="1237"/>
      <c r="AX176" s="1237"/>
      <c r="AY176" s="1237"/>
      <c r="AZ176" s="1237"/>
      <c r="BA176" s="1237"/>
      <c r="BB176" s="1237"/>
      <c r="BC176" s="1237"/>
      <c r="BD176" s="1237"/>
      <c r="BE176" s="1237"/>
      <c r="BF176" s="1237"/>
      <c r="BG176" s="1237"/>
      <c r="BH176" s="1237"/>
      <c r="BI176" s="1237"/>
      <c r="BJ176" s="1237"/>
      <c r="BK176" s="1237"/>
      <c r="BL176" s="1237"/>
      <c r="BM176" s="1237"/>
      <c r="BN176" s="1237"/>
      <c r="BO176" s="1237"/>
      <c r="BP176" s="1237"/>
      <c r="BQ176" s="1237"/>
      <c r="BR176" s="1237"/>
      <c r="BS176" s="1237"/>
      <c r="BT176" s="1237"/>
      <c r="BU176" s="1237"/>
      <c r="BV176" s="1237"/>
      <c r="BW176" s="1237"/>
      <c r="BX176" s="1237"/>
      <c r="BY176" s="1237"/>
      <c r="BZ176" s="1237"/>
      <c r="CA176" s="1237"/>
      <c r="CB176" s="1237"/>
      <c r="CC176" s="1237"/>
      <c r="CD176" s="1237"/>
      <c r="CE176" s="1237"/>
      <c r="CF176" s="1237"/>
      <c r="CG176" s="1237"/>
      <c r="CH176" s="1237"/>
      <c r="CI176" s="1237"/>
      <c r="CJ176" s="1239">
        <f t="shared" si="16"/>
        <v>0</v>
      </c>
    </row>
    <row r="177" spans="4:88">
      <c r="D177" s="1223"/>
      <c r="E177" s="1223"/>
      <c r="F177" s="1229"/>
      <c r="G177" s="1223"/>
      <c r="H177" s="1223"/>
      <c r="I177" s="1223"/>
      <c r="J177" s="1223"/>
      <c r="K177" s="1223"/>
      <c r="L177" s="1228"/>
      <c r="M177" s="1223"/>
      <c r="N177" s="1223"/>
      <c r="O177" s="1244"/>
      <c r="P177" s="1223"/>
      <c r="Q177" s="1223"/>
      <c r="R177" s="1223"/>
      <c r="S177" s="1225"/>
      <c r="T177" s="1240"/>
      <c r="U177" s="250"/>
      <c r="V177" s="1400"/>
      <c r="W177" s="1232"/>
      <c r="X177" s="1233"/>
      <c r="Y177" s="1233"/>
      <c r="Z177" s="1233"/>
      <c r="AA177" s="1233"/>
      <c r="AB177" s="1235"/>
      <c r="AC177" s="1233"/>
      <c r="AD177" s="1235"/>
      <c r="AE177" s="1235"/>
      <c r="AF177" s="1235"/>
      <c r="AG177" s="1233"/>
      <c r="AH177" s="1233"/>
      <c r="AI177" s="1233"/>
      <c r="AJ177" s="1233"/>
      <c r="AK177" s="1233"/>
      <c r="AL177" s="1234">
        <f t="shared" si="15"/>
        <v>0</v>
      </c>
      <c r="AM177" s="1400"/>
      <c r="AN177" s="1237"/>
      <c r="AO177" s="1237"/>
      <c r="AP177" s="1237"/>
      <c r="AQ177" s="1237"/>
      <c r="AR177" s="1237"/>
      <c r="AS177" s="1237"/>
      <c r="AT177" s="1237"/>
      <c r="AU177" s="1237"/>
      <c r="AV177" s="1237"/>
      <c r="AW177" s="1237"/>
      <c r="AX177" s="1237"/>
      <c r="AY177" s="1237"/>
      <c r="AZ177" s="1237"/>
      <c r="BA177" s="1237"/>
      <c r="BB177" s="1237"/>
      <c r="BC177" s="1237"/>
      <c r="BD177" s="1237"/>
      <c r="BE177" s="1237"/>
      <c r="BF177" s="1237"/>
      <c r="BG177" s="1237"/>
      <c r="BH177" s="1237"/>
      <c r="BI177" s="1237"/>
      <c r="BJ177" s="1237"/>
      <c r="BK177" s="1237"/>
      <c r="BL177" s="1237"/>
      <c r="BM177" s="1237"/>
      <c r="BN177" s="1237"/>
      <c r="BO177" s="1237"/>
      <c r="BP177" s="1237"/>
      <c r="BQ177" s="1237"/>
      <c r="BR177" s="1237"/>
      <c r="BS177" s="1237"/>
      <c r="BT177" s="1237"/>
      <c r="BU177" s="1237"/>
      <c r="BV177" s="1237"/>
      <c r="BW177" s="1237"/>
      <c r="BX177" s="1237"/>
      <c r="BY177" s="1237"/>
      <c r="BZ177" s="1237"/>
      <c r="CA177" s="1237"/>
      <c r="CB177" s="1237"/>
      <c r="CC177" s="1237"/>
      <c r="CD177" s="1237"/>
      <c r="CE177" s="1237"/>
      <c r="CF177" s="1237"/>
      <c r="CG177" s="1237"/>
      <c r="CH177" s="1237"/>
      <c r="CI177" s="1237"/>
      <c r="CJ177" s="1239">
        <f t="shared" si="16"/>
        <v>0</v>
      </c>
    </row>
    <row r="178" spans="4:88">
      <c r="D178" s="1223"/>
      <c r="E178" s="1223"/>
      <c r="F178" s="1229"/>
      <c r="G178" s="1223"/>
      <c r="H178" s="1223"/>
      <c r="I178" s="1223"/>
      <c r="J178" s="1223"/>
      <c r="K178" s="1223"/>
      <c r="L178" s="1228"/>
      <c r="M178" s="1223"/>
      <c r="N178" s="1223"/>
      <c r="O178" s="1244"/>
      <c r="P178" s="1223"/>
      <c r="Q178" s="1223"/>
      <c r="R178" s="1223"/>
      <c r="S178" s="1225"/>
      <c r="T178" s="1240"/>
      <c r="U178" s="250"/>
      <c r="V178" s="1400"/>
      <c r="W178" s="1232"/>
      <c r="X178" s="1233"/>
      <c r="Y178" s="1233"/>
      <c r="Z178" s="1233"/>
      <c r="AA178" s="1233"/>
      <c r="AB178" s="1235"/>
      <c r="AC178" s="1233"/>
      <c r="AD178" s="1235"/>
      <c r="AE178" s="1235"/>
      <c r="AF178" s="1235"/>
      <c r="AG178" s="1233"/>
      <c r="AH178" s="1233"/>
      <c r="AI178" s="1233"/>
      <c r="AJ178" s="1233"/>
      <c r="AK178" s="1233"/>
      <c r="AL178" s="1234">
        <f t="shared" si="15"/>
        <v>0</v>
      </c>
      <c r="AM178" s="1400"/>
      <c r="AN178" s="1237"/>
      <c r="AO178" s="1237"/>
      <c r="AP178" s="1237"/>
      <c r="AQ178" s="1237"/>
      <c r="AR178" s="1237"/>
      <c r="AS178" s="1237"/>
      <c r="AT178" s="1237"/>
      <c r="AU178" s="1237"/>
      <c r="AV178" s="1237"/>
      <c r="AW178" s="1237"/>
      <c r="AX178" s="1237"/>
      <c r="AY178" s="1237"/>
      <c r="AZ178" s="1237"/>
      <c r="BA178" s="1237"/>
      <c r="BB178" s="1237"/>
      <c r="BC178" s="1237"/>
      <c r="BD178" s="1237"/>
      <c r="BE178" s="1237"/>
      <c r="BF178" s="1237"/>
      <c r="BG178" s="1237"/>
      <c r="BH178" s="1237"/>
      <c r="BI178" s="1237"/>
      <c r="BJ178" s="1237"/>
      <c r="BK178" s="1237"/>
      <c r="BL178" s="1237"/>
      <c r="BM178" s="1237"/>
      <c r="BN178" s="1237"/>
      <c r="BO178" s="1237"/>
      <c r="BP178" s="1237"/>
      <c r="BQ178" s="1237"/>
      <c r="BR178" s="1237"/>
      <c r="BS178" s="1237"/>
      <c r="BT178" s="1237"/>
      <c r="BU178" s="1237"/>
      <c r="BV178" s="1237"/>
      <c r="BW178" s="1237"/>
      <c r="BX178" s="1237"/>
      <c r="BY178" s="1237"/>
      <c r="BZ178" s="1237"/>
      <c r="CA178" s="1237"/>
      <c r="CB178" s="1237"/>
      <c r="CC178" s="1237"/>
      <c r="CD178" s="1237"/>
      <c r="CE178" s="1237"/>
      <c r="CF178" s="1237"/>
      <c r="CG178" s="1237"/>
      <c r="CH178" s="1237"/>
      <c r="CI178" s="1237"/>
      <c r="CJ178" s="1239">
        <f t="shared" si="16"/>
        <v>0</v>
      </c>
    </row>
    <row r="179" spans="4:88">
      <c r="D179" s="1223"/>
      <c r="E179" s="1223"/>
      <c r="F179" s="1229"/>
      <c r="G179" s="1223"/>
      <c r="H179" s="1223"/>
      <c r="I179" s="1223"/>
      <c r="J179" s="1223"/>
      <c r="K179" s="1223"/>
      <c r="L179" s="1228"/>
      <c r="M179" s="1223"/>
      <c r="N179" s="1223"/>
      <c r="O179" s="1244"/>
      <c r="P179" s="1223"/>
      <c r="Q179" s="1223"/>
      <c r="R179" s="1223"/>
      <c r="S179" s="1225"/>
      <c r="T179" s="1240"/>
      <c r="U179" s="250"/>
      <c r="V179" s="1400"/>
      <c r="W179" s="1232"/>
      <c r="X179" s="1233"/>
      <c r="Y179" s="1233"/>
      <c r="Z179" s="1233"/>
      <c r="AA179" s="1233"/>
      <c r="AB179" s="1235"/>
      <c r="AC179" s="1233"/>
      <c r="AD179" s="1235"/>
      <c r="AE179" s="1235"/>
      <c r="AF179" s="1235"/>
      <c r="AG179" s="1233"/>
      <c r="AH179" s="1233"/>
      <c r="AI179" s="1233"/>
      <c r="AJ179" s="1233"/>
      <c r="AK179" s="1233"/>
      <c r="AL179" s="1234">
        <f t="shared" si="15"/>
        <v>0</v>
      </c>
      <c r="AM179" s="1400"/>
      <c r="AN179" s="1237"/>
      <c r="AO179" s="1237"/>
      <c r="AP179" s="1237"/>
      <c r="AQ179" s="1237"/>
      <c r="AR179" s="1237"/>
      <c r="AS179" s="1237"/>
      <c r="AT179" s="1237"/>
      <c r="AU179" s="1237"/>
      <c r="AV179" s="1237"/>
      <c r="AW179" s="1237"/>
      <c r="AX179" s="1237"/>
      <c r="AY179" s="1237"/>
      <c r="AZ179" s="1237"/>
      <c r="BA179" s="1237"/>
      <c r="BB179" s="1237"/>
      <c r="BC179" s="1237"/>
      <c r="BD179" s="1237"/>
      <c r="BE179" s="1237"/>
      <c r="BF179" s="1237"/>
      <c r="BG179" s="1237"/>
      <c r="BH179" s="1237"/>
      <c r="BI179" s="1237"/>
      <c r="BJ179" s="1237"/>
      <c r="BK179" s="1237"/>
      <c r="BL179" s="1237"/>
      <c r="BM179" s="1237"/>
      <c r="BN179" s="1237"/>
      <c r="BO179" s="1237"/>
      <c r="BP179" s="1237"/>
      <c r="BQ179" s="1237"/>
      <c r="BR179" s="1237"/>
      <c r="BS179" s="1237"/>
      <c r="BT179" s="1237"/>
      <c r="BU179" s="1237"/>
      <c r="BV179" s="1237"/>
      <c r="BW179" s="1237"/>
      <c r="BX179" s="1237"/>
      <c r="BY179" s="1237"/>
      <c r="BZ179" s="1237"/>
      <c r="CA179" s="1237"/>
      <c r="CB179" s="1237"/>
      <c r="CC179" s="1237"/>
      <c r="CD179" s="1237"/>
      <c r="CE179" s="1237"/>
      <c r="CF179" s="1237"/>
      <c r="CG179" s="1237"/>
      <c r="CH179" s="1237"/>
      <c r="CI179" s="1237"/>
      <c r="CJ179" s="1239">
        <f t="shared" si="16"/>
        <v>0</v>
      </c>
    </row>
    <row r="180" spans="4:88">
      <c r="D180" s="1223"/>
      <c r="E180" s="1223"/>
      <c r="F180" s="1229"/>
      <c r="G180" s="1223"/>
      <c r="H180" s="1223"/>
      <c r="I180" s="1223"/>
      <c r="J180" s="1223"/>
      <c r="K180" s="1223"/>
      <c r="L180" s="1228"/>
      <c r="M180" s="1223"/>
      <c r="N180" s="1223"/>
      <c r="O180" s="1244"/>
      <c r="P180" s="1223"/>
      <c r="Q180" s="1223"/>
      <c r="R180" s="1223"/>
      <c r="S180" s="1225"/>
      <c r="T180" s="1240"/>
      <c r="U180" s="250"/>
      <c r="V180" s="1400"/>
      <c r="W180" s="1232"/>
      <c r="X180" s="1233"/>
      <c r="Y180" s="1233"/>
      <c r="Z180" s="1233"/>
      <c r="AA180" s="1233"/>
      <c r="AB180" s="1235"/>
      <c r="AC180" s="1233"/>
      <c r="AD180" s="1235"/>
      <c r="AE180" s="1235"/>
      <c r="AF180" s="1235"/>
      <c r="AG180" s="1233"/>
      <c r="AH180" s="1233"/>
      <c r="AI180" s="1233"/>
      <c r="AJ180" s="1233"/>
      <c r="AK180" s="1233"/>
      <c r="AL180" s="1234">
        <f t="shared" si="15"/>
        <v>0</v>
      </c>
      <c r="AM180" s="1400"/>
      <c r="AN180" s="1237"/>
      <c r="AO180" s="1237"/>
      <c r="AP180" s="1237"/>
      <c r="AQ180" s="1237"/>
      <c r="AR180" s="1237"/>
      <c r="AS180" s="1237"/>
      <c r="AT180" s="1237"/>
      <c r="AU180" s="1237"/>
      <c r="AV180" s="1237"/>
      <c r="AW180" s="1237"/>
      <c r="AX180" s="1237"/>
      <c r="AY180" s="1237"/>
      <c r="AZ180" s="1237"/>
      <c r="BA180" s="1237"/>
      <c r="BB180" s="1237"/>
      <c r="BC180" s="1237"/>
      <c r="BD180" s="1237"/>
      <c r="BE180" s="1237"/>
      <c r="BF180" s="1237"/>
      <c r="BG180" s="1237"/>
      <c r="BH180" s="1237"/>
      <c r="BI180" s="1237"/>
      <c r="BJ180" s="1237"/>
      <c r="BK180" s="1237"/>
      <c r="BL180" s="1237"/>
      <c r="BM180" s="1237"/>
      <c r="BN180" s="1237"/>
      <c r="BO180" s="1237"/>
      <c r="BP180" s="1237"/>
      <c r="BQ180" s="1237"/>
      <c r="BR180" s="1237"/>
      <c r="BS180" s="1237"/>
      <c r="BT180" s="1237"/>
      <c r="BU180" s="1237"/>
      <c r="BV180" s="1237"/>
      <c r="BW180" s="1237"/>
      <c r="BX180" s="1237"/>
      <c r="BY180" s="1237"/>
      <c r="BZ180" s="1237"/>
      <c r="CA180" s="1237"/>
      <c r="CB180" s="1237"/>
      <c r="CC180" s="1237"/>
      <c r="CD180" s="1237"/>
      <c r="CE180" s="1237"/>
      <c r="CF180" s="1237"/>
      <c r="CG180" s="1237"/>
      <c r="CH180" s="1237"/>
      <c r="CI180" s="1237"/>
      <c r="CJ180" s="1239">
        <f t="shared" si="16"/>
        <v>0</v>
      </c>
    </row>
    <row r="181" spans="4:88">
      <c r="D181" s="1223"/>
      <c r="E181" s="1223"/>
      <c r="F181" s="1229"/>
      <c r="G181" s="1223"/>
      <c r="H181" s="1223"/>
      <c r="I181" s="1223"/>
      <c r="J181" s="1223"/>
      <c r="K181" s="1223"/>
      <c r="L181" s="1228"/>
      <c r="M181" s="1223"/>
      <c r="N181" s="1223"/>
      <c r="O181" s="1244"/>
      <c r="P181" s="1223"/>
      <c r="Q181" s="1223"/>
      <c r="R181" s="1223"/>
      <c r="S181" s="1225"/>
      <c r="T181" s="1240"/>
      <c r="U181" s="250"/>
      <c r="V181" s="1400"/>
      <c r="W181" s="1232"/>
      <c r="X181" s="1233"/>
      <c r="Y181" s="1233"/>
      <c r="Z181" s="1233"/>
      <c r="AA181" s="1233"/>
      <c r="AB181" s="1235"/>
      <c r="AC181" s="1233"/>
      <c r="AD181" s="1235"/>
      <c r="AE181" s="1235"/>
      <c r="AF181" s="1235"/>
      <c r="AG181" s="1233"/>
      <c r="AH181" s="1233"/>
      <c r="AI181" s="1233"/>
      <c r="AJ181" s="1233"/>
      <c r="AK181" s="1233"/>
      <c r="AL181" s="1234">
        <f t="shared" si="15"/>
        <v>0</v>
      </c>
      <c r="AM181" s="1400"/>
      <c r="AN181" s="1237"/>
      <c r="AO181" s="1237"/>
      <c r="AP181" s="1237"/>
      <c r="AQ181" s="1237"/>
      <c r="AR181" s="1237"/>
      <c r="AS181" s="1237"/>
      <c r="AT181" s="1237"/>
      <c r="AU181" s="1237"/>
      <c r="AV181" s="1237"/>
      <c r="AW181" s="1237"/>
      <c r="AX181" s="1237"/>
      <c r="AY181" s="1237"/>
      <c r="AZ181" s="1237"/>
      <c r="BA181" s="1237"/>
      <c r="BB181" s="1237"/>
      <c r="BC181" s="1237"/>
      <c r="BD181" s="1237"/>
      <c r="BE181" s="1237"/>
      <c r="BF181" s="1237"/>
      <c r="BG181" s="1237"/>
      <c r="BH181" s="1237"/>
      <c r="BI181" s="1237"/>
      <c r="BJ181" s="1237"/>
      <c r="BK181" s="1237"/>
      <c r="BL181" s="1237"/>
      <c r="BM181" s="1237"/>
      <c r="BN181" s="1237"/>
      <c r="BO181" s="1237"/>
      <c r="BP181" s="1237"/>
      <c r="BQ181" s="1237"/>
      <c r="BR181" s="1237"/>
      <c r="BS181" s="1237"/>
      <c r="BT181" s="1237"/>
      <c r="BU181" s="1237"/>
      <c r="BV181" s="1237"/>
      <c r="BW181" s="1237"/>
      <c r="BX181" s="1237"/>
      <c r="BY181" s="1237"/>
      <c r="BZ181" s="1237"/>
      <c r="CA181" s="1237"/>
      <c r="CB181" s="1237"/>
      <c r="CC181" s="1237"/>
      <c r="CD181" s="1237"/>
      <c r="CE181" s="1237"/>
      <c r="CF181" s="1237"/>
      <c r="CG181" s="1237"/>
      <c r="CH181" s="1237"/>
      <c r="CI181" s="1237"/>
      <c r="CJ181" s="1239">
        <f t="shared" si="16"/>
        <v>0</v>
      </c>
    </row>
    <row r="182" spans="4:88">
      <c r="D182" s="1223"/>
      <c r="E182" s="1223"/>
      <c r="F182" s="1229"/>
      <c r="G182" s="1223"/>
      <c r="H182" s="1223"/>
      <c r="I182" s="1223"/>
      <c r="J182" s="1223"/>
      <c r="K182" s="1223"/>
      <c r="L182" s="1228"/>
      <c r="M182" s="1223"/>
      <c r="N182" s="1223"/>
      <c r="O182" s="1244"/>
      <c r="P182" s="1223"/>
      <c r="Q182" s="1223"/>
      <c r="R182" s="1223"/>
      <c r="S182" s="1225"/>
      <c r="T182" s="1240"/>
      <c r="U182" s="250"/>
      <c r="V182" s="1400"/>
      <c r="W182" s="1232"/>
      <c r="X182" s="1233"/>
      <c r="Y182" s="1233"/>
      <c r="Z182" s="1233"/>
      <c r="AA182" s="1233"/>
      <c r="AB182" s="1235"/>
      <c r="AC182" s="1233"/>
      <c r="AD182" s="1235"/>
      <c r="AE182" s="1235"/>
      <c r="AF182" s="1235"/>
      <c r="AG182" s="1233"/>
      <c r="AH182" s="1233"/>
      <c r="AI182" s="1233"/>
      <c r="AJ182" s="1233"/>
      <c r="AK182" s="1233"/>
      <c r="AL182" s="1234">
        <f t="shared" si="15"/>
        <v>0</v>
      </c>
      <c r="AM182" s="1400"/>
      <c r="AN182" s="1237"/>
      <c r="AO182" s="1237"/>
      <c r="AP182" s="1237"/>
      <c r="AQ182" s="1237"/>
      <c r="AR182" s="1237"/>
      <c r="AS182" s="1237"/>
      <c r="AT182" s="1237"/>
      <c r="AU182" s="1237"/>
      <c r="AV182" s="1237"/>
      <c r="AW182" s="1237"/>
      <c r="AX182" s="1237"/>
      <c r="AY182" s="1237"/>
      <c r="AZ182" s="1237"/>
      <c r="BA182" s="1237"/>
      <c r="BB182" s="1237"/>
      <c r="BC182" s="1237"/>
      <c r="BD182" s="1237"/>
      <c r="BE182" s="1237"/>
      <c r="BF182" s="1237"/>
      <c r="BG182" s="1237"/>
      <c r="BH182" s="1237"/>
      <c r="BI182" s="1237"/>
      <c r="BJ182" s="1237"/>
      <c r="BK182" s="1237"/>
      <c r="BL182" s="1237"/>
      <c r="BM182" s="1237"/>
      <c r="BN182" s="1237"/>
      <c r="BO182" s="1237"/>
      <c r="BP182" s="1237"/>
      <c r="BQ182" s="1237"/>
      <c r="BR182" s="1237"/>
      <c r="BS182" s="1237"/>
      <c r="BT182" s="1237"/>
      <c r="BU182" s="1237"/>
      <c r="BV182" s="1237"/>
      <c r="BW182" s="1237"/>
      <c r="BX182" s="1237"/>
      <c r="BY182" s="1237"/>
      <c r="BZ182" s="1237"/>
      <c r="CA182" s="1237"/>
      <c r="CB182" s="1237"/>
      <c r="CC182" s="1237"/>
      <c r="CD182" s="1237"/>
      <c r="CE182" s="1237"/>
      <c r="CF182" s="1237"/>
      <c r="CG182" s="1237"/>
      <c r="CH182" s="1237"/>
      <c r="CI182" s="1237"/>
      <c r="CJ182" s="1239">
        <f t="shared" si="16"/>
        <v>0</v>
      </c>
    </row>
    <row r="183" spans="4:88">
      <c r="D183" s="1223"/>
      <c r="E183" s="1223"/>
      <c r="F183" s="1229"/>
      <c r="G183" s="1223"/>
      <c r="H183" s="1223"/>
      <c r="I183" s="1223"/>
      <c r="J183" s="1223"/>
      <c r="K183" s="1223"/>
      <c r="L183" s="1228"/>
      <c r="M183" s="1223"/>
      <c r="N183" s="1223"/>
      <c r="O183" s="1244"/>
      <c r="P183" s="1223"/>
      <c r="Q183" s="1223"/>
      <c r="R183" s="1223"/>
      <c r="S183" s="1225"/>
      <c r="T183" s="1240"/>
      <c r="U183" s="250"/>
      <c r="V183" s="1400"/>
      <c r="W183" s="1232"/>
      <c r="X183" s="1233"/>
      <c r="Y183" s="1233"/>
      <c r="Z183" s="1233"/>
      <c r="AA183" s="1233"/>
      <c r="AB183" s="1235"/>
      <c r="AC183" s="1233"/>
      <c r="AD183" s="1235"/>
      <c r="AE183" s="1235"/>
      <c r="AF183" s="1235"/>
      <c r="AG183" s="1233"/>
      <c r="AH183" s="1233"/>
      <c r="AI183" s="1233"/>
      <c r="AJ183" s="1233"/>
      <c r="AK183" s="1233"/>
      <c r="AL183" s="1234">
        <f t="shared" si="15"/>
        <v>0</v>
      </c>
      <c r="AM183" s="1400"/>
      <c r="AN183" s="1237"/>
      <c r="AO183" s="1237"/>
      <c r="AP183" s="1237"/>
      <c r="AQ183" s="1237"/>
      <c r="AR183" s="1237"/>
      <c r="AS183" s="1237"/>
      <c r="AT183" s="1237"/>
      <c r="AU183" s="1237"/>
      <c r="AV183" s="1237"/>
      <c r="AW183" s="1237"/>
      <c r="AX183" s="1237"/>
      <c r="AY183" s="1237"/>
      <c r="AZ183" s="1237"/>
      <c r="BA183" s="1237"/>
      <c r="BB183" s="1237"/>
      <c r="BC183" s="1237"/>
      <c r="BD183" s="1237"/>
      <c r="BE183" s="1237"/>
      <c r="BF183" s="1237"/>
      <c r="BG183" s="1237"/>
      <c r="BH183" s="1237"/>
      <c r="BI183" s="1237"/>
      <c r="BJ183" s="1237"/>
      <c r="BK183" s="1237"/>
      <c r="BL183" s="1237"/>
      <c r="BM183" s="1237"/>
      <c r="BN183" s="1237"/>
      <c r="BO183" s="1237"/>
      <c r="BP183" s="1237"/>
      <c r="BQ183" s="1237"/>
      <c r="BR183" s="1237"/>
      <c r="BS183" s="1237"/>
      <c r="BT183" s="1237"/>
      <c r="BU183" s="1237"/>
      <c r="BV183" s="1237"/>
      <c r="BW183" s="1237"/>
      <c r="BX183" s="1237"/>
      <c r="BY183" s="1237"/>
      <c r="BZ183" s="1237"/>
      <c r="CA183" s="1237"/>
      <c r="CB183" s="1237"/>
      <c r="CC183" s="1237"/>
      <c r="CD183" s="1237"/>
      <c r="CE183" s="1237"/>
      <c r="CF183" s="1237"/>
      <c r="CG183" s="1237"/>
      <c r="CH183" s="1237"/>
      <c r="CI183" s="1237"/>
      <c r="CJ183" s="1239">
        <f t="shared" si="16"/>
        <v>0</v>
      </c>
    </row>
    <row r="184" spans="4:88">
      <c r="D184" s="1223"/>
      <c r="E184" s="1223"/>
      <c r="F184" s="1229"/>
      <c r="G184" s="1223"/>
      <c r="H184" s="1223"/>
      <c r="I184" s="1223"/>
      <c r="J184" s="1223"/>
      <c r="K184" s="1223"/>
      <c r="L184" s="1228"/>
      <c r="M184" s="1223"/>
      <c r="N184" s="1223"/>
      <c r="O184" s="1244"/>
      <c r="P184" s="1223"/>
      <c r="Q184" s="1223"/>
      <c r="R184" s="1223"/>
      <c r="S184" s="1225"/>
      <c r="T184" s="1240"/>
      <c r="U184" s="250"/>
      <c r="V184" s="1400"/>
      <c r="W184" s="1232"/>
      <c r="X184" s="1233"/>
      <c r="Y184" s="1233"/>
      <c r="Z184" s="1233"/>
      <c r="AA184" s="1233"/>
      <c r="AB184" s="1235"/>
      <c r="AC184" s="1233"/>
      <c r="AD184" s="1235"/>
      <c r="AE184" s="1235"/>
      <c r="AF184" s="1235"/>
      <c r="AG184" s="1233"/>
      <c r="AH184" s="1233"/>
      <c r="AI184" s="1233"/>
      <c r="AJ184" s="1233"/>
      <c r="AK184" s="1233"/>
      <c r="AL184" s="1234">
        <f t="shared" si="15"/>
        <v>0</v>
      </c>
      <c r="AM184" s="1400"/>
      <c r="AN184" s="1237"/>
      <c r="AO184" s="1237"/>
      <c r="AP184" s="1237"/>
      <c r="AQ184" s="1237"/>
      <c r="AR184" s="1237"/>
      <c r="AS184" s="1237"/>
      <c r="AT184" s="1237"/>
      <c r="AU184" s="1237"/>
      <c r="AV184" s="1237"/>
      <c r="AW184" s="1237"/>
      <c r="AX184" s="1237"/>
      <c r="AY184" s="1237"/>
      <c r="AZ184" s="1237"/>
      <c r="BA184" s="1237"/>
      <c r="BB184" s="1237"/>
      <c r="BC184" s="1237"/>
      <c r="BD184" s="1237"/>
      <c r="BE184" s="1237"/>
      <c r="BF184" s="1237"/>
      <c r="BG184" s="1237"/>
      <c r="BH184" s="1237"/>
      <c r="BI184" s="1237"/>
      <c r="BJ184" s="1237"/>
      <c r="BK184" s="1237"/>
      <c r="BL184" s="1237"/>
      <c r="BM184" s="1237"/>
      <c r="BN184" s="1237"/>
      <c r="BO184" s="1237"/>
      <c r="BP184" s="1237"/>
      <c r="BQ184" s="1237"/>
      <c r="BR184" s="1237"/>
      <c r="BS184" s="1237"/>
      <c r="BT184" s="1237"/>
      <c r="BU184" s="1237"/>
      <c r="BV184" s="1237"/>
      <c r="BW184" s="1237"/>
      <c r="BX184" s="1237"/>
      <c r="BY184" s="1237"/>
      <c r="BZ184" s="1237"/>
      <c r="CA184" s="1237"/>
      <c r="CB184" s="1237"/>
      <c r="CC184" s="1237"/>
      <c r="CD184" s="1237"/>
      <c r="CE184" s="1237"/>
      <c r="CF184" s="1237"/>
      <c r="CG184" s="1237"/>
      <c r="CH184" s="1237"/>
      <c r="CI184" s="1237"/>
      <c r="CJ184" s="1239">
        <f t="shared" si="16"/>
        <v>0</v>
      </c>
    </row>
    <row r="185" spans="4:88">
      <c r="D185" s="1223"/>
      <c r="E185" s="1223"/>
      <c r="F185" s="1229"/>
      <c r="G185" s="1223"/>
      <c r="H185" s="1223"/>
      <c r="I185" s="1223"/>
      <c r="J185" s="1223"/>
      <c r="K185" s="1223"/>
      <c r="L185" s="1228"/>
      <c r="M185" s="1223"/>
      <c r="N185" s="1223"/>
      <c r="O185" s="1244"/>
      <c r="P185" s="1223"/>
      <c r="Q185" s="1223"/>
      <c r="R185" s="1223"/>
      <c r="S185" s="1225"/>
      <c r="T185" s="1240"/>
      <c r="U185" s="250"/>
      <c r="V185" s="1400"/>
      <c r="W185" s="1232"/>
      <c r="X185" s="1233"/>
      <c r="Y185" s="1233"/>
      <c r="Z185" s="1233"/>
      <c r="AA185" s="1233"/>
      <c r="AB185" s="1235"/>
      <c r="AC185" s="1233"/>
      <c r="AD185" s="1235"/>
      <c r="AE185" s="1235"/>
      <c r="AF185" s="1235"/>
      <c r="AG185" s="1233"/>
      <c r="AH185" s="1233"/>
      <c r="AI185" s="1233"/>
      <c r="AJ185" s="1233"/>
      <c r="AK185" s="1233"/>
      <c r="AL185" s="1234">
        <f t="shared" si="15"/>
        <v>0</v>
      </c>
      <c r="AM185" s="1400"/>
      <c r="AN185" s="1237"/>
      <c r="AO185" s="1237"/>
      <c r="AP185" s="1237"/>
      <c r="AQ185" s="1237"/>
      <c r="AR185" s="1237"/>
      <c r="AS185" s="1237"/>
      <c r="AT185" s="1237"/>
      <c r="AU185" s="1237"/>
      <c r="AV185" s="1237"/>
      <c r="AW185" s="1237"/>
      <c r="AX185" s="1237"/>
      <c r="AY185" s="1237"/>
      <c r="AZ185" s="1237"/>
      <c r="BA185" s="1237"/>
      <c r="BB185" s="1237"/>
      <c r="BC185" s="1237"/>
      <c r="BD185" s="1237"/>
      <c r="BE185" s="1237"/>
      <c r="BF185" s="1237"/>
      <c r="BG185" s="1237"/>
      <c r="BH185" s="1237"/>
      <c r="BI185" s="1237"/>
      <c r="BJ185" s="1237"/>
      <c r="BK185" s="1237"/>
      <c r="BL185" s="1237"/>
      <c r="BM185" s="1237"/>
      <c r="BN185" s="1237"/>
      <c r="BO185" s="1237"/>
      <c r="BP185" s="1237"/>
      <c r="BQ185" s="1237"/>
      <c r="BR185" s="1237"/>
      <c r="BS185" s="1237"/>
      <c r="BT185" s="1237"/>
      <c r="BU185" s="1237"/>
      <c r="BV185" s="1237"/>
      <c r="BW185" s="1237"/>
      <c r="BX185" s="1237"/>
      <c r="BY185" s="1237"/>
      <c r="BZ185" s="1237"/>
      <c r="CA185" s="1237"/>
      <c r="CB185" s="1237"/>
      <c r="CC185" s="1237"/>
      <c r="CD185" s="1237"/>
      <c r="CE185" s="1237"/>
      <c r="CF185" s="1237"/>
      <c r="CG185" s="1237"/>
      <c r="CH185" s="1237"/>
      <c r="CI185" s="1237"/>
      <c r="CJ185" s="1239">
        <f t="shared" si="16"/>
        <v>0</v>
      </c>
    </row>
    <row r="186" spans="4:88">
      <c r="D186" s="1223"/>
      <c r="E186" s="1223"/>
      <c r="F186" s="1229"/>
      <c r="G186" s="1223"/>
      <c r="H186" s="1223"/>
      <c r="I186" s="1223"/>
      <c r="J186" s="1223"/>
      <c r="K186" s="1223"/>
      <c r="L186" s="1228"/>
      <c r="M186" s="1223"/>
      <c r="N186" s="1223"/>
      <c r="O186" s="1244"/>
      <c r="P186" s="1223"/>
      <c r="Q186" s="1223"/>
      <c r="R186" s="1223"/>
      <c r="S186" s="1225"/>
      <c r="T186" s="1240"/>
      <c r="U186" s="250"/>
      <c r="V186" s="1400"/>
      <c r="W186" s="1232"/>
      <c r="X186" s="1233"/>
      <c r="Y186" s="1233"/>
      <c r="Z186" s="1233"/>
      <c r="AA186" s="1233"/>
      <c r="AB186" s="1235"/>
      <c r="AC186" s="1233"/>
      <c r="AD186" s="1235"/>
      <c r="AE186" s="1235"/>
      <c r="AF186" s="1235"/>
      <c r="AG186" s="1233"/>
      <c r="AH186" s="1233"/>
      <c r="AI186" s="1233"/>
      <c r="AJ186" s="1233"/>
      <c r="AK186" s="1233"/>
      <c r="AL186" s="1234">
        <f t="shared" si="15"/>
        <v>0</v>
      </c>
      <c r="AM186" s="1400"/>
      <c r="AN186" s="1237"/>
      <c r="AO186" s="1237"/>
      <c r="AP186" s="1237"/>
      <c r="AQ186" s="1237"/>
      <c r="AR186" s="1237"/>
      <c r="AS186" s="1237"/>
      <c r="AT186" s="1237"/>
      <c r="AU186" s="1237"/>
      <c r="AV186" s="1237"/>
      <c r="AW186" s="1237"/>
      <c r="AX186" s="1237"/>
      <c r="AY186" s="1237"/>
      <c r="AZ186" s="1237"/>
      <c r="BA186" s="1237"/>
      <c r="BB186" s="1237"/>
      <c r="BC186" s="1237"/>
      <c r="BD186" s="1237"/>
      <c r="BE186" s="1237"/>
      <c r="BF186" s="1237"/>
      <c r="BG186" s="1237"/>
      <c r="BH186" s="1237"/>
      <c r="BI186" s="1237"/>
      <c r="BJ186" s="1237"/>
      <c r="BK186" s="1237"/>
      <c r="BL186" s="1237"/>
      <c r="BM186" s="1237"/>
      <c r="BN186" s="1237"/>
      <c r="BO186" s="1237"/>
      <c r="BP186" s="1237"/>
      <c r="BQ186" s="1237"/>
      <c r="BR186" s="1237"/>
      <c r="BS186" s="1237"/>
      <c r="BT186" s="1237"/>
      <c r="BU186" s="1237"/>
      <c r="BV186" s="1237"/>
      <c r="BW186" s="1237"/>
      <c r="BX186" s="1237"/>
      <c r="BY186" s="1237"/>
      <c r="BZ186" s="1237"/>
      <c r="CA186" s="1237"/>
      <c r="CB186" s="1237"/>
      <c r="CC186" s="1237"/>
      <c r="CD186" s="1237"/>
      <c r="CE186" s="1237"/>
      <c r="CF186" s="1237"/>
      <c r="CG186" s="1237"/>
      <c r="CH186" s="1237"/>
      <c r="CI186" s="1237"/>
      <c r="CJ186" s="1239">
        <f t="shared" si="16"/>
        <v>0</v>
      </c>
    </row>
    <row r="187" spans="4:88">
      <c r="D187" s="1223"/>
      <c r="E187" s="1223"/>
      <c r="F187" s="1229"/>
      <c r="G187" s="1223"/>
      <c r="H187" s="1223"/>
      <c r="I187" s="1223"/>
      <c r="J187" s="1223"/>
      <c r="K187" s="1223"/>
      <c r="L187" s="1228"/>
      <c r="M187" s="1223"/>
      <c r="N187" s="1223"/>
      <c r="O187" s="1244"/>
      <c r="P187" s="1223"/>
      <c r="Q187" s="1223"/>
      <c r="R187" s="1223"/>
      <c r="S187" s="1225"/>
      <c r="T187" s="1240"/>
      <c r="U187" s="250"/>
      <c r="V187" s="1400"/>
      <c r="W187" s="1232"/>
      <c r="X187" s="1233"/>
      <c r="Y187" s="1233"/>
      <c r="Z187" s="1233"/>
      <c r="AA187" s="1233"/>
      <c r="AB187" s="1235"/>
      <c r="AC187" s="1233"/>
      <c r="AD187" s="1235"/>
      <c r="AE187" s="1235"/>
      <c r="AF187" s="1235"/>
      <c r="AG187" s="1233"/>
      <c r="AH187" s="1233"/>
      <c r="AI187" s="1233"/>
      <c r="AJ187" s="1233"/>
      <c r="AK187" s="1233"/>
      <c r="AL187" s="1234">
        <f t="shared" si="15"/>
        <v>0</v>
      </c>
      <c r="AM187" s="1400"/>
      <c r="AN187" s="1237"/>
      <c r="AO187" s="1237"/>
      <c r="AP187" s="1237"/>
      <c r="AQ187" s="1237"/>
      <c r="AR187" s="1237"/>
      <c r="AS187" s="1237"/>
      <c r="AT187" s="1237"/>
      <c r="AU187" s="1237"/>
      <c r="AV187" s="1237"/>
      <c r="AW187" s="1237"/>
      <c r="AX187" s="1237"/>
      <c r="AY187" s="1237"/>
      <c r="AZ187" s="1237"/>
      <c r="BA187" s="1237"/>
      <c r="BB187" s="1237"/>
      <c r="BC187" s="1237"/>
      <c r="BD187" s="1237"/>
      <c r="BE187" s="1237"/>
      <c r="BF187" s="1237"/>
      <c r="BG187" s="1237"/>
      <c r="BH187" s="1237"/>
      <c r="BI187" s="1237"/>
      <c r="BJ187" s="1237"/>
      <c r="BK187" s="1237"/>
      <c r="BL187" s="1237"/>
      <c r="BM187" s="1237"/>
      <c r="BN187" s="1237"/>
      <c r="BO187" s="1237"/>
      <c r="BP187" s="1237"/>
      <c r="BQ187" s="1237"/>
      <c r="BR187" s="1237"/>
      <c r="BS187" s="1237"/>
      <c r="BT187" s="1237"/>
      <c r="BU187" s="1237"/>
      <c r="BV187" s="1237"/>
      <c r="BW187" s="1237"/>
      <c r="BX187" s="1237"/>
      <c r="BY187" s="1237"/>
      <c r="BZ187" s="1237"/>
      <c r="CA187" s="1237"/>
      <c r="CB187" s="1237"/>
      <c r="CC187" s="1237"/>
      <c r="CD187" s="1237"/>
      <c r="CE187" s="1237"/>
      <c r="CF187" s="1237"/>
      <c r="CG187" s="1237"/>
      <c r="CH187" s="1237"/>
      <c r="CI187" s="1237"/>
      <c r="CJ187" s="1239">
        <f t="shared" si="16"/>
        <v>0</v>
      </c>
    </row>
    <row r="188" spans="4:88">
      <c r="D188" s="1223"/>
      <c r="E188" s="1223"/>
      <c r="F188" s="1229"/>
      <c r="G188" s="1223"/>
      <c r="H188" s="1223"/>
      <c r="I188" s="1223"/>
      <c r="J188" s="1223"/>
      <c r="K188" s="1223"/>
      <c r="L188" s="1228"/>
      <c r="M188" s="1223"/>
      <c r="N188" s="1223"/>
      <c r="O188" s="1244"/>
      <c r="P188" s="1223"/>
      <c r="Q188" s="1223"/>
      <c r="R188" s="1223"/>
      <c r="S188" s="1225"/>
      <c r="T188" s="1240"/>
      <c r="U188" s="250"/>
      <c r="V188" s="1400"/>
      <c r="W188" s="1232"/>
      <c r="X188" s="1233"/>
      <c r="Y188" s="1233"/>
      <c r="Z188" s="1233"/>
      <c r="AA188" s="1233"/>
      <c r="AB188" s="1235"/>
      <c r="AC188" s="1233"/>
      <c r="AD188" s="1235"/>
      <c r="AE188" s="1235"/>
      <c r="AF188" s="1235"/>
      <c r="AG188" s="1233"/>
      <c r="AH188" s="1233"/>
      <c r="AI188" s="1233"/>
      <c r="AJ188" s="1233"/>
      <c r="AK188" s="1233"/>
      <c r="AL188" s="1234">
        <f t="shared" si="15"/>
        <v>0</v>
      </c>
      <c r="AM188" s="1400"/>
      <c r="AN188" s="1237"/>
      <c r="AO188" s="1237"/>
      <c r="AP188" s="1237"/>
      <c r="AQ188" s="1237"/>
      <c r="AR188" s="1237"/>
      <c r="AS188" s="1237"/>
      <c r="AT188" s="1237"/>
      <c r="AU188" s="1237"/>
      <c r="AV188" s="1237"/>
      <c r="AW188" s="1237"/>
      <c r="AX188" s="1237"/>
      <c r="AY188" s="1237"/>
      <c r="AZ188" s="1237"/>
      <c r="BA188" s="1237"/>
      <c r="BB188" s="1237"/>
      <c r="BC188" s="1237"/>
      <c r="BD188" s="1237"/>
      <c r="BE188" s="1237"/>
      <c r="BF188" s="1237"/>
      <c r="BG188" s="1237"/>
      <c r="BH188" s="1237"/>
      <c r="BI188" s="1237"/>
      <c r="BJ188" s="1237"/>
      <c r="BK188" s="1237"/>
      <c r="BL188" s="1237"/>
      <c r="BM188" s="1237"/>
      <c r="BN188" s="1237"/>
      <c r="BO188" s="1237"/>
      <c r="BP188" s="1237"/>
      <c r="BQ188" s="1237"/>
      <c r="BR188" s="1237"/>
      <c r="BS188" s="1237"/>
      <c r="BT188" s="1237"/>
      <c r="BU188" s="1237"/>
      <c r="BV188" s="1237"/>
      <c r="BW188" s="1237"/>
      <c r="BX188" s="1237"/>
      <c r="BY188" s="1237"/>
      <c r="BZ188" s="1237"/>
      <c r="CA188" s="1237"/>
      <c r="CB188" s="1237"/>
      <c r="CC188" s="1237"/>
      <c r="CD188" s="1237"/>
      <c r="CE188" s="1237"/>
      <c r="CF188" s="1237"/>
      <c r="CG188" s="1237"/>
      <c r="CH188" s="1237"/>
      <c r="CI188" s="1237"/>
      <c r="CJ188" s="1239">
        <f t="shared" si="16"/>
        <v>0</v>
      </c>
    </row>
    <row r="189" spans="4:88">
      <c r="D189" s="1223"/>
      <c r="E189" s="1223"/>
      <c r="F189" s="1229"/>
      <c r="G189" s="1223"/>
      <c r="H189" s="1223"/>
      <c r="I189" s="1223"/>
      <c r="J189" s="1223"/>
      <c r="K189" s="1223"/>
      <c r="L189" s="1228"/>
      <c r="M189" s="1223"/>
      <c r="N189" s="1223"/>
      <c r="O189" s="1244"/>
      <c r="P189" s="1223"/>
      <c r="Q189" s="1223"/>
      <c r="R189" s="1223"/>
      <c r="S189" s="1225"/>
      <c r="T189" s="1240"/>
      <c r="U189" s="250"/>
      <c r="V189" s="1400"/>
      <c r="W189" s="1232"/>
      <c r="X189" s="1233"/>
      <c r="Y189" s="1233"/>
      <c r="Z189" s="1233"/>
      <c r="AA189" s="1233"/>
      <c r="AB189" s="1235"/>
      <c r="AC189" s="1233"/>
      <c r="AD189" s="1235"/>
      <c r="AE189" s="1235"/>
      <c r="AF189" s="1235"/>
      <c r="AG189" s="1233"/>
      <c r="AH189" s="1233"/>
      <c r="AI189" s="1233"/>
      <c r="AJ189" s="1233"/>
      <c r="AK189" s="1233"/>
      <c r="AL189" s="1234">
        <f t="shared" si="15"/>
        <v>0</v>
      </c>
      <c r="AM189" s="1400"/>
      <c r="AN189" s="1237"/>
      <c r="AO189" s="1237"/>
      <c r="AP189" s="1237"/>
      <c r="AQ189" s="1237"/>
      <c r="AR189" s="1237"/>
      <c r="AS189" s="1237"/>
      <c r="AT189" s="1237"/>
      <c r="AU189" s="1237"/>
      <c r="AV189" s="1237"/>
      <c r="AW189" s="1237"/>
      <c r="AX189" s="1237"/>
      <c r="AY189" s="1237"/>
      <c r="AZ189" s="1237"/>
      <c r="BA189" s="1237"/>
      <c r="BB189" s="1237"/>
      <c r="BC189" s="1237"/>
      <c r="BD189" s="1237"/>
      <c r="BE189" s="1237"/>
      <c r="BF189" s="1237"/>
      <c r="BG189" s="1237"/>
      <c r="BH189" s="1237"/>
      <c r="BI189" s="1237"/>
      <c r="BJ189" s="1237"/>
      <c r="BK189" s="1237"/>
      <c r="BL189" s="1237"/>
      <c r="BM189" s="1237"/>
      <c r="BN189" s="1237"/>
      <c r="BO189" s="1237"/>
      <c r="BP189" s="1237"/>
      <c r="BQ189" s="1237"/>
      <c r="BR189" s="1237"/>
      <c r="BS189" s="1237"/>
      <c r="BT189" s="1237"/>
      <c r="BU189" s="1237"/>
      <c r="BV189" s="1237"/>
      <c r="BW189" s="1237"/>
      <c r="BX189" s="1237"/>
      <c r="BY189" s="1237"/>
      <c r="BZ189" s="1237"/>
      <c r="CA189" s="1237"/>
      <c r="CB189" s="1237"/>
      <c r="CC189" s="1237"/>
      <c r="CD189" s="1237"/>
      <c r="CE189" s="1237"/>
      <c r="CF189" s="1237"/>
      <c r="CG189" s="1237"/>
      <c r="CH189" s="1237"/>
      <c r="CI189" s="1237"/>
      <c r="CJ189" s="1239">
        <f t="shared" si="16"/>
        <v>0</v>
      </c>
    </row>
    <row r="190" spans="4:88">
      <c r="D190" s="1223"/>
      <c r="E190" s="1223"/>
      <c r="F190" s="1229"/>
      <c r="G190" s="1223"/>
      <c r="H190" s="1223"/>
      <c r="I190" s="1223"/>
      <c r="J190" s="1223"/>
      <c r="K190" s="1223"/>
      <c r="L190" s="1228"/>
      <c r="M190" s="1223"/>
      <c r="N190" s="1223"/>
      <c r="O190" s="1244"/>
      <c r="P190" s="1223"/>
      <c r="Q190" s="1223"/>
      <c r="R190" s="1223"/>
      <c r="S190" s="1225"/>
      <c r="T190" s="1240"/>
      <c r="U190" s="250"/>
      <c r="V190" s="1400"/>
      <c r="W190" s="1232"/>
      <c r="X190" s="1233"/>
      <c r="Y190" s="1233"/>
      <c r="Z190" s="1233"/>
      <c r="AA190" s="1233"/>
      <c r="AB190" s="1235"/>
      <c r="AC190" s="1233"/>
      <c r="AD190" s="1235"/>
      <c r="AE190" s="1235"/>
      <c r="AF190" s="1235"/>
      <c r="AG190" s="1233"/>
      <c r="AH190" s="1233"/>
      <c r="AI190" s="1233"/>
      <c r="AJ190" s="1233"/>
      <c r="AK190" s="1233"/>
      <c r="AL190" s="1234">
        <f t="shared" si="15"/>
        <v>0</v>
      </c>
      <c r="AM190" s="1400"/>
      <c r="AN190" s="1237"/>
      <c r="AO190" s="1237"/>
      <c r="AP190" s="1237"/>
      <c r="AQ190" s="1237"/>
      <c r="AR190" s="1237"/>
      <c r="AS190" s="1237"/>
      <c r="AT190" s="1237"/>
      <c r="AU190" s="1237"/>
      <c r="AV190" s="1237"/>
      <c r="AW190" s="1237"/>
      <c r="AX190" s="1237"/>
      <c r="AY190" s="1237"/>
      <c r="AZ190" s="1237"/>
      <c r="BA190" s="1237"/>
      <c r="BB190" s="1237"/>
      <c r="BC190" s="1237"/>
      <c r="BD190" s="1237"/>
      <c r="BE190" s="1237"/>
      <c r="BF190" s="1237"/>
      <c r="BG190" s="1237"/>
      <c r="BH190" s="1237"/>
      <c r="BI190" s="1237"/>
      <c r="BJ190" s="1237"/>
      <c r="BK190" s="1237"/>
      <c r="BL190" s="1237"/>
      <c r="BM190" s="1237"/>
      <c r="BN190" s="1237"/>
      <c r="BO190" s="1237"/>
      <c r="BP190" s="1237"/>
      <c r="BQ190" s="1237"/>
      <c r="BR190" s="1237"/>
      <c r="BS190" s="1237"/>
      <c r="BT190" s="1237"/>
      <c r="BU190" s="1237"/>
      <c r="BV190" s="1237"/>
      <c r="BW190" s="1237"/>
      <c r="BX190" s="1237"/>
      <c r="BY190" s="1237"/>
      <c r="BZ190" s="1237"/>
      <c r="CA190" s="1237"/>
      <c r="CB190" s="1237"/>
      <c r="CC190" s="1237"/>
      <c r="CD190" s="1237"/>
      <c r="CE190" s="1237"/>
      <c r="CF190" s="1237"/>
      <c r="CG190" s="1237"/>
      <c r="CH190" s="1237"/>
      <c r="CI190" s="1237"/>
      <c r="CJ190" s="1239">
        <f t="shared" si="16"/>
        <v>0</v>
      </c>
    </row>
    <row r="191" spans="4:88">
      <c r="D191" s="1223"/>
      <c r="E191" s="1223"/>
      <c r="F191" s="1229"/>
      <c r="G191" s="1223"/>
      <c r="H191" s="1223"/>
      <c r="I191" s="1223"/>
      <c r="J191" s="1223"/>
      <c r="K191" s="1223"/>
      <c r="L191" s="1228"/>
      <c r="M191" s="1223"/>
      <c r="N191" s="1223"/>
      <c r="O191" s="1244"/>
      <c r="P191" s="1223"/>
      <c r="Q191" s="1223"/>
      <c r="R191" s="1223"/>
      <c r="S191" s="1225"/>
      <c r="T191" s="1240"/>
      <c r="U191" s="250"/>
      <c r="V191" s="1400"/>
      <c r="W191" s="1232"/>
      <c r="X191" s="1233"/>
      <c r="Y191" s="1233"/>
      <c r="Z191" s="1233"/>
      <c r="AA191" s="1233"/>
      <c r="AB191" s="1235"/>
      <c r="AC191" s="1233"/>
      <c r="AD191" s="1235"/>
      <c r="AE191" s="1235"/>
      <c r="AF191" s="1235"/>
      <c r="AG191" s="1233"/>
      <c r="AH191" s="1233"/>
      <c r="AI191" s="1233"/>
      <c r="AJ191" s="1233"/>
      <c r="AK191" s="1233"/>
      <c r="AL191" s="1234">
        <f t="shared" si="15"/>
        <v>0</v>
      </c>
      <c r="AM191" s="1400"/>
      <c r="AN191" s="1237"/>
      <c r="AO191" s="1237"/>
      <c r="AP191" s="1237"/>
      <c r="AQ191" s="1237"/>
      <c r="AR191" s="1237"/>
      <c r="AS191" s="1237"/>
      <c r="AT191" s="1237"/>
      <c r="AU191" s="1237"/>
      <c r="AV191" s="1237"/>
      <c r="AW191" s="1237"/>
      <c r="AX191" s="1237"/>
      <c r="AY191" s="1237"/>
      <c r="AZ191" s="1237"/>
      <c r="BA191" s="1237"/>
      <c r="BB191" s="1237"/>
      <c r="BC191" s="1237"/>
      <c r="BD191" s="1237"/>
      <c r="BE191" s="1237"/>
      <c r="BF191" s="1237"/>
      <c r="BG191" s="1237"/>
      <c r="BH191" s="1237"/>
      <c r="BI191" s="1237"/>
      <c r="BJ191" s="1237"/>
      <c r="BK191" s="1237"/>
      <c r="BL191" s="1237"/>
      <c r="BM191" s="1237"/>
      <c r="BN191" s="1237"/>
      <c r="BO191" s="1237"/>
      <c r="BP191" s="1237"/>
      <c r="BQ191" s="1237"/>
      <c r="BR191" s="1237"/>
      <c r="BS191" s="1237"/>
      <c r="BT191" s="1237"/>
      <c r="BU191" s="1237"/>
      <c r="BV191" s="1237"/>
      <c r="BW191" s="1237"/>
      <c r="BX191" s="1237"/>
      <c r="BY191" s="1237"/>
      <c r="BZ191" s="1237"/>
      <c r="CA191" s="1237"/>
      <c r="CB191" s="1237"/>
      <c r="CC191" s="1237"/>
      <c r="CD191" s="1237"/>
      <c r="CE191" s="1237"/>
      <c r="CF191" s="1237"/>
      <c r="CG191" s="1237"/>
      <c r="CH191" s="1237"/>
      <c r="CI191" s="1237"/>
      <c r="CJ191" s="1239">
        <f t="shared" si="16"/>
        <v>0</v>
      </c>
    </row>
    <row r="192" spans="4:88">
      <c r="D192" s="1223"/>
      <c r="E192" s="1223"/>
      <c r="F192" s="1229"/>
      <c r="G192" s="1223"/>
      <c r="H192" s="1223"/>
      <c r="I192" s="1223"/>
      <c r="J192" s="1223"/>
      <c r="K192" s="1223"/>
      <c r="L192" s="1228"/>
      <c r="M192" s="1223"/>
      <c r="N192" s="1223"/>
      <c r="O192" s="1244"/>
      <c r="P192" s="1223"/>
      <c r="Q192" s="1223"/>
      <c r="R192" s="1223"/>
      <c r="S192" s="1225"/>
      <c r="T192" s="1240"/>
      <c r="U192" s="250"/>
      <c r="V192" s="1400"/>
      <c r="W192" s="1232"/>
      <c r="X192" s="1233"/>
      <c r="Y192" s="1233"/>
      <c r="Z192" s="1233"/>
      <c r="AA192" s="1233"/>
      <c r="AB192" s="1235"/>
      <c r="AC192" s="1233"/>
      <c r="AD192" s="1235"/>
      <c r="AE192" s="1235"/>
      <c r="AF192" s="1235"/>
      <c r="AG192" s="1233"/>
      <c r="AH192" s="1233"/>
      <c r="AI192" s="1233"/>
      <c r="AJ192" s="1233"/>
      <c r="AK192" s="1233"/>
      <c r="AL192" s="1234">
        <f t="shared" si="15"/>
        <v>0</v>
      </c>
      <c r="AM192" s="1400"/>
      <c r="AN192" s="1237"/>
      <c r="AO192" s="1237"/>
      <c r="AP192" s="1237"/>
      <c r="AQ192" s="1237"/>
      <c r="AR192" s="1237"/>
      <c r="AS192" s="1237"/>
      <c r="AT192" s="1237"/>
      <c r="AU192" s="1237"/>
      <c r="AV192" s="1237"/>
      <c r="AW192" s="1237"/>
      <c r="AX192" s="1237"/>
      <c r="AY192" s="1237"/>
      <c r="AZ192" s="1237"/>
      <c r="BA192" s="1237"/>
      <c r="BB192" s="1237"/>
      <c r="BC192" s="1237"/>
      <c r="BD192" s="1237"/>
      <c r="BE192" s="1237"/>
      <c r="BF192" s="1237"/>
      <c r="BG192" s="1237"/>
      <c r="BH192" s="1237"/>
      <c r="BI192" s="1237"/>
      <c r="BJ192" s="1237"/>
      <c r="BK192" s="1237"/>
      <c r="BL192" s="1237"/>
      <c r="BM192" s="1237"/>
      <c r="BN192" s="1237"/>
      <c r="BO192" s="1237"/>
      <c r="BP192" s="1237"/>
      <c r="BQ192" s="1237"/>
      <c r="BR192" s="1237"/>
      <c r="BS192" s="1237"/>
      <c r="BT192" s="1237"/>
      <c r="BU192" s="1237"/>
      <c r="BV192" s="1237"/>
      <c r="BW192" s="1237"/>
      <c r="BX192" s="1237"/>
      <c r="BY192" s="1237"/>
      <c r="BZ192" s="1237"/>
      <c r="CA192" s="1237"/>
      <c r="CB192" s="1237"/>
      <c r="CC192" s="1237"/>
      <c r="CD192" s="1237"/>
      <c r="CE192" s="1237"/>
      <c r="CF192" s="1237"/>
      <c r="CG192" s="1237"/>
      <c r="CH192" s="1237"/>
      <c r="CI192" s="1237"/>
      <c r="CJ192" s="1239">
        <f t="shared" si="16"/>
        <v>0</v>
      </c>
    </row>
    <row r="193" spans="4:88">
      <c r="D193" s="1223"/>
      <c r="E193" s="1223"/>
      <c r="F193" s="1229"/>
      <c r="G193" s="1223"/>
      <c r="H193" s="1223"/>
      <c r="I193" s="1223"/>
      <c r="J193" s="1223"/>
      <c r="K193" s="1223"/>
      <c r="L193" s="1228"/>
      <c r="M193" s="1223"/>
      <c r="N193" s="1223"/>
      <c r="O193" s="1244"/>
      <c r="P193" s="1223"/>
      <c r="Q193" s="1223"/>
      <c r="R193" s="1223"/>
      <c r="S193" s="1225"/>
      <c r="T193" s="1240"/>
      <c r="U193" s="250"/>
      <c r="V193" s="1400"/>
      <c r="W193" s="1232"/>
      <c r="X193" s="1233"/>
      <c r="Y193" s="1233"/>
      <c r="Z193" s="1233"/>
      <c r="AA193" s="1233"/>
      <c r="AB193" s="1235"/>
      <c r="AC193" s="1233"/>
      <c r="AD193" s="1235"/>
      <c r="AE193" s="1235"/>
      <c r="AF193" s="1235"/>
      <c r="AG193" s="1233"/>
      <c r="AH193" s="1233"/>
      <c r="AI193" s="1233"/>
      <c r="AJ193" s="1233"/>
      <c r="AK193" s="1233"/>
      <c r="AL193" s="1234">
        <f t="shared" si="15"/>
        <v>0</v>
      </c>
      <c r="AM193" s="1400"/>
      <c r="AN193" s="1237"/>
      <c r="AO193" s="1237"/>
      <c r="AP193" s="1237"/>
      <c r="AQ193" s="1237"/>
      <c r="AR193" s="1237"/>
      <c r="AS193" s="1237"/>
      <c r="AT193" s="1237"/>
      <c r="AU193" s="1237"/>
      <c r="AV193" s="1237"/>
      <c r="AW193" s="1237"/>
      <c r="AX193" s="1237"/>
      <c r="AY193" s="1237"/>
      <c r="AZ193" s="1237"/>
      <c r="BA193" s="1237"/>
      <c r="BB193" s="1237"/>
      <c r="BC193" s="1237"/>
      <c r="BD193" s="1237"/>
      <c r="BE193" s="1237"/>
      <c r="BF193" s="1237"/>
      <c r="BG193" s="1237"/>
      <c r="BH193" s="1237"/>
      <c r="BI193" s="1237"/>
      <c r="BJ193" s="1237"/>
      <c r="BK193" s="1237"/>
      <c r="BL193" s="1237"/>
      <c r="BM193" s="1237"/>
      <c r="BN193" s="1237"/>
      <c r="BO193" s="1237"/>
      <c r="BP193" s="1237"/>
      <c r="BQ193" s="1237"/>
      <c r="BR193" s="1237"/>
      <c r="BS193" s="1237"/>
      <c r="BT193" s="1237"/>
      <c r="BU193" s="1237"/>
      <c r="BV193" s="1237"/>
      <c r="BW193" s="1237"/>
      <c r="BX193" s="1237"/>
      <c r="BY193" s="1237"/>
      <c r="BZ193" s="1237"/>
      <c r="CA193" s="1237"/>
      <c r="CB193" s="1237"/>
      <c r="CC193" s="1237"/>
      <c r="CD193" s="1237"/>
      <c r="CE193" s="1237"/>
      <c r="CF193" s="1237"/>
      <c r="CG193" s="1237"/>
      <c r="CH193" s="1237"/>
      <c r="CI193" s="1237"/>
      <c r="CJ193" s="1239">
        <f t="shared" si="16"/>
        <v>0</v>
      </c>
    </row>
    <row r="194" spans="4:88">
      <c r="D194" s="1223"/>
      <c r="E194" s="1223"/>
      <c r="F194" s="1229"/>
      <c r="G194" s="1223"/>
      <c r="H194" s="1223"/>
      <c r="I194" s="1223"/>
      <c r="J194" s="1223"/>
      <c r="K194" s="1223"/>
      <c r="L194" s="1228"/>
      <c r="M194" s="1223"/>
      <c r="N194" s="1223"/>
      <c r="O194" s="1244"/>
      <c r="P194" s="1223"/>
      <c r="Q194" s="1223"/>
      <c r="R194" s="1223"/>
      <c r="S194" s="1225"/>
      <c r="T194" s="1240"/>
      <c r="U194" s="250"/>
      <c r="V194" s="1400"/>
      <c r="W194" s="1232"/>
      <c r="X194" s="1233"/>
      <c r="Y194" s="1233"/>
      <c r="Z194" s="1233"/>
      <c r="AA194" s="1233"/>
      <c r="AB194" s="1235"/>
      <c r="AC194" s="1233"/>
      <c r="AD194" s="1235"/>
      <c r="AE194" s="1235"/>
      <c r="AF194" s="1235"/>
      <c r="AG194" s="1233"/>
      <c r="AH194" s="1233"/>
      <c r="AI194" s="1233"/>
      <c r="AJ194" s="1233"/>
      <c r="AK194" s="1233"/>
      <c r="AL194" s="1234">
        <f t="shared" si="15"/>
        <v>0</v>
      </c>
      <c r="AM194" s="1400"/>
      <c r="AN194" s="1237"/>
      <c r="AO194" s="1237"/>
      <c r="AP194" s="1237"/>
      <c r="AQ194" s="1237"/>
      <c r="AR194" s="1237"/>
      <c r="AS194" s="1237"/>
      <c r="AT194" s="1237"/>
      <c r="AU194" s="1237"/>
      <c r="AV194" s="1237"/>
      <c r="AW194" s="1237"/>
      <c r="AX194" s="1237"/>
      <c r="AY194" s="1237"/>
      <c r="AZ194" s="1237"/>
      <c r="BA194" s="1237"/>
      <c r="BB194" s="1237"/>
      <c r="BC194" s="1237"/>
      <c r="BD194" s="1237"/>
      <c r="BE194" s="1237"/>
      <c r="BF194" s="1237"/>
      <c r="BG194" s="1237"/>
      <c r="BH194" s="1237"/>
      <c r="BI194" s="1237"/>
      <c r="BJ194" s="1237"/>
      <c r="BK194" s="1237"/>
      <c r="BL194" s="1237"/>
      <c r="BM194" s="1237"/>
      <c r="BN194" s="1237"/>
      <c r="BO194" s="1237"/>
      <c r="BP194" s="1237"/>
      <c r="BQ194" s="1237"/>
      <c r="BR194" s="1237"/>
      <c r="BS194" s="1237"/>
      <c r="BT194" s="1237"/>
      <c r="BU194" s="1237"/>
      <c r="BV194" s="1237"/>
      <c r="BW194" s="1237"/>
      <c r="BX194" s="1237"/>
      <c r="BY194" s="1237"/>
      <c r="BZ194" s="1237"/>
      <c r="CA194" s="1237"/>
      <c r="CB194" s="1237"/>
      <c r="CC194" s="1237"/>
      <c r="CD194" s="1237"/>
      <c r="CE194" s="1237"/>
      <c r="CF194" s="1237"/>
      <c r="CG194" s="1237"/>
      <c r="CH194" s="1237"/>
      <c r="CI194" s="1237"/>
      <c r="CJ194" s="1239">
        <f t="shared" si="16"/>
        <v>0</v>
      </c>
    </row>
    <row r="195" spans="4:88">
      <c r="D195" s="1223"/>
      <c r="E195" s="1223"/>
      <c r="F195" s="1229"/>
      <c r="G195" s="1223"/>
      <c r="H195" s="1223"/>
      <c r="I195" s="1223"/>
      <c r="J195" s="1223"/>
      <c r="K195" s="1223"/>
      <c r="L195" s="1228"/>
      <c r="M195" s="1223"/>
      <c r="N195" s="1223"/>
      <c r="O195" s="1244"/>
      <c r="P195" s="1223"/>
      <c r="Q195" s="1223"/>
      <c r="R195" s="1223"/>
      <c r="S195" s="1225"/>
      <c r="T195" s="1240"/>
      <c r="U195" s="250"/>
      <c r="V195" s="1400"/>
      <c r="W195" s="1232"/>
      <c r="X195" s="1233"/>
      <c r="Y195" s="1233"/>
      <c r="Z195" s="1233"/>
      <c r="AA195" s="1233"/>
      <c r="AB195" s="1235"/>
      <c r="AC195" s="1233"/>
      <c r="AD195" s="1235"/>
      <c r="AE195" s="1235"/>
      <c r="AF195" s="1235"/>
      <c r="AG195" s="1233"/>
      <c r="AH195" s="1233"/>
      <c r="AI195" s="1233"/>
      <c r="AJ195" s="1233"/>
      <c r="AK195" s="1233"/>
      <c r="AL195" s="1234">
        <f t="shared" ref="AL195:AL258" si="17">SUM(Z195:AK195)</f>
        <v>0</v>
      </c>
      <c r="AM195" s="1400"/>
      <c r="AN195" s="1237"/>
      <c r="AO195" s="1237"/>
      <c r="AP195" s="1237"/>
      <c r="AQ195" s="1237"/>
      <c r="AR195" s="1237"/>
      <c r="AS195" s="1237"/>
      <c r="AT195" s="1237"/>
      <c r="AU195" s="1237"/>
      <c r="AV195" s="1237"/>
      <c r="AW195" s="1237"/>
      <c r="AX195" s="1237"/>
      <c r="AY195" s="1237"/>
      <c r="AZ195" s="1237"/>
      <c r="BA195" s="1237"/>
      <c r="BB195" s="1237"/>
      <c r="BC195" s="1237"/>
      <c r="BD195" s="1237"/>
      <c r="BE195" s="1237"/>
      <c r="BF195" s="1237"/>
      <c r="BG195" s="1237"/>
      <c r="BH195" s="1237"/>
      <c r="BI195" s="1237"/>
      <c r="BJ195" s="1237"/>
      <c r="BK195" s="1237"/>
      <c r="BL195" s="1237"/>
      <c r="BM195" s="1237"/>
      <c r="BN195" s="1237"/>
      <c r="BO195" s="1237"/>
      <c r="BP195" s="1237"/>
      <c r="BQ195" s="1237"/>
      <c r="BR195" s="1237"/>
      <c r="BS195" s="1237"/>
      <c r="BT195" s="1237"/>
      <c r="BU195" s="1237"/>
      <c r="BV195" s="1237"/>
      <c r="BW195" s="1237"/>
      <c r="BX195" s="1237"/>
      <c r="BY195" s="1237"/>
      <c r="BZ195" s="1237"/>
      <c r="CA195" s="1237"/>
      <c r="CB195" s="1237"/>
      <c r="CC195" s="1237"/>
      <c r="CD195" s="1237"/>
      <c r="CE195" s="1237"/>
      <c r="CF195" s="1237"/>
      <c r="CG195" s="1237"/>
      <c r="CH195" s="1237"/>
      <c r="CI195" s="1237"/>
      <c r="CJ195" s="1239">
        <f t="shared" ref="CJ195:CJ258" si="18">SUM(AQ195:CI195)</f>
        <v>0</v>
      </c>
    </row>
    <row r="196" spans="4:88">
      <c r="D196" s="1223"/>
      <c r="E196" s="1223"/>
      <c r="F196" s="1229"/>
      <c r="G196" s="1223"/>
      <c r="H196" s="1223"/>
      <c r="I196" s="1223"/>
      <c r="J196" s="1223"/>
      <c r="K196" s="1223"/>
      <c r="L196" s="1228"/>
      <c r="M196" s="1223"/>
      <c r="N196" s="1223"/>
      <c r="O196" s="1244"/>
      <c r="P196" s="1223"/>
      <c r="Q196" s="1223"/>
      <c r="R196" s="1223"/>
      <c r="S196" s="1225"/>
      <c r="T196" s="1240"/>
      <c r="U196" s="250"/>
      <c r="V196" s="1400"/>
      <c r="W196" s="1232"/>
      <c r="X196" s="1233"/>
      <c r="Y196" s="1233"/>
      <c r="Z196" s="1233"/>
      <c r="AA196" s="1233"/>
      <c r="AB196" s="1235"/>
      <c r="AC196" s="1233"/>
      <c r="AD196" s="1235"/>
      <c r="AE196" s="1235"/>
      <c r="AF196" s="1235"/>
      <c r="AG196" s="1233"/>
      <c r="AH196" s="1233"/>
      <c r="AI196" s="1233"/>
      <c r="AJ196" s="1233"/>
      <c r="AK196" s="1233"/>
      <c r="AL196" s="1234">
        <f t="shared" si="17"/>
        <v>0</v>
      </c>
      <c r="AM196" s="1400"/>
      <c r="AN196" s="1237"/>
      <c r="AO196" s="1237"/>
      <c r="AP196" s="1237"/>
      <c r="AQ196" s="1237"/>
      <c r="AR196" s="1237"/>
      <c r="AS196" s="1237"/>
      <c r="AT196" s="1237"/>
      <c r="AU196" s="1237"/>
      <c r="AV196" s="1237"/>
      <c r="AW196" s="1237"/>
      <c r="AX196" s="1237"/>
      <c r="AY196" s="1237"/>
      <c r="AZ196" s="1237"/>
      <c r="BA196" s="1237"/>
      <c r="BB196" s="1237"/>
      <c r="BC196" s="1237"/>
      <c r="BD196" s="1237"/>
      <c r="BE196" s="1237"/>
      <c r="BF196" s="1237"/>
      <c r="BG196" s="1237"/>
      <c r="BH196" s="1237"/>
      <c r="BI196" s="1237"/>
      <c r="BJ196" s="1237"/>
      <c r="BK196" s="1237"/>
      <c r="BL196" s="1237"/>
      <c r="BM196" s="1237"/>
      <c r="BN196" s="1237"/>
      <c r="BO196" s="1237"/>
      <c r="BP196" s="1237"/>
      <c r="BQ196" s="1237"/>
      <c r="BR196" s="1237"/>
      <c r="BS196" s="1237"/>
      <c r="BT196" s="1237"/>
      <c r="BU196" s="1237"/>
      <c r="BV196" s="1237"/>
      <c r="BW196" s="1237"/>
      <c r="BX196" s="1237"/>
      <c r="BY196" s="1237"/>
      <c r="BZ196" s="1237"/>
      <c r="CA196" s="1237"/>
      <c r="CB196" s="1237"/>
      <c r="CC196" s="1237"/>
      <c r="CD196" s="1237"/>
      <c r="CE196" s="1237"/>
      <c r="CF196" s="1237"/>
      <c r="CG196" s="1237"/>
      <c r="CH196" s="1237"/>
      <c r="CI196" s="1237"/>
      <c r="CJ196" s="1239">
        <f t="shared" si="18"/>
        <v>0</v>
      </c>
    </row>
    <row r="197" spans="4:88">
      <c r="D197" s="1223"/>
      <c r="E197" s="1223"/>
      <c r="F197" s="1229"/>
      <c r="G197" s="1223"/>
      <c r="H197" s="1223"/>
      <c r="I197" s="1223"/>
      <c r="J197" s="1223"/>
      <c r="K197" s="1223"/>
      <c r="L197" s="1228"/>
      <c r="M197" s="1223"/>
      <c r="N197" s="1223"/>
      <c r="O197" s="1244"/>
      <c r="P197" s="1223"/>
      <c r="Q197" s="1223"/>
      <c r="R197" s="1223"/>
      <c r="S197" s="1225"/>
      <c r="T197" s="1240"/>
      <c r="U197" s="250"/>
      <c r="V197" s="1400"/>
      <c r="W197" s="1232"/>
      <c r="X197" s="1233"/>
      <c r="Y197" s="1233"/>
      <c r="Z197" s="1233"/>
      <c r="AA197" s="1233"/>
      <c r="AB197" s="1235"/>
      <c r="AC197" s="1233"/>
      <c r="AD197" s="1235"/>
      <c r="AE197" s="1235"/>
      <c r="AF197" s="1235"/>
      <c r="AG197" s="1233"/>
      <c r="AH197" s="1233"/>
      <c r="AI197" s="1233"/>
      <c r="AJ197" s="1233"/>
      <c r="AK197" s="1233"/>
      <c r="AL197" s="1234">
        <f t="shared" si="17"/>
        <v>0</v>
      </c>
      <c r="AM197" s="1400"/>
      <c r="AN197" s="1237"/>
      <c r="AO197" s="1237"/>
      <c r="AP197" s="1237"/>
      <c r="AQ197" s="1237"/>
      <c r="AR197" s="1237"/>
      <c r="AS197" s="1237"/>
      <c r="AT197" s="1237"/>
      <c r="AU197" s="1237"/>
      <c r="AV197" s="1237"/>
      <c r="AW197" s="1237"/>
      <c r="AX197" s="1237"/>
      <c r="AY197" s="1237"/>
      <c r="AZ197" s="1237"/>
      <c r="BA197" s="1237"/>
      <c r="BB197" s="1237"/>
      <c r="BC197" s="1237"/>
      <c r="BD197" s="1237"/>
      <c r="BE197" s="1237"/>
      <c r="BF197" s="1237"/>
      <c r="BG197" s="1237"/>
      <c r="BH197" s="1237"/>
      <c r="BI197" s="1237"/>
      <c r="BJ197" s="1237"/>
      <c r="BK197" s="1237"/>
      <c r="BL197" s="1237"/>
      <c r="BM197" s="1237"/>
      <c r="BN197" s="1237"/>
      <c r="BO197" s="1237"/>
      <c r="BP197" s="1237"/>
      <c r="BQ197" s="1237"/>
      <c r="BR197" s="1237"/>
      <c r="BS197" s="1237"/>
      <c r="BT197" s="1237"/>
      <c r="BU197" s="1237"/>
      <c r="BV197" s="1237"/>
      <c r="BW197" s="1237"/>
      <c r="BX197" s="1237"/>
      <c r="BY197" s="1237"/>
      <c r="BZ197" s="1237"/>
      <c r="CA197" s="1237"/>
      <c r="CB197" s="1237"/>
      <c r="CC197" s="1237"/>
      <c r="CD197" s="1237"/>
      <c r="CE197" s="1237"/>
      <c r="CF197" s="1237"/>
      <c r="CG197" s="1237"/>
      <c r="CH197" s="1237"/>
      <c r="CI197" s="1237"/>
      <c r="CJ197" s="1239">
        <f t="shared" si="18"/>
        <v>0</v>
      </c>
    </row>
    <row r="198" spans="4:88">
      <c r="D198" s="1223"/>
      <c r="E198" s="1223"/>
      <c r="F198" s="1229"/>
      <c r="G198" s="1223"/>
      <c r="H198" s="1223"/>
      <c r="I198" s="1223"/>
      <c r="J198" s="1223"/>
      <c r="K198" s="1223"/>
      <c r="L198" s="1228"/>
      <c r="M198" s="1223"/>
      <c r="N198" s="1223"/>
      <c r="O198" s="1244"/>
      <c r="P198" s="1223"/>
      <c r="Q198" s="1223"/>
      <c r="R198" s="1223"/>
      <c r="S198" s="1225"/>
      <c r="T198" s="1240"/>
      <c r="U198" s="250"/>
      <c r="V198" s="1400"/>
      <c r="W198" s="1232"/>
      <c r="X198" s="1233"/>
      <c r="Y198" s="1233"/>
      <c r="Z198" s="1233"/>
      <c r="AA198" s="1233"/>
      <c r="AB198" s="1235"/>
      <c r="AC198" s="1233"/>
      <c r="AD198" s="1235"/>
      <c r="AE198" s="1235"/>
      <c r="AF198" s="1235"/>
      <c r="AG198" s="1233"/>
      <c r="AH198" s="1233"/>
      <c r="AI198" s="1233"/>
      <c r="AJ198" s="1233"/>
      <c r="AK198" s="1233"/>
      <c r="AL198" s="1234">
        <f t="shared" si="17"/>
        <v>0</v>
      </c>
      <c r="AM198" s="1400"/>
      <c r="AN198" s="1237"/>
      <c r="AO198" s="1237"/>
      <c r="AP198" s="1237"/>
      <c r="AQ198" s="1237"/>
      <c r="AR198" s="1237"/>
      <c r="AS198" s="1237"/>
      <c r="AT198" s="1237"/>
      <c r="AU198" s="1237"/>
      <c r="AV198" s="1237"/>
      <c r="AW198" s="1237"/>
      <c r="AX198" s="1237"/>
      <c r="AY198" s="1237"/>
      <c r="AZ198" s="1237"/>
      <c r="BA198" s="1237"/>
      <c r="BB198" s="1237"/>
      <c r="BC198" s="1237"/>
      <c r="BD198" s="1237"/>
      <c r="BE198" s="1237"/>
      <c r="BF198" s="1237"/>
      <c r="BG198" s="1237"/>
      <c r="BH198" s="1237"/>
      <c r="BI198" s="1237"/>
      <c r="BJ198" s="1237"/>
      <c r="BK198" s="1237"/>
      <c r="BL198" s="1237"/>
      <c r="BM198" s="1237"/>
      <c r="BN198" s="1237"/>
      <c r="BO198" s="1237"/>
      <c r="BP198" s="1237"/>
      <c r="BQ198" s="1237"/>
      <c r="BR198" s="1237"/>
      <c r="BS198" s="1237"/>
      <c r="BT198" s="1237"/>
      <c r="BU198" s="1237"/>
      <c r="BV198" s="1237"/>
      <c r="BW198" s="1237"/>
      <c r="BX198" s="1237"/>
      <c r="BY198" s="1237"/>
      <c r="BZ198" s="1237"/>
      <c r="CA198" s="1237"/>
      <c r="CB198" s="1237"/>
      <c r="CC198" s="1237"/>
      <c r="CD198" s="1237"/>
      <c r="CE198" s="1237"/>
      <c r="CF198" s="1237"/>
      <c r="CG198" s="1237"/>
      <c r="CH198" s="1237"/>
      <c r="CI198" s="1237"/>
      <c r="CJ198" s="1239">
        <f t="shared" si="18"/>
        <v>0</v>
      </c>
    </row>
    <row r="199" spans="4:88">
      <c r="D199" s="1223"/>
      <c r="E199" s="1223"/>
      <c r="F199" s="1229"/>
      <c r="G199" s="1223"/>
      <c r="H199" s="1223"/>
      <c r="I199" s="1223"/>
      <c r="J199" s="1223"/>
      <c r="K199" s="1223"/>
      <c r="L199" s="1228"/>
      <c r="M199" s="1223"/>
      <c r="N199" s="1223"/>
      <c r="O199" s="1244"/>
      <c r="P199" s="1223"/>
      <c r="Q199" s="1223"/>
      <c r="R199" s="1223"/>
      <c r="S199" s="1225"/>
      <c r="T199" s="1240"/>
      <c r="U199" s="250"/>
      <c r="V199" s="1400"/>
      <c r="W199" s="1232"/>
      <c r="X199" s="1233"/>
      <c r="Y199" s="1233"/>
      <c r="Z199" s="1233"/>
      <c r="AA199" s="1233"/>
      <c r="AB199" s="1235"/>
      <c r="AC199" s="1233"/>
      <c r="AD199" s="1235"/>
      <c r="AE199" s="1235"/>
      <c r="AF199" s="1235"/>
      <c r="AG199" s="1233"/>
      <c r="AH199" s="1233"/>
      <c r="AI199" s="1233"/>
      <c r="AJ199" s="1233"/>
      <c r="AK199" s="1233"/>
      <c r="AL199" s="1234">
        <f t="shared" si="17"/>
        <v>0</v>
      </c>
      <c r="AM199" s="1400"/>
      <c r="AN199" s="1237"/>
      <c r="AO199" s="1237"/>
      <c r="AP199" s="1237"/>
      <c r="AQ199" s="1237"/>
      <c r="AR199" s="1237"/>
      <c r="AS199" s="1237"/>
      <c r="AT199" s="1237"/>
      <c r="AU199" s="1237"/>
      <c r="AV199" s="1237"/>
      <c r="AW199" s="1237"/>
      <c r="AX199" s="1237"/>
      <c r="AY199" s="1237"/>
      <c r="AZ199" s="1237"/>
      <c r="BA199" s="1237"/>
      <c r="BB199" s="1237"/>
      <c r="BC199" s="1237"/>
      <c r="BD199" s="1237"/>
      <c r="BE199" s="1237"/>
      <c r="BF199" s="1237"/>
      <c r="BG199" s="1237"/>
      <c r="BH199" s="1237"/>
      <c r="BI199" s="1237"/>
      <c r="BJ199" s="1237"/>
      <c r="BK199" s="1237"/>
      <c r="BL199" s="1237"/>
      <c r="BM199" s="1237"/>
      <c r="BN199" s="1237"/>
      <c r="BO199" s="1237"/>
      <c r="BP199" s="1237"/>
      <c r="BQ199" s="1237"/>
      <c r="BR199" s="1237"/>
      <c r="BS199" s="1237"/>
      <c r="BT199" s="1237"/>
      <c r="BU199" s="1237"/>
      <c r="BV199" s="1237"/>
      <c r="BW199" s="1237"/>
      <c r="BX199" s="1237"/>
      <c r="BY199" s="1237"/>
      <c r="BZ199" s="1237"/>
      <c r="CA199" s="1237"/>
      <c r="CB199" s="1237"/>
      <c r="CC199" s="1237"/>
      <c r="CD199" s="1237"/>
      <c r="CE199" s="1237"/>
      <c r="CF199" s="1237"/>
      <c r="CG199" s="1237"/>
      <c r="CH199" s="1237"/>
      <c r="CI199" s="1237"/>
      <c r="CJ199" s="1239">
        <f t="shared" si="18"/>
        <v>0</v>
      </c>
    </row>
    <row r="200" spans="4:88">
      <c r="D200" s="1223"/>
      <c r="E200" s="1223"/>
      <c r="F200" s="1229"/>
      <c r="G200" s="1223"/>
      <c r="H200" s="1223"/>
      <c r="I200" s="1223"/>
      <c r="J200" s="1223"/>
      <c r="K200" s="1223"/>
      <c r="L200" s="1228"/>
      <c r="M200" s="1223"/>
      <c r="N200" s="1223"/>
      <c r="O200" s="1244"/>
      <c r="P200" s="1223"/>
      <c r="Q200" s="1223"/>
      <c r="R200" s="1223"/>
      <c r="S200" s="1225"/>
      <c r="T200" s="1240"/>
      <c r="U200" s="250"/>
      <c r="V200" s="1400"/>
      <c r="W200" s="1232"/>
      <c r="X200" s="1233"/>
      <c r="Y200" s="1233"/>
      <c r="Z200" s="1233"/>
      <c r="AA200" s="1233"/>
      <c r="AB200" s="1235"/>
      <c r="AC200" s="1233"/>
      <c r="AD200" s="1235"/>
      <c r="AE200" s="1235"/>
      <c r="AF200" s="1235"/>
      <c r="AG200" s="1233"/>
      <c r="AH200" s="1233"/>
      <c r="AI200" s="1233"/>
      <c r="AJ200" s="1233"/>
      <c r="AK200" s="1233"/>
      <c r="AL200" s="1234">
        <f t="shared" si="17"/>
        <v>0</v>
      </c>
      <c r="AM200" s="1400"/>
      <c r="AN200" s="1237"/>
      <c r="AO200" s="1237"/>
      <c r="AP200" s="1237"/>
      <c r="AQ200" s="1237"/>
      <c r="AR200" s="1237"/>
      <c r="AS200" s="1237"/>
      <c r="AT200" s="1237"/>
      <c r="AU200" s="1237"/>
      <c r="AV200" s="1237"/>
      <c r="AW200" s="1237"/>
      <c r="AX200" s="1237"/>
      <c r="AY200" s="1237"/>
      <c r="AZ200" s="1237"/>
      <c r="BA200" s="1237"/>
      <c r="BB200" s="1237"/>
      <c r="BC200" s="1237"/>
      <c r="BD200" s="1237"/>
      <c r="BE200" s="1237"/>
      <c r="BF200" s="1237"/>
      <c r="BG200" s="1237"/>
      <c r="BH200" s="1237"/>
      <c r="BI200" s="1237"/>
      <c r="BJ200" s="1237"/>
      <c r="BK200" s="1237"/>
      <c r="BL200" s="1237"/>
      <c r="BM200" s="1237"/>
      <c r="BN200" s="1237"/>
      <c r="BO200" s="1237"/>
      <c r="BP200" s="1237"/>
      <c r="BQ200" s="1237"/>
      <c r="BR200" s="1237"/>
      <c r="BS200" s="1237"/>
      <c r="BT200" s="1237"/>
      <c r="BU200" s="1237"/>
      <c r="BV200" s="1237"/>
      <c r="BW200" s="1237"/>
      <c r="BX200" s="1237"/>
      <c r="BY200" s="1237"/>
      <c r="BZ200" s="1237"/>
      <c r="CA200" s="1237"/>
      <c r="CB200" s="1237"/>
      <c r="CC200" s="1237"/>
      <c r="CD200" s="1237"/>
      <c r="CE200" s="1237"/>
      <c r="CF200" s="1237"/>
      <c r="CG200" s="1237"/>
      <c r="CH200" s="1237"/>
      <c r="CI200" s="1237"/>
      <c r="CJ200" s="1239">
        <f t="shared" si="18"/>
        <v>0</v>
      </c>
    </row>
    <row r="201" spans="4:88">
      <c r="D201" s="1223"/>
      <c r="E201" s="1223"/>
      <c r="F201" s="1229"/>
      <c r="G201" s="1223"/>
      <c r="H201" s="1223"/>
      <c r="I201" s="1223"/>
      <c r="J201" s="1223"/>
      <c r="K201" s="1223"/>
      <c r="L201" s="1228"/>
      <c r="M201" s="1223"/>
      <c r="N201" s="1223"/>
      <c r="O201" s="1244"/>
      <c r="P201" s="1223"/>
      <c r="Q201" s="1223"/>
      <c r="R201" s="1223"/>
      <c r="S201" s="1225"/>
      <c r="T201" s="1240"/>
      <c r="U201" s="250"/>
      <c r="V201" s="1400"/>
      <c r="W201" s="1232"/>
      <c r="X201" s="1233"/>
      <c r="Y201" s="1233"/>
      <c r="Z201" s="1233"/>
      <c r="AA201" s="1233"/>
      <c r="AB201" s="1235"/>
      <c r="AC201" s="1233"/>
      <c r="AD201" s="1235"/>
      <c r="AE201" s="1235"/>
      <c r="AF201" s="1235"/>
      <c r="AG201" s="1233"/>
      <c r="AH201" s="1233"/>
      <c r="AI201" s="1233"/>
      <c r="AJ201" s="1233"/>
      <c r="AK201" s="1233"/>
      <c r="AL201" s="1234">
        <f t="shared" si="17"/>
        <v>0</v>
      </c>
      <c r="AM201" s="1400"/>
      <c r="AN201" s="1237"/>
      <c r="AO201" s="1237"/>
      <c r="AP201" s="1237"/>
      <c r="AQ201" s="1237"/>
      <c r="AR201" s="1237"/>
      <c r="AS201" s="1237"/>
      <c r="AT201" s="1237"/>
      <c r="AU201" s="1237"/>
      <c r="AV201" s="1237"/>
      <c r="AW201" s="1237"/>
      <c r="AX201" s="1237"/>
      <c r="AY201" s="1237"/>
      <c r="AZ201" s="1237"/>
      <c r="BA201" s="1237"/>
      <c r="BB201" s="1237"/>
      <c r="BC201" s="1237"/>
      <c r="BD201" s="1237"/>
      <c r="BE201" s="1237"/>
      <c r="BF201" s="1237"/>
      <c r="BG201" s="1237"/>
      <c r="BH201" s="1237"/>
      <c r="BI201" s="1237"/>
      <c r="BJ201" s="1237"/>
      <c r="BK201" s="1237"/>
      <c r="BL201" s="1237"/>
      <c r="BM201" s="1237"/>
      <c r="BN201" s="1237"/>
      <c r="BO201" s="1237"/>
      <c r="BP201" s="1237"/>
      <c r="BQ201" s="1237"/>
      <c r="BR201" s="1237"/>
      <c r="BS201" s="1237"/>
      <c r="BT201" s="1237"/>
      <c r="BU201" s="1237"/>
      <c r="BV201" s="1237"/>
      <c r="BW201" s="1237"/>
      <c r="BX201" s="1237"/>
      <c r="BY201" s="1237"/>
      <c r="BZ201" s="1237"/>
      <c r="CA201" s="1237"/>
      <c r="CB201" s="1237"/>
      <c r="CC201" s="1237"/>
      <c r="CD201" s="1237"/>
      <c r="CE201" s="1237"/>
      <c r="CF201" s="1237"/>
      <c r="CG201" s="1237"/>
      <c r="CH201" s="1237"/>
      <c r="CI201" s="1237"/>
      <c r="CJ201" s="1239">
        <f t="shared" si="18"/>
        <v>0</v>
      </c>
    </row>
    <row r="202" spans="4:88">
      <c r="D202" s="1223"/>
      <c r="E202" s="1223"/>
      <c r="F202" s="1229"/>
      <c r="G202" s="1223"/>
      <c r="H202" s="1223"/>
      <c r="I202" s="1223"/>
      <c r="J202" s="1223"/>
      <c r="K202" s="1223"/>
      <c r="L202" s="1228"/>
      <c r="M202" s="1223"/>
      <c r="N202" s="1223"/>
      <c r="O202" s="1244"/>
      <c r="P202" s="1223"/>
      <c r="Q202" s="1223"/>
      <c r="R202" s="1223"/>
      <c r="S202" s="1225"/>
      <c r="T202" s="1240"/>
      <c r="U202" s="250"/>
      <c r="V202" s="1400"/>
      <c r="W202" s="1232"/>
      <c r="X202" s="1233"/>
      <c r="Y202" s="1233"/>
      <c r="Z202" s="1233"/>
      <c r="AA202" s="1233"/>
      <c r="AB202" s="1235"/>
      <c r="AC202" s="1233"/>
      <c r="AD202" s="1235"/>
      <c r="AE202" s="1235"/>
      <c r="AF202" s="1235"/>
      <c r="AG202" s="1233"/>
      <c r="AH202" s="1233"/>
      <c r="AI202" s="1233"/>
      <c r="AJ202" s="1233"/>
      <c r="AK202" s="1233"/>
      <c r="AL202" s="1234">
        <f t="shared" si="17"/>
        <v>0</v>
      </c>
      <c r="AM202" s="1400"/>
      <c r="AN202" s="1237"/>
      <c r="AO202" s="1237"/>
      <c r="AP202" s="1237"/>
      <c r="AQ202" s="1237"/>
      <c r="AR202" s="1237"/>
      <c r="AS202" s="1237"/>
      <c r="AT202" s="1237"/>
      <c r="AU202" s="1237"/>
      <c r="AV202" s="1237"/>
      <c r="AW202" s="1237"/>
      <c r="AX202" s="1237"/>
      <c r="AY202" s="1237"/>
      <c r="AZ202" s="1237"/>
      <c r="BA202" s="1237"/>
      <c r="BB202" s="1237"/>
      <c r="BC202" s="1237"/>
      <c r="BD202" s="1237"/>
      <c r="BE202" s="1237"/>
      <c r="BF202" s="1237"/>
      <c r="BG202" s="1237"/>
      <c r="BH202" s="1237"/>
      <c r="BI202" s="1237"/>
      <c r="BJ202" s="1237"/>
      <c r="BK202" s="1237"/>
      <c r="BL202" s="1237"/>
      <c r="BM202" s="1237"/>
      <c r="BN202" s="1237"/>
      <c r="BO202" s="1237"/>
      <c r="BP202" s="1237"/>
      <c r="BQ202" s="1237"/>
      <c r="BR202" s="1237"/>
      <c r="BS202" s="1237"/>
      <c r="BT202" s="1237"/>
      <c r="BU202" s="1237"/>
      <c r="BV202" s="1237"/>
      <c r="BW202" s="1237"/>
      <c r="BX202" s="1237"/>
      <c r="BY202" s="1237"/>
      <c r="BZ202" s="1237"/>
      <c r="CA202" s="1237"/>
      <c r="CB202" s="1237"/>
      <c r="CC202" s="1237"/>
      <c r="CD202" s="1237"/>
      <c r="CE202" s="1237"/>
      <c r="CF202" s="1237"/>
      <c r="CG202" s="1237"/>
      <c r="CH202" s="1237"/>
      <c r="CI202" s="1237"/>
      <c r="CJ202" s="1239">
        <f t="shared" si="18"/>
        <v>0</v>
      </c>
    </row>
    <row r="203" spans="4:88">
      <c r="D203" s="1223"/>
      <c r="E203" s="1223"/>
      <c r="F203" s="1229"/>
      <c r="G203" s="1223"/>
      <c r="H203" s="1223"/>
      <c r="I203" s="1223"/>
      <c r="J203" s="1223"/>
      <c r="K203" s="1223"/>
      <c r="L203" s="1228"/>
      <c r="M203" s="1223"/>
      <c r="N203" s="1223"/>
      <c r="O203" s="1244"/>
      <c r="P203" s="1223"/>
      <c r="Q203" s="1223"/>
      <c r="R203" s="1223"/>
      <c r="S203" s="1225"/>
      <c r="T203" s="1240"/>
      <c r="U203" s="250"/>
      <c r="V203" s="1400"/>
      <c r="W203" s="1232"/>
      <c r="X203" s="1233"/>
      <c r="Y203" s="1233"/>
      <c r="Z203" s="1233"/>
      <c r="AA203" s="1233"/>
      <c r="AB203" s="1235"/>
      <c r="AC203" s="1233"/>
      <c r="AD203" s="1235"/>
      <c r="AE203" s="1235"/>
      <c r="AF203" s="1235"/>
      <c r="AG203" s="1233"/>
      <c r="AH203" s="1233"/>
      <c r="AI203" s="1233"/>
      <c r="AJ203" s="1233"/>
      <c r="AK203" s="1233"/>
      <c r="AL203" s="1234">
        <f t="shared" si="17"/>
        <v>0</v>
      </c>
      <c r="AM203" s="1400"/>
      <c r="AN203" s="1237"/>
      <c r="AO203" s="1237"/>
      <c r="AP203" s="1237"/>
      <c r="AQ203" s="1237"/>
      <c r="AR203" s="1237"/>
      <c r="AS203" s="1237"/>
      <c r="AT203" s="1237"/>
      <c r="AU203" s="1237"/>
      <c r="AV203" s="1237"/>
      <c r="AW203" s="1237"/>
      <c r="AX203" s="1237"/>
      <c r="AY203" s="1237"/>
      <c r="AZ203" s="1237"/>
      <c r="BA203" s="1237"/>
      <c r="BB203" s="1237"/>
      <c r="BC203" s="1237"/>
      <c r="BD203" s="1237"/>
      <c r="BE203" s="1237"/>
      <c r="BF203" s="1237"/>
      <c r="BG203" s="1237"/>
      <c r="BH203" s="1237"/>
      <c r="BI203" s="1237"/>
      <c r="BJ203" s="1237"/>
      <c r="BK203" s="1237"/>
      <c r="BL203" s="1237"/>
      <c r="BM203" s="1237"/>
      <c r="BN203" s="1237"/>
      <c r="BO203" s="1237"/>
      <c r="BP203" s="1237"/>
      <c r="BQ203" s="1237"/>
      <c r="BR203" s="1237"/>
      <c r="BS203" s="1237"/>
      <c r="BT203" s="1237"/>
      <c r="BU203" s="1237"/>
      <c r="BV203" s="1237"/>
      <c r="BW203" s="1237"/>
      <c r="BX203" s="1237"/>
      <c r="BY203" s="1237"/>
      <c r="BZ203" s="1237"/>
      <c r="CA203" s="1237"/>
      <c r="CB203" s="1237"/>
      <c r="CC203" s="1237"/>
      <c r="CD203" s="1237"/>
      <c r="CE203" s="1237"/>
      <c r="CF203" s="1237"/>
      <c r="CG203" s="1237"/>
      <c r="CH203" s="1237"/>
      <c r="CI203" s="1237"/>
      <c r="CJ203" s="1239">
        <f t="shared" si="18"/>
        <v>0</v>
      </c>
    </row>
    <row r="204" spans="4:88">
      <c r="D204" s="1223"/>
      <c r="E204" s="1223"/>
      <c r="F204" s="1229"/>
      <c r="G204" s="1223"/>
      <c r="H204" s="1223"/>
      <c r="I204" s="1223"/>
      <c r="J204" s="1223"/>
      <c r="K204" s="1223"/>
      <c r="L204" s="1228"/>
      <c r="M204" s="1223"/>
      <c r="N204" s="1223"/>
      <c r="O204" s="1244"/>
      <c r="P204" s="1223"/>
      <c r="Q204" s="1223"/>
      <c r="R204" s="1223"/>
      <c r="S204" s="1225"/>
      <c r="T204" s="1240"/>
      <c r="U204" s="250"/>
      <c r="V204" s="1400"/>
      <c r="W204" s="1232"/>
      <c r="X204" s="1233"/>
      <c r="Y204" s="1233"/>
      <c r="Z204" s="1233"/>
      <c r="AA204" s="1233"/>
      <c r="AB204" s="1235"/>
      <c r="AC204" s="1233"/>
      <c r="AD204" s="1235"/>
      <c r="AE204" s="1235"/>
      <c r="AF204" s="1235"/>
      <c r="AG204" s="1233"/>
      <c r="AH204" s="1233"/>
      <c r="AI204" s="1233"/>
      <c r="AJ204" s="1233"/>
      <c r="AK204" s="1233"/>
      <c r="AL204" s="1234">
        <f t="shared" si="17"/>
        <v>0</v>
      </c>
      <c r="AM204" s="1400"/>
      <c r="AN204" s="1237"/>
      <c r="AO204" s="1237"/>
      <c r="AP204" s="1237"/>
      <c r="AQ204" s="1237"/>
      <c r="AR204" s="1237"/>
      <c r="AS204" s="1237"/>
      <c r="AT204" s="1237"/>
      <c r="AU204" s="1237"/>
      <c r="AV204" s="1237"/>
      <c r="AW204" s="1237"/>
      <c r="AX204" s="1237"/>
      <c r="AY204" s="1237"/>
      <c r="AZ204" s="1237"/>
      <c r="BA204" s="1237"/>
      <c r="BB204" s="1237"/>
      <c r="BC204" s="1237"/>
      <c r="BD204" s="1237"/>
      <c r="BE204" s="1237"/>
      <c r="BF204" s="1237"/>
      <c r="BG204" s="1237"/>
      <c r="BH204" s="1237"/>
      <c r="BI204" s="1237"/>
      <c r="BJ204" s="1237"/>
      <c r="BK204" s="1237"/>
      <c r="BL204" s="1237"/>
      <c r="BM204" s="1237"/>
      <c r="BN204" s="1237"/>
      <c r="BO204" s="1237"/>
      <c r="BP204" s="1237"/>
      <c r="BQ204" s="1237"/>
      <c r="BR204" s="1237"/>
      <c r="BS204" s="1237"/>
      <c r="BT204" s="1237"/>
      <c r="BU204" s="1237"/>
      <c r="BV204" s="1237"/>
      <c r="BW204" s="1237"/>
      <c r="BX204" s="1237"/>
      <c r="BY204" s="1237"/>
      <c r="BZ204" s="1237"/>
      <c r="CA204" s="1237"/>
      <c r="CB204" s="1237"/>
      <c r="CC204" s="1237"/>
      <c r="CD204" s="1237"/>
      <c r="CE204" s="1237"/>
      <c r="CF204" s="1237"/>
      <c r="CG204" s="1237"/>
      <c r="CH204" s="1237"/>
      <c r="CI204" s="1237"/>
      <c r="CJ204" s="1239">
        <f t="shared" si="18"/>
        <v>0</v>
      </c>
    </row>
    <row r="205" spans="4:88">
      <c r="D205" s="1223"/>
      <c r="E205" s="1223"/>
      <c r="F205" s="1229"/>
      <c r="G205" s="1223"/>
      <c r="H205" s="1223"/>
      <c r="I205" s="1223"/>
      <c r="J205" s="1223"/>
      <c r="K205" s="1223"/>
      <c r="L205" s="1228"/>
      <c r="M205" s="1223"/>
      <c r="N205" s="1223"/>
      <c r="O205" s="1244"/>
      <c r="P205" s="1223"/>
      <c r="Q205" s="1223"/>
      <c r="R205" s="1223"/>
      <c r="S205" s="1225"/>
      <c r="T205" s="1240"/>
      <c r="U205" s="250"/>
      <c r="V205" s="1400"/>
      <c r="W205" s="1232"/>
      <c r="X205" s="1233"/>
      <c r="Y205" s="1233"/>
      <c r="Z205" s="1233"/>
      <c r="AA205" s="1233"/>
      <c r="AB205" s="1235"/>
      <c r="AC205" s="1233"/>
      <c r="AD205" s="1235"/>
      <c r="AE205" s="1235"/>
      <c r="AF205" s="1235"/>
      <c r="AG205" s="1233"/>
      <c r="AH205" s="1233"/>
      <c r="AI205" s="1233"/>
      <c r="AJ205" s="1233"/>
      <c r="AK205" s="1233"/>
      <c r="AL205" s="1234">
        <f t="shared" si="17"/>
        <v>0</v>
      </c>
      <c r="AM205" s="1400"/>
      <c r="AN205" s="1237"/>
      <c r="AO205" s="1237"/>
      <c r="AP205" s="1237"/>
      <c r="AQ205" s="1237"/>
      <c r="AR205" s="1237"/>
      <c r="AS205" s="1237"/>
      <c r="AT205" s="1237"/>
      <c r="AU205" s="1237"/>
      <c r="AV205" s="1237"/>
      <c r="AW205" s="1237"/>
      <c r="AX205" s="1237"/>
      <c r="AY205" s="1237"/>
      <c r="AZ205" s="1237"/>
      <c r="BA205" s="1237"/>
      <c r="BB205" s="1237"/>
      <c r="BC205" s="1237"/>
      <c r="BD205" s="1237"/>
      <c r="BE205" s="1237"/>
      <c r="BF205" s="1237"/>
      <c r="BG205" s="1237"/>
      <c r="BH205" s="1237"/>
      <c r="BI205" s="1237"/>
      <c r="BJ205" s="1237"/>
      <c r="BK205" s="1237"/>
      <c r="BL205" s="1237"/>
      <c r="BM205" s="1237"/>
      <c r="BN205" s="1237"/>
      <c r="BO205" s="1237"/>
      <c r="BP205" s="1237"/>
      <c r="BQ205" s="1237"/>
      <c r="BR205" s="1237"/>
      <c r="BS205" s="1237"/>
      <c r="BT205" s="1237"/>
      <c r="BU205" s="1237"/>
      <c r="BV205" s="1237"/>
      <c r="BW205" s="1237"/>
      <c r="BX205" s="1237"/>
      <c r="BY205" s="1237"/>
      <c r="BZ205" s="1237"/>
      <c r="CA205" s="1237"/>
      <c r="CB205" s="1237"/>
      <c r="CC205" s="1237"/>
      <c r="CD205" s="1237"/>
      <c r="CE205" s="1237"/>
      <c r="CF205" s="1237"/>
      <c r="CG205" s="1237"/>
      <c r="CH205" s="1237"/>
      <c r="CI205" s="1237"/>
      <c r="CJ205" s="1239">
        <f t="shared" si="18"/>
        <v>0</v>
      </c>
    </row>
    <row r="206" spans="4:88">
      <c r="D206" s="1223"/>
      <c r="E206" s="1223"/>
      <c r="F206" s="1229"/>
      <c r="G206" s="1223"/>
      <c r="H206" s="1223"/>
      <c r="I206" s="1223"/>
      <c r="J206" s="1223"/>
      <c r="K206" s="1223"/>
      <c r="L206" s="1228"/>
      <c r="M206" s="1223"/>
      <c r="N206" s="1223"/>
      <c r="O206" s="1244"/>
      <c r="P206" s="1223"/>
      <c r="Q206" s="1223"/>
      <c r="R206" s="1223"/>
      <c r="S206" s="1225"/>
      <c r="T206" s="1240"/>
      <c r="U206" s="250"/>
      <c r="V206" s="1400"/>
      <c r="W206" s="1232"/>
      <c r="X206" s="1233"/>
      <c r="Y206" s="1233"/>
      <c r="Z206" s="1233"/>
      <c r="AA206" s="1233"/>
      <c r="AB206" s="1235"/>
      <c r="AC206" s="1233"/>
      <c r="AD206" s="1235"/>
      <c r="AE206" s="1235"/>
      <c r="AF206" s="1235"/>
      <c r="AG206" s="1233"/>
      <c r="AH206" s="1233"/>
      <c r="AI206" s="1233"/>
      <c r="AJ206" s="1233"/>
      <c r="AK206" s="1233"/>
      <c r="AL206" s="1234">
        <f t="shared" si="17"/>
        <v>0</v>
      </c>
      <c r="AM206" s="1400"/>
      <c r="AN206" s="1237"/>
      <c r="AO206" s="1237"/>
      <c r="AP206" s="1237"/>
      <c r="AQ206" s="1237"/>
      <c r="AR206" s="1237"/>
      <c r="AS206" s="1237"/>
      <c r="AT206" s="1237"/>
      <c r="AU206" s="1237"/>
      <c r="AV206" s="1237"/>
      <c r="AW206" s="1237"/>
      <c r="AX206" s="1237"/>
      <c r="AY206" s="1237"/>
      <c r="AZ206" s="1237"/>
      <c r="BA206" s="1237"/>
      <c r="BB206" s="1237"/>
      <c r="BC206" s="1237"/>
      <c r="BD206" s="1237"/>
      <c r="BE206" s="1237"/>
      <c r="BF206" s="1237"/>
      <c r="BG206" s="1237"/>
      <c r="BH206" s="1237"/>
      <c r="BI206" s="1237"/>
      <c r="BJ206" s="1237"/>
      <c r="BK206" s="1237"/>
      <c r="BL206" s="1237"/>
      <c r="BM206" s="1237"/>
      <c r="BN206" s="1237"/>
      <c r="BO206" s="1237"/>
      <c r="BP206" s="1237"/>
      <c r="BQ206" s="1237"/>
      <c r="BR206" s="1237"/>
      <c r="BS206" s="1237"/>
      <c r="BT206" s="1237"/>
      <c r="BU206" s="1237"/>
      <c r="BV206" s="1237"/>
      <c r="BW206" s="1237"/>
      <c r="BX206" s="1237"/>
      <c r="BY206" s="1237"/>
      <c r="BZ206" s="1237"/>
      <c r="CA206" s="1237"/>
      <c r="CB206" s="1237"/>
      <c r="CC206" s="1237"/>
      <c r="CD206" s="1237"/>
      <c r="CE206" s="1237"/>
      <c r="CF206" s="1237"/>
      <c r="CG206" s="1237"/>
      <c r="CH206" s="1237"/>
      <c r="CI206" s="1237"/>
      <c r="CJ206" s="1239">
        <f t="shared" si="18"/>
        <v>0</v>
      </c>
    </row>
    <row r="207" spans="4:88">
      <c r="D207" s="1223"/>
      <c r="E207" s="1223"/>
      <c r="F207" s="1229"/>
      <c r="G207" s="1223"/>
      <c r="H207" s="1223"/>
      <c r="I207" s="1223"/>
      <c r="J207" s="1223"/>
      <c r="K207" s="1223"/>
      <c r="L207" s="1228"/>
      <c r="M207" s="1223"/>
      <c r="N207" s="1223"/>
      <c r="O207" s="1244"/>
      <c r="P207" s="1223"/>
      <c r="Q207" s="1223"/>
      <c r="R207" s="1223"/>
      <c r="S207" s="1225"/>
      <c r="T207" s="1240"/>
      <c r="U207" s="250"/>
      <c r="V207" s="1400"/>
      <c r="W207" s="1232"/>
      <c r="X207" s="1233"/>
      <c r="Y207" s="1233"/>
      <c r="Z207" s="1233"/>
      <c r="AA207" s="1233"/>
      <c r="AB207" s="1235"/>
      <c r="AC207" s="1233"/>
      <c r="AD207" s="1235"/>
      <c r="AE207" s="1235"/>
      <c r="AF207" s="1235"/>
      <c r="AG207" s="1233"/>
      <c r="AH207" s="1233"/>
      <c r="AI207" s="1233"/>
      <c r="AJ207" s="1233"/>
      <c r="AK207" s="1233"/>
      <c r="AL207" s="1234">
        <f t="shared" si="17"/>
        <v>0</v>
      </c>
      <c r="AM207" s="1400"/>
      <c r="AN207" s="1237"/>
      <c r="AO207" s="1237"/>
      <c r="AP207" s="1237"/>
      <c r="AQ207" s="1237"/>
      <c r="AR207" s="1237"/>
      <c r="AS207" s="1237"/>
      <c r="AT207" s="1237"/>
      <c r="AU207" s="1237"/>
      <c r="AV207" s="1237"/>
      <c r="AW207" s="1237"/>
      <c r="AX207" s="1237"/>
      <c r="AY207" s="1237"/>
      <c r="AZ207" s="1237"/>
      <c r="BA207" s="1237"/>
      <c r="BB207" s="1237"/>
      <c r="BC207" s="1237"/>
      <c r="BD207" s="1237"/>
      <c r="BE207" s="1237"/>
      <c r="BF207" s="1237"/>
      <c r="BG207" s="1237"/>
      <c r="BH207" s="1237"/>
      <c r="BI207" s="1237"/>
      <c r="BJ207" s="1237"/>
      <c r="BK207" s="1237"/>
      <c r="BL207" s="1237"/>
      <c r="BM207" s="1237"/>
      <c r="BN207" s="1237"/>
      <c r="BO207" s="1237"/>
      <c r="BP207" s="1237"/>
      <c r="BQ207" s="1237"/>
      <c r="BR207" s="1237"/>
      <c r="BS207" s="1237"/>
      <c r="BT207" s="1237"/>
      <c r="BU207" s="1237"/>
      <c r="BV207" s="1237"/>
      <c r="BW207" s="1237"/>
      <c r="BX207" s="1237"/>
      <c r="BY207" s="1237"/>
      <c r="BZ207" s="1237"/>
      <c r="CA207" s="1237"/>
      <c r="CB207" s="1237"/>
      <c r="CC207" s="1237"/>
      <c r="CD207" s="1237"/>
      <c r="CE207" s="1237"/>
      <c r="CF207" s="1237"/>
      <c r="CG207" s="1237"/>
      <c r="CH207" s="1237"/>
      <c r="CI207" s="1237"/>
      <c r="CJ207" s="1239">
        <f t="shared" si="18"/>
        <v>0</v>
      </c>
    </row>
    <row r="208" spans="4:88">
      <c r="D208" s="1223"/>
      <c r="E208" s="1223"/>
      <c r="F208" s="1229"/>
      <c r="G208" s="1223"/>
      <c r="H208" s="1223"/>
      <c r="I208" s="1223"/>
      <c r="J208" s="1223"/>
      <c r="K208" s="1223"/>
      <c r="L208" s="1228"/>
      <c r="M208" s="1223"/>
      <c r="N208" s="1223"/>
      <c r="O208" s="1244"/>
      <c r="P208" s="1223"/>
      <c r="Q208" s="1223"/>
      <c r="R208" s="1223"/>
      <c r="S208" s="1225"/>
      <c r="T208" s="1240"/>
      <c r="U208" s="250"/>
      <c r="V208" s="1400"/>
      <c r="W208" s="1232"/>
      <c r="X208" s="1233"/>
      <c r="Y208" s="1233"/>
      <c r="Z208" s="1233"/>
      <c r="AA208" s="1233"/>
      <c r="AB208" s="1235"/>
      <c r="AC208" s="1233"/>
      <c r="AD208" s="1235"/>
      <c r="AE208" s="1235"/>
      <c r="AF208" s="1235"/>
      <c r="AG208" s="1233"/>
      <c r="AH208" s="1233"/>
      <c r="AI208" s="1233"/>
      <c r="AJ208" s="1233"/>
      <c r="AK208" s="1233"/>
      <c r="AL208" s="1234">
        <f t="shared" si="17"/>
        <v>0</v>
      </c>
      <c r="AM208" s="1400"/>
      <c r="AN208" s="1237"/>
      <c r="AO208" s="1237"/>
      <c r="AP208" s="1237"/>
      <c r="AQ208" s="1237"/>
      <c r="AR208" s="1237"/>
      <c r="AS208" s="1237"/>
      <c r="AT208" s="1237"/>
      <c r="AU208" s="1237"/>
      <c r="AV208" s="1237"/>
      <c r="AW208" s="1237"/>
      <c r="AX208" s="1237"/>
      <c r="AY208" s="1237"/>
      <c r="AZ208" s="1237"/>
      <c r="BA208" s="1237"/>
      <c r="BB208" s="1237"/>
      <c r="BC208" s="1237"/>
      <c r="BD208" s="1237"/>
      <c r="BE208" s="1237"/>
      <c r="BF208" s="1237"/>
      <c r="BG208" s="1237"/>
      <c r="BH208" s="1237"/>
      <c r="BI208" s="1237"/>
      <c r="BJ208" s="1237"/>
      <c r="BK208" s="1237"/>
      <c r="BL208" s="1237"/>
      <c r="BM208" s="1237"/>
      <c r="BN208" s="1237"/>
      <c r="BO208" s="1237"/>
      <c r="BP208" s="1237"/>
      <c r="BQ208" s="1237"/>
      <c r="BR208" s="1237"/>
      <c r="BS208" s="1237"/>
      <c r="BT208" s="1237"/>
      <c r="BU208" s="1237"/>
      <c r="BV208" s="1237"/>
      <c r="BW208" s="1237"/>
      <c r="BX208" s="1237"/>
      <c r="BY208" s="1237"/>
      <c r="BZ208" s="1237"/>
      <c r="CA208" s="1237"/>
      <c r="CB208" s="1237"/>
      <c r="CC208" s="1237"/>
      <c r="CD208" s="1237"/>
      <c r="CE208" s="1237"/>
      <c r="CF208" s="1237"/>
      <c r="CG208" s="1237"/>
      <c r="CH208" s="1237"/>
      <c r="CI208" s="1237"/>
      <c r="CJ208" s="1239">
        <f t="shared" si="18"/>
        <v>0</v>
      </c>
    </row>
    <row r="209" spans="4:88">
      <c r="D209" s="1223"/>
      <c r="E209" s="1223"/>
      <c r="F209" s="1229"/>
      <c r="G209" s="1223"/>
      <c r="H209" s="1223"/>
      <c r="I209" s="1223"/>
      <c r="J209" s="1223"/>
      <c r="K209" s="1223"/>
      <c r="L209" s="1228"/>
      <c r="M209" s="1223"/>
      <c r="N209" s="1223"/>
      <c r="O209" s="1244"/>
      <c r="P209" s="1223"/>
      <c r="Q209" s="1223"/>
      <c r="R209" s="1223"/>
      <c r="S209" s="1225"/>
      <c r="T209" s="1240"/>
      <c r="U209" s="250"/>
      <c r="V209" s="1400"/>
      <c r="W209" s="1232"/>
      <c r="X209" s="1233"/>
      <c r="Y209" s="1233"/>
      <c r="Z209" s="1233"/>
      <c r="AA209" s="1233"/>
      <c r="AB209" s="1235"/>
      <c r="AC209" s="1233"/>
      <c r="AD209" s="1235"/>
      <c r="AE209" s="1235"/>
      <c r="AF209" s="1235"/>
      <c r="AG209" s="1233"/>
      <c r="AH209" s="1233"/>
      <c r="AI209" s="1233"/>
      <c r="AJ209" s="1233"/>
      <c r="AK209" s="1233"/>
      <c r="AL209" s="1234">
        <f t="shared" si="17"/>
        <v>0</v>
      </c>
      <c r="AM209" s="1400"/>
      <c r="AN209" s="1237"/>
      <c r="AO209" s="1237"/>
      <c r="AP209" s="1237"/>
      <c r="AQ209" s="1237"/>
      <c r="AR209" s="1237"/>
      <c r="AS209" s="1237"/>
      <c r="AT209" s="1237"/>
      <c r="AU209" s="1237"/>
      <c r="AV209" s="1237"/>
      <c r="AW209" s="1237"/>
      <c r="AX209" s="1237"/>
      <c r="AY209" s="1237"/>
      <c r="AZ209" s="1237"/>
      <c r="BA209" s="1237"/>
      <c r="BB209" s="1237"/>
      <c r="BC209" s="1237"/>
      <c r="BD209" s="1237"/>
      <c r="BE209" s="1237"/>
      <c r="BF209" s="1237"/>
      <c r="BG209" s="1237"/>
      <c r="BH209" s="1237"/>
      <c r="BI209" s="1237"/>
      <c r="BJ209" s="1237"/>
      <c r="BK209" s="1237"/>
      <c r="BL209" s="1237"/>
      <c r="BM209" s="1237"/>
      <c r="BN209" s="1237"/>
      <c r="BO209" s="1237"/>
      <c r="BP209" s="1237"/>
      <c r="BQ209" s="1237"/>
      <c r="BR209" s="1237"/>
      <c r="BS209" s="1237"/>
      <c r="BT209" s="1237"/>
      <c r="BU209" s="1237"/>
      <c r="BV209" s="1237"/>
      <c r="BW209" s="1237"/>
      <c r="BX209" s="1237"/>
      <c r="BY209" s="1237"/>
      <c r="BZ209" s="1237"/>
      <c r="CA209" s="1237"/>
      <c r="CB209" s="1237"/>
      <c r="CC209" s="1237"/>
      <c r="CD209" s="1237"/>
      <c r="CE209" s="1237"/>
      <c r="CF209" s="1237"/>
      <c r="CG209" s="1237"/>
      <c r="CH209" s="1237"/>
      <c r="CI209" s="1237"/>
      <c r="CJ209" s="1239">
        <f t="shared" si="18"/>
        <v>0</v>
      </c>
    </row>
    <row r="210" spans="4:88">
      <c r="D210" s="1223"/>
      <c r="E210" s="1223"/>
      <c r="F210" s="1229"/>
      <c r="G210" s="1223"/>
      <c r="H210" s="1223"/>
      <c r="I210" s="1223"/>
      <c r="J210" s="1223"/>
      <c r="K210" s="1223"/>
      <c r="L210" s="1228"/>
      <c r="M210" s="1223"/>
      <c r="N210" s="1223"/>
      <c r="O210" s="1244"/>
      <c r="P210" s="1223"/>
      <c r="Q210" s="1223"/>
      <c r="R210" s="1223"/>
      <c r="S210" s="1225"/>
      <c r="T210" s="1240"/>
      <c r="U210" s="250"/>
      <c r="V210" s="1400"/>
      <c r="W210" s="1232"/>
      <c r="X210" s="1233"/>
      <c r="Y210" s="1233"/>
      <c r="Z210" s="1233"/>
      <c r="AA210" s="1233"/>
      <c r="AB210" s="1235"/>
      <c r="AC210" s="1233"/>
      <c r="AD210" s="1235"/>
      <c r="AE210" s="1235"/>
      <c r="AF210" s="1235"/>
      <c r="AG210" s="1233"/>
      <c r="AH210" s="1233"/>
      <c r="AI210" s="1233"/>
      <c r="AJ210" s="1233"/>
      <c r="AK210" s="1233"/>
      <c r="AL210" s="1234">
        <f t="shared" si="17"/>
        <v>0</v>
      </c>
      <c r="AM210" s="1400"/>
      <c r="AN210" s="1237"/>
      <c r="AO210" s="1237"/>
      <c r="AP210" s="1237"/>
      <c r="AQ210" s="1237"/>
      <c r="AR210" s="1237"/>
      <c r="AS210" s="1237"/>
      <c r="AT210" s="1237"/>
      <c r="AU210" s="1237"/>
      <c r="AV210" s="1237"/>
      <c r="AW210" s="1237"/>
      <c r="AX210" s="1237"/>
      <c r="AY210" s="1237"/>
      <c r="AZ210" s="1237"/>
      <c r="BA210" s="1237"/>
      <c r="BB210" s="1237"/>
      <c r="BC210" s="1237"/>
      <c r="BD210" s="1237"/>
      <c r="BE210" s="1237"/>
      <c r="BF210" s="1237"/>
      <c r="BG210" s="1237"/>
      <c r="BH210" s="1237"/>
      <c r="BI210" s="1237"/>
      <c r="BJ210" s="1237"/>
      <c r="BK210" s="1237"/>
      <c r="BL210" s="1237"/>
      <c r="BM210" s="1237"/>
      <c r="BN210" s="1237"/>
      <c r="BO210" s="1237"/>
      <c r="BP210" s="1237"/>
      <c r="BQ210" s="1237"/>
      <c r="BR210" s="1237"/>
      <c r="BS210" s="1237"/>
      <c r="BT210" s="1237"/>
      <c r="BU210" s="1237"/>
      <c r="BV210" s="1237"/>
      <c r="BW210" s="1237"/>
      <c r="BX210" s="1237"/>
      <c r="BY210" s="1237"/>
      <c r="BZ210" s="1237"/>
      <c r="CA210" s="1237"/>
      <c r="CB210" s="1237"/>
      <c r="CC210" s="1237"/>
      <c r="CD210" s="1237"/>
      <c r="CE210" s="1237"/>
      <c r="CF210" s="1237"/>
      <c r="CG210" s="1237"/>
      <c r="CH210" s="1237"/>
      <c r="CI210" s="1237"/>
      <c r="CJ210" s="1239">
        <f t="shared" si="18"/>
        <v>0</v>
      </c>
    </row>
    <row r="211" spans="4:88">
      <c r="D211" s="1223"/>
      <c r="E211" s="1223"/>
      <c r="F211" s="1229"/>
      <c r="G211" s="1223"/>
      <c r="H211" s="1223"/>
      <c r="I211" s="1223"/>
      <c r="J211" s="1223"/>
      <c r="K211" s="1223"/>
      <c r="L211" s="1228"/>
      <c r="M211" s="1223"/>
      <c r="N211" s="1223"/>
      <c r="O211" s="1244"/>
      <c r="P211" s="1223"/>
      <c r="Q211" s="1223"/>
      <c r="R211" s="1223"/>
      <c r="S211" s="1225"/>
      <c r="T211" s="1240"/>
      <c r="U211" s="250"/>
      <c r="V211" s="1400"/>
      <c r="W211" s="1232"/>
      <c r="X211" s="1233"/>
      <c r="Y211" s="1233"/>
      <c r="Z211" s="1233"/>
      <c r="AA211" s="1233"/>
      <c r="AB211" s="1235"/>
      <c r="AC211" s="1233"/>
      <c r="AD211" s="1235"/>
      <c r="AE211" s="1235"/>
      <c r="AF211" s="1235"/>
      <c r="AG211" s="1233"/>
      <c r="AH211" s="1233"/>
      <c r="AI211" s="1233"/>
      <c r="AJ211" s="1233"/>
      <c r="AK211" s="1233"/>
      <c r="AL211" s="1234">
        <f t="shared" si="17"/>
        <v>0</v>
      </c>
      <c r="AM211" s="1400"/>
      <c r="AN211" s="1237"/>
      <c r="AO211" s="1237"/>
      <c r="AP211" s="1237"/>
      <c r="AQ211" s="1237"/>
      <c r="AR211" s="1237"/>
      <c r="AS211" s="1237"/>
      <c r="AT211" s="1237"/>
      <c r="AU211" s="1237"/>
      <c r="AV211" s="1237"/>
      <c r="AW211" s="1237"/>
      <c r="AX211" s="1237"/>
      <c r="AY211" s="1237"/>
      <c r="AZ211" s="1237"/>
      <c r="BA211" s="1237"/>
      <c r="BB211" s="1237"/>
      <c r="BC211" s="1237"/>
      <c r="BD211" s="1237"/>
      <c r="BE211" s="1237"/>
      <c r="BF211" s="1237"/>
      <c r="BG211" s="1237"/>
      <c r="BH211" s="1237"/>
      <c r="BI211" s="1237"/>
      <c r="BJ211" s="1237"/>
      <c r="BK211" s="1237"/>
      <c r="BL211" s="1237"/>
      <c r="BM211" s="1237"/>
      <c r="BN211" s="1237"/>
      <c r="BO211" s="1237"/>
      <c r="BP211" s="1237"/>
      <c r="BQ211" s="1237"/>
      <c r="BR211" s="1237"/>
      <c r="BS211" s="1237"/>
      <c r="BT211" s="1237"/>
      <c r="BU211" s="1237"/>
      <c r="BV211" s="1237"/>
      <c r="BW211" s="1237"/>
      <c r="BX211" s="1237"/>
      <c r="BY211" s="1237"/>
      <c r="BZ211" s="1237"/>
      <c r="CA211" s="1237"/>
      <c r="CB211" s="1237"/>
      <c r="CC211" s="1237"/>
      <c r="CD211" s="1237"/>
      <c r="CE211" s="1237"/>
      <c r="CF211" s="1237"/>
      <c r="CG211" s="1237"/>
      <c r="CH211" s="1237"/>
      <c r="CI211" s="1237"/>
      <c r="CJ211" s="1239">
        <f t="shared" si="18"/>
        <v>0</v>
      </c>
    </row>
    <row r="212" spans="4:88">
      <c r="D212" s="1223"/>
      <c r="E212" s="1223"/>
      <c r="F212" s="1229"/>
      <c r="G212" s="1223"/>
      <c r="H212" s="1223"/>
      <c r="I212" s="1223"/>
      <c r="J212" s="1223"/>
      <c r="K212" s="1223"/>
      <c r="L212" s="1228"/>
      <c r="M212" s="1223"/>
      <c r="N212" s="1223"/>
      <c r="O212" s="1244"/>
      <c r="P212" s="1223"/>
      <c r="Q212" s="1223"/>
      <c r="R212" s="1223"/>
      <c r="S212" s="1225"/>
      <c r="T212" s="1240"/>
      <c r="U212" s="250"/>
      <c r="V212" s="1400"/>
      <c r="W212" s="1232"/>
      <c r="X212" s="1233"/>
      <c r="Y212" s="1233"/>
      <c r="Z212" s="1233"/>
      <c r="AA212" s="1233"/>
      <c r="AB212" s="1235"/>
      <c r="AC212" s="1233"/>
      <c r="AD212" s="1235"/>
      <c r="AE212" s="1235"/>
      <c r="AF212" s="1235"/>
      <c r="AG212" s="1233"/>
      <c r="AH212" s="1233"/>
      <c r="AI212" s="1233"/>
      <c r="AJ212" s="1233"/>
      <c r="AK212" s="1233"/>
      <c r="AL212" s="1234">
        <f t="shared" si="17"/>
        <v>0</v>
      </c>
      <c r="AM212" s="1400"/>
      <c r="AN212" s="1237"/>
      <c r="AO212" s="1237"/>
      <c r="AP212" s="1237"/>
      <c r="AQ212" s="1237"/>
      <c r="AR212" s="1237"/>
      <c r="AS212" s="1237"/>
      <c r="AT212" s="1237"/>
      <c r="AU212" s="1237"/>
      <c r="AV212" s="1237"/>
      <c r="AW212" s="1237"/>
      <c r="AX212" s="1237"/>
      <c r="AY212" s="1237"/>
      <c r="AZ212" s="1237"/>
      <c r="BA212" s="1237"/>
      <c r="BB212" s="1237"/>
      <c r="BC212" s="1237"/>
      <c r="BD212" s="1237"/>
      <c r="BE212" s="1237"/>
      <c r="BF212" s="1237"/>
      <c r="BG212" s="1237"/>
      <c r="BH212" s="1237"/>
      <c r="BI212" s="1237"/>
      <c r="BJ212" s="1237"/>
      <c r="BK212" s="1237"/>
      <c r="BL212" s="1237"/>
      <c r="BM212" s="1237"/>
      <c r="BN212" s="1237"/>
      <c r="BO212" s="1237"/>
      <c r="BP212" s="1237"/>
      <c r="BQ212" s="1237"/>
      <c r="BR212" s="1237"/>
      <c r="BS212" s="1237"/>
      <c r="BT212" s="1237"/>
      <c r="BU212" s="1237"/>
      <c r="BV212" s="1237"/>
      <c r="BW212" s="1237"/>
      <c r="BX212" s="1237"/>
      <c r="BY212" s="1237"/>
      <c r="BZ212" s="1237"/>
      <c r="CA212" s="1237"/>
      <c r="CB212" s="1237"/>
      <c r="CC212" s="1237"/>
      <c r="CD212" s="1237"/>
      <c r="CE212" s="1237"/>
      <c r="CF212" s="1237"/>
      <c r="CG212" s="1237"/>
      <c r="CH212" s="1237"/>
      <c r="CI212" s="1237"/>
      <c r="CJ212" s="1239">
        <f t="shared" si="18"/>
        <v>0</v>
      </c>
    </row>
    <row r="213" spans="4:88">
      <c r="D213" s="1223"/>
      <c r="E213" s="1223"/>
      <c r="F213" s="1229"/>
      <c r="G213" s="1223"/>
      <c r="H213" s="1223"/>
      <c r="I213" s="1223"/>
      <c r="J213" s="1223"/>
      <c r="K213" s="1223"/>
      <c r="L213" s="1228"/>
      <c r="M213" s="1223"/>
      <c r="N213" s="1223"/>
      <c r="O213" s="1244"/>
      <c r="P213" s="1223"/>
      <c r="Q213" s="1223"/>
      <c r="R213" s="1223"/>
      <c r="S213" s="1225"/>
      <c r="T213" s="1240"/>
      <c r="U213" s="250"/>
      <c r="V213" s="1400"/>
      <c r="W213" s="1232"/>
      <c r="X213" s="1233"/>
      <c r="Y213" s="1233"/>
      <c r="Z213" s="1233"/>
      <c r="AA213" s="1233"/>
      <c r="AB213" s="1235"/>
      <c r="AC213" s="1233"/>
      <c r="AD213" s="1235"/>
      <c r="AE213" s="1235"/>
      <c r="AF213" s="1235"/>
      <c r="AG213" s="1233"/>
      <c r="AH213" s="1233"/>
      <c r="AI213" s="1233"/>
      <c r="AJ213" s="1233"/>
      <c r="AK213" s="1233"/>
      <c r="AL213" s="1234">
        <f t="shared" si="17"/>
        <v>0</v>
      </c>
      <c r="AM213" s="1400"/>
      <c r="AN213" s="1237"/>
      <c r="AO213" s="1237"/>
      <c r="AP213" s="1237"/>
      <c r="AQ213" s="1237"/>
      <c r="AR213" s="1237"/>
      <c r="AS213" s="1237"/>
      <c r="AT213" s="1237"/>
      <c r="AU213" s="1237"/>
      <c r="AV213" s="1237"/>
      <c r="AW213" s="1237"/>
      <c r="AX213" s="1237"/>
      <c r="AY213" s="1237"/>
      <c r="AZ213" s="1237"/>
      <c r="BA213" s="1237"/>
      <c r="BB213" s="1237"/>
      <c r="BC213" s="1237"/>
      <c r="BD213" s="1237"/>
      <c r="BE213" s="1237"/>
      <c r="BF213" s="1237"/>
      <c r="BG213" s="1237"/>
      <c r="BH213" s="1237"/>
      <c r="BI213" s="1237"/>
      <c r="BJ213" s="1237"/>
      <c r="BK213" s="1237"/>
      <c r="BL213" s="1237"/>
      <c r="BM213" s="1237"/>
      <c r="BN213" s="1237"/>
      <c r="BO213" s="1237"/>
      <c r="BP213" s="1237"/>
      <c r="BQ213" s="1237"/>
      <c r="BR213" s="1237"/>
      <c r="BS213" s="1237"/>
      <c r="BT213" s="1237"/>
      <c r="BU213" s="1237"/>
      <c r="BV213" s="1237"/>
      <c r="BW213" s="1237"/>
      <c r="BX213" s="1237"/>
      <c r="BY213" s="1237"/>
      <c r="BZ213" s="1237"/>
      <c r="CA213" s="1237"/>
      <c r="CB213" s="1237"/>
      <c r="CC213" s="1237"/>
      <c r="CD213" s="1237"/>
      <c r="CE213" s="1237"/>
      <c r="CF213" s="1237"/>
      <c r="CG213" s="1237"/>
      <c r="CH213" s="1237"/>
      <c r="CI213" s="1237"/>
      <c r="CJ213" s="1239">
        <f t="shared" si="18"/>
        <v>0</v>
      </c>
    </row>
    <row r="214" spans="4:88">
      <c r="D214" s="1223"/>
      <c r="E214" s="1223"/>
      <c r="F214" s="1229"/>
      <c r="G214" s="1223"/>
      <c r="H214" s="1223"/>
      <c r="I214" s="1223"/>
      <c r="J214" s="1223"/>
      <c r="K214" s="1223"/>
      <c r="L214" s="1228"/>
      <c r="M214" s="1223"/>
      <c r="N214" s="1223"/>
      <c r="O214" s="1244"/>
      <c r="P214" s="1223"/>
      <c r="Q214" s="1223"/>
      <c r="R214" s="1223"/>
      <c r="S214" s="1225"/>
      <c r="T214" s="1240"/>
      <c r="U214" s="250"/>
      <c r="V214" s="1400"/>
      <c r="W214" s="1232"/>
      <c r="X214" s="1233"/>
      <c r="Y214" s="1233"/>
      <c r="Z214" s="1233"/>
      <c r="AA214" s="1233"/>
      <c r="AB214" s="1235"/>
      <c r="AC214" s="1233"/>
      <c r="AD214" s="1235"/>
      <c r="AE214" s="1235"/>
      <c r="AF214" s="1235"/>
      <c r="AG214" s="1233"/>
      <c r="AH214" s="1233"/>
      <c r="AI214" s="1233"/>
      <c r="AJ214" s="1233"/>
      <c r="AK214" s="1233"/>
      <c r="AL214" s="1234">
        <f t="shared" si="17"/>
        <v>0</v>
      </c>
      <c r="AM214" s="1400"/>
      <c r="AN214" s="1237"/>
      <c r="AO214" s="1237"/>
      <c r="AP214" s="1237"/>
      <c r="AQ214" s="1237"/>
      <c r="AR214" s="1237"/>
      <c r="AS214" s="1237"/>
      <c r="AT214" s="1237"/>
      <c r="AU214" s="1237"/>
      <c r="AV214" s="1237"/>
      <c r="AW214" s="1237"/>
      <c r="AX214" s="1237"/>
      <c r="AY214" s="1237"/>
      <c r="AZ214" s="1237"/>
      <c r="BA214" s="1237"/>
      <c r="BB214" s="1237"/>
      <c r="BC214" s="1237"/>
      <c r="BD214" s="1237"/>
      <c r="BE214" s="1237"/>
      <c r="BF214" s="1237"/>
      <c r="BG214" s="1237"/>
      <c r="BH214" s="1237"/>
      <c r="BI214" s="1237"/>
      <c r="BJ214" s="1237"/>
      <c r="BK214" s="1237"/>
      <c r="BL214" s="1237"/>
      <c r="BM214" s="1237"/>
      <c r="BN214" s="1237"/>
      <c r="BO214" s="1237"/>
      <c r="BP214" s="1237"/>
      <c r="BQ214" s="1237"/>
      <c r="BR214" s="1237"/>
      <c r="BS214" s="1237"/>
      <c r="BT214" s="1237"/>
      <c r="BU214" s="1237"/>
      <c r="BV214" s="1237"/>
      <c r="BW214" s="1237"/>
      <c r="BX214" s="1237"/>
      <c r="BY214" s="1237"/>
      <c r="BZ214" s="1237"/>
      <c r="CA214" s="1237"/>
      <c r="CB214" s="1237"/>
      <c r="CC214" s="1237"/>
      <c r="CD214" s="1237"/>
      <c r="CE214" s="1237"/>
      <c r="CF214" s="1237"/>
      <c r="CG214" s="1237"/>
      <c r="CH214" s="1237"/>
      <c r="CI214" s="1237"/>
      <c r="CJ214" s="1239">
        <f t="shared" si="18"/>
        <v>0</v>
      </c>
    </row>
    <row r="215" spans="4:88">
      <c r="D215" s="1223"/>
      <c r="E215" s="1223"/>
      <c r="F215" s="1229"/>
      <c r="G215" s="1223"/>
      <c r="H215" s="1223"/>
      <c r="I215" s="1223"/>
      <c r="J215" s="1223"/>
      <c r="K215" s="1223"/>
      <c r="L215" s="1228"/>
      <c r="M215" s="1223"/>
      <c r="N215" s="1223"/>
      <c r="O215" s="1244"/>
      <c r="P215" s="1223"/>
      <c r="Q215" s="1223"/>
      <c r="R215" s="1223"/>
      <c r="S215" s="1225"/>
      <c r="T215" s="1240"/>
      <c r="U215" s="250"/>
      <c r="V215" s="1400"/>
      <c r="W215" s="1232"/>
      <c r="X215" s="1233"/>
      <c r="Y215" s="1233"/>
      <c r="Z215" s="1233"/>
      <c r="AA215" s="1233"/>
      <c r="AB215" s="1235"/>
      <c r="AC215" s="1233"/>
      <c r="AD215" s="1235"/>
      <c r="AE215" s="1235"/>
      <c r="AF215" s="1235"/>
      <c r="AG215" s="1233"/>
      <c r="AH215" s="1233"/>
      <c r="AI215" s="1233"/>
      <c r="AJ215" s="1233"/>
      <c r="AK215" s="1233"/>
      <c r="AL215" s="1234">
        <f t="shared" si="17"/>
        <v>0</v>
      </c>
      <c r="AM215" s="1400"/>
      <c r="AN215" s="1237"/>
      <c r="AO215" s="1237"/>
      <c r="AP215" s="1237"/>
      <c r="AQ215" s="1237"/>
      <c r="AR215" s="1237"/>
      <c r="AS215" s="1237"/>
      <c r="AT215" s="1237"/>
      <c r="AU215" s="1237"/>
      <c r="AV215" s="1237"/>
      <c r="AW215" s="1237"/>
      <c r="AX215" s="1237"/>
      <c r="AY215" s="1237"/>
      <c r="AZ215" s="1237"/>
      <c r="BA215" s="1237"/>
      <c r="BB215" s="1237"/>
      <c r="BC215" s="1237"/>
      <c r="BD215" s="1237"/>
      <c r="BE215" s="1237"/>
      <c r="BF215" s="1237"/>
      <c r="BG215" s="1237"/>
      <c r="BH215" s="1237"/>
      <c r="BI215" s="1237"/>
      <c r="BJ215" s="1237"/>
      <c r="BK215" s="1237"/>
      <c r="BL215" s="1237"/>
      <c r="BM215" s="1237"/>
      <c r="BN215" s="1237"/>
      <c r="BO215" s="1237"/>
      <c r="BP215" s="1237"/>
      <c r="BQ215" s="1237"/>
      <c r="BR215" s="1237"/>
      <c r="BS215" s="1237"/>
      <c r="BT215" s="1237"/>
      <c r="BU215" s="1237"/>
      <c r="BV215" s="1237"/>
      <c r="BW215" s="1237"/>
      <c r="BX215" s="1237"/>
      <c r="BY215" s="1237"/>
      <c r="BZ215" s="1237"/>
      <c r="CA215" s="1237"/>
      <c r="CB215" s="1237"/>
      <c r="CC215" s="1237"/>
      <c r="CD215" s="1237"/>
      <c r="CE215" s="1237"/>
      <c r="CF215" s="1237"/>
      <c r="CG215" s="1237"/>
      <c r="CH215" s="1237"/>
      <c r="CI215" s="1237"/>
      <c r="CJ215" s="1239">
        <f t="shared" si="18"/>
        <v>0</v>
      </c>
    </row>
    <row r="216" spans="4:88">
      <c r="D216" s="1223"/>
      <c r="E216" s="1223"/>
      <c r="F216" s="1229"/>
      <c r="G216" s="1223"/>
      <c r="H216" s="1223"/>
      <c r="I216" s="1223"/>
      <c r="J216" s="1223"/>
      <c r="K216" s="1223"/>
      <c r="L216" s="1228"/>
      <c r="M216" s="1223"/>
      <c r="N216" s="1223"/>
      <c r="O216" s="1244"/>
      <c r="P216" s="1223"/>
      <c r="Q216" s="1223"/>
      <c r="R216" s="1223"/>
      <c r="S216" s="1225"/>
      <c r="T216" s="1240"/>
      <c r="U216" s="250"/>
      <c r="V216" s="1400"/>
      <c r="W216" s="1232"/>
      <c r="X216" s="1233"/>
      <c r="Y216" s="1233"/>
      <c r="Z216" s="1233"/>
      <c r="AA216" s="1233"/>
      <c r="AB216" s="1235"/>
      <c r="AC216" s="1233"/>
      <c r="AD216" s="1235"/>
      <c r="AE216" s="1235"/>
      <c r="AF216" s="1235"/>
      <c r="AG216" s="1233"/>
      <c r="AH216" s="1233"/>
      <c r="AI216" s="1233"/>
      <c r="AJ216" s="1233"/>
      <c r="AK216" s="1233"/>
      <c r="AL216" s="1234">
        <f t="shared" si="17"/>
        <v>0</v>
      </c>
      <c r="AM216" s="1400"/>
      <c r="AN216" s="1237"/>
      <c r="AO216" s="1237"/>
      <c r="AP216" s="1237"/>
      <c r="AQ216" s="1237"/>
      <c r="AR216" s="1237"/>
      <c r="AS216" s="1237"/>
      <c r="AT216" s="1237"/>
      <c r="AU216" s="1237"/>
      <c r="AV216" s="1237"/>
      <c r="AW216" s="1237"/>
      <c r="AX216" s="1237"/>
      <c r="AY216" s="1237"/>
      <c r="AZ216" s="1237"/>
      <c r="BA216" s="1237"/>
      <c r="BB216" s="1237"/>
      <c r="BC216" s="1237"/>
      <c r="BD216" s="1237"/>
      <c r="BE216" s="1237"/>
      <c r="BF216" s="1237"/>
      <c r="BG216" s="1237"/>
      <c r="BH216" s="1237"/>
      <c r="BI216" s="1237"/>
      <c r="BJ216" s="1237"/>
      <c r="BK216" s="1237"/>
      <c r="BL216" s="1237"/>
      <c r="BM216" s="1237"/>
      <c r="BN216" s="1237"/>
      <c r="BO216" s="1237"/>
      <c r="BP216" s="1237"/>
      <c r="BQ216" s="1237"/>
      <c r="BR216" s="1237"/>
      <c r="BS216" s="1237"/>
      <c r="BT216" s="1237"/>
      <c r="BU216" s="1237"/>
      <c r="BV216" s="1237"/>
      <c r="BW216" s="1237"/>
      <c r="BX216" s="1237"/>
      <c r="BY216" s="1237"/>
      <c r="BZ216" s="1237"/>
      <c r="CA216" s="1237"/>
      <c r="CB216" s="1237"/>
      <c r="CC216" s="1237"/>
      <c r="CD216" s="1237"/>
      <c r="CE216" s="1237"/>
      <c r="CF216" s="1237"/>
      <c r="CG216" s="1237"/>
      <c r="CH216" s="1237"/>
      <c r="CI216" s="1237"/>
      <c r="CJ216" s="1239">
        <f t="shared" si="18"/>
        <v>0</v>
      </c>
    </row>
    <row r="217" spans="4:88">
      <c r="D217" s="1223"/>
      <c r="E217" s="1223"/>
      <c r="F217" s="1229"/>
      <c r="G217" s="1223"/>
      <c r="H217" s="1223"/>
      <c r="I217" s="1223"/>
      <c r="J217" s="1223"/>
      <c r="K217" s="1223"/>
      <c r="L217" s="1228"/>
      <c r="M217" s="1223"/>
      <c r="N217" s="1223"/>
      <c r="O217" s="1244"/>
      <c r="P217" s="1223"/>
      <c r="Q217" s="1223"/>
      <c r="R217" s="1223"/>
      <c r="S217" s="1225"/>
      <c r="T217" s="1240"/>
      <c r="U217" s="250"/>
      <c r="V217" s="1400"/>
      <c r="W217" s="1232"/>
      <c r="X217" s="1233"/>
      <c r="Y217" s="1233"/>
      <c r="Z217" s="1233"/>
      <c r="AA217" s="1233"/>
      <c r="AB217" s="1235"/>
      <c r="AC217" s="1233"/>
      <c r="AD217" s="1235"/>
      <c r="AE217" s="1235"/>
      <c r="AF217" s="1235"/>
      <c r="AG217" s="1233"/>
      <c r="AH217" s="1233"/>
      <c r="AI217" s="1233"/>
      <c r="AJ217" s="1233"/>
      <c r="AK217" s="1233"/>
      <c r="AL217" s="1234">
        <f t="shared" si="17"/>
        <v>0</v>
      </c>
      <c r="AM217" s="1400"/>
      <c r="AN217" s="1237"/>
      <c r="AO217" s="1237"/>
      <c r="AP217" s="1237"/>
      <c r="AQ217" s="1237"/>
      <c r="AR217" s="1237"/>
      <c r="AS217" s="1237"/>
      <c r="AT217" s="1237"/>
      <c r="AU217" s="1237"/>
      <c r="AV217" s="1237"/>
      <c r="AW217" s="1237"/>
      <c r="AX217" s="1237"/>
      <c r="AY217" s="1237"/>
      <c r="AZ217" s="1237"/>
      <c r="BA217" s="1237"/>
      <c r="BB217" s="1237"/>
      <c r="BC217" s="1237"/>
      <c r="BD217" s="1237"/>
      <c r="BE217" s="1237"/>
      <c r="BF217" s="1237"/>
      <c r="BG217" s="1237"/>
      <c r="BH217" s="1237"/>
      <c r="BI217" s="1237"/>
      <c r="BJ217" s="1237"/>
      <c r="BK217" s="1237"/>
      <c r="BL217" s="1237"/>
      <c r="BM217" s="1237"/>
      <c r="BN217" s="1237"/>
      <c r="BO217" s="1237"/>
      <c r="BP217" s="1237"/>
      <c r="BQ217" s="1237"/>
      <c r="BR217" s="1237"/>
      <c r="BS217" s="1237"/>
      <c r="BT217" s="1237"/>
      <c r="BU217" s="1237"/>
      <c r="BV217" s="1237"/>
      <c r="BW217" s="1237"/>
      <c r="BX217" s="1237"/>
      <c r="BY217" s="1237"/>
      <c r="BZ217" s="1237"/>
      <c r="CA217" s="1237"/>
      <c r="CB217" s="1237"/>
      <c r="CC217" s="1237"/>
      <c r="CD217" s="1237"/>
      <c r="CE217" s="1237"/>
      <c r="CF217" s="1237"/>
      <c r="CG217" s="1237"/>
      <c r="CH217" s="1237"/>
      <c r="CI217" s="1237"/>
      <c r="CJ217" s="1239">
        <f t="shared" si="18"/>
        <v>0</v>
      </c>
    </row>
    <row r="218" spans="4:88">
      <c r="D218" s="1223"/>
      <c r="E218" s="1223"/>
      <c r="F218" s="1229"/>
      <c r="G218" s="1223"/>
      <c r="H218" s="1223"/>
      <c r="I218" s="1223"/>
      <c r="J218" s="1223"/>
      <c r="K218" s="1223"/>
      <c r="L218" s="1228"/>
      <c r="M218" s="1223"/>
      <c r="N218" s="1223"/>
      <c r="O218" s="1244"/>
      <c r="P218" s="1223"/>
      <c r="Q218" s="1223"/>
      <c r="R218" s="1223"/>
      <c r="S218" s="1225"/>
      <c r="T218" s="1240"/>
      <c r="U218" s="250"/>
      <c r="V218" s="1400"/>
      <c r="W218" s="1232"/>
      <c r="X218" s="1233"/>
      <c r="Y218" s="1233"/>
      <c r="Z218" s="1233"/>
      <c r="AA218" s="1233"/>
      <c r="AB218" s="1235"/>
      <c r="AC218" s="1233"/>
      <c r="AD218" s="1235"/>
      <c r="AE218" s="1235"/>
      <c r="AF218" s="1235"/>
      <c r="AG218" s="1233"/>
      <c r="AH218" s="1233"/>
      <c r="AI218" s="1233"/>
      <c r="AJ218" s="1233"/>
      <c r="AK218" s="1233"/>
      <c r="AL218" s="1234">
        <f t="shared" si="17"/>
        <v>0</v>
      </c>
      <c r="AM218" s="1400"/>
      <c r="AN218" s="1237"/>
      <c r="AO218" s="1237"/>
      <c r="AP218" s="1237"/>
      <c r="AQ218" s="1237"/>
      <c r="AR218" s="1237"/>
      <c r="AS218" s="1237"/>
      <c r="AT218" s="1237"/>
      <c r="AU218" s="1237"/>
      <c r="AV218" s="1237"/>
      <c r="AW218" s="1237"/>
      <c r="AX218" s="1237"/>
      <c r="AY218" s="1237"/>
      <c r="AZ218" s="1237"/>
      <c r="BA218" s="1237"/>
      <c r="BB218" s="1237"/>
      <c r="BC218" s="1237"/>
      <c r="BD218" s="1237"/>
      <c r="BE218" s="1237"/>
      <c r="BF218" s="1237"/>
      <c r="BG218" s="1237"/>
      <c r="BH218" s="1237"/>
      <c r="BI218" s="1237"/>
      <c r="BJ218" s="1237"/>
      <c r="BK218" s="1237"/>
      <c r="BL218" s="1237"/>
      <c r="BM218" s="1237"/>
      <c r="BN218" s="1237"/>
      <c r="BO218" s="1237"/>
      <c r="BP218" s="1237"/>
      <c r="BQ218" s="1237"/>
      <c r="BR218" s="1237"/>
      <c r="BS218" s="1237"/>
      <c r="BT218" s="1237"/>
      <c r="BU218" s="1237"/>
      <c r="BV218" s="1237"/>
      <c r="BW218" s="1237"/>
      <c r="BX218" s="1237"/>
      <c r="BY218" s="1237"/>
      <c r="BZ218" s="1237"/>
      <c r="CA218" s="1237"/>
      <c r="CB218" s="1237"/>
      <c r="CC218" s="1237"/>
      <c r="CD218" s="1237"/>
      <c r="CE218" s="1237"/>
      <c r="CF218" s="1237"/>
      <c r="CG218" s="1237"/>
      <c r="CH218" s="1237"/>
      <c r="CI218" s="1237"/>
      <c r="CJ218" s="1239">
        <f t="shared" si="18"/>
        <v>0</v>
      </c>
    </row>
    <row r="219" spans="4:88">
      <c r="D219" s="1223"/>
      <c r="E219" s="1223"/>
      <c r="F219" s="1229"/>
      <c r="G219" s="1223"/>
      <c r="H219" s="1223"/>
      <c r="I219" s="1223"/>
      <c r="J219" s="1223"/>
      <c r="K219" s="1223"/>
      <c r="L219" s="1228"/>
      <c r="M219" s="1223"/>
      <c r="N219" s="1223"/>
      <c r="O219" s="1244"/>
      <c r="P219" s="1223"/>
      <c r="Q219" s="1223"/>
      <c r="R219" s="1223"/>
      <c r="S219" s="1225"/>
      <c r="T219" s="1240"/>
      <c r="U219" s="250"/>
      <c r="V219" s="1400"/>
      <c r="W219" s="1232"/>
      <c r="X219" s="1233"/>
      <c r="Y219" s="1233"/>
      <c r="Z219" s="1233"/>
      <c r="AA219" s="1233"/>
      <c r="AB219" s="1235"/>
      <c r="AC219" s="1233"/>
      <c r="AD219" s="1235"/>
      <c r="AE219" s="1235"/>
      <c r="AF219" s="1235"/>
      <c r="AG219" s="1233"/>
      <c r="AH219" s="1233"/>
      <c r="AI219" s="1233"/>
      <c r="AJ219" s="1233"/>
      <c r="AK219" s="1233"/>
      <c r="AL219" s="1234">
        <f t="shared" si="17"/>
        <v>0</v>
      </c>
      <c r="AM219" s="1400"/>
      <c r="AN219" s="1237"/>
      <c r="AO219" s="1237"/>
      <c r="AP219" s="1237"/>
      <c r="AQ219" s="1237"/>
      <c r="AR219" s="1237"/>
      <c r="AS219" s="1237"/>
      <c r="AT219" s="1237"/>
      <c r="AU219" s="1237"/>
      <c r="AV219" s="1237"/>
      <c r="AW219" s="1237"/>
      <c r="AX219" s="1237"/>
      <c r="AY219" s="1237"/>
      <c r="AZ219" s="1237"/>
      <c r="BA219" s="1237"/>
      <c r="BB219" s="1237"/>
      <c r="BC219" s="1237"/>
      <c r="BD219" s="1237"/>
      <c r="BE219" s="1237"/>
      <c r="BF219" s="1237"/>
      <c r="BG219" s="1237"/>
      <c r="BH219" s="1237"/>
      <c r="BI219" s="1237"/>
      <c r="BJ219" s="1237"/>
      <c r="BK219" s="1237"/>
      <c r="BL219" s="1237"/>
      <c r="BM219" s="1237"/>
      <c r="BN219" s="1237"/>
      <c r="BO219" s="1237"/>
      <c r="BP219" s="1237"/>
      <c r="BQ219" s="1237"/>
      <c r="BR219" s="1237"/>
      <c r="BS219" s="1237"/>
      <c r="BT219" s="1237"/>
      <c r="BU219" s="1237"/>
      <c r="BV219" s="1237"/>
      <c r="BW219" s="1237"/>
      <c r="BX219" s="1237"/>
      <c r="BY219" s="1237"/>
      <c r="BZ219" s="1237"/>
      <c r="CA219" s="1237"/>
      <c r="CB219" s="1237"/>
      <c r="CC219" s="1237"/>
      <c r="CD219" s="1237"/>
      <c r="CE219" s="1237"/>
      <c r="CF219" s="1237"/>
      <c r="CG219" s="1237"/>
      <c r="CH219" s="1237"/>
      <c r="CI219" s="1237"/>
      <c r="CJ219" s="1239">
        <f t="shared" si="18"/>
        <v>0</v>
      </c>
    </row>
    <row r="220" spans="4:88">
      <c r="D220" s="1223"/>
      <c r="E220" s="1223"/>
      <c r="F220" s="1229"/>
      <c r="G220" s="1223"/>
      <c r="H220" s="1223"/>
      <c r="I220" s="1223"/>
      <c r="J220" s="1223"/>
      <c r="K220" s="1223"/>
      <c r="L220" s="1228"/>
      <c r="M220" s="1223"/>
      <c r="N220" s="1223"/>
      <c r="O220" s="1244"/>
      <c r="P220" s="1223"/>
      <c r="Q220" s="1223"/>
      <c r="R220" s="1223"/>
      <c r="S220" s="1225"/>
      <c r="T220" s="1240"/>
      <c r="U220" s="250"/>
      <c r="V220" s="1400"/>
      <c r="W220" s="1232"/>
      <c r="X220" s="1233"/>
      <c r="Y220" s="1233"/>
      <c r="Z220" s="1233"/>
      <c r="AA220" s="1233"/>
      <c r="AB220" s="1235"/>
      <c r="AC220" s="1233"/>
      <c r="AD220" s="1235"/>
      <c r="AE220" s="1235"/>
      <c r="AF220" s="1235"/>
      <c r="AG220" s="1233"/>
      <c r="AH220" s="1233"/>
      <c r="AI220" s="1233"/>
      <c r="AJ220" s="1233"/>
      <c r="AK220" s="1233"/>
      <c r="AL220" s="1234">
        <f t="shared" si="17"/>
        <v>0</v>
      </c>
      <c r="AM220" s="1400"/>
      <c r="AN220" s="1237"/>
      <c r="AO220" s="1237"/>
      <c r="AP220" s="1237"/>
      <c r="AQ220" s="1237"/>
      <c r="AR220" s="1237"/>
      <c r="AS220" s="1237"/>
      <c r="AT220" s="1237"/>
      <c r="AU220" s="1237"/>
      <c r="AV220" s="1237"/>
      <c r="AW220" s="1237"/>
      <c r="AX220" s="1237"/>
      <c r="AY220" s="1237"/>
      <c r="AZ220" s="1237"/>
      <c r="BA220" s="1237"/>
      <c r="BB220" s="1237"/>
      <c r="BC220" s="1237"/>
      <c r="BD220" s="1237"/>
      <c r="BE220" s="1237"/>
      <c r="BF220" s="1237"/>
      <c r="BG220" s="1237"/>
      <c r="BH220" s="1237"/>
      <c r="BI220" s="1237"/>
      <c r="BJ220" s="1237"/>
      <c r="BK220" s="1237"/>
      <c r="BL220" s="1237"/>
      <c r="BM220" s="1237"/>
      <c r="BN220" s="1237"/>
      <c r="BO220" s="1237"/>
      <c r="BP220" s="1237"/>
      <c r="BQ220" s="1237"/>
      <c r="BR220" s="1237"/>
      <c r="BS220" s="1237"/>
      <c r="BT220" s="1237"/>
      <c r="BU220" s="1237"/>
      <c r="BV220" s="1237"/>
      <c r="BW220" s="1237"/>
      <c r="BX220" s="1237"/>
      <c r="BY220" s="1237"/>
      <c r="BZ220" s="1237"/>
      <c r="CA220" s="1237"/>
      <c r="CB220" s="1237"/>
      <c r="CC220" s="1237"/>
      <c r="CD220" s="1237"/>
      <c r="CE220" s="1237"/>
      <c r="CF220" s="1237"/>
      <c r="CG220" s="1237"/>
      <c r="CH220" s="1237"/>
      <c r="CI220" s="1237"/>
      <c r="CJ220" s="1239">
        <f t="shared" si="18"/>
        <v>0</v>
      </c>
    </row>
    <row r="221" spans="4:88">
      <c r="D221" s="1223"/>
      <c r="E221" s="1223"/>
      <c r="F221" s="1229"/>
      <c r="G221" s="1223"/>
      <c r="H221" s="1223"/>
      <c r="I221" s="1223"/>
      <c r="J221" s="1223"/>
      <c r="K221" s="1223"/>
      <c r="L221" s="1228"/>
      <c r="M221" s="1223"/>
      <c r="N221" s="1223"/>
      <c r="O221" s="1244"/>
      <c r="P221" s="1223"/>
      <c r="Q221" s="1223"/>
      <c r="R221" s="1223"/>
      <c r="S221" s="1225"/>
      <c r="T221" s="1240"/>
      <c r="U221" s="250"/>
      <c r="V221" s="1400"/>
      <c r="W221" s="1232"/>
      <c r="X221" s="1233"/>
      <c r="Y221" s="1233"/>
      <c r="Z221" s="1233"/>
      <c r="AA221" s="1233"/>
      <c r="AB221" s="1235"/>
      <c r="AC221" s="1233"/>
      <c r="AD221" s="1235"/>
      <c r="AE221" s="1235"/>
      <c r="AF221" s="1235"/>
      <c r="AG221" s="1233"/>
      <c r="AH221" s="1233"/>
      <c r="AI221" s="1233"/>
      <c r="AJ221" s="1233"/>
      <c r="AK221" s="1233"/>
      <c r="AL221" s="1234">
        <f t="shared" si="17"/>
        <v>0</v>
      </c>
      <c r="AM221" s="1400"/>
      <c r="AN221" s="1237"/>
      <c r="AO221" s="1237"/>
      <c r="AP221" s="1237"/>
      <c r="AQ221" s="1237"/>
      <c r="AR221" s="1237"/>
      <c r="AS221" s="1237"/>
      <c r="AT221" s="1237"/>
      <c r="AU221" s="1237"/>
      <c r="AV221" s="1237"/>
      <c r="AW221" s="1237"/>
      <c r="AX221" s="1237"/>
      <c r="AY221" s="1237"/>
      <c r="AZ221" s="1237"/>
      <c r="BA221" s="1237"/>
      <c r="BB221" s="1237"/>
      <c r="BC221" s="1237"/>
      <c r="BD221" s="1237"/>
      <c r="BE221" s="1237"/>
      <c r="BF221" s="1237"/>
      <c r="BG221" s="1237"/>
      <c r="BH221" s="1237"/>
      <c r="BI221" s="1237"/>
      <c r="BJ221" s="1237"/>
      <c r="BK221" s="1237"/>
      <c r="BL221" s="1237"/>
      <c r="BM221" s="1237"/>
      <c r="BN221" s="1237"/>
      <c r="BO221" s="1237"/>
      <c r="BP221" s="1237"/>
      <c r="BQ221" s="1237"/>
      <c r="BR221" s="1237"/>
      <c r="BS221" s="1237"/>
      <c r="BT221" s="1237"/>
      <c r="BU221" s="1237"/>
      <c r="BV221" s="1237"/>
      <c r="BW221" s="1237"/>
      <c r="BX221" s="1237"/>
      <c r="BY221" s="1237"/>
      <c r="BZ221" s="1237"/>
      <c r="CA221" s="1237"/>
      <c r="CB221" s="1237"/>
      <c r="CC221" s="1237"/>
      <c r="CD221" s="1237"/>
      <c r="CE221" s="1237"/>
      <c r="CF221" s="1237"/>
      <c r="CG221" s="1237"/>
      <c r="CH221" s="1237"/>
      <c r="CI221" s="1237"/>
      <c r="CJ221" s="1239">
        <f t="shared" si="18"/>
        <v>0</v>
      </c>
    </row>
    <row r="222" spans="4:88">
      <c r="D222" s="1223"/>
      <c r="E222" s="1223"/>
      <c r="F222" s="1229"/>
      <c r="G222" s="1223"/>
      <c r="H222" s="1223"/>
      <c r="I222" s="1223"/>
      <c r="J222" s="1223"/>
      <c r="K222" s="1223"/>
      <c r="L222" s="1228"/>
      <c r="M222" s="1223"/>
      <c r="N222" s="1223"/>
      <c r="O222" s="1244"/>
      <c r="P222" s="1223"/>
      <c r="Q222" s="1223"/>
      <c r="R222" s="1223"/>
      <c r="S222" s="1225"/>
      <c r="T222" s="1240"/>
      <c r="U222" s="250"/>
      <c r="V222" s="1400"/>
      <c r="W222" s="1232"/>
      <c r="X222" s="1233"/>
      <c r="Y222" s="1233"/>
      <c r="Z222" s="1233"/>
      <c r="AA222" s="1233"/>
      <c r="AB222" s="1235"/>
      <c r="AC222" s="1233"/>
      <c r="AD222" s="1235"/>
      <c r="AE222" s="1235"/>
      <c r="AF222" s="1235"/>
      <c r="AG222" s="1233"/>
      <c r="AH222" s="1233"/>
      <c r="AI222" s="1233"/>
      <c r="AJ222" s="1233"/>
      <c r="AK222" s="1233"/>
      <c r="AL222" s="1234">
        <f t="shared" si="17"/>
        <v>0</v>
      </c>
      <c r="AM222" s="1400"/>
      <c r="AN222" s="1237"/>
      <c r="AO222" s="1237"/>
      <c r="AP222" s="1237"/>
      <c r="AQ222" s="1237"/>
      <c r="AR222" s="1237"/>
      <c r="AS222" s="1237"/>
      <c r="AT222" s="1237"/>
      <c r="AU222" s="1237"/>
      <c r="AV222" s="1237"/>
      <c r="AW222" s="1237"/>
      <c r="AX222" s="1237"/>
      <c r="AY222" s="1237"/>
      <c r="AZ222" s="1237"/>
      <c r="BA222" s="1237"/>
      <c r="BB222" s="1237"/>
      <c r="BC222" s="1237"/>
      <c r="BD222" s="1237"/>
      <c r="BE222" s="1237"/>
      <c r="BF222" s="1237"/>
      <c r="BG222" s="1237"/>
      <c r="BH222" s="1237"/>
      <c r="BI222" s="1237"/>
      <c r="BJ222" s="1237"/>
      <c r="BK222" s="1237"/>
      <c r="BL222" s="1237"/>
      <c r="BM222" s="1237"/>
      <c r="BN222" s="1237"/>
      <c r="BO222" s="1237"/>
      <c r="BP222" s="1237"/>
      <c r="BQ222" s="1237"/>
      <c r="BR222" s="1237"/>
      <c r="BS222" s="1237"/>
      <c r="BT222" s="1237"/>
      <c r="BU222" s="1237"/>
      <c r="BV222" s="1237"/>
      <c r="BW222" s="1237"/>
      <c r="BX222" s="1237"/>
      <c r="BY222" s="1237"/>
      <c r="BZ222" s="1237"/>
      <c r="CA222" s="1237"/>
      <c r="CB222" s="1237"/>
      <c r="CC222" s="1237"/>
      <c r="CD222" s="1237"/>
      <c r="CE222" s="1237"/>
      <c r="CF222" s="1237"/>
      <c r="CG222" s="1237"/>
      <c r="CH222" s="1237"/>
      <c r="CI222" s="1237"/>
      <c r="CJ222" s="1239">
        <f t="shared" si="18"/>
        <v>0</v>
      </c>
    </row>
    <row r="223" spans="4:88">
      <c r="D223" s="1223"/>
      <c r="E223" s="1223"/>
      <c r="F223" s="1229"/>
      <c r="G223" s="1223"/>
      <c r="H223" s="1223"/>
      <c r="I223" s="1223"/>
      <c r="J223" s="1223"/>
      <c r="K223" s="1223"/>
      <c r="L223" s="1228"/>
      <c r="M223" s="1223"/>
      <c r="N223" s="1223"/>
      <c r="O223" s="1244"/>
      <c r="P223" s="1223"/>
      <c r="Q223" s="1223"/>
      <c r="R223" s="1223"/>
      <c r="S223" s="1225"/>
      <c r="T223" s="1240"/>
      <c r="U223" s="250"/>
      <c r="V223" s="1400"/>
      <c r="W223" s="1232"/>
      <c r="X223" s="1233"/>
      <c r="Y223" s="1233"/>
      <c r="Z223" s="1233"/>
      <c r="AA223" s="1233"/>
      <c r="AB223" s="1235"/>
      <c r="AC223" s="1233"/>
      <c r="AD223" s="1235"/>
      <c r="AE223" s="1235"/>
      <c r="AF223" s="1235"/>
      <c r="AG223" s="1233"/>
      <c r="AH223" s="1233"/>
      <c r="AI223" s="1233"/>
      <c r="AJ223" s="1233"/>
      <c r="AK223" s="1233"/>
      <c r="AL223" s="1234">
        <f t="shared" si="17"/>
        <v>0</v>
      </c>
      <c r="AM223" s="1400"/>
      <c r="AN223" s="1237"/>
      <c r="AO223" s="1237"/>
      <c r="AP223" s="1237"/>
      <c r="AQ223" s="1237"/>
      <c r="AR223" s="1237"/>
      <c r="AS223" s="1237"/>
      <c r="AT223" s="1237"/>
      <c r="AU223" s="1237"/>
      <c r="AV223" s="1237"/>
      <c r="AW223" s="1237"/>
      <c r="AX223" s="1237"/>
      <c r="AY223" s="1237"/>
      <c r="AZ223" s="1237"/>
      <c r="BA223" s="1237"/>
      <c r="BB223" s="1237"/>
      <c r="BC223" s="1237"/>
      <c r="BD223" s="1237"/>
      <c r="BE223" s="1237"/>
      <c r="BF223" s="1237"/>
      <c r="BG223" s="1237"/>
      <c r="BH223" s="1237"/>
      <c r="BI223" s="1237"/>
      <c r="BJ223" s="1237"/>
      <c r="BK223" s="1237"/>
      <c r="BL223" s="1237"/>
      <c r="BM223" s="1237"/>
      <c r="BN223" s="1237"/>
      <c r="BO223" s="1237"/>
      <c r="BP223" s="1237"/>
      <c r="BQ223" s="1237"/>
      <c r="BR223" s="1237"/>
      <c r="BS223" s="1237"/>
      <c r="BT223" s="1237"/>
      <c r="BU223" s="1237"/>
      <c r="BV223" s="1237"/>
      <c r="BW223" s="1237"/>
      <c r="BX223" s="1237"/>
      <c r="BY223" s="1237"/>
      <c r="BZ223" s="1237"/>
      <c r="CA223" s="1237"/>
      <c r="CB223" s="1237"/>
      <c r="CC223" s="1237"/>
      <c r="CD223" s="1237"/>
      <c r="CE223" s="1237"/>
      <c r="CF223" s="1237"/>
      <c r="CG223" s="1237"/>
      <c r="CH223" s="1237"/>
      <c r="CI223" s="1237"/>
      <c r="CJ223" s="1239">
        <f t="shared" si="18"/>
        <v>0</v>
      </c>
    </row>
    <row r="224" spans="4:88">
      <c r="D224" s="1223"/>
      <c r="E224" s="1223"/>
      <c r="F224" s="1229"/>
      <c r="G224" s="1223"/>
      <c r="H224" s="1223"/>
      <c r="I224" s="1223"/>
      <c r="J224" s="1223"/>
      <c r="K224" s="1223"/>
      <c r="L224" s="1228"/>
      <c r="M224" s="1223"/>
      <c r="N224" s="1223"/>
      <c r="O224" s="1244"/>
      <c r="P224" s="1223"/>
      <c r="Q224" s="1223"/>
      <c r="R224" s="1223"/>
      <c r="S224" s="1225"/>
      <c r="T224" s="1240"/>
      <c r="U224" s="250"/>
      <c r="V224" s="1400"/>
      <c r="W224" s="1232"/>
      <c r="X224" s="1233"/>
      <c r="Y224" s="1233"/>
      <c r="Z224" s="1233"/>
      <c r="AA224" s="1233"/>
      <c r="AB224" s="1235"/>
      <c r="AC224" s="1233"/>
      <c r="AD224" s="1235"/>
      <c r="AE224" s="1235"/>
      <c r="AF224" s="1235"/>
      <c r="AG224" s="1233"/>
      <c r="AH224" s="1233"/>
      <c r="AI224" s="1233"/>
      <c r="AJ224" s="1233"/>
      <c r="AK224" s="1233"/>
      <c r="AL224" s="1234">
        <f t="shared" si="17"/>
        <v>0</v>
      </c>
      <c r="AM224" s="1400"/>
      <c r="AN224" s="1237"/>
      <c r="AO224" s="1237"/>
      <c r="AP224" s="1237"/>
      <c r="AQ224" s="1237"/>
      <c r="AR224" s="1237"/>
      <c r="AS224" s="1237"/>
      <c r="AT224" s="1237"/>
      <c r="AU224" s="1237"/>
      <c r="AV224" s="1237"/>
      <c r="AW224" s="1237"/>
      <c r="AX224" s="1237"/>
      <c r="AY224" s="1237"/>
      <c r="AZ224" s="1237"/>
      <c r="BA224" s="1237"/>
      <c r="BB224" s="1237"/>
      <c r="BC224" s="1237"/>
      <c r="BD224" s="1237"/>
      <c r="BE224" s="1237"/>
      <c r="BF224" s="1237"/>
      <c r="BG224" s="1237"/>
      <c r="BH224" s="1237"/>
      <c r="BI224" s="1237"/>
      <c r="BJ224" s="1237"/>
      <c r="BK224" s="1237"/>
      <c r="BL224" s="1237"/>
      <c r="BM224" s="1237"/>
      <c r="BN224" s="1237"/>
      <c r="BO224" s="1237"/>
      <c r="BP224" s="1237"/>
      <c r="BQ224" s="1237"/>
      <c r="BR224" s="1237"/>
      <c r="BS224" s="1237"/>
      <c r="BT224" s="1237"/>
      <c r="BU224" s="1237"/>
      <c r="BV224" s="1237"/>
      <c r="BW224" s="1237"/>
      <c r="BX224" s="1237"/>
      <c r="BY224" s="1237"/>
      <c r="BZ224" s="1237"/>
      <c r="CA224" s="1237"/>
      <c r="CB224" s="1237"/>
      <c r="CC224" s="1237"/>
      <c r="CD224" s="1237"/>
      <c r="CE224" s="1237"/>
      <c r="CF224" s="1237"/>
      <c r="CG224" s="1237"/>
      <c r="CH224" s="1237"/>
      <c r="CI224" s="1237"/>
      <c r="CJ224" s="1239">
        <f t="shared" si="18"/>
        <v>0</v>
      </c>
    </row>
    <row r="225" spans="4:88">
      <c r="D225" s="1223"/>
      <c r="E225" s="1223"/>
      <c r="F225" s="1229"/>
      <c r="G225" s="1223"/>
      <c r="H225" s="1223"/>
      <c r="I225" s="1223"/>
      <c r="J225" s="1223"/>
      <c r="K225" s="1223"/>
      <c r="L225" s="1228"/>
      <c r="M225" s="1223"/>
      <c r="N225" s="1223"/>
      <c r="O225" s="1244"/>
      <c r="P225" s="1223"/>
      <c r="Q225" s="1223"/>
      <c r="R225" s="1223"/>
      <c r="S225" s="1225"/>
      <c r="T225" s="1240"/>
      <c r="U225" s="250"/>
      <c r="V225" s="1400"/>
      <c r="W225" s="1232"/>
      <c r="X225" s="1233"/>
      <c r="Y225" s="1233"/>
      <c r="Z225" s="1233"/>
      <c r="AA225" s="1233"/>
      <c r="AB225" s="1235"/>
      <c r="AC225" s="1233"/>
      <c r="AD225" s="1235"/>
      <c r="AE225" s="1235"/>
      <c r="AF225" s="1235"/>
      <c r="AG225" s="1233"/>
      <c r="AH225" s="1233"/>
      <c r="AI225" s="1233"/>
      <c r="AJ225" s="1233"/>
      <c r="AK225" s="1233"/>
      <c r="AL225" s="1234">
        <f t="shared" si="17"/>
        <v>0</v>
      </c>
      <c r="AM225" s="1400"/>
      <c r="AN225" s="1237"/>
      <c r="AO225" s="1237"/>
      <c r="AP225" s="1237"/>
      <c r="AQ225" s="1237"/>
      <c r="AR225" s="1237"/>
      <c r="AS225" s="1237"/>
      <c r="AT225" s="1237"/>
      <c r="AU225" s="1237"/>
      <c r="AV225" s="1237"/>
      <c r="AW225" s="1237"/>
      <c r="AX225" s="1237"/>
      <c r="AY225" s="1237"/>
      <c r="AZ225" s="1237"/>
      <c r="BA225" s="1237"/>
      <c r="BB225" s="1237"/>
      <c r="BC225" s="1237"/>
      <c r="BD225" s="1237"/>
      <c r="BE225" s="1237"/>
      <c r="BF225" s="1237"/>
      <c r="BG225" s="1237"/>
      <c r="BH225" s="1237"/>
      <c r="BI225" s="1237"/>
      <c r="BJ225" s="1237"/>
      <c r="BK225" s="1237"/>
      <c r="BL225" s="1237"/>
      <c r="BM225" s="1237"/>
      <c r="BN225" s="1237"/>
      <c r="BO225" s="1237"/>
      <c r="BP225" s="1237"/>
      <c r="BQ225" s="1237"/>
      <c r="BR225" s="1237"/>
      <c r="BS225" s="1237"/>
      <c r="BT225" s="1237"/>
      <c r="BU225" s="1237"/>
      <c r="BV225" s="1237"/>
      <c r="BW225" s="1237"/>
      <c r="BX225" s="1237"/>
      <c r="BY225" s="1237"/>
      <c r="BZ225" s="1237"/>
      <c r="CA225" s="1237"/>
      <c r="CB225" s="1237"/>
      <c r="CC225" s="1237"/>
      <c r="CD225" s="1237"/>
      <c r="CE225" s="1237"/>
      <c r="CF225" s="1237"/>
      <c r="CG225" s="1237"/>
      <c r="CH225" s="1237"/>
      <c r="CI225" s="1237"/>
      <c r="CJ225" s="1239">
        <f t="shared" si="18"/>
        <v>0</v>
      </c>
    </row>
    <row r="226" spans="4:88">
      <c r="D226" s="1223"/>
      <c r="E226" s="1223"/>
      <c r="F226" s="1229"/>
      <c r="G226" s="1223"/>
      <c r="H226" s="1223"/>
      <c r="I226" s="1223"/>
      <c r="J226" s="1223"/>
      <c r="K226" s="1223"/>
      <c r="L226" s="1228"/>
      <c r="M226" s="1223"/>
      <c r="N226" s="1223"/>
      <c r="O226" s="1244"/>
      <c r="P226" s="1223"/>
      <c r="Q226" s="1223"/>
      <c r="R226" s="1223"/>
      <c r="S226" s="1225"/>
      <c r="T226" s="1240"/>
      <c r="U226" s="250"/>
      <c r="V226" s="1400"/>
      <c r="W226" s="1232"/>
      <c r="X226" s="1233"/>
      <c r="Y226" s="1233"/>
      <c r="Z226" s="1233"/>
      <c r="AA226" s="1233"/>
      <c r="AB226" s="1235"/>
      <c r="AC226" s="1233"/>
      <c r="AD226" s="1235"/>
      <c r="AE226" s="1235"/>
      <c r="AF226" s="1235"/>
      <c r="AG226" s="1233"/>
      <c r="AH226" s="1233"/>
      <c r="AI226" s="1233"/>
      <c r="AJ226" s="1233"/>
      <c r="AK226" s="1233"/>
      <c r="AL226" s="1234">
        <f t="shared" si="17"/>
        <v>0</v>
      </c>
      <c r="AM226" s="1400"/>
      <c r="AN226" s="1237"/>
      <c r="AO226" s="1237"/>
      <c r="AP226" s="1237"/>
      <c r="AQ226" s="1237"/>
      <c r="AR226" s="1237"/>
      <c r="AS226" s="1237"/>
      <c r="AT226" s="1237"/>
      <c r="AU226" s="1237"/>
      <c r="AV226" s="1237"/>
      <c r="AW226" s="1237"/>
      <c r="AX226" s="1237"/>
      <c r="AY226" s="1237"/>
      <c r="AZ226" s="1237"/>
      <c r="BA226" s="1237"/>
      <c r="BB226" s="1237"/>
      <c r="BC226" s="1237"/>
      <c r="BD226" s="1237"/>
      <c r="BE226" s="1237"/>
      <c r="BF226" s="1237"/>
      <c r="BG226" s="1237"/>
      <c r="BH226" s="1237"/>
      <c r="BI226" s="1237"/>
      <c r="BJ226" s="1237"/>
      <c r="BK226" s="1237"/>
      <c r="BL226" s="1237"/>
      <c r="BM226" s="1237"/>
      <c r="BN226" s="1237"/>
      <c r="BO226" s="1237"/>
      <c r="BP226" s="1237"/>
      <c r="BQ226" s="1237"/>
      <c r="BR226" s="1237"/>
      <c r="BS226" s="1237"/>
      <c r="BT226" s="1237"/>
      <c r="BU226" s="1237"/>
      <c r="BV226" s="1237"/>
      <c r="BW226" s="1237"/>
      <c r="BX226" s="1237"/>
      <c r="BY226" s="1237"/>
      <c r="BZ226" s="1237"/>
      <c r="CA226" s="1237"/>
      <c r="CB226" s="1237"/>
      <c r="CC226" s="1237"/>
      <c r="CD226" s="1237"/>
      <c r="CE226" s="1237"/>
      <c r="CF226" s="1237"/>
      <c r="CG226" s="1237"/>
      <c r="CH226" s="1237"/>
      <c r="CI226" s="1237"/>
      <c r="CJ226" s="1239">
        <f t="shared" si="18"/>
        <v>0</v>
      </c>
    </row>
    <row r="227" spans="4:88">
      <c r="D227" s="1223"/>
      <c r="E227" s="1223"/>
      <c r="F227" s="1229"/>
      <c r="G227" s="1223"/>
      <c r="H227" s="1223"/>
      <c r="I227" s="1223"/>
      <c r="J227" s="1223"/>
      <c r="K227" s="1223"/>
      <c r="L227" s="1228"/>
      <c r="M227" s="1223"/>
      <c r="N227" s="1223"/>
      <c r="O227" s="1244"/>
      <c r="P227" s="1223"/>
      <c r="Q227" s="1223"/>
      <c r="R227" s="1223"/>
      <c r="S227" s="1225"/>
      <c r="T227" s="1240"/>
      <c r="U227" s="250"/>
      <c r="V227" s="1400"/>
      <c r="W227" s="1232"/>
      <c r="X227" s="1233"/>
      <c r="Y227" s="1233"/>
      <c r="Z227" s="1233"/>
      <c r="AA227" s="1233"/>
      <c r="AB227" s="1235"/>
      <c r="AC227" s="1233"/>
      <c r="AD227" s="1235"/>
      <c r="AE227" s="1235"/>
      <c r="AF227" s="1235"/>
      <c r="AG227" s="1233"/>
      <c r="AH227" s="1233"/>
      <c r="AI227" s="1233"/>
      <c r="AJ227" s="1233"/>
      <c r="AK227" s="1233"/>
      <c r="AL227" s="1234">
        <f t="shared" si="17"/>
        <v>0</v>
      </c>
      <c r="AM227" s="1400"/>
      <c r="AN227" s="1237"/>
      <c r="AO227" s="1237"/>
      <c r="AP227" s="1237"/>
      <c r="AQ227" s="1237"/>
      <c r="AR227" s="1237"/>
      <c r="AS227" s="1237"/>
      <c r="AT227" s="1237"/>
      <c r="AU227" s="1237"/>
      <c r="AV227" s="1237"/>
      <c r="AW227" s="1237"/>
      <c r="AX227" s="1237"/>
      <c r="AY227" s="1237"/>
      <c r="AZ227" s="1237"/>
      <c r="BA227" s="1237"/>
      <c r="BB227" s="1237"/>
      <c r="BC227" s="1237"/>
      <c r="BD227" s="1237"/>
      <c r="BE227" s="1237"/>
      <c r="BF227" s="1237"/>
      <c r="BG227" s="1237"/>
      <c r="BH227" s="1237"/>
      <c r="BI227" s="1237"/>
      <c r="BJ227" s="1237"/>
      <c r="BK227" s="1237"/>
      <c r="BL227" s="1237"/>
      <c r="BM227" s="1237"/>
      <c r="BN227" s="1237"/>
      <c r="BO227" s="1237"/>
      <c r="BP227" s="1237"/>
      <c r="BQ227" s="1237"/>
      <c r="BR227" s="1237"/>
      <c r="BS227" s="1237"/>
      <c r="BT227" s="1237"/>
      <c r="BU227" s="1237"/>
      <c r="BV227" s="1237"/>
      <c r="BW227" s="1237"/>
      <c r="BX227" s="1237"/>
      <c r="BY227" s="1237"/>
      <c r="BZ227" s="1237"/>
      <c r="CA227" s="1237"/>
      <c r="CB227" s="1237"/>
      <c r="CC227" s="1237"/>
      <c r="CD227" s="1237"/>
      <c r="CE227" s="1237"/>
      <c r="CF227" s="1237"/>
      <c r="CG227" s="1237"/>
      <c r="CH227" s="1237"/>
      <c r="CI227" s="1237"/>
      <c r="CJ227" s="1239">
        <f t="shared" si="18"/>
        <v>0</v>
      </c>
    </row>
    <row r="228" spans="4:88">
      <c r="D228" s="1223"/>
      <c r="E228" s="1223"/>
      <c r="F228" s="1229"/>
      <c r="G228" s="1223"/>
      <c r="H228" s="1223"/>
      <c r="I228" s="1223"/>
      <c r="J228" s="1223"/>
      <c r="K228" s="1223"/>
      <c r="L228" s="1228"/>
      <c r="M228" s="1223"/>
      <c r="N228" s="1223"/>
      <c r="O228" s="1244"/>
      <c r="P228" s="1223"/>
      <c r="Q228" s="1223"/>
      <c r="R228" s="1223"/>
      <c r="S228" s="1225"/>
      <c r="T228" s="1240"/>
      <c r="U228" s="250"/>
      <c r="V228" s="1400"/>
      <c r="W228" s="1232"/>
      <c r="X228" s="1233"/>
      <c r="Y228" s="1233"/>
      <c r="Z228" s="1233"/>
      <c r="AA228" s="1233"/>
      <c r="AB228" s="1235"/>
      <c r="AC228" s="1233"/>
      <c r="AD228" s="1235"/>
      <c r="AE228" s="1235"/>
      <c r="AF228" s="1235"/>
      <c r="AG228" s="1233"/>
      <c r="AH228" s="1233"/>
      <c r="AI228" s="1233"/>
      <c r="AJ228" s="1233"/>
      <c r="AK228" s="1233"/>
      <c r="AL228" s="1234">
        <f t="shared" si="17"/>
        <v>0</v>
      </c>
      <c r="AM228" s="1400"/>
      <c r="AN228" s="1237"/>
      <c r="AO228" s="1237"/>
      <c r="AP228" s="1237"/>
      <c r="AQ228" s="1237"/>
      <c r="AR228" s="1237"/>
      <c r="AS228" s="1237"/>
      <c r="AT228" s="1237"/>
      <c r="AU228" s="1237"/>
      <c r="AV228" s="1237"/>
      <c r="AW228" s="1237"/>
      <c r="AX228" s="1237"/>
      <c r="AY228" s="1237"/>
      <c r="AZ228" s="1237"/>
      <c r="BA228" s="1237"/>
      <c r="BB228" s="1237"/>
      <c r="BC228" s="1237"/>
      <c r="BD228" s="1237"/>
      <c r="BE228" s="1237"/>
      <c r="BF228" s="1237"/>
      <c r="BG228" s="1237"/>
      <c r="BH228" s="1237"/>
      <c r="BI228" s="1237"/>
      <c r="BJ228" s="1237"/>
      <c r="BK228" s="1237"/>
      <c r="BL228" s="1237"/>
      <c r="BM228" s="1237"/>
      <c r="BN228" s="1237"/>
      <c r="BO228" s="1237"/>
      <c r="BP228" s="1237"/>
      <c r="BQ228" s="1237"/>
      <c r="BR228" s="1237"/>
      <c r="BS228" s="1237"/>
      <c r="BT228" s="1237"/>
      <c r="BU228" s="1237"/>
      <c r="BV228" s="1237"/>
      <c r="BW228" s="1237"/>
      <c r="BX228" s="1237"/>
      <c r="BY228" s="1237"/>
      <c r="BZ228" s="1237"/>
      <c r="CA228" s="1237"/>
      <c r="CB228" s="1237"/>
      <c r="CC228" s="1237"/>
      <c r="CD228" s="1237"/>
      <c r="CE228" s="1237"/>
      <c r="CF228" s="1237"/>
      <c r="CG228" s="1237"/>
      <c r="CH228" s="1237"/>
      <c r="CI228" s="1237"/>
      <c r="CJ228" s="1239">
        <f t="shared" si="18"/>
        <v>0</v>
      </c>
    </row>
    <row r="229" spans="4:88">
      <c r="D229" s="1223"/>
      <c r="E229" s="1223"/>
      <c r="F229" s="1229"/>
      <c r="G229" s="1223"/>
      <c r="H229" s="1223"/>
      <c r="I229" s="1223"/>
      <c r="J229" s="1223"/>
      <c r="K229" s="1223"/>
      <c r="L229" s="1228"/>
      <c r="M229" s="1223"/>
      <c r="N229" s="1223"/>
      <c r="O229" s="1244"/>
      <c r="P229" s="1223"/>
      <c r="Q229" s="1223"/>
      <c r="R229" s="1223"/>
      <c r="S229" s="1225"/>
      <c r="T229" s="1240"/>
      <c r="U229" s="250"/>
      <c r="V229" s="1400"/>
      <c r="W229" s="1232"/>
      <c r="X229" s="1233"/>
      <c r="Y229" s="1233"/>
      <c r="Z229" s="1233"/>
      <c r="AA229" s="1233"/>
      <c r="AB229" s="1235"/>
      <c r="AC229" s="1233"/>
      <c r="AD229" s="1235"/>
      <c r="AE229" s="1235"/>
      <c r="AF229" s="1235"/>
      <c r="AG229" s="1233"/>
      <c r="AH229" s="1233"/>
      <c r="AI229" s="1233"/>
      <c r="AJ229" s="1233"/>
      <c r="AK229" s="1233"/>
      <c r="AL229" s="1234">
        <f t="shared" si="17"/>
        <v>0</v>
      </c>
      <c r="AM229" s="1400"/>
      <c r="AN229" s="1237"/>
      <c r="AO229" s="1237"/>
      <c r="AP229" s="1237"/>
      <c r="AQ229" s="1237"/>
      <c r="AR229" s="1237"/>
      <c r="AS229" s="1237"/>
      <c r="AT229" s="1237"/>
      <c r="AU229" s="1237"/>
      <c r="AV229" s="1237"/>
      <c r="AW229" s="1237"/>
      <c r="AX229" s="1237"/>
      <c r="AY229" s="1237"/>
      <c r="AZ229" s="1237"/>
      <c r="BA229" s="1237"/>
      <c r="BB229" s="1237"/>
      <c r="BC229" s="1237"/>
      <c r="BD229" s="1237"/>
      <c r="BE229" s="1237"/>
      <c r="BF229" s="1237"/>
      <c r="BG229" s="1237"/>
      <c r="BH229" s="1237"/>
      <c r="BI229" s="1237"/>
      <c r="BJ229" s="1237"/>
      <c r="BK229" s="1237"/>
      <c r="BL229" s="1237"/>
      <c r="BM229" s="1237"/>
      <c r="BN229" s="1237"/>
      <c r="BO229" s="1237"/>
      <c r="BP229" s="1237"/>
      <c r="BQ229" s="1237"/>
      <c r="BR229" s="1237"/>
      <c r="BS229" s="1237"/>
      <c r="BT229" s="1237"/>
      <c r="BU229" s="1237"/>
      <c r="BV229" s="1237"/>
      <c r="BW229" s="1237"/>
      <c r="BX229" s="1237"/>
      <c r="BY229" s="1237"/>
      <c r="BZ229" s="1237"/>
      <c r="CA229" s="1237"/>
      <c r="CB229" s="1237"/>
      <c r="CC229" s="1237"/>
      <c r="CD229" s="1237"/>
      <c r="CE229" s="1237"/>
      <c r="CF229" s="1237"/>
      <c r="CG229" s="1237"/>
      <c r="CH229" s="1237"/>
      <c r="CI229" s="1237"/>
      <c r="CJ229" s="1239">
        <f t="shared" si="18"/>
        <v>0</v>
      </c>
    </row>
    <row r="230" spans="4:88">
      <c r="D230" s="1223"/>
      <c r="E230" s="1223"/>
      <c r="F230" s="1229"/>
      <c r="G230" s="1223"/>
      <c r="H230" s="1223"/>
      <c r="I230" s="1223"/>
      <c r="J230" s="1223"/>
      <c r="K230" s="1223"/>
      <c r="L230" s="1228"/>
      <c r="M230" s="1223"/>
      <c r="N230" s="1223"/>
      <c r="O230" s="1244"/>
      <c r="P230" s="1223"/>
      <c r="Q230" s="1223"/>
      <c r="R230" s="1223"/>
      <c r="S230" s="1225"/>
      <c r="T230" s="1240"/>
      <c r="U230" s="250"/>
      <c r="V230" s="1400"/>
      <c r="W230" s="1232"/>
      <c r="X230" s="1233"/>
      <c r="Y230" s="1233"/>
      <c r="Z230" s="1233"/>
      <c r="AA230" s="1233"/>
      <c r="AB230" s="1235"/>
      <c r="AC230" s="1233"/>
      <c r="AD230" s="1235"/>
      <c r="AE230" s="1235"/>
      <c r="AF230" s="1235"/>
      <c r="AG230" s="1233"/>
      <c r="AH230" s="1233"/>
      <c r="AI230" s="1233"/>
      <c r="AJ230" s="1233"/>
      <c r="AK230" s="1233"/>
      <c r="AL230" s="1234">
        <f t="shared" si="17"/>
        <v>0</v>
      </c>
      <c r="AM230" s="1400"/>
      <c r="AN230" s="1237"/>
      <c r="AO230" s="1237"/>
      <c r="AP230" s="1237"/>
      <c r="AQ230" s="1237"/>
      <c r="AR230" s="1237"/>
      <c r="AS230" s="1237"/>
      <c r="AT230" s="1237"/>
      <c r="AU230" s="1237"/>
      <c r="AV230" s="1237"/>
      <c r="AW230" s="1237"/>
      <c r="AX230" s="1237"/>
      <c r="AY230" s="1237"/>
      <c r="AZ230" s="1237"/>
      <c r="BA230" s="1237"/>
      <c r="BB230" s="1237"/>
      <c r="BC230" s="1237"/>
      <c r="BD230" s="1237"/>
      <c r="BE230" s="1237"/>
      <c r="BF230" s="1237"/>
      <c r="BG230" s="1237"/>
      <c r="BH230" s="1237"/>
      <c r="BI230" s="1237"/>
      <c r="BJ230" s="1237"/>
      <c r="BK230" s="1237"/>
      <c r="BL230" s="1237"/>
      <c r="BM230" s="1237"/>
      <c r="BN230" s="1237"/>
      <c r="BO230" s="1237"/>
      <c r="BP230" s="1237"/>
      <c r="BQ230" s="1237"/>
      <c r="BR230" s="1237"/>
      <c r="BS230" s="1237"/>
      <c r="BT230" s="1237"/>
      <c r="BU230" s="1237"/>
      <c r="BV230" s="1237"/>
      <c r="BW230" s="1237"/>
      <c r="BX230" s="1237"/>
      <c r="BY230" s="1237"/>
      <c r="BZ230" s="1237"/>
      <c r="CA230" s="1237"/>
      <c r="CB230" s="1237"/>
      <c r="CC230" s="1237"/>
      <c r="CD230" s="1237"/>
      <c r="CE230" s="1237"/>
      <c r="CF230" s="1237"/>
      <c r="CG230" s="1237"/>
      <c r="CH230" s="1237"/>
      <c r="CI230" s="1237"/>
      <c r="CJ230" s="1239">
        <f t="shared" si="18"/>
        <v>0</v>
      </c>
    </row>
    <row r="231" spans="4:88">
      <c r="D231" s="1223"/>
      <c r="E231" s="1223"/>
      <c r="F231" s="1229"/>
      <c r="G231" s="1223"/>
      <c r="H231" s="1223"/>
      <c r="I231" s="1223"/>
      <c r="J231" s="1223"/>
      <c r="K231" s="1223"/>
      <c r="L231" s="1228"/>
      <c r="M231" s="1223"/>
      <c r="N231" s="1223"/>
      <c r="O231" s="1244"/>
      <c r="P231" s="1223"/>
      <c r="Q231" s="1223"/>
      <c r="R231" s="1223"/>
      <c r="S231" s="1225"/>
      <c r="T231" s="1240"/>
      <c r="U231" s="250"/>
      <c r="V231" s="1400"/>
      <c r="W231" s="1232"/>
      <c r="X231" s="1233"/>
      <c r="Y231" s="1233"/>
      <c r="Z231" s="1233"/>
      <c r="AA231" s="1233"/>
      <c r="AB231" s="1235"/>
      <c r="AC231" s="1233"/>
      <c r="AD231" s="1235"/>
      <c r="AE231" s="1235"/>
      <c r="AF231" s="1235"/>
      <c r="AG231" s="1233"/>
      <c r="AH231" s="1233"/>
      <c r="AI231" s="1233"/>
      <c r="AJ231" s="1233"/>
      <c r="AK231" s="1233"/>
      <c r="AL231" s="1234">
        <f t="shared" si="17"/>
        <v>0</v>
      </c>
      <c r="AM231" s="1400"/>
      <c r="AN231" s="1237"/>
      <c r="AO231" s="1237"/>
      <c r="AP231" s="1237"/>
      <c r="AQ231" s="1237"/>
      <c r="AR231" s="1237"/>
      <c r="AS231" s="1237"/>
      <c r="AT231" s="1237"/>
      <c r="AU231" s="1237"/>
      <c r="AV231" s="1237"/>
      <c r="AW231" s="1237"/>
      <c r="AX231" s="1237"/>
      <c r="AY231" s="1237"/>
      <c r="AZ231" s="1237"/>
      <c r="BA231" s="1237"/>
      <c r="BB231" s="1237"/>
      <c r="BC231" s="1237"/>
      <c r="BD231" s="1237"/>
      <c r="BE231" s="1237"/>
      <c r="BF231" s="1237"/>
      <c r="BG231" s="1237"/>
      <c r="BH231" s="1237"/>
      <c r="BI231" s="1237"/>
      <c r="BJ231" s="1237"/>
      <c r="BK231" s="1237"/>
      <c r="BL231" s="1237"/>
      <c r="BM231" s="1237"/>
      <c r="BN231" s="1237"/>
      <c r="BO231" s="1237"/>
      <c r="BP231" s="1237"/>
      <c r="BQ231" s="1237"/>
      <c r="BR231" s="1237"/>
      <c r="BS231" s="1237"/>
      <c r="BT231" s="1237"/>
      <c r="BU231" s="1237"/>
      <c r="BV231" s="1237"/>
      <c r="BW231" s="1237"/>
      <c r="BX231" s="1237"/>
      <c r="BY231" s="1237"/>
      <c r="BZ231" s="1237"/>
      <c r="CA231" s="1237"/>
      <c r="CB231" s="1237"/>
      <c r="CC231" s="1237"/>
      <c r="CD231" s="1237"/>
      <c r="CE231" s="1237"/>
      <c r="CF231" s="1237"/>
      <c r="CG231" s="1237"/>
      <c r="CH231" s="1237"/>
      <c r="CI231" s="1237"/>
      <c r="CJ231" s="1239">
        <f t="shared" si="18"/>
        <v>0</v>
      </c>
    </row>
    <row r="232" spans="4:88">
      <c r="D232" s="1223"/>
      <c r="E232" s="1223"/>
      <c r="F232" s="1229"/>
      <c r="G232" s="1223"/>
      <c r="H232" s="1223"/>
      <c r="I232" s="1223"/>
      <c r="J232" s="1223"/>
      <c r="K232" s="1223"/>
      <c r="L232" s="1228"/>
      <c r="M232" s="1223"/>
      <c r="N232" s="1223"/>
      <c r="O232" s="1244"/>
      <c r="P232" s="1223"/>
      <c r="Q232" s="1223"/>
      <c r="R232" s="1223"/>
      <c r="S232" s="1225"/>
      <c r="T232" s="1240"/>
      <c r="U232" s="250"/>
      <c r="V232" s="1400"/>
      <c r="W232" s="1232"/>
      <c r="X232" s="1233"/>
      <c r="Y232" s="1233"/>
      <c r="Z232" s="1233"/>
      <c r="AA232" s="1233"/>
      <c r="AB232" s="1235"/>
      <c r="AC232" s="1233"/>
      <c r="AD232" s="1235"/>
      <c r="AE232" s="1235"/>
      <c r="AF232" s="1235"/>
      <c r="AG232" s="1233"/>
      <c r="AH232" s="1233"/>
      <c r="AI232" s="1233"/>
      <c r="AJ232" s="1233"/>
      <c r="AK232" s="1233"/>
      <c r="AL232" s="1234">
        <f t="shared" si="17"/>
        <v>0</v>
      </c>
      <c r="AM232" s="1400"/>
      <c r="AN232" s="1237"/>
      <c r="AO232" s="1237"/>
      <c r="AP232" s="1237"/>
      <c r="AQ232" s="1237"/>
      <c r="AR232" s="1237"/>
      <c r="AS232" s="1237"/>
      <c r="AT232" s="1237"/>
      <c r="AU232" s="1237"/>
      <c r="AV232" s="1237"/>
      <c r="AW232" s="1237"/>
      <c r="AX232" s="1237"/>
      <c r="AY232" s="1237"/>
      <c r="AZ232" s="1237"/>
      <c r="BA232" s="1237"/>
      <c r="BB232" s="1237"/>
      <c r="BC232" s="1237"/>
      <c r="BD232" s="1237"/>
      <c r="BE232" s="1237"/>
      <c r="BF232" s="1237"/>
      <c r="BG232" s="1237"/>
      <c r="BH232" s="1237"/>
      <c r="BI232" s="1237"/>
      <c r="BJ232" s="1237"/>
      <c r="BK232" s="1237"/>
      <c r="BL232" s="1237"/>
      <c r="BM232" s="1237"/>
      <c r="BN232" s="1237"/>
      <c r="BO232" s="1237"/>
      <c r="BP232" s="1237"/>
      <c r="BQ232" s="1237"/>
      <c r="BR232" s="1237"/>
      <c r="BS232" s="1237"/>
      <c r="BT232" s="1237"/>
      <c r="BU232" s="1237"/>
      <c r="BV232" s="1237"/>
      <c r="BW232" s="1237"/>
      <c r="BX232" s="1237"/>
      <c r="BY232" s="1237"/>
      <c r="BZ232" s="1237"/>
      <c r="CA232" s="1237"/>
      <c r="CB232" s="1237"/>
      <c r="CC232" s="1237"/>
      <c r="CD232" s="1237"/>
      <c r="CE232" s="1237"/>
      <c r="CF232" s="1237"/>
      <c r="CG232" s="1237"/>
      <c r="CH232" s="1237"/>
      <c r="CI232" s="1237"/>
      <c r="CJ232" s="1239">
        <f t="shared" si="18"/>
        <v>0</v>
      </c>
    </row>
    <row r="233" spans="4:88">
      <c r="D233" s="1223"/>
      <c r="E233" s="1223"/>
      <c r="F233" s="1229"/>
      <c r="G233" s="1223"/>
      <c r="H233" s="1223"/>
      <c r="I233" s="1223"/>
      <c r="J233" s="1223"/>
      <c r="K233" s="1223"/>
      <c r="L233" s="1228"/>
      <c r="M233" s="1223"/>
      <c r="N233" s="1223"/>
      <c r="O233" s="1244"/>
      <c r="P233" s="1223"/>
      <c r="Q233" s="1223"/>
      <c r="R233" s="1223"/>
      <c r="S233" s="1225"/>
      <c r="T233" s="1240"/>
      <c r="U233" s="250"/>
      <c r="V233" s="1400"/>
      <c r="W233" s="1232"/>
      <c r="X233" s="1233"/>
      <c r="Y233" s="1233"/>
      <c r="Z233" s="1233"/>
      <c r="AA233" s="1233"/>
      <c r="AB233" s="1235"/>
      <c r="AC233" s="1233"/>
      <c r="AD233" s="1235"/>
      <c r="AE233" s="1235"/>
      <c r="AF233" s="1235"/>
      <c r="AG233" s="1233"/>
      <c r="AH233" s="1233"/>
      <c r="AI233" s="1233"/>
      <c r="AJ233" s="1233"/>
      <c r="AK233" s="1233"/>
      <c r="AL233" s="1234">
        <f t="shared" si="17"/>
        <v>0</v>
      </c>
      <c r="AM233" s="1400"/>
      <c r="AN233" s="1237"/>
      <c r="AO233" s="1237"/>
      <c r="AP233" s="1237"/>
      <c r="AQ233" s="1237"/>
      <c r="AR233" s="1237"/>
      <c r="AS233" s="1237"/>
      <c r="AT233" s="1237"/>
      <c r="AU233" s="1237"/>
      <c r="AV233" s="1237"/>
      <c r="AW233" s="1237"/>
      <c r="AX233" s="1237"/>
      <c r="AY233" s="1237"/>
      <c r="AZ233" s="1237"/>
      <c r="BA233" s="1237"/>
      <c r="BB233" s="1237"/>
      <c r="BC233" s="1237"/>
      <c r="BD233" s="1237"/>
      <c r="BE233" s="1237"/>
      <c r="BF233" s="1237"/>
      <c r="BG233" s="1237"/>
      <c r="BH233" s="1237"/>
      <c r="BI233" s="1237"/>
      <c r="BJ233" s="1237"/>
      <c r="BK233" s="1237"/>
      <c r="BL233" s="1237"/>
      <c r="BM233" s="1237"/>
      <c r="BN233" s="1237"/>
      <c r="BO233" s="1237"/>
      <c r="BP233" s="1237"/>
      <c r="BQ233" s="1237"/>
      <c r="BR233" s="1237"/>
      <c r="BS233" s="1237"/>
      <c r="BT233" s="1237"/>
      <c r="BU233" s="1237"/>
      <c r="BV233" s="1237"/>
      <c r="BW233" s="1237"/>
      <c r="BX233" s="1237"/>
      <c r="BY233" s="1237"/>
      <c r="BZ233" s="1237"/>
      <c r="CA233" s="1237"/>
      <c r="CB233" s="1237"/>
      <c r="CC233" s="1237"/>
      <c r="CD233" s="1237"/>
      <c r="CE233" s="1237"/>
      <c r="CF233" s="1237"/>
      <c r="CG233" s="1237"/>
      <c r="CH233" s="1237"/>
      <c r="CI233" s="1237"/>
      <c r="CJ233" s="1239">
        <f t="shared" si="18"/>
        <v>0</v>
      </c>
    </row>
    <row r="234" spans="4:88">
      <c r="D234" s="1223"/>
      <c r="E234" s="1223"/>
      <c r="F234" s="1229"/>
      <c r="G234" s="1223"/>
      <c r="H234" s="1223"/>
      <c r="I234" s="1223"/>
      <c r="J234" s="1223"/>
      <c r="K234" s="1223"/>
      <c r="L234" s="1228"/>
      <c r="M234" s="1223"/>
      <c r="N234" s="1223"/>
      <c r="O234" s="1244"/>
      <c r="P234" s="1223"/>
      <c r="Q234" s="1223"/>
      <c r="R234" s="1223"/>
      <c r="S234" s="1225"/>
      <c r="T234" s="1240"/>
      <c r="U234" s="250"/>
      <c r="V234" s="1400"/>
      <c r="W234" s="1232"/>
      <c r="X234" s="1233"/>
      <c r="Y234" s="1233"/>
      <c r="Z234" s="1233"/>
      <c r="AA234" s="1233"/>
      <c r="AB234" s="1235"/>
      <c r="AC234" s="1233"/>
      <c r="AD234" s="1235"/>
      <c r="AE234" s="1235"/>
      <c r="AF234" s="1235"/>
      <c r="AG234" s="1233"/>
      <c r="AH234" s="1233"/>
      <c r="AI234" s="1233"/>
      <c r="AJ234" s="1233"/>
      <c r="AK234" s="1233"/>
      <c r="AL234" s="1234">
        <f t="shared" si="17"/>
        <v>0</v>
      </c>
      <c r="AM234" s="1400"/>
      <c r="AN234" s="1237"/>
      <c r="AO234" s="1237"/>
      <c r="AP234" s="1237"/>
      <c r="AQ234" s="1237"/>
      <c r="AR234" s="1237"/>
      <c r="AS234" s="1237"/>
      <c r="AT234" s="1237"/>
      <c r="AU234" s="1237"/>
      <c r="AV234" s="1237"/>
      <c r="AW234" s="1237"/>
      <c r="AX234" s="1237"/>
      <c r="AY234" s="1237"/>
      <c r="AZ234" s="1237"/>
      <c r="BA234" s="1237"/>
      <c r="BB234" s="1237"/>
      <c r="BC234" s="1237"/>
      <c r="BD234" s="1237"/>
      <c r="BE234" s="1237"/>
      <c r="BF234" s="1237"/>
      <c r="BG234" s="1237"/>
      <c r="BH234" s="1237"/>
      <c r="BI234" s="1237"/>
      <c r="BJ234" s="1237"/>
      <c r="BK234" s="1237"/>
      <c r="BL234" s="1237"/>
      <c r="BM234" s="1237"/>
      <c r="BN234" s="1237"/>
      <c r="BO234" s="1237"/>
      <c r="BP234" s="1237"/>
      <c r="BQ234" s="1237"/>
      <c r="BR234" s="1237"/>
      <c r="BS234" s="1237"/>
      <c r="BT234" s="1237"/>
      <c r="BU234" s="1237"/>
      <c r="BV234" s="1237"/>
      <c r="BW234" s="1237"/>
      <c r="BX234" s="1237"/>
      <c r="BY234" s="1237"/>
      <c r="BZ234" s="1237"/>
      <c r="CA234" s="1237"/>
      <c r="CB234" s="1237"/>
      <c r="CC234" s="1237"/>
      <c r="CD234" s="1237"/>
      <c r="CE234" s="1237"/>
      <c r="CF234" s="1237"/>
      <c r="CG234" s="1237"/>
      <c r="CH234" s="1237"/>
      <c r="CI234" s="1237"/>
      <c r="CJ234" s="1239">
        <f t="shared" si="18"/>
        <v>0</v>
      </c>
    </row>
    <row r="235" spans="4:88">
      <c r="D235" s="1223"/>
      <c r="E235" s="1223"/>
      <c r="F235" s="1229"/>
      <c r="G235" s="1223"/>
      <c r="H235" s="1223"/>
      <c r="I235" s="1223"/>
      <c r="J235" s="1223"/>
      <c r="K235" s="1223"/>
      <c r="L235" s="1228"/>
      <c r="M235" s="1223"/>
      <c r="N235" s="1223"/>
      <c r="O235" s="1244"/>
      <c r="P235" s="1223"/>
      <c r="Q235" s="1223"/>
      <c r="R235" s="1223"/>
      <c r="S235" s="1225"/>
      <c r="T235" s="1240"/>
      <c r="U235" s="250"/>
      <c r="V235" s="1400"/>
      <c r="W235" s="1232"/>
      <c r="X235" s="1233"/>
      <c r="Y235" s="1233"/>
      <c r="Z235" s="1233"/>
      <c r="AA235" s="1233"/>
      <c r="AB235" s="1235"/>
      <c r="AC235" s="1233"/>
      <c r="AD235" s="1235"/>
      <c r="AE235" s="1235"/>
      <c r="AF235" s="1235"/>
      <c r="AG235" s="1233"/>
      <c r="AH235" s="1233"/>
      <c r="AI235" s="1233"/>
      <c r="AJ235" s="1233"/>
      <c r="AK235" s="1233"/>
      <c r="AL235" s="1234">
        <f t="shared" si="17"/>
        <v>0</v>
      </c>
      <c r="AM235" s="1400"/>
      <c r="AN235" s="1237"/>
      <c r="AO235" s="1237"/>
      <c r="AP235" s="1237"/>
      <c r="AQ235" s="1237"/>
      <c r="AR235" s="1237"/>
      <c r="AS235" s="1237"/>
      <c r="AT235" s="1237"/>
      <c r="AU235" s="1237"/>
      <c r="AV235" s="1237"/>
      <c r="AW235" s="1237"/>
      <c r="AX235" s="1237"/>
      <c r="AY235" s="1237"/>
      <c r="AZ235" s="1237"/>
      <c r="BA235" s="1237"/>
      <c r="BB235" s="1237"/>
      <c r="BC235" s="1237"/>
      <c r="BD235" s="1237"/>
      <c r="BE235" s="1237"/>
      <c r="BF235" s="1237"/>
      <c r="BG235" s="1237"/>
      <c r="BH235" s="1237"/>
      <c r="BI235" s="1237"/>
      <c r="BJ235" s="1237"/>
      <c r="BK235" s="1237"/>
      <c r="BL235" s="1237"/>
      <c r="BM235" s="1237"/>
      <c r="BN235" s="1237"/>
      <c r="BO235" s="1237"/>
      <c r="BP235" s="1237"/>
      <c r="BQ235" s="1237"/>
      <c r="BR235" s="1237"/>
      <c r="BS235" s="1237"/>
      <c r="BT235" s="1237"/>
      <c r="BU235" s="1237"/>
      <c r="BV235" s="1237"/>
      <c r="BW235" s="1237"/>
      <c r="BX235" s="1237"/>
      <c r="BY235" s="1237"/>
      <c r="BZ235" s="1237"/>
      <c r="CA235" s="1237"/>
      <c r="CB235" s="1237"/>
      <c r="CC235" s="1237"/>
      <c r="CD235" s="1237"/>
      <c r="CE235" s="1237"/>
      <c r="CF235" s="1237"/>
      <c r="CG235" s="1237"/>
      <c r="CH235" s="1237"/>
      <c r="CI235" s="1237"/>
      <c r="CJ235" s="1239">
        <f t="shared" si="18"/>
        <v>0</v>
      </c>
    </row>
    <row r="236" spans="4:88">
      <c r="D236" s="1223"/>
      <c r="E236" s="1223"/>
      <c r="F236" s="1229"/>
      <c r="G236" s="1223"/>
      <c r="H236" s="1223"/>
      <c r="I236" s="1223"/>
      <c r="J236" s="1223"/>
      <c r="K236" s="1223"/>
      <c r="L236" s="1228"/>
      <c r="M236" s="1223"/>
      <c r="N236" s="1223"/>
      <c r="O236" s="1244"/>
      <c r="P236" s="1223"/>
      <c r="Q236" s="1223"/>
      <c r="R236" s="1223"/>
      <c r="S236" s="1225"/>
      <c r="T236" s="1240"/>
      <c r="U236" s="250"/>
      <c r="V236" s="1400"/>
      <c r="W236" s="1232"/>
      <c r="X236" s="1233"/>
      <c r="Y236" s="1233"/>
      <c r="Z236" s="1233"/>
      <c r="AA236" s="1233"/>
      <c r="AB236" s="1235"/>
      <c r="AC236" s="1233"/>
      <c r="AD236" s="1235"/>
      <c r="AE236" s="1235"/>
      <c r="AF236" s="1235"/>
      <c r="AG236" s="1233"/>
      <c r="AH236" s="1233"/>
      <c r="AI236" s="1233"/>
      <c r="AJ236" s="1233"/>
      <c r="AK236" s="1233"/>
      <c r="AL236" s="1234">
        <f t="shared" si="17"/>
        <v>0</v>
      </c>
      <c r="AM236" s="1400"/>
      <c r="AN236" s="1237"/>
      <c r="AO236" s="1237"/>
      <c r="AP236" s="1237"/>
      <c r="AQ236" s="1237"/>
      <c r="AR236" s="1237"/>
      <c r="AS236" s="1237"/>
      <c r="AT236" s="1237"/>
      <c r="AU236" s="1237"/>
      <c r="AV236" s="1237"/>
      <c r="AW236" s="1237"/>
      <c r="AX236" s="1237"/>
      <c r="AY236" s="1237"/>
      <c r="AZ236" s="1237"/>
      <c r="BA236" s="1237"/>
      <c r="BB236" s="1237"/>
      <c r="BC236" s="1237"/>
      <c r="BD236" s="1237"/>
      <c r="BE236" s="1237"/>
      <c r="BF236" s="1237"/>
      <c r="BG236" s="1237"/>
      <c r="BH236" s="1237"/>
      <c r="BI236" s="1237"/>
      <c r="BJ236" s="1237"/>
      <c r="BK236" s="1237"/>
      <c r="BL236" s="1237"/>
      <c r="BM236" s="1237"/>
      <c r="BN236" s="1237"/>
      <c r="BO236" s="1237"/>
      <c r="BP236" s="1237"/>
      <c r="BQ236" s="1237"/>
      <c r="BR236" s="1237"/>
      <c r="BS236" s="1237"/>
      <c r="BT236" s="1237"/>
      <c r="BU236" s="1237"/>
      <c r="BV236" s="1237"/>
      <c r="BW236" s="1237"/>
      <c r="BX236" s="1237"/>
      <c r="BY236" s="1237"/>
      <c r="BZ236" s="1237"/>
      <c r="CA236" s="1237"/>
      <c r="CB236" s="1237"/>
      <c r="CC236" s="1237"/>
      <c r="CD236" s="1237"/>
      <c r="CE236" s="1237"/>
      <c r="CF236" s="1237"/>
      <c r="CG236" s="1237"/>
      <c r="CH236" s="1237"/>
      <c r="CI236" s="1237"/>
      <c r="CJ236" s="1239">
        <f t="shared" si="18"/>
        <v>0</v>
      </c>
    </row>
    <row r="237" spans="4:88">
      <c r="D237" s="1223"/>
      <c r="E237" s="1223"/>
      <c r="F237" s="1229"/>
      <c r="G237" s="1223"/>
      <c r="H237" s="1223"/>
      <c r="I237" s="1223"/>
      <c r="J237" s="1223"/>
      <c r="K237" s="1223"/>
      <c r="L237" s="1228"/>
      <c r="M237" s="1223"/>
      <c r="N237" s="1223"/>
      <c r="O237" s="1244"/>
      <c r="P237" s="1223"/>
      <c r="Q237" s="1223"/>
      <c r="R237" s="1223"/>
      <c r="S237" s="1225"/>
      <c r="T237" s="1240"/>
      <c r="U237" s="250"/>
      <c r="V237" s="1400"/>
      <c r="W237" s="1232"/>
      <c r="X237" s="1233"/>
      <c r="Y237" s="1233"/>
      <c r="Z237" s="1233"/>
      <c r="AA237" s="1233"/>
      <c r="AB237" s="1235"/>
      <c r="AC237" s="1233"/>
      <c r="AD237" s="1235"/>
      <c r="AE237" s="1235"/>
      <c r="AF237" s="1235"/>
      <c r="AG237" s="1233"/>
      <c r="AH237" s="1233"/>
      <c r="AI237" s="1233"/>
      <c r="AJ237" s="1233"/>
      <c r="AK237" s="1233"/>
      <c r="AL237" s="1234">
        <f t="shared" si="17"/>
        <v>0</v>
      </c>
      <c r="AM237" s="1400"/>
      <c r="AN237" s="1237"/>
      <c r="AO237" s="1237"/>
      <c r="AP237" s="1237"/>
      <c r="AQ237" s="1237"/>
      <c r="AR237" s="1237"/>
      <c r="AS237" s="1237"/>
      <c r="AT237" s="1237"/>
      <c r="AU237" s="1237"/>
      <c r="AV237" s="1237"/>
      <c r="AW237" s="1237"/>
      <c r="AX237" s="1237"/>
      <c r="AY237" s="1237"/>
      <c r="AZ237" s="1237"/>
      <c r="BA237" s="1237"/>
      <c r="BB237" s="1237"/>
      <c r="BC237" s="1237"/>
      <c r="BD237" s="1237"/>
      <c r="BE237" s="1237"/>
      <c r="BF237" s="1237"/>
      <c r="BG237" s="1237"/>
      <c r="BH237" s="1237"/>
      <c r="BI237" s="1237"/>
      <c r="BJ237" s="1237"/>
      <c r="BK237" s="1237"/>
      <c r="BL237" s="1237"/>
      <c r="BM237" s="1237"/>
      <c r="BN237" s="1237"/>
      <c r="BO237" s="1237"/>
      <c r="BP237" s="1237"/>
      <c r="BQ237" s="1237"/>
      <c r="BR237" s="1237"/>
      <c r="BS237" s="1237"/>
      <c r="BT237" s="1237"/>
      <c r="BU237" s="1237"/>
      <c r="BV237" s="1237"/>
      <c r="BW237" s="1237"/>
      <c r="BX237" s="1237"/>
      <c r="BY237" s="1237"/>
      <c r="BZ237" s="1237"/>
      <c r="CA237" s="1237"/>
      <c r="CB237" s="1237"/>
      <c r="CC237" s="1237"/>
      <c r="CD237" s="1237"/>
      <c r="CE237" s="1237"/>
      <c r="CF237" s="1237"/>
      <c r="CG237" s="1237"/>
      <c r="CH237" s="1237"/>
      <c r="CI237" s="1237"/>
      <c r="CJ237" s="1239">
        <f t="shared" si="18"/>
        <v>0</v>
      </c>
    </row>
    <row r="238" spans="4:88">
      <c r="D238" s="1223"/>
      <c r="E238" s="1223"/>
      <c r="F238" s="1229"/>
      <c r="G238" s="1223"/>
      <c r="H238" s="1223"/>
      <c r="I238" s="1223"/>
      <c r="J238" s="1223"/>
      <c r="K238" s="1223"/>
      <c r="L238" s="1228"/>
      <c r="M238" s="1223"/>
      <c r="N238" s="1223"/>
      <c r="O238" s="1244"/>
      <c r="P238" s="1223"/>
      <c r="Q238" s="1223"/>
      <c r="R238" s="1223"/>
      <c r="S238" s="1225"/>
      <c r="T238" s="1240"/>
      <c r="U238" s="250"/>
      <c r="V238" s="1400"/>
      <c r="W238" s="1232"/>
      <c r="X238" s="1233"/>
      <c r="Y238" s="1233"/>
      <c r="Z238" s="1233"/>
      <c r="AA238" s="1233"/>
      <c r="AB238" s="1235"/>
      <c r="AC238" s="1233"/>
      <c r="AD238" s="1235"/>
      <c r="AE238" s="1235"/>
      <c r="AF238" s="1235"/>
      <c r="AG238" s="1233"/>
      <c r="AH238" s="1233"/>
      <c r="AI238" s="1233"/>
      <c r="AJ238" s="1233"/>
      <c r="AK238" s="1233"/>
      <c r="AL238" s="1234">
        <f t="shared" si="17"/>
        <v>0</v>
      </c>
      <c r="AM238" s="1400"/>
      <c r="AN238" s="1237"/>
      <c r="AO238" s="1237"/>
      <c r="AP238" s="1237"/>
      <c r="AQ238" s="1237"/>
      <c r="AR238" s="1237"/>
      <c r="AS238" s="1237"/>
      <c r="AT238" s="1237"/>
      <c r="AU238" s="1237"/>
      <c r="AV238" s="1237"/>
      <c r="AW238" s="1237"/>
      <c r="AX238" s="1237"/>
      <c r="AY238" s="1237"/>
      <c r="AZ238" s="1237"/>
      <c r="BA238" s="1237"/>
      <c r="BB238" s="1237"/>
      <c r="BC238" s="1237"/>
      <c r="BD238" s="1237"/>
      <c r="BE238" s="1237"/>
      <c r="BF238" s="1237"/>
      <c r="BG238" s="1237"/>
      <c r="BH238" s="1237"/>
      <c r="BI238" s="1237"/>
      <c r="BJ238" s="1237"/>
      <c r="BK238" s="1237"/>
      <c r="BL238" s="1237"/>
      <c r="BM238" s="1237"/>
      <c r="BN238" s="1237"/>
      <c r="BO238" s="1237"/>
      <c r="BP238" s="1237"/>
      <c r="BQ238" s="1237"/>
      <c r="BR238" s="1237"/>
      <c r="BS238" s="1237"/>
      <c r="BT238" s="1237"/>
      <c r="BU238" s="1237"/>
      <c r="BV238" s="1237"/>
      <c r="BW238" s="1237"/>
      <c r="BX238" s="1237"/>
      <c r="BY238" s="1237"/>
      <c r="BZ238" s="1237"/>
      <c r="CA238" s="1237"/>
      <c r="CB238" s="1237"/>
      <c r="CC238" s="1237"/>
      <c r="CD238" s="1237"/>
      <c r="CE238" s="1237"/>
      <c r="CF238" s="1237"/>
      <c r="CG238" s="1237"/>
      <c r="CH238" s="1237"/>
      <c r="CI238" s="1237"/>
      <c r="CJ238" s="1239">
        <f t="shared" si="18"/>
        <v>0</v>
      </c>
    </row>
    <row r="239" spans="4:88">
      <c r="D239" s="1223"/>
      <c r="E239" s="1223"/>
      <c r="F239" s="1229"/>
      <c r="G239" s="1223"/>
      <c r="H239" s="1223"/>
      <c r="I239" s="1223"/>
      <c r="J239" s="1223"/>
      <c r="K239" s="1223"/>
      <c r="L239" s="1228"/>
      <c r="M239" s="1223"/>
      <c r="N239" s="1223"/>
      <c r="O239" s="1244"/>
      <c r="P239" s="1223"/>
      <c r="Q239" s="1223"/>
      <c r="R239" s="1223"/>
      <c r="S239" s="1225"/>
      <c r="T239" s="1240"/>
      <c r="U239" s="250"/>
      <c r="V239" s="1400"/>
      <c r="W239" s="1232"/>
      <c r="X239" s="1233"/>
      <c r="Y239" s="1233"/>
      <c r="Z239" s="1233"/>
      <c r="AA239" s="1233"/>
      <c r="AB239" s="1235"/>
      <c r="AC239" s="1233"/>
      <c r="AD239" s="1235"/>
      <c r="AE239" s="1235"/>
      <c r="AF239" s="1235"/>
      <c r="AG239" s="1233"/>
      <c r="AH239" s="1233"/>
      <c r="AI239" s="1233"/>
      <c r="AJ239" s="1233"/>
      <c r="AK239" s="1233"/>
      <c r="AL239" s="1234">
        <f t="shared" si="17"/>
        <v>0</v>
      </c>
      <c r="AM239" s="1400"/>
      <c r="AN239" s="1237"/>
      <c r="AO239" s="1237"/>
      <c r="AP239" s="1237"/>
      <c r="AQ239" s="1237"/>
      <c r="AR239" s="1237"/>
      <c r="AS239" s="1237"/>
      <c r="AT239" s="1237"/>
      <c r="AU239" s="1237"/>
      <c r="AV239" s="1237"/>
      <c r="AW239" s="1237"/>
      <c r="AX239" s="1237"/>
      <c r="AY239" s="1237"/>
      <c r="AZ239" s="1237"/>
      <c r="BA239" s="1237"/>
      <c r="BB239" s="1237"/>
      <c r="BC239" s="1237"/>
      <c r="BD239" s="1237"/>
      <c r="BE239" s="1237"/>
      <c r="BF239" s="1237"/>
      <c r="BG239" s="1237"/>
      <c r="BH239" s="1237"/>
      <c r="BI239" s="1237"/>
      <c r="BJ239" s="1237"/>
      <c r="BK239" s="1237"/>
      <c r="BL239" s="1237"/>
      <c r="BM239" s="1237"/>
      <c r="BN239" s="1237"/>
      <c r="BO239" s="1237"/>
      <c r="BP239" s="1237"/>
      <c r="BQ239" s="1237"/>
      <c r="BR239" s="1237"/>
      <c r="BS239" s="1237"/>
      <c r="BT239" s="1237"/>
      <c r="BU239" s="1237"/>
      <c r="BV239" s="1237"/>
      <c r="BW239" s="1237"/>
      <c r="BX239" s="1237"/>
      <c r="BY239" s="1237"/>
      <c r="BZ239" s="1237"/>
      <c r="CA239" s="1237"/>
      <c r="CB239" s="1237"/>
      <c r="CC239" s="1237"/>
      <c r="CD239" s="1237"/>
      <c r="CE239" s="1237"/>
      <c r="CF239" s="1237"/>
      <c r="CG239" s="1237"/>
      <c r="CH239" s="1237"/>
      <c r="CI239" s="1237"/>
      <c r="CJ239" s="1239">
        <f t="shared" si="18"/>
        <v>0</v>
      </c>
    </row>
    <row r="240" spans="4:88">
      <c r="D240" s="1223"/>
      <c r="E240" s="1223"/>
      <c r="F240" s="1229"/>
      <c r="G240" s="1223"/>
      <c r="H240" s="1223"/>
      <c r="I240" s="1223"/>
      <c r="J240" s="1223"/>
      <c r="K240" s="1223"/>
      <c r="L240" s="1228"/>
      <c r="M240" s="1223"/>
      <c r="N240" s="1223"/>
      <c r="O240" s="1244"/>
      <c r="P240" s="1223"/>
      <c r="Q240" s="1223"/>
      <c r="R240" s="1223"/>
      <c r="S240" s="1225"/>
      <c r="T240" s="1240"/>
      <c r="U240" s="250"/>
      <c r="V240" s="1400"/>
      <c r="W240" s="1232"/>
      <c r="X240" s="1233"/>
      <c r="Y240" s="1233"/>
      <c r="Z240" s="1233"/>
      <c r="AA240" s="1233"/>
      <c r="AB240" s="1235"/>
      <c r="AC240" s="1233"/>
      <c r="AD240" s="1235"/>
      <c r="AE240" s="1235"/>
      <c r="AF240" s="1235"/>
      <c r="AG240" s="1233"/>
      <c r="AH240" s="1233"/>
      <c r="AI240" s="1233"/>
      <c r="AJ240" s="1233"/>
      <c r="AK240" s="1233"/>
      <c r="AL240" s="1234">
        <f t="shared" si="17"/>
        <v>0</v>
      </c>
      <c r="AM240" s="1400"/>
      <c r="AN240" s="1237"/>
      <c r="AO240" s="1237"/>
      <c r="AP240" s="1237"/>
      <c r="AQ240" s="1237"/>
      <c r="AR240" s="1237"/>
      <c r="AS240" s="1237"/>
      <c r="AT240" s="1237"/>
      <c r="AU240" s="1237"/>
      <c r="AV240" s="1237"/>
      <c r="AW240" s="1237"/>
      <c r="AX240" s="1237"/>
      <c r="AY240" s="1237"/>
      <c r="AZ240" s="1237"/>
      <c r="BA240" s="1237"/>
      <c r="BB240" s="1237"/>
      <c r="BC240" s="1237"/>
      <c r="BD240" s="1237"/>
      <c r="BE240" s="1237"/>
      <c r="BF240" s="1237"/>
      <c r="BG240" s="1237"/>
      <c r="BH240" s="1237"/>
      <c r="BI240" s="1237"/>
      <c r="BJ240" s="1237"/>
      <c r="BK240" s="1237"/>
      <c r="BL240" s="1237"/>
      <c r="BM240" s="1237"/>
      <c r="BN240" s="1237"/>
      <c r="BO240" s="1237"/>
      <c r="BP240" s="1237"/>
      <c r="BQ240" s="1237"/>
      <c r="BR240" s="1237"/>
      <c r="BS240" s="1237"/>
      <c r="BT240" s="1237"/>
      <c r="BU240" s="1237"/>
      <c r="BV240" s="1237"/>
      <c r="BW240" s="1237"/>
      <c r="BX240" s="1237"/>
      <c r="BY240" s="1237"/>
      <c r="BZ240" s="1237"/>
      <c r="CA240" s="1237"/>
      <c r="CB240" s="1237"/>
      <c r="CC240" s="1237"/>
      <c r="CD240" s="1237"/>
      <c r="CE240" s="1237"/>
      <c r="CF240" s="1237"/>
      <c r="CG240" s="1237"/>
      <c r="CH240" s="1237"/>
      <c r="CI240" s="1237"/>
      <c r="CJ240" s="1239">
        <f t="shared" si="18"/>
        <v>0</v>
      </c>
    </row>
    <row r="241" spans="4:88">
      <c r="D241" s="1223"/>
      <c r="E241" s="1223"/>
      <c r="F241" s="1229"/>
      <c r="G241" s="1223"/>
      <c r="H241" s="1223"/>
      <c r="I241" s="1223"/>
      <c r="J241" s="1223"/>
      <c r="K241" s="1223"/>
      <c r="L241" s="1228"/>
      <c r="M241" s="1223"/>
      <c r="N241" s="1223"/>
      <c r="O241" s="1244"/>
      <c r="P241" s="1223"/>
      <c r="Q241" s="1223"/>
      <c r="R241" s="1223"/>
      <c r="S241" s="1225"/>
      <c r="T241" s="1240"/>
      <c r="U241" s="250"/>
      <c r="V241" s="1400"/>
      <c r="W241" s="1232"/>
      <c r="X241" s="1233"/>
      <c r="Y241" s="1233"/>
      <c r="Z241" s="1233"/>
      <c r="AA241" s="1233"/>
      <c r="AB241" s="1235"/>
      <c r="AC241" s="1233"/>
      <c r="AD241" s="1235"/>
      <c r="AE241" s="1235"/>
      <c r="AF241" s="1235"/>
      <c r="AG241" s="1233"/>
      <c r="AH241" s="1233"/>
      <c r="AI241" s="1233"/>
      <c r="AJ241" s="1233"/>
      <c r="AK241" s="1233"/>
      <c r="AL241" s="1234">
        <f t="shared" si="17"/>
        <v>0</v>
      </c>
      <c r="AM241" s="1400"/>
      <c r="AN241" s="1237"/>
      <c r="AO241" s="1237"/>
      <c r="AP241" s="1237"/>
      <c r="AQ241" s="1237"/>
      <c r="AR241" s="1237"/>
      <c r="AS241" s="1237"/>
      <c r="AT241" s="1237"/>
      <c r="AU241" s="1237"/>
      <c r="AV241" s="1237"/>
      <c r="AW241" s="1237"/>
      <c r="AX241" s="1237"/>
      <c r="AY241" s="1237"/>
      <c r="AZ241" s="1237"/>
      <c r="BA241" s="1237"/>
      <c r="BB241" s="1237"/>
      <c r="BC241" s="1237"/>
      <c r="BD241" s="1237"/>
      <c r="BE241" s="1237"/>
      <c r="BF241" s="1237"/>
      <c r="BG241" s="1237"/>
      <c r="BH241" s="1237"/>
      <c r="BI241" s="1237"/>
      <c r="BJ241" s="1237"/>
      <c r="BK241" s="1237"/>
      <c r="BL241" s="1237"/>
      <c r="BM241" s="1237"/>
      <c r="BN241" s="1237"/>
      <c r="BO241" s="1237"/>
      <c r="BP241" s="1237"/>
      <c r="BQ241" s="1237"/>
      <c r="BR241" s="1237"/>
      <c r="BS241" s="1237"/>
      <c r="BT241" s="1237"/>
      <c r="BU241" s="1237"/>
      <c r="BV241" s="1237"/>
      <c r="BW241" s="1237"/>
      <c r="BX241" s="1237"/>
      <c r="BY241" s="1237"/>
      <c r="BZ241" s="1237"/>
      <c r="CA241" s="1237"/>
      <c r="CB241" s="1237"/>
      <c r="CC241" s="1237"/>
      <c r="CD241" s="1237"/>
      <c r="CE241" s="1237"/>
      <c r="CF241" s="1237"/>
      <c r="CG241" s="1237"/>
      <c r="CH241" s="1237"/>
      <c r="CI241" s="1237"/>
      <c r="CJ241" s="1239">
        <f t="shared" si="18"/>
        <v>0</v>
      </c>
    </row>
    <row r="242" spans="4:88">
      <c r="D242" s="1223"/>
      <c r="E242" s="1223"/>
      <c r="F242" s="1229"/>
      <c r="G242" s="1223"/>
      <c r="H242" s="1223"/>
      <c r="I242" s="1223"/>
      <c r="J242" s="1223"/>
      <c r="K242" s="1223"/>
      <c r="L242" s="1228"/>
      <c r="M242" s="1223"/>
      <c r="N242" s="1223"/>
      <c r="O242" s="1244"/>
      <c r="P242" s="1223"/>
      <c r="Q242" s="1223"/>
      <c r="R242" s="1223"/>
      <c r="S242" s="1225"/>
      <c r="T242" s="1240"/>
      <c r="U242" s="250"/>
      <c r="V242" s="1400"/>
      <c r="W242" s="1232"/>
      <c r="X242" s="1233"/>
      <c r="Y242" s="1233"/>
      <c r="Z242" s="1233"/>
      <c r="AA242" s="1233"/>
      <c r="AB242" s="1235"/>
      <c r="AC242" s="1233"/>
      <c r="AD242" s="1235"/>
      <c r="AE242" s="1235"/>
      <c r="AF242" s="1235"/>
      <c r="AG242" s="1233"/>
      <c r="AH242" s="1233"/>
      <c r="AI242" s="1233"/>
      <c r="AJ242" s="1233"/>
      <c r="AK242" s="1233"/>
      <c r="AL242" s="1234">
        <f t="shared" si="17"/>
        <v>0</v>
      </c>
      <c r="AM242" s="1400"/>
      <c r="AN242" s="1237"/>
      <c r="AO242" s="1237"/>
      <c r="AP242" s="1237"/>
      <c r="AQ242" s="1237"/>
      <c r="AR242" s="1237"/>
      <c r="AS242" s="1237"/>
      <c r="AT242" s="1237"/>
      <c r="AU242" s="1237"/>
      <c r="AV242" s="1237"/>
      <c r="AW242" s="1237"/>
      <c r="AX242" s="1237"/>
      <c r="AY242" s="1237"/>
      <c r="AZ242" s="1237"/>
      <c r="BA242" s="1237"/>
      <c r="BB242" s="1237"/>
      <c r="BC242" s="1237"/>
      <c r="BD242" s="1237"/>
      <c r="BE242" s="1237"/>
      <c r="BF242" s="1237"/>
      <c r="BG242" s="1237"/>
      <c r="BH242" s="1237"/>
      <c r="BI242" s="1237"/>
      <c r="BJ242" s="1237"/>
      <c r="BK242" s="1237"/>
      <c r="BL242" s="1237"/>
      <c r="BM242" s="1237"/>
      <c r="BN242" s="1237"/>
      <c r="BO242" s="1237"/>
      <c r="BP242" s="1237"/>
      <c r="BQ242" s="1237"/>
      <c r="BR242" s="1237"/>
      <c r="BS242" s="1237"/>
      <c r="BT242" s="1237"/>
      <c r="BU242" s="1237"/>
      <c r="BV242" s="1237"/>
      <c r="BW242" s="1237"/>
      <c r="BX242" s="1237"/>
      <c r="BY242" s="1237"/>
      <c r="BZ242" s="1237"/>
      <c r="CA242" s="1237"/>
      <c r="CB242" s="1237"/>
      <c r="CC242" s="1237"/>
      <c r="CD242" s="1237"/>
      <c r="CE242" s="1237"/>
      <c r="CF242" s="1237"/>
      <c r="CG242" s="1237"/>
      <c r="CH242" s="1237"/>
      <c r="CI242" s="1237"/>
      <c r="CJ242" s="1239">
        <f t="shared" si="18"/>
        <v>0</v>
      </c>
    </row>
    <row r="243" spans="4:88">
      <c r="D243" s="1223"/>
      <c r="E243" s="1223"/>
      <c r="F243" s="1229"/>
      <c r="G243" s="1223"/>
      <c r="H243" s="1223"/>
      <c r="I243" s="1223"/>
      <c r="J243" s="1223"/>
      <c r="K243" s="1223"/>
      <c r="L243" s="1228"/>
      <c r="M243" s="1223"/>
      <c r="N243" s="1223"/>
      <c r="O243" s="1244"/>
      <c r="P243" s="1223"/>
      <c r="Q243" s="1223"/>
      <c r="R243" s="1223"/>
      <c r="S243" s="1225"/>
      <c r="T243" s="1240"/>
      <c r="U243" s="250"/>
      <c r="V243" s="1400"/>
      <c r="W243" s="1232"/>
      <c r="X243" s="1233"/>
      <c r="Y243" s="1233"/>
      <c r="Z243" s="1233"/>
      <c r="AA243" s="1233"/>
      <c r="AB243" s="1235"/>
      <c r="AC243" s="1233"/>
      <c r="AD243" s="1235"/>
      <c r="AE243" s="1235"/>
      <c r="AF243" s="1235"/>
      <c r="AG243" s="1233"/>
      <c r="AH243" s="1233"/>
      <c r="AI243" s="1233"/>
      <c r="AJ243" s="1233"/>
      <c r="AK243" s="1233"/>
      <c r="AL243" s="1234">
        <f t="shared" si="17"/>
        <v>0</v>
      </c>
      <c r="AM243" s="1400"/>
      <c r="AN243" s="1237"/>
      <c r="AO243" s="1237"/>
      <c r="AP243" s="1237"/>
      <c r="AQ243" s="1237"/>
      <c r="AR243" s="1237"/>
      <c r="AS243" s="1237"/>
      <c r="AT243" s="1237"/>
      <c r="AU243" s="1237"/>
      <c r="AV243" s="1237"/>
      <c r="AW243" s="1237"/>
      <c r="AX243" s="1237"/>
      <c r="AY243" s="1237"/>
      <c r="AZ243" s="1237"/>
      <c r="BA243" s="1237"/>
      <c r="BB243" s="1237"/>
      <c r="BC243" s="1237"/>
      <c r="BD243" s="1237"/>
      <c r="BE243" s="1237"/>
      <c r="BF243" s="1237"/>
      <c r="BG243" s="1237"/>
      <c r="BH243" s="1237"/>
      <c r="BI243" s="1237"/>
      <c r="BJ243" s="1237"/>
      <c r="BK243" s="1237"/>
      <c r="BL243" s="1237"/>
      <c r="BM243" s="1237"/>
      <c r="BN243" s="1237"/>
      <c r="BO243" s="1237"/>
      <c r="BP243" s="1237"/>
      <c r="BQ243" s="1237"/>
      <c r="BR243" s="1237"/>
      <c r="BS243" s="1237"/>
      <c r="BT243" s="1237"/>
      <c r="BU243" s="1237"/>
      <c r="BV243" s="1237"/>
      <c r="BW243" s="1237"/>
      <c r="BX243" s="1237"/>
      <c r="BY243" s="1237"/>
      <c r="BZ243" s="1237"/>
      <c r="CA243" s="1237"/>
      <c r="CB243" s="1237"/>
      <c r="CC243" s="1237"/>
      <c r="CD243" s="1237"/>
      <c r="CE243" s="1237"/>
      <c r="CF243" s="1237"/>
      <c r="CG243" s="1237"/>
      <c r="CH243" s="1237"/>
      <c r="CI243" s="1237"/>
      <c r="CJ243" s="1239">
        <f t="shared" si="18"/>
        <v>0</v>
      </c>
    </row>
    <row r="244" spans="4:88">
      <c r="D244" s="1223"/>
      <c r="E244" s="1223"/>
      <c r="F244" s="1229"/>
      <c r="G244" s="1223"/>
      <c r="H244" s="1223"/>
      <c r="I244" s="1223"/>
      <c r="J244" s="1223"/>
      <c r="K244" s="1223"/>
      <c r="L244" s="1228"/>
      <c r="M244" s="1223"/>
      <c r="N244" s="1223"/>
      <c r="O244" s="1244"/>
      <c r="P244" s="1223"/>
      <c r="Q244" s="1223"/>
      <c r="R244" s="1223"/>
      <c r="S244" s="1225"/>
      <c r="T244" s="1240"/>
      <c r="U244" s="250"/>
      <c r="V244" s="1400"/>
      <c r="W244" s="1232"/>
      <c r="X244" s="1233"/>
      <c r="Y244" s="1233"/>
      <c r="Z244" s="1233"/>
      <c r="AA244" s="1233"/>
      <c r="AB244" s="1235"/>
      <c r="AC244" s="1233"/>
      <c r="AD244" s="1235"/>
      <c r="AE244" s="1235"/>
      <c r="AF244" s="1235"/>
      <c r="AG244" s="1233"/>
      <c r="AH244" s="1233"/>
      <c r="AI244" s="1233"/>
      <c r="AJ244" s="1233"/>
      <c r="AK244" s="1233"/>
      <c r="AL244" s="1234">
        <f t="shared" si="17"/>
        <v>0</v>
      </c>
      <c r="AM244" s="1400"/>
      <c r="AN244" s="1237"/>
      <c r="AO244" s="1237"/>
      <c r="AP244" s="1237"/>
      <c r="AQ244" s="1237"/>
      <c r="AR244" s="1237"/>
      <c r="AS244" s="1237"/>
      <c r="AT244" s="1237"/>
      <c r="AU244" s="1237"/>
      <c r="AV244" s="1237"/>
      <c r="AW244" s="1237"/>
      <c r="AX244" s="1237"/>
      <c r="AY244" s="1237"/>
      <c r="AZ244" s="1237"/>
      <c r="BA244" s="1237"/>
      <c r="BB244" s="1237"/>
      <c r="BC244" s="1237"/>
      <c r="BD244" s="1237"/>
      <c r="BE244" s="1237"/>
      <c r="BF244" s="1237"/>
      <c r="BG244" s="1237"/>
      <c r="BH244" s="1237"/>
      <c r="BI244" s="1237"/>
      <c r="BJ244" s="1237"/>
      <c r="BK244" s="1237"/>
      <c r="BL244" s="1237"/>
      <c r="BM244" s="1237"/>
      <c r="BN244" s="1237"/>
      <c r="BO244" s="1237"/>
      <c r="BP244" s="1237"/>
      <c r="BQ244" s="1237"/>
      <c r="BR244" s="1237"/>
      <c r="BS244" s="1237"/>
      <c r="BT244" s="1237"/>
      <c r="BU244" s="1237"/>
      <c r="BV244" s="1237"/>
      <c r="BW244" s="1237"/>
      <c r="BX244" s="1237"/>
      <c r="BY244" s="1237"/>
      <c r="BZ244" s="1237"/>
      <c r="CA244" s="1237"/>
      <c r="CB244" s="1237"/>
      <c r="CC244" s="1237"/>
      <c r="CD244" s="1237"/>
      <c r="CE244" s="1237"/>
      <c r="CF244" s="1237"/>
      <c r="CG244" s="1237"/>
      <c r="CH244" s="1237"/>
      <c r="CI244" s="1237"/>
      <c r="CJ244" s="1239">
        <f t="shared" si="18"/>
        <v>0</v>
      </c>
    </row>
    <row r="245" spans="4:88">
      <c r="D245" s="1223"/>
      <c r="E245" s="1223"/>
      <c r="F245" s="1229"/>
      <c r="G245" s="1223"/>
      <c r="H245" s="1223"/>
      <c r="I245" s="1223"/>
      <c r="J245" s="1223"/>
      <c r="K245" s="1223"/>
      <c r="L245" s="1228"/>
      <c r="M245" s="1223"/>
      <c r="N245" s="1223"/>
      <c r="O245" s="1244"/>
      <c r="P245" s="1223"/>
      <c r="Q245" s="1223"/>
      <c r="R245" s="1223"/>
      <c r="S245" s="1225"/>
      <c r="T245" s="1240"/>
      <c r="U245" s="250"/>
      <c r="V245" s="1400"/>
      <c r="W245" s="1232"/>
      <c r="X245" s="1233"/>
      <c r="Y245" s="1233"/>
      <c r="Z245" s="1233"/>
      <c r="AA245" s="1233"/>
      <c r="AB245" s="1235"/>
      <c r="AC245" s="1233"/>
      <c r="AD245" s="1235"/>
      <c r="AE245" s="1235"/>
      <c r="AF245" s="1235"/>
      <c r="AG245" s="1233"/>
      <c r="AH245" s="1233"/>
      <c r="AI245" s="1233"/>
      <c r="AJ245" s="1233"/>
      <c r="AK245" s="1233"/>
      <c r="AL245" s="1234">
        <f t="shared" si="17"/>
        <v>0</v>
      </c>
      <c r="AM245" s="1400"/>
      <c r="AN245" s="1237"/>
      <c r="AO245" s="1237"/>
      <c r="AP245" s="1237"/>
      <c r="AQ245" s="1237"/>
      <c r="AR245" s="1237"/>
      <c r="AS245" s="1237"/>
      <c r="AT245" s="1237"/>
      <c r="AU245" s="1237"/>
      <c r="AV245" s="1237"/>
      <c r="AW245" s="1237"/>
      <c r="AX245" s="1237"/>
      <c r="AY245" s="1237"/>
      <c r="AZ245" s="1237"/>
      <c r="BA245" s="1237"/>
      <c r="BB245" s="1237"/>
      <c r="BC245" s="1237"/>
      <c r="BD245" s="1237"/>
      <c r="BE245" s="1237"/>
      <c r="BF245" s="1237"/>
      <c r="BG245" s="1237"/>
      <c r="BH245" s="1237"/>
      <c r="BI245" s="1237"/>
      <c r="BJ245" s="1237"/>
      <c r="BK245" s="1237"/>
      <c r="BL245" s="1237"/>
      <c r="BM245" s="1237"/>
      <c r="BN245" s="1237"/>
      <c r="BO245" s="1237"/>
      <c r="BP245" s="1237"/>
      <c r="BQ245" s="1237"/>
      <c r="BR245" s="1237"/>
      <c r="BS245" s="1237"/>
      <c r="BT245" s="1237"/>
      <c r="BU245" s="1237"/>
      <c r="BV245" s="1237"/>
      <c r="BW245" s="1237"/>
      <c r="BX245" s="1237"/>
      <c r="BY245" s="1237"/>
      <c r="BZ245" s="1237"/>
      <c r="CA245" s="1237"/>
      <c r="CB245" s="1237"/>
      <c r="CC245" s="1237"/>
      <c r="CD245" s="1237"/>
      <c r="CE245" s="1237"/>
      <c r="CF245" s="1237"/>
      <c r="CG245" s="1237"/>
      <c r="CH245" s="1237"/>
      <c r="CI245" s="1237"/>
      <c r="CJ245" s="1239">
        <f t="shared" si="18"/>
        <v>0</v>
      </c>
    </row>
    <row r="246" spans="4:88">
      <c r="D246" s="1223"/>
      <c r="E246" s="1223"/>
      <c r="F246" s="1229"/>
      <c r="G246" s="1223"/>
      <c r="H246" s="1223"/>
      <c r="I246" s="1223"/>
      <c r="J246" s="1223"/>
      <c r="K246" s="1223"/>
      <c r="L246" s="1228"/>
      <c r="M246" s="1223"/>
      <c r="N246" s="1223"/>
      <c r="O246" s="1244"/>
      <c r="P246" s="1223"/>
      <c r="Q246" s="1223"/>
      <c r="R246" s="1223"/>
      <c r="S246" s="1225"/>
      <c r="T246" s="1240"/>
      <c r="U246" s="250"/>
      <c r="V246" s="1400"/>
      <c r="W246" s="1232"/>
      <c r="X246" s="1233"/>
      <c r="Y246" s="1233"/>
      <c r="Z246" s="1233"/>
      <c r="AA246" s="1233"/>
      <c r="AB246" s="1235"/>
      <c r="AC246" s="1233"/>
      <c r="AD246" s="1235"/>
      <c r="AE246" s="1235"/>
      <c r="AF246" s="1235"/>
      <c r="AG246" s="1233"/>
      <c r="AH246" s="1233"/>
      <c r="AI246" s="1233"/>
      <c r="AJ246" s="1233"/>
      <c r="AK246" s="1233"/>
      <c r="AL246" s="1234">
        <f t="shared" si="17"/>
        <v>0</v>
      </c>
      <c r="AM246" s="1400"/>
      <c r="AN246" s="1237"/>
      <c r="AO246" s="1237"/>
      <c r="AP246" s="1237"/>
      <c r="AQ246" s="1237"/>
      <c r="AR246" s="1237"/>
      <c r="AS246" s="1237"/>
      <c r="AT246" s="1237"/>
      <c r="AU246" s="1237"/>
      <c r="AV246" s="1237"/>
      <c r="AW246" s="1237"/>
      <c r="AX246" s="1237"/>
      <c r="AY246" s="1237"/>
      <c r="AZ246" s="1237"/>
      <c r="BA246" s="1237"/>
      <c r="BB246" s="1237"/>
      <c r="BC246" s="1237"/>
      <c r="BD246" s="1237"/>
      <c r="BE246" s="1237"/>
      <c r="BF246" s="1237"/>
      <c r="BG246" s="1237"/>
      <c r="BH246" s="1237"/>
      <c r="BI246" s="1237"/>
      <c r="BJ246" s="1237"/>
      <c r="BK246" s="1237"/>
      <c r="BL246" s="1237"/>
      <c r="BM246" s="1237"/>
      <c r="BN246" s="1237"/>
      <c r="BO246" s="1237"/>
      <c r="BP246" s="1237"/>
      <c r="BQ246" s="1237"/>
      <c r="BR246" s="1237"/>
      <c r="BS246" s="1237"/>
      <c r="BT246" s="1237"/>
      <c r="BU246" s="1237"/>
      <c r="BV246" s="1237"/>
      <c r="BW246" s="1237"/>
      <c r="BX246" s="1237"/>
      <c r="BY246" s="1237"/>
      <c r="BZ246" s="1237"/>
      <c r="CA246" s="1237"/>
      <c r="CB246" s="1237"/>
      <c r="CC246" s="1237"/>
      <c r="CD246" s="1237"/>
      <c r="CE246" s="1237"/>
      <c r="CF246" s="1237"/>
      <c r="CG246" s="1237"/>
      <c r="CH246" s="1237"/>
      <c r="CI246" s="1237"/>
      <c r="CJ246" s="1239">
        <f t="shared" si="18"/>
        <v>0</v>
      </c>
    </row>
    <row r="247" spans="4:88">
      <c r="D247" s="1223"/>
      <c r="E247" s="1223"/>
      <c r="F247" s="1229"/>
      <c r="G247" s="1223"/>
      <c r="H247" s="1223"/>
      <c r="I247" s="1223"/>
      <c r="J247" s="1223"/>
      <c r="K247" s="1223"/>
      <c r="L247" s="1228"/>
      <c r="M247" s="1223"/>
      <c r="N247" s="1223"/>
      <c r="O247" s="1244"/>
      <c r="P247" s="1223"/>
      <c r="Q247" s="1223"/>
      <c r="R247" s="1223"/>
      <c r="S247" s="1225"/>
      <c r="T247" s="1240"/>
      <c r="U247" s="250"/>
      <c r="V247" s="1400"/>
      <c r="W247" s="1232"/>
      <c r="X247" s="1233"/>
      <c r="Y247" s="1233"/>
      <c r="Z247" s="1233"/>
      <c r="AA247" s="1233"/>
      <c r="AB247" s="1235"/>
      <c r="AC247" s="1233"/>
      <c r="AD247" s="1235"/>
      <c r="AE247" s="1235"/>
      <c r="AF247" s="1235"/>
      <c r="AG247" s="1233"/>
      <c r="AH247" s="1233"/>
      <c r="AI247" s="1233"/>
      <c r="AJ247" s="1233"/>
      <c r="AK247" s="1233"/>
      <c r="AL247" s="1234">
        <f t="shared" si="17"/>
        <v>0</v>
      </c>
      <c r="AM247" s="1400"/>
      <c r="AN247" s="1237"/>
      <c r="AO247" s="1237"/>
      <c r="AP247" s="1237"/>
      <c r="AQ247" s="1237"/>
      <c r="AR247" s="1237"/>
      <c r="AS247" s="1237"/>
      <c r="AT247" s="1237"/>
      <c r="AU247" s="1237"/>
      <c r="AV247" s="1237"/>
      <c r="AW247" s="1237"/>
      <c r="AX247" s="1237"/>
      <c r="AY247" s="1237"/>
      <c r="AZ247" s="1237"/>
      <c r="BA247" s="1237"/>
      <c r="BB247" s="1237"/>
      <c r="BC247" s="1237"/>
      <c r="BD247" s="1237"/>
      <c r="BE247" s="1237"/>
      <c r="BF247" s="1237"/>
      <c r="BG247" s="1237"/>
      <c r="BH247" s="1237"/>
      <c r="BI247" s="1237"/>
      <c r="BJ247" s="1237"/>
      <c r="BK247" s="1237"/>
      <c r="BL247" s="1237"/>
      <c r="BM247" s="1237"/>
      <c r="BN247" s="1237"/>
      <c r="BO247" s="1237"/>
      <c r="BP247" s="1237"/>
      <c r="BQ247" s="1237"/>
      <c r="BR247" s="1237"/>
      <c r="BS247" s="1237"/>
      <c r="BT247" s="1237"/>
      <c r="BU247" s="1237"/>
      <c r="BV247" s="1237"/>
      <c r="BW247" s="1237"/>
      <c r="BX247" s="1237"/>
      <c r="BY247" s="1237"/>
      <c r="BZ247" s="1237"/>
      <c r="CA247" s="1237"/>
      <c r="CB247" s="1237"/>
      <c r="CC247" s="1237"/>
      <c r="CD247" s="1237"/>
      <c r="CE247" s="1237"/>
      <c r="CF247" s="1237"/>
      <c r="CG247" s="1237"/>
      <c r="CH247" s="1237"/>
      <c r="CI247" s="1237"/>
      <c r="CJ247" s="1239">
        <f t="shared" si="18"/>
        <v>0</v>
      </c>
    </row>
    <row r="248" spans="4:88">
      <c r="D248" s="1223"/>
      <c r="E248" s="1223"/>
      <c r="F248" s="1229"/>
      <c r="G248" s="1223"/>
      <c r="H248" s="1223"/>
      <c r="I248" s="1223"/>
      <c r="J248" s="1223"/>
      <c r="K248" s="1223"/>
      <c r="L248" s="1228"/>
      <c r="M248" s="1223"/>
      <c r="N248" s="1223"/>
      <c r="O248" s="1244"/>
      <c r="P248" s="1223"/>
      <c r="Q248" s="1223"/>
      <c r="R248" s="1223"/>
      <c r="S248" s="1225"/>
      <c r="T248" s="1240"/>
      <c r="U248" s="250"/>
      <c r="V248" s="1400"/>
      <c r="W248" s="1232"/>
      <c r="X248" s="1233"/>
      <c r="Y248" s="1233"/>
      <c r="Z248" s="1233"/>
      <c r="AA248" s="1233"/>
      <c r="AB248" s="1235"/>
      <c r="AC248" s="1233"/>
      <c r="AD248" s="1235"/>
      <c r="AE248" s="1235"/>
      <c r="AF248" s="1235"/>
      <c r="AG248" s="1233"/>
      <c r="AH248" s="1233"/>
      <c r="AI248" s="1233"/>
      <c r="AJ248" s="1233"/>
      <c r="AK248" s="1233"/>
      <c r="AL248" s="1234">
        <f t="shared" si="17"/>
        <v>0</v>
      </c>
      <c r="AM248" s="1400"/>
      <c r="AN248" s="1237"/>
      <c r="AO248" s="1237"/>
      <c r="AP248" s="1237"/>
      <c r="AQ248" s="1237"/>
      <c r="AR248" s="1237"/>
      <c r="AS248" s="1237"/>
      <c r="AT248" s="1237"/>
      <c r="AU248" s="1237"/>
      <c r="AV248" s="1237"/>
      <c r="AW248" s="1237"/>
      <c r="AX248" s="1237"/>
      <c r="AY248" s="1237"/>
      <c r="AZ248" s="1237"/>
      <c r="BA248" s="1237"/>
      <c r="BB248" s="1237"/>
      <c r="BC248" s="1237"/>
      <c r="BD248" s="1237"/>
      <c r="BE248" s="1237"/>
      <c r="BF248" s="1237"/>
      <c r="BG248" s="1237"/>
      <c r="BH248" s="1237"/>
      <c r="BI248" s="1237"/>
      <c r="BJ248" s="1237"/>
      <c r="BK248" s="1237"/>
      <c r="BL248" s="1237"/>
      <c r="BM248" s="1237"/>
      <c r="BN248" s="1237"/>
      <c r="BO248" s="1237"/>
      <c r="BP248" s="1237"/>
      <c r="BQ248" s="1237"/>
      <c r="BR248" s="1237"/>
      <c r="BS248" s="1237"/>
      <c r="BT248" s="1237"/>
      <c r="BU248" s="1237"/>
      <c r="BV248" s="1237"/>
      <c r="BW248" s="1237"/>
      <c r="BX248" s="1237"/>
      <c r="BY248" s="1237"/>
      <c r="BZ248" s="1237"/>
      <c r="CA248" s="1237"/>
      <c r="CB248" s="1237"/>
      <c r="CC248" s="1237"/>
      <c r="CD248" s="1237"/>
      <c r="CE248" s="1237"/>
      <c r="CF248" s="1237"/>
      <c r="CG248" s="1237"/>
      <c r="CH248" s="1237"/>
      <c r="CI248" s="1237"/>
      <c r="CJ248" s="1239">
        <f t="shared" si="18"/>
        <v>0</v>
      </c>
    </row>
    <row r="249" spans="4:88">
      <c r="D249" s="1223"/>
      <c r="E249" s="1223"/>
      <c r="F249" s="1229"/>
      <c r="G249" s="1223"/>
      <c r="H249" s="1223"/>
      <c r="I249" s="1223"/>
      <c r="J249" s="1223"/>
      <c r="K249" s="1223"/>
      <c r="L249" s="1228"/>
      <c r="M249" s="1223"/>
      <c r="N249" s="1223"/>
      <c r="O249" s="1244"/>
      <c r="P249" s="1223"/>
      <c r="Q249" s="1223"/>
      <c r="R249" s="1223"/>
      <c r="S249" s="1225"/>
      <c r="T249" s="1240"/>
      <c r="U249" s="250"/>
      <c r="V249" s="1400"/>
      <c r="W249" s="1232"/>
      <c r="X249" s="1233"/>
      <c r="Y249" s="1233"/>
      <c r="Z249" s="1233"/>
      <c r="AA249" s="1233"/>
      <c r="AB249" s="1235"/>
      <c r="AC249" s="1233"/>
      <c r="AD249" s="1235"/>
      <c r="AE249" s="1235"/>
      <c r="AF249" s="1235"/>
      <c r="AG249" s="1233"/>
      <c r="AH249" s="1233"/>
      <c r="AI249" s="1233"/>
      <c r="AJ249" s="1233"/>
      <c r="AK249" s="1233"/>
      <c r="AL249" s="1234">
        <f t="shared" si="17"/>
        <v>0</v>
      </c>
      <c r="AM249" s="1400"/>
      <c r="AN249" s="1237"/>
      <c r="AO249" s="1237"/>
      <c r="AP249" s="1237"/>
      <c r="AQ249" s="1237"/>
      <c r="AR249" s="1237"/>
      <c r="AS249" s="1237"/>
      <c r="AT249" s="1237"/>
      <c r="AU249" s="1237"/>
      <c r="AV249" s="1237"/>
      <c r="AW249" s="1237"/>
      <c r="AX249" s="1237"/>
      <c r="AY249" s="1237"/>
      <c r="AZ249" s="1237"/>
      <c r="BA249" s="1237"/>
      <c r="BB249" s="1237"/>
      <c r="BC249" s="1237"/>
      <c r="BD249" s="1237"/>
      <c r="BE249" s="1237"/>
      <c r="BF249" s="1237"/>
      <c r="BG249" s="1237"/>
      <c r="BH249" s="1237"/>
      <c r="BI249" s="1237"/>
      <c r="BJ249" s="1237"/>
      <c r="BK249" s="1237"/>
      <c r="BL249" s="1237"/>
      <c r="BM249" s="1237"/>
      <c r="BN249" s="1237"/>
      <c r="BO249" s="1237"/>
      <c r="BP249" s="1237"/>
      <c r="BQ249" s="1237"/>
      <c r="BR249" s="1237"/>
      <c r="BS249" s="1237"/>
      <c r="BT249" s="1237"/>
      <c r="BU249" s="1237"/>
      <c r="BV249" s="1237"/>
      <c r="BW249" s="1237"/>
      <c r="BX249" s="1237"/>
      <c r="BY249" s="1237"/>
      <c r="BZ249" s="1237"/>
      <c r="CA249" s="1237"/>
      <c r="CB249" s="1237"/>
      <c r="CC249" s="1237"/>
      <c r="CD249" s="1237"/>
      <c r="CE249" s="1237"/>
      <c r="CF249" s="1237"/>
      <c r="CG249" s="1237"/>
      <c r="CH249" s="1237"/>
      <c r="CI249" s="1237"/>
      <c r="CJ249" s="1239">
        <f t="shared" si="18"/>
        <v>0</v>
      </c>
    </row>
    <row r="250" spans="4:88">
      <c r="D250" s="1223"/>
      <c r="E250" s="1223"/>
      <c r="F250" s="1229"/>
      <c r="G250" s="1223"/>
      <c r="H250" s="1223"/>
      <c r="I250" s="1223"/>
      <c r="J250" s="1223"/>
      <c r="K250" s="1223"/>
      <c r="L250" s="1228"/>
      <c r="M250" s="1223"/>
      <c r="N250" s="1223"/>
      <c r="O250" s="1244"/>
      <c r="P250" s="1223"/>
      <c r="Q250" s="1223"/>
      <c r="R250" s="1223"/>
      <c r="S250" s="1225"/>
      <c r="T250" s="1240"/>
      <c r="U250" s="250"/>
      <c r="V250" s="1400"/>
      <c r="W250" s="1232"/>
      <c r="X250" s="1233"/>
      <c r="Y250" s="1233"/>
      <c r="Z250" s="1233"/>
      <c r="AA250" s="1233"/>
      <c r="AB250" s="1235"/>
      <c r="AC250" s="1233"/>
      <c r="AD250" s="1235"/>
      <c r="AE250" s="1235"/>
      <c r="AF250" s="1235"/>
      <c r="AG250" s="1233"/>
      <c r="AH250" s="1233"/>
      <c r="AI250" s="1233"/>
      <c r="AJ250" s="1233"/>
      <c r="AK250" s="1233"/>
      <c r="AL250" s="1234">
        <f t="shared" si="17"/>
        <v>0</v>
      </c>
      <c r="AM250" s="1400"/>
      <c r="AN250" s="1237"/>
      <c r="AO250" s="1237"/>
      <c r="AP250" s="1237"/>
      <c r="AQ250" s="1237"/>
      <c r="AR250" s="1237"/>
      <c r="AS250" s="1237"/>
      <c r="AT250" s="1237"/>
      <c r="AU250" s="1237"/>
      <c r="AV250" s="1237"/>
      <c r="AW250" s="1237"/>
      <c r="AX250" s="1237"/>
      <c r="AY250" s="1237"/>
      <c r="AZ250" s="1237"/>
      <c r="BA250" s="1237"/>
      <c r="BB250" s="1237"/>
      <c r="BC250" s="1237"/>
      <c r="BD250" s="1237"/>
      <c r="BE250" s="1237"/>
      <c r="BF250" s="1237"/>
      <c r="BG250" s="1237"/>
      <c r="BH250" s="1237"/>
      <c r="BI250" s="1237"/>
      <c r="BJ250" s="1237"/>
      <c r="BK250" s="1237"/>
      <c r="BL250" s="1237"/>
      <c r="BM250" s="1237"/>
      <c r="BN250" s="1237"/>
      <c r="BO250" s="1237"/>
      <c r="BP250" s="1237"/>
      <c r="BQ250" s="1237"/>
      <c r="BR250" s="1237"/>
      <c r="BS250" s="1237"/>
      <c r="BT250" s="1237"/>
      <c r="BU250" s="1237"/>
      <c r="BV250" s="1237"/>
      <c r="BW250" s="1237"/>
      <c r="BX250" s="1237"/>
      <c r="BY250" s="1237"/>
      <c r="BZ250" s="1237"/>
      <c r="CA250" s="1237"/>
      <c r="CB250" s="1237"/>
      <c r="CC250" s="1237"/>
      <c r="CD250" s="1237"/>
      <c r="CE250" s="1237"/>
      <c r="CF250" s="1237"/>
      <c r="CG250" s="1237"/>
      <c r="CH250" s="1237"/>
      <c r="CI250" s="1237"/>
      <c r="CJ250" s="1239">
        <f t="shared" si="18"/>
        <v>0</v>
      </c>
    </row>
    <row r="251" spans="4:88">
      <c r="D251" s="1223"/>
      <c r="E251" s="1223"/>
      <c r="F251" s="1229"/>
      <c r="G251" s="1223"/>
      <c r="H251" s="1223"/>
      <c r="I251" s="1223"/>
      <c r="J251" s="1223"/>
      <c r="K251" s="1223"/>
      <c r="L251" s="1228"/>
      <c r="M251" s="1223"/>
      <c r="N251" s="1223"/>
      <c r="O251" s="1244"/>
      <c r="P251" s="1223"/>
      <c r="Q251" s="1223"/>
      <c r="R251" s="1223"/>
      <c r="S251" s="1225"/>
      <c r="T251" s="1240"/>
      <c r="U251" s="250"/>
      <c r="V251" s="1400"/>
      <c r="W251" s="1232"/>
      <c r="X251" s="1233"/>
      <c r="Y251" s="1233"/>
      <c r="Z251" s="1233"/>
      <c r="AA251" s="1233"/>
      <c r="AB251" s="1235"/>
      <c r="AC251" s="1233"/>
      <c r="AD251" s="1235"/>
      <c r="AE251" s="1235"/>
      <c r="AF251" s="1235"/>
      <c r="AG251" s="1233"/>
      <c r="AH251" s="1233"/>
      <c r="AI251" s="1233"/>
      <c r="AJ251" s="1233"/>
      <c r="AK251" s="1233"/>
      <c r="AL251" s="1234">
        <f t="shared" si="17"/>
        <v>0</v>
      </c>
      <c r="AM251" s="1400"/>
      <c r="AN251" s="1237"/>
      <c r="AO251" s="1237"/>
      <c r="AP251" s="1237"/>
      <c r="AQ251" s="1237"/>
      <c r="AR251" s="1237"/>
      <c r="AS251" s="1237"/>
      <c r="AT251" s="1237"/>
      <c r="AU251" s="1237"/>
      <c r="AV251" s="1237"/>
      <c r="AW251" s="1237"/>
      <c r="AX251" s="1237"/>
      <c r="AY251" s="1237"/>
      <c r="AZ251" s="1237"/>
      <c r="BA251" s="1237"/>
      <c r="BB251" s="1237"/>
      <c r="BC251" s="1237"/>
      <c r="BD251" s="1237"/>
      <c r="BE251" s="1237"/>
      <c r="BF251" s="1237"/>
      <c r="BG251" s="1237"/>
      <c r="BH251" s="1237"/>
      <c r="BI251" s="1237"/>
      <c r="BJ251" s="1237"/>
      <c r="BK251" s="1237"/>
      <c r="BL251" s="1237"/>
      <c r="BM251" s="1237"/>
      <c r="BN251" s="1237"/>
      <c r="BO251" s="1237"/>
      <c r="BP251" s="1237"/>
      <c r="BQ251" s="1237"/>
      <c r="BR251" s="1237"/>
      <c r="BS251" s="1237"/>
      <c r="BT251" s="1237"/>
      <c r="BU251" s="1237"/>
      <c r="BV251" s="1237"/>
      <c r="BW251" s="1237"/>
      <c r="BX251" s="1237"/>
      <c r="BY251" s="1237"/>
      <c r="BZ251" s="1237"/>
      <c r="CA251" s="1237"/>
      <c r="CB251" s="1237"/>
      <c r="CC251" s="1237"/>
      <c r="CD251" s="1237"/>
      <c r="CE251" s="1237"/>
      <c r="CF251" s="1237"/>
      <c r="CG251" s="1237"/>
      <c r="CH251" s="1237"/>
      <c r="CI251" s="1237"/>
      <c r="CJ251" s="1239">
        <f t="shared" si="18"/>
        <v>0</v>
      </c>
    </row>
    <row r="252" spans="4:88">
      <c r="D252" s="1223"/>
      <c r="E252" s="1223"/>
      <c r="F252" s="1229"/>
      <c r="G252" s="1223"/>
      <c r="H252" s="1223"/>
      <c r="I252" s="1223"/>
      <c r="J252" s="1223"/>
      <c r="K252" s="1223"/>
      <c r="L252" s="1228"/>
      <c r="M252" s="1223"/>
      <c r="N252" s="1223"/>
      <c r="O252" s="1244"/>
      <c r="P252" s="1223"/>
      <c r="Q252" s="1223"/>
      <c r="R252" s="1223"/>
      <c r="S252" s="1225"/>
      <c r="T252" s="1240"/>
      <c r="U252" s="250"/>
      <c r="V252" s="1400"/>
      <c r="W252" s="1232"/>
      <c r="X252" s="1233"/>
      <c r="Y252" s="1233"/>
      <c r="Z252" s="1233"/>
      <c r="AA252" s="1233"/>
      <c r="AB252" s="1235"/>
      <c r="AC252" s="1233"/>
      <c r="AD252" s="1235"/>
      <c r="AE252" s="1235"/>
      <c r="AF252" s="1235"/>
      <c r="AG252" s="1233"/>
      <c r="AH252" s="1233"/>
      <c r="AI252" s="1233"/>
      <c r="AJ252" s="1233"/>
      <c r="AK252" s="1233"/>
      <c r="AL252" s="1234">
        <f t="shared" si="17"/>
        <v>0</v>
      </c>
      <c r="AM252" s="1400"/>
      <c r="AN252" s="1237"/>
      <c r="AO252" s="1237"/>
      <c r="AP252" s="1237"/>
      <c r="AQ252" s="1237"/>
      <c r="AR252" s="1237"/>
      <c r="AS252" s="1237"/>
      <c r="AT252" s="1237"/>
      <c r="AU252" s="1237"/>
      <c r="AV252" s="1237"/>
      <c r="AW252" s="1237"/>
      <c r="AX252" s="1237"/>
      <c r="AY252" s="1237"/>
      <c r="AZ252" s="1237"/>
      <c r="BA252" s="1237"/>
      <c r="BB252" s="1237"/>
      <c r="BC252" s="1237"/>
      <c r="BD252" s="1237"/>
      <c r="BE252" s="1237"/>
      <c r="BF252" s="1237"/>
      <c r="BG252" s="1237"/>
      <c r="BH252" s="1237"/>
      <c r="BI252" s="1237"/>
      <c r="BJ252" s="1237"/>
      <c r="BK252" s="1237"/>
      <c r="BL252" s="1237"/>
      <c r="BM252" s="1237"/>
      <c r="BN252" s="1237"/>
      <c r="BO252" s="1237"/>
      <c r="BP252" s="1237"/>
      <c r="BQ252" s="1237"/>
      <c r="BR252" s="1237"/>
      <c r="BS252" s="1237"/>
      <c r="BT252" s="1237"/>
      <c r="BU252" s="1237"/>
      <c r="BV252" s="1237"/>
      <c r="BW252" s="1237"/>
      <c r="BX252" s="1237"/>
      <c r="BY252" s="1237"/>
      <c r="BZ252" s="1237"/>
      <c r="CA252" s="1237"/>
      <c r="CB252" s="1237"/>
      <c r="CC252" s="1237"/>
      <c r="CD252" s="1237"/>
      <c r="CE252" s="1237"/>
      <c r="CF252" s="1237"/>
      <c r="CG252" s="1237"/>
      <c r="CH252" s="1237"/>
      <c r="CI252" s="1237"/>
      <c r="CJ252" s="1239">
        <f t="shared" si="18"/>
        <v>0</v>
      </c>
    </row>
    <row r="253" spans="4:88">
      <c r="D253" s="1223"/>
      <c r="E253" s="1223"/>
      <c r="F253" s="1229"/>
      <c r="G253" s="1223"/>
      <c r="H253" s="1223"/>
      <c r="I253" s="1223"/>
      <c r="J253" s="1223"/>
      <c r="K253" s="1223"/>
      <c r="L253" s="1228"/>
      <c r="M253" s="1223"/>
      <c r="N253" s="1223"/>
      <c r="O253" s="1244"/>
      <c r="P253" s="1223"/>
      <c r="Q253" s="1223"/>
      <c r="R253" s="1223"/>
      <c r="S253" s="1225"/>
      <c r="T253" s="1240"/>
      <c r="U253" s="250"/>
      <c r="V253" s="1400"/>
      <c r="W253" s="1232"/>
      <c r="X253" s="1233"/>
      <c r="Y253" s="1233"/>
      <c r="Z253" s="1233"/>
      <c r="AA253" s="1233"/>
      <c r="AB253" s="1235"/>
      <c r="AC253" s="1233"/>
      <c r="AD253" s="1235"/>
      <c r="AE253" s="1235"/>
      <c r="AF253" s="1235"/>
      <c r="AG253" s="1233"/>
      <c r="AH253" s="1233"/>
      <c r="AI253" s="1233"/>
      <c r="AJ253" s="1233"/>
      <c r="AK253" s="1233"/>
      <c r="AL253" s="1234">
        <f t="shared" si="17"/>
        <v>0</v>
      </c>
      <c r="AM253" s="1400"/>
      <c r="AN253" s="1237"/>
      <c r="AO253" s="1237"/>
      <c r="AP253" s="1237"/>
      <c r="AQ253" s="1237"/>
      <c r="AR253" s="1237"/>
      <c r="AS253" s="1237"/>
      <c r="AT253" s="1237"/>
      <c r="AU253" s="1237"/>
      <c r="AV253" s="1237"/>
      <c r="AW253" s="1237"/>
      <c r="AX253" s="1237"/>
      <c r="AY253" s="1237"/>
      <c r="AZ253" s="1237"/>
      <c r="BA253" s="1237"/>
      <c r="BB253" s="1237"/>
      <c r="BC253" s="1237"/>
      <c r="BD253" s="1237"/>
      <c r="BE253" s="1237"/>
      <c r="BF253" s="1237"/>
      <c r="BG253" s="1237"/>
      <c r="BH253" s="1237"/>
      <c r="BI253" s="1237"/>
      <c r="BJ253" s="1237"/>
      <c r="BK253" s="1237"/>
      <c r="BL253" s="1237"/>
      <c r="BM253" s="1237"/>
      <c r="BN253" s="1237"/>
      <c r="BO253" s="1237"/>
      <c r="BP253" s="1237"/>
      <c r="BQ253" s="1237"/>
      <c r="BR253" s="1237"/>
      <c r="BS253" s="1237"/>
      <c r="BT253" s="1237"/>
      <c r="BU253" s="1237"/>
      <c r="BV253" s="1237"/>
      <c r="BW253" s="1237"/>
      <c r="BX253" s="1237"/>
      <c r="BY253" s="1237"/>
      <c r="BZ253" s="1237"/>
      <c r="CA253" s="1237"/>
      <c r="CB253" s="1237"/>
      <c r="CC253" s="1237"/>
      <c r="CD253" s="1237"/>
      <c r="CE253" s="1237"/>
      <c r="CF253" s="1237"/>
      <c r="CG253" s="1237"/>
      <c r="CH253" s="1237"/>
      <c r="CI253" s="1237"/>
      <c r="CJ253" s="1239">
        <f t="shared" si="18"/>
        <v>0</v>
      </c>
    </row>
    <row r="254" spans="4:88">
      <c r="D254" s="1223"/>
      <c r="E254" s="1223"/>
      <c r="F254" s="1229"/>
      <c r="G254" s="1223"/>
      <c r="H254" s="1223"/>
      <c r="I254" s="1223"/>
      <c r="J254" s="1223"/>
      <c r="K254" s="1223"/>
      <c r="L254" s="1228"/>
      <c r="M254" s="1223"/>
      <c r="N254" s="1223"/>
      <c r="O254" s="1244"/>
      <c r="P254" s="1223"/>
      <c r="Q254" s="1223"/>
      <c r="R254" s="1223"/>
      <c r="S254" s="1225"/>
      <c r="T254" s="1240"/>
      <c r="U254" s="250"/>
      <c r="V254" s="1400"/>
      <c r="W254" s="1232"/>
      <c r="X254" s="1233"/>
      <c r="Y254" s="1233"/>
      <c r="Z254" s="1233"/>
      <c r="AA254" s="1233"/>
      <c r="AB254" s="1235"/>
      <c r="AC254" s="1233"/>
      <c r="AD254" s="1235"/>
      <c r="AE254" s="1235"/>
      <c r="AF254" s="1235"/>
      <c r="AG254" s="1233"/>
      <c r="AH254" s="1233"/>
      <c r="AI254" s="1233"/>
      <c r="AJ254" s="1233"/>
      <c r="AK254" s="1233"/>
      <c r="AL254" s="1234">
        <f t="shared" si="17"/>
        <v>0</v>
      </c>
      <c r="AM254" s="1400"/>
      <c r="AN254" s="1237"/>
      <c r="AO254" s="1237"/>
      <c r="AP254" s="1237"/>
      <c r="AQ254" s="1237"/>
      <c r="AR254" s="1237"/>
      <c r="AS254" s="1237"/>
      <c r="AT254" s="1237"/>
      <c r="AU254" s="1237"/>
      <c r="AV254" s="1237"/>
      <c r="AW254" s="1237"/>
      <c r="AX254" s="1237"/>
      <c r="AY254" s="1237"/>
      <c r="AZ254" s="1237"/>
      <c r="BA254" s="1237"/>
      <c r="BB254" s="1237"/>
      <c r="BC254" s="1237"/>
      <c r="BD254" s="1237"/>
      <c r="BE254" s="1237"/>
      <c r="BF254" s="1237"/>
      <c r="BG254" s="1237"/>
      <c r="BH254" s="1237"/>
      <c r="BI254" s="1237"/>
      <c r="BJ254" s="1237"/>
      <c r="BK254" s="1237"/>
      <c r="BL254" s="1237"/>
      <c r="BM254" s="1237"/>
      <c r="BN254" s="1237"/>
      <c r="BO254" s="1237"/>
      <c r="BP254" s="1237"/>
      <c r="BQ254" s="1237"/>
      <c r="BR254" s="1237"/>
      <c r="BS254" s="1237"/>
      <c r="BT254" s="1237"/>
      <c r="BU254" s="1237"/>
      <c r="BV254" s="1237"/>
      <c r="BW254" s="1237"/>
      <c r="BX254" s="1237"/>
      <c r="BY254" s="1237"/>
      <c r="BZ254" s="1237"/>
      <c r="CA254" s="1237"/>
      <c r="CB254" s="1237"/>
      <c r="CC254" s="1237"/>
      <c r="CD254" s="1237"/>
      <c r="CE254" s="1237"/>
      <c r="CF254" s="1237"/>
      <c r="CG254" s="1237"/>
      <c r="CH254" s="1237"/>
      <c r="CI254" s="1237"/>
      <c r="CJ254" s="1239">
        <f t="shared" si="18"/>
        <v>0</v>
      </c>
    </row>
    <row r="255" spans="4:88">
      <c r="D255" s="1223"/>
      <c r="E255" s="1223"/>
      <c r="F255" s="1229"/>
      <c r="G255" s="1223"/>
      <c r="H255" s="1223"/>
      <c r="I255" s="1223"/>
      <c r="J255" s="1223"/>
      <c r="K255" s="1223"/>
      <c r="L255" s="1228"/>
      <c r="M255" s="1223"/>
      <c r="N255" s="1223"/>
      <c r="O255" s="1244"/>
      <c r="P255" s="1223"/>
      <c r="Q255" s="1223"/>
      <c r="R255" s="1223"/>
      <c r="S255" s="1225"/>
      <c r="T255" s="1240"/>
      <c r="U255" s="250"/>
      <c r="V255" s="1400"/>
      <c r="W255" s="1232"/>
      <c r="X255" s="1233"/>
      <c r="Y255" s="1233"/>
      <c r="Z255" s="1233"/>
      <c r="AA255" s="1233"/>
      <c r="AB255" s="1235"/>
      <c r="AC255" s="1233"/>
      <c r="AD255" s="1235"/>
      <c r="AE255" s="1235"/>
      <c r="AF255" s="1235"/>
      <c r="AG255" s="1233"/>
      <c r="AH255" s="1233"/>
      <c r="AI255" s="1233"/>
      <c r="AJ255" s="1233"/>
      <c r="AK255" s="1233"/>
      <c r="AL255" s="1234">
        <f t="shared" si="17"/>
        <v>0</v>
      </c>
      <c r="AM255" s="1400"/>
      <c r="AN255" s="1237"/>
      <c r="AO255" s="1237"/>
      <c r="AP255" s="1237"/>
      <c r="AQ255" s="1237"/>
      <c r="AR255" s="1237"/>
      <c r="AS255" s="1237"/>
      <c r="AT255" s="1237"/>
      <c r="AU255" s="1237"/>
      <c r="AV255" s="1237"/>
      <c r="AW255" s="1237"/>
      <c r="AX255" s="1237"/>
      <c r="AY255" s="1237"/>
      <c r="AZ255" s="1237"/>
      <c r="BA255" s="1237"/>
      <c r="BB255" s="1237"/>
      <c r="BC255" s="1237"/>
      <c r="BD255" s="1237"/>
      <c r="BE255" s="1237"/>
      <c r="BF255" s="1237"/>
      <c r="BG255" s="1237"/>
      <c r="BH255" s="1237"/>
      <c r="BI255" s="1237"/>
      <c r="BJ255" s="1237"/>
      <c r="BK255" s="1237"/>
      <c r="BL255" s="1237"/>
      <c r="BM255" s="1237"/>
      <c r="BN255" s="1237"/>
      <c r="BO255" s="1237"/>
      <c r="BP255" s="1237"/>
      <c r="BQ255" s="1237"/>
      <c r="BR255" s="1237"/>
      <c r="BS255" s="1237"/>
      <c r="BT255" s="1237"/>
      <c r="BU255" s="1237"/>
      <c r="BV255" s="1237"/>
      <c r="BW255" s="1237"/>
      <c r="BX255" s="1237"/>
      <c r="BY255" s="1237"/>
      <c r="BZ255" s="1237"/>
      <c r="CA255" s="1237"/>
      <c r="CB255" s="1237"/>
      <c r="CC255" s="1237"/>
      <c r="CD255" s="1237"/>
      <c r="CE255" s="1237"/>
      <c r="CF255" s="1237"/>
      <c r="CG255" s="1237"/>
      <c r="CH255" s="1237"/>
      <c r="CI255" s="1237"/>
      <c r="CJ255" s="1239">
        <f t="shared" si="18"/>
        <v>0</v>
      </c>
    </row>
    <row r="256" spans="4:88">
      <c r="D256" s="1223"/>
      <c r="E256" s="1223"/>
      <c r="F256" s="1229"/>
      <c r="G256" s="1223"/>
      <c r="H256" s="1223"/>
      <c r="I256" s="1223"/>
      <c r="J256" s="1223"/>
      <c r="K256" s="1223"/>
      <c r="L256" s="1228"/>
      <c r="M256" s="1223"/>
      <c r="N256" s="1223"/>
      <c r="O256" s="1244"/>
      <c r="P256" s="1223"/>
      <c r="Q256" s="1223"/>
      <c r="R256" s="1223"/>
      <c r="S256" s="1225"/>
      <c r="T256" s="1240"/>
      <c r="U256" s="250"/>
      <c r="V256" s="1400"/>
      <c r="W256" s="1232"/>
      <c r="X256" s="1233"/>
      <c r="Y256" s="1233"/>
      <c r="Z256" s="1233"/>
      <c r="AA256" s="1233"/>
      <c r="AB256" s="1235"/>
      <c r="AC256" s="1233"/>
      <c r="AD256" s="1235"/>
      <c r="AE256" s="1235"/>
      <c r="AF256" s="1235"/>
      <c r="AG256" s="1233"/>
      <c r="AH256" s="1233"/>
      <c r="AI256" s="1233"/>
      <c r="AJ256" s="1233"/>
      <c r="AK256" s="1233"/>
      <c r="AL256" s="1234">
        <f t="shared" si="17"/>
        <v>0</v>
      </c>
      <c r="AM256" s="1400"/>
      <c r="AN256" s="1237"/>
      <c r="AO256" s="1237"/>
      <c r="AP256" s="1237"/>
      <c r="AQ256" s="1237"/>
      <c r="AR256" s="1237"/>
      <c r="AS256" s="1237"/>
      <c r="AT256" s="1237"/>
      <c r="AU256" s="1237"/>
      <c r="AV256" s="1237"/>
      <c r="AW256" s="1237"/>
      <c r="AX256" s="1237"/>
      <c r="AY256" s="1237"/>
      <c r="AZ256" s="1237"/>
      <c r="BA256" s="1237"/>
      <c r="BB256" s="1237"/>
      <c r="BC256" s="1237"/>
      <c r="BD256" s="1237"/>
      <c r="BE256" s="1237"/>
      <c r="BF256" s="1237"/>
      <c r="BG256" s="1237"/>
      <c r="BH256" s="1237"/>
      <c r="BI256" s="1237"/>
      <c r="BJ256" s="1237"/>
      <c r="BK256" s="1237"/>
      <c r="BL256" s="1237"/>
      <c r="BM256" s="1237"/>
      <c r="BN256" s="1237"/>
      <c r="BO256" s="1237"/>
      <c r="BP256" s="1237"/>
      <c r="BQ256" s="1237"/>
      <c r="BR256" s="1237"/>
      <c r="BS256" s="1237"/>
      <c r="BT256" s="1237"/>
      <c r="BU256" s="1237"/>
      <c r="BV256" s="1237"/>
      <c r="BW256" s="1237"/>
      <c r="BX256" s="1237"/>
      <c r="BY256" s="1237"/>
      <c r="BZ256" s="1237"/>
      <c r="CA256" s="1237"/>
      <c r="CB256" s="1237"/>
      <c r="CC256" s="1237"/>
      <c r="CD256" s="1237"/>
      <c r="CE256" s="1237"/>
      <c r="CF256" s="1237"/>
      <c r="CG256" s="1237"/>
      <c r="CH256" s="1237"/>
      <c r="CI256" s="1237"/>
      <c r="CJ256" s="1239">
        <f t="shared" si="18"/>
        <v>0</v>
      </c>
    </row>
    <row r="257" spans="4:88">
      <c r="D257" s="1223"/>
      <c r="E257" s="1223"/>
      <c r="F257" s="1229"/>
      <c r="G257" s="1223"/>
      <c r="H257" s="1223"/>
      <c r="I257" s="1223"/>
      <c r="J257" s="1223"/>
      <c r="K257" s="1223"/>
      <c r="L257" s="1228"/>
      <c r="M257" s="1223"/>
      <c r="N257" s="1223"/>
      <c r="O257" s="1244"/>
      <c r="P257" s="1223"/>
      <c r="Q257" s="1223"/>
      <c r="R257" s="1223"/>
      <c r="S257" s="1225"/>
      <c r="T257" s="1240"/>
      <c r="U257" s="250"/>
      <c r="V257" s="1400"/>
      <c r="W257" s="1232"/>
      <c r="X257" s="1233"/>
      <c r="Y257" s="1233"/>
      <c r="Z257" s="1233"/>
      <c r="AA257" s="1233"/>
      <c r="AB257" s="1235"/>
      <c r="AC257" s="1233"/>
      <c r="AD257" s="1235"/>
      <c r="AE257" s="1235"/>
      <c r="AF257" s="1235"/>
      <c r="AG257" s="1233"/>
      <c r="AH257" s="1233"/>
      <c r="AI257" s="1233"/>
      <c r="AJ257" s="1233"/>
      <c r="AK257" s="1233"/>
      <c r="AL257" s="1234">
        <f t="shared" si="17"/>
        <v>0</v>
      </c>
      <c r="AM257" s="1400"/>
      <c r="AN257" s="1237"/>
      <c r="AO257" s="1237"/>
      <c r="AP257" s="1237"/>
      <c r="AQ257" s="1237"/>
      <c r="AR257" s="1237"/>
      <c r="AS257" s="1237"/>
      <c r="AT257" s="1237"/>
      <c r="AU257" s="1237"/>
      <c r="AV257" s="1237"/>
      <c r="AW257" s="1237"/>
      <c r="AX257" s="1237"/>
      <c r="AY257" s="1237"/>
      <c r="AZ257" s="1237"/>
      <c r="BA257" s="1237"/>
      <c r="BB257" s="1237"/>
      <c r="BC257" s="1237"/>
      <c r="BD257" s="1237"/>
      <c r="BE257" s="1237"/>
      <c r="BF257" s="1237"/>
      <c r="BG257" s="1237"/>
      <c r="BH257" s="1237"/>
      <c r="BI257" s="1237"/>
      <c r="BJ257" s="1237"/>
      <c r="BK257" s="1237"/>
      <c r="BL257" s="1237"/>
      <c r="BM257" s="1237"/>
      <c r="BN257" s="1237"/>
      <c r="BO257" s="1237"/>
      <c r="BP257" s="1237"/>
      <c r="BQ257" s="1237"/>
      <c r="BR257" s="1237"/>
      <c r="BS257" s="1237"/>
      <c r="BT257" s="1237"/>
      <c r="BU257" s="1237"/>
      <c r="BV257" s="1237"/>
      <c r="BW257" s="1237"/>
      <c r="BX257" s="1237"/>
      <c r="BY257" s="1237"/>
      <c r="BZ257" s="1237"/>
      <c r="CA257" s="1237"/>
      <c r="CB257" s="1237"/>
      <c r="CC257" s="1237"/>
      <c r="CD257" s="1237"/>
      <c r="CE257" s="1237"/>
      <c r="CF257" s="1237"/>
      <c r="CG257" s="1237"/>
      <c r="CH257" s="1237"/>
      <c r="CI257" s="1237"/>
      <c r="CJ257" s="1239">
        <f t="shared" si="18"/>
        <v>0</v>
      </c>
    </row>
    <row r="258" spans="4:88">
      <c r="D258" s="1223"/>
      <c r="E258" s="1223"/>
      <c r="F258" s="1229"/>
      <c r="G258" s="1223"/>
      <c r="H258" s="1223"/>
      <c r="I258" s="1223"/>
      <c r="J258" s="1223"/>
      <c r="K258" s="1223"/>
      <c r="L258" s="1228"/>
      <c r="M258" s="1223"/>
      <c r="N258" s="1223"/>
      <c r="O258" s="1244"/>
      <c r="P258" s="1223"/>
      <c r="Q258" s="1223"/>
      <c r="R258" s="1223"/>
      <c r="S258" s="1225"/>
      <c r="T258" s="1240"/>
      <c r="U258" s="250"/>
      <c r="V258" s="1400"/>
      <c r="W258" s="1232"/>
      <c r="X258" s="1233"/>
      <c r="Y258" s="1233"/>
      <c r="Z258" s="1233"/>
      <c r="AA258" s="1233"/>
      <c r="AB258" s="1235"/>
      <c r="AC258" s="1233"/>
      <c r="AD258" s="1235"/>
      <c r="AE258" s="1235"/>
      <c r="AF258" s="1235"/>
      <c r="AG258" s="1233"/>
      <c r="AH258" s="1233"/>
      <c r="AI258" s="1233"/>
      <c r="AJ258" s="1233"/>
      <c r="AK258" s="1233"/>
      <c r="AL258" s="1234">
        <f t="shared" si="17"/>
        <v>0</v>
      </c>
      <c r="AM258" s="1400"/>
      <c r="AN258" s="1237"/>
      <c r="AO258" s="1237"/>
      <c r="AP258" s="1237"/>
      <c r="AQ258" s="1237"/>
      <c r="AR258" s="1237"/>
      <c r="AS258" s="1237"/>
      <c r="AT258" s="1237"/>
      <c r="AU258" s="1237"/>
      <c r="AV258" s="1237"/>
      <c r="AW258" s="1237"/>
      <c r="AX258" s="1237"/>
      <c r="AY258" s="1237"/>
      <c r="AZ258" s="1237"/>
      <c r="BA258" s="1237"/>
      <c r="BB258" s="1237"/>
      <c r="BC258" s="1237"/>
      <c r="BD258" s="1237"/>
      <c r="BE258" s="1237"/>
      <c r="BF258" s="1237"/>
      <c r="BG258" s="1237"/>
      <c r="BH258" s="1237"/>
      <c r="BI258" s="1237"/>
      <c r="BJ258" s="1237"/>
      <c r="BK258" s="1237"/>
      <c r="BL258" s="1237"/>
      <c r="BM258" s="1237"/>
      <c r="BN258" s="1237"/>
      <c r="BO258" s="1237"/>
      <c r="BP258" s="1237"/>
      <c r="BQ258" s="1237"/>
      <c r="BR258" s="1237"/>
      <c r="BS258" s="1237"/>
      <c r="BT258" s="1237"/>
      <c r="BU258" s="1237"/>
      <c r="BV258" s="1237"/>
      <c r="BW258" s="1237"/>
      <c r="BX258" s="1237"/>
      <c r="BY258" s="1237"/>
      <c r="BZ258" s="1237"/>
      <c r="CA258" s="1237"/>
      <c r="CB258" s="1237"/>
      <c r="CC258" s="1237"/>
      <c r="CD258" s="1237"/>
      <c r="CE258" s="1237"/>
      <c r="CF258" s="1237"/>
      <c r="CG258" s="1237"/>
      <c r="CH258" s="1237"/>
      <c r="CI258" s="1237"/>
      <c r="CJ258" s="1239">
        <f t="shared" si="18"/>
        <v>0</v>
      </c>
    </row>
    <row r="259" spans="4:88">
      <c r="D259" s="1223"/>
      <c r="E259" s="1223"/>
      <c r="F259" s="1229"/>
      <c r="G259" s="1223"/>
      <c r="H259" s="1223"/>
      <c r="I259" s="1223"/>
      <c r="J259" s="1223"/>
      <c r="K259" s="1223"/>
      <c r="L259" s="1228"/>
      <c r="M259" s="1223"/>
      <c r="N259" s="1223"/>
      <c r="O259" s="1244"/>
      <c r="P259" s="1223"/>
      <c r="Q259" s="1223"/>
      <c r="R259" s="1223"/>
      <c r="S259" s="1225"/>
      <c r="T259" s="1240"/>
      <c r="U259" s="250"/>
      <c r="V259" s="1400"/>
      <c r="W259" s="1232"/>
      <c r="X259" s="1233"/>
      <c r="Y259" s="1233"/>
      <c r="Z259" s="1233"/>
      <c r="AA259" s="1233"/>
      <c r="AB259" s="1235"/>
      <c r="AC259" s="1233"/>
      <c r="AD259" s="1235"/>
      <c r="AE259" s="1235"/>
      <c r="AF259" s="1235"/>
      <c r="AG259" s="1233"/>
      <c r="AH259" s="1233"/>
      <c r="AI259" s="1233"/>
      <c r="AJ259" s="1233"/>
      <c r="AK259" s="1233"/>
      <c r="AL259" s="1234">
        <f t="shared" ref="AL259:AL322" si="19">SUM(Z259:AK259)</f>
        <v>0</v>
      </c>
      <c r="AM259" s="1400"/>
      <c r="AN259" s="1237"/>
      <c r="AO259" s="1237"/>
      <c r="AP259" s="1237"/>
      <c r="AQ259" s="1237"/>
      <c r="AR259" s="1237"/>
      <c r="AS259" s="1237"/>
      <c r="AT259" s="1237"/>
      <c r="AU259" s="1237"/>
      <c r="AV259" s="1237"/>
      <c r="AW259" s="1237"/>
      <c r="AX259" s="1237"/>
      <c r="AY259" s="1237"/>
      <c r="AZ259" s="1237"/>
      <c r="BA259" s="1237"/>
      <c r="BB259" s="1237"/>
      <c r="BC259" s="1237"/>
      <c r="BD259" s="1237"/>
      <c r="BE259" s="1237"/>
      <c r="BF259" s="1237"/>
      <c r="BG259" s="1237"/>
      <c r="BH259" s="1237"/>
      <c r="BI259" s="1237"/>
      <c r="BJ259" s="1237"/>
      <c r="BK259" s="1237"/>
      <c r="BL259" s="1237"/>
      <c r="BM259" s="1237"/>
      <c r="BN259" s="1237"/>
      <c r="BO259" s="1237"/>
      <c r="BP259" s="1237"/>
      <c r="BQ259" s="1237"/>
      <c r="BR259" s="1237"/>
      <c r="BS259" s="1237"/>
      <c r="BT259" s="1237"/>
      <c r="BU259" s="1237"/>
      <c r="BV259" s="1237"/>
      <c r="BW259" s="1237"/>
      <c r="BX259" s="1237"/>
      <c r="BY259" s="1237"/>
      <c r="BZ259" s="1237"/>
      <c r="CA259" s="1237"/>
      <c r="CB259" s="1237"/>
      <c r="CC259" s="1237"/>
      <c r="CD259" s="1237"/>
      <c r="CE259" s="1237"/>
      <c r="CF259" s="1237"/>
      <c r="CG259" s="1237"/>
      <c r="CH259" s="1237"/>
      <c r="CI259" s="1237"/>
      <c r="CJ259" s="1239">
        <f t="shared" ref="CJ259:CJ322" si="20">SUM(AQ259:CI259)</f>
        <v>0</v>
      </c>
    </row>
    <row r="260" spans="4:88">
      <c r="D260" s="1223"/>
      <c r="E260" s="1223"/>
      <c r="F260" s="1229"/>
      <c r="G260" s="1223"/>
      <c r="H260" s="1223"/>
      <c r="I260" s="1223"/>
      <c r="J260" s="1223"/>
      <c r="K260" s="1223"/>
      <c r="L260" s="1228"/>
      <c r="M260" s="1223"/>
      <c r="N260" s="1223"/>
      <c r="O260" s="1244"/>
      <c r="P260" s="1223"/>
      <c r="Q260" s="1223"/>
      <c r="R260" s="1223"/>
      <c r="S260" s="1225"/>
      <c r="T260" s="1240"/>
      <c r="U260" s="250"/>
      <c r="V260" s="1400"/>
      <c r="W260" s="1232"/>
      <c r="X260" s="1233"/>
      <c r="Y260" s="1233"/>
      <c r="Z260" s="1233"/>
      <c r="AA260" s="1233"/>
      <c r="AB260" s="1235"/>
      <c r="AC260" s="1233"/>
      <c r="AD260" s="1235"/>
      <c r="AE260" s="1235"/>
      <c r="AF260" s="1235"/>
      <c r="AG260" s="1233"/>
      <c r="AH260" s="1233"/>
      <c r="AI260" s="1233"/>
      <c r="AJ260" s="1233"/>
      <c r="AK260" s="1233"/>
      <c r="AL260" s="1234">
        <f t="shared" si="19"/>
        <v>0</v>
      </c>
      <c r="AM260" s="1400"/>
      <c r="AN260" s="1237"/>
      <c r="AO260" s="1237"/>
      <c r="AP260" s="1237"/>
      <c r="AQ260" s="1237"/>
      <c r="AR260" s="1237"/>
      <c r="AS260" s="1237"/>
      <c r="AT260" s="1237"/>
      <c r="AU260" s="1237"/>
      <c r="AV260" s="1237"/>
      <c r="AW260" s="1237"/>
      <c r="AX260" s="1237"/>
      <c r="AY260" s="1237"/>
      <c r="AZ260" s="1237"/>
      <c r="BA260" s="1237"/>
      <c r="BB260" s="1237"/>
      <c r="BC260" s="1237"/>
      <c r="BD260" s="1237"/>
      <c r="BE260" s="1237"/>
      <c r="BF260" s="1237"/>
      <c r="BG260" s="1237"/>
      <c r="BH260" s="1237"/>
      <c r="BI260" s="1237"/>
      <c r="BJ260" s="1237"/>
      <c r="BK260" s="1237"/>
      <c r="BL260" s="1237"/>
      <c r="BM260" s="1237"/>
      <c r="BN260" s="1237"/>
      <c r="BO260" s="1237"/>
      <c r="BP260" s="1237"/>
      <c r="BQ260" s="1237"/>
      <c r="BR260" s="1237"/>
      <c r="BS260" s="1237"/>
      <c r="BT260" s="1237"/>
      <c r="BU260" s="1237"/>
      <c r="BV260" s="1237"/>
      <c r="BW260" s="1237"/>
      <c r="BX260" s="1237"/>
      <c r="BY260" s="1237"/>
      <c r="BZ260" s="1237"/>
      <c r="CA260" s="1237"/>
      <c r="CB260" s="1237"/>
      <c r="CC260" s="1237"/>
      <c r="CD260" s="1237"/>
      <c r="CE260" s="1237"/>
      <c r="CF260" s="1237"/>
      <c r="CG260" s="1237"/>
      <c r="CH260" s="1237"/>
      <c r="CI260" s="1237"/>
      <c r="CJ260" s="1239">
        <f t="shared" si="20"/>
        <v>0</v>
      </c>
    </row>
    <row r="261" spans="4:88">
      <c r="D261" s="1223"/>
      <c r="E261" s="1223"/>
      <c r="F261" s="1229"/>
      <c r="G261" s="1223"/>
      <c r="H261" s="1223"/>
      <c r="I261" s="1223"/>
      <c r="J261" s="1223"/>
      <c r="K261" s="1223"/>
      <c r="L261" s="1228"/>
      <c r="M261" s="1223"/>
      <c r="N261" s="1223"/>
      <c r="O261" s="1244"/>
      <c r="P261" s="1223"/>
      <c r="Q261" s="1223"/>
      <c r="R261" s="1223"/>
      <c r="S261" s="1225"/>
      <c r="T261" s="1240"/>
      <c r="U261" s="250"/>
      <c r="V261" s="1400"/>
      <c r="W261" s="1232"/>
      <c r="X261" s="1233"/>
      <c r="Y261" s="1233"/>
      <c r="Z261" s="1233"/>
      <c r="AA261" s="1233"/>
      <c r="AB261" s="1235"/>
      <c r="AC261" s="1233"/>
      <c r="AD261" s="1235"/>
      <c r="AE261" s="1235"/>
      <c r="AF261" s="1235"/>
      <c r="AG261" s="1233"/>
      <c r="AH261" s="1233"/>
      <c r="AI261" s="1233"/>
      <c r="AJ261" s="1233"/>
      <c r="AK261" s="1233"/>
      <c r="AL261" s="1234">
        <f t="shared" si="19"/>
        <v>0</v>
      </c>
      <c r="AM261" s="1400"/>
      <c r="AN261" s="1237"/>
      <c r="AO261" s="1237"/>
      <c r="AP261" s="1237"/>
      <c r="AQ261" s="1237"/>
      <c r="AR261" s="1237"/>
      <c r="AS261" s="1237"/>
      <c r="AT261" s="1237"/>
      <c r="AU261" s="1237"/>
      <c r="AV261" s="1237"/>
      <c r="AW261" s="1237"/>
      <c r="AX261" s="1237"/>
      <c r="AY261" s="1237"/>
      <c r="AZ261" s="1237"/>
      <c r="BA261" s="1237"/>
      <c r="BB261" s="1237"/>
      <c r="BC261" s="1237"/>
      <c r="BD261" s="1237"/>
      <c r="BE261" s="1237"/>
      <c r="BF261" s="1237"/>
      <c r="BG261" s="1237"/>
      <c r="BH261" s="1237"/>
      <c r="BI261" s="1237"/>
      <c r="BJ261" s="1237"/>
      <c r="BK261" s="1237"/>
      <c r="BL261" s="1237"/>
      <c r="BM261" s="1237"/>
      <c r="BN261" s="1237"/>
      <c r="BO261" s="1237"/>
      <c r="BP261" s="1237"/>
      <c r="BQ261" s="1237"/>
      <c r="BR261" s="1237"/>
      <c r="BS261" s="1237"/>
      <c r="BT261" s="1237"/>
      <c r="BU261" s="1237"/>
      <c r="BV261" s="1237"/>
      <c r="BW261" s="1237"/>
      <c r="BX261" s="1237"/>
      <c r="BY261" s="1237"/>
      <c r="BZ261" s="1237"/>
      <c r="CA261" s="1237"/>
      <c r="CB261" s="1237"/>
      <c r="CC261" s="1237"/>
      <c r="CD261" s="1237"/>
      <c r="CE261" s="1237"/>
      <c r="CF261" s="1237"/>
      <c r="CG261" s="1237"/>
      <c r="CH261" s="1237"/>
      <c r="CI261" s="1237"/>
      <c r="CJ261" s="1239">
        <f t="shared" si="20"/>
        <v>0</v>
      </c>
    </row>
    <row r="262" spans="4:88">
      <c r="D262" s="1223"/>
      <c r="E262" s="1223"/>
      <c r="F262" s="1229"/>
      <c r="G262" s="1223"/>
      <c r="H262" s="1223"/>
      <c r="I262" s="1223"/>
      <c r="J262" s="1223"/>
      <c r="K262" s="1223"/>
      <c r="L262" s="1228"/>
      <c r="M262" s="1223"/>
      <c r="N262" s="1223"/>
      <c r="O262" s="1244"/>
      <c r="P262" s="1223"/>
      <c r="Q262" s="1223"/>
      <c r="R262" s="1223"/>
      <c r="S262" s="1225"/>
      <c r="T262" s="1240"/>
      <c r="U262" s="250"/>
      <c r="V262" s="1400"/>
      <c r="W262" s="1232"/>
      <c r="X262" s="1233"/>
      <c r="Y262" s="1233"/>
      <c r="Z262" s="1233"/>
      <c r="AA262" s="1233"/>
      <c r="AB262" s="1235"/>
      <c r="AC262" s="1233"/>
      <c r="AD262" s="1235"/>
      <c r="AE262" s="1235"/>
      <c r="AF262" s="1235"/>
      <c r="AG262" s="1233"/>
      <c r="AH262" s="1233"/>
      <c r="AI262" s="1233"/>
      <c r="AJ262" s="1233"/>
      <c r="AK262" s="1233"/>
      <c r="AL262" s="1234">
        <f t="shared" si="19"/>
        <v>0</v>
      </c>
      <c r="AM262" s="1400"/>
      <c r="AN262" s="1237"/>
      <c r="AO262" s="1237"/>
      <c r="AP262" s="1237"/>
      <c r="AQ262" s="1237"/>
      <c r="AR262" s="1237"/>
      <c r="AS262" s="1237"/>
      <c r="AT262" s="1237"/>
      <c r="AU262" s="1237"/>
      <c r="AV262" s="1237"/>
      <c r="AW262" s="1237"/>
      <c r="AX262" s="1237"/>
      <c r="AY262" s="1237"/>
      <c r="AZ262" s="1237"/>
      <c r="BA262" s="1237"/>
      <c r="BB262" s="1237"/>
      <c r="BC262" s="1237"/>
      <c r="BD262" s="1237"/>
      <c r="BE262" s="1237"/>
      <c r="BF262" s="1237"/>
      <c r="BG262" s="1237"/>
      <c r="BH262" s="1237"/>
      <c r="BI262" s="1237"/>
      <c r="BJ262" s="1237"/>
      <c r="BK262" s="1237"/>
      <c r="BL262" s="1237"/>
      <c r="BM262" s="1237"/>
      <c r="BN262" s="1237"/>
      <c r="BO262" s="1237"/>
      <c r="BP262" s="1237"/>
      <c r="BQ262" s="1237"/>
      <c r="BR262" s="1237"/>
      <c r="BS262" s="1237"/>
      <c r="BT262" s="1237"/>
      <c r="BU262" s="1237"/>
      <c r="BV262" s="1237"/>
      <c r="BW262" s="1237"/>
      <c r="BX262" s="1237"/>
      <c r="BY262" s="1237"/>
      <c r="BZ262" s="1237"/>
      <c r="CA262" s="1237"/>
      <c r="CB262" s="1237"/>
      <c r="CC262" s="1237"/>
      <c r="CD262" s="1237"/>
      <c r="CE262" s="1237"/>
      <c r="CF262" s="1237"/>
      <c r="CG262" s="1237"/>
      <c r="CH262" s="1237"/>
      <c r="CI262" s="1237"/>
      <c r="CJ262" s="1239">
        <f t="shared" si="20"/>
        <v>0</v>
      </c>
    </row>
    <row r="263" spans="4:88">
      <c r="D263" s="1223"/>
      <c r="E263" s="1223"/>
      <c r="F263" s="1229"/>
      <c r="G263" s="1223"/>
      <c r="H263" s="1223"/>
      <c r="I263" s="1223"/>
      <c r="J263" s="1223"/>
      <c r="K263" s="1223"/>
      <c r="L263" s="1228"/>
      <c r="M263" s="1223"/>
      <c r="N263" s="1223"/>
      <c r="O263" s="1244"/>
      <c r="P263" s="1223"/>
      <c r="Q263" s="1223"/>
      <c r="R263" s="1223"/>
      <c r="S263" s="1225"/>
      <c r="T263" s="1240"/>
      <c r="U263" s="250"/>
      <c r="V263" s="1400"/>
      <c r="W263" s="1232"/>
      <c r="X263" s="1233"/>
      <c r="Y263" s="1233"/>
      <c r="Z263" s="1233"/>
      <c r="AA263" s="1233"/>
      <c r="AB263" s="1235"/>
      <c r="AC263" s="1233"/>
      <c r="AD263" s="1235"/>
      <c r="AE263" s="1235"/>
      <c r="AF263" s="1235"/>
      <c r="AG263" s="1233"/>
      <c r="AH263" s="1233"/>
      <c r="AI263" s="1233"/>
      <c r="AJ263" s="1233"/>
      <c r="AK263" s="1233"/>
      <c r="AL263" s="1234">
        <f t="shared" si="19"/>
        <v>0</v>
      </c>
      <c r="AM263" s="1400"/>
      <c r="AN263" s="1237"/>
      <c r="AO263" s="1237"/>
      <c r="AP263" s="1237"/>
      <c r="AQ263" s="1237"/>
      <c r="AR263" s="1237"/>
      <c r="AS263" s="1237"/>
      <c r="AT263" s="1237"/>
      <c r="AU263" s="1237"/>
      <c r="AV263" s="1237"/>
      <c r="AW263" s="1237"/>
      <c r="AX263" s="1237"/>
      <c r="AY263" s="1237"/>
      <c r="AZ263" s="1237"/>
      <c r="BA263" s="1237"/>
      <c r="BB263" s="1237"/>
      <c r="BC263" s="1237"/>
      <c r="BD263" s="1237"/>
      <c r="BE263" s="1237"/>
      <c r="BF263" s="1237"/>
      <c r="BG263" s="1237"/>
      <c r="BH263" s="1237"/>
      <c r="BI263" s="1237"/>
      <c r="BJ263" s="1237"/>
      <c r="BK263" s="1237"/>
      <c r="BL263" s="1237"/>
      <c r="BM263" s="1237"/>
      <c r="BN263" s="1237"/>
      <c r="BO263" s="1237"/>
      <c r="BP263" s="1237"/>
      <c r="BQ263" s="1237"/>
      <c r="BR263" s="1237"/>
      <c r="BS263" s="1237"/>
      <c r="BT263" s="1237"/>
      <c r="BU263" s="1237"/>
      <c r="BV263" s="1237"/>
      <c r="BW263" s="1237"/>
      <c r="BX263" s="1237"/>
      <c r="BY263" s="1237"/>
      <c r="BZ263" s="1237"/>
      <c r="CA263" s="1237"/>
      <c r="CB263" s="1237"/>
      <c r="CC263" s="1237"/>
      <c r="CD263" s="1237"/>
      <c r="CE263" s="1237"/>
      <c r="CF263" s="1237"/>
      <c r="CG263" s="1237"/>
      <c r="CH263" s="1237"/>
      <c r="CI263" s="1237"/>
      <c r="CJ263" s="1239">
        <f t="shared" si="20"/>
        <v>0</v>
      </c>
    </row>
    <row r="264" spans="4:88">
      <c r="D264" s="1223"/>
      <c r="E264" s="1223"/>
      <c r="F264" s="1229"/>
      <c r="G264" s="1223"/>
      <c r="H264" s="1223"/>
      <c r="I264" s="1223"/>
      <c r="J264" s="1223"/>
      <c r="K264" s="1223"/>
      <c r="L264" s="1228"/>
      <c r="M264" s="1223"/>
      <c r="N264" s="1223"/>
      <c r="O264" s="1244"/>
      <c r="P264" s="1223"/>
      <c r="Q264" s="1223"/>
      <c r="R264" s="1223"/>
      <c r="S264" s="1225"/>
      <c r="T264" s="1240"/>
      <c r="U264" s="250"/>
      <c r="V264" s="1400"/>
      <c r="W264" s="1232"/>
      <c r="X264" s="1233"/>
      <c r="Y264" s="1233"/>
      <c r="Z264" s="1233"/>
      <c r="AA264" s="1233"/>
      <c r="AB264" s="1235"/>
      <c r="AC264" s="1233"/>
      <c r="AD264" s="1235"/>
      <c r="AE264" s="1235"/>
      <c r="AF264" s="1235"/>
      <c r="AG264" s="1233"/>
      <c r="AH264" s="1233"/>
      <c r="AI264" s="1233"/>
      <c r="AJ264" s="1233"/>
      <c r="AK264" s="1233"/>
      <c r="AL264" s="1234">
        <f t="shared" si="19"/>
        <v>0</v>
      </c>
      <c r="AM264" s="1400"/>
      <c r="AN264" s="1237"/>
      <c r="AO264" s="1237"/>
      <c r="AP264" s="1237"/>
      <c r="AQ264" s="1237"/>
      <c r="AR264" s="1237"/>
      <c r="AS264" s="1237"/>
      <c r="AT264" s="1237"/>
      <c r="AU264" s="1237"/>
      <c r="AV264" s="1237"/>
      <c r="AW264" s="1237"/>
      <c r="AX264" s="1237"/>
      <c r="AY264" s="1237"/>
      <c r="AZ264" s="1237"/>
      <c r="BA264" s="1237"/>
      <c r="BB264" s="1237"/>
      <c r="BC264" s="1237"/>
      <c r="BD264" s="1237"/>
      <c r="BE264" s="1237"/>
      <c r="BF264" s="1237"/>
      <c r="BG264" s="1237"/>
      <c r="BH264" s="1237"/>
      <c r="BI264" s="1237"/>
      <c r="BJ264" s="1237"/>
      <c r="BK264" s="1237"/>
      <c r="BL264" s="1237"/>
      <c r="BM264" s="1237"/>
      <c r="BN264" s="1237"/>
      <c r="BO264" s="1237"/>
      <c r="BP264" s="1237"/>
      <c r="BQ264" s="1237"/>
      <c r="BR264" s="1237"/>
      <c r="BS264" s="1237"/>
      <c r="BT264" s="1237"/>
      <c r="BU264" s="1237"/>
      <c r="BV264" s="1237"/>
      <c r="BW264" s="1237"/>
      <c r="BX264" s="1237"/>
      <c r="BY264" s="1237"/>
      <c r="BZ264" s="1237"/>
      <c r="CA264" s="1237"/>
      <c r="CB264" s="1237"/>
      <c r="CC264" s="1237"/>
      <c r="CD264" s="1237"/>
      <c r="CE264" s="1237"/>
      <c r="CF264" s="1237"/>
      <c r="CG264" s="1237"/>
      <c r="CH264" s="1237"/>
      <c r="CI264" s="1237"/>
      <c r="CJ264" s="1239">
        <f t="shared" si="20"/>
        <v>0</v>
      </c>
    </row>
    <row r="265" spans="4:88">
      <c r="D265" s="1223"/>
      <c r="E265" s="1223"/>
      <c r="F265" s="1229"/>
      <c r="G265" s="1223"/>
      <c r="H265" s="1223"/>
      <c r="I265" s="1223"/>
      <c r="J265" s="1223"/>
      <c r="K265" s="1223"/>
      <c r="L265" s="1228"/>
      <c r="M265" s="1223"/>
      <c r="N265" s="1223"/>
      <c r="O265" s="1244"/>
      <c r="P265" s="1223"/>
      <c r="Q265" s="1223"/>
      <c r="R265" s="1223"/>
      <c r="S265" s="1225"/>
      <c r="T265" s="1240"/>
      <c r="U265" s="250"/>
      <c r="V265" s="1400"/>
      <c r="W265" s="1232"/>
      <c r="X265" s="1233"/>
      <c r="Y265" s="1233"/>
      <c r="Z265" s="1233"/>
      <c r="AA265" s="1233"/>
      <c r="AB265" s="1235"/>
      <c r="AC265" s="1233"/>
      <c r="AD265" s="1235"/>
      <c r="AE265" s="1235"/>
      <c r="AF265" s="1235"/>
      <c r="AG265" s="1233"/>
      <c r="AH265" s="1233"/>
      <c r="AI265" s="1233"/>
      <c r="AJ265" s="1233"/>
      <c r="AK265" s="1233"/>
      <c r="AL265" s="1234">
        <f t="shared" si="19"/>
        <v>0</v>
      </c>
      <c r="AM265" s="1400"/>
      <c r="AN265" s="1237"/>
      <c r="AO265" s="1237"/>
      <c r="AP265" s="1237"/>
      <c r="AQ265" s="1237"/>
      <c r="AR265" s="1237"/>
      <c r="AS265" s="1237"/>
      <c r="AT265" s="1237"/>
      <c r="AU265" s="1237"/>
      <c r="AV265" s="1237"/>
      <c r="AW265" s="1237"/>
      <c r="AX265" s="1237"/>
      <c r="AY265" s="1237"/>
      <c r="AZ265" s="1237"/>
      <c r="BA265" s="1237"/>
      <c r="BB265" s="1237"/>
      <c r="BC265" s="1237"/>
      <c r="BD265" s="1237"/>
      <c r="BE265" s="1237"/>
      <c r="BF265" s="1237"/>
      <c r="BG265" s="1237"/>
      <c r="BH265" s="1237"/>
      <c r="BI265" s="1237"/>
      <c r="BJ265" s="1237"/>
      <c r="BK265" s="1237"/>
      <c r="BL265" s="1237"/>
      <c r="BM265" s="1237"/>
      <c r="BN265" s="1237"/>
      <c r="BO265" s="1237"/>
      <c r="BP265" s="1237"/>
      <c r="BQ265" s="1237"/>
      <c r="BR265" s="1237"/>
      <c r="BS265" s="1237"/>
      <c r="BT265" s="1237"/>
      <c r="BU265" s="1237"/>
      <c r="BV265" s="1237"/>
      <c r="BW265" s="1237"/>
      <c r="BX265" s="1237"/>
      <c r="BY265" s="1237"/>
      <c r="BZ265" s="1237"/>
      <c r="CA265" s="1237"/>
      <c r="CB265" s="1237"/>
      <c r="CC265" s="1237"/>
      <c r="CD265" s="1237"/>
      <c r="CE265" s="1237"/>
      <c r="CF265" s="1237"/>
      <c r="CG265" s="1237"/>
      <c r="CH265" s="1237"/>
      <c r="CI265" s="1237"/>
      <c r="CJ265" s="1239">
        <f t="shared" si="20"/>
        <v>0</v>
      </c>
    </row>
    <row r="266" spans="4:88">
      <c r="D266" s="1223"/>
      <c r="E266" s="1223"/>
      <c r="F266" s="1229"/>
      <c r="G266" s="1223"/>
      <c r="H266" s="1223"/>
      <c r="I266" s="1223"/>
      <c r="J266" s="1223"/>
      <c r="K266" s="1223"/>
      <c r="L266" s="1228"/>
      <c r="M266" s="1223"/>
      <c r="N266" s="1223"/>
      <c r="O266" s="1244"/>
      <c r="P266" s="1223"/>
      <c r="Q266" s="1223"/>
      <c r="R266" s="1223"/>
      <c r="S266" s="1225"/>
      <c r="T266" s="1240"/>
      <c r="U266" s="250"/>
      <c r="V266" s="1400"/>
      <c r="W266" s="1232"/>
      <c r="X266" s="1233"/>
      <c r="Y266" s="1233"/>
      <c r="Z266" s="1233"/>
      <c r="AA266" s="1233"/>
      <c r="AB266" s="1235"/>
      <c r="AC266" s="1233"/>
      <c r="AD266" s="1235"/>
      <c r="AE266" s="1235"/>
      <c r="AF266" s="1235"/>
      <c r="AG266" s="1233"/>
      <c r="AH266" s="1233"/>
      <c r="AI266" s="1233"/>
      <c r="AJ266" s="1233"/>
      <c r="AK266" s="1233"/>
      <c r="AL266" s="1234">
        <f t="shared" si="19"/>
        <v>0</v>
      </c>
      <c r="AM266" s="1400"/>
      <c r="AN266" s="1237"/>
      <c r="AO266" s="1237"/>
      <c r="AP266" s="1237"/>
      <c r="AQ266" s="1237"/>
      <c r="AR266" s="1237"/>
      <c r="AS266" s="1237"/>
      <c r="AT266" s="1237"/>
      <c r="AU266" s="1237"/>
      <c r="AV266" s="1237"/>
      <c r="AW266" s="1237"/>
      <c r="AX266" s="1237"/>
      <c r="AY266" s="1237"/>
      <c r="AZ266" s="1237"/>
      <c r="BA266" s="1237"/>
      <c r="BB266" s="1237"/>
      <c r="BC266" s="1237"/>
      <c r="BD266" s="1237"/>
      <c r="BE266" s="1237"/>
      <c r="BF266" s="1237"/>
      <c r="BG266" s="1237"/>
      <c r="BH266" s="1237"/>
      <c r="BI266" s="1237"/>
      <c r="BJ266" s="1237"/>
      <c r="BK266" s="1237"/>
      <c r="BL266" s="1237"/>
      <c r="BM266" s="1237"/>
      <c r="BN266" s="1237"/>
      <c r="BO266" s="1237"/>
      <c r="BP266" s="1237"/>
      <c r="BQ266" s="1237"/>
      <c r="BR266" s="1237"/>
      <c r="BS266" s="1237"/>
      <c r="BT266" s="1237"/>
      <c r="BU266" s="1237"/>
      <c r="BV266" s="1237"/>
      <c r="BW266" s="1237"/>
      <c r="BX266" s="1237"/>
      <c r="BY266" s="1237"/>
      <c r="BZ266" s="1237"/>
      <c r="CA266" s="1237"/>
      <c r="CB266" s="1237"/>
      <c r="CC266" s="1237"/>
      <c r="CD266" s="1237"/>
      <c r="CE266" s="1237"/>
      <c r="CF266" s="1237"/>
      <c r="CG266" s="1237"/>
      <c r="CH266" s="1237"/>
      <c r="CI266" s="1237"/>
      <c r="CJ266" s="1239">
        <f t="shared" si="20"/>
        <v>0</v>
      </c>
    </row>
    <row r="267" spans="4:88">
      <c r="D267" s="1223"/>
      <c r="E267" s="1223"/>
      <c r="F267" s="1229"/>
      <c r="G267" s="1223"/>
      <c r="H267" s="1223"/>
      <c r="I267" s="1223"/>
      <c r="J267" s="1223"/>
      <c r="K267" s="1223"/>
      <c r="L267" s="1228"/>
      <c r="M267" s="1223"/>
      <c r="N267" s="1223"/>
      <c r="O267" s="1244"/>
      <c r="P267" s="1223"/>
      <c r="Q267" s="1223"/>
      <c r="R267" s="1223"/>
      <c r="S267" s="1225"/>
      <c r="T267" s="1240"/>
      <c r="U267" s="250"/>
      <c r="V267" s="1400"/>
      <c r="W267" s="1232"/>
      <c r="X267" s="1233"/>
      <c r="Y267" s="1233"/>
      <c r="Z267" s="1233"/>
      <c r="AA267" s="1233"/>
      <c r="AB267" s="1235"/>
      <c r="AC267" s="1233"/>
      <c r="AD267" s="1235"/>
      <c r="AE267" s="1235"/>
      <c r="AF267" s="1235"/>
      <c r="AG267" s="1233"/>
      <c r="AH267" s="1233"/>
      <c r="AI267" s="1233"/>
      <c r="AJ267" s="1233"/>
      <c r="AK267" s="1233"/>
      <c r="AL267" s="1234">
        <f t="shared" si="19"/>
        <v>0</v>
      </c>
      <c r="AM267" s="1400"/>
      <c r="AN267" s="1237"/>
      <c r="AO267" s="1237"/>
      <c r="AP267" s="1237"/>
      <c r="AQ267" s="1237"/>
      <c r="AR267" s="1237"/>
      <c r="AS267" s="1237"/>
      <c r="AT267" s="1237"/>
      <c r="AU267" s="1237"/>
      <c r="AV267" s="1237"/>
      <c r="AW267" s="1237"/>
      <c r="AX267" s="1237"/>
      <c r="AY267" s="1237"/>
      <c r="AZ267" s="1237"/>
      <c r="BA267" s="1237"/>
      <c r="BB267" s="1237"/>
      <c r="BC267" s="1237"/>
      <c r="BD267" s="1237"/>
      <c r="BE267" s="1237"/>
      <c r="BF267" s="1237"/>
      <c r="BG267" s="1237"/>
      <c r="BH267" s="1237"/>
      <c r="BI267" s="1237"/>
      <c r="BJ267" s="1237"/>
      <c r="BK267" s="1237"/>
      <c r="BL267" s="1237"/>
      <c r="BM267" s="1237"/>
      <c r="BN267" s="1237"/>
      <c r="BO267" s="1237"/>
      <c r="BP267" s="1237"/>
      <c r="BQ267" s="1237"/>
      <c r="BR267" s="1237"/>
      <c r="BS267" s="1237"/>
      <c r="BT267" s="1237"/>
      <c r="BU267" s="1237"/>
      <c r="BV267" s="1237"/>
      <c r="BW267" s="1237"/>
      <c r="BX267" s="1237"/>
      <c r="BY267" s="1237"/>
      <c r="BZ267" s="1237"/>
      <c r="CA267" s="1237"/>
      <c r="CB267" s="1237"/>
      <c r="CC267" s="1237"/>
      <c r="CD267" s="1237"/>
      <c r="CE267" s="1237"/>
      <c r="CF267" s="1237"/>
      <c r="CG267" s="1237"/>
      <c r="CH267" s="1237"/>
      <c r="CI267" s="1237"/>
      <c r="CJ267" s="1239">
        <f t="shared" si="20"/>
        <v>0</v>
      </c>
    </row>
    <row r="268" spans="4:88">
      <c r="D268" s="1223"/>
      <c r="E268" s="1223"/>
      <c r="F268" s="1229"/>
      <c r="G268" s="1223"/>
      <c r="H268" s="1223"/>
      <c r="I268" s="1223"/>
      <c r="J268" s="1223"/>
      <c r="K268" s="1223"/>
      <c r="L268" s="1228"/>
      <c r="M268" s="1223"/>
      <c r="N268" s="1223"/>
      <c r="O268" s="1244"/>
      <c r="P268" s="1223"/>
      <c r="Q268" s="1223"/>
      <c r="R268" s="1223"/>
      <c r="S268" s="1225"/>
      <c r="T268" s="1240"/>
      <c r="U268" s="250"/>
      <c r="V268" s="1400"/>
      <c r="W268" s="1232"/>
      <c r="X268" s="1233"/>
      <c r="Y268" s="1233"/>
      <c r="Z268" s="1233"/>
      <c r="AA268" s="1233"/>
      <c r="AB268" s="1235"/>
      <c r="AC268" s="1233"/>
      <c r="AD268" s="1235"/>
      <c r="AE268" s="1235"/>
      <c r="AF268" s="1235"/>
      <c r="AG268" s="1233"/>
      <c r="AH268" s="1233"/>
      <c r="AI268" s="1233"/>
      <c r="AJ268" s="1233"/>
      <c r="AK268" s="1233"/>
      <c r="AL268" s="1234">
        <f t="shared" si="19"/>
        <v>0</v>
      </c>
      <c r="AM268" s="1400"/>
      <c r="AN268" s="1237"/>
      <c r="AO268" s="1237"/>
      <c r="AP268" s="1237"/>
      <c r="AQ268" s="1237"/>
      <c r="AR268" s="1237"/>
      <c r="AS268" s="1237"/>
      <c r="AT268" s="1237"/>
      <c r="AU268" s="1237"/>
      <c r="AV268" s="1237"/>
      <c r="AW268" s="1237"/>
      <c r="AX268" s="1237"/>
      <c r="AY268" s="1237"/>
      <c r="AZ268" s="1237"/>
      <c r="BA268" s="1237"/>
      <c r="BB268" s="1237"/>
      <c r="BC268" s="1237"/>
      <c r="BD268" s="1237"/>
      <c r="BE268" s="1237"/>
      <c r="BF268" s="1237"/>
      <c r="BG268" s="1237"/>
      <c r="BH268" s="1237"/>
      <c r="BI268" s="1237"/>
      <c r="BJ268" s="1237"/>
      <c r="BK268" s="1237"/>
      <c r="BL268" s="1237"/>
      <c r="BM268" s="1237"/>
      <c r="BN268" s="1237"/>
      <c r="BO268" s="1237"/>
      <c r="BP268" s="1237"/>
      <c r="BQ268" s="1237"/>
      <c r="BR268" s="1237"/>
      <c r="BS268" s="1237"/>
      <c r="BT268" s="1237"/>
      <c r="BU268" s="1237"/>
      <c r="BV268" s="1237"/>
      <c r="BW268" s="1237"/>
      <c r="BX268" s="1237"/>
      <c r="BY268" s="1237"/>
      <c r="BZ268" s="1237"/>
      <c r="CA268" s="1237"/>
      <c r="CB268" s="1237"/>
      <c r="CC268" s="1237"/>
      <c r="CD268" s="1237"/>
      <c r="CE268" s="1237"/>
      <c r="CF268" s="1237"/>
      <c r="CG268" s="1237"/>
      <c r="CH268" s="1237"/>
      <c r="CI268" s="1237"/>
      <c r="CJ268" s="1239">
        <f t="shared" si="20"/>
        <v>0</v>
      </c>
    </row>
    <row r="269" spans="4:88">
      <c r="D269" s="1223"/>
      <c r="E269" s="1223"/>
      <c r="F269" s="1229"/>
      <c r="G269" s="1223"/>
      <c r="H269" s="1223"/>
      <c r="I269" s="1223"/>
      <c r="J269" s="1223"/>
      <c r="K269" s="1223"/>
      <c r="L269" s="1228"/>
      <c r="M269" s="1223"/>
      <c r="N269" s="1223"/>
      <c r="O269" s="1244"/>
      <c r="P269" s="1223"/>
      <c r="Q269" s="1223"/>
      <c r="R269" s="1223"/>
      <c r="S269" s="1225"/>
      <c r="T269" s="1240"/>
      <c r="U269" s="250"/>
      <c r="V269" s="1400"/>
      <c r="W269" s="1232"/>
      <c r="X269" s="1233"/>
      <c r="Y269" s="1233"/>
      <c r="Z269" s="1233"/>
      <c r="AA269" s="1233"/>
      <c r="AB269" s="1235"/>
      <c r="AC269" s="1233"/>
      <c r="AD269" s="1235"/>
      <c r="AE269" s="1235"/>
      <c r="AF269" s="1235"/>
      <c r="AG269" s="1233"/>
      <c r="AH269" s="1233"/>
      <c r="AI269" s="1233"/>
      <c r="AJ269" s="1233"/>
      <c r="AK269" s="1233"/>
      <c r="AL269" s="1234">
        <f t="shared" si="19"/>
        <v>0</v>
      </c>
      <c r="AM269" s="1400"/>
      <c r="AN269" s="1237"/>
      <c r="AO269" s="1237"/>
      <c r="AP269" s="1237"/>
      <c r="AQ269" s="1237"/>
      <c r="AR269" s="1237"/>
      <c r="AS269" s="1237"/>
      <c r="AT269" s="1237"/>
      <c r="AU269" s="1237"/>
      <c r="AV269" s="1237"/>
      <c r="AW269" s="1237"/>
      <c r="AX269" s="1237"/>
      <c r="AY269" s="1237"/>
      <c r="AZ269" s="1237"/>
      <c r="BA269" s="1237"/>
      <c r="BB269" s="1237"/>
      <c r="BC269" s="1237"/>
      <c r="BD269" s="1237"/>
      <c r="BE269" s="1237"/>
      <c r="BF269" s="1237"/>
      <c r="BG269" s="1237"/>
      <c r="BH269" s="1237"/>
      <c r="BI269" s="1237"/>
      <c r="BJ269" s="1237"/>
      <c r="BK269" s="1237"/>
      <c r="BL269" s="1237"/>
      <c r="BM269" s="1237"/>
      <c r="BN269" s="1237"/>
      <c r="BO269" s="1237"/>
      <c r="BP269" s="1237"/>
      <c r="BQ269" s="1237"/>
      <c r="BR269" s="1237"/>
      <c r="BS269" s="1237"/>
      <c r="BT269" s="1237"/>
      <c r="BU269" s="1237"/>
      <c r="BV269" s="1237"/>
      <c r="BW269" s="1237"/>
      <c r="BX269" s="1237"/>
      <c r="BY269" s="1237"/>
      <c r="BZ269" s="1237"/>
      <c r="CA269" s="1237"/>
      <c r="CB269" s="1237"/>
      <c r="CC269" s="1237"/>
      <c r="CD269" s="1237"/>
      <c r="CE269" s="1237"/>
      <c r="CF269" s="1237"/>
      <c r="CG269" s="1237"/>
      <c r="CH269" s="1237"/>
      <c r="CI269" s="1237"/>
      <c r="CJ269" s="1239">
        <f t="shared" si="20"/>
        <v>0</v>
      </c>
    </row>
    <row r="270" spans="4:88">
      <c r="D270" s="1223"/>
      <c r="E270" s="1223"/>
      <c r="F270" s="1229"/>
      <c r="G270" s="1223"/>
      <c r="H270" s="1223"/>
      <c r="I270" s="1223"/>
      <c r="J270" s="1223"/>
      <c r="K270" s="1223"/>
      <c r="L270" s="1228"/>
      <c r="M270" s="1223"/>
      <c r="N270" s="1223"/>
      <c r="O270" s="1244"/>
      <c r="P270" s="1223"/>
      <c r="Q270" s="1223"/>
      <c r="R270" s="1223"/>
      <c r="S270" s="1225"/>
      <c r="T270" s="1240"/>
      <c r="U270" s="250"/>
      <c r="V270" s="1400"/>
      <c r="W270" s="1232"/>
      <c r="X270" s="1233"/>
      <c r="Y270" s="1233"/>
      <c r="Z270" s="1233"/>
      <c r="AA270" s="1233"/>
      <c r="AB270" s="1235"/>
      <c r="AC270" s="1233"/>
      <c r="AD270" s="1235"/>
      <c r="AE270" s="1235"/>
      <c r="AF270" s="1235"/>
      <c r="AG270" s="1233"/>
      <c r="AH270" s="1233"/>
      <c r="AI270" s="1233"/>
      <c r="AJ270" s="1233"/>
      <c r="AK270" s="1233"/>
      <c r="AL270" s="1234">
        <f t="shared" si="19"/>
        <v>0</v>
      </c>
      <c r="AM270" s="1400"/>
      <c r="AN270" s="1237"/>
      <c r="AO270" s="1237"/>
      <c r="AP270" s="1237"/>
      <c r="AQ270" s="1237"/>
      <c r="AR270" s="1237"/>
      <c r="AS270" s="1237"/>
      <c r="AT270" s="1237"/>
      <c r="AU270" s="1237"/>
      <c r="AV270" s="1237"/>
      <c r="AW270" s="1237"/>
      <c r="AX270" s="1237"/>
      <c r="AY270" s="1237"/>
      <c r="AZ270" s="1237"/>
      <c r="BA270" s="1237"/>
      <c r="BB270" s="1237"/>
      <c r="BC270" s="1237"/>
      <c r="BD270" s="1237"/>
      <c r="BE270" s="1237"/>
      <c r="BF270" s="1237"/>
      <c r="BG270" s="1237"/>
      <c r="BH270" s="1237"/>
      <c r="BI270" s="1237"/>
      <c r="BJ270" s="1237"/>
      <c r="BK270" s="1237"/>
      <c r="BL270" s="1237"/>
      <c r="BM270" s="1237"/>
      <c r="BN270" s="1237"/>
      <c r="BO270" s="1237"/>
      <c r="BP270" s="1237"/>
      <c r="BQ270" s="1237"/>
      <c r="BR270" s="1237"/>
      <c r="BS270" s="1237"/>
      <c r="BT270" s="1237"/>
      <c r="BU270" s="1237"/>
      <c r="BV270" s="1237"/>
      <c r="BW270" s="1237"/>
      <c r="BX270" s="1237"/>
      <c r="BY270" s="1237"/>
      <c r="BZ270" s="1237"/>
      <c r="CA270" s="1237"/>
      <c r="CB270" s="1237"/>
      <c r="CC270" s="1237"/>
      <c r="CD270" s="1237"/>
      <c r="CE270" s="1237"/>
      <c r="CF270" s="1237"/>
      <c r="CG270" s="1237"/>
      <c r="CH270" s="1237"/>
      <c r="CI270" s="1237"/>
      <c r="CJ270" s="1239">
        <f t="shared" si="20"/>
        <v>0</v>
      </c>
    </row>
    <row r="271" spans="4:88">
      <c r="D271" s="1223"/>
      <c r="E271" s="1223"/>
      <c r="F271" s="1229"/>
      <c r="G271" s="1223"/>
      <c r="H271" s="1223"/>
      <c r="I271" s="1223"/>
      <c r="J271" s="1223"/>
      <c r="K271" s="1223"/>
      <c r="L271" s="1228"/>
      <c r="M271" s="1223"/>
      <c r="N271" s="1223"/>
      <c r="O271" s="1244"/>
      <c r="P271" s="1223"/>
      <c r="Q271" s="1223"/>
      <c r="R271" s="1223"/>
      <c r="S271" s="1225"/>
      <c r="T271" s="1240"/>
      <c r="U271" s="250"/>
      <c r="V271" s="1400"/>
      <c r="W271" s="1232"/>
      <c r="X271" s="1233"/>
      <c r="Y271" s="1233"/>
      <c r="Z271" s="1233"/>
      <c r="AA271" s="1233"/>
      <c r="AB271" s="1235"/>
      <c r="AC271" s="1233"/>
      <c r="AD271" s="1235"/>
      <c r="AE271" s="1235"/>
      <c r="AF271" s="1235"/>
      <c r="AG271" s="1233"/>
      <c r="AH271" s="1233"/>
      <c r="AI271" s="1233"/>
      <c r="AJ271" s="1233"/>
      <c r="AK271" s="1233"/>
      <c r="AL271" s="1234">
        <f t="shared" si="19"/>
        <v>0</v>
      </c>
      <c r="AM271" s="1400"/>
      <c r="AN271" s="1237"/>
      <c r="AO271" s="1237"/>
      <c r="AP271" s="1237"/>
      <c r="AQ271" s="1237"/>
      <c r="AR271" s="1237"/>
      <c r="AS271" s="1237"/>
      <c r="AT271" s="1237"/>
      <c r="AU271" s="1237"/>
      <c r="AV271" s="1237"/>
      <c r="AW271" s="1237"/>
      <c r="AX271" s="1237"/>
      <c r="AY271" s="1237"/>
      <c r="AZ271" s="1237"/>
      <c r="BA271" s="1237"/>
      <c r="BB271" s="1237"/>
      <c r="BC271" s="1237"/>
      <c r="BD271" s="1237"/>
      <c r="BE271" s="1237"/>
      <c r="BF271" s="1237"/>
      <c r="BG271" s="1237"/>
      <c r="BH271" s="1237"/>
      <c r="BI271" s="1237"/>
      <c r="BJ271" s="1237"/>
      <c r="BK271" s="1237"/>
      <c r="BL271" s="1237"/>
      <c r="BM271" s="1237"/>
      <c r="BN271" s="1237"/>
      <c r="BO271" s="1237"/>
      <c r="BP271" s="1237"/>
      <c r="BQ271" s="1237"/>
      <c r="BR271" s="1237"/>
      <c r="BS271" s="1237"/>
      <c r="BT271" s="1237"/>
      <c r="BU271" s="1237"/>
      <c r="BV271" s="1237"/>
      <c r="BW271" s="1237"/>
      <c r="BX271" s="1237"/>
      <c r="BY271" s="1237"/>
      <c r="BZ271" s="1237"/>
      <c r="CA271" s="1237"/>
      <c r="CB271" s="1237"/>
      <c r="CC271" s="1237"/>
      <c r="CD271" s="1237"/>
      <c r="CE271" s="1237"/>
      <c r="CF271" s="1237"/>
      <c r="CG271" s="1237"/>
      <c r="CH271" s="1237"/>
      <c r="CI271" s="1237"/>
      <c r="CJ271" s="1239">
        <f t="shared" si="20"/>
        <v>0</v>
      </c>
    </row>
    <row r="272" spans="4:88">
      <c r="D272" s="1223"/>
      <c r="E272" s="1223"/>
      <c r="F272" s="1229"/>
      <c r="G272" s="1223"/>
      <c r="H272" s="1223"/>
      <c r="I272" s="1223"/>
      <c r="J272" s="1223"/>
      <c r="K272" s="1223"/>
      <c r="L272" s="1228"/>
      <c r="M272" s="1223"/>
      <c r="N272" s="1223"/>
      <c r="O272" s="1244"/>
      <c r="P272" s="1223"/>
      <c r="Q272" s="1223"/>
      <c r="R272" s="1223"/>
      <c r="S272" s="1225"/>
      <c r="T272" s="1240"/>
      <c r="U272" s="250"/>
      <c r="V272" s="1400"/>
      <c r="W272" s="1232"/>
      <c r="X272" s="1233"/>
      <c r="Y272" s="1233"/>
      <c r="Z272" s="1233"/>
      <c r="AA272" s="1233"/>
      <c r="AB272" s="1235"/>
      <c r="AC272" s="1233"/>
      <c r="AD272" s="1235"/>
      <c r="AE272" s="1235"/>
      <c r="AF272" s="1235"/>
      <c r="AG272" s="1233"/>
      <c r="AH272" s="1233"/>
      <c r="AI272" s="1233"/>
      <c r="AJ272" s="1233"/>
      <c r="AK272" s="1233"/>
      <c r="AL272" s="1234">
        <f t="shared" si="19"/>
        <v>0</v>
      </c>
      <c r="AM272" s="1400"/>
      <c r="AN272" s="1237"/>
      <c r="AO272" s="1237"/>
      <c r="AP272" s="1237"/>
      <c r="AQ272" s="1237"/>
      <c r="AR272" s="1237"/>
      <c r="AS272" s="1237"/>
      <c r="AT272" s="1237"/>
      <c r="AU272" s="1237"/>
      <c r="AV272" s="1237"/>
      <c r="AW272" s="1237"/>
      <c r="AX272" s="1237"/>
      <c r="AY272" s="1237"/>
      <c r="AZ272" s="1237"/>
      <c r="BA272" s="1237"/>
      <c r="BB272" s="1237"/>
      <c r="BC272" s="1237"/>
      <c r="BD272" s="1237"/>
      <c r="BE272" s="1237"/>
      <c r="BF272" s="1237"/>
      <c r="BG272" s="1237"/>
      <c r="BH272" s="1237"/>
      <c r="BI272" s="1237"/>
      <c r="BJ272" s="1237"/>
      <c r="BK272" s="1237"/>
      <c r="BL272" s="1237"/>
      <c r="BM272" s="1237"/>
      <c r="BN272" s="1237"/>
      <c r="BO272" s="1237"/>
      <c r="BP272" s="1237"/>
      <c r="BQ272" s="1237"/>
      <c r="BR272" s="1237"/>
      <c r="BS272" s="1237"/>
      <c r="BT272" s="1237"/>
      <c r="BU272" s="1237"/>
      <c r="BV272" s="1237"/>
      <c r="BW272" s="1237"/>
      <c r="BX272" s="1237"/>
      <c r="BY272" s="1237"/>
      <c r="BZ272" s="1237"/>
      <c r="CA272" s="1237"/>
      <c r="CB272" s="1237"/>
      <c r="CC272" s="1237"/>
      <c r="CD272" s="1237"/>
      <c r="CE272" s="1237"/>
      <c r="CF272" s="1237"/>
      <c r="CG272" s="1237"/>
      <c r="CH272" s="1237"/>
      <c r="CI272" s="1237"/>
      <c r="CJ272" s="1239">
        <f t="shared" si="20"/>
        <v>0</v>
      </c>
    </row>
    <row r="273" spans="4:88">
      <c r="D273" s="1223"/>
      <c r="E273" s="1223"/>
      <c r="F273" s="1229"/>
      <c r="G273" s="1223"/>
      <c r="H273" s="1223"/>
      <c r="I273" s="1223"/>
      <c r="J273" s="1223"/>
      <c r="K273" s="1223"/>
      <c r="L273" s="1228"/>
      <c r="M273" s="1223"/>
      <c r="N273" s="1223"/>
      <c r="O273" s="1244"/>
      <c r="P273" s="1223"/>
      <c r="Q273" s="1223"/>
      <c r="R273" s="1223"/>
      <c r="S273" s="1225"/>
      <c r="T273" s="1240"/>
      <c r="U273" s="250"/>
      <c r="V273" s="1400"/>
      <c r="W273" s="1232"/>
      <c r="X273" s="1233"/>
      <c r="Y273" s="1233"/>
      <c r="Z273" s="1233"/>
      <c r="AA273" s="1233"/>
      <c r="AB273" s="1235"/>
      <c r="AC273" s="1233"/>
      <c r="AD273" s="1235"/>
      <c r="AE273" s="1235"/>
      <c r="AF273" s="1235"/>
      <c r="AG273" s="1233"/>
      <c r="AH273" s="1233"/>
      <c r="AI273" s="1233"/>
      <c r="AJ273" s="1233"/>
      <c r="AK273" s="1233"/>
      <c r="AL273" s="1234">
        <f t="shared" si="19"/>
        <v>0</v>
      </c>
      <c r="AM273" s="1400"/>
      <c r="AN273" s="1237"/>
      <c r="AO273" s="1237"/>
      <c r="AP273" s="1237"/>
      <c r="AQ273" s="1237"/>
      <c r="AR273" s="1237"/>
      <c r="AS273" s="1237"/>
      <c r="AT273" s="1237"/>
      <c r="AU273" s="1237"/>
      <c r="AV273" s="1237"/>
      <c r="AW273" s="1237"/>
      <c r="AX273" s="1237"/>
      <c r="AY273" s="1237"/>
      <c r="AZ273" s="1237"/>
      <c r="BA273" s="1237"/>
      <c r="BB273" s="1237"/>
      <c r="BC273" s="1237"/>
      <c r="BD273" s="1237"/>
      <c r="BE273" s="1237"/>
      <c r="BF273" s="1237"/>
      <c r="BG273" s="1237"/>
      <c r="BH273" s="1237"/>
      <c r="BI273" s="1237"/>
      <c r="BJ273" s="1237"/>
      <c r="BK273" s="1237"/>
      <c r="BL273" s="1237"/>
      <c r="BM273" s="1237"/>
      <c r="BN273" s="1237"/>
      <c r="BO273" s="1237"/>
      <c r="BP273" s="1237"/>
      <c r="BQ273" s="1237"/>
      <c r="BR273" s="1237"/>
      <c r="BS273" s="1237"/>
      <c r="BT273" s="1237"/>
      <c r="BU273" s="1237"/>
      <c r="BV273" s="1237"/>
      <c r="BW273" s="1237"/>
      <c r="BX273" s="1237"/>
      <c r="BY273" s="1237"/>
      <c r="BZ273" s="1237"/>
      <c r="CA273" s="1237"/>
      <c r="CB273" s="1237"/>
      <c r="CC273" s="1237"/>
      <c r="CD273" s="1237"/>
      <c r="CE273" s="1237"/>
      <c r="CF273" s="1237"/>
      <c r="CG273" s="1237"/>
      <c r="CH273" s="1237"/>
      <c r="CI273" s="1237"/>
      <c r="CJ273" s="1239">
        <f t="shared" si="20"/>
        <v>0</v>
      </c>
    </row>
    <row r="274" spans="4:88">
      <c r="D274" s="1223"/>
      <c r="E274" s="1223"/>
      <c r="F274" s="1229"/>
      <c r="G274" s="1223"/>
      <c r="H274" s="1223"/>
      <c r="I274" s="1223"/>
      <c r="J274" s="1223"/>
      <c r="K274" s="1223"/>
      <c r="L274" s="1228"/>
      <c r="M274" s="1223"/>
      <c r="N274" s="1223"/>
      <c r="O274" s="1244"/>
      <c r="P274" s="1223"/>
      <c r="Q274" s="1223"/>
      <c r="R274" s="1223"/>
      <c r="S274" s="1225"/>
      <c r="T274" s="1240"/>
      <c r="U274" s="250"/>
      <c r="V274" s="1400"/>
      <c r="W274" s="1232"/>
      <c r="X274" s="1233"/>
      <c r="Y274" s="1233"/>
      <c r="Z274" s="1233"/>
      <c r="AA274" s="1233"/>
      <c r="AB274" s="1235"/>
      <c r="AC274" s="1233"/>
      <c r="AD274" s="1235"/>
      <c r="AE274" s="1235"/>
      <c r="AF274" s="1235"/>
      <c r="AG274" s="1233"/>
      <c r="AH274" s="1233"/>
      <c r="AI274" s="1233"/>
      <c r="AJ274" s="1233"/>
      <c r="AK274" s="1233"/>
      <c r="AL274" s="1234">
        <f t="shared" si="19"/>
        <v>0</v>
      </c>
      <c r="AM274" s="1400"/>
      <c r="AN274" s="1237"/>
      <c r="AO274" s="1237"/>
      <c r="AP274" s="1237"/>
      <c r="AQ274" s="1237"/>
      <c r="AR274" s="1237"/>
      <c r="AS274" s="1237"/>
      <c r="AT274" s="1237"/>
      <c r="AU274" s="1237"/>
      <c r="AV274" s="1237"/>
      <c r="AW274" s="1237"/>
      <c r="AX274" s="1237"/>
      <c r="AY274" s="1237"/>
      <c r="AZ274" s="1237"/>
      <c r="BA274" s="1237"/>
      <c r="BB274" s="1237"/>
      <c r="BC274" s="1237"/>
      <c r="BD274" s="1237"/>
      <c r="BE274" s="1237"/>
      <c r="BF274" s="1237"/>
      <c r="BG274" s="1237"/>
      <c r="BH274" s="1237"/>
      <c r="BI274" s="1237"/>
      <c r="BJ274" s="1237"/>
      <c r="BK274" s="1237"/>
      <c r="BL274" s="1237"/>
      <c r="BM274" s="1237"/>
      <c r="BN274" s="1237"/>
      <c r="BO274" s="1237"/>
      <c r="BP274" s="1237"/>
      <c r="BQ274" s="1237"/>
      <c r="BR274" s="1237"/>
      <c r="BS274" s="1237"/>
      <c r="BT274" s="1237"/>
      <c r="BU274" s="1237"/>
      <c r="BV274" s="1237"/>
      <c r="BW274" s="1237"/>
      <c r="BX274" s="1237"/>
      <c r="BY274" s="1237"/>
      <c r="BZ274" s="1237"/>
      <c r="CA274" s="1237"/>
      <c r="CB274" s="1237"/>
      <c r="CC274" s="1237"/>
      <c r="CD274" s="1237"/>
      <c r="CE274" s="1237"/>
      <c r="CF274" s="1237"/>
      <c r="CG274" s="1237"/>
      <c r="CH274" s="1237"/>
      <c r="CI274" s="1237"/>
      <c r="CJ274" s="1239">
        <f t="shared" si="20"/>
        <v>0</v>
      </c>
    </row>
    <row r="275" spans="4:88">
      <c r="D275" s="1223"/>
      <c r="E275" s="1223"/>
      <c r="F275" s="1229"/>
      <c r="G275" s="1223"/>
      <c r="H275" s="1223"/>
      <c r="I275" s="1223"/>
      <c r="J275" s="1223"/>
      <c r="K275" s="1223"/>
      <c r="L275" s="1228"/>
      <c r="M275" s="1223"/>
      <c r="N275" s="1223"/>
      <c r="O275" s="1244"/>
      <c r="P275" s="1223"/>
      <c r="Q275" s="1223"/>
      <c r="R275" s="1223"/>
      <c r="S275" s="1225"/>
      <c r="T275" s="1240"/>
      <c r="U275" s="250"/>
      <c r="V275" s="1400"/>
      <c r="W275" s="1232"/>
      <c r="X275" s="1233"/>
      <c r="Y275" s="1233"/>
      <c r="Z275" s="1233"/>
      <c r="AA275" s="1233"/>
      <c r="AB275" s="1235"/>
      <c r="AC275" s="1233"/>
      <c r="AD275" s="1235"/>
      <c r="AE275" s="1235"/>
      <c r="AF275" s="1235"/>
      <c r="AG275" s="1233"/>
      <c r="AH275" s="1233"/>
      <c r="AI275" s="1233"/>
      <c r="AJ275" s="1233"/>
      <c r="AK275" s="1233"/>
      <c r="AL275" s="1234">
        <f t="shared" si="19"/>
        <v>0</v>
      </c>
      <c r="AM275" s="1400"/>
      <c r="AN275" s="1237"/>
      <c r="AO275" s="1237"/>
      <c r="AP275" s="1237"/>
      <c r="AQ275" s="1237"/>
      <c r="AR275" s="1237"/>
      <c r="AS275" s="1237"/>
      <c r="AT275" s="1237"/>
      <c r="AU275" s="1237"/>
      <c r="AV275" s="1237"/>
      <c r="AW275" s="1237"/>
      <c r="AX275" s="1237"/>
      <c r="AY275" s="1237"/>
      <c r="AZ275" s="1237"/>
      <c r="BA275" s="1237"/>
      <c r="BB275" s="1237"/>
      <c r="BC275" s="1237"/>
      <c r="BD275" s="1237"/>
      <c r="BE275" s="1237"/>
      <c r="BF275" s="1237"/>
      <c r="BG275" s="1237"/>
      <c r="BH275" s="1237"/>
      <c r="BI275" s="1237"/>
      <c r="BJ275" s="1237"/>
      <c r="BK275" s="1237"/>
      <c r="BL275" s="1237"/>
      <c r="BM275" s="1237"/>
      <c r="BN275" s="1237"/>
      <c r="BO275" s="1237"/>
      <c r="BP275" s="1237"/>
      <c r="BQ275" s="1237"/>
      <c r="BR275" s="1237"/>
      <c r="BS275" s="1237"/>
      <c r="BT275" s="1237"/>
      <c r="BU275" s="1237"/>
      <c r="BV275" s="1237"/>
      <c r="BW275" s="1237"/>
      <c r="BX275" s="1237"/>
      <c r="BY275" s="1237"/>
      <c r="BZ275" s="1237"/>
      <c r="CA275" s="1237"/>
      <c r="CB275" s="1237"/>
      <c r="CC275" s="1237"/>
      <c r="CD275" s="1237"/>
      <c r="CE275" s="1237"/>
      <c r="CF275" s="1237"/>
      <c r="CG275" s="1237"/>
      <c r="CH275" s="1237"/>
      <c r="CI275" s="1237"/>
      <c r="CJ275" s="1239">
        <f t="shared" si="20"/>
        <v>0</v>
      </c>
    </row>
    <row r="276" spans="4:88">
      <c r="D276" s="1223"/>
      <c r="E276" s="1223"/>
      <c r="F276" s="1229"/>
      <c r="G276" s="1223"/>
      <c r="H276" s="1223"/>
      <c r="I276" s="1223"/>
      <c r="J276" s="1223"/>
      <c r="K276" s="1223"/>
      <c r="L276" s="1228"/>
      <c r="M276" s="1223"/>
      <c r="N276" s="1223"/>
      <c r="O276" s="1244"/>
      <c r="P276" s="1223"/>
      <c r="Q276" s="1223"/>
      <c r="R276" s="1223"/>
      <c r="S276" s="1225"/>
      <c r="T276" s="1240"/>
      <c r="U276" s="250"/>
      <c r="V276" s="1400"/>
      <c r="W276" s="1232"/>
      <c r="X276" s="1233"/>
      <c r="Y276" s="1233"/>
      <c r="Z276" s="1233"/>
      <c r="AA276" s="1233"/>
      <c r="AB276" s="1235"/>
      <c r="AC276" s="1233"/>
      <c r="AD276" s="1235"/>
      <c r="AE276" s="1235"/>
      <c r="AF276" s="1235"/>
      <c r="AG276" s="1233"/>
      <c r="AH276" s="1233"/>
      <c r="AI276" s="1233"/>
      <c r="AJ276" s="1233"/>
      <c r="AK276" s="1233"/>
      <c r="AL276" s="1234">
        <f t="shared" si="19"/>
        <v>0</v>
      </c>
      <c r="AM276" s="1400"/>
      <c r="AN276" s="1237"/>
      <c r="AO276" s="1237"/>
      <c r="AP276" s="1237"/>
      <c r="AQ276" s="1237"/>
      <c r="AR276" s="1237"/>
      <c r="AS276" s="1237"/>
      <c r="AT276" s="1237"/>
      <c r="AU276" s="1237"/>
      <c r="AV276" s="1237"/>
      <c r="AW276" s="1237"/>
      <c r="AX276" s="1237"/>
      <c r="AY276" s="1237"/>
      <c r="AZ276" s="1237"/>
      <c r="BA276" s="1237"/>
      <c r="BB276" s="1237"/>
      <c r="BC276" s="1237"/>
      <c r="BD276" s="1237"/>
      <c r="BE276" s="1237"/>
      <c r="BF276" s="1237"/>
      <c r="BG276" s="1237"/>
      <c r="BH276" s="1237"/>
      <c r="BI276" s="1237"/>
      <c r="BJ276" s="1237"/>
      <c r="BK276" s="1237"/>
      <c r="BL276" s="1237"/>
      <c r="BM276" s="1237"/>
      <c r="BN276" s="1237"/>
      <c r="BO276" s="1237"/>
      <c r="BP276" s="1237"/>
      <c r="BQ276" s="1237"/>
      <c r="BR276" s="1237"/>
      <c r="BS276" s="1237"/>
      <c r="BT276" s="1237"/>
      <c r="BU276" s="1237"/>
      <c r="BV276" s="1237"/>
      <c r="BW276" s="1237"/>
      <c r="BX276" s="1237"/>
      <c r="BY276" s="1237"/>
      <c r="BZ276" s="1237"/>
      <c r="CA276" s="1237"/>
      <c r="CB276" s="1237"/>
      <c r="CC276" s="1237"/>
      <c r="CD276" s="1237"/>
      <c r="CE276" s="1237"/>
      <c r="CF276" s="1237"/>
      <c r="CG276" s="1237"/>
      <c r="CH276" s="1237"/>
      <c r="CI276" s="1237"/>
      <c r="CJ276" s="1239">
        <f t="shared" si="20"/>
        <v>0</v>
      </c>
    </row>
    <row r="277" spans="4:88">
      <c r="D277" s="1223"/>
      <c r="E277" s="1223"/>
      <c r="F277" s="1229"/>
      <c r="G277" s="1223"/>
      <c r="H277" s="1223"/>
      <c r="I277" s="1223"/>
      <c r="J277" s="1223"/>
      <c r="K277" s="1223"/>
      <c r="L277" s="1228"/>
      <c r="M277" s="1223"/>
      <c r="N277" s="1223"/>
      <c r="O277" s="1244"/>
      <c r="P277" s="1223"/>
      <c r="Q277" s="1223"/>
      <c r="R277" s="1223"/>
      <c r="S277" s="1225"/>
      <c r="T277" s="1240"/>
      <c r="U277" s="250"/>
      <c r="V277" s="1400"/>
      <c r="W277" s="1232"/>
      <c r="X277" s="1233"/>
      <c r="Y277" s="1233"/>
      <c r="Z277" s="1233"/>
      <c r="AA277" s="1233"/>
      <c r="AB277" s="1235"/>
      <c r="AC277" s="1233"/>
      <c r="AD277" s="1235"/>
      <c r="AE277" s="1235"/>
      <c r="AF277" s="1235"/>
      <c r="AG277" s="1233"/>
      <c r="AH277" s="1233"/>
      <c r="AI277" s="1233"/>
      <c r="AJ277" s="1233"/>
      <c r="AK277" s="1233"/>
      <c r="AL277" s="1234">
        <f t="shared" si="19"/>
        <v>0</v>
      </c>
      <c r="AM277" s="1400"/>
      <c r="AN277" s="1237"/>
      <c r="AO277" s="1237"/>
      <c r="AP277" s="1237"/>
      <c r="AQ277" s="1237"/>
      <c r="AR277" s="1237"/>
      <c r="AS277" s="1237"/>
      <c r="AT277" s="1237"/>
      <c r="AU277" s="1237"/>
      <c r="AV277" s="1237"/>
      <c r="AW277" s="1237"/>
      <c r="AX277" s="1237"/>
      <c r="AY277" s="1237"/>
      <c r="AZ277" s="1237"/>
      <c r="BA277" s="1237"/>
      <c r="BB277" s="1237"/>
      <c r="BC277" s="1237"/>
      <c r="BD277" s="1237"/>
      <c r="BE277" s="1237"/>
      <c r="BF277" s="1237"/>
      <c r="BG277" s="1237"/>
      <c r="BH277" s="1237"/>
      <c r="BI277" s="1237"/>
      <c r="BJ277" s="1237"/>
      <c r="BK277" s="1237"/>
      <c r="BL277" s="1237"/>
      <c r="BM277" s="1237"/>
      <c r="BN277" s="1237"/>
      <c r="BO277" s="1237"/>
      <c r="BP277" s="1237"/>
      <c r="BQ277" s="1237"/>
      <c r="BR277" s="1237"/>
      <c r="BS277" s="1237"/>
      <c r="BT277" s="1237"/>
      <c r="BU277" s="1237"/>
      <c r="BV277" s="1237"/>
      <c r="BW277" s="1237"/>
      <c r="BX277" s="1237"/>
      <c r="BY277" s="1237"/>
      <c r="BZ277" s="1237"/>
      <c r="CA277" s="1237"/>
      <c r="CB277" s="1237"/>
      <c r="CC277" s="1237"/>
      <c r="CD277" s="1237"/>
      <c r="CE277" s="1237"/>
      <c r="CF277" s="1237"/>
      <c r="CG277" s="1237"/>
      <c r="CH277" s="1237"/>
      <c r="CI277" s="1237"/>
      <c r="CJ277" s="1239">
        <f t="shared" si="20"/>
        <v>0</v>
      </c>
    </row>
    <row r="278" spans="4:88">
      <c r="D278" s="1223"/>
      <c r="E278" s="1223"/>
      <c r="F278" s="1229"/>
      <c r="G278" s="1223"/>
      <c r="H278" s="1223"/>
      <c r="I278" s="1223"/>
      <c r="J278" s="1223"/>
      <c r="K278" s="1223"/>
      <c r="L278" s="1228"/>
      <c r="M278" s="1223"/>
      <c r="N278" s="1223"/>
      <c r="O278" s="1244"/>
      <c r="P278" s="1223"/>
      <c r="Q278" s="1223"/>
      <c r="R278" s="1223"/>
      <c r="S278" s="1225"/>
      <c r="T278" s="1240"/>
      <c r="U278" s="250"/>
      <c r="V278" s="1400"/>
      <c r="W278" s="1232"/>
      <c r="X278" s="1233"/>
      <c r="Y278" s="1233"/>
      <c r="Z278" s="1233"/>
      <c r="AA278" s="1233"/>
      <c r="AB278" s="1235"/>
      <c r="AC278" s="1233"/>
      <c r="AD278" s="1235"/>
      <c r="AE278" s="1235"/>
      <c r="AF278" s="1235"/>
      <c r="AG278" s="1233"/>
      <c r="AH278" s="1233"/>
      <c r="AI278" s="1233"/>
      <c r="AJ278" s="1233"/>
      <c r="AK278" s="1233"/>
      <c r="AL278" s="1234">
        <f t="shared" si="19"/>
        <v>0</v>
      </c>
      <c r="AM278" s="1400"/>
      <c r="AN278" s="1237"/>
      <c r="AO278" s="1237"/>
      <c r="AP278" s="1237"/>
      <c r="AQ278" s="1237"/>
      <c r="AR278" s="1237"/>
      <c r="AS278" s="1237"/>
      <c r="AT278" s="1237"/>
      <c r="AU278" s="1237"/>
      <c r="AV278" s="1237"/>
      <c r="AW278" s="1237"/>
      <c r="AX278" s="1237"/>
      <c r="AY278" s="1237"/>
      <c r="AZ278" s="1237"/>
      <c r="BA278" s="1237"/>
      <c r="BB278" s="1237"/>
      <c r="BC278" s="1237"/>
      <c r="BD278" s="1237"/>
      <c r="BE278" s="1237"/>
      <c r="BF278" s="1237"/>
      <c r="BG278" s="1237"/>
      <c r="BH278" s="1237"/>
      <c r="BI278" s="1237"/>
      <c r="BJ278" s="1237"/>
      <c r="BK278" s="1237"/>
      <c r="BL278" s="1237"/>
      <c r="BM278" s="1237"/>
      <c r="BN278" s="1237"/>
      <c r="BO278" s="1237"/>
      <c r="BP278" s="1237"/>
      <c r="BQ278" s="1237"/>
      <c r="BR278" s="1237"/>
      <c r="BS278" s="1237"/>
      <c r="BT278" s="1237"/>
      <c r="BU278" s="1237"/>
      <c r="BV278" s="1237"/>
      <c r="BW278" s="1237"/>
      <c r="BX278" s="1237"/>
      <c r="BY278" s="1237"/>
      <c r="BZ278" s="1237"/>
      <c r="CA278" s="1237"/>
      <c r="CB278" s="1237"/>
      <c r="CC278" s="1237"/>
      <c r="CD278" s="1237"/>
      <c r="CE278" s="1237"/>
      <c r="CF278" s="1237"/>
      <c r="CG278" s="1237"/>
      <c r="CH278" s="1237"/>
      <c r="CI278" s="1237"/>
      <c r="CJ278" s="1239">
        <f t="shared" si="20"/>
        <v>0</v>
      </c>
    </row>
    <row r="279" spans="4:88">
      <c r="D279" s="1223"/>
      <c r="E279" s="1223"/>
      <c r="F279" s="1229"/>
      <c r="G279" s="1223"/>
      <c r="H279" s="1223"/>
      <c r="I279" s="1223"/>
      <c r="J279" s="1223"/>
      <c r="K279" s="1223"/>
      <c r="L279" s="1228"/>
      <c r="M279" s="1223"/>
      <c r="N279" s="1223"/>
      <c r="O279" s="1244"/>
      <c r="P279" s="1223"/>
      <c r="Q279" s="1223"/>
      <c r="R279" s="1223"/>
      <c r="S279" s="1225"/>
      <c r="T279" s="1240"/>
      <c r="U279" s="250"/>
      <c r="V279" s="1400"/>
      <c r="W279" s="1232"/>
      <c r="X279" s="1233"/>
      <c r="Y279" s="1233"/>
      <c r="Z279" s="1233"/>
      <c r="AA279" s="1233"/>
      <c r="AB279" s="1235"/>
      <c r="AC279" s="1233"/>
      <c r="AD279" s="1235"/>
      <c r="AE279" s="1235"/>
      <c r="AF279" s="1235"/>
      <c r="AG279" s="1233"/>
      <c r="AH279" s="1233"/>
      <c r="AI279" s="1233"/>
      <c r="AJ279" s="1233"/>
      <c r="AK279" s="1233"/>
      <c r="AL279" s="1234">
        <f t="shared" si="19"/>
        <v>0</v>
      </c>
      <c r="AM279" s="1400"/>
      <c r="AN279" s="1237"/>
      <c r="AO279" s="1237"/>
      <c r="AP279" s="1237"/>
      <c r="AQ279" s="1237"/>
      <c r="AR279" s="1237"/>
      <c r="AS279" s="1237"/>
      <c r="AT279" s="1237"/>
      <c r="AU279" s="1237"/>
      <c r="AV279" s="1237"/>
      <c r="AW279" s="1237"/>
      <c r="AX279" s="1237"/>
      <c r="AY279" s="1237"/>
      <c r="AZ279" s="1237"/>
      <c r="BA279" s="1237"/>
      <c r="BB279" s="1237"/>
      <c r="BC279" s="1237"/>
      <c r="BD279" s="1237"/>
      <c r="BE279" s="1237"/>
      <c r="BF279" s="1237"/>
      <c r="BG279" s="1237"/>
      <c r="BH279" s="1237"/>
      <c r="BI279" s="1237"/>
      <c r="BJ279" s="1237"/>
      <c r="BK279" s="1237"/>
      <c r="BL279" s="1237"/>
      <c r="BM279" s="1237"/>
      <c r="BN279" s="1237"/>
      <c r="BO279" s="1237"/>
      <c r="BP279" s="1237"/>
      <c r="BQ279" s="1237"/>
      <c r="BR279" s="1237"/>
      <c r="BS279" s="1237"/>
      <c r="BT279" s="1237"/>
      <c r="BU279" s="1237"/>
      <c r="BV279" s="1237"/>
      <c r="BW279" s="1237"/>
      <c r="BX279" s="1237"/>
      <c r="BY279" s="1237"/>
      <c r="BZ279" s="1237"/>
      <c r="CA279" s="1237"/>
      <c r="CB279" s="1237"/>
      <c r="CC279" s="1237"/>
      <c r="CD279" s="1237"/>
      <c r="CE279" s="1237"/>
      <c r="CF279" s="1237"/>
      <c r="CG279" s="1237"/>
      <c r="CH279" s="1237"/>
      <c r="CI279" s="1237"/>
      <c r="CJ279" s="1239">
        <f t="shared" si="20"/>
        <v>0</v>
      </c>
    </row>
    <row r="280" spans="4:88">
      <c r="D280" s="1223"/>
      <c r="E280" s="1223"/>
      <c r="F280" s="1229"/>
      <c r="G280" s="1223"/>
      <c r="H280" s="1223"/>
      <c r="I280" s="1223"/>
      <c r="J280" s="1223"/>
      <c r="K280" s="1223"/>
      <c r="L280" s="1228"/>
      <c r="M280" s="1223"/>
      <c r="N280" s="1223"/>
      <c r="O280" s="1244"/>
      <c r="P280" s="1223"/>
      <c r="Q280" s="1223"/>
      <c r="R280" s="1223"/>
      <c r="S280" s="1225"/>
      <c r="T280" s="1240"/>
      <c r="U280" s="250"/>
      <c r="V280" s="1400"/>
      <c r="W280" s="1232"/>
      <c r="X280" s="1233"/>
      <c r="Y280" s="1233"/>
      <c r="Z280" s="1233"/>
      <c r="AA280" s="1233"/>
      <c r="AB280" s="1235"/>
      <c r="AC280" s="1233"/>
      <c r="AD280" s="1235"/>
      <c r="AE280" s="1235"/>
      <c r="AF280" s="1235"/>
      <c r="AG280" s="1233"/>
      <c r="AH280" s="1233"/>
      <c r="AI280" s="1233"/>
      <c r="AJ280" s="1233"/>
      <c r="AK280" s="1233"/>
      <c r="AL280" s="1234">
        <f t="shared" si="19"/>
        <v>0</v>
      </c>
      <c r="AM280" s="1400"/>
      <c r="AN280" s="1237"/>
      <c r="AO280" s="1237"/>
      <c r="AP280" s="1237"/>
      <c r="AQ280" s="1237"/>
      <c r="AR280" s="1237"/>
      <c r="AS280" s="1237"/>
      <c r="AT280" s="1237"/>
      <c r="AU280" s="1237"/>
      <c r="AV280" s="1237"/>
      <c r="AW280" s="1237"/>
      <c r="AX280" s="1237"/>
      <c r="AY280" s="1237"/>
      <c r="AZ280" s="1237"/>
      <c r="BA280" s="1237"/>
      <c r="BB280" s="1237"/>
      <c r="BC280" s="1237"/>
      <c r="BD280" s="1237"/>
      <c r="BE280" s="1237"/>
      <c r="BF280" s="1237"/>
      <c r="BG280" s="1237"/>
      <c r="BH280" s="1237"/>
      <c r="BI280" s="1237"/>
      <c r="BJ280" s="1237"/>
      <c r="BK280" s="1237"/>
      <c r="BL280" s="1237"/>
      <c r="BM280" s="1237"/>
      <c r="BN280" s="1237"/>
      <c r="BO280" s="1237"/>
      <c r="BP280" s="1237"/>
      <c r="BQ280" s="1237"/>
      <c r="BR280" s="1237"/>
      <c r="BS280" s="1237"/>
      <c r="BT280" s="1237"/>
      <c r="BU280" s="1237"/>
      <c r="BV280" s="1237"/>
      <c r="BW280" s="1237"/>
      <c r="BX280" s="1237"/>
      <c r="BY280" s="1237"/>
      <c r="BZ280" s="1237"/>
      <c r="CA280" s="1237"/>
      <c r="CB280" s="1237"/>
      <c r="CC280" s="1237"/>
      <c r="CD280" s="1237"/>
      <c r="CE280" s="1237"/>
      <c r="CF280" s="1237"/>
      <c r="CG280" s="1237"/>
      <c r="CH280" s="1237"/>
      <c r="CI280" s="1237"/>
      <c r="CJ280" s="1239">
        <f t="shared" si="20"/>
        <v>0</v>
      </c>
    </row>
    <row r="281" spans="4:88">
      <c r="D281" s="1223"/>
      <c r="E281" s="1223"/>
      <c r="F281" s="1229"/>
      <c r="G281" s="1223"/>
      <c r="H281" s="1223"/>
      <c r="I281" s="1223"/>
      <c r="J281" s="1223"/>
      <c r="K281" s="1223"/>
      <c r="L281" s="1228"/>
      <c r="M281" s="1223"/>
      <c r="N281" s="1223"/>
      <c r="O281" s="1244"/>
      <c r="P281" s="1223"/>
      <c r="Q281" s="1223"/>
      <c r="R281" s="1223"/>
      <c r="S281" s="1225"/>
      <c r="T281" s="1240"/>
      <c r="U281" s="250"/>
      <c r="V281" s="1400"/>
      <c r="W281" s="1232"/>
      <c r="X281" s="1233"/>
      <c r="Y281" s="1233"/>
      <c r="Z281" s="1233"/>
      <c r="AA281" s="1233"/>
      <c r="AB281" s="1235"/>
      <c r="AC281" s="1233"/>
      <c r="AD281" s="1235"/>
      <c r="AE281" s="1235"/>
      <c r="AF281" s="1235"/>
      <c r="AG281" s="1233"/>
      <c r="AH281" s="1233"/>
      <c r="AI281" s="1233"/>
      <c r="AJ281" s="1233"/>
      <c r="AK281" s="1233"/>
      <c r="AL281" s="1234">
        <f t="shared" si="19"/>
        <v>0</v>
      </c>
      <c r="AM281" s="1400"/>
      <c r="AN281" s="1237"/>
      <c r="AO281" s="1237"/>
      <c r="AP281" s="1237"/>
      <c r="AQ281" s="1237"/>
      <c r="AR281" s="1237"/>
      <c r="AS281" s="1237"/>
      <c r="AT281" s="1237"/>
      <c r="AU281" s="1237"/>
      <c r="AV281" s="1237"/>
      <c r="AW281" s="1237"/>
      <c r="AX281" s="1237"/>
      <c r="AY281" s="1237"/>
      <c r="AZ281" s="1237"/>
      <c r="BA281" s="1237"/>
      <c r="BB281" s="1237"/>
      <c r="BC281" s="1237"/>
      <c r="BD281" s="1237"/>
      <c r="BE281" s="1237"/>
      <c r="BF281" s="1237"/>
      <c r="BG281" s="1237"/>
      <c r="BH281" s="1237"/>
      <c r="BI281" s="1237"/>
      <c r="BJ281" s="1237"/>
      <c r="BK281" s="1237"/>
      <c r="BL281" s="1237"/>
      <c r="BM281" s="1237"/>
      <c r="BN281" s="1237"/>
      <c r="BO281" s="1237"/>
      <c r="BP281" s="1237"/>
      <c r="BQ281" s="1237"/>
      <c r="BR281" s="1237"/>
      <c r="BS281" s="1237"/>
      <c r="BT281" s="1237"/>
      <c r="BU281" s="1237"/>
      <c r="BV281" s="1237"/>
      <c r="BW281" s="1237"/>
      <c r="BX281" s="1237"/>
      <c r="BY281" s="1237"/>
      <c r="BZ281" s="1237"/>
      <c r="CA281" s="1237"/>
      <c r="CB281" s="1237"/>
      <c r="CC281" s="1237"/>
      <c r="CD281" s="1237"/>
      <c r="CE281" s="1237"/>
      <c r="CF281" s="1237"/>
      <c r="CG281" s="1237"/>
      <c r="CH281" s="1237"/>
      <c r="CI281" s="1237"/>
      <c r="CJ281" s="1239">
        <f t="shared" si="20"/>
        <v>0</v>
      </c>
    </row>
    <row r="282" spans="4:88">
      <c r="D282" s="1223"/>
      <c r="E282" s="1223"/>
      <c r="F282" s="1229"/>
      <c r="G282" s="1223"/>
      <c r="H282" s="1223"/>
      <c r="I282" s="1223"/>
      <c r="J282" s="1223"/>
      <c r="K282" s="1223"/>
      <c r="L282" s="1228"/>
      <c r="M282" s="1223"/>
      <c r="N282" s="1223"/>
      <c r="O282" s="1244"/>
      <c r="P282" s="1223"/>
      <c r="Q282" s="1223"/>
      <c r="R282" s="1223"/>
      <c r="S282" s="1225"/>
      <c r="T282" s="1240"/>
      <c r="U282" s="250"/>
      <c r="V282" s="1400"/>
      <c r="W282" s="1232"/>
      <c r="X282" s="1233"/>
      <c r="Y282" s="1233"/>
      <c r="Z282" s="1233"/>
      <c r="AA282" s="1233"/>
      <c r="AB282" s="1235"/>
      <c r="AC282" s="1233"/>
      <c r="AD282" s="1235"/>
      <c r="AE282" s="1235"/>
      <c r="AF282" s="1235"/>
      <c r="AG282" s="1233"/>
      <c r="AH282" s="1233"/>
      <c r="AI282" s="1233"/>
      <c r="AJ282" s="1233"/>
      <c r="AK282" s="1233"/>
      <c r="AL282" s="1234">
        <f t="shared" si="19"/>
        <v>0</v>
      </c>
      <c r="AM282" s="1400"/>
      <c r="AN282" s="1237"/>
      <c r="AO282" s="1237"/>
      <c r="AP282" s="1237"/>
      <c r="AQ282" s="1237"/>
      <c r="AR282" s="1237"/>
      <c r="AS282" s="1237"/>
      <c r="AT282" s="1237"/>
      <c r="AU282" s="1237"/>
      <c r="AV282" s="1237"/>
      <c r="AW282" s="1237"/>
      <c r="AX282" s="1237"/>
      <c r="AY282" s="1237"/>
      <c r="AZ282" s="1237"/>
      <c r="BA282" s="1237"/>
      <c r="BB282" s="1237"/>
      <c r="BC282" s="1237"/>
      <c r="BD282" s="1237"/>
      <c r="BE282" s="1237"/>
      <c r="BF282" s="1237"/>
      <c r="BG282" s="1237"/>
      <c r="BH282" s="1237"/>
      <c r="BI282" s="1237"/>
      <c r="BJ282" s="1237"/>
      <c r="BK282" s="1237"/>
      <c r="BL282" s="1237"/>
      <c r="BM282" s="1237"/>
      <c r="BN282" s="1237"/>
      <c r="BO282" s="1237"/>
      <c r="BP282" s="1237"/>
      <c r="BQ282" s="1237"/>
      <c r="BR282" s="1237"/>
      <c r="BS282" s="1237"/>
      <c r="BT282" s="1237"/>
      <c r="BU282" s="1237"/>
      <c r="BV282" s="1237"/>
      <c r="BW282" s="1237"/>
      <c r="BX282" s="1237"/>
      <c r="BY282" s="1237"/>
      <c r="BZ282" s="1237"/>
      <c r="CA282" s="1237"/>
      <c r="CB282" s="1237"/>
      <c r="CC282" s="1237"/>
      <c r="CD282" s="1237"/>
      <c r="CE282" s="1237"/>
      <c r="CF282" s="1237"/>
      <c r="CG282" s="1237"/>
      <c r="CH282" s="1237"/>
      <c r="CI282" s="1237"/>
      <c r="CJ282" s="1239">
        <f t="shared" si="20"/>
        <v>0</v>
      </c>
    </row>
    <row r="283" spans="4:88">
      <c r="D283" s="1223"/>
      <c r="E283" s="1223"/>
      <c r="F283" s="1229"/>
      <c r="G283" s="1223"/>
      <c r="H283" s="1223"/>
      <c r="I283" s="1223"/>
      <c r="J283" s="1223"/>
      <c r="K283" s="1223"/>
      <c r="L283" s="1228"/>
      <c r="M283" s="1223"/>
      <c r="N283" s="1223"/>
      <c r="O283" s="1244"/>
      <c r="P283" s="1223"/>
      <c r="Q283" s="1223"/>
      <c r="R283" s="1223"/>
      <c r="S283" s="1225"/>
      <c r="T283" s="1240"/>
      <c r="U283" s="250"/>
      <c r="V283" s="1400"/>
      <c r="W283" s="1232"/>
      <c r="X283" s="1233"/>
      <c r="Y283" s="1233"/>
      <c r="Z283" s="1233"/>
      <c r="AA283" s="1233"/>
      <c r="AB283" s="1235"/>
      <c r="AC283" s="1233"/>
      <c r="AD283" s="1235"/>
      <c r="AE283" s="1235"/>
      <c r="AF283" s="1235"/>
      <c r="AG283" s="1233"/>
      <c r="AH283" s="1233"/>
      <c r="AI283" s="1233"/>
      <c r="AJ283" s="1233"/>
      <c r="AK283" s="1233"/>
      <c r="AL283" s="1234">
        <f t="shared" si="19"/>
        <v>0</v>
      </c>
      <c r="AM283" s="1400"/>
      <c r="AN283" s="1237"/>
      <c r="AO283" s="1237"/>
      <c r="AP283" s="1237"/>
      <c r="AQ283" s="1237"/>
      <c r="AR283" s="1237"/>
      <c r="AS283" s="1237"/>
      <c r="AT283" s="1237"/>
      <c r="AU283" s="1237"/>
      <c r="AV283" s="1237"/>
      <c r="AW283" s="1237"/>
      <c r="AX283" s="1237"/>
      <c r="AY283" s="1237"/>
      <c r="AZ283" s="1237"/>
      <c r="BA283" s="1237"/>
      <c r="BB283" s="1237"/>
      <c r="BC283" s="1237"/>
      <c r="BD283" s="1237"/>
      <c r="BE283" s="1237"/>
      <c r="BF283" s="1237"/>
      <c r="BG283" s="1237"/>
      <c r="BH283" s="1237"/>
      <c r="BI283" s="1237"/>
      <c r="BJ283" s="1237"/>
      <c r="BK283" s="1237"/>
      <c r="BL283" s="1237"/>
      <c r="BM283" s="1237"/>
      <c r="BN283" s="1237"/>
      <c r="BO283" s="1237"/>
      <c r="BP283" s="1237"/>
      <c r="BQ283" s="1237"/>
      <c r="BR283" s="1237"/>
      <c r="BS283" s="1237"/>
      <c r="BT283" s="1237"/>
      <c r="BU283" s="1237"/>
      <c r="BV283" s="1237"/>
      <c r="BW283" s="1237"/>
      <c r="BX283" s="1237"/>
      <c r="BY283" s="1237"/>
      <c r="BZ283" s="1237"/>
      <c r="CA283" s="1237"/>
      <c r="CB283" s="1237"/>
      <c r="CC283" s="1237"/>
      <c r="CD283" s="1237"/>
      <c r="CE283" s="1237"/>
      <c r="CF283" s="1237"/>
      <c r="CG283" s="1237"/>
      <c r="CH283" s="1237"/>
      <c r="CI283" s="1237"/>
      <c r="CJ283" s="1239">
        <f t="shared" si="20"/>
        <v>0</v>
      </c>
    </row>
    <row r="284" spans="4:88">
      <c r="D284" s="1223"/>
      <c r="E284" s="1223"/>
      <c r="F284" s="1229"/>
      <c r="G284" s="1223"/>
      <c r="H284" s="1223"/>
      <c r="I284" s="1223"/>
      <c r="J284" s="1223"/>
      <c r="K284" s="1223"/>
      <c r="L284" s="1228"/>
      <c r="M284" s="1223"/>
      <c r="N284" s="1223"/>
      <c r="O284" s="1244"/>
      <c r="P284" s="1223"/>
      <c r="Q284" s="1223"/>
      <c r="R284" s="1223"/>
      <c r="S284" s="1225"/>
      <c r="T284" s="1240"/>
      <c r="U284" s="250"/>
      <c r="V284" s="1400"/>
      <c r="W284" s="1232"/>
      <c r="X284" s="1233"/>
      <c r="Y284" s="1233"/>
      <c r="Z284" s="1233"/>
      <c r="AA284" s="1233"/>
      <c r="AB284" s="1235"/>
      <c r="AC284" s="1233"/>
      <c r="AD284" s="1235"/>
      <c r="AE284" s="1235"/>
      <c r="AF284" s="1235"/>
      <c r="AG284" s="1233"/>
      <c r="AH284" s="1233"/>
      <c r="AI284" s="1233"/>
      <c r="AJ284" s="1233"/>
      <c r="AK284" s="1233"/>
      <c r="AL284" s="1234">
        <f t="shared" si="19"/>
        <v>0</v>
      </c>
      <c r="AM284" s="1400"/>
      <c r="AN284" s="1237"/>
      <c r="AO284" s="1237"/>
      <c r="AP284" s="1237"/>
      <c r="AQ284" s="1237"/>
      <c r="AR284" s="1237"/>
      <c r="AS284" s="1237"/>
      <c r="AT284" s="1237"/>
      <c r="AU284" s="1237"/>
      <c r="AV284" s="1237"/>
      <c r="AW284" s="1237"/>
      <c r="AX284" s="1237"/>
      <c r="AY284" s="1237"/>
      <c r="AZ284" s="1237"/>
      <c r="BA284" s="1237"/>
      <c r="BB284" s="1237"/>
      <c r="BC284" s="1237"/>
      <c r="BD284" s="1237"/>
      <c r="BE284" s="1237"/>
      <c r="BF284" s="1237"/>
      <c r="BG284" s="1237"/>
      <c r="BH284" s="1237"/>
      <c r="BI284" s="1237"/>
      <c r="BJ284" s="1237"/>
      <c r="BK284" s="1237"/>
      <c r="BL284" s="1237"/>
      <c r="BM284" s="1237"/>
      <c r="BN284" s="1237"/>
      <c r="BO284" s="1237"/>
      <c r="BP284" s="1237"/>
      <c r="BQ284" s="1237"/>
      <c r="BR284" s="1237"/>
      <c r="BS284" s="1237"/>
      <c r="BT284" s="1237"/>
      <c r="BU284" s="1237"/>
      <c r="BV284" s="1237"/>
      <c r="BW284" s="1237"/>
      <c r="BX284" s="1237"/>
      <c r="BY284" s="1237"/>
      <c r="BZ284" s="1237"/>
      <c r="CA284" s="1237"/>
      <c r="CB284" s="1237"/>
      <c r="CC284" s="1237"/>
      <c r="CD284" s="1237"/>
      <c r="CE284" s="1237"/>
      <c r="CF284" s="1237"/>
      <c r="CG284" s="1237"/>
      <c r="CH284" s="1237"/>
      <c r="CI284" s="1237"/>
      <c r="CJ284" s="1239">
        <f t="shared" si="20"/>
        <v>0</v>
      </c>
    </row>
    <row r="285" spans="4:88">
      <c r="D285" s="1223"/>
      <c r="E285" s="1223"/>
      <c r="F285" s="1229"/>
      <c r="G285" s="1223"/>
      <c r="H285" s="1223"/>
      <c r="I285" s="1223"/>
      <c r="J285" s="1223"/>
      <c r="K285" s="1223"/>
      <c r="L285" s="1228"/>
      <c r="M285" s="1223"/>
      <c r="N285" s="1223"/>
      <c r="O285" s="1244"/>
      <c r="P285" s="1223"/>
      <c r="Q285" s="1223"/>
      <c r="R285" s="1223"/>
      <c r="S285" s="1225"/>
      <c r="T285" s="1240"/>
      <c r="U285" s="250"/>
      <c r="V285" s="1400"/>
      <c r="W285" s="1232"/>
      <c r="X285" s="1233"/>
      <c r="Y285" s="1233"/>
      <c r="Z285" s="1233"/>
      <c r="AA285" s="1233"/>
      <c r="AB285" s="1235"/>
      <c r="AC285" s="1233"/>
      <c r="AD285" s="1235"/>
      <c r="AE285" s="1235"/>
      <c r="AF285" s="1235"/>
      <c r="AG285" s="1233"/>
      <c r="AH285" s="1233"/>
      <c r="AI285" s="1233"/>
      <c r="AJ285" s="1233"/>
      <c r="AK285" s="1233"/>
      <c r="AL285" s="1234">
        <f t="shared" si="19"/>
        <v>0</v>
      </c>
      <c r="AM285" s="1400"/>
      <c r="AN285" s="1237"/>
      <c r="AO285" s="1237"/>
      <c r="AP285" s="1237"/>
      <c r="AQ285" s="1237"/>
      <c r="AR285" s="1237"/>
      <c r="AS285" s="1237"/>
      <c r="AT285" s="1237"/>
      <c r="AU285" s="1237"/>
      <c r="AV285" s="1237"/>
      <c r="AW285" s="1237"/>
      <c r="AX285" s="1237"/>
      <c r="AY285" s="1237"/>
      <c r="AZ285" s="1237"/>
      <c r="BA285" s="1237"/>
      <c r="BB285" s="1237"/>
      <c r="BC285" s="1237"/>
      <c r="BD285" s="1237"/>
      <c r="BE285" s="1237"/>
      <c r="BF285" s="1237"/>
      <c r="BG285" s="1237"/>
      <c r="BH285" s="1237"/>
      <c r="BI285" s="1237"/>
      <c r="BJ285" s="1237"/>
      <c r="BK285" s="1237"/>
      <c r="BL285" s="1237"/>
      <c r="BM285" s="1237"/>
      <c r="BN285" s="1237"/>
      <c r="BO285" s="1237"/>
      <c r="BP285" s="1237"/>
      <c r="BQ285" s="1237"/>
      <c r="BR285" s="1237"/>
      <c r="BS285" s="1237"/>
      <c r="BT285" s="1237"/>
      <c r="BU285" s="1237"/>
      <c r="BV285" s="1237"/>
      <c r="BW285" s="1237"/>
      <c r="BX285" s="1237"/>
      <c r="BY285" s="1237"/>
      <c r="BZ285" s="1237"/>
      <c r="CA285" s="1237"/>
      <c r="CB285" s="1237"/>
      <c r="CC285" s="1237"/>
      <c r="CD285" s="1237"/>
      <c r="CE285" s="1237"/>
      <c r="CF285" s="1237"/>
      <c r="CG285" s="1237"/>
      <c r="CH285" s="1237"/>
      <c r="CI285" s="1237"/>
      <c r="CJ285" s="1239">
        <f t="shared" si="20"/>
        <v>0</v>
      </c>
    </row>
    <row r="286" spans="4:88">
      <c r="D286" s="1223"/>
      <c r="E286" s="1223"/>
      <c r="F286" s="1229"/>
      <c r="G286" s="1223"/>
      <c r="H286" s="1223"/>
      <c r="I286" s="1223"/>
      <c r="J286" s="1223"/>
      <c r="K286" s="1223"/>
      <c r="L286" s="1228"/>
      <c r="M286" s="1223"/>
      <c r="N286" s="1223"/>
      <c r="O286" s="1244"/>
      <c r="P286" s="1223"/>
      <c r="Q286" s="1223"/>
      <c r="R286" s="1223"/>
      <c r="S286" s="1225"/>
      <c r="T286" s="1240"/>
      <c r="U286" s="250"/>
      <c r="V286" s="1400"/>
      <c r="W286" s="1232"/>
      <c r="X286" s="1233"/>
      <c r="Y286" s="1233"/>
      <c r="Z286" s="1233"/>
      <c r="AA286" s="1233"/>
      <c r="AB286" s="1235"/>
      <c r="AC286" s="1233"/>
      <c r="AD286" s="1235"/>
      <c r="AE286" s="1235"/>
      <c r="AF286" s="1235"/>
      <c r="AG286" s="1233"/>
      <c r="AH286" s="1233"/>
      <c r="AI286" s="1233"/>
      <c r="AJ286" s="1233"/>
      <c r="AK286" s="1233"/>
      <c r="AL286" s="1234">
        <f t="shared" si="19"/>
        <v>0</v>
      </c>
      <c r="AM286" s="1400"/>
      <c r="AN286" s="1237"/>
      <c r="AO286" s="1237"/>
      <c r="AP286" s="1237"/>
      <c r="AQ286" s="1237"/>
      <c r="AR286" s="1237"/>
      <c r="AS286" s="1237"/>
      <c r="AT286" s="1237"/>
      <c r="AU286" s="1237"/>
      <c r="AV286" s="1237"/>
      <c r="AW286" s="1237"/>
      <c r="AX286" s="1237"/>
      <c r="AY286" s="1237"/>
      <c r="AZ286" s="1237"/>
      <c r="BA286" s="1237"/>
      <c r="BB286" s="1237"/>
      <c r="BC286" s="1237"/>
      <c r="BD286" s="1237"/>
      <c r="BE286" s="1237"/>
      <c r="BF286" s="1237"/>
      <c r="BG286" s="1237"/>
      <c r="BH286" s="1237"/>
      <c r="BI286" s="1237"/>
      <c r="BJ286" s="1237"/>
      <c r="BK286" s="1237"/>
      <c r="BL286" s="1237"/>
      <c r="BM286" s="1237"/>
      <c r="BN286" s="1237"/>
      <c r="BO286" s="1237"/>
      <c r="BP286" s="1237"/>
      <c r="BQ286" s="1237"/>
      <c r="BR286" s="1237"/>
      <c r="BS286" s="1237"/>
      <c r="BT286" s="1237"/>
      <c r="BU286" s="1237"/>
      <c r="BV286" s="1237"/>
      <c r="BW286" s="1237"/>
      <c r="BX286" s="1237"/>
      <c r="BY286" s="1237"/>
      <c r="BZ286" s="1237"/>
      <c r="CA286" s="1237"/>
      <c r="CB286" s="1237"/>
      <c r="CC286" s="1237"/>
      <c r="CD286" s="1237"/>
      <c r="CE286" s="1237"/>
      <c r="CF286" s="1237"/>
      <c r="CG286" s="1237"/>
      <c r="CH286" s="1237"/>
      <c r="CI286" s="1237"/>
      <c r="CJ286" s="1239">
        <f t="shared" si="20"/>
        <v>0</v>
      </c>
    </row>
    <row r="287" spans="4:88">
      <c r="D287" s="1223"/>
      <c r="E287" s="1223"/>
      <c r="F287" s="1229"/>
      <c r="G287" s="1223"/>
      <c r="H287" s="1223"/>
      <c r="I287" s="1223"/>
      <c r="J287" s="1223"/>
      <c r="K287" s="1223"/>
      <c r="L287" s="1228"/>
      <c r="M287" s="1223"/>
      <c r="N287" s="1223"/>
      <c r="O287" s="1244"/>
      <c r="P287" s="1223"/>
      <c r="Q287" s="1223"/>
      <c r="R287" s="1223"/>
      <c r="S287" s="1225"/>
      <c r="T287" s="1240"/>
      <c r="U287" s="250"/>
      <c r="V287" s="1400"/>
      <c r="W287" s="1232"/>
      <c r="X287" s="1233"/>
      <c r="Y287" s="1233"/>
      <c r="Z287" s="1233"/>
      <c r="AA287" s="1233"/>
      <c r="AB287" s="1235"/>
      <c r="AC287" s="1233"/>
      <c r="AD287" s="1235"/>
      <c r="AE287" s="1235"/>
      <c r="AF287" s="1235"/>
      <c r="AG287" s="1233"/>
      <c r="AH287" s="1233"/>
      <c r="AI287" s="1233"/>
      <c r="AJ287" s="1233"/>
      <c r="AK287" s="1233"/>
      <c r="AL287" s="1234">
        <f t="shared" si="19"/>
        <v>0</v>
      </c>
      <c r="AM287" s="1400"/>
      <c r="AN287" s="1237"/>
      <c r="AO287" s="1237"/>
      <c r="AP287" s="1237"/>
      <c r="AQ287" s="1237"/>
      <c r="AR287" s="1237"/>
      <c r="AS287" s="1237"/>
      <c r="AT287" s="1237"/>
      <c r="AU287" s="1237"/>
      <c r="AV287" s="1237"/>
      <c r="AW287" s="1237"/>
      <c r="AX287" s="1237"/>
      <c r="AY287" s="1237"/>
      <c r="AZ287" s="1237"/>
      <c r="BA287" s="1237"/>
      <c r="BB287" s="1237"/>
      <c r="BC287" s="1237"/>
      <c r="BD287" s="1237"/>
      <c r="BE287" s="1237"/>
      <c r="BF287" s="1237"/>
      <c r="BG287" s="1237"/>
      <c r="BH287" s="1237"/>
      <c r="BI287" s="1237"/>
      <c r="BJ287" s="1237"/>
      <c r="BK287" s="1237"/>
      <c r="BL287" s="1237"/>
      <c r="BM287" s="1237"/>
      <c r="BN287" s="1237"/>
      <c r="BO287" s="1237"/>
      <c r="BP287" s="1237"/>
      <c r="BQ287" s="1237"/>
      <c r="BR287" s="1237"/>
      <c r="BS287" s="1237"/>
      <c r="BT287" s="1237"/>
      <c r="BU287" s="1237"/>
      <c r="BV287" s="1237"/>
      <c r="BW287" s="1237"/>
      <c r="BX287" s="1237"/>
      <c r="BY287" s="1237"/>
      <c r="BZ287" s="1237"/>
      <c r="CA287" s="1237"/>
      <c r="CB287" s="1237"/>
      <c r="CC287" s="1237"/>
      <c r="CD287" s="1237"/>
      <c r="CE287" s="1237"/>
      <c r="CF287" s="1237"/>
      <c r="CG287" s="1237"/>
      <c r="CH287" s="1237"/>
      <c r="CI287" s="1237"/>
      <c r="CJ287" s="1239">
        <f t="shared" si="20"/>
        <v>0</v>
      </c>
    </row>
    <row r="288" spans="4:88">
      <c r="D288" s="1223"/>
      <c r="E288" s="1223"/>
      <c r="F288" s="1229"/>
      <c r="G288" s="1223"/>
      <c r="H288" s="1223"/>
      <c r="I288" s="1223"/>
      <c r="J288" s="1223"/>
      <c r="K288" s="1223"/>
      <c r="L288" s="1228"/>
      <c r="M288" s="1223"/>
      <c r="N288" s="1223"/>
      <c r="O288" s="1244"/>
      <c r="P288" s="1223"/>
      <c r="Q288" s="1223"/>
      <c r="R288" s="1223"/>
      <c r="S288" s="1225"/>
      <c r="T288" s="1240"/>
      <c r="U288" s="250"/>
      <c r="V288" s="1400"/>
      <c r="W288" s="1232"/>
      <c r="X288" s="1233"/>
      <c r="Y288" s="1233"/>
      <c r="Z288" s="1233"/>
      <c r="AA288" s="1233"/>
      <c r="AB288" s="1235"/>
      <c r="AC288" s="1233"/>
      <c r="AD288" s="1235"/>
      <c r="AE288" s="1235"/>
      <c r="AF288" s="1235"/>
      <c r="AG288" s="1233"/>
      <c r="AH288" s="1233"/>
      <c r="AI288" s="1233"/>
      <c r="AJ288" s="1233"/>
      <c r="AK288" s="1233"/>
      <c r="AL288" s="1234">
        <f t="shared" si="19"/>
        <v>0</v>
      </c>
      <c r="AM288" s="1400"/>
      <c r="AN288" s="1237"/>
      <c r="AO288" s="1237"/>
      <c r="AP288" s="1237"/>
      <c r="AQ288" s="1237"/>
      <c r="AR288" s="1237"/>
      <c r="AS288" s="1237"/>
      <c r="AT288" s="1237"/>
      <c r="AU288" s="1237"/>
      <c r="AV288" s="1237"/>
      <c r="AW288" s="1237"/>
      <c r="AX288" s="1237"/>
      <c r="AY288" s="1237"/>
      <c r="AZ288" s="1237"/>
      <c r="BA288" s="1237"/>
      <c r="BB288" s="1237"/>
      <c r="BC288" s="1237"/>
      <c r="BD288" s="1237"/>
      <c r="BE288" s="1237"/>
      <c r="BF288" s="1237"/>
      <c r="BG288" s="1237"/>
      <c r="BH288" s="1237"/>
      <c r="BI288" s="1237"/>
      <c r="BJ288" s="1237"/>
      <c r="BK288" s="1237"/>
      <c r="BL288" s="1237"/>
      <c r="BM288" s="1237"/>
      <c r="BN288" s="1237"/>
      <c r="BO288" s="1237"/>
      <c r="BP288" s="1237"/>
      <c r="BQ288" s="1237"/>
      <c r="BR288" s="1237"/>
      <c r="BS288" s="1237"/>
      <c r="BT288" s="1237"/>
      <c r="BU288" s="1237"/>
      <c r="BV288" s="1237"/>
      <c r="BW288" s="1237"/>
      <c r="BX288" s="1237"/>
      <c r="BY288" s="1237"/>
      <c r="BZ288" s="1237"/>
      <c r="CA288" s="1237"/>
      <c r="CB288" s="1237"/>
      <c r="CC288" s="1237"/>
      <c r="CD288" s="1237"/>
      <c r="CE288" s="1237"/>
      <c r="CF288" s="1237"/>
      <c r="CG288" s="1237"/>
      <c r="CH288" s="1237"/>
      <c r="CI288" s="1237"/>
      <c r="CJ288" s="1239">
        <f t="shared" si="20"/>
        <v>0</v>
      </c>
    </row>
    <row r="289" spans="4:88">
      <c r="D289" s="1223"/>
      <c r="E289" s="1223"/>
      <c r="F289" s="1229"/>
      <c r="G289" s="1223"/>
      <c r="H289" s="1223"/>
      <c r="I289" s="1223"/>
      <c r="J289" s="1223"/>
      <c r="K289" s="1223"/>
      <c r="L289" s="1228"/>
      <c r="M289" s="1223"/>
      <c r="N289" s="1223"/>
      <c r="O289" s="1244"/>
      <c r="P289" s="1223"/>
      <c r="Q289" s="1223"/>
      <c r="R289" s="1223"/>
      <c r="S289" s="1225"/>
      <c r="T289" s="1240"/>
      <c r="U289" s="250"/>
      <c r="V289" s="1400"/>
      <c r="W289" s="1232"/>
      <c r="X289" s="1233"/>
      <c r="Y289" s="1233"/>
      <c r="Z289" s="1233"/>
      <c r="AA289" s="1233"/>
      <c r="AB289" s="1235"/>
      <c r="AC289" s="1233"/>
      <c r="AD289" s="1235"/>
      <c r="AE289" s="1235"/>
      <c r="AF289" s="1235"/>
      <c r="AG289" s="1233"/>
      <c r="AH289" s="1233"/>
      <c r="AI289" s="1233"/>
      <c r="AJ289" s="1233"/>
      <c r="AK289" s="1233"/>
      <c r="AL289" s="1234">
        <f t="shared" si="19"/>
        <v>0</v>
      </c>
      <c r="AM289" s="1400"/>
      <c r="AN289" s="1237"/>
      <c r="AO289" s="1237"/>
      <c r="AP289" s="1237"/>
      <c r="AQ289" s="1237"/>
      <c r="AR289" s="1237"/>
      <c r="AS289" s="1237"/>
      <c r="AT289" s="1237"/>
      <c r="AU289" s="1237"/>
      <c r="AV289" s="1237"/>
      <c r="AW289" s="1237"/>
      <c r="AX289" s="1237"/>
      <c r="AY289" s="1237"/>
      <c r="AZ289" s="1237"/>
      <c r="BA289" s="1237"/>
      <c r="BB289" s="1237"/>
      <c r="BC289" s="1237"/>
      <c r="BD289" s="1237"/>
      <c r="BE289" s="1237"/>
      <c r="BF289" s="1237"/>
      <c r="BG289" s="1237"/>
      <c r="BH289" s="1237"/>
      <c r="BI289" s="1237"/>
      <c r="BJ289" s="1237"/>
      <c r="BK289" s="1237"/>
      <c r="BL289" s="1237"/>
      <c r="BM289" s="1237"/>
      <c r="BN289" s="1237"/>
      <c r="BO289" s="1237"/>
      <c r="BP289" s="1237"/>
      <c r="BQ289" s="1237"/>
      <c r="BR289" s="1237"/>
      <c r="BS289" s="1237"/>
      <c r="BT289" s="1237"/>
      <c r="BU289" s="1237"/>
      <c r="BV289" s="1237"/>
      <c r="BW289" s="1237"/>
      <c r="BX289" s="1237"/>
      <c r="BY289" s="1237"/>
      <c r="BZ289" s="1237"/>
      <c r="CA289" s="1237"/>
      <c r="CB289" s="1237"/>
      <c r="CC289" s="1237"/>
      <c r="CD289" s="1237"/>
      <c r="CE289" s="1237"/>
      <c r="CF289" s="1237"/>
      <c r="CG289" s="1237"/>
      <c r="CH289" s="1237"/>
      <c r="CI289" s="1237"/>
      <c r="CJ289" s="1239">
        <f t="shared" si="20"/>
        <v>0</v>
      </c>
    </row>
    <row r="290" spans="4:88">
      <c r="D290" s="1223"/>
      <c r="E290" s="1223"/>
      <c r="F290" s="1229"/>
      <c r="G290" s="1223"/>
      <c r="H290" s="1223"/>
      <c r="I290" s="1223"/>
      <c r="J290" s="1223"/>
      <c r="K290" s="1223"/>
      <c r="L290" s="1228"/>
      <c r="M290" s="1223"/>
      <c r="N290" s="1223"/>
      <c r="O290" s="1244"/>
      <c r="P290" s="1223"/>
      <c r="Q290" s="1223"/>
      <c r="R290" s="1223"/>
      <c r="S290" s="1225"/>
      <c r="T290" s="1240"/>
      <c r="U290" s="250"/>
      <c r="V290" s="1400"/>
      <c r="W290" s="1232"/>
      <c r="X290" s="1233"/>
      <c r="Y290" s="1233"/>
      <c r="Z290" s="1233"/>
      <c r="AA290" s="1233"/>
      <c r="AB290" s="1235"/>
      <c r="AC290" s="1233"/>
      <c r="AD290" s="1235"/>
      <c r="AE290" s="1235"/>
      <c r="AF290" s="1235"/>
      <c r="AG290" s="1233"/>
      <c r="AH290" s="1233"/>
      <c r="AI290" s="1233"/>
      <c r="AJ290" s="1233"/>
      <c r="AK290" s="1233"/>
      <c r="AL290" s="1234">
        <f t="shared" si="19"/>
        <v>0</v>
      </c>
      <c r="AM290" s="1400"/>
      <c r="AN290" s="1237"/>
      <c r="AO290" s="1237"/>
      <c r="AP290" s="1237"/>
      <c r="AQ290" s="1237"/>
      <c r="AR290" s="1237"/>
      <c r="AS290" s="1237"/>
      <c r="AT290" s="1237"/>
      <c r="AU290" s="1237"/>
      <c r="AV290" s="1237"/>
      <c r="AW290" s="1237"/>
      <c r="AX290" s="1237"/>
      <c r="AY290" s="1237"/>
      <c r="AZ290" s="1237"/>
      <c r="BA290" s="1237"/>
      <c r="BB290" s="1237"/>
      <c r="BC290" s="1237"/>
      <c r="BD290" s="1237"/>
      <c r="BE290" s="1237"/>
      <c r="BF290" s="1237"/>
      <c r="BG290" s="1237"/>
      <c r="BH290" s="1237"/>
      <c r="BI290" s="1237"/>
      <c r="BJ290" s="1237"/>
      <c r="BK290" s="1237"/>
      <c r="BL290" s="1237"/>
      <c r="BM290" s="1237"/>
      <c r="BN290" s="1237"/>
      <c r="BO290" s="1237"/>
      <c r="BP290" s="1237"/>
      <c r="BQ290" s="1237"/>
      <c r="BR290" s="1237"/>
      <c r="BS290" s="1237"/>
      <c r="BT290" s="1237"/>
      <c r="BU290" s="1237"/>
      <c r="BV290" s="1237"/>
      <c r="BW290" s="1237"/>
      <c r="BX290" s="1237"/>
      <c r="BY290" s="1237"/>
      <c r="BZ290" s="1237"/>
      <c r="CA290" s="1237"/>
      <c r="CB290" s="1237"/>
      <c r="CC290" s="1237"/>
      <c r="CD290" s="1237"/>
      <c r="CE290" s="1237"/>
      <c r="CF290" s="1237"/>
      <c r="CG290" s="1237"/>
      <c r="CH290" s="1237"/>
      <c r="CI290" s="1237"/>
      <c r="CJ290" s="1239">
        <f t="shared" si="20"/>
        <v>0</v>
      </c>
    </row>
    <row r="291" spans="4:88">
      <c r="D291" s="1223"/>
      <c r="E291" s="1223"/>
      <c r="F291" s="1229"/>
      <c r="G291" s="1223"/>
      <c r="H291" s="1223"/>
      <c r="I291" s="1223"/>
      <c r="J291" s="1223"/>
      <c r="K291" s="1223"/>
      <c r="L291" s="1228"/>
      <c r="M291" s="1223"/>
      <c r="N291" s="1223"/>
      <c r="O291" s="1244"/>
      <c r="P291" s="1223"/>
      <c r="Q291" s="1223"/>
      <c r="R291" s="1223"/>
      <c r="S291" s="1225"/>
      <c r="T291" s="1240"/>
      <c r="U291" s="250"/>
      <c r="V291" s="1400"/>
      <c r="W291" s="1232"/>
      <c r="X291" s="1233"/>
      <c r="Y291" s="1233"/>
      <c r="Z291" s="1233"/>
      <c r="AA291" s="1233"/>
      <c r="AB291" s="1235"/>
      <c r="AC291" s="1233"/>
      <c r="AD291" s="1235"/>
      <c r="AE291" s="1235"/>
      <c r="AF291" s="1235"/>
      <c r="AG291" s="1233"/>
      <c r="AH291" s="1233"/>
      <c r="AI291" s="1233"/>
      <c r="AJ291" s="1233"/>
      <c r="AK291" s="1233"/>
      <c r="AL291" s="1234">
        <f t="shared" si="19"/>
        <v>0</v>
      </c>
      <c r="AM291" s="1400"/>
      <c r="AN291" s="1237"/>
      <c r="AO291" s="1237"/>
      <c r="AP291" s="1237"/>
      <c r="AQ291" s="1237"/>
      <c r="AR291" s="1237"/>
      <c r="AS291" s="1237"/>
      <c r="AT291" s="1237"/>
      <c r="AU291" s="1237"/>
      <c r="AV291" s="1237"/>
      <c r="AW291" s="1237"/>
      <c r="AX291" s="1237"/>
      <c r="AY291" s="1237"/>
      <c r="AZ291" s="1237"/>
      <c r="BA291" s="1237"/>
      <c r="BB291" s="1237"/>
      <c r="BC291" s="1237"/>
      <c r="BD291" s="1237"/>
      <c r="BE291" s="1237"/>
      <c r="BF291" s="1237"/>
      <c r="BG291" s="1237"/>
      <c r="BH291" s="1237"/>
      <c r="BI291" s="1237"/>
      <c r="BJ291" s="1237"/>
      <c r="BK291" s="1237"/>
      <c r="BL291" s="1237"/>
      <c r="BM291" s="1237"/>
      <c r="BN291" s="1237"/>
      <c r="BO291" s="1237"/>
      <c r="BP291" s="1237"/>
      <c r="BQ291" s="1237"/>
      <c r="BR291" s="1237"/>
      <c r="BS291" s="1237"/>
      <c r="BT291" s="1237"/>
      <c r="BU291" s="1237"/>
      <c r="BV291" s="1237"/>
      <c r="BW291" s="1237"/>
      <c r="BX291" s="1237"/>
      <c r="BY291" s="1237"/>
      <c r="BZ291" s="1237"/>
      <c r="CA291" s="1237"/>
      <c r="CB291" s="1237"/>
      <c r="CC291" s="1237"/>
      <c r="CD291" s="1237"/>
      <c r="CE291" s="1237"/>
      <c r="CF291" s="1237"/>
      <c r="CG291" s="1237"/>
      <c r="CH291" s="1237"/>
      <c r="CI291" s="1237"/>
      <c r="CJ291" s="1239">
        <f t="shared" si="20"/>
        <v>0</v>
      </c>
    </row>
    <row r="292" spans="4:88">
      <c r="D292" s="1223"/>
      <c r="E292" s="1223"/>
      <c r="F292" s="1229"/>
      <c r="G292" s="1223"/>
      <c r="H292" s="1223"/>
      <c r="I292" s="1223"/>
      <c r="J292" s="1223"/>
      <c r="K292" s="1223"/>
      <c r="L292" s="1228"/>
      <c r="M292" s="1223"/>
      <c r="N292" s="1223"/>
      <c r="O292" s="1244"/>
      <c r="P292" s="1223"/>
      <c r="Q292" s="1223"/>
      <c r="R292" s="1223"/>
      <c r="S292" s="1225"/>
      <c r="T292" s="1240"/>
      <c r="U292" s="250"/>
      <c r="V292" s="1400"/>
      <c r="W292" s="1232"/>
      <c r="X292" s="1233"/>
      <c r="Y292" s="1233"/>
      <c r="Z292" s="1233"/>
      <c r="AA292" s="1233"/>
      <c r="AB292" s="1235"/>
      <c r="AC292" s="1233"/>
      <c r="AD292" s="1235"/>
      <c r="AE292" s="1235"/>
      <c r="AF292" s="1235"/>
      <c r="AG292" s="1233"/>
      <c r="AH292" s="1233"/>
      <c r="AI292" s="1233"/>
      <c r="AJ292" s="1233"/>
      <c r="AK292" s="1233"/>
      <c r="AL292" s="1234">
        <f t="shared" si="19"/>
        <v>0</v>
      </c>
      <c r="AM292" s="1400"/>
      <c r="AN292" s="1237"/>
      <c r="AO292" s="1237"/>
      <c r="AP292" s="1237"/>
      <c r="AQ292" s="1237"/>
      <c r="AR292" s="1237"/>
      <c r="AS292" s="1237"/>
      <c r="AT292" s="1237"/>
      <c r="AU292" s="1237"/>
      <c r="AV292" s="1237"/>
      <c r="AW292" s="1237"/>
      <c r="AX292" s="1237"/>
      <c r="AY292" s="1237"/>
      <c r="AZ292" s="1237"/>
      <c r="BA292" s="1237"/>
      <c r="BB292" s="1237"/>
      <c r="BC292" s="1237"/>
      <c r="BD292" s="1237"/>
      <c r="BE292" s="1237"/>
      <c r="BF292" s="1237"/>
      <c r="BG292" s="1237"/>
      <c r="BH292" s="1237"/>
      <c r="BI292" s="1237"/>
      <c r="BJ292" s="1237"/>
      <c r="BK292" s="1237"/>
      <c r="BL292" s="1237"/>
      <c r="BM292" s="1237"/>
      <c r="BN292" s="1237"/>
      <c r="BO292" s="1237"/>
      <c r="BP292" s="1237"/>
      <c r="BQ292" s="1237"/>
      <c r="BR292" s="1237"/>
      <c r="BS292" s="1237"/>
      <c r="BT292" s="1237"/>
      <c r="BU292" s="1237"/>
      <c r="BV292" s="1237"/>
      <c r="BW292" s="1237"/>
      <c r="BX292" s="1237"/>
      <c r="BY292" s="1237"/>
      <c r="BZ292" s="1237"/>
      <c r="CA292" s="1237"/>
      <c r="CB292" s="1237"/>
      <c r="CC292" s="1237"/>
      <c r="CD292" s="1237"/>
      <c r="CE292" s="1237"/>
      <c r="CF292" s="1237"/>
      <c r="CG292" s="1237"/>
      <c r="CH292" s="1237"/>
      <c r="CI292" s="1237"/>
      <c r="CJ292" s="1239">
        <f t="shared" si="20"/>
        <v>0</v>
      </c>
    </row>
    <row r="293" spans="4:88">
      <c r="D293" s="1223"/>
      <c r="E293" s="1223"/>
      <c r="F293" s="1229"/>
      <c r="G293" s="1223"/>
      <c r="H293" s="1223"/>
      <c r="I293" s="1223"/>
      <c r="J293" s="1223"/>
      <c r="K293" s="1223"/>
      <c r="L293" s="1228"/>
      <c r="M293" s="1223"/>
      <c r="N293" s="1223"/>
      <c r="O293" s="1244"/>
      <c r="P293" s="1223"/>
      <c r="Q293" s="1223"/>
      <c r="R293" s="1223"/>
      <c r="S293" s="1225"/>
      <c r="T293" s="1240"/>
      <c r="U293" s="250"/>
      <c r="V293" s="1400"/>
      <c r="W293" s="1232"/>
      <c r="X293" s="1233"/>
      <c r="Y293" s="1233"/>
      <c r="Z293" s="1233"/>
      <c r="AA293" s="1233"/>
      <c r="AB293" s="1235"/>
      <c r="AC293" s="1233"/>
      <c r="AD293" s="1235"/>
      <c r="AE293" s="1235"/>
      <c r="AF293" s="1235"/>
      <c r="AG293" s="1233"/>
      <c r="AH293" s="1233"/>
      <c r="AI293" s="1233"/>
      <c r="AJ293" s="1233"/>
      <c r="AK293" s="1233"/>
      <c r="AL293" s="1234">
        <f t="shared" si="19"/>
        <v>0</v>
      </c>
      <c r="AM293" s="1400"/>
      <c r="AN293" s="1237"/>
      <c r="AO293" s="1237"/>
      <c r="AP293" s="1237"/>
      <c r="AQ293" s="1237"/>
      <c r="AR293" s="1237"/>
      <c r="AS293" s="1237"/>
      <c r="AT293" s="1237"/>
      <c r="AU293" s="1237"/>
      <c r="AV293" s="1237"/>
      <c r="AW293" s="1237"/>
      <c r="AX293" s="1237"/>
      <c r="AY293" s="1237"/>
      <c r="AZ293" s="1237"/>
      <c r="BA293" s="1237"/>
      <c r="BB293" s="1237"/>
      <c r="BC293" s="1237"/>
      <c r="BD293" s="1237"/>
      <c r="BE293" s="1237"/>
      <c r="BF293" s="1237"/>
      <c r="BG293" s="1237"/>
      <c r="BH293" s="1237"/>
      <c r="BI293" s="1237"/>
      <c r="BJ293" s="1237"/>
      <c r="BK293" s="1237"/>
      <c r="BL293" s="1237"/>
      <c r="BM293" s="1237"/>
      <c r="BN293" s="1237"/>
      <c r="BO293" s="1237"/>
      <c r="BP293" s="1237"/>
      <c r="BQ293" s="1237"/>
      <c r="BR293" s="1237"/>
      <c r="BS293" s="1237"/>
      <c r="BT293" s="1237"/>
      <c r="BU293" s="1237"/>
      <c r="BV293" s="1237"/>
      <c r="BW293" s="1237"/>
      <c r="BX293" s="1237"/>
      <c r="BY293" s="1237"/>
      <c r="BZ293" s="1237"/>
      <c r="CA293" s="1237"/>
      <c r="CB293" s="1237"/>
      <c r="CC293" s="1237"/>
      <c r="CD293" s="1237"/>
      <c r="CE293" s="1237"/>
      <c r="CF293" s="1237"/>
      <c r="CG293" s="1237"/>
      <c r="CH293" s="1237"/>
      <c r="CI293" s="1237"/>
      <c r="CJ293" s="1239">
        <f t="shared" si="20"/>
        <v>0</v>
      </c>
    </row>
    <row r="294" spans="4:88">
      <c r="D294" s="1223"/>
      <c r="E294" s="1223"/>
      <c r="F294" s="1229"/>
      <c r="G294" s="1223"/>
      <c r="H294" s="1223"/>
      <c r="I294" s="1223"/>
      <c r="J294" s="1223"/>
      <c r="K294" s="1223"/>
      <c r="L294" s="1228"/>
      <c r="M294" s="1223"/>
      <c r="N294" s="1223"/>
      <c r="O294" s="1244"/>
      <c r="P294" s="1223"/>
      <c r="Q294" s="1223"/>
      <c r="R294" s="1223"/>
      <c r="S294" s="1225"/>
      <c r="T294" s="1240"/>
      <c r="U294" s="250"/>
      <c r="V294" s="1400"/>
      <c r="W294" s="1232"/>
      <c r="X294" s="1233"/>
      <c r="Y294" s="1233"/>
      <c r="Z294" s="1233"/>
      <c r="AA294" s="1233"/>
      <c r="AB294" s="1235"/>
      <c r="AC294" s="1233"/>
      <c r="AD294" s="1235"/>
      <c r="AE294" s="1235"/>
      <c r="AF294" s="1235"/>
      <c r="AG294" s="1233"/>
      <c r="AH294" s="1233"/>
      <c r="AI294" s="1233"/>
      <c r="AJ294" s="1233"/>
      <c r="AK294" s="1233"/>
      <c r="AL294" s="1234">
        <f t="shared" si="19"/>
        <v>0</v>
      </c>
      <c r="AM294" s="1400"/>
      <c r="AN294" s="1237"/>
      <c r="AO294" s="1237"/>
      <c r="AP294" s="1237"/>
      <c r="AQ294" s="1237"/>
      <c r="AR294" s="1237"/>
      <c r="AS294" s="1237"/>
      <c r="AT294" s="1237"/>
      <c r="AU294" s="1237"/>
      <c r="AV294" s="1237"/>
      <c r="AW294" s="1237"/>
      <c r="AX294" s="1237"/>
      <c r="AY294" s="1237"/>
      <c r="AZ294" s="1237"/>
      <c r="BA294" s="1237"/>
      <c r="BB294" s="1237"/>
      <c r="BC294" s="1237"/>
      <c r="BD294" s="1237"/>
      <c r="BE294" s="1237"/>
      <c r="BF294" s="1237"/>
      <c r="BG294" s="1237"/>
      <c r="BH294" s="1237"/>
      <c r="BI294" s="1237"/>
      <c r="BJ294" s="1237"/>
      <c r="BK294" s="1237"/>
      <c r="BL294" s="1237"/>
      <c r="BM294" s="1237"/>
      <c r="BN294" s="1237"/>
      <c r="BO294" s="1237"/>
      <c r="BP294" s="1237"/>
      <c r="BQ294" s="1237"/>
      <c r="BR294" s="1237"/>
      <c r="BS294" s="1237"/>
      <c r="BT294" s="1237"/>
      <c r="BU294" s="1237"/>
      <c r="BV294" s="1237"/>
      <c r="BW294" s="1237"/>
      <c r="BX294" s="1237"/>
      <c r="BY294" s="1237"/>
      <c r="BZ294" s="1237"/>
      <c r="CA294" s="1237"/>
      <c r="CB294" s="1237"/>
      <c r="CC294" s="1237"/>
      <c r="CD294" s="1237"/>
      <c r="CE294" s="1237"/>
      <c r="CF294" s="1237"/>
      <c r="CG294" s="1237"/>
      <c r="CH294" s="1237"/>
      <c r="CI294" s="1237"/>
      <c r="CJ294" s="1239">
        <f t="shared" si="20"/>
        <v>0</v>
      </c>
    </row>
    <row r="295" spans="4:88">
      <c r="D295" s="1223"/>
      <c r="E295" s="1223"/>
      <c r="F295" s="1229"/>
      <c r="G295" s="1223"/>
      <c r="H295" s="1223"/>
      <c r="I295" s="1223"/>
      <c r="J295" s="1223"/>
      <c r="K295" s="1223"/>
      <c r="L295" s="1228"/>
      <c r="M295" s="1223"/>
      <c r="N295" s="1223"/>
      <c r="O295" s="1244"/>
      <c r="P295" s="1223"/>
      <c r="Q295" s="1223"/>
      <c r="R295" s="1223"/>
      <c r="S295" s="1225"/>
      <c r="T295" s="1240"/>
      <c r="U295" s="250"/>
      <c r="V295" s="1400"/>
      <c r="W295" s="1232"/>
      <c r="X295" s="1233"/>
      <c r="Y295" s="1233"/>
      <c r="Z295" s="1233"/>
      <c r="AA295" s="1233"/>
      <c r="AB295" s="1235"/>
      <c r="AC295" s="1233"/>
      <c r="AD295" s="1235"/>
      <c r="AE295" s="1235"/>
      <c r="AF295" s="1235"/>
      <c r="AG295" s="1233"/>
      <c r="AH295" s="1233"/>
      <c r="AI295" s="1233"/>
      <c r="AJ295" s="1233"/>
      <c r="AK295" s="1233"/>
      <c r="AL295" s="1234">
        <f t="shared" si="19"/>
        <v>0</v>
      </c>
      <c r="AM295" s="1400"/>
      <c r="AN295" s="1237"/>
      <c r="AO295" s="1237"/>
      <c r="AP295" s="1237"/>
      <c r="AQ295" s="1237"/>
      <c r="AR295" s="1237"/>
      <c r="AS295" s="1237"/>
      <c r="AT295" s="1237"/>
      <c r="AU295" s="1237"/>
      <c r="AV295" s="1237"/>
      <c r="AW295" s="1237"/>
      <c r="AX295" s="1237"/>
      <c r="AY295" s="1237"/>
      <c r="AZ295" s="1237"/>
      <c r="BA295" s="1237"/>
      <c r="BB295" s="1237"/>
      <c r="BC295" s="1237"/>
      <c r="BD295" s="1237"/>
      <c r="BE295" s="1237"/>
      <c r="BF295" s="1237"/>
      <c r="BG295" s="1237"/>
      <c r="BH295" s="1237"/>
      <c r="BI295" s="1237"/>
      <c r="BJ295" s="1237"/>
      <c r="BK295" s="1237"/>
      <c r="BL295" s="1237"/>
      <c r="BM295" s="1237"/>
      <c r="BN295" s="1237"/>
      <c r="BO295" s="1237"/>
      <c r="BP295" s="1237"/>
      <c r="BQ295" s="1237"/>
      <c r="BR295" s="1237"/>
      <c r="BS295" s="1237"/>
      <c r="BT295" s="1237"/>
      <c r="BU295" s="1237"/>
      <c r="BV295" s="1237"/>
      <c r="BW295" s="1237"/>
      <c r="BX295" s="1237"/>
      <c r="BY295" s="1237"/>
      <c r="BZ295" s="1237"/>
      <c r="CA295" s="1237"/>
      <c r="CB295" s="1237"/>
      <c r="CC295" s="1237"/>
      <c r="CD295" s="1237"/>
      <c r="CE295" s="1237"/>
      <c r="CF295" s="1237"/>
      <c r="CG295" s="1237"/>
      <c r="CH295" s="1237"/>
      <c r="CI295" s="1237"/>
      <c r="CJ295" s="1239">
        <f t="shared" si="20"/>
        <v>0</v>
      </c>
    </row>
    <row r="296" spans="4:88">
      <c r="D296" s="1223"/>
      <c r="E296" s="1223"/>
      <c r="F296" s="1229"/>
      <c r="G296" s="1223"/>
      <c r="H296" s="1223"/>
      <c r="I296" s="1223"/>
      <c r="J296" s="1223"/>
      <c r="K296" s="1223"/>
      <c r="L296" s="1228"/>
      <c r="M296" s="1223"/>
      <c r="N296" s="1223"/>
      <c r="O296" s="1244"/>
      <c r="P296" s="1223"/>
      <c r="Q296" s="1223"/>
      <c r="R296" s="1223"/>
      <c r="S296" s="1225"/>
      <c r="T296" s="1240"/>
      <c r="U296" s="250"/>
      <c r="V296" s="1400"/>
      <c r="W296" s="1232"/>
      <c r="X296" s="1233"/>
      <c r="Y296" s="1233"/>
      <c r="Z296" s="1233"/>
      <c r="AA296" s="1233"/>
      <c r="AB296" s="1235"/>
      <c r="AC296" s="1233"/>
      <c r="AD296" s="1235"/>
      <c r="AE296" s="1235"/>
      <c r="AF296" s="1235"/>
      <c r="AG296" s="1233"/>
      <c r="AH296" s="1233"/>
      <c r="AI296" s="1233"/>
      <c r="AJ296" s="1233"/>
      <c r="AK296" s="1233"/>
      <c r="AL296" s="1234">
        <f t="shared" si="19"/>
        <v>0</v>
      </c>
      <c r="AM296" s="1400"/>
      <c r="AN296" s="1237"/>
      <c r="AO296" s="1237"/>
      <c r="AP296" s="1237"/>
      <c r="AQ296" s="1237"/>
      <c r="AR296" s="1237"/>
      <c r="AS296" s="1237"/>
      <c r="AT296" s="1237"/>
      <c r="AU296" s="1237"/>
      <c r="AV296" s="1237"/>
      <c r="AW296" s="1237"/>
      <c r="AX296" s="1237"/>
      <c r="AY296" s="1237"/>
      <c r="AZ296" s="1237"/>
      <c r="BA296" s="1237"/>
      <c r="BB296" s="1237"/>
      <c r="BC296" s="1237"/>
      <c r="BD296" s="1237"/>
      <c r="BE296" s="1237"/>
      <c r="BF296" s="1237"/>
      <c r="BG296" s="1237"/>
      <c r="BH296" s="1237"/>
      <c r="BI296" s="1237"/>
      <c r="BJ296" s="1237"/>
      <c r="BK296" s="1237"/>
      <c r="BL296" s="1237"/>
      <c r="BM296" s="1237"/>
      <c r="BN296" s="1237"/>
      <c r="BO296" s="1237"/>
      <c r="BP296" s="1237"/>
      <c r="BQ296" s="1237"/>
      <c r="BR296" s="1237"/>
      <c r="BS296" s="1237"/>
      <c r="BT296" s="1237"/>
      <c r="BU296" s="1237"/>
      <c r="BV296" s="1237"/>
      <c r="BW296" s="1237"/>
      <c r="BX296" s="1237"/>
      <c r="BY296" s="1237"/>
      <c r="BZ296" s="1237"/>
      <c r="CA296" s="1237"/>
      <c r="CB296" s="1237"/>
      <c r="CC296" s="1237"/>
      <c r="CD296" s="1237"/>
      <c r="CE296" s="1237"/>
      <c r="CF296" s="1237"/>
      <c r="CG296" s="1237"/>
      <c r="CH296" s="1237"/>
      <c r="CI296" s="1237"/>
      <c r="CJ296" s="1239">
        <f t="shared" si="20"/>
        <v>0</v>
      </c>
    </row>
    <row r="297" spans="4:88">
      <c r="D297" s="1223"/>
      <c r="E297" s="1223"/>
      <c r="F297" s="1229"/>
      <c r="G297" s="1223"/>
      <c r="H297" s="1223"/>
      <c r="I297" s="1223"/>
      <c r="J297" s="1223"/>
      <c r="K297" s="1223"/>
      <c r="L297" s="1228"/>
      <c r="M297" s="1223"/>
      <c r="N297" s="1223"/>
      <c r="O297" s="1244"/>
      <c r="P297" s="1223"/>
      <c r="Q297" s="1223"/>
      <c r="R297" s="1223"/>
      <c r="S297" s="1225"/>
      <c r="T297" s="1240"/>
      <c r="U297" s="250"/>
      <c r="V297" s="1400"/>
      <c r="W297" s="1232"/>
      <c r="X297" s="1233"/>
      <c r="Y297" s="1233"/>
      <c r="Z297" s="1233"/>
      <c r="AA297" s="1233"/>
      <c r="AB297" s="1235"/>
      <c r="AC297" s="1233"/>
      <c r="AD297" s="1235"/>
      <c r="AE297" s="1235"/>
      <c r="AF297" s="1235"/>
      <c r="AG297" s="1233"/>
      <c r="AH297" s="1233"/>
      <c r="AI297" s="1233"/>
      <c r="AJ297" s="1233"/>
      <c r="AK297" s="1233"/>
      <c r="AL297" s="1234">
        <f t="shared" si="19"/>
        <v>0</v>
      </c>
      <c r="AM297" s="1400"/>
      <c r="AN297" s="1237"/>
      <c r="AO297" s="1237"/>
      <c r="AP297" s="1237"/>
      <c r="AQ297" s="1237"/>
      <c r="AR297" s="1237"/>
      <c r="AS297" s="1237"/>
      <c r="AT297" s="1237"/>
      <c r="AU297" s="1237"/>
      <c r="AV297" s="1237"/>
      <c r="AW297" s="1237"/>
      <c r="AX297" s="1237"/>
      <c r="AY297" s="1237"/>
      <c r="AZ297" s="1237"/>
      <c r="BA297" s="1237"/>
      <c r="BB297" s="1237"/>
      <c r="BC297" s="1237"/>
      <c r="BD297" s="1237"/>
      <c r="BE297" s="1237"/>
      <c r="BF297" s="1237"/>
      <c r="BG297" s="1237"/>
      <c r="BH297" s="1237"/>
      <c r="BI297" s="1237"/>
      <c r="BJ297" s="1237"/>
      <c r="BK297" s="1237"/>
      <c r="BL297" s="1237"/>
      <c r="BM297" s="1237"/>
      <c r="BN297" s="1237"/>
      <c r="BO297" s="1237"/>
      <c r="BP297" s="1237"/>
      <c r="BQ297" s="1237"/>
      <c r="BR297" s="1237"/>
      <c r="BS297" s="1237"/>
      <c r="BT297" s="1237"/>
      <c r="BU297" s="1237"/>
      <c r="BV297" s="1237"/>
      <c r="BW297" s="1237"/>
      <c r="BX297" s="1237"/>
      <c r="BY297" s="1237"/>
      <c r="BZ297" s="1237"/>
      <c r="CA297" s="1237"/>
      <c r="CB297" s="1237"/>
      <c r="CC297" s="1237"/>
      <c r="CD297" s="1237"/>
      <c r="CE297" s="1237"/>
      <c r="CF297" s="1237"/>
      <c r="CG297" s="1237"/>
      <c r="CH297" s="1237"/>
      <c r="CI297" s="1237"/>
      <c r="CJ297" s="1239">
        <f t="shared" si="20"/>
        <v>0</v>
      </c>
    </row>
    <row r="298" spans="4:88">
      <c r="D298" s="1223"/>
      <c r="E298" s="1223"/>
      <c r="F298" s="1229"/>
      <c r="G298" s="1223"/>
      <c r="H298" s="1223"/>
      <c r="I298" s="1223"/>
      <c r="J298" s="1223"/>
      <c r="K298" s="1223"/>
      <c r="L298" s="1228"/>
      <c r="M298" s="1223"/>
      <c r="N298" s="1223"/>
      <c r="O298" s="1244"/>
      <c r="P298" s="1223"/>
      <c r="Q298" s="1223"/>
      <c r="R298" s="1223"/>
      <c r="S298" s="1225"/>
      <c r="T298" s="1240"/>
      <c r="U298" s="250"/>
      <c r="V298" s="1400"/>
      <c r="W298" s="1232"/>
      <c r="X298" s="1233"/>
      <c r="Y298" s="1233"/>
      <c r="Z298" s="1233"/>
      <c r="AA298" s="1233"/>
      <c r="AB298" s="1235"/>
      <c r="AC298" s="1233"/>
      <c r="AD298" s="1235"/>
      <c r="AE298" s="1235"/>
      <c r="AF298" s="1235"/>
      <c r="AG298" s="1233"/>
      <c r="AH298" s="1233"/>
      <c r="AI298" s="1233"/>
      <c r="AJ298" s="1233"/>
      <c r="AK298" s="1233"/>
      <c r="AL298" s="1234">
        <f t="shared" si="19"/>
        <v>0</v>
      </c>
      <c r="AM298" s="1400"/>
      <c r="AN298" s="1237"/>
      <c r="AO298" s="1237"/>
      <c r="AP298" s="1237"/>
      <c r="AQ298" s="1237"/>
      <c r="AR298" s="1237"/>
      <c r="AS298" s="1237"/>
      <c r="AT298" s="1237"/>
      <c r="AU298" s="1237"/>
      <c r="AV298" s="1237"/>
      <c r="AW298" s="1237"/>
      <c r="AX298" s="1237"/>
      <c r="AY298" s="1237"/>
      <c r="AZ298" s="1237"/>
      <c r="BA298" s="1237"/>
      <c r="BB298" s="1237"/>
      <c r="BC298" s="1237"/>
      <c r="BD298" s="1237"/>
      <c r="BE298" s="1237"/>
      <c r="BF298" s="1237"/>
      <c r="BG298" s="1237"/>
      <c r="BH298" s="1237"/>
      <c r="BI298" s="1237"/>
      <c r="BJ298" s="1237"/>
      <c r="BK298" s="1237"/>
      <c r="BL298" s="1237"/>
      <c r="BM298" s="1237"/>
      <c r="BN298" s="1237"/>
      <c r="BO298" s="1237"/>
      <c r="BP298" s="1237"/>
      <c r="BQ298" s="1237"/>
      <c r="BR298" s="1237"/>
      <c r="BS298" s="1237"/>
      <c r="BT298" s="1237"/>
      <c r="BU298" s="1237"/>
      <c r="BV298" s="1237"/>
      <c r="BW298" s="1237"/>
      <c r="BX298" s="1237"/>
      <c r="BY298" s="1237"/>
      <c r="BZ298" s="1237"/>
      <c r="CA298" s="1237"/>
      <c r="CB298" s="1237"/>
      <c r="CC298" s="1237"/>
      <c r="CD298" s="1237"/>
      <c r="CE298" s="1237"/>
      <c r="CF298" s="1237"/>
      <c r="CG298" s="1237"/>
      <c r="CH298" s="1237"/>
      <c r="CI298" s="1237"/>
      <c r="CJ298" s="1239">
        <f t="shared" si="20"/>
        <v>0</v>
      </c>
    </row>
    <row r="299" spans="4:88">
      <c r="D299" s="1223"/>
      <c r="E299" s="1223"/>
      <c r="F299" s="1229"/>
      <c r="G299" s="1223"/>
      <c r="H299" s="1223"/>
      <c r="I299" s="1223"/>
      <c r="J299" s="1223"/>
      <c r="K299" s="1223"/>
      <c r="L299" s="1228"/>
      <c r="M299" s="1223"/>
      <c r="N299" s="1223"/>
      <c r="O299" s="1244"/>
      <c r="P299" s="1223"/>
      <c r="Q299" s="1223"/>
      <c r="R299" s="1223"/>
      <c r="S299" s="1225"/>
      <c r="T299" s="1240"/>
      <c r="U299" s="250"/>
      <c r="V299" s="1400"/>
      <c r="W299" s="1232"/>
      <c r="X299" s="1233"/>
      <c r="Y299" s="1233"/>
      <c r="Z299" s="1233"/>
      <c r="AA299" s="1233"/>
      <c r="AB299" s="1235"/>
      <c r="AC299" s="1233"/>
      <c r="AD299" s="1235"/>
      <c r="AE299" s="1235"/>
      <c r="AF299" s="1235"/>
      <c r="AG299" s="1233"/>
      <c r="AH299" s="1233"/>
      <c r="AI299" s="1233"/>
      <c r="AJ299" s="1233"/>
      <c r="AK299" s="1233"/>
      <c r="AL299" s="1234">
        <f t="shared" si="19"/>
        <v>0</v>
      </c>
      <c r="AM299" s="1400"/>
      <c r="AN299" s="1237"/>
      <c r="AO299" s="1237"/>
      <c r="AP299" s="1237"/>
      <c r="AQ299" s="1237"/>
      <c r="AR299" s="1237"/>
      <c r="AS299" s="1237"/>
      <c r="AT299" s="1237"/>
      <c r="AU299" s="1237"/>
      <c r="AV299" s="1237"/>
      <c r="AW299" s="1237"/>
      <c r="AX299" s="1237"/>
      <c r="AY299" s="1237"/>
      <c r="AZ299" s="1237"/>
      <c r="BA299" s="1237"/>
      <c r="BB299" s="1237"/>
      <c r="BC299" s="1237"/>
      <c r="BD299" s="1237"/>
      <c r="BE299" s="1237"/>
      <c r="BF299" s="1237"/>
      <c r="BG299" s="1237"/>
      <c r="BH299" s="1237"/>
      <c r="BI299" s="1237"/>
      <c r="BJ299" s="1237"/>
      <c r="BK299" s="1237"/>
      <c r="BL299" s="1237"/>
      <c r="BM299" s="1237"/>
      <c r="BN299" s="1237"/>
      <c r="BO299" s="1237"/>
      <c r="BP299" s="1237"/>
      <c r="BQ299" s="1237"/>
      <c r="BR299" s="1237"/>
      <c r="BS299" s="1237"/>
      <c r="BT299" s="1237"/>
      <c r="BU299" s="1237"/>
      <c r="BV299" s="1237"/>
      <c r="BW299" s="1237"/>
      <c r="BX299" s="1237"/>
      <c r="BY299" s="1237"/>
      <c r="BZ299" s="1237"/>
      <c r="CA299" s="1237"/>
      <c r="CB299" s="1237"/>
      <c r="CC299" s="1237"/>
      <c r="CD299" s="1237"/>
      <c r="CE299" s="1237"/>
      <c r="CF299" s="1237"/>
      <c r="CG299" s="1237"/>
      <c r="CH299" s="1237"/>
      <c r="CI299" s="1237"/>
      <c r="CJ299" s="1239">
        <f t="shared" si="20"/>
        <v>0</v>
      </c>
    </row>
    <row r="300" spans="4:88">
      <c r="D300" s="1223"/>
      <c r="E300" s="1223"/>
      <c r="F300" s="1229"/>
      <c r="G300" s="1223"/>
      <c r="H300" s="1223"/>
      <c r="I300" s="1223"/>
      <c r="J300" s="1223"/>
      <c r="K300" s="1223"/>
      <c r="L300" s="1228"/>
      <c r="M300" s="1223"/>
      <c r="N300" s="1223"/>
      <c r="O300" s="1244"/>
      <c r="P300" s="1223"/>
      <c r="Q300" s="1223"/>
      <c r="R300" s="1223"/>
      <c r="S300" s="1225"/>
      <c r="T300" s="1240"/>
      <c r="U300" s="250"/>
      <c r="V300" s="1400"/>
      <c r="W300" s="1232"/>
      <c r="X300" s="1233"/>
      <c r="Y300" s="1233"/>
      <c r="Z300" s="1233"/>
      <c r="AA300" s="1233"/>
      <c r="AB300" s="1235"/>
      <c r="AC300" s="1233"/>
      <c r="AD300" s="1235"/>
      <c r="AE300" s="1235"/>
      <c r="AF300" s="1235"/>
      <c r="AG300" s="1233"/>
      <c r="AH300" s="1233"/>
      <c r="AI300" s="1233"/>
      <c r="AJ300" s="1233"/>
      <c r="AK300" s="1233"/>
      <c r="AL300" s="1234">
        <f t="shared" si="19"/>
        <v>0</v>
      </c>
      <c r="AM300" s="1400"/>
      <c r="AN300" s="1237"/>
      <c r="AO300" s="1237"/>
      <c r="AP300" s="1237"/>
      <c r="AQ300" s="1237"/>
      <c r="AR300" s="1237"/>
      <c r="AS300" s="1237"/>
      <c r="AT300" s="1237"/>
      <c r="AU300" s="1237"/>
      <c r="AV300" s="1237"/>
      <c r="AW300" s="1237"/>
      <c r="AX300" s="1237"/>
      <c r="AY300" s="1237"/>
      <c r="AZ300" s="1237"/>
      <c r="BA300" s="1237"/>
      <c r="BB300" s="1237"/>
      <c r="BC300" s="1237"/>
      <c r="BD300" s="1237"/>
      <c r="BE300" s="1237"/>
      <c r="BF300" s="1237"/>
      <c r="BG300" s="1237"/>
      <c r="BH300" s="1237"/>
      <c r="BI300" s="1237"/>
      <c r="BJ300" s="1237"/>
      <c r="BK300" s="1237"/>
      <c r="BL300" s="1237"/>
      <c r="BM300" s="1237"/>
      <c r="BN300" s="1237"/>
      <c r="BO300" s="1237"/>
      <c r="BP300" s="1237"/>
      <c r="BQ300" s="1237"/>
      <c r="BR300" s="1237"/>
      <c r="BS300" s="1237"/>
      <c r="BT300" s="1237"/>
      <c r="BU300" s="1237"/>
      <c r="BV300" s="1237"/>
      <c r="BW300" s="1237"/>
      <c r="BX300" s="1237"/>
      <c r="BY300" s="1237"/>
      <c r="BZ300" s="1237"/>
      <c r="CA300" s="1237"/>
      <c r="CB300" s="1237"/>
      <c r="CC300" s="1237"/>
      <c r="CD300" s="1237"/>
      <c r="CE300" s="1237"/>
      <c r="CF300" s="1237"/>
      <c r="CG300" s="1237"/>
      <c r="CH300" s="1237"/>
      <c r="CI300" s="1237"/>
      <c r="CJ300" s="1239">
        <f t="shared" si="20"/>
        <v>0</v>
      </c>
    </row>
    <row r="301" spans="4:88">
      <c r="D301" s="1223"/>
      <c r="E301" s="1223"/>
      <c r="F301" s="1229"/>
      <c r="G301" s="1223"/>
      <c r="H301" s="1223"/>
      <c r="I301" s="1223"/>
      <c r="J301" s="1223"/>
      <c r="K301" s="1223"/>
      <c r="L301" s="1228"/>
      <c r="M301" s="1223"/>
      <c r="N301" s="1223"/>
      <c r="O301" s="1244"/>
      <c r="P301" s="1223"/>
      <c r="Q301" s="1223"/>
      <c r="R301" s="1223"/>
      <c r="S301" s="1225"/>
      <c r="T301" s="1240"/>
      <c r="U301" s="250"/>
      <c r="V301" s="1400"/>
      <c r="W301" s="1232"/>
      <c r="X301" s="1233"/>
      <c r="Y301" s="1233"/>
      <c r="Z301" s="1233"/>
      <c r="AA301" s="1233"/>
      <c r="AB301" s="1235"/>
      <c r="AC301" s="1233"/>
      <c r="AD301" s="1235"/>
      <c r="AE301" s="1235"/>
      <c r="AF301" s="1235"/>
      <c r="AG301" s="1233"/>
      <c r="AH301" s="1233"/>
      <c r="AI301" s="1233"/>
      <c r="AJ301" s="1233"/>
      <c r="AK301" s="1233"/>
      <c r="AL301" s="1234">
        <f t="shared" si="19"/>
        <v>0</v>
      </c>
      <c r="AM301" s="1400"/>
      <c r="AN301" s="1237"/>
      <c r="AO301" s="1237"/>
      <c r="AP301" s="1237"/>
      <c r="AQ301" s="1237"/>
      <c r="AR301" s="1237"/>
      <c r="AS301" s="1237"/>
      <c r="AT301" s="1237"/>
      <c r="AU301" s="1237"/>
      <c r="AV301" s="1237"/>
      <c r="AW301" s="1237"/>
      <c r="AX301" s="1237"/>
      <c r="AY301" s="1237"/>
      <c r="AZ301" s="1237"/>
      <c r="BA301" s="1237"/>
      <c r="BB301" s="1237"/>
      <c r="BC301" s="1237"/>
      <c r="BD301" s="1237"/>
      <c r="BE301" s="1237"/>
      <c r="BF301" s="1237"/>
      <c r="BG301" s="1237"/>
      <c r="BH301" s="1237"/>
      <c r="BI301" s="1237"/>
      <c r="BJ301" s="1237"/>
      <c r="BK301" s="1237"/>
      <c r="BL301" s="1237"/>
      <c r="BM301" s="1237"/>
      <c r="BN301" s="1237"/>
      <c r="BO301" s="1237"/>
      <c r="BP301" s="1237"/>
      <c r="BQ301" s="1237"/>
      <c r="BR301" s="1237"/>
      <c r="BS301" s="1237"/>
      <c r="BT301" s="1237"/>
      <c r="BU301" s="1237"/>
      <c r="BV301" s="1237"/>
      <c r="BW301" s="1237"/>
      <c r="BX301" s="1237"/>
      <c r="BY301" s="1237"/>
      <c r="BZ301" s="1237"/>
      <c r="CA301" s="1237"/>
      <c r="CB301" s="1237"/>
      <c r="CC301" s="1237"/>
      <c r="CD301" s="1237"/>
      <c r="CE301" s="1237"/>
      <c r="CF301" s="1237"/>
      <c r="CG301" s="1237"/>
      <c r="CH301" s="1237"/>
      <c r="CI301" s="1237"/>
      <c r="CJ301" s="1239">
        <f t="shared" si="20"/>
        <v>0</v>
      </c>
    </row>
    <row r="302" spans="4:88">
      <c r="D302" s="1223"/>
      <c r="E302" s="1223"/>
      <c r="F302" s="1229"/>
      <c r="G302" s="1223"/>
      <c r="H302" s="1223"/>
      <c r="I302" s="1223"/>
      <c r="J302" s="1223"/>
      <c r="K302" s="1223"/>
      <c r="L302" s="1228"/>
      <c r="M302" s="1223"/>
      <c r="N302" s="1223"/>
      <c r="O302" s="1244"/>
      <c r="P302" s="1223"/>
      <c r="Q302" s="1223"/>
      <c r="R302" s="1223"/>
      <c r="S302" s="1225"/>
      <c r="T302" s="1240"/>
      <c r="U302" s="250"/>
      <c r="V302" s="1400"/>
      <c r="W302" s="1232"/>
      <c r="X302" s="1233"/>
      <c r="Y302" s="1233"/>
      <c r="Z302" s="1233"/>
      <c r="AA302" s="1233"/>
      <c r="AB302" s="1235"/>
      <c r="AC302" s="1233"/>
      <c r="AD302" s="1235"/>
      <c r="AE302" s="1235"/>
      <c r="AF302" s="1235"/>
      <c r="AG302" s="1233"/>
      <c r="AH302" s="1233"/>
      <c r="AI302" s="1233"/>
      <c r="AJ302" s="1233"/>
      <c r="AK302" s="1233"/>
      <c r="AL302" s="1234">
        <f t="shared" si="19"/>
        <v>0</v>
      </c>
      <c r="AM302" s="1400"/>
      <c r="AN302" s="1237"/>
      <c r="AO302" s="1237"/>
      <c r="AP302" s="1237"/>
      <c r="AQ302" s="1237"/>
      <c r="AR302" s="1237"/>
      <c r="AS302" s="1237"/>
      <c r="AT302" s="1237"/>
      <c r="AU302" s="1237"/>
      <c r="AV302" s="1237"/>
      <c r="AW302" s="1237"/>
      <c r="AX302" s="1237"/>
      <c r="AY302" s="1237"/>
      <c r="AZ302" s="1237"/>
      <c r="BA302" s="1237"/>
      <c r="BB302" s="1237"/>
      <c r="BC302" s="1237"/>
      <c r="BD302" s="1237"/>
      <c r="BE302" s="1237"/>
      <c r="BF302" s="1237"/>
      <c r="BG302" s="1237"/>
      <c r="BH302" s="1237"/>
      <c r="BI302" s="1237"/>
      <c r="BJ302" s="1237"/>
      <c r="BK302" s="1237"/>
      <c r="BL302" s="1237"/>
      <c r="BM302" s="1237"/>
      <c r="BN302" s="1237"/>
      <c r="BO302" s="1237"/>
      <c r="BP302" s="1237"/>
      <c r="BQ302" s="1237"/>
      <c r="BR302" s="1237"/>
      <c r="BS302" s="1237"/>
      <c r="BT302" s="1237"/>
      <c r="BU302" s="1237"/>
      <c r="BV302" s="1237"/>
      <c r="BW302" s="1237"/>
      <c r="BX302" s="1237"/>
      <c r="BY302" s="1237"/>
      <c r="BZ302" s="1237"/>
      <c r="CA302" s="1237"/>
      <c r="CB302" s="1237"/>
      <c r="CC302" s="1237"/>
      <c r="CD302" s="1237"/>
      <c r="CE302" s="1237"/>
      <c r="CF302" s="1237"/>
      <c r="CG302" s="1237"/>
      <c r="CH302" s="1237"/>
      <c r="CI302" s="1237"/>
      <c r="CJ302" s="1239">
        <f t="shared" si="20"/>
        <v>0</v>
      </c>
    </row>
    <row r="303" spans="4:88">
      <c r="D303" s="1223"/>
      <c r="E303" s="1223"/>
      <c r="F303" s="1229"/>
      <c r="G303" s="1223"/>
      <c r="H303" s="1223"/>
      <c r="I303" s="1223"/>
      <c r="J303" s="1223"/>
      <c r="K303" s="1223"/>
      <c r="L303" s="1228"/>
      <c r="M303" s="1223"/>
      <c r="N303" s="1223"/>
      <c r="O303" s="1244"/>
      <c r="P303" s="1223"/>
      <c r="Q303" s="1223"/>
      <c r="R303" s="1223"/>
      <c r="S303" s="1225"/>
      <c r="T303" s="1240"/>
      <c r="U303" s="250"/>
      <c r="V303" s="1400"/>
      <c r="W303" s="1232"/>
      <c r="X303" s="1233"/>
      <c r="Y303" s="1233"/>
      <c r="Z303" s="1233"/>
      <c r="AA303" s="1233"/>
      <c r="AB303" s="1235"/>
      <c r="AC303" s="1233"/>
      <c r="AD303" s="1235"/>
      <c r="AE303" s="1235"/>
      <c r="AF303" s="1235"/>
      <c r="AG303" s="1233"/>
      <c r="AH303" s="1233"/>
      <c r="AI303" s="1233"/>
      <c r="AJ303" s="1233"/>
      <c r="AK303" s="1233"/>
      <c r="AL303" s="1234">
        <f t="shared" si="19"/>
        <v>0</v>
      </c>
      <c r="AM303" s="1400"/>
      <c r="AN303" s="1237"/>
      <c r="AO303" s="1237"/>
      <c r="AP303" s="1237"/>
      <c r="AQ303" s="1237"/>
      <c r="AR303" s="1237"/>
      <c r="AS303" s="1237"/>
      <c r="AT303" s="1237"/>
      <c r="AU303" s="1237"/>
      <c r="AV303" s="1237"/>
      <c r="AW303" s="1237"/>
      <c r="AX303" s="1237"/>
      <c r="AY303" s="1237"/>
      <c r="AZ303" s="1237"/>
      <c r="BA303" s="1237"/>
      <c r="BB303" s="1237"/>
      <c r="BC303" s="1237"/>
      <c r="BD303" s="1237"/>
      <c r="BE303" s="1237"/>
      <c r="BF303" s="1237"/>
      <c r="BG303" s="1237"/>
      <c r="BH303" s="1237"/>
      <c r="BI303" s="1237"/>
      <c r="BJ303" s="1237"/>
      <c r="BK303" s="1237"/>
      <c r="BL303" s="1237"/>
      <c r="BM303" s="1237"/>
      <c r="BN303" s="1237"/>
      <c r="BO303" s="1237"/>
      <c r="BP303" s="1237"/>
      <c r="BQ303" s="1237"/>
      <c r="BR303" s="1237"/>
      <c r="BS303" s="1237"/>
      <c r="BT303" s="1237"/>
      <c r="BU303" s="1237"/>
      <c r="BV303" s="1237"/>
      <c r="BW303" s="1237"/>
      <c r="BX303" s="1237"/>
      <c r="BY303" s="1237"/>
      <c r="BZ303" s="1237"/>
      <c r="CA303" s="1237"/>
      <c r="CB303" s="1237"/>
      <c r="CC303" s="1237"/>
      <c r="CD303" s="1237"/>
      <c r="CE303" s="1237"/>
      <c r="CF303" s="1237"/>
      <c r="CG303" s="1237"/>
      <c r="CH303" s="1237"/>
      <c r="CI303" s="1237"/>
      <c r="CJ303" s="1239">
        <f t="shared" si="20"/>
        <v>0</v>
      </c>
    </row>
    <row r="304" spans="4:88">
      <c r="D304" s="1223"/>
      <c r="E304" s="1223"/>
      <c r="F304" s="1229"/>
      <c r="G304" s="1223"/>
      <c r="H304" s="1223"/>
      <c r="I304" s="1223"/>
      <c r="J304" s="1223"/>
      <c r="K304" s="1223"/>
      <c r="L304" s="1228"/>
      <c r="M304" s="1223"/>
      <c r="N304" s="1223"/>
      <c r="O304" s="1244"/>
      <c r="P304" s="1223"/>
      <c r="Q304" s="1223"/>
      <c r="R304" s="1223"/>
      <c r="S304" s="1225"/>
      <c r="T304" s="1240"/>
      <c r="U304" s="250"/>
      <c r="V304" s="1400"/>
      <c r="W304" s="1232"/>
      <c r="X304" s="1233"/>
      <c r="Y304" s="1233"/>
      <c r="Z304" s="1233"/>
      <c r="AA304" s="1233"/>
      <c r="AB304" s="1235"/>
      <c r="AC304" s="1233"/>
      <c r="AD304" s="1235"/>
      <c r="AE304" s="1235"/>
      <c r="AF304" s="1235"/>
      <c r="AG304" s="1233"/>
      <c r="AH304" s="1233"/>
      <c r="AI304" s="1233"/>
      <c r="AJ304" s="1233"/>
      <c r="AK304" s="1233"/>
      <c r="AL304" s="1234">
        <f t="shared" si="19"/>
        <v>0</v>
      </c>
      <c r="AM304" s="1400"/>
      <c r="AN304" s="1237"/>
      <c r="AO304" s="1237"/>
      <c r="AP304" s="1237"/>
      <c r="AQ304" s="1237"/>
      <c r="AR304" s="1237"/>
      <c r="AS304" s="1237"/>
      <c r="AT304" s="1237"/>
      <c r="AU304" s="1237"/>
      <c r="AV304" s="1237"/>
      <c r="AW304" s="1237"/>
      <c r="AX304" s="1237"/>
      <c r="AY304" s="1237"/>
      <c r="AZ304" s="1237"/>
      <c r="BA304" s="1237"/>
      <c r="BB304" s="1237"/>
      <c r="BC304" s="1237"/>
      <c r="BD304" s="1237"/>
      <c r="BE304" s="1237"/>
      <c r="BF304" s="1237"/>
      <c r="BG304" s="1237"/>
      <c r="BH304" s="1237"/>
      <c r="BI304" s="1237"/>
      <c r="BJ304" s="1237"/>
      <c r="BK304" s="1237"/>
      <c r="BL304" s="1237"/>
      <c r="BM304" s="1237"/>
      <c r="BN304" s="1237"/>
      <c r="BO304" s="1237"/>
      <c r="BP304" s="1237"/>
      <c r="BQ304" s="1237"/>
      <c r="BR304" s="1237"/>
      <c r="BS304" s="1237"/>
      <c r="BT304" s="1237"/>
      <c r="BU304" s="1237"/>
      <c r="BV304" s="1237"/>
      <c r="BW304" s="1237"/>
      <c r="BX304" s="1237"/>
      <c r="BY304" s="1237"/>
      <c r="BZ304" s="1237"/>
      <c r="CA304" s="1237"/>
      <c r="CB304" s="1237"/>
      <c r="CC304" s="1237"/>
      <c r="CD304" s="1237"/>
      <c r="CE304" s="1237"/>
      <c r="CF304" s="1237"/>
      <c r="CG304" s="1237"/>
      <c r="CH304" s="1237"/>
      <c r="CI304" s="1237"/>
      <c r="CJ304" s="1239">
        <f t="shared" si="20"/>
        <v>0</v>
      </c>
    </row>
    <row r="305" spans="4:88">
      <c r="D305" s="1223"/>
      <c r="E305" s="1223"/>
      <c r="F305" s="1229"/>
      <c r="G305" s="1223"/>
      <c r="H305" s="1223"/>
      <c r="I305" s="1223"/>
      <c r="J305" s="1223"/>
      <c r="K305" s="1223"/>
      <c r="L305" s="1228"/>
      <c r="M305" s="1223"/>
      <c r="N305" s="1223"/>
      <c r="O305" s="1244"/>
      <c r="P305" s="1223"/>
      <c r="Q305" s="1223"/>
      <c r="R305" s="1223"/>
      <c r="S305" s="1225"/>
      <c r="T305" s="1240"/>
      <c r="U305" s="250"/>
      <c r="V305" s="1400"/>
      <c r="W305" s="1232"/>
      <c r="X305" s="1233"/>
      <c r="Y305" s="1233"/>
      <c r="Z305" s="1233"/>
      <c r="AA305" s="1233"/>
      <c r="AB305" s="1235"/>
      <c r="AC305" s="1233"/>
      <c r="AD305" s="1235"/>
      <c r="AE305" s="1235"/>
      <c r="AF305" s="1235"/>
      <c r="AG305" s="1233"/>
      <c r="AH305" s="1233"/>
      <c r="AI305" s="1233"/>
      <c r="AJ305" s="1233"/>
      <c r="AK305" s="1233"/>
      <c r="AL305" s="1234">
        <f t="shared" si="19"/>
        <v>0</v>
      </c>
      <c r="AM305" s="1400"/>
      <c r="AN305" s="1237"/>
      <c r="AO305" s="1237"/>
      <c r="AP305" s="1237"/>
      <c r="AQ305" s="1237"/>
      <c r="AR305" s="1237"/>
      <c r="AS305" s="1237"/>
      <c r="AT305" s="1237"/>
      <c r="AU305" s="1237"/>
      <c r="AV305" s="1237"/>
      <c r="AW305" s="1237"/>
      <c r="AX305" s="1237"/>
      <c r="AY305" s="1237"/>
      <c r="AZ305" s="1237"/>
      <c r="BA305" s="1237"/>
      <c r="BB305" s="1237"/>
      <c r="BC305" s="1237"/>
      <c r="BD305" s="1237"/>
      <c r="BE305" s="1237"/>
      <c r="BF305" s="1237"/>
      <c r="BG305" s="1237"/>
      <c r="BH305" s="1237"/>
      <c r="BI305" s="1237"/>
      <c r="BJ305" s="1237"/>
      <c r="BK305" s="1237"/>
      <c r="BL305" s="1237"/>
      <c r="BM305" s="1237"/>
      <c r="BN305" s="1237"/>
      <c r="BO305" s="1237"/>
      <c r="BP305" s="1237"/>
      <c r="BQ305" s="1237"/>
      <c r="BR305" s="1237"/>
      <c r="BS305" s="1237"/>
      <c r="BT305" s="1237"/>
      <c r="BU305" s="1237"/>
      <c r="BV305" s="1237"/>
      <c r="BW305" s="1237"/>
      <c r="BX305" s="1237"/>
      <c r="BY305" s="1237"/>
      <c r="BZ305" s="1237"/>
      <c r="CA305" s="1237"/>
      <c r="CB305" s="1237"/>
      <c r="CC305" s="1237"/>
      <c r="CD305" s="1237"/>
      <c r="CE305" s="1237"/>
      <c r="CF305" s="1237"/>
      <c r="CG305" s="1237"/>
      <c r="CH305" s="1237"/>
      <c r="CI305" s="1237"/>
      <c r="CJ305" s="1239">
        <f t="shared" si="20"/>
        <v>0</v>
      </c>
    </row>
    <row r="306" spans="4:88">
      <c r="D306" s="1223"/>
      <c r="E306" s="1223"/>
      <c r="F306" s="1229"/>
      <c r="G306" s="1223"/>
      <c r="H306" s="1223"/>
      <c r="I306" s="1223"/>
      <c r="J306" s="1223"/>
      <c r="K306" s="1223"/>
      <c r="L306" s="1228"/>
      <c r="M306" s="1223"/>
      <c r="N306" s="1223"/>
      <c r="O306" s="1244"/>
      <c r="P306" s="1223"/>
      <c r="Q306" s="1223"/>
      <c r="R306" s="1223"/>
      <c r="S306" s="1225"/>
      <c r="T306" s="1240"/>
      <c r="U306" s="250"/>
      <c r="V306" s="1400"/>
      <c r="W306" s="1232"/>
      <c r="X306" s="1233"/>
      <c r="Y306" s="1233"/>
      <c r="Z306" s="1233"/>
      <c r="AA306" s="1233"/>
      <c r="AB306" s="1235"/>
      <c r="AC306" s="1233"/>
      <c r="AD306" s="1235"/>
      <c r="AE306" s="1235"/>
      <c r="AF306" s="1235"/>
      <c r="AG306" s="1233"/>
      <c r="AH306" s="1233"/>
      <c r="AI306" s="1233"/>
      <c r="AJ306" s="1233"/>
      <c r="AK306" s="1233"/>
      <c r="AL306" s="1234">
        <f t="shared" si="19"/>
        <v>0</v>
      </c>
      <c r="AM306" s="1400"/>
      <c r="AN306" s="1237"/>
      <c r="AO306" s="1237"/>
      <c r="AP306" s="1237"/>
      <c r="AQ306" s="1237"/>
      <c r="AR306" s="1237"/>
      <c r="AS306" s="1237"/>
      <c r="AT306" s="1237"/>
      <c r="AU306" s="1237"/>
      <c r="AV306" s="1237"/>
      <c r="AW306" s="1237"/>
      <c r="AX306" s="1237"/>
      <c r="AY306" s="1237"/>
      <c r="AZ306" s="1237"/>
      <c r="BA306" s="1237"/>
      <c r="BB306" s="1237"/>
      <c r="BC306" s="1237"/>
      <c r="BD306" s="1237"/>
      <c r="BE306" s="1237"/>
      <c r="BF306" s="1237"/>
      <c r="BG306" s="1237"/>
      <c r="BH306" s="1237"/>
      <c r="BI306" s="1237"/>
      <c r="BJ306" s="1237"/>
      <c r="BK306" s="1237"/>
      <c r="BL306" s="1237"/>
      <c r="BM306" s="1237"/>
      <c r="BN306" s="1237"/>
      <c r="BO306" s="1237"/>
      <c r="BP306" s="1237"/>
      <c r="BQ306" s="1237"/>
      <c r="BR306" s="1237"/>
      <c r="BS306" s="1237"/>
      <c r="BT306" s="1237"/>
      <c r="BU306" s="1237"/>
      <c r="BV306" s="1237"/>
      <c r="BW306" s="1237"/>
      <c r="BX306" s="1237"/>
      <c r="BY306" s="1237"/>
      <c r="BZ306" s="1237"/>
      <c r="CA306" s="1237"/>
      <c r="CB306" s="1237"/>
      <c r="CC306" s="1237"/>
      <c r="CD306" s="1237"/>
      <c r="CE306" s="1237"/>
      <c r="CF306" s="1237"/>
      <c r="CG306" s="1237"/>
      <c r="CH306" s="1237"/>
      <c r="CI306" s="1237"/>
      <c r="CJ306" s="1239">
        <f t="shared" si="20"/>
        <v>0</v>
      </c>
    </row>
    <row r="307" spans="4:88">
      <c r="D307" s="1223"/>
      <c r="E307" s="1223"/>
      <c r="F307" s="1229"/>
      <c r="G307" s="1223"/>
      <c r="H307" s="1223"/>
      <c r="I307" s="1223"/>
      <c r="J307" s="1223"/>
      <c r="K307" s="1223"/>
      <c r="L307" s="1228"/>
      <c r="M307" s="1223"/>
      <c r="N307" s="1223"/>
      <c r="O307" s="1244"/>
      <c r="P307" s="1223"/>
      <c r="Q307" s="1223"/>
      <c r="R307" s="1223"/>
      <c r="S307" s="1225"/>
      <c r="T307" s="1240"/>
      <c r="U307" s="250"/>
      <c r="V307" s="1400"/>
      <c r="W307" s="1232"/>
      <c r="X307" s="1233"/>
      <c r="Y307" s="1233"/>
      <c r="Z307" s="1233"/>
      <c r="AA307" s="1233"/>
      <c r="AB307" s="1235"/>
      <c r="AC307" s="1233"/>
      <c r="AD307" s="1235"/>
      <c r="AE307" s="1235"/>
      <c r="AF307" s="1235"/>
      <c r="AG307" s="1233"/>
      <c r="AH307" s="1233"/>
      <c r="AI307" s="1233"/>
      <c r="AJ307" s="1233"/>
      <c r="AK307" s="1233"/>
      <c r="AL307" s="1234">
        <f t="shared" si="19"/>
        <v>0</v>
      </c>
      <c r="AM307" s="1400"/>
      <c r="AN307" s="1237"/>
      <c r="AO307" s="1237"/>
      <c r="AP307" s="1237"/>
      <c r="AQ307" s="1237"/>
      <c r="AR307" s="1237"/>
      <c r="AS307" s="1237"/>
      <c r="AT307" s="1237"/>
      <c r="AU307" s="1237"/>
      <c r="AV307" s="1237"/>
      <c r="AW307" s="1237"/>
      <c r="AX307" s="1237"/>
      <c r="AY307" s="1237"/>
      <c r="AZ307" s="1237"/>
      <c r="BA307" s="1237"/>
      <c r="BB307" s="1237"/>
      <c r="BC307" s="1237"/>
      <c r="BD307" s="1237"/>
      <c r="BE307" s="1237"/>
      <c r="BF307" s="1237"/>
      <c r="BG307" s="1237"/>
      <c r="BH307" s="1237"/>
      <c r="BI307" s="1237"/>
      <c r="BJ307" s="1237"/>
      <c r="BK307" s="1237"/>
      <c r="BL307" s="1237"/>
      <c r="BM307" s="1237"/>
      <c r="BN307" s="1237"/>
      <c r="BO307" s="1237"/>
      <c r="BP307" s="1237"/>
      <c r="BQ307" s="1237"/>
      <c r="BR307" s="1237"/>
      <c r="BS307" s="1237"/>
      <c r="BT307" s="1237"/>
      <c r="BU307" s="1237"/>
      <c r="BV307" s="1237"/>
      <c r="BW307" s="1237"/>
      <c r="BX307" s="1237"/>
      <c r="BY307" s="1237"/>
      <c r="BZ307" s="1237"/>
      <c r="CA307" s="1237"/>
      <c r="CB307" s="1237"/>
      <c r="CC307" s="1237"/>
      <c r="CD307" s="1237"/>
      <c r="CE307" s="1237"/>
      <c r="CF307" s="1237"/>
      <c r="CG307" s="1237"/>
      <c r="CH307" s="1237"/>
      <c r="CI307" s="1237"/>
      <c r="CJ307" s="1239">
        <f t="shared" si="20"/>
        <v>0</v>
      </c>
    </row>
    <row r="308" spans="4:88">
      <c r="D308" s="1223"/>
      <c r="E308" s="1223"/>
      <c r="F308" s="1229"/>
      <c r="G308" s="1223"/>
      <c r="H308" s="1223"/>
      <c r="I308" s="1223"/>
      <c r="J308" s="1223"/>
      <c r="K308" s="1223"/>
      <c r="L308" s="1228"/>
      <c r="M308" s="1223"/>
      <c r="N308" s="1223"/>
      <c r="O308" s="1244"/>
      <c r="P308" s="1223"/>
      <c r="Q308" s="1223"/>
      <c r="R308" s="1223"/>
      <c r="S308" s="1225"/>
      <c r="T308" s="1240"/>
      <c r="U308" s="250"/>
      <c r="V308" s="1400"/>
      <c r="W308" s="1232"/>
      <c r="X308" s="1233"/>
      <c r="Y308" s="1233"/>
      <c r="Z308" s="1233"/>
      <c r="AA308" s="1233"/>
      <c r="AB308" s="1235"/>
      <c r="AC308" s="1233"/>
      <c r="AD308" s="1235"/>
      <c r="AE308" s="1235"/>
      <c r="AF308" s="1235"/>
      <c r="AG308" s="1233"/>
      <c r="AH308" s="1233"/>
      <c r="AI308" s="1233"/>
      <c r="AJ308" s="1233"/>
      <c r="AK308" s="1233"/>
      <c r="AL308" s="1234">
        <f t="shared" si="19"/>
        <v>0</v>
      </c>
      <c r="AM308" s="1400"/>
      <c r="AN308" s="1237"/>
      <c r="AO308" s="1237"/>
      <c r="AP308" s="1237"/>
      <c r="AQ308" s="1237"/>
      <c r="AR308" s="1237"/>
      <c r="AS308" s="1237"/>
      <c r="AT308" s="1237"/>
      <c r="AU308" s="1237"/>
      <c r="AV308" s="1237"/>
      <c r="AW308" s="1237"/>
      <c r="AX308" s="1237"/>
      <c r="AY308" s="1237"/>
      <c r="AZ308" s="1237"/>
      <c r="BA308" s="1237"/>
      <c r="BB308" s="1237"/>
      <c r="BC308" s="1237"/>
      <c r="BD308" s="1237"/>
      <c r="BE308" s="1237"/>
      <c r="BF308" s="1237"/>
      <c r="BG308" s="1237"/>
      <c r="BH308" s="1237"/>
      <c r="BI308" s="1237"/>
      <c r="BJ308" s="1237"/>
      <c r="BK308" s="1237"/>
      <c r="BL308" s="1237"/>
      <c r="BM308" s="1237"/>
      <c r="BN308" s="1237"/>
      <c r="BO308" s="1237"/>
      <c r="BP308" s="1237"/>
      <c r="BQ308" s="1237"/>
      <c r="BR308" s="1237"/>
      <c r="BS308" s="1237"/>
      <c r="BT308" s="1237"/>
      <c r="BU308" s="1237"/>
      <c r="BV308" s="1237"/>
      <c r="BW308" s="1237"/>
      <c r="BX308" s="1237"/>
      <c r="BY308" s="1237"/>
      <c r="BZ308" s="1237"/>
      <c r="CA308" s="1237"/>
      <c r="CB308" s="1237"/>
      <c r="CC308" s="1237"/>
      <c r="CD308" s="1237"/>
      <c r="CE308" s="1237"/>
      <c r="CF308" s="1237"/>
      <c r="CG308" s="1237"/>
      <c r="CH308" s="1237"/>
      <c r="CI308" s="1237"/>
      <c r="CJ308" s="1239">
        <f t="shared" si="20"/>
        <v>0</v>
      </c>
    </row>
    <row r="309" spans="4:88">
      <c r="D309" s="1223"/>
      <c r="E309" s="1223"/>
      <c r="F309" s="1229"/>
      <c r="G309" s="1223"/>
      <c r="H309" s="1223"/>
      <c r="I309" s="1223"/>
      <c r="J309" s="1223"/>
      <c r="K309" s="1223"/>
      <c r="L309" s="1228"/>
      <c r="M309" s="1223"/>
      <c r="N309" s="1223"/>
      <c r="O309" s="1244"/>
      <c r="P309" s="1223"/>
      <c r="Q309" s="1223"/>
      <c r="R309" s="1223"/>
      <c r="S309" s="1225"/>
      <c r="T309" s="1240"/>
      <c r="U309" s="250"/>
      <c r="V309" s="1400"/>
      <c r="W309" s="1232"/>
      <c r="X309" s="1233"/>
      <c r="Y309" s="1233"/>
      <c r="Z309" s="1233"/>
      <c r="AA309" s="1233"/>
      <c r="AB309" s="1235"/>
      <c r="AC309" s="1233"/>
      <c r="AD309" s="1235"/>
      <c r="AE309" s="1235"/>
      <c r="AF309" s="1235"/>
      <c r="AG309" s="1233"/>
      <c r="AH309" s="1233"/>
      <c r="AI309" s="1233"/>
      <c r="AJ309" s="1233"/>
      <c r="AK309" s="1233"/>
      <c r="AL309" s="1234">
        <f t="shared" si="19"/>
        <v>0</v>
      </c>
      <c r="AM309" s="1400"/>
      <c r="AN309" s="1237"/>
      <c r="AO309" s="1237"/>
      <c r="AP309" s="1237"/>
      <c r="AQ309" s="1237"/>
      <c r="AR309" s="1237"/>
      <c r="AS309" s="1237"/>
      <c r="AT309" s="1237"/>
      <c r="AU309" s="1237"/>
      <c r="AV309" s="1237"/>
      <c r="AW309" s="1237"/>
      <c r="AX309" s="1237"/>
      <c r="AY309" s="1237"/>
      <c r="AZ309" s="1237"/>
      <c r="BA309" s="1237"/>
      <c r="BB309" s="1237"/>
      <c r="BC309" s="1237"/>
      <c r="BD309" s="1237"/>
      <c r="BE309" s="1237"/>
      <c r="BF309" s="1237"/>
      <c r="BG309" s="1237"/>
      <c r="BH309" s="1237"/>
      <c r="BI309" s="1237"/>
      <c r="BJ309" s="1237"/>
      <c r="BK309" s="1237"/>
      <c r="BL309" s="1237"/>
      <c r="BM309" s="1237"/>
      <c r="BN309" s="1237"/>
      <c r="BO309" s="1237"/>
      <c r="BP309" s="1237"/>
      <c r="BQ309" s="1237"/>
      <c r="BR309" s="1237"/>
      <c r="BS309" s="1237"/>
      <c r="BT309" s="1237"/>
      <c r="BU309" s="1237"/>
      <c r="BV309" s="1237"/>
      <c r="BW309" s="1237"/>
      <c r="BX309" s="1237"/>
      <c r="BY309" s="1237"/>
      <c r="BZ309" s="1237"/>
      <c r="CA309" s="1237"/>
      <c r="CB309" s="1237"/>
      <c r="CC309" s="1237"/>
      <c r="CD309" s="1237"/>
      <c r="CE309" s="1237"/>
      <c r="CF309" s="1237"/>
      <c r="CG309" s="1237"/>
      <c r="CH309" s="1237"/>
      <c r="CI309" s="1237"/>
      <c r="CJ309" s="1239">
        <f t="shared" si="20"/>
        <v>0</v>
      </c>
    </row>
    <row r="310" spans="4:88">
      <c r="D310" s="1223"/>
      <c r="E310" s="1223"/>
      <c r="F310" s="1229"/>
      <c r="G310" s="1223"/>
      <c r="H310" s="1223"/>
      <c r="I310" s="1223"/>
      <c r="J310" s="1223"/>
      <c r="K310" s="1223"/>
      <c r="L310" s="1228"/>
      <c r="M310" s="1223"/>
      <c r="N310" s="1223"/>
      <c r="O310" s="1244"/>
      <c r="P310" s="1223"/>
      <c r="Q310" s="1223"/>
      <c r="R310" s="1223"/>
      <c r="S310" s="1225"/>
      <c r="T310" s="1240"/>
      <c r="U310" s="250"/>
      <c r="V310" s="1400"/>
      <c r="W310" s="1232"/>
      <c r="X310" s="1233"/>
      <c r="Y310" s="1233"/>
      <c r="Z310" s="1233"/>
      <c r="AA310" s="1233"/>
      <c r="AB310" s="1235"/>
      <c r="AC310" s="1233"/>
      <c r="AD310" s="1235"/>
      <c r="AE310" s="1235"/>
      <c r="AF310" s="1235"/>
      <c r="AG310" s="1233"/>
      <c r="AH310" s="1233"/>
      <c r="AI310" s="1233"/>
      <c r="AJ310" s="1233"/>
      <c r="AK310" s="1233"/>
      <c r="AL310" s="1234">
        <f t="shared" si="19"/>
        <v>0</v>
      </c>
      <c r="AM310" s="1400"/>
      <c r="AN310" s="1237"/>
      <c r="AO310" s="1237"/>
      <c r="AP310" s="1237"/>
      <c r="AQ310" s="1237"/>
      <c r="AR310" s="1237"/>
      <c r="AS310" s="1237"/>
      <c r="AT310" s="1237"/>
      <c r="AU310" s="1237"/>
      <c r="AV310" s="1237"/>
      <c r="AW310" s="1237"/>
      <c r="AX310" s="1237"/>
      <c r="AY310" s="1237"/>
      <c r="AZ310" s="1237"/>
      <c r="BA310" s="1237"/>
      <c r="BB310" s="1237"/>
      <c r="BC310" s="1237"/>
      <c r="BD310" s="1237"/>
      <c r="BE310" s="1237"/>
      <c r="BF310" s="1237"/>
      <c r="BG310" s="1237"/>
      <c r="BH310" s="1237"/>
      <c r="BI310" s="1237"/>
      <c r="BJ310" s="1237"/>
      <c r="BK310" s="1237"/>
      <c r="BL310" s="1237"/>
      <c r="BM310" s="1237"/>
      <c r="BN310" s="1237"/>
      <c r="BO310" s="1237"/>
      <c r="BP310" s="1237"/>
      <c r="BQ310" s="1237"/>
      <c r="BR310" s="1237"/>
      <c r="BS310" s="1237"/>
      <c r="BT310" s="1237"/>
      <c r="BU310" s="1237"/>
      <c r="BV310" s="1237"/>
      <c r="BW310" s="1237"/>
      <c r="BX310" s="1237"/>
      <c r="BY310" s="1237"/>
      <c r="BZ310" s="1237"/>
      <c r="CA310" s="1237"/>
      <c r="CB310" s="1237"/>
      <c r="CC310" s="1237"/>
      <c r="CD310" s="1237"/>
      <c r="CE310" s="1237"/>
      <c r="CF310" s="1237"/>
      <c r="CG310" s="1237"/>
      <c r="CH310" s="1237"/>
      <c r="CI310" s="1237"/>
      <c r="CJ310" s="1239">
        <f t="shared" si="20"/>
        <v>0</v>
      </c>
    </row>
    <row r="311" spans="4:88">
      <c r="D311" s="1223"/>
      <c r="E311" s="1223"/>
      <c r="F311" s="1229"/>
      <c r="G311" s="1223"/>
      <c r="H311" s="1223"/>
      <c r="I311" s="1223"/>
      <c r="J311" s="1223"/>
      <c r="K311" s="1223"/>
      <c r="L311" s="1228"/>
      <c r="M311" s="1223"/>
      <c r="N311" s="1223"/>
      <c r="O311" s="1244"/>
      <c r="P311" s="1223"/>
      <c r="Q311" s="1223"/>
      <c r="R311" s="1223"/>
      <c r="S311" s="1225"/>
      <c r="T311" s="1240"/>
      <c r="U311" s="250"/>
      <c r="V311" s="1400"/>
      <c r="W311" s="1232"/>
      <c r="X311" s="1233"/>
      <c r="Y311" s="1233"/>
      <c r="Z311" s="1233"/>
      <c r="AA311" s="1233"/>
      <c r="AB311" s="1235"/>
      <c r="AC311" s="1233"/>
      <c r="AD311" s="1235"/>
      <c r="AE311" s="1235"/>
      <c r="AF311" s="1235"/>
      <c r="AG311" s="1233"/>
      <c r="AH311" s="1233"/>
      <c r="AI311" s="1233"/>
      <c r="AJ311" s="1233"/>
      <c r="AK311" s="1233"/>
      <c r="AL311" s="1234">
        <f t="shared" si="19"/>
        <v>0</v>
      </c>
      <c r="AM311" s="1400"/>
      <c r="AN311" s="1237"/>
      <c r="AO311" s="1237"/>
      <c r="AP311" s="1237"/>
      <c r="AQ311" s="1237"/>
      <c r="AR311" s="1237"/>
      <c r="AS311" s="1237"/>
      <c r="AT311" s="1237"/>
      <c r="AU311" s="1237"/>
      <c r="AV311" s="1237"/>
      <c r="AW311" s="1237"/>
      <c r="AX311" s="1237"/>
      <c r="AY311" s="1237"/>
      <c r="AZ311" s="1237"/>
      <c r="BA311" s="1237"/>
      <c r="BB311" s="1237"/>
      <c r="BC311" s="1237"/>
      <c r="BD311" s="1237"/>
      <c r="BE311" s="1237"/>
      <c r="BF311" s="1237"/>
      <c r="BG311" s="1237"/>
      <c r="BH311" s="1237"/>
      <c r="BI311" s="1237"/>
      <c r="BJ311" s="1237"/>
      <c r="BK311" s="1237"/>
      <c r="BL311" s="1237"/>
      <c r="BM311" s="1237"/>
      <c r="BN311" s="1237"/>
      <c r="BO311" s="1237"/>
      <c r="BP311" s="1237"/>
      <c r="BQ311" s="1237"/>
      <c r="BR311" s="1237"/>
      <c r="BS311" s="1237"/>
      <c r="BT311" s="1237"/>
      <c r="BU311" s="1237"/>
      <c r="BV311" s="1237"/>
      <c r="BW311" s="1237"/>
      <c r="BX311" s="1237"/>
      <c r="BY311" s="1237"/>
      <c r="BZ311" s="1237"/>
      <c r="CA311" s="1237"/>
      <c r="CB311" s="1237"/>
      <c r="CC311" s="1237"/>
      <c r="CD311" s="1237"/>
      <c r="CE311" s="1237"/>
      <c r="CF311" s="1237"/>
      <c r="CG311" s="1237"/>
      <c r="CH311" s="1237"/>
      <c r="CI311" s="1237"/>
      <c r="CJ311" s="1239">
        <f t="shared" si="20"/>
        <v>0</v>
      </c>
    </row>
    <row r="312" spans="4:88">
      <c r="D312" s="1223"/>
      <c r="E312" s="1223"/>
      <c r="F312" s="1229"/>
      <c r="G312" s="1223"/>
      <c r="H312" s="1223"/>
      <c r="I312" s="1223"/>
      <c r="J312" s="1223"/>
      <c r="K312" s="1223"/>
      <c r="L312" s="1228"/>
      <c r="M312" s="1223"/>
      <c r="N312" s="1223"/>
      <c r="O312" s="1244"/>
      <c r="P312" s="1223"/>
      <c r="Q312" s="1223"/>
      <c r="R312" s="1223"/>
      <c r="S312" s="1225"/>
      <c r="T312" s="1240"/>
      <c r="U312" s="250"/>
      <c r="V312" s="1400"/>
      <c r="W312" s="1232"/>
      <c r="X312" s="1233"/>
      <c r="Y312" s="1233"/>
      <c r="Z312" s="1233"/>
      <c r="AA312" s="1233"/>
      <c r="AB312" s="1235"/>
      <c r="AC312" s="1233"/>
      <c r="AD312" s="1235"/>
      <c r="AE312" s="1235"/>
      <c r="AF312" s="1235"/>
      <c r="AG312" s="1233"/>
      <c r="AH312" s="1233"/>
      <c r="AI312" s="1233"/>
      <c r="AJ312" s="1233"/>
      <c r="AK312" s="1233"/>
      <c r="AL312" s="1234">
        <f t="shared" si="19"/>
        <v>0</v>
      </c>
      <c r="AM312" s="1400"/>
      <c r="AN312" s="1237"/>
      <c r="AO312" s="1237"/>
      <c r="AP312" s="1237"/>
      <c r="AQ312" s="1237"/>
      <c r="AR312" s="1237"/>
      <c r="AS312" s="1237"/>
      <c r="AT312" s="1237"/>
      <c r="AU312" s="1237"/>
      <c r="AV312" s="1237"/>
      <c r="AW312" s="1237"/>
      <c r="AX312" s="1237"/>
      <c r="AY312" s="1237"/>
      <c r="AZ312" s="1237"/>
      <c r="BA312" s="1237"/>
      <c r="BB312" s="1237"/>
      <c r="BC312" s="1237"/>
      <c r="BD312" s="1237"/>
      <c r="BE312" s="1237"/>
      <c r="BF312" s="1237"/>
      <c r="BG312" s="1237"/>
      <c r="BH312" s="1237"/>
      <c r="BI312" s="1237"/>
      <c r="BJ312" s="1237"/>
      <c r="BK312" s="1237"/>
      <c r="BL312" s="1237"/>
      <c r="BM312" s="1237"/>
      <c r="BN312" s="1237"/>
      <c r="BO312" s="1237"/>
      <c r="BP312" s="1237"/>
      <c r="BQ312" s="1237"/>
      <c r="BR312" s="1237"/>
      <c r="BS312" s="1237"/>
      <c r="BT312" s="1237"/>
      <c r="BU312" s="1237"/>
      <c r="BV312" s="1237"/>
      <c r="BW312" s="1237"/>
      <c r="BX312" s="1237"/>
      <c r="BY312" s="1237"/>
      <c r="BZ312" s="1237"/>
      <c r="CA312" s="1237"/>
      <c r="CB312" s="1237"/>
      <c r="CC312" s="1237"/>
      <c r="CD312" s="1237"/>
      <c r="CE312" s="1237"/>
      <c r="CF312" s="1237"/>
      <c r="CG312" s="1237"/>
      <c r="CH312" s="1237"/>
      <c r="CI312" s="1237"/>
      <c r="CJ312" s="1239">
        <f t="shared" si="20"/>
        <v>0</v>
      </c>
    </row>
    <row r="313" spans="4:88">
      <c r="D313" s="1223"/>
      <c r="E313" s="1223"/>
      <c r="F313" s="1229"/>
      <c r="G313" s="1223"/>
      <c r="H313" s="1223"/>
      <c r="I313" s="1223"/>
      <c r="J313" s="1223"/>
      <c r="K313" s="1223"/>
      <c r="L313" s="1228"/>
      <c r="M313" s="1223"/>
      <c r="N313" s="1223"/>
      <c r="O313" s="1244"/>
      <c r="P313" s="1223"/>
      <c r="Q313" s="1223"/>
      <c r="R313" s="1223"/>
      <c r="S313" s="1225"/>
      <c r="T313" s="1240"/>
      <c r="U313" s="250"/>
      <c r="V313" s="1400"/>
      <c r="W313" s="1232"/>
      <c r="X313" s="1233"/>
      <c r="Y313" s="1233"/>
      <c r="Z313" s="1233"/>
      <c r="AA313" s="1233"/>
      <c r="AB313" s="1235"/>
      <c r="AC313" s="1233"/>
      <c r="AD313" s="1235"/>
      <c r="AE313" s="1235"/>
      <c r="AF313" s="1235"/>
      <c r="AG313" s="1233"/>
      <c r="AH313" s="1233"/>
      <c r="AI313" s="1233"/>
      <c r="AJ313" s="1233"/>
      <c r="AK313" s="1233"/>
      <c r="AL313" s="1234">
        <f t="shared" si="19"/>
        <v>0</v>
      </c>
      <c r="AM313" s="1400"/>
      <c r="AN313" s="1237"/>
      <c r="AO313" s="1237"/>
      <c r="AP313" s="1237"/>
      <c r="AQ313" s="1237"/>
      <c r="AR313" s="1237"/>
      <c r="AS313" s="1237"/>
      <c r="AT313" s="1237"/>
      <c r="AU313" s="1237"/>
      <c r="AV313" s="1237"/>
      <c r="AW313" s="1237"/>
      <c r="AX313" s="1237"/>
      <c r="AY313" s="1237"/>
      <c r="AZ313" s="1237"/>
      <c r="BA313" s="1237"/>
      <c r="BB313" s="1237"/>
      <c r="BC313" s="1237"/>
      <c r="BD313" s="1237"/>
      <c r="BE313" s="1237"/>
      <c r="BF313" s="1237"/>
      <c r="BG313" s="1237"/>
      <c r="BH313" s="1237"/>
      <c r="BI313" s="1237"/>
      <c r="BJ313" s="1237"/>
      <c r="BK313" s="1237"/>
      <c r="BL313" s="1237"/>
      <c r="BM313" s="1237"/>
      <c r="BN313" s="1237"/>
      <c r="BO313" s="1237"/>
      <c r="BP313" s="1237"/>
      <c r="BQ313" s="1237"/>
      <c r="BR313" s="1237"/>
      <c r="BS313" s="1237"/>
      <c r="BT313" s="1237"/>
      <c r="BU313" s="1237"/>
      <c r="BV313" s="1237"/>
      <c r="BW313" s="1237"/>
      <c r="BX313" s="1237"/>
      <c r="BY313" s="1237"/>
      <c r="BZ313" s="1237"/>
      <c r="CA313" s="1237"/>
      <c r="CB313" s="1237"/>
      <c r="CC313" s="1237"/>
      <c r="CD313" s="1237"/>
      <c r="CE313" s="1237"/>
      <c r="CF313" s="1237"/>
      <c r="CG313" s="1237"/>
      <c r="CH313" s="1237"/>
      <c r="CI313" s="1237"/>
      <c r="CJ313" s="1239">
        <f t="shared" si="20"/>
        <v>0</v>
      </c>
    </row>
    <row r="314" spans="4:88">
      <c r="D314" s="1223"/>
      <c r="E314" s="1223"/>
      <c r="F314" s="1229"/>
      <c r="G314" s="1223"/>
      <c r="H314" s="1223"/>
      <c r="I314" s="1223"/>
      <c r="J314" s="1223"/>
      <c r="K314" s="1223"/>
      <c r="L314" s="1228"/>
      <c r="M314" s="1223"/>
      <c r="N314" s="1223"/>
      <c r="O314" s="1244"/>
      <c r="P314" s="1223"/>
      <c r="Q314" s="1223"/>
      <c r="R314" s="1223"/>
      <c r="S314" s="1225"/>
      <c r="T314" s="1240"/>
      <c r="U314" s="250"/>
      <c r="V314" s="1400"/>
      <c r="W314" s="1232"/>
      <c r="X314" s="1233"/>
      <c r="Y314" s="1233"/>
      <c r="Z314" s="1233"/>
      <c r="AA314" s="1233"/>
      <c r="AB314" s="1235"/>
      <c r="AC314" s="1233"/>
      <c r="AD314" s="1235"/>
      <c r="AE314" s="1235"/>
      <c r="AF314" s="1235"/>
      <c r="AG314" s="1233"/>
      <c r="AH314" s="1233"/>
      <c r="AI314" s="1233"/>
      <c r="AJ314" s="1233"/>
      <c r="AK314" s="1233"/>
      <c r="AL314" s="1234">
        <f t="shared" si="19"/>
        <v>0</v>
      </c>
      <c r="AM314" s="1400"/>
      <c r="AN314" s="1237"/>
      <c r="AO314" s="1237"/>
      <c r="AP314" s="1237"/>
      <c r="AQ314" s="1237"/>
      <c r="AR314" s="1237"/>
      <c r="AS314" s="1237"/>
      <c r="AT314" s="1237"/>
      <c r="AU314" s="1237"/>
      <c r="AV314" s="1237"/>
      <c r="AW314" s="1237"/>
      <c r="AX314" s="1237"/>
      <c r="AY314" s="1237"/>
      <c r="AZ314" s="1237"/>
      <c r="BA314" s="1237"/>
      <c r="BB314" s="1237"/>
      <c r="BC314" s="1237"/>
      <c r="BD314" s="1237"/>
      <c r="BE314" s="1237"/>
      <c r="BF314" s="1237"/>
      <c r="BG314" s="1237"/>
      <c r="BH314" s="1237"/>
      <c r="BI314" s="1237"/>
      <c r="BJ314" s="1237"/>
      <c r="BK314" s="1237"/>
      <c r="BL314" s="1237"/>
      <c r="BM314" s="1237"/>
      <c r="BN314" s="1237"/>
      <c r="BO314" s="1237"/>
      <c r="BP314" s="1237"/>
      <c r="BQ314" s="1237"/>
      <c r="BR314" s="1237"/>
      <c r="BS314" s="1237"/>
      <c r="BT314" s="1237"/>
      <c r="BU314" s="1237"/>
      <c r="BV314" s="1237"/>
      <c r="BW314" s="1237"/>
      <c r="BX314" s="1237"/>
      <c r="BY314" s="1237"/>
      <c r="BZ314" s="1237"/>
      <c r="CA314" s="1237"/>
      <c r="CB314" s="1237"/>
      <c r="CC314" s="1237"/>
      <c r="CD314" s="1237"/>
      <c r="CE314" s="1237"/>
      <c r="CF314" s="1237"/>
      <c r="CG314" s="1237"/>
      <c r="CH314" s="1237"/>
      <c r="CI314" s="1237"/>
      <c r="CJ314" s="1239">
        <f t="shared" si="20"/>
        <v>0</v>
      </c>
    </row>
    <row r="315" spans="4:88">
      <c r="D315" s="1223"/>
      <c r="E315" s="1223"/>
      <c r="F315" s="1229"/>
      <c r="G315" s="1223"/>
      <c r="H315" s="1223"/>
      <c r="I315" s="1223"/>
      <c r="J315" s="1223"/>
      <c r="K315" s="1223"/>
      <c r="L315" s="1228"/>
      <c r="M315" s="1223"/>
      <c r="N315" s="1223"/>
      <c r="O315" s="1244"/>
      <c r="P315" s="1223"/>
      <c r="Q315" s="1223"/>
      <c r="R315" s="1223"/>
      <c r="S315" s="1225"/>
      <c r="T315" s="1240"/>
      <c r="U315" s="250"/>
      <c r="V315" s="1400"/>
      <c r="W315" s="1232"/>
      <c r="X315" s="1233"/>
      <c r="Y315" s="1233"/>
      <c r="Z315" s="1233"/>
      <c r="AA315" s="1233"/>
      <c r="AB315" s="1235"/>
      <c r="AC315" s="1233"/>
      <c r="AD315" s="1235"/>
      <c r="AE315" s="1235"/>
      <c r="AF315" s="1235"/>
      <c r="AG315" s="1233"/>
      <c r="AH315" s="1233"/>
      <c r="AI315" s="1233"/>
      <c r="AJ315" s="1233"/>
      <c r="AK315" s="1233"/>
      <c r="AL315" s="1234">
        <f t="shared" si="19"/>
        <v>0</v>
      </c>
      <c r="AM315" s="1400"/>
      <c r="AN315" s="1237"/>
      <c r="AO315" s="1237"/>
      <c r="AP315" s="1237"/>
      <c r="AQ315" s="1237"/>
      <c r="AR315" s="1237"/>
      <c r="AS315" s="1237"/>
      <c r="AT315" s="1237"/>
      <c r="AU315" s="1237"/>
      <c r="AV315" s="1237"/>
      <c r="AW315" s="1237"/>
      <c r="AX315" s="1237"/>
      <c r="AY315" s="1237"/>
      <c r="AZ315" s="1237"/>
      <c r="BA315" s="1237"/>
      <c r="BB315" s="1237"/>
      <c r="BC315" s="1237"/>
      <c r="BD315" s="1237"/>
      <c r="BE315" s="1237"/>
      <c r="BF315" s="1237"/>
      <c r="BG315" s="1237"/>
      <c r="BH315" s="1237"/>
      <c r="BI315" s="1237"/>
      <c r="BJ315" s="1237"/>
      <c r="BK315" s="1237"/>
      <c r="BL315" s="1237"/>
      <c r="BM315" s="1237"/>
      <c r="BN315" s="1237"/>
      <c r="BO315" s="1237"/>
      <c r="BP315" s="1237"/>
      <c r="BQ315" s="1237"/>
      <c r="BR315" s="1237"/>
      <c r="BS315" s="1237"/>
      <c r="BT315" s="1237"/>
      <c r="BU315" s="1237"/>
      <c r="BV315" s="1237"/>
      <c r="BW315" s="1237"/>
      <c r="BX315" s="1237"/>
      <c r="BY315" s="1237"/>
      <c r="BZ315" s="1237"/>
      <c r="CA315" s="1237"/>
      <c r="CB315" s="1237"/>
      <c r="CC315" s="1237"/>
      <c r="CD315" s="1237"/>
      <c r="CE315" s="1237"/>
      <c r="CF315" s="1237"/>
      <c r="CG315" s="1237"/>
      <c r="CH315" s="1237"/>
      <c r="CI315" s="1237"/>
      <c r="CJ315" s="1239">
        <f t="shared" si="20"/>
        <v>0</v>
      </c>
    </row>
    <row r="316" spans="4:88">
      <c r="D316" s="1223"/>
      <c r="E316" s="1223"/>
      <c r="F316" s="1229"/>
      <c r="G316" s="1223"/>
      <c r="H316" s="1223"/>
      <c r="I316" s="1223"/>
      <c r="J316" s="1223"/>
      <c r="K316" s="1223"/>
      <c r="L316" s="1228"/>
      <c r="M316" s="1223"/>
      <c r="N316" s="1223"/>
      <c r="O316" s="1244"/>
      <c r="P316" s="1223"/>
      <c r="Q316" s="1223"/>
      <c r="R316" s="1223"/>
      <c r="S316" s="1225"/>
      <c r="T316" s="1240"/>
      <c r="U316" s="250"/>
      <c r="V316" s="1400"/>
      <c r="W316" s="1232"/>
      <c r="X316" s="1233"/>
      <c r="Y316" s="1233"/>
      <c r="Z316" s="1233"/>
      <c r="AA316" s="1233"/>
      <c r="AB316" s="1235"/>
      <c r="AC316" s="1233"/>
      <c r="AD316" s="1235"/>
      <c r="AE316" s="1235"/>
      <c r="AF316" s="1235"/>
      <c r="AG316" s="1233"/>
      <c r="AH316" s="1233"/>
      <c r="AI316" s="1233"/>
      <c r="AJ316" s="1233"/>
      <c r="AK316" s="1233"/>
      <c r="AL316" s="1234">
        <f t="shared" si="19"/>
        <v>0</v>
      </c>
      <c r="AM316" s="1400"/>
      <c r="AN316" s="1237"/>
      <c r="AO316" s="1237"/>
      <c r="AP316" s="1237"/>
      <c r="AQ316" s="1237"/>
      <c r="AR316" s="1237"/>
      <c r="AS316" s="1237"/>
      <c r="AT316" s="1237"/>
      <c r="AU316" s="1237"/>
      <c r="AV316" s="1237"/>
      <c r="AW316" s="1237"/>
      <c r="AX316" s="1237"/>
      <c r="AY316" s="1237"/>
      <c r="AZ316" s="1237"/>
      <c r="BA316" s="1237"/>
      <c r="BB316" s="1237"/>
      <c r="BC316" s="1237"/>
      <c r="BD316" s="1237"/>
      <c r="BE316" s="1237"/>
      <c r="BF316" s="1237"/>
      <c r="BG316" s="1237"/>
      <c r="BH316" s="1237"/>
      <c r="BI316" s="1237"/>
      <c r="BJ316" s="1237"/>
      <c r="BK316" s="1237"/>
      <c r="BL316" s="1237"/>
      <c r="BM316" s="1237"/>
      <c r="BN316" s="1237"/>
      <c r="BO316" s="1237"/>
      <c r="BP316" s="1237"/>
      <c r="BQ316" s="1237"/>
      <c r="BR316" s="1237"/>
      <c r="BS316" s="1237"/>
      <c r="BT316" s="1237"/>
      <c r="BU316" s="1237"/>
      <c r="BV316" s="1237"/>
      <c r="BW316" s="1237"/>
      <c r="BX316" s="1237"/>
      <c r="BY316" s="1237"/>
      <c r="BZ316" s="1237"/>
      <c r="CA316" s="1237"/>
      <c r="CB316" s="1237"/>
      <c r="CC316" s="1237"/>
      <c r="CD316" s="1237"/>
      <c r="CE316" s="1237"/>
      <c r="CF316" s="1237"/>
      <c r="CG316" s="1237"/>
      <c r="CH316" s="1237"/>
      <c r="CI316" s="1237"/>
      <c r="CJ316" s="1239">
        <f t="shared" si="20"/>
        <v>0</v>
      </c>
    </row>
    <row r="317" spans="4:88">
      <c r="D317" s="1223"/>
      <c r="E317" s="1223"/>
      <c r="F317" s="1229"/>
      <c r="G317" s="1223"/>
      <c r="H317" s="1223"/>
      <c r="I317" s="1223"/>
      <c r="J317" s="1223"/>
      <c r="K317" s="1223"/>
      <c r="L317" s="1228"/>
      <c r="M317" s="1223"/>
      <c r="N317" s="1223"/>
      <c r="O317" s="1244"/>
      <c r="P317" s="1223"/>
      <c r="Q317" s="1223"/>
      <c r="R317" s="1223"/>
      <c r="S317" s="1225"/>
      <c r="T317" s="1240"/>
      <c r="U317" s="250"/>
      <c r="V317" s="1400"/>
      <c r="W317" s="1232"/>
      <c r="X317" s="1233"/>
      <c r="Y317" s="1233"/>
      <c r="Z317" s="1233"/>
      <c r="AA317" s="1233"/>
      <c r="AB317" s="1235"/>
      <c r="AC317" s="1233"/>
      <c r="AD317" s="1235"/>
      <c r="AE317" s="1235"/>
      <c r="AF317" s="1235"/>
      <c r="AG317" s="1233"/>
      <c r="AH317" s="1233"/>
      <c r="AI317" s="1233"/>
      <c r="AJ317" s="1233"/>
      <c r="AK317" s="1233"/>
      <c r="AL317" s="1234">
        <f t="shared" si="19"/>
        <v>0</v>
      </c>
      <c r="AM317" s="1400"/>
      <c r="AN317" s="1237"/>
      <c r="AO317" s="1237"/>
      <c r="AP317" s="1237"/>
      <c r="AQ317" s="1237"/>
      <c r="AR317" s="1237"/>
      <c r="AS317" s="1237"/>
      <c r="AT317" s="1237"/>
      <c r="AU317" s="1237"/>
      <c r="AV317" s="1237"/>
      <c r="AW317" s="1237"/>
      <c r="AX317" s="1237"/>
      <c r="AY317" s="1237"/>
      <c r="AZ317" s="1237"/>
      <c r="BA317" s="1237"/>
      <c r="BB317" s="1237"/>
      <c r="BC317" s="1237"/>
      <c r="BD317" s="1237"/>
      <c r="BE317" s="1237"/>
      <c r="BF317" s="1237"/>
      <c r="BG317" s="1237"/>
      <c r="BH317" s="1237"/>
      <c r="BI317" s="1237"/>
      <c r="BJ317" s="1237"/>
      <c r="BK317" s="1237"/>
      <c r="BL317" s="1237"/>
      <c r="BM317" s="1237"/>
      <c r="BN317" s="1237"/>
      <c r="BO317" s="1237"/>
      <c r="BP317" s="1237"/>
      <c r="BQ317" s="1237"/>
      <c r="BR317" s="1237"/>
      <c r="BS317" s="1237"/>
      <c r="BT317" s="1237"/>
      <c r="BU317" s="1237"/>
      <c r="BV317" s="1237"/>
      <c r="BW317" s="1237"/>
      <c r="BX317" s="1237"/>
      <c r="BY317" s="1237"/>
      <c r="BZ317" s="1237"/>
      <c r="CA317" s="1237"/>
      <c r="CB317" s="1237"/>
      <c r="CC317" s="1237"/>
      <c r="CD317" s="1237"/>
      <c r="CE317" s="1237"/>
      <c r="CF317" s="1237"/>
      <c r="CG317" s="1237"/>
      <c r="CH317" s="1237"/>
      <c r="CI317" s="1237"/>
      <c r="CJ317" s="1239">
        <f t="shared" si="20"/>
        <v>0</v>
      </c>
    </row>
    <row r="318" spans="4:88">
      <c r="D318" s="1223"/>
      <c r="E318" s="1223"/>
      <c r="F318" s="1229"/>
      <c r="G318" s="1223"/>
      <c r="H318" s="1223"/>
      <c r="I318" s="1223"/>
      <c r="J318" s="1223"/>
      <c r="K318" s="1223"/>
      <c r="L318" s="1228"/>
      <c r="M318" s="1223"/>
      <c r="N318" s="1223"/>
      <c r="O318" s="1244"/>
      <c r="P318" s="1223"/>
      <c r="Q318" s="1223"/>
      <c r="R318" s="1223"/>
      <c r="S318" s="1225"/>
      <c r="T318" s="1240"/>
      <c r="U318" s="250"/>
      <c r="V318" s="1400"/>
      <c r="W318" s="1232"/>
      <c r="X318" s="1233"/>
      <c r="Y318" s="1233"/>
      <c r="Z318" s="1233"/>
      <c r="AA318" s="1233"/>
      <c r="AB318" s="1235"/>
      <c r="AC318" s="1233"/>
      <c r="AD318" s="1235"/>
      <c r="AE318" s="1235"/>
      <c r="AF318" s="1235"/>
      <c r="AG318" s="1233"/>
      <c r="AH318" s="1233"/>
      <c r="AI318" s="1233"/>
      <c r="AJ318" s="1233"/>
      <c r="AK318" s="1233"/>
      <c r="AL318" s="1234">
        <f t="shared" si="19"/>
        <v>0</v>
      </c>
      <c r="AM318" s="1400"/>
      <c r="AN318" s="1237"/>
      <c r="AO318" s="1237"/>
      <c r="AP318" s="1237"/>
      <c r="AQ318" s="1237"/>
      <c r="AR318" s="1237"/>
      <c r="AS318" s="1237"/>
      <c r="AT318" s="1237"/>
      <c r="AU318" s="1237"/>
      <c r="AV318" s="1237"/>
      <c r="AW318" s="1237"/>
      <c r="AX318" s="1237"/>
      <c r="AY318" s="1237"/>
      <c r="AZ318" s="1237"/>
      <c r="BA318" s="1237"/>
      <c r="BB318" s="1237"/>
      <c r="BC318" s="1237"/>
      <c r="BD318" s="1237"/>
      <c r="BE318" s="1237"/>
      <c r="BF318" s="1237"/>
      <c r="BG318" s="1237"/>
      <c r="BH318" s="1237"/>
      <c r="BI318" s="1237"/>
      <c r="BJ318" s="1237"/>
      <c r="BK318" s="1237"/>
      <c r="BL318" s="1237"/>
      <c r="BM318" s="1237"/>
      <c r="BN318" s="1237"/>
      <c r="BO318" s="1237"/>
      <c r="BP318" s="1237"/>
      <c r="BQ318" s="1237"/>
      <c r="BR318" s="1237"/>
      <c r="BS318" s="1237"/>
      <c r="BT318" s="1237"/>
      <c r="BU318" s="1237"/>
      <c r="BV318" s="1237"/>
      <c r="BW318" s="1237"/>
      <c r="BX318" s="1237"/>
      <c r="BY318" s="1237"/>
      <c r="BZ318" s="1237"/>
      <c r="CA318" s="1237"/>
      <c r="CB318" s="1237"/>
      <c r="CC318" s="1237"/>
      <c r="CD318" s="1237"/>
      <c r="CE318" s="1237"/>
      <c r="CF318" s="1237"/>
      <c r="CG318" s="1237"/>
      <c r="CH318" s="1237"/>
      <c r="CI318" s="1237"/>
      <c r="CJ318" s="1239">
        <f t="shared" si="20"/>
        <v>0</v>
      </c>
    </row>
    <row r="319" spans="4:88">
      <c r="D319" s="1223"/>
      <c r="E319" s="1223"/>
      <c r="F319" s="1229"/>
      <c r="G319" s="1223"/>
      <c r="H319" s="1223"/>
      <c r="I319" s="1223"/>
      <c r="J319" s="1223"/>
      <c r="K319" s="1223"/>
      <c r="L319" s="1228"/>
      <c r="M319" s="1223"/>
      <c r="N319" s="1223"/>
      <c r="O319" s="1244"/>
      <c r="P319" s="1223"/>
      <c r="Q319" s="1223"/>
      <c r="R319" s="1223"/>
      <c r="S319" s="1225"/>
      <c r="T319" s="1240"/>
      <c r="U319" s="250"/>
      <c r="V319" s="1400"/>
      <c r="W319" s="1232"/>
      <c r="X319" s="1233"/>
      <c r="Y319" s="1233"/>
      <c r="Z319" s="1233"/>
      <c r="AA319" s="1233"/>
      <c r="AB319" s="1235"/>
      <c r="AC319" s="1233"/>
      <c r="AD319" s="1235"/>
      <c r="AE319" s="1235"/>
      <c r="AF319" s="1235"/>
      <c r="AG319" s="1233"/>
      <c r="AH319" s="1233"/>
      <c r="AI319" s="1233"/>
      <c r="AJ319" s="1233"/>
      <c r="AK319" s="1233"/>
      <c r="AL319" s="1234">
        <f t="shared" si="19"/>
        <v>0</v>
      </c>
      <c r="AM319" s="1400"/>
      <c r="AN319" s="1237"/>
      <c r="AO319" s="1237"/>
      <c r="AP319" s="1237"/>
      <c r="AQ319" s="1237"/>
      <c r="AR319" s="1237"/>
      <c r="AS319" s="1237"/>
      <c r="AT319" s="1237"/>
      <c r="AU319" s="1237"/>
      <c r="AV319" s="1237"/>
      <c r="AW319" s="1237"/>
      <c r="AX319" s="1237"/>
      <c r="AY319" s="1237"/>
      <c r="AZ319" s="1237"/>
      <c r="BA319" s="1237"/>
      <c r="BB319" s="1237"/>
      <c r="BC319" s="1237"/>
      <c r="BD319" s="1237"/>
      <c r="BE319" s="1237"/>
      <c r="BF319" s="1237"/>
      <c r="BG319" s="1237"/>
      <c r="BH319" s="1237"/>
      <c r="BI319" s="1237"/>
      <c r="BJ319" s="1237"/>
      <c r="BK319" s="1237"/>
      <c r="BL319" s="1237"/>
      <c r="BM319" s="1237"/>
      <c r="BN319" s="1237"/>
      <c r="BO319" s="1237"/>
      <c r="BP319" s="1237"/>
      <c r="BQ319" s="1237"/>
      <c r="BR319" s="1237"/>
      <c r="BS319" s="1237"/>
      <c r="BT319" s="1237"/>
      <c r="BU319" s="1237"/>
      <c r="BV319" s="1237"/>
      <c r="BW319" s="1237"/>
      <c r="BX319" s="1237"/>
      <c r="BY319" s="1237"/>
      <c r="BZ319" s="1237"/>
      <c r="CA319" s="1237"/>
      <c r="CB319" s="1237"/>
      <c r="CC319" s="1237"/>
      <c r="CD319" s="1237"/>
      <c r="CE319" s="1237"/>
      <c r="CF319" s="1237"/>
      <c r="CG319" s="1237"/>
      <c r="CH319" s="1237"/>
      <c r="CI319" s="1237"/>
      <c r="CJ319" s="1239">
        <f t="shared" si="20"/>
        <v>0</v>
      </c>
    </row>
    <row r="320" spans="4:88">
      <c r="D320" s="1223"/>
      <c r="E320" s="1223"/>
      <c r="F320" s="1229"/>
      <c r="G320" s="1223"/>
      <c r="H320" s="1223"/>
      <c r="I320" s="1223"/>
      <c r="J320" s="1223"/>
      <c r="K320" s="1223"/>
      <c r="L320" s="1228"/>
      <c r="M320" s="1223"/>
      <c r="N320" s="1223"/>
      <c r="O320" s="1244"/>
      <c r="P320" s="1223"/>
      <c r="Q320" s="1223"/>
      <c r="R320" s="1223"/>
      <c r="S320" s="1225"/>
      <c r="T320" s="1240"/>
      <c r="U320" s="250"/>
      <c r="V320" s="1400"/>
      <c r="W320" s="1232"/>
      <c r="X320" s="1233"/>
      <c r="Y320" s="1233"/>
      <c r="Z320" s="1233"/>
      <c r="AA320" s="1233"/>
      <c r="AB320" s="1235"/>
      <c r="AC320" s="1233"/>
      <c r="AD320" s="1235"/>
      <c r="AE320" s="1235"/>
      <c r="AF320" s="1235"/>
      <c r="AG320" s="1233"/>
      <c r="AH320" s="1233"/>
      <c r="AI320" s="1233"/>
      <c r="AJ320" s="1233"/>
      <c r="AK320" s="1233"/>
      <c r="AL320" s="1234">
        <f t="shared" si="19"/>
        <v>0</v>
      </c>
      <c r="AM320" s="1400"/>
      <c r="AN320" s="1237"/>
      <c r="AO320" s="1237"/>
      <c r="AP320" s="1237"/>
      <c r="AQ320" s="1237"/>
      <c r="AR320" s="1237"/>
      <c r="AS320" s="1237"/>
      <c r="AT320" s="1237"/>
      <c r="AU320" s="1237"/>
      <c r="AV320" s="1237"/>
      <c r="AW320" s="1237"/>
      <c r="AX320" s="1237"/>
      <c r="AY320" s="1237"/>
      <c r="AZ320" s="1237"/>
      <c r="BA320" s="1237"/>
      <c r="BB320" s="1237"/>
      <c r="BC320" s="1237"/>
      <c r="BD320" s="1237"/>
      <c r="BE320" s="1237"/>
      <c r="BF320" s="1237"/>
      <c r="BG320" s="1237"/>
      <c r="BH320" s="1237"/>
      <c r="BI320" s="1237"/>
      <c r="BJ320" s="1237"/>
      <c r="BK320" s="1237"/>
      <c r="BL320" s="1237"/>
      <c r="BM320" s="1237"/>
      <c r="BN320" s="1237"/>
      <c r="BO320" s="1237"/>
      <c r="BP320" s="1237"/>
      <c r="BQ320" s="1237"/>
      <c r="BR320" s="1237"/>
      <c r="BS320" s="1237"/>
      <c r="BT320" s="1237"/>
      <c r="BU320" s="1237"/>
      <c r="BV320" s="1237"/>
      <c r="BW320" s="1237"/>
      <c r="BX320" s="1237"/>
      <c r="BY320" s="1237"/>
      <c r="BZ320" s="1237"/>
      <c r="CA320" s="1237"/>
      <c r="CB320" s="1237"/>
      <c r="CC320" s="1237"/>
      <c r="CD320" s="1237"/>
      <c r="CE320" s="1237"/>
      <c r="CF320" s="1237"/>
      <c r="CG320" s="1237"/>
      <c r="CH320" s="1237"/>
      <c r="CI320" s="1237"/>
      <c r="CJ320" s="1239">
        <f t="shared" si="20"/>
        <v>0</v>
      </c>
    </row>
    <row r="321" spans="4:88">
      <c r="D321" s="1223"/>
      <c r="E321" s="1223"/>
      <c r="F321" s="1229"/>
      <c r="G321" s="1223"/>
      <c r="H321" s="1223"/>
      <c r="I321" s="1223"/>
      <c r="J321" s="1223"/>
      <c r="K321" s="1223"/>
      <c r="L321" s="1228"/>
      <c r="M321" s="1223"/>
      <c r="N321" s="1223"/>
      <c r="O321" s="1244"/>
      <c r="P321" s="1223"/>
      <c r="Q321" s="1223"/>
      <c r="R321" s="1223"/>
      <c r="S321" s="1225"/>
      <c r="T321" s="1240"/>
      <c r="U321" s="250"/>
      <c r="V321" s="1400"/>
      <c r="W321" s="1232"/>
      <c r="X321" s="1233"/>
      <c r="Y321" s="1233"/>
      <c r="Z321" s="1233"/>
      <c r="AA321" s="1233"/>
      <c r="AB321" s="1235"/>
      <c r="AC321" s="1233"/>
      <c r="AD321" s="1235"/>
      <c r="AE321" s="1235"/>
      <c r="AF321" s="1235"/>
      <c r="AG321" s="1233"/>
      <c r="AH321" s="1233"/>
      <c r="AI321" s="1233"/>
      <c r="AJ321" s="1233"/>
      <c r="AK321" s="1233"/>
      <c r="AL321" s="1234">
        <f t="shared" si="19"/>
        <v>0</v>
      </c>
      <c r="AM321" s="1400"/>
      <c r="AN321" s="1237"/>
      <c r="AO321" s="1237"/>
      <c r="AP321" s="1237"/>
      <c r="AQ321" s="1237"/>
      <c r="AR321" s="1237"/>
      <c r="AS321" s="1237"/>
      <c r="AT321" s="1237"/>
      <c r="AU321" s="1237"/>
      <c r="AV321" s="1237"/>
      <c r="AW321" s="1237"/>
      <c r="AX321" s="1237"/>
      <c r="AY321" s="1237"/>
      <c r="AZ321" s="1237"/>
      <c r="BA321" s="1237"/>
      <c r="BB321" s="1237"/>
      <c r="BC321" s="1237"/>
      <c r="BD321" s="1237"/>
      <c r="BE321" s="1237"/>
      <c r="BF321" s="1237"/>
      <c r="BG321" s="1237"/>
      <c r="BH321" s="1237"/>
      <c r="BI321" s="1237"/>
      <c r="BJ321" s="1237"/>
      <c r="BK321" s="1237"/>
      <c r="BL321" s="1237"/>
      <c r="BM321" s="1237"/>
      <c r="BN321" s="1237"/>
      <c r="BO321" s="1237"/>
      <c r="BP321" s="1237"/>
      <c r="BQ321" s="1237"/>
      <c r="BR321" s="1237"/>
      <c r="BS321" s="1237"/>
      <c r="BT321" s="1237"/>
      <c r="BU321" s="1237"/>
      <c r="BV321" s="1237"/>
      <c r="BW321" s="1237"/>
      <c r="BX321" s="1237"/>
      <c r="BY321" s="1237"/>
      <c r="BZ321" s="1237"/>
      <c r="CA321" s="1237"/>
      <c r="CB321" s="1237"/>
      <c r="CC321" s="1237"/>
      <c r="CD321" s="1237"/>
      <c r="CE321" s="1237"/>
      <c r="CF321" s="1237"/>
      <c r="CG321" s="1237"/>
      <c r="CH321" s="1237"/>
      <c r="CI321" s="1237"/>
      <c r="CJ321" s="1239">
        <f t="shared" si="20"/>
        <v>0</v>
      </c>
    </row>
    <row r="322" spans="4:88">
      <c r="D322" s="1223"/>
      <c r="E322" s="1223"/>
      <c r="F322" s="1229"/>
      <c r="G322" s="1223"/>
      <c r="H322" s="1223"/>
      <c r="I322" s="1223"/>
      <c r="J322" s="1223"/>
      <c r="K322" s="1223"/>
      <c r="L322" s="1228"/>
      <c r="M322" s="1223"/>
      <c r="N322" s="1223"/>
      <c r="O322" s="1244"/>
      <c r="P322" s="1223"/>
      <c r="Q322" s="1223"/>
      <c r="R322" s="1223"/>
      <c r="S322" s="1225"/>
      <c r="T322" s="1240"/>
      <c r="U322" s="250"/>
      <c r="V322" s="1400"/>
      <c r="W322" s="1232"/>
      <c r="X322" s="1233"/>
      <c r="Y322" s="1233"/>
      <c r="Z322" s="1233"/>
      <c r="AA322" s="1233"/>
      <c r="AB322" s="1235"/>
      <c r="AC322" s="1233"/>
      <c r="AD322" s="1235"/>
      <c r="AE322" s="1235"/>
      <c r="AF322" s="1235"/>
      <c r="AG322" s="1233"/>
      <c r="AH322" s="1233"/>
      <c r="AI322" s="1233"/>
      <c r="AJ322" s="1233"/>
      <c r="AK322" s="1233"/>
      <c r="AL322" s="1234">
        <f t="shared" si="19"/>
        <v>0</v>
      </c>
      <c r="AM322" s="1400"/>
      <c r="AN322" s="1237"/>
      <c r="AO322" s="1237"/>
      <c r="AP322" s="1237"/>
      <c r="AQ322" s="1237"/>
      <c r="AR322" s="1237"/>
      <c r="AS322" s="1237"/>
      <c r="AT322" s="1237"/>
      <c r="AU322" s="1237"/>
      <c r="AV322" s="1237"/>
      <c r="AW322" s="1237"/>
      <c r="AX322" s="1237"/>
      <c r="AY322" s="1237"/>
      <c r="AZ322" s="1237"/>
      <c r="BA322" s="1237"/>
      <c r="BB322" s="1237"/>
      <c r="BC322" s="1237"/>
      <c r="BD322" s="1237"/>
      <c r="BE322" s="1237"/>
      <c r="BF322" s="1237"/>
      <c r="BG322" s="1237"/>
      <c r="BH322" s="1237"/>
      <c r="BI322" s="1237"/>
      <c r="BJ322" s="1237"/>
      <c r="BK322" s="1237"/>
      <c r="BL322" s="1237"/>
      <c r="BM322" s="1237"/>
      <c r="BN322" s="1237"/>
      <c r="BO322" s="1237"/>
      <c r="BP322" s="1237"/>
      <c r="BQ322" s="1237"/>
      <c r="BR322" s="1237"/>
      <c r="BS322" s="1237"/>
      <c r="BT322" s="1237"/>
      <c r="BU322" s="1237"/>
      <c r="BV322" s="1237"/>
      <c r="BW322" s="1237"/>
      <c r="BX322" s="1237"/>
      <c r="BY322" s="1237"/>
      <c r="BZ322" s="1237"/>
      <c r="CA322" s="1237"/>
      <c r="CB322" s="1237"/>
      <c r="CC322" s="1237"/>
      <c r="CD322" s="1237"/>
      <c r="CE322" s="1237"/>
      <c r="CF322" s="1237"/>
      <c r="CG322" s="1237"/>
      <c r="CH322" s="1237"/>
      <c r="CI322" s="1237"/>
      <c r="CJ322" s="1239">
        <f t="shared" si="20"/>
        <v>0</v>
      </c>
    </row>
    <row r="323" spans="4:88">
      <c r="D323" s="1223"/>
      <c r="E323" s="1223"/>
      <c r="F323" s="1229"/>
      <c r="G323" s="1223"/>
      <c r="H323" s="1223"/>
      <c r="I323" s="1223"/>
      <c r="J323" s="1223"/>
      <c r="K323" s="1223"/>
      <c r="L323" s="1228"/>
      <c r="M323" s="1223"/>
      <c r="N323" s="1223"/>
      <c r="O323" s="1244"/>
      <c r="P323" s="1223"/>
      <c r="Q323" s="1223"/>
      <c r="R323" s="1223"/>
      <c r="S323" s="1225"/>
      <c r="T323" s="1240"/>
      <c r="U323" s="250"/>
      <c r="V323" s="1400"/>
      <c r="W323" s="1232"/>
      <c r="X323" s="1233"/>
      <c r="Y323" s="1233"/>
      <c r="Z323" s="1233"/>
      <c r="AA323" s="1233"/>
      <c r="AB323" s="1235"/>
      <c r="AC323" s="1233"/>
      <c r="AD323" s="1235"/>
      <c r="AE323" s="1235"/>
      <c r="AF323" s="1235"/>
      <c r="AG323" s="1233"/>
      <c r="AH323" s="1233"/>
      <c r="AI323" s="1233"/>
      <c r="AJ323" s="1233"/>
      <c r="AK323" s="1233"/>
      <c r="AL323" s="1234">
        <f t="shared" ref="AL323:AL386" si="21">SUM(Z323:AK323)</f>
        <v>0</v>
      </c>
      <c r="AM323" s="1400"/>
      <c r="AN323" s="1237"/>
      <c r="AO323" s="1237"/>
      <c r="AP323" s="1237"/>
      <c r="AQ323" s="1237"/>
      <c r="AR323" s="1237"/>
      <c r="AS323" s="1237"/>
      <c r="AT323" s="1237"/>
      <c r="AU323" s="1237"/>
      <c r="AV323" s="1237"/>
      <c r="AW323" s="1237"/>
      <c r="AX323" s="1237"/>
      <c r="AY323" s="1237"/>
      <c r="AZ323" s="1237"/>
      <c r="BA323" s="1237"/>
      <c r="BB323" s="1237"/>
      <c r="BC323" s="1237"/>
      <c r="BD323" s="1237"/>
      <c r="BE323" s="1237"/>
      <c r="BF323" s="1237"/>
      <c r="BG323" s="1237"/>
      <c r="BH323" s="1237"/>
      <c r="BI323" s="1237"/>
      <c r="BJ323" s="1237"/>
      <c r="BK323" s="1237"/>
      <c r="BL323" s="1237"/>
      <c r="BM323" s="1237"/>
      <c r="BN323" s="1237"/>
      <c r="BO323" s="1237"/>
      <c r="BP323" s="1237"/>
      <c r="BQ323" s="1237"/>
      <c r="BR323" s="1237"/>
      <c r="BS323" s="1237"/>
      <c r="BT323" s="1237"/>
      <c r="BU323" s="1237"/>
      <c r="BV323" s="1237"/>
      <c r="BW323" s="1237"/>
      <c r="BX323" s="1237"/>
      <c r="BY323" s="1237"/>
      <c r="BZ323" s="1237"/>
      <c r="CA323" s="1237"/>
      <c r="CB323" s="1237"/>
      <c r="CC323" s="1237"/>
      <c r="CD323" s="1237"/>
      <c r="CE323" s="1237"/>
      <c r="CF323" s="1237"/>
      <c r="CG323" s="1237"/>
      <c r="CH323" s="1237"/>
      <c r="CI323" s="1237"/>
      <c r="CJ323" s="1239">
        <f t="shared" ref="CJ323:CJ386" si="22">SUM(AQ323:CI323)</f>
        <v>0</v>
      </c>
    </row>
    <row r="324" spans="4:88">
      <c r="D324" s="1223"/>
      <c r="E324" s="1223"/>
      <c r="F324" s="1229"/>
      <c r="G324" s="1223"/>
      <c r="H324" s="1223"/>
      <c r="I324" s="1223"/>
      <c r="J324" s="1223"/>
      <c r="K324" s="1223"/>
      <c r="L324" s="1228"/>
      <c r="M324" s="1223"/>
      <c r="N324" s="1223"/>
      <c r="O324" s="1244"/>
      <c r="P324" s="1223"/>
      <c r="Q324" s="1223"/>
      <c r="R324" s="1223"/>
      <c r="S324" s="1225"/>
      <c r="T324" s="1240"/>
      <c r="U324" s="250"/>
      <c r="V324" s="1400"/>
      <c r="W324" s="1232"/>
      <c r="X324" s="1233"/>
      <c r="Y324" s="1233"/>
      <c r="Z324" s="1233"/>
      <c r="AA324" s="1233"/>
      <c r="AB324" s="1235"/>
      <c r="AC324" s="1233"/>
      <c r="AD324" s="1235"/>
      <c r="AE324" s="1235"/>
      <c r="AF324" s="1235"/>
      <c r="AG324" s="1233"/>
      <c r="AH324" s="1233"/>
      <c r="AI324" s="1233"/>
      <c r="AJ324" s="1233"/>
      <c r="AK324" s="1233"/>
      <c r="AL324" s="1234">
        <f t="shared" si="21"/>
        <v>0</v>
      </c>
      <c r="AM324" s="1400"/>
      <c r="AN324" s="1237"/>
      <c r="AO324" s="1237"/>
      <c r="AP324" s="1237"/>
      <c r="AQ324" s="1237"/>
      <c r="AR324" s="1237"/>
      <c r="AS324" s="1237"/>
      <c r="AT324" s="1237"/>
      <c r="AU324" s="1237"/>
      <c r="AV324" s="1237"/>
      <c r="AW324" s="1237"/>
      <c r="AX324" s="1237"/>
      <c r="AY324" s="1237"/>
      <c r="AZ324" s="1237"/>
      <c r="BA324" s="1237"/>
      <c r="BB324" s="1237"/>
      <c r="BC324" s="1237"/>
      <c r="BD324" s="1237"/>
      <c r="BE324" s="1237"/>
      <c r="BF324" s="1237"/>
      <c r="BG324" s="1237"/>
      <c r="BH324" s="1237"/>
      <c r="BI324" s="1237"/>
      <c r="BJ324" s="1237"/>
      <c r="BK324" s="1237"/>
      <c r="BL324" s="1237"/>
      <c r="BM324" s="1237"/>
      <c r="BN324" s="1237"/>
      <c r="BO324" s="1237"/>
      <c r="BP324" s="1237"/>
      <c r="BQ324" s="1237"/>
      <c r="BR324" s="1237"/>
      <c r="BS324" s="1237"/>
      <c r="BT324" s="1237"/>
      <c r="BU324" s="1237"/>
      <c r="BV324" s="1237"/>
      <c r="BW324" s="1237"/>
      <c r="BX324" s="1237"/>
      <c r="BY324" s="1237"/>
      <c r="BZ324" s="1237"/>
      <c r="CA324" s="1237"/>
      <c r="CB324" s="1237"/>
      <c r="CC324" s="1237"/>
      <c r="CD324" s="1237"/>
      <c r="CE324" s="1237"/>
      <c r="CF324" s="1237"/>
      <c r="CG324" s="1237"/>
      <c r="CH324" s="1237"/>
      <c r="CI324" s="1237"/>
      <c r="CJ324" s="1239">
        <f t="shared" si="22"/>
        <v>0</v>
      </c>
    </row>
    <row r="325" spans="4:88">
      <c r="D325" s="1223"/>
      <c r="E325" s="1223"/>
      <c r="F325" s="1229"/>
      <c r="G325" s="1223"/>
      <c r="H325" s="1223"/>
      <c r="I325" s="1223"/>
      <c r="J325" s="1223"/>
      <c r="K325" s="1223"/>
      <c r="L325" s="1228"/>
      <c r="M325" s="1223"/>
      <c r="N325" s="1223"/>
      <c r="O325" s="1244"/>
      <c r="P325" s="1223"/>
      <c r="Q325" s="1223"/>
      <c r="R325" s="1223"/>
      <c r="S325" s="1225"/>
      <c r="T325" s="1240"/>
      <c r="U325" s="250"/>
      <c r="V325" s="1400"/>
      <c r="W325" s="1232"/>
      <c r="X325" s="1233"/>
      <c r="Y325" s="1233"/>
      <c r="Z325" s="1233"/>
      <c r="AA325" s="1233"/>
      <c r="AB325" s="1235"/>
      <c r="AC325" s="1233"/>
      <c r="AD325" s="1235"/>
      <c r="AE325" s="1235"/>
      <c r="AF325" s="1235"/>
      <c r="AG325" s="1233"/>
      <c r="AH325" s="1233"/>
      <c r="AI325" s="1233"/>
      <c r="AJ325" s="1233"/>
      <c r="AK325" s="1233"/>
      <c r="AL325" s="1234">
        <f t="shared" si="21"/>
        <v>0</v>
      </c>
      <c r="AM325" s="1400"/>
      <c r="AN325" s="1237"/>
      <c r="AO325" s="1237"/>
      <c r="AP325" s="1237"/>
      <c r="AQ325" s="1237"/>
      <c r="AR325" s="1237"/>
      <c r="AS325" s="1237"/>
      <c r="AT325" s="1237"/>
      <c r="AU325" s="1237"/>
      <c r="AV325" s="1237"/>
      <c r="AW325" s="1237"/>
      <c r="AX325" s="1237"/>
      <c r="AY325" s="1237"/>
      <c r="AZ325" s="1237"/>
      <c r="BA325" s="1237"/>
      <c r="BB325" s="1237"/>
      <c r="BC325" s="1237"/>
      <c r="BD325" s="1237"/>
      <c r="BE325" s="1237"/>
      <c r="BF325" s="1237"/>
      <c r="BG325" s="1237"/>
      <c r="BH325" s="1237"/>
      <c r="BI325" s="1237"/>
      <c r="BJ325" s="1237"/>
      <c r="BK325" s="1237"/>
      <c r="BL325" s="1237"/>
      <c r="BM325" s="1237"/>
      <c r="BN325" s="1237"/>
      <c r="BO325" s="1237"/>
      <c r="BP325" s="1237"/>
      <c r="BQ325" s="1237"/>
      <c r="BR325" s="1237"/>
      <c r="BS325" s="1237"/>
      <c r="BT325" s="1237"/>
      <c r="BU325" s="1237"/>
      <c r="BV325" s="1237"/>
      <c r="BW325" s="1237"/>
      <c r="BX325" s="1237"/>
      <c r="BY325" s="1237"/>
      <c r="BZ325" s="1237"/>
      <c r="CA325" s="1237"/>
      <c r="CB325" s="1237"/>
      <c r="CC325" s="1237"/>
      <c r="CD325" s="1237"/>
      <c r="CE325" s="1237"/>
      <c r="CF325" s="1237"/>
      <c r="CG325" s="1237"/>
      <c r="CH325" s="1237"/>
      <c r="CI325" s="1237"/>
      <c r="CJ325" s="1239">
        <f t="shared" si="22"/>
        <v>0</v>
      </c>
    </row>
    <row r="326" spans="4:88">
      <c r="D326" s="1223"/>
      <c r="E326" s="1223"/>
      <c r="F326" s="1229"/>
      <c r="G326" s="1223"/>
      <c r="H326" s="1223"/>
      <c r="I326" s="1223"/>
      <c r="J326" s="1223"/>
      <c r="K326" s="1223"/>
      <c r="L326" s="1228"/>
      <c r="M326" s="1223"/>
      <c r="N326" s="1223"/>
      <c r="O326" s="1244"/>
      <c r="P326" s="1223"/>
      <c r="Q326" s="1223"/>
      <c r="R326" s="1223"/>
      <c r="S326" s="1225"/>
      <c r="T326" s="1240"/>
      <c r="U326" s="250"/>
      <c r="V326" s="1400"/>
      <c r="W326" s="1232"/>
      <c r="X326" s="1233"/>
      <c r="Y326" s="1233"/>
      <c r="Z326" s="1233"/>
      <c r="AA326" s="1233"/>
      <c r="AB326" s="1235"/>
      <c r="AC326" s="1233"/>
      <c r="AD326" s="1235"/>
      <c r="AE326" s="1235"/>
      <c r="AF326" s="1235"/>
      <c r="AG326" s="1233"/>
      <c r="AH326" s="1233"/>
      <c r="AI326" s="1233"/>
      <c r="AJ326" s="1233"/>
      <c r="AK326" s="1233"/>
      <c r="AL326" s="1234">
        <f t="shared" si="21"/>
        <v>0</v>
      </c>
      <c r="AM326" s="1400"/>
      <c r="AN326" s="1237"/>
      <c r="AO326" s="1237"/>
      <c r="AP326" s="1237"/>
      <c r="AQ326" s="1237"/>
      <c r="AR326" s="1237"/>
      <c r="AS326" s="1237"/>
      <c r="AT326" s="1237"/>
      <c r="AU326" s="1237"/>
      <c r="AV326" s="1237"/>
      <c r="AW326" s="1237"/>
      <c r="AX326" s="1237"/>
      <c r="AY326" s="1237"/>
      <c r="AZ326" s="1237"/>
      <c r="BA326" s="1237"/>
      <c r="BB326" s="1237"/>
      <c r="BC326" s="1237"/>
      <c r="BD326" s="1237"/>
      <c r="BE326" s="1237"/>
      <c r="BF326" s="1237"/>
      <c r="BG326" s="1237"/>
      <c r="BH326" s="1237"/>
      <c r="BI326" s="1237"/>
      <c r="BJ326" s="1237"/>
      <c r="BK326" s="1237"/>
      <c r="BL326" s="1237"/>
      <c r="BM326" s="1237"/>
      <c r="BN326" s="1237"/>
      <c r="BO326" s="1237"/>
      <c r="BP326" s="1237"/>
      <c r="BQ326" s="1237"/>
      <c r="BR326" s="1237"/>
      <c r="BS326" s="1237"/>
      <c r="BT326" s="1237"/>
      <c r="BU326" s="1237"/>
      <c r="BV326" s="1237"/>
      <c r="BW326" s="1237"/>
      <c r="BX326" s="1237"/>
      <c r="BY326" s="1237"/>
      <c r="BZ326" s="1237"/>
      <c r="CA326" s="1237"/>
      <c r="CB326" s="1237"/>
      <c r="CC326" s="1237"/>
      <c r="CD326" s="1237"/>
      <c r="CE326" s="1237"/>
      <c r="CF326" s="1237"/>
      <c r="CG326" s="1237"/>
      <c r="CH326" s="1237"/>
      <c r="CI326" s="1237"/>
      <c r="CJ326" s="1239">
        <f t="shared" si="22"/>
        <v>0</v>
      </c>
    </row>
    <row r="327" spans="4:88">
      <c r="D327" s="1223"/>
      <c r="E327" s="1223"/>
      <c r="F327" s="1229"/>
      <c r="G327" s="1223"/>
      <c r="H327" s="1223"/>
      <c r="I327" s="1223"/>
      <c r="J327" s="1223"/>
      <c r="K327" s="1223"/>
      <c r="L327" s="1228"/>
      <c r="M327" s="1223"/>
      <c r="N327" s="1223"/>
      <c r="O327" s="1244"/>
      <c r="P327" s="1223"/>
      <c r="Q327" s="1223"/>
      <c r="R327" s="1223"/>
      <c r="S327" s="1225"/>
      <c r="T327" s="1240"/>
      <c r="U327" s="250"/>
      <c r="V327" s="1400"/>
      <c r="W327" s="1232"/>
      <c r="X327" s="1233"/>
      <c r="Y327" s="1233"/>
      <c r="Z327" s="1233"/>
      <c r="AA327" s="1233"/>
      <c r="AB327" s="1235"/>
      <c r="AC327" s="1233"/>
      <c r="AD327" s="1235"/>
      <c r="AE327" s="1235"/>
      <c r="AF327" s="1235"/>
      <c r="AG327" s="1233"/>
      <c r="AH327" s="1233"/>
      <c r="AI327" s="1233"/>
      <c r="AJ327" s="1233"/>
      <c r="AK327" s="1233"/>
      <c r="AL327" s="1234">
        <f t="shared" si="21"/>
        <v>0</v>
      </c>
      <c r="AM327" s="1400"/>
      <c r="AN327" s="1237"/>
      <c r="AO327" s="1237"/>
      <c r="AP327" s="1237"/>
      <c r="AQ327" s="1237"/>
      <c r="AR327" s="1237"/>
      <c r="AS327" s="1237"/>
      <c r="AT327" s="1237"/>
      <c r="AU327" s="1237"/>
      <c r="AV327" s="1237"/>
      <c r="AW327" s="1237"/>
      <c r="AX327" s="1237"/>
      <c r="AY327" s="1237"/>
      <c r="AZ327" s="1237"/>
      <c r="BA327" s="1237"/>
      <c r="BB327" s="1237"/>
      <c r="BC327" s="1237"/>
      <c r="BD327" s="1237"/>
      <c r="BE327" s="1237"/>
      <c r="BF327" s="1237"/>
      <c r="BG327" s="1237"/>
      <c r="BH327" s="1237"/>
      <c r="BI327" s="1237"/>
      <c r="BJ327" s="1237"/>
      <c r="BK327" s="1237"/>
      <c r="BL327" s="1237"/>
      <c r="BM327" s="1237"/>
      <c r="BN327" s="1237"/>
      <c r="BO327" s="1237"/>
      <c r="BP327" s="1237"/>
      <c r="BQ327" s="1237"/>
      <c r="BR327" s="1237"/>
      <c r="BS327" s="1237"/>
      <c r="BT327" s="1237"/>
      <c r="BU327" s="1237"/>
      <c r="BV327" s="1237"/>
      <c r="BW327" s="1237"/>
      <c r="BX327" s="1237"/>
      <c r="BY327" s="1237"/>
      <c r="BZ327" s="1237"/>
      <c r="CA327" s="1237"/>
      <c r="CB327" s="1237"/>
      <c r="CC327" s="1237"/>
      <c r="CD327" s="1237"/>
      <c r="CE327" s="1237"/>
      <c r="CF327" s="1237"/>
      <c r="CG327" s="1237"/>
      <c r="CH327" s="1237"/>
      <c r="CI327" s="1237"/>
      <c r="CJ327" s="1239">
        <f t="shared" si="22"/>
        <v>0</v>
      </c>
    </row>
    <row r="328" spans="4:88">
      <c r="D328" s="1223"/>
      <c r="E328" s="1223"/>
      <c r="F328" s="1229"/>
      <c r="G328" s="1223"/>
      <c r="H328" s="1223"/>
      <c r="I328" s="1223"/>
      <c r="J328" s="1223"/>
      <c r="K328" s="1223"/>
      <c r="L328" s="1228"/>
      <c r="M328" s="1223"/>
      <c r="N328" s="1223"/>
      <c r="O328" s="1244"/>
      <c r="P328" s="1223"/>
      <c r="Q328" s="1223"/>
      <c r="R328" s="1223"/>
      <c r="S328" s="1225"/>
      <c r="T328" s="1240"/>
      <c r="U328" s="250"/>
      <c r="V328" s="1400"/>
      <c r="W328" s="1232"/>
      <c r="X328" s="1233"/>
      <c r="Y328" s="1233"/>
      <c r="Z328" s="1233"/>
      <c r="AA328" s="1233"/>
      <c r="AB328" s="1235"/>
      <c r="AC328" s="1233"/>
      <c r="AD328" s="1235"/>
      <c r="AE328" s="1235"/>
      <c r="AF328" s="1235"/>
      <c r="AG328" s="1233"/>
      <c r="AH328" s="1233"/>
      <c r="AI328" s="1233"/>
      <c r="AJ328" s="1233"/>
      <c r="AK328" s="1233"/>
      <c r="AL328" s="1234">
        <f t="shared" si="21"/>
        <v>0</v>
      </c>
      <c r="AM328" s="1400"/>
      <c r="AN328" s="1237"/>
      <c r="AO328" s="1237"/>
      <c r="AP328" s="1237"/>
      <c r="AQ328" s="1237"/>
      <c r="AR328" s="1237"/>
      <c r="AS328" s="1237"/>
      <c r="AT328" s="1237"/>
      <c r="AU328" s="1237"/>
      <c r="AV328" s="1237"/>
      <c r="AW328" s="1237"/>
      <c r="AX328" s="1237"/>
      <c r="AY328" s="1237"/>
      <c r="AZ328" s="1237"/>
      <c r="BA328" s="1237"/>
      <c r="BB328" s="1237"/>
      <c r="BC328" s="1237"/>
      <c r="BD328" s="1237"/>
      <c r="BE328" s="1237"/>
      <c r="BF328" s="1237"/>
      <c r="BG328" s="1237"/>
      <c r="BH328" s="1237"/>
      <c r="BI328" s="1237"/>
      <c r="BJ328" s="1237"/>
      <c r="BK328" s="1237"/>
      <c r="BL328" s="1237"/>
      <c r="BM328" s="1237"/>
      <c r="BN328" s="1237"/>
      <c r="BO328" s="1237"/>
      <c r="BP328" s="1237"/>
      <c r="BQ328" s="1237"/>
      <c r="BR328" s="1237"/>
      <c r="BS328" s="1237"/>
      <c r="BT328" s="1237"/>
      <c r="BU328" s="1237"/>
      <c r="BV328" s="1237"/>
      <c r="BW328" s="1237"/>
      <c r="BX328" s="1237"/>
      <c r="BY328" s="1237"/>
      <c r="BZ328" s="1237"/>
      <c r="CA328" s="1237"/>
      <c r="CB328" s="1237"/>
      <c r="CC328" s="1237"/>
      <c r="CD328" s="1237"/>
      <c r="CE328" s="1237"/>
      <c r="CF328" s="1237"/>
      <c r="CG328" s="1237"/>
      <c r="CH328" s="1237"/>
      <c r="CI328" s="1237"/>
      <c r="CJ328" s="1239">
        <f t="shared" si="22"/>
        <v>0</v>
      </c>
    </row>
    <row r="329" spans="4:88">
      <c r="D329" s="1223"/>
      <c r="E329" s="1223"/>
      <c r="F329" s="1229"/>
      <c r="G329" s="1223"/>
      <c r="H329" s="1223"/>
      <c r="I329" s="1223"/>
      <c r="J329" s="1223"/>
      <c r="K329" s="1223"/>
      <c r="L329" s="1228"/>
      <c r="M329" s="1223"/>
      <c r="N329" s="1223"/>
      <c r="O329" s="1244"/>
      <c r="P329" s="1223"/>
      <c r="Q329" s="1223"/>
      <c r="R329" s="1223"/>
      <c r="S329" s="1225"/>
      <c r="T329" s="1240"/>
      <c r="U329" s="250"/>
      <c r="V329" s="1400"/>
      <c r="W329" s="1232"/>
      <c r="X329" s="1233"/>
      <c r="Y329" s="1233"/>
      <c r="Z329" s="1233"/>
      <c r="AA329" s="1233"/>
      <c r="AB329" s="1235"/>
      <c r="AC329" s="1233"/>
      <c r="AD329" s="1235"/>
      <c r="AE329" s="1235"/>
      <c r="AF329" s="1235"/>
      <c r="AG329" s="1233"/>
      <c r="AH329" s="1233"/>
      <c r="AI329" s="1233"/>
      <c r="AJ329" s="1233"/>
      <c r="AK329" s="1233"/>
      <c r="AL329" s="1234">
        <f t="shared" si="21"/>
        <v>0</v>
      </c>
      <c r="AM329" s="1400"/>
      <c r="AN329" s="1237"/>
      <c r="AO329" s="1237"/>
      <c r="AP329" s="1237"/>
      <c r="AQ329" s="1237"/>
      <c r="AR329" s="1237"/>
      <c r="AS329" s="1237"/>
      <c r="AT329" s="1237"/>
      <c r="AU329" s="1237"/>
      <c r="AV329" s="1237"/>
      <c r="AW329" s="1237"/>
      <c r="AX329" s="1237"/>
      <c r="AY329" s="1237"/>
      <c r="AZ329" s="1237"/>
      <c r="BA329" s="1237"/>
      <c r="BB329" s="1237"/>
      <c r="BC329" s="1237"/>
      <c r="BD329" s="1237"/>
      <c r="BE329" s="1237"/>
      <c r="BF329" s="1237"/>
      <c r="BG329" s="1237"/>
      <c r="BH329" s="1237"/>
      <c r="BI329" s="1237"/>
      <c r="BJ329" s="1237"/>
      <c r="BK329" s="1237"/>
      <c r="BL329" s="1237"/>
      <c r="BM329" s="1237"/>
      <c r="BN329" s="1237"/>
      <c r="BO329" s="1237"/>
      <c r="BP329" s="1237"/>
      <c r="BQ329" s="1237"/>
      <c r="BR329" s="1237"/>
      <c r="BS329" s="1237"/>
      <c r="BT329" s="1237"/>
      <c r="BU329" s="1237"/>
      <c r="BV329" s="1237"/>
      <c r="BW329" s="1237"/>
      <c r="BX329" s="1237"/>
      <c r="BY329" s="1237"/>
      <c r="BZ329" s="1237"/>
      <c r="CA329" s="1237"/>
      <c r="CB329" s="1237"/>
      <c r="CC329" s="1237"/>
      <c r="CD329" s="1237"/>
      <c r="CE329" s="1237"/>
      <c r="CF329" s="1237"/>
      <c r="CG329" s="1237"/>
      <c r="CH329" s="1237"/>
      <c r="CI329" s="1237"/>
      <c r="CJ329" s="1239">
        <f t="shared" si="22"/>
        <v>0</v>
      </c>
    </row>
    <row r="330" spans="4:88">
      <c r="D330" s="1223"/>
      <c r="E330" s="1223"/>
      <c r="F330" s="1229"/>
      <c r="G330" s="1223"/>
      <c r="H330" s="1223"/>
      <c r="I330" s="1223"/>
      <c r="J330" s="1223"/>
      <c r="K330" s="1223"/>
      <c r="L330" s="1228"/>
      <c r="M330" s="1223"/>
      <c r="N330" s="1223"/>
      <c r="O330" s="1244"/>
      <c r="P330" s="1223"/>
      <c r="Q330" s="1223"/>
      <c r="R330" s="1223"/>
      <c r="S330" s="1225"/>
      <c r="T330" s="1240"/>
      <c r="U330" s="250"/>
      <c r="V330" s="1400"/>
      <c r="W330" s="1232"/>
      <c r="X330" s="1233"/>
      <c r="Y330" s="1233"/>
      <c r="Z330" s="1233"/>
      <c r="AA330" s="1233"/>
      <c r="AB330" s="1235"/>
      <c r="AC330" s="1233"/>
      <c r="AD330" s="1235"/>
      <c r="AE330" s="1235"/>
      <c r="AF330" s="1235"/>
      <c r="AG330" s="1233"/>
      <c r="AH330" s="1233"/>
      <c r="AI330" s="1233"/>
      <c r="AJ330" s="1233"/>
      <c r="AK330" s="1233"/>
      <c r="AL330" s="1234">
        <f t="shared" si="21"/>
        <v>0</v>
      </c>
      <c r="AM330" s="1400"/>
      <c r="AN330" s="1237"/>
      <c r="AO330" s="1237"/>
      <c r="AP330" s="1237"/>
      <c r="AQ330" s="1237"/>
      <c r="AR330" s="1237"/>
      <c r="AS330" s="1237"/>
      <c r="AT330" s="1237"/>
      <c r="AU330" s="1237"/>
      <c r="AV330" s="1237"/>
      <c r="AW330" s="1237"/>
      <c r="AX330" s="1237"/>
      <c r="AY330" s="1237"/>
      <c r="AZ330" s="1237"/>
      <c r="BA330" s="1237"/>
      <c r="BB330" s="1237"/>
      <c r="BC330" s="1237"/>
      <c r="BD330" s="1237"/>
      <c r="BE330" s="1237"/>
      <c r="BF330" s="1237"/>
      <c r="BG330" s="1237"/>
      <c r="BH330" s="1237"/>
      <c r="BI330" s="1237"/>
      <c r="BJ330" s="1237"/>
      <c r="BK330" s="1237"/>
      <c r="BL330" s="1237"/>
      <c r="BM330" s="1237"/>
      <c r="BN330" s="1237"/>
      <c r="BO330" s="1237"/>
      <c r="BP330" s="1237"/>
      <c r="BQ330" s="1237"/>
      <c r="BR330" s="1237"/>
      <c r="BS330" s="1237"/>
      <c r="BT330" s="1237"/>
      <c r="BU330" s="1237"/>
      <c r="BV330" s="1237"/>
      <c r="BW330" s="1237"/>
      <c r="BX330" s="1237"/>
      <c r="BY330" s="1237"/>
      <c r="BZ330" s="1237"/>
      <c r="CA330" s="1237"/>
      <c r="CB330" s="1237"/>
      <c r="CC330" s="1237"/>
      <c r="CD330" s="1237"/>
      <c r="CE330" s="1237"/>
      <c r="CF330" s="1237"/>
      <c r="CG330" s="1237"/>
      <c r="CH330" s="1237"/>
      <c r="CI330" s="1237"/>
      <c r="CJ330" s="1239">
        <f t="shared" si="22"/>
        <v>0</v>
      </c>
    </row>
    <row r="331" spans="4:88">
      <c r="D331" s="1223"/>
      <c r="E331" s="1223"/>
      <c r="F331" s="1229"/>
      <c r="G331" s="1223"/>
      <c r="H331" s="1223"/>
      <c r="I331" s="1223"/>
      <c r="J331" s="1223"/>
      <c r="K331" s="1223"/>
      <c r="L331" s="1228"/>
      <c r="M331" s="1223"/>
      <c r="N331" s="1223"/>
      <c r="O331" s="1244"/>
      <c r="P331" s="1223"/>
      <c r="Q331" s="1223"/>
      <c r="R331" s="1223"/>
      <c r="S331" s="1225"/>
      <c r="T331" s="1240"/>
      <c r="U331" s="250"/>
      <c r="V331" s="1400"/>
      <c r="W331" s="1232"/>
      <c r="X331" s="1233"/>
      <c r="Y331" s="1233"/>
      <c r="Z331" s="1233"/>
      <c r="AA331" s="1233"/>
      <c r="AB331" s="1235"/>
      <c r="AC331" s="1233"/>
      <c r="AD331" s="1235"/>
      <c r="AE331" s="1235"/>
      <c r="AF331" s="1235"/>
      <c r="AG331" s="1233"/>
      <c r="AH331" s="1233"/>
      <c r="AI331" s="1233"/>
      <c r="AJ331" s="1233"/>
      <c r="AK331" s="1233"/>
      <c r="AL331" s="1234">
        <f t="shared" si="21"/>
        <v>0</v>
      </c>
      <c r="AM331" s="1400"/>
      <c r="AN331" s="1237"/>
      <c r="AO331" s="1237"/>
      <c r="AP331" s="1237"/>
      <c r="AQ331" s="1237"/>
      <c r="AR331" s="1237"/>
      <c r="AS331" s="1237"/>
      <c r="AT331" s="1237"/>
      <c r="AU331" s="1237"/>
      <c r="AV331" s="1237"/>
      <c r="AW331" s="1237"/>
      <c r="AX331" s="1237"/>
      <c r="AY331" s="1237"/>
      <c r="AZ331" s="1237"/>
      <c r="BA331" s="1237"/>
      <c r="BB331" s="1237"/>
      <c r="BC331" s="1237"/>
      <c r="BD331" s="1237"/>
      <c r="BE331" s="1237"/>
      <c r="BF331" s="1237"/>
      <c r="BG331" s="1237"/>
      <c r="BH331" s="1237"/>
      <c r="BI331" s="1237"/>
      <c r="BJ331" s="1237"/>
      <c r="BK331" s="1237"/>
      <c r="BL331" s="1237"/>
      <c r="BM331" s="1237"/>
      <c r="BN331" s="1237"/>
      <c r="BO331" s="1237"/>
      <c r="BP331" s="1237"/>
      <c r="BQ331" s="1237"/>
      <c r="BR331" s="1237"/>
      <c r="BS331" s="1237"/>
      <c r="BT331" s="1237"/>
      <c r="BU331" s="1237"/>
      <c r="BV331" s="1237"/>
      <c r="BW331" s="1237"/>
      <c r="BX331" s="1237"/>
      <c r="BY331" s="1237"/>
      <c r="BZ331" s="1237"/>
      <c r="CA331" s="1237"/>
      <c r="CB331" s="1237"/>
      <c r="CC331" s="1237"/>
      <c r="CD331" s="1237"/>
      <c r="CE331" s="1237"/>
      <c r="CF331" s="1237"/>
      <c r="CG331" s="1237"/>
      <c r="CH331" s="1237"/>
      <c r="CI331" s="1237"/>
      <c r="CJ331" s="1239">
        <f t="shared" si="22"/>
        <v>0</v>
      </c>
    </row>
    <row r="332" spans="4:88">
      <c r="D332" s="1223"/>
      <c r="E332" s="1223"/>
      <c r="F332" s="1229"/>
      <c r="G332" s="1223"/>
      <c r="H332" s="1223"/>
      <c r="I332" s="1223"/>
      <c r="J332" s="1223"/>
      <c r="K332" s="1223"/>
      <c r="L332" s="1228"/>
      <c r="M332" s="1223"/>
      <c r="N332" s="1223"/>
      <c r="O332" s="1244"/>
      <c r="P332" s="1223"/>
      <c r="Q332" s="1223"/>
      <c r="R332" s="1223"/>
      <c r="S332" s="1225"/>
      <c r="T332" s="1240"/>
      <c r="U332" s="250"/>
      <c r="V332" s="1400"/>
      <c r="W332" s="1232"/>
      <c r="X332" s="1233"/>
      <c r="Y332" s="1233"/>
      <c r="Z332" s="1233"/>
      <c r="AA332" s="1233"/>
      <c r="AB332" s="1235"/>
      <c r="AC332" s="1233"/>
      <c r="AD332" s="1235"/>
      <c r="AE332" s="1235"/>
      <c r="AF332" s="1235"/>
      <c r="AG332" s="1233"/>
      <c r="AH332" s="1233"/>
      <c r="AI332" s="1233"/>
      <c r="AJ332" s="1233"/>
      <c r="AK332" s="1233"/>
      <c r="AL332" s="1234">
        <f t="shared" si="21"/>
        <v>0</v>
      </c>
      <c r="AM332" s="1400"/>
      <c r="AN332" s="1237"/>
      <c r="AO332" s="1237"/>
      <c r="AP332" s="1237"/>
      <c r="AQ332" s="1237"/>
      <c r="AR332" s="1237"/>
      <c r="AS332" s="1237"/>
      <c r="AT332" s="1237"/>
      <c r="AU332" s="1237"/>
      <c r="AV332" s="1237"/>
      <c r="AW332" s="1237"/>
      <c r="AX332" s="1237"/>
      <c r="AY332" s="1237"/>
      <c r="AZ332" s="1237"/>
      <c r="BA332" s="1237"/>
      <c r="BB332" s="1237"/>
      <c r="BC332" s="1237"/>
      <c r="BD332" s="1237"/>
      <c r="BE332" s="1237"/>
      <c r="BF332" s="1237"/>
      <c r="BG332" s="1237"/>
      <c r="BH332" s="1237"/>
      <c r="BI332" s="1237"/>
      <c r="BJ332" s="1237"/>
      <c r="BK332" s="1237"/>
      <c r="BL332" s="1237"/>
      <c r="BM332" s="1237"/>
      <c r="BN332" s="1237"/>
      <c r="BO332" s="1237"/>
      <c r="BP332" s="1237"/>
      <c r="BQ332" s="1237"/>
      <c r="BR332" s="1237"/>
      <c r="BS332" s="1237"/>
      <c r="BT332" s="1237"/>
      <c r="BU332" s="1237"/>
      <c r="BV332" s="1237"/>
      <c r="BW332" s="1237"/>
      <c r="BX332" s="1237"/>
      <c r="BY332" s="1237"/>
      <c r="BZ332" s="1237"/>
      <c r="CA332" s="1237"/>
      <c r="CB332" s="1237"/>
      <c r="CC332" s="1237"/>
      <c r="CD332" s="1237"/>
      <c r="CE332" s="1237"/>
      <c r="CF332" s="1237"/>
      <c r="CG332" s="1237"/>
      <c r="CH332" s="1237"/>
      <c r="CI332" s="1237"/>
      <c r="CJ332" s="1239">
        <f t="shared" si="22"/>
        <v>0</v>
      </c>
    </row>
    <row r="333" spans="4:88">
      <c r="D333" s="1223"/>
      <c r="E333" s="1223"/>
      <c r="F333" s="1229"/>
      <c r="G333" s="1223"/>
      <c r="H333" s="1223"/>
      <c r="I333" s="1223"/>
      <c r="J333" s="1223"/>
      <c r="K333" s="1223"/>
      <c r="L333" s="1228"/>
      <c r="M333" s="1223"/>
      <c r="N333" s="1223"/>
      <c r="O333" s="1244"/>
      <c r="P333" s="1223"/>
      <c r="Q333" s="1223"/>
      <c r="R333" s="1223"/>
      <c r="S333" s="1225"/>
      <c r="T333" s="1240"/>
      <c r="U333" s="250"/>
      <c r="V333" s="1400"/>
      <c r="W333" s="1232"/>
      <c r="X333" s="1233"/>
      <c r="Y333" s="1233"/>
      <c r="Z333" s="1233"/>
      <c r="AA333" s="1233"/>
      <c r="AB333" s="1235"/>
      <c r="AC333" s="1233"/>
      <c r="AD333" s="1235"/>
      <c r="AE333" s="1235"/>
      <c r="AF333" s="1235"/>
      <c r="AG333" s="1233"/>
      <c r="AH333" s="1233"/>
      <c r="AI333" s="1233"/>
      <c r="AJ333" s="1233"/>
      <c r="AK333" s="1233"/>
      <c r="AL333" s="1234">
        <f t="shared" si="21"/>
        <v>0</v>
      </c>
      <c r="AM333" s="1400"/>
      <c r="AN333" s="1237"/>
      <c r="AO333" s="1237"/>
      <c r="AP333" s="1237"/>
      <c r="AQ333" s="1237"/>
      <c r="AR333" s="1237"/>
      <c r="AS333" s="1237"/>
      <c r="AT333" s="1237"/>
      <c r="AU333" s="1237"/>
      <c r="AV333" s="1237"/>
      <c r="AW333" s="1237"/>
      <c r="AX333" s="1237"/>
      <c r="AY333" s="1237"/>
      <c r="AZ333" s="1237"/>
      <c r="BA333" s="1237"/>
      <c r="BB333" s="1237"/>
      <c r="BC333" s="1237"/>
      <c r="BD333" s="1237"/>
      <c r="BE333" s="1237"/>
      <c r="BF333" s="1237"/>
      <c r="BG333" s="1237"/>
      <c r="BH333" s="1237"/>
      <c r="BI333" s="1237"/>
      <c r="BJ333" s="1237"/>
      <c r="BK333" s="1237"/>
      <c r="BL333" s="1237"/>
      <c r="BM333" s="1237"/>
      <c r="BN333" s="1237"/>
      <c r="BO333" s="1237"/>
      <c r="BP333" s="1237"/>
      <c r="BQ333" s="1237"/>
      <c r="BR333" s="1237"/>
      <c r="BS333" s="1237"/>
      <c r="BT333" s="1237"/>
      <c r="BU333" s="1237"/>
      <c r="BV333" s="1237"/>
      <c r="BW333" s="1237"/>
      <c r="BX333" s="1237"/>
      <c r="BY333" s="1237"/>
      <c r="BZ333" s="1237"/>
      <c r="CA333" s="1237"/>
      <c r="CB333" s="1237"/>
      <c r="CC333" s="1237"/>
      <c r="CD333" s="1237"/>
      <c r="CE333" s="1237"/>
      <c r="CF333" s="1237"/>
      <c r="CG333" s="1237"/>
      <c r="CH333" s="1237"/>
      <c r="CI333" s="1237"/>
      <c r="CJ333" s="1239">
        <f t="shared" si="22"/>
        <v>0</v>
      </c>
    </row>
    <row r="334" spans="4:88">
      <c r="D334" s="1223"/>
      <c r="E334" s="1223"/>
      <c r="F334" s="1229"/>
      <c r="G334" s="1223"/>
      <c r="H334" s="1223"/>
      <c r="I334" s="1223"/>
      <c r="J334" s="1223"/>
      <c r="K334" s="1223"/>
      <c r="L334" s="1228"/>
      <c r="M334" s="1223"/>
      <c r="N334" s="1223"/>
      <c r="O334" s="1244"/>
      <c r="P334" s="1223"/>
      <c r="Q334" s="1223"/>
      <c r="R334" s="1223"/>
      <c r="S334" s="1225"/>
      <c r="T334" s="1240"/>
      <c r="U334" s="250"/>
      <c r="V334" s="1400"/>
      <c r="W334" s="1232"/>
      <c r="X334" s="1233"/>
      <c r="Y334" s="1233"/>
      <c r="Z334" s="1233"/>
      <c r="AA334" s="1233"/>
      <c r="AB334" s="1235"/>
      <c r="AC334" s="1233"/>
      <c r="AD334" s="1235"/>
      <c r="AE334" s="1235"/>
      <c r="AF334" s="1235"/>
      <c r="AG334" s="1233"/>
      <c r="AH334" s="1233"/>
      <c r="AI334" s="1233"/>
      <c r="AJ334" s="1233"/>
      <c r="AK334" s="1233"/>
      <c r="AL334" s="1234">
        <f t="shared" si="21"/>
        <v>0</v>
      </c>
      <c r="AM334" s="1400"/>
      <c r="AN334" s="1237"/>
      <c r="AO334" s="1237"/>
      <c r="AP334" s="1237"/>
      <c r="AQ334" s="1237"/>
      <c r="AR334" s="1237"/>
      <c r="AS334" s="1237"/>
      <c r="AT334" s="1237"/>
      <c r="AU334" s="1237"/>
      <c r="AV334" s="1237"/>
      <c r="AW334" s="1237"/>
      <c r="AX334" s="1237"/>
      <c r="AY334" s="1237"/>
      <c r="AZ334" s="1237"/>
      <c r="BA334" s="1237"/>
      <c r="BB334" s="1237"/>
      <c r="BC334" s="1237"/>
      <c r="BD334" s="1237"/>
      <c r="BE334" s="1237"/>
      <c r="BF334" s="1237"/>
      <c r="BG334" s="1237"/>
      <c r="BH334" s="1237"/>
      <c r="BI334" s="1237"/>
      <c r="BJ334" s="1237"/>
      <c r="BK334" s="1237"/>
      <c r="BL334" s="1237"/>
      <c r="BM334" s="1237"/>
      <c r="BN334" s="1237"/>
      <c r="BO334" s="1237"/>
      <c r="BP334" s="1237"/>
      <c r="BQ334" s="1237"/>
      <c r="BR334" s="1237"/>
      <c r="BS334" s="1237"/>
      <c r="BT334" s="1237"/>
      <c r="BU334" s="1237"/>
      <c r="BV334" s="1237"/>
      <c r="BW334" s="1237"/>
      <c r="BX334" s="1237"/>
      <c r="BY334" s="1237"/>
      <c r="BZ334" s="1237"/>
      <c r="CA334" s="1237"/>
      <c r="CB334" s="1237"/>
      <c r="CC334" s="1237"/>
      <c r="CD334" s="1237"/>
      <c r="CE334" s="1237"/>
      <c r="CF334" s="1237"/>
      <c r="CG334" s="1237"/>
      <c r="CH334" s="1237"/>
      <c r="CI334" s="1237"/>
      <c r="CJ334" s="1239">
        <f t="shared" si="22"/>
        <v>0</v>
      </c>
    </row>
    <row r="335" spans="4:88">
      <c r="D335" s="1223"/>
      <c r="E335" s="1223"/>
      <c r="F335" s="1229"/>
      <c r="G335" s="1223"/>
      <c r="H335" s="1223"/>
      <c r="I335" s="1223"/>
      <c r="J335" s="1223"/>
      <c r="K335" s="1223"/>
      <c r="L335" s="1228"/>
      <c r="M335" s="1223"/>
      <c r="N335" s="1223"/>
      <c r="O335" s="1244"/>
      <c r="P335" s="1223"/>
      <c r="Q335" s="1223"/>
      <c r="R335" s="1223"/>
      <c r="S335" s="1225"/>
      <c r="T335" s="1240"/>
      <c r="U335" s="250"/>
      <c r="V335" s="1400"/>
      <c r="W335" s="1232"/>
      <c r="X335" s="1233"/>
      <c r="Y335" s="1233"/>
      <c r="Z335" s="1233"/>
      <c r="AA335" s="1233"/>
      <c r="AB335" s="1235"/>
      <c r="AC335" s="1233"/>
      <c r="AD335" s="1235"/>
      <c r="AE335" s="1235"/>
      <c r="AF335" s="1235"/>
      <c r="AG335" s="1233"/>
      <c r="AH335" s="1233"/>
      <c r="AI335" s="1233"/>
      <c r="AJ335" s="1233"/>
      <c r="AK335" s="1233"/>
      <c r="AL335" s="1234">
        <f t="shared" si="21"/>
        <v>0</v>
      </c>
      <c r="AM335" s="1400"/>
      <c r="AN335" s="1237"/>
      <c r="AO335" s="1237"/>
      <c r="AP335" s="1237"/>
      <c r="AQ335" s="1237"/>
      <c r="AR335" s="1237"/>
      <c r="AS335" s="1237"/>
      <c r="AT335" s="1237"/>
      <c r="AU335" s="1237"/>
      <c r="AV335" s="1237"/>
      <c r="AW335" s="1237"/>
      <c r="AX335" s="1237"/>
      <c r="AY335" s="1237"/>
      <c r="AZ335" s="1237"/>
      <c r="BA335" s="1237"/>
      <c r="BB335" s="1237"/>
      <c r="BC335" s="1237"/>
      <c r="BD335" s="1237"/>
      <c r="BE335" s="1237"/>
      <c r="BF335" s="1237"/>
      <c r="BG335" s="1237"/>
      <c r="BH335" s="1237"/>
      <c r="BI335" s="1237"/>
      <c r="BJ335" s="1237"/>
      <c r="BK335" s="1237"/>
      <c r="BL335" s="1237"/>
      <c r="BM335" s="1237"/>
      <c r="BN335" s="1237"/>
      <c r="BO335" s="1237"/>
      <c r="BP335" s="1237"/>
      <c r="BQ335" s="1237"/>
      <c r="BR335" s="1237"/>
      <c r="BS335" s="1237"/>
      <c r="BT335" s="1237"/>
      <c r="BU335" s="1237"/>
      <c r="BV335" s="1237"/>
      <c r="BW335" s="1237"/>
      <c r="BX335" s="1237"/>
      <c r="BY335" s="1237"/>
      <c r="BZ335" s="1237"/>
      <c r="CA335" s="1237"/>
      <c r="CB335" s="1237"/>
      <c r="CC335" s="1237"/>
      <c r="CD335" s="1237"/>
      <c r="CE335" s="1237"/>
      <c r="CF335" s="1237"/>
      <c r="CG335" s="1237"/>
      <c r="CH335" s="1237"/>
      <c r="CI335" s="1237"/>
      <c r="CJ335" s="1239">
        <f t="shared" si="22"/>
        <v>0</v>
      </c>
    </row>
    <row r="336" spans="4:88">
      <c r="D336" s="1223"/>
      <c r="E336" s="1223"/>
      <c r="F336" s="1229"/>
      <c r="G336" s="1223"/>
      <c r="H336" s="1223"/>
      <c r="I336" s="1223"/>
      <c r="J336" s="1223"/>
      <c r="K336" s="1223"/>
      <c r="L336" s="1228"/>
      <c r="M336" s="1223"/>
      <c r="N336" s="1223"/>
      <c r="O336" s="1244"/>
      <c r="P336" s="1223"/>
      <c r="Q336" s="1223"/>
      <c r="R336" s="1223"/>
      <c r="S336" s="1225"/>
      <c r="T336" s="1240"/>
      <c r="U336" s="250"/>
      <c r="V336" s="1400"/>
      <c r="W336" s="1232"/>
      <c r="X336" s="1233"/>
      <c r="Y336" s="1233"/>
      <c r="Z336" s="1233"/>
      <c r="AA336" s="1233"/>
      <c r="AB336" s="1235"/>
      <c r="AC336" s="1233"/>
      <c r="AD336" s="1235"/>
      <c r="AE336" s="1235"/>
      <c r="AF336" s="1235"/>
      <c r="AG336" s="1233"/>
      <c r="AH336" s="1233"/>
      <c r="AI336" s="1233"/>
      <c r="AJ336" s="1233"/>
      <c r="AK336" s="1233"/>
      <c r="AL336" s="1234">
        <f t="shared" si="21"/>
        <v>0</v>
      </c>
      <c r="AM336" s="1400"/>
      <c r="AN336" s="1237"/>
      <c r="AO336" s="1237"/>
      <c r="AP336" s="1237"/>
      <c r="AQ336" s="1237"/>
      <c r="AR336" s="1237"/>
      <c r="AS336" s="1237"/>
      <c r="AT336" s="1237"/>
      <c r="AU336" s="1237"/>
      <c r="AV336" s="1237"/>
      <c r="AW336" s="1237"/>
      <c r="AX336" s="1237"/>
      <c r="AY336" s="1237"/>
      <c r="AZ336" s="1237"/>
      <c r="BA336" s="1237"/>
      <c r="BB336" s="1237"/>
      <c r="BC336" s="1237"/>
      <c r="BD336" s="1237"/>
      <c r="BE336" s="1237"/>
      <c r="BF336" s="1237"/>
      <c r="BG336" s="1237"/>
      <c r="BH336" s="1237"/>
      <c r="BI336" s="1237"/>
      <c r="BJ336" s="1237"/>
      <c r="BK336" s="1237"/>
      <c r="BL336" s="1237"/>
      <c r="BM336" s="1237"/>
      <c r="BN336" s="1237"/>
      <c r="BO336" s="1237"/>
      <c r="BP336" s="1237"/>
      <c r="BQ336" s="1237"/>
      <c r="BR336" s="1237"/>
      <c r="BS336" s="1237"/>
      <c r="BT336" s="1237"/>
      <c r="BU336" s="1237"/>
      <c r="BV336" s="1237"/>
      <c r="BW336" s="1237"/>
      <c r="BX336" s="1237"/>
      <c r="BY336" s="1237"/>
      <c r="BZ336" s="1237"/>
      <c r="CA336" s="1237"/>
      <c r="CB336" s="1237"/>
      <c r="CC336" s="1237"/>
      <c r="CD336" s="1237"/>
      <c r="CE336" s="1237"/>
      <c r="CF336" s="1237"/>
      <c r="CG336" s="1237"/>
      <c r="CH336" s="1237"/>
      <c r="CI336" s="1237"/>
      <c r="CJ336" s="1239">
        <f t="shared" si="22"/>
        <v>0</v>
      </c>
    </row>
    <row r="337" spans="4:88">
      <c r="D337" s="1223"/>
      <c r="E337" s="1223"/>
      <c r="F337" s="1229"/>
      <c r="G337" s="1223"/>
      <c r="H337" s="1223"/>
      <c r="I337" s="1223"/>
      <c r="J337" s="1223"/>
      <c r="K337" s="1223"/>
      <c r="L337" s="1228"/>
      <c r="M337" s="1223"/>
      <c r="N337" s="1223"/>
      <c r="O337" s="1244"/>
      <c r="P337" s="1223"/>
      <c r="Q337" s="1223"/>
      <c r="R337" s="1223"/>
      <c r="S337" s="1225"/>
      <c r="T337" s="1240"/>
      <c r="U337" s="250"/>
      <c r="V337" s="1400"/>
      <c r="W337" s="1232"/>
      <c r="X337" s="1233"/>
      <c r="Y337" s="1233"/>
      <c r="Z337" s="1233"/>
      <c r="AA337" s="1233"/>
      <c r="AB337" s="1235"/>
      <c r="AC337" s="1233"/>
      <c r="AD337" s="1235"/>
      <c r="AE337" s="1235"/>
      <c r="AF337" s="1235"/>
      <c r="AG337" s="1233"/>
      <c r="AH337" s="1233"/>
      <c r="AI337" s="1233"/>
      <c r="AJ337" s="1233"/>
      <c r="AK337" s="1233"/>
      <c r="AL337" s="1234">
        <f t="shared" si="21"/>
        <v>0</v>
      </c>
      <c r="AM337" s="1400"/>
      <c r="AN337" s="1237"/>
      <c r="AO337" s="1237"/>
      <c r="AP337" s="1237"/>
      <c r="AQ337" s="1237"/>
      <c r="AR337" s="1237"/>
      <c r="AS337" s="1237"/>
      <c r="AT337" s="1237"/>
      <c r="AU337" s="1237"/>
      <c r="AV337" s="1237"/>
      <c r="AW337" s="1237"/>
      <c r="AX337" s="1237"/>
      <c r="AY337" s="1237"/>
      <c r="AZ337" s="1237"/>
      <c r="BA337" s="1237"/>
      <c r="BB337" s="1237"/>
      <c r="BC337" s="1237"/>
      <c r="BD337" s="1237"/>
      <c r="BE337" s="1237"/>
      <c r="BF337" s="1237"/>
      <c r="BG337" s="1237"/>
      <c r="BH337" s="1237"/>
      <c r="BI337" s="1237"/>
      <c r="BJ337" s="1237"/>
      <c r="BK337" s="1237"/>
      <c r="BL337" s="1237"/>
      <c r="BM337" s="1237"/>
      <c r="BN337" s="1237"/>
      <c r="BO337" s="1237"/>
      <c r="BP337" s="1237"/>
      <c r="BQ337" s="1237"/>
      <c r="BR337" s="1237"/>
      <c r="BS337" s="1237"/>
      <c r="BT337" s="1237"/>
      <c r="BU337" s="1237"/>
      <c r="BV337" s="1237"/>
      <c r="BW337" s="1237"/>
      <c r="BX337" s="1237"/>
      <c r="BY337" s="1237"/>
      <c r="BZ337" s="1237"/>
      <c r="CA337" s="1237"/>
      <c r="CB337" s="1237"/>
      <c r="CC337" s="1237"/>
      <c r="CD337" s="1237"/>
      <c r="CE337" s="1237"/>
      <c r="CF337" s="1237"/>
      <c r="CG337" s="1237"/>
      <c r="CH337" s="1237"/>
      <c r="CI337" s="1237"/>
      <c r="CJ337" s="1239">
        <f t="shared" si="22"/>
        <v>0</v>
      </c>
    </row>
    <row r="338" spans="4:88">
      <c r="D338" s="1223"/>
      <c r="E338" s="1223"/>
      <c r="F338" s="1229"/>
      <c r="G338" s="1223"/>
      <c r="H338" s="1223"/>
      <c r="I338" s="1223"/>
      <c r="J338" s="1223"/>
      <c r="K338" s="1223"/>
      <c r="L338" s="1228"/>
      <c r="M338" s="1223"/>
      <c r="N338" s="1223"/>
      <c r="O338" s="1244"/>
      <c r="P338" s="1223"/>
      <c r="Q338" s="1223"/>
      <c r="R338" s="1223"/>
      <c r="S338" s="1225"/>
      <c r="T338" s="1240"/>
      <c r="U338" s="250"/>
      <c r="V338" s="1400"/>
      <c r="W338" s="1232"/>
      <c r="X338" s="1233"/>
      <c r="Y338" s="1233"/>
      <c r="Z338" s="1233"/>
      <c r="AA338" s="1233"/>
      <c r="AB338" s="1235"/>
      <c r="AC338" s="1233"/>
      <c r="AD338" s="1235"/>
      <c r="AE338" s="1235"/>
      <c r="AF338" s="1235"/>
      <c r="AG338" s="1233"/>
      <c r="AH338" s="1233"/>
      <c r="AI338" s="1233"/>
      <c r="AJ338" s="1233"/>
      <c r="AK338" s="1233"/>
      <c r="AL338" s="1234">
        <f t="shared" si="21"/>
        <v>0</v>
      </c>
      <c r="AM338" s="1400"/>
      <c r="AN338" s="1237"/>
      <c r="AO338" s="1237"/>
      <c r="AP338" s="1237"/>
      <c r="AQ338" s="1237"/>
      <c r="AR338" s="1237"/>
      <c r="AS338" s="1237"/>
      <c r="AT338" s="1237"/>
      <c r="AU338" s="1237"/>
      <c r="AV338" s="1237"/>
      <c r="AW338" s="1237"/>
      <c r="AX338" s="1237"/>
      <c r="AY338" s="1237"/>
      <c r="AZ338" s="1237"/>
      <c r="BA338" s="1237"/>
      <c r="BB338" s="1237"/>
      <c r="BC338" s="1237"/>
      <c r="BD338" s="1237"/>
      <c r="BE338" s="1237"/>
      <c r="BF338" s="1237"/>
      <c r="BG338" s="1237"/>
      <c r="BH338" s="1237"/>
      <c r="BI338" s="1237"/>
      <c r="BJ338" s="1237"/>
      <c r="BK338" s="1237"/>
      <c r="BL338" s="1237"/>
      <c r="BM338" s="1237"/>
      <c r="BN338" s="1237"/>
      <c r="BO338" s="1237"/>
      <c r="BP338" s="1237"/>
      <c r="BQ338" s="1237"/>
      <c r="BR338" s="1237"/>
      <c r="BS338" s="1237"/>
      <c r="BT338" s="1237"/>
      <c r="BU338" s="1237"/>
      <c r="BV338" s="1237"/>
      <c r="BW338" s="1237"/>
      <c r="BX338" s="1237"/>
      <c r="BY338" s="1237"/>
      <c r="BZ338" s="1237"/>
      <c r="CA338" s="1237"/>
      <c r="CB338" s="1237"/>
      <c r="CC338" s="1237"/>
      <c r="CD338" s="1237"/>
      <c r="CE338" s="1237"/>
      <c r="CF338" s="1237"/>
      <c r="CG338" s="1237"/>
      <c r="CH338" s="1237"/>
      <c r="CI338" s="1237"/>
      <c r="CJ338" s="1239">
        <f t="shared" si="22"/>
        <v>0</v>
      </c>
    </row>
    <row r="339" spans="4:88">
      <c r="D339" s="1223"/>
      <c r="E339" s="1223"/>
      <c r="F339" s="1229"/>
      <c r="G339" s="1223"/>
      <c r="H339" s="1223"/>
      <c r="I339" s="1223"/>
      <c r="J339" s="1223"/>
      <c r="K339" s="1223"/>
      <c r="L339" s="1228"/>
      <c r="M339" s="1223"/>
      <c r="N339" s="1223"/>
      <c r="O339" s="1244"/>
      <c r="P339" s="1223"/>
      <c r="Q339" s="1223"/>
      <c r="R339" s="1223"/>
      <c r="S339" s="1225"/>
      <c r="T339" s="1240"/>
      <c r="U339" s="250"/>
      <c r="V339" s="1400"/>
      <c r="W339" s="1232"/>
      <c r="X339" s="1233"/>
      <c r="Y339" s="1233"/>
      <c r="Z339" s="1233"/>
      <c r="AA339" s="1233"/>
      <c r="AB339" s="1235"/>
      <c r="AC339" s="1233"/>
      <c r="AD339" s="1235"/>
      <c r="AE339" s="1235"/>
      <c r="AF339" s="1235"/>
      <c r="AG339" s="1233"/>
      <c r="AH339" s="1233"/>
      <c r="AI339" s="1233"/>
      <c r="AJ339" s="1233"/>
      <c r="AK339" s="1233"/>
      <c r="AL339" s="1234">
        <f t="shared" si="21"/>
        <v>0</v>
      </c>
      <c r="AM339" s="1400"/>
      <c r="AN339" s="1237"/>
      <c r="AO339" s="1237"/>
      <c r="AP339" s="1237"/>
      <c r="AQ339" s="1237"/>
      <c r="AR339" s="1237"/>
      <c r="AS339" s="1237"/>
      <c r="AT339" s="1237"/>
      <c r="AU339" s="1237"/>
      <c r="AV339" s="1237"/>
      <c r="AW339" s="1237"/>
      <c r="AX339" s="1237"/>
      <c r="AY339" s="1237"/>
      <c r="AZ339" s="1237"/>
      <c r="BA339" s="1237"/>
      <c r="BB339" s="1237"/>
      <c r="BC339" s="1237"/>
      <c r="BD339" s="1237"/>
      <c r="BE339" s="1237"/>
      <c r="BF339" s="1237"/>
      <c r="BG339" s="1237"/>
      <c r="BH339" s="1237"/>
      <c r="BI339" s="1237"/>
      <c r="BJ339" s="1237"/>
      <c r="BK339" s="1237"/>
      <c r="BL339" s="1237"/>
      <c r="BM339" s="1237"/>
      <c r="BN339" s="1237"/>
      <c r="BO339" s="1237"/>
      <c r="BP339" s="1237"/>
      <c r="BQ339" s="1237"/>
      <c r="BR339" s="1237"/>
      <c r="BS339" s="1237"/>
      <c r="BT339" s="1237"/>
      <c r="BU339" s="1237"/>
      <c r="BV339" s="1237"/>
      <c r="BW339" s="1237"/>
      <c r="BX339" s="1237"/>
      <c r="BY339" s="1237"/>
      <c r="BZ339" s="1237"/>
      <c r="CA339" s="1237"/>
      <c r="CB339" s="1237"/>
      <c r="CC339" s="1237"/>
      <c r="CD339" s="1237"/>
      <c r="CE339" s="1237"/>
      <c r="CF339" s="1237"/>
      <c r="CG339" s="1237"/>
      <c r="CH339" s="1237"/>
      <c r="CI339" s="1237"/>
      <c r="CJ339" s="1239">
        <f t="shared" si="22"/>
        <v>0</v>
      </c>
    </row>
    <row r="340" spans="4:88">
      <c r="D340" s="1223"/>
      <c r="E340" s="1223"/>
      <c r="F340" s="1229"/>
      <c r="G340" s="1223"/>
      <c r="H340" s="1223"/>
      <c r="I340" s="1223"/>
      <c r="J340" s="1223"/>
      <c r="K340" s="1223"/>
      <c r="L340" s="1228"/>
      <c r="M340" s="1223"/>
      <c r="N340" s="1223"/>
      <c r="O340" s="1244"/>
      <c r="P340" s="1223"/>
      <c r="Q340" s="1223"/>
      <c r="R340" s="1223"/>
      <c r="S340" s="1225"/>
      <c r="T340" s="1240"/>
      <c r="U340" s="250"/>
      <c r="V340" s="1400"/>
      <c r="W340" s="1232"/>
      <c r="X340" s="1233"/>
      <c r="Y340" s="1233"/>
      <c r="Z340" s="1233"/>
      <c r="AA340" s="1233"/>
      <c r="AB340" s="1235"/>
      <c r="AC340" s="1233"/>
      <c r="AD340" s="1235"/>
      <c r="AE340" s="1235"/>
      <c r="AF340" s="1235"/>
      <c r="AG340" s="1233"/>
      <c r="AH340" s="1233"/>
      <c r="AI340" s="1233"/>
      <c r="AJ340" s="1233"/>
      <c r="AK340" s="1233"/>
      <c r="AL340" s="1234">
        <f t="shared" si="21"/>
        <v>0</v>
      </c>
      <c r="AM340" s="1400"/>
      <c r="AN340" s="1237"/>
      <c r="AO340" s="1237"/>
      <c r="AP340" s="1237"/>
      <c r="AQ340" s="1237"/>
      <c r="AR340" s="1237"/>
      <c r="AS340" s="1237"/>
      <c r="AT340" s="1237"/>
      <c r="AU340" s="1237"/>
      <c r="AV340" s="1237"/>
      <c r="AW340" s="1237"/>
      <c r="AX340" s="1237"/>
      <c r="AY340" s="1237"/>
      <c r="AZ340" s="1237"/>
      <c r="BA340" s="1237"/>
      <c r="BB340" s="1237"/>
      <c r="BC340" s="1237"/>
      <c r="BD340" s="1237"/>
      <c r="BE340" s="1237"/>
      <c r="BF340" s="1237"/>
      <c r="BG340" s="1237"/>
      <c r="BH340" s="1237"/>
      <c r="BI340" s="1237"/>
      <c r="BJ340" s="1237"/>
      <c r="BK340" s="1237"/>
      <c r="BL340" s="1237"/>
      <c r="BM340" s="1237"/>
      <c r="BN340" s="1237"/>
      <c r="BO340" s="1237"/>
      <c r="BP340" s="1237"/>
      <c r="BQ340" s="1237"/>
      <c r="BR340" s="1237"/>
      <c r="BS340" s="1237"/>
      <c r="BT340" s="1237"/>
      <c r="BU340" s="1237"/>
      <c r="BV340" s="1237"/>
      <c r="BW340" s="1237"/>
      <c r="BX340" s="1237"/>
      <c r="BY340" s="1237"/>
      <c r="BZ340" s="1237"/>
      <c r="CA340" s="1237"/>
      <c r="CB340" s="1237"/>
      <c r="CC340" s="1237"/>
      <c r="CD340" s="1237"/>
      <c r="CE340" s="1237"/>
      <c r="CF340" s="1237"/>
      <c r="CG340" s="1237"/>
      <c r="CH340" s="1237"/>
      <c r="CI340" s="1237"/>
      <c r="CJ340" s="1239">
        <f t="shared" si="22"/>
        <v>0</v>
      </c>
    </row>
    <row r="341" spans="4:88">
      <c r="D341" s="1223"/>
      <c r="E341" s="1223"/>
      <c r="F341" s="1229"/>
      <c r="G341" s="1223"/>
      <c r="H341" s="1223"/>
      <c r="I341" s="1223"/>
      <c r="J341" s="1223"/>
      <c r="K341" s="1223"/>
      <c r="L341" s="1228"/>
      <c r="M341" s="1223"/>
      <c r="N341" s="1223"/>
      <c r="O341" s="1244"/>
      <c r="P341" s="1223"/>
      <c r="Q341" s="1223"/>
      <c r="R341" s="1223"/>
      <c r="S341" s="1225"/>
      <c r="T341" s="1240"/>
      <c r="U341" s="250"/>
      <c r="V341" s="1400"/>
      <c r="W341" s="1232"/>
      <c r="X341" s="1233"/>
      <c r="Y341" s="1233"/>
      <c r="Z341" s="1233"/>
      <c r="AA341" s="1233"/>
      <c r="AB341" s="1235"/>
      <c r="AC341" s="1233"/>
      <c r="AD341" s="1235"/>
      <c r="AE341" s="1235"/>
      <c r="AF341" s="1235"/>
      <c r="AG341" s="1233"/>
      <c r="AH341" s="1233"/>
      <c r="AI341" s="1233"/>
      <c r="AJ341" s="1233"/>
      <c r="AK341" s="1233"/>
      <c r="AL341" s="1234">
        <f t="shared" si="21"/>
        <v>0</v>
      </c>
      <c r="AM341" s="1400"/>
      <c r="AN341" s="1237"/>
      <c r="AO341" s="1237"/>
      <c r="AP341" s="1237"/>
      <c r="AQ341" s="1237"/>
      <c r="AR341" s="1237"/>
      <c r="AS341" s="1237"/>
      <c r="AT341" s="1237"/>
      <c r="AU341" s="1237"/>
      <c r="AV341" s="1237"/>
      <c r="AW341" s="1237"/>
      <c r="AX341" s="1237"/>
      <c r="AY341" s="1237"/>
      <c r="AZ341" s="1237"/>
      <c r="BA341" s="1237"/>
      <c r="BB341" s="1237"/>
      <c r="BC341" s="1237"/>
      <c r="BD341" s="1237"/>
      <c r="BE341" s="1237"/>
      <c r="BF341" s="1237"/>
      <c r="BG341" s="1237"/>
      <c r="BH341" s="1237"/>
      <c r="BI341" s="1237"/>
      <c r="BJ341" s="1237"/>
      <c r="BK341" s="1237"/>
      <c r="BL341" s="1237"/>
      <c r="BM341" s="1237"/>
      <c r="BN341" s="1237"/>
      <c r="BO341" s="1237"/>
      <c r="BP341" s="1237"/>
      <c r="BQ341" s="1237"/>
      <c r="BR341" s="1237"/>
      <c r="BS341" s="1237"/>
      <c r="BT341" s="1237"/>
      <c r="BU341" s="1237"/>
      <c r="BV341" s="1237"/>
      <c r="BW341" s="1237"/>
      <c r="BX341" s="1237"/>
      <c r="BY341" s="1237"/>
      <c r="BZ341" s="1237"/>
      <c r="CA341" s="1237"/>
      <c r="CB341" s="1237"/>
      <c r="CC341" s="1237"/>
      <c r="CD341" s="1237"/>
      <c r="CE341" s="1237"/>
      <c r="CF341" s="1237"/>
      <c r="CG341" s="1237"/>
      <c r="CH341" s="1237"/>
      <c r="CI341" s="1237"/>
      <c r="CJ341" s="1239">
        <f t="shared" si="22"/>
        <v>0</v>
      </c>
    </row>
    <row r="342" spans="4:88">
      <c r="D342" s="1223"/>
      <c r="E342" s="1223"/>
      <c r="F342" s="1229"/>
      <c r="G342" s="1223"/>
      <c r="H342" s="1223"/>
      <c r="I342" s="1223"/>
      <c r="J342" s="1223"/>
      <c r="K342" s="1223"/>
      <c r="L342" s="1228"/>
      <c r="M342" s="1223"/>
      <c r="N342" s="1223"/>
      <c r="O342" s="1244"/>
      <c r="P342" s="1223"/>
      <c r="Q342" s="1223"/>
      <c r="R342" s="1223"/>
      <c r="S342" s="1225"/>
      <c r="T342" s="1240"/>
      <c r="U342" s="250"/>
      <c r="V342" s="1400"/>
      <c r="W342" s="1232"/>
      <c r="X342" s="1233"/>
      <c r="Y342" s="1233"/>
      <c r="Z342" s="1233"/>
      <c r="AA342" s="1233"/>
      <c r="AB342" s="1235"/>
      <c r="AC342" s="1233"/>
      <c r="AD342" s="1235"/>
      <c r="AE342" s="1235"/>
      <c r="AF342" s="1235"/>
      <c r="AG342" s="1233"/>
      <c r="AH342" s="1233"/>
      <c r="AI342" s="1233"/>
      <c r="AJ342" s="1233"/>
      <c r="AK342" s="1233"/>
      <c r="AL342" s="1234">
        <f t="shared" si="21"/>
        <v>0</v>
      </c>
      <c r="AM342" s="1400"/>
      <c r="AN342" s="1237"/>
      <c r="AO342" s="1237"/>
      <c r="AP342" s="1237"/>
      <c r="AQ342" s="1237"/>
      <c r="AR342" s="1237"/>
      <c r="AS342" s="1237"/>
      <c r="AT342" s="1237"/>
      <c r="AU342" s="1237"/>
      <c r="AV342" s="1237"/>
      <c r="AW342" s="1237"/>
      <c r="AX342" s="1237"/>
      <c r="AY342" s="1237"/>
      <c r="AZ342" s="1237"/>
      <c r="BA342" s="1237"/>
      <c r="BB342" s="1237"/>
      <c r="BC342" s="1237"/>
      <c r="BD342" s="1237"/>
      <c r="BE342" s="1237"/>
      <c r="BF342" s="1237"/>
      <c r="BG342" s="1237"/>
      <c r="BH342" s="1237"/>
      <c r="BI342" s="1237"/>
      <c r="BJ342" s="1237"/>
      <c r="BK342" s="1237"/>
      <c r="BL342" s="1237"/>
      <c r="BM342" s="1237"/>
      <c r="BN342" s="1237"/>
      <c r="BO342" s="1237"/>
      <c r="BP342" s="1237"/>
      <c r="BQ342" s="1237"/>
      <c r="BR342" s="1237"/>
      <c r="BS342" s="1237"/>
      <c r="BT342" s="1237"/>
      <c r="BU342" s="1237"/>
      <c r="BV342" s="1237"/>
      <c r="BW342" s="1237"/>
      <c r="BX342" s="1237"/>
      <c r="BY342" s="1237"/>
      <c r="BZ342" s="1237"/>
      <c r="CA342" s="1237"/>
      <c r="CB342" s="1237"/>
      <c r="CC342" s="1237"/>
      <c r="CD342" s="1237"/>
      <c r="CE342" s="1237"/>
      <c r="CF342" s="1237"/>
      <c r="CG342" s="1237"/>
      <c r="CH342" s="1237"/>
      <c r="CI342" s="1237"/>
      <c r="CJ342" s="1239">
        <f t="shared" si="22"/>
        <v>0</v>
      </c>
    </row>
    <row r="343" spans="4:88">
      <c r="D343" s="1223"/>
      <c r="E343" s="1223"/>
      <c r="F343" s="1229"/>
      <c r="G343" s="1223"/>
      <c r="H343" s="1223"/>
      <c r="I343" s="1223"/>
      <c r="J343" s="1223"/>
      <c r="K343" s="1223"/>
      <c r="L343" s="1228"/>
      <c r="M343" s="1223"/>
      <c r="N343" s="1223"/>
      <c r="O343" s="1244"/>
      <c r="P343" s="1223"/>
      <c r="Q343" s="1223"/>
      <c r="R343" s="1223"/>
      <c r="S343" s="1225"/>
      <c r="T343" s="1240"/>
      <c r="U343" s="250"/>
      <c r="V343" s="1400"/>
      <c r="W343" s="1232"/>
      <c r="X343" s="1233"/>
      <c r="Y343" s="1233"/>
      <c r="Z343" s="1233"/>
      <c r="AA343" s="1233"/>
      <c r="AB343" s="1235"/>
      <c r="AC343" s="1233"/>
      <c r="AD343" s="1235"/>
      <c r="AE343" s="1235"/>
      <c r="AF343" s="1235"/>
      <c r="AG343" s="1233"/>
      <c r="AH343" s="1233"/>
      <c r="AI343" s="1233"/>
      <c r="AJ343" s="1233"/>
      <c r="AK343" s="1233"/>
      <c r="AL343" s="1234">
        <f t="shared" si="21"/>
        <v>0</v>
      </c>
      <c r="AM343" s="1400"/>
      <c r="AN343" s="1237"/>
      <c r="AO343" s="1237"/>
      <c r="AP343" s="1237"/>
      <c r="AQ343" s="1237"/>
      <c r="AR343" s="1237"/>
      <c r="AS343" s="1237"/>
      <c r="AT343" s="1237"/>
      <c r="AU343" s="1237"/>
      <c r="AV343" s="1237"/>
      <c r="AW343" s="1237"/>
      <c r="AX343" s="1237"/>
      <c r="AY343" s="1237"/>
      <c r="AZ343" s="1237"/>
      <c r="BA343" s="1237"/>
      <c r="BB343" s="1237"/>
      <c r="BC343" s="1237"/>
      <c r="BD343" s="1237"/>
      <c r="BE343" s="1237"/>
      <c r="BF343" s="1237"/>
      <c r="BG343" s="1237"/>
      <c r="BH343" s="1237"/>
      <c r="BI343" s="1237"/>
      <c r="BJ343" s="1237"/>
      <c r="BK343" s="1237"/>
      <c r="BL343" s="1237"/>
      <c r="BM343" s="1237"/>
      <c r="BN343" s="1237"/>
      <c r="BO343" s="1237"/>
      <c r="BP343" s="1237"/>
      <c r="BQ343" s="1237"/>
      <c r="BR343" s="1237"/>
      <c r="BS343" s="1237"/>
      <c r="BT343" s="1237"/>
      <c r="BU343" s="1237"/>
      <c r="BV343" s="1237"/>
      <c r="BW343" s="1237"/>
      <c r="BX343" s="1237"/>
      <c r="BY343" s="1237"/>
      <c r="BZ343" s="1237"/>
      <c r="CA343" s="1237"/>
      <c r="CB343" s="1237"/>
      <c r="CC343" s="1237"/>
      <c r="CD343" s="1237"/>
      <c r="CE343" s="1237"/>
      <c r="CF343" s="1237"/>
      <c r="CG343" s="1237"/>
      <c r="CH343" s="1237"/>
      <c r="CI343" s="1237"/>
      <c r="CJ343" s="1239">
        <f t="shared" si="22"/>
        <v>0</v>
      </c>
    </row>
    <row r="344" spans="4:88">
      <c r="D344" s="1223"/>
      <c r="E344" s="1223"/>
      <c r="F344" s="1229"/>
      <c r="G344" s="1223"/>
      <c r="H344" s="1223"/>
      <c r="I344" s="1223"/>
      <c r="J344" s="1223"/>
      <c r="K344" s="1223"/>
      <c r="L344" s="1228"/>
      <c r="M344" s="1223"/>
      <c r="N344" s="1223"/>
      <c r="O344" s="1244"/>
      <c r="P344" s="1223"/>
      <c r="Q344" s="1223"/>
      <c r="R344" s="1223"/>
      <c r="S344" s="1225"/>
      <c r="T344" s="1240"/>
      <c r="U344" s="250"/>
      <c r="V344" s="1400"/>
      <c r="W344" s="1232"/>
      <c r="X344" s="1233"/>
      <c r="Y344" s="1233"/>
      <c r="Z344" s="1233"/>
      <c r="AA344" s="1233"/>
      <c r="AB344" s="1235"/>
      <c r="AC344" s="1233"/>
      <c r="AD344" s="1235"/>
      <c r="AE344" s="1235"/>
      <c r="AF344" s="1235"/>
      <c r="AG344" s="1233"/>
      <c r="AH344" s="1233"/>
      <c r="AI344" s="1233"/>
      <c r="AJ344" s="1233"/>
      <c r="AK344" s="1233"/>
      <c r="AL344" s="1234">
        <f t="shared" si="21"/>
        <v>0</v>
      </c>
      <c r="AM344" s="1400"/>
      <c r="AN344" s="1237"/>
      <c r="AO344" s="1237"/>
      <c r="AP344" s="1237"/>
      <c r="AQ344" s="1237"/>
      <c r="AR344" s="1237"/>
      <c r="AS344" s="1237"/>
      <c r="AT344" s="1237"/>
      <c r="AU344" s="1237"/>
      <c r="AV344" s="1237"/>
      <c r="AW344" s="1237"/>
      <c r="AX344" s="1237"/>
      <c r="AY344" s="1237"/>
      <c r="AZ344" s="1237"/>
      <c r="BA344" s="1237"/>
      <c r="BB344" s="1237"/>
      <c r="BC344" s="1237"/>
      <c r="BD344" s="1237"/>
      <c r="BE344" s="1237"/>
      <c r="BF344" s="1237"/>
      <c r="BG344" s="1237"/>
      <c r="BH344" s="1237"/>
      <c r="BI344" s="1237"/>
      <c r="BJ344" s="1237"/>
      <c r="BK344" s="1237"/>
      <c r="BL344" s="1237"/>
      <c r="BM344" s="1237"/>
      <c r="BN344" s="1237"/>
      <c r="BO344" s="1237"/>
      <c r="BP344" s="1237"/>
      <c r="BQ344" s="1237"/>
      <c r="BR344" s="1237"/>
      <c r="BS344" s="1237"/>
      <c r="BT344" s="1237"/>
      <c r="BU344" s="1237"/>
      <c r="BV344" s="1237"/>
      <c r="BW344" s="1237"/>
      <c r="BX344" s="1237"/>
      <c r="BY344" s="1237"/>
      <c r="BZ344" s="1237"/>
      <c r="CA344" s="1237"/>
      <c r="CB344" s="1237"/>
      <c r="CC344" s="1237"/>
      <c r="CD344" s="1237"/>
      <c r="CE344" s="1237"/>
      <c r="CF344" s="1237"/>
      <c r="CG344" s="1237"/>
      <c r="CH344" s="1237"/>
      <c r="CI344" s="1237"/>
      <c r="CJ344" s="1239">
        <f t="shared" si="22"/>
        <v>0</v>
      </c>
    </row>
    <row r="345" spans="4:88">
      <c r="D345" s="1223"/>
      <c r="E345" s="1223"/>
      <c r="F345" s="1229"/>
      <c r="G345" s="1223"/>
      <c r="H345" s="1223"/>
      <c r="I345" s="1223"/>
      <c r="J345" s="1223"/>
      <c r="K345" s="1223"/>
      <c r="L345" s="1228"/>
      <c r="M345" s="1223"/>
      <c r="N345" s="1223"/>
      <c r="O345" s="1244"/>
      <c r="P345" s="1223"/>
      <c r="Q345" s="1223"/>
      <c r="R345" s="1223"/>
      <c r="S345" s="1225"/>
      <c r="T345" s="1240"/>
      <c r="U345" s="250"/>
      <c r="V345" s="1400"/>
      <c r="W345" s="1232"/>
      <c r="X345" s="1233"/>
      <c r="Y345" s="1233"/>
      <c r="Z345" s="1233"/>
      <c r="AA345" s="1233"/>
      <c r="AB345" s="1235"/>
      <c r="AC345" s="1233"/>
      <c r="AD345" s="1235"/>
      <c r="AE345" s="1235"/>
      <c r="AF345" s="1235"/>
      <c r="AG345" s="1233"/>
      <c r="AH345" s="1233"/>
      <c r="AI345" s="1233"/>
      <c r="AJ345" s="1233"/>
      <c r="AK345" s="1233"/>
      <c r="AL345" s="1234">
        <f t="shared" si="21"/>
        <v>0</v>
      </c>
      <c r="AM345" s="1400"/>
      <c r="AN345" s="1237"/>
      <c r="AO345" s="1237"/>
      <c r="AP345" s="1237"/>
      <c r="AQ345" s="1237"/>
      <c r="AR345" s="1237"/>
      <c r="AS345" s="1237"/>
      <c r="AT345" s="1237"/>
      <c r="AU345" s="1237"/>
      <c r="AV345" s="1237"/>
      <c r="AW345" s="1237"/>
      <c r="AX345" s="1237"/>
      <c r="AY345" s="1237"/>
      <c r="AZ345" s="1237"/>
      <c r="BA345" s="1237"/>
      <c r="BB345" s="1237"/>
      <c r="BC345" s="1237"/>
      <c r="BD345" s="1237"/>
      <c r="BE345" s="1237"/>
      <c r="BF345" s="1237"/>
      <c r="BG345" s="1237"/>
      <c r="BH345" s="1237"/>
      <c r="BI345" s="1237"/>
      <c r="BJ345" s="1237"/>
      <c r="BK345" s="1237"/>
      <c r="BL345" s="1237"/>
      <c r="BM345" s="1237"/>
      <c r="BN345" s="1237"/>
      <c r="BO345" s="1237"/>
      <c r="BP345" s="1237"/>
      <c r="BQ345" s="1237"/>
      <c r="BR345" s="1237"/>
      <c r="BS345" s="1237"/>
      <c r="BT345" s="1237"/>
      <c r="BU345" s="1237"/>
      <c r="BV345" s="1237"/>
      <c r="BW345" s="1237"/>
      <c r="BX345" s="1237"/>
      <c r="BY345" s="1237"/>
      <c r="BZ345" s="1237"/>
      <c r="CA345" s="1237"/>
      <c r="CB345" s="1237"/>
      <c r="CC345" s="1237"/>
      <c r="CD345" s="1237"/>
      <c r="CE345" s="1237"/>
      <c r="CF345" s="1237"/>
      <c r="CG345" s="1237"/>
      <c r="CH345" s="1237"/>
      <c r="CI345" s="1237"/>
      <c r="CJ345" s="1239">
        <f t="shared" si="22"/>
        <v>0</v>
      </c>
    </row>
    <row r="346" spans="4:88">
      <c r="D346" s="1223"/>
      <c r="E346" s="1223"/>
      <c r="F346" s="1229"/>
      <c r="G346" s="1223"/>
      <c r="H346" s="1223"/>
      <c r="I346" s="1223"/>
      <c r="J346" s="1223"/>
      <c r="K346" s="1223"/>
      <c r="L346" s="1228"/>
      <c r="M346" s="1223"/>
      <c r="N346" s="1223"/>
      <c r="O346" s="1244"/>
      <c r="P346" s="1223"/>
      <c r="Q346" s="1223"/>
      <c r="R346" s="1223"/>
      <c r="S346" s="1225"/>
      <c r="T346" s="1240"/>
      <c r="U346" s="250"/>
      <c r="V346" s="1400"/>
      <c r="W346" s="1232"/>
      <c r="X346" s="1233"/>
      <c r="Y346" s="1233"/>
      <c r="Z346" s="1233"/>
      <c r="AA346" s="1233"/>
      <c r="AB346" s="1235"/>
      <c r="AC346" s="1233"/>
      <c r="AD346" s="1235"/>
      <c r="AE346" s="1235"/>
      <c r="AF346" s="1235"/>
      <c r="AG346" s="1233"/>
      <c r="AH346" s="1233"/>
      <c r="AI346" s="1233"/>
      <c r="AJ346" s="1233"/>
      <c r="AK346" s="1233"/>
      <c r="AL346" s="1234">
        <f t="shared" si="21"/>
        <v>0</v>
      </c>
      <c r="AM346" s="1400"/>
      <c r="AN346" s="1237"/>
      <c r="AO346" s="1237"/>
      <c r="AP346" s="1237"/>
      <c r="AQ346" s="1237"/>
      <c r="AR346" s="1237"/>
      <c r="AS346" s="1237"/>
      <c r="AT346" s="1237"/>
      <c r="AU346" s="1237"/>
      <c r="AV346" s="1237"/>
      <c r="AW346" s="1237"/>
      <c r="AX346" s="1237"/>
      <c r="AY346" s="1237"/>
      <c r="AZ346" s="1237"/>
      <c r="BA346" s="1237"/>
      <c r="BB346" s="1237"/>
      <c r="BC346" s="1237"/>
      <c r="BD346" s="1237"/>
      <c r="BE346" s="1237"/>
      <c r="BF346" s="1237"/>
      <c r="BG346" s="1237"/>
      <c r="BH346" s="1237"/>
      <c r="BI346" s="1237"/>
      <c r="BJ346" s="1237"/>
      <c r="BK346" s="1237"/>
      <c r="BL346" s="1237"/>
      <c r="BM346" s="1237"/>
      <c r="BN346" s="1237"/>
      <c r="BO346" s="1237"/>
      <c r="BP346" s="1237"/>
      <c r="BQ346" s="1237"/>
      <c r="BR346" s="1237"/>
      <c r="BS346" s="1237"/>
      <c r="BT346" s="1237"/>
      <c r="BU346" s="1237"/>
      <c r="BV346" s="1237"/>
      <c r="BW346" s="1237"/>
      <c r="BX346" s="1237"/>
      <c r="BY346" s="1237"/>
      <c r="BZ346" s="1237"/>
      <c r="CA346" s="1237"/>
      <c r="CB346" s="1237"/>
      <c r="CC346" s="1237"/>
      <c r="CD346" s="1237"/>
      <c r="CE346" s="1237"/>
      <c r="CF346" s="1237"/>
      <c r="CG346" s="1237"/>
      <c r="CH346" s="1237"/>
      <c r="CI346" s="1237"/>
      <c r="CJ346" s="1239">
        <f t="shared" si="22"/>
        <v>0</v>
      </c>
    </row>
    <row r="347" spans="4:88">
      <c r="D347" s="1223"/>
      <c r="E347" s="1223"/>
      <c r="F347" s="1229"/>
      <c r="G347" s="1223"/>
      <c r="H347" s="1223"/>
      <c r="I347" s="1223"/>
      <c r="J347" s="1223"/>
      <c r="K347" s="1223"/>
      <c r="L347" s="1228"/>
      <c r="M347" s="1223"/>
      <c r="N347" s="1223"/>
      <c r="O347" s="1244"/>
      <c r="P347" s="1223"/>
      <c r="Q347" s="1223"/>
      <c r="R347" s="1223"/>
      <c r="S347" s="1225"/>
      <c r="T347" s="1240"/>
      <c r="U347" s="250"/>
      <c r="V347" s="1400"/>
      <c r="W347" s="1232"/>
      <c r="X347" s="1233"/>
      <c r="Y347" s="1233"/>
      <c r="Z347" s="1233"/>
      <c r="AA347" s="1233"/>
      <c r="AB347" s="1235"/>
      <c r="AC347" s="1233"/>
      <c r="AD347" s="1235"/>
      <c r="AE347" s="1235"/>
      <c r="AF347" s="1235"/>
      <c r="AG347" s="1233"/>
      <c r="AH347" s="1233"/>
      <c r="AI347" s="1233"/>
      <c r="AJ347" s="1233"/>
      <c r="AK347" s="1233"/>
      <c r="AL347" s="1234">
        <f t="shared" si="21"/>
        <v>0</v>
      </c>
      <c r="AM347" s="1400"/>
      <c r="AN347" s="1237"/>
      <c r="AO347" s="1237"/>
      <c r="AP347" s="1237"/>
      <c r="AQ347" s="1237"/>
      <c r="AR347" s="1237"/>
      <c r="AS347" s="1237"/>
      <c r="AT347" s="1237"/>
      <c r="AU347" s="1237"/>
      <c r="AV347" s="1237"/>
      <c r="AW347" s="1237"/>
      <c r="AX347" s="1237"/>
      <c r="AY347" s="1237"/>
      <c r="AZ347" s="1237"/>
      <c r="BA347" s="1237"/>
      <c r="BB347" s="1237"/>
      <c r="BC347" s="1237"/>
      <c r="BD347" s="1237"/>
      <c r="BE347" s="1237"/>
      <c r="BF347" s="1237"/>
      <c r="BG347" s="1237"/>
      <c r="BH347" s="1237"/>
      <c r="BI347" s="1237"/>
      <c r="BJ347" s="1237"/>
      <c r="BK347" s="1237"/>
      <c r="BL347" s="1237"/>
      <c r="BM347" s="1237"/>
      <c r="BN347" s="1237"/>
      <c r="BO347" s="1237"/>
      <c r="BP347" s="1237"/>
      <c r="BQ347" s="1237"/>
      <c r="BR347" s="1237"/>
      <c r="BS347" s="1237"/>
      <c r="BT347" s="1237"/>
      <c r="BU347" s="1237"/>
      <c r="BV347" s="1237"/>
      <c r="BW347" s="1237"/>
      <c r="BX347" s="1237"/>
      <c r="BY347" s="1237"/>
      <c r="BZ347" s="1237"/>
      <c r="CA347" s="1237"/>
      <c r="CB347" s="1237"/>
      <c r="CC347" s="1237"/>
      <c r="CD347" s="1237"/>
      <c r="CE347" s="1237"/>
      <c r="CF347" s="1237"/>
      <c r="CG347" s="1237"/>
      <c r="CH347" s="1237"/>
      <c r="CI347" s="1237"/>
      <c r="CJ347" s="1239">
        <f t="shared" si="22"/>
        <v>0</v>
      </c>
    </row>
    <row r="348" spans="4:88">
      <c r="D348" s="1223"/>
      <c r="E348" s="1223"/>
      <c r="F348" s="1229"/>
      <c r="G348" s="1223"/>
      <c r="H348" s="1223"/>
      <c r="I348" s="1223"/>
      <c r="J348" s="1223"/>
      <c r="K348" s="1223"/>
      <c r="L348" s="1228"/>
      <c r="M348" s="1223"/>
      <c r="N348" s="1223"/>
      <c r="O348" s="1244"/>
      <c r="P348" s="1223"/>
      <c r="Q348" s="1223"/>
      <c r="R348" s="1223"/>
      <c r="S348" s="1225"/>
      <c r="T348" s="1240"/>
      <c r="U348" s="250"/>
      <c r="V348" s="1400"/>
      <c r="W348" s="1232"/>
      <c r="X348" s="1233"/>
      <c r="Y348" s="1233"/>
      <c r="Z348" s="1233"/>
      <c r="AA348" s="1233"/>
      <c r="AB348" s="1235"/>
      <c r="AC348" s="1233"/>
      <c r="AD348" s="1235"/>
      <c r="AE348" s="1235"/>
      <c r="AF348" s="1235"/>
      <c r="AG348" s="1233"/>
      <c r="AH348" s="1233"/>
      <c r="AI348" s="1233"/>
      <c r="AJ348" s="1233"/>
      <c r="AK348" s="1233"/>
      <c r="AL348" s="1234">
        <f t="shared" si="21"/>
        <v>0</v>
      </c>
      <c r="AM348" s="1400"/>
      <c r="AN348" s="1237"/>
      <c r="AO348" s="1237"/>
      <c r="AP348" s="1237"/>
      <c r="AQ348" s="1237"/>
      <c r="AR348" s="1237"/>
      <c r="AS348" s="1237"/>
      <c r="AT348" s="1237"/>
      <c r="AU348" s="1237"/>
      <c r="AV348" s="1237"/>
      <c r="AW348" s="1237"/>
      <c r="AX348" s="1237"/>
      <c r="AY348" s="1237"/>
      <c r="AZ348" s="1237"/>
      <c r="BA348" s="1237"/>
      <c r="BB348" s="1237"/>
      <c r="BC348" s="1237"/>
      <c r="BD348" s="1237"/>
      <c r="BE348" s="1237"/>
      <c r="BF348" s="1237"/>
      <c r="BG348" s="1237"/>
      <c r="BH348" s="1237"/>
      <c r="BI348" s="1237"/>
      <c r="BJ348" s="1237"/>
      <c r="BK348" s="1237"/>
      <c r="BL348" s="1237"/>
      <c r="BM348" s="1237"/>
      <c r="BN348" s="1237"/>
      <c r="BO348" s="1237"/>
      <c r="BP348" s="1237"/>
      <c r="BQ348" s="1237"/>
      <c r="BR348" s="1237"/>
      <c r="BS348" s="1237"/>
      <c r="BT348" s="1237"/>
      <c r="BU348" s="1237"/>
      <c r="BV348" s="1237"/>
      <c r="BW348" s="1237"/>
      <c r="BX348" s="1237"/>
      <c r="BY348" s="1237"/>
      <c r="BZ348" s="1237"/>
      <c r="CA348" s="1237"/>
      <c r="CB348" s="1237"/>
      <c r="CC348" s="1237"/>
      <c r="CD348" s="1237"/>
      <c r="CE348" s="1237"/>
      <c r="CF348" s="1237"/>
      <c r="CG348" s="1237"/>
      <c r="CH348" s="1237"/>
      <c r="CI348" s="1237"/>
      <c r="CJ348" s="1239">
        <f t="shared" si="22"/>
        <v>0</v>
      </c>
    </row>
    <row r="349" spans="4:88">
      <c r="D349" s="1223"/>
      <c r="E349" s="1223"/>
      <c r="F349" s="1229"/>
      <c r="G349" s="1223"/>
      <c r="H349" s="1223"/>
      <c r="I349" s="1223"/>
      <c r="J349" s="1223"/>
      <c r="K349" s="1223"/>
      <c r="L349" s="1228"/>
      <c r="M349" s="1223"/>
      <c r="N349" s="1223"/>
      <c r="O349" s="1244"/>
      <c r="P349" s="1223"/>
      <c r="Q349" s="1223"/>
      <c r="R349" s="1223"/>
      <c r="S349" s="1225"/>
      <c r="T349" s="1240"/>
      <c r="U349" s="250"/>
      <c r="V349" s="1400"/>
      <c r="W349" s="1232"/>
      <c r="X349" s="1233"/>
      <c r="Y349" s="1233"/>
      <c r="Z349" s="1233"/>
      <c r="AA349" s="1233"/>
      <c r="AB349" s="1235"/>
      <c r="AC349" s="1233"/>
      <c r="AD349" s="1235"/>
      <c r="AE349" s="1235"/>
      <c r="AF349" s="1235"/>
      <c r="AG349" s="1233"/>
      <c r="AH349" s="1233"/>
      <c r="AI349" s="1233"/>
      <c r="AJ349" s="1233"/>
      <c r="AK349" s="1233"/>
      <c r="AL349" s="1234">
        <f t="shared" si="21"/>
        <v>0</v>
      </c>
      <c r="AM349" s="1400"/>
      <c r="AN349" s="1237"/>
      <c r="AO349" s="1237"/>
      <c r="AP349" s="1237"/>
      <c r="AQ349" s="1237"/>
      <c r="AR349" s="1237"/>
      <c r="AS349" s="1237"/>
      <c r="AT349" s="1237"/>
      <c r="AU349" s="1237"/>
      <c r="AV349" s="1237"/>
      <c r="AW349" s="1237"/>
      <c r="AX349" s="1237"/>
      <c r="AY349" s="1237"/>
      <c r="AZ349" s="1237"/>
      <c r="BA349" s="1237"/>
      <c r="BB349" s="1237"/>
      <c r="BC349" s="1237"/>
      <c r="BD349" s="1237"/>
      <c r="BE349" s="1237"/>
      <c r="BF349" s="1237"/>
      <c r="BG349" s="1237"/>
      <c r="BH349" s="1237"/>
      <c r="BI349" s="1237"/>
      <c r="BJ349" s="1237"/>
      <c r="BK349" s="1237"/>
      <c r="BL349" s="1237"/>
      <c r="BM349" s="1237"/>
      <c r="BN349" s="1237"/>
      <c r="BO349" s="1237"/>
      <c r="BP349" s="1237"/>
      <c r="BQ349" s="1237"/>
      <c r="BR349" s="1237"/>
      <c r="BS349" s="1237"/>
      <c r="BT349" s="1237"/>
      <c r="BU349" s="1237"/>
      <c r="BV349" s="1237"/>
      <c r="BW349" s="1237"/>
      <c r="BX349" s="1237"/>
      <c r="BY349" s="1237"/>
      <c r="BZ349" s="1237"/>
      <c r="CA349" s="1237"/>
      <c r="CB349" s="1237"/>
      <c r="CC349" s="1237"/>
      <c r="CD349" s="1237"/>
      <c r="CE349" s="1237"/>
      <c r="CF349" s="1237"/>
      <c r="CG349" s="1237"/>
      <c r="CH349" s="1237"/>
      <c r="CI349" s="1237"/>
      <c r="CJ349" s="1239">
        <f t="shared" si="22"/>
        <v>0</v>
      </c>
    </row>
    <row r="350" spans="4:88">
      <c r="D350" s="1223"/>
      <c r="E350" s="1223"/>
      <c r="F350" s="1229"/>
      <c r="G350" s="1223"/>
      <c r="H350" s="1223"/>
      <c r="I350" s="1223"/>
      <c r="J350" s="1223"/>
      <c r="K350" s="1223"/>
      <c r="L350" s="1228"/>
      <c r="M350" s="1223"/>
      <c r="N350" s="1223"/>
      <c r="O350" s="1244"/>
      <c r="P350" s="1223"/>
      <c r="Q350" s="1223"/>
      <c r="R350" s="1223"/>
      <c r="S350" s="1225"/>
      <c r="T350" s="1240"/>
      <c r="U350" s="250"/>
      <c r="V350" s="1400"/>
      <c r="W350" s="1232"/>
      <c r="X350" s="1233"/>
      <c r="Y350" s="1233"/>
      <c r="Z350" s="1233"/>
      <c r="AA350" s="1233"/>
      <c r="AB350" s="1235"/>
      <c r="AC350" s="1233"/>
      <c r="AD350" s="1235"/>
      <c r="AE350" s="1235"/>
      <c r="AF350" s="1235"/>
      <c r="AG350" s="1233"/>
      <c r="AH350" s="1233"/>
      <c r="AI350" s="1233"/>
      <c r="AJ350" s="1233"/>
      <c r="AK350" s="1233"/>
      <c r="AL350" s="1234">
        <f t="shared" si="21"/>
        <v>0</v>
      </c>
      <c r="AM350" s="1400"/>
      <c r="AN350" s="1237"/>
      <c r="AO350" s="1237"/>
      <c r="AP350" s="1237"/>
      <c r="AQ350" s="1237"/>
      <c r="AR350" s="1237"/>
      <c r="AS350" s="1237"/>
      <c r="AT350" s="1237"/>
      <c r="AU350" s="1237"/>
      <c r="AV350" s="1237"/>
      <c r="AW350" s="1237"/>
      <c r="AX350" s="1237"/>
      <c r="AY350" s="1237"/>
      <c r="AZ350" s="1237"/>
      <c r="BA350" s="1237"/>
      <c r="BB350" s="1237"/>
      <c r="BC350" s="1237"/>
      <c r="BD350" s="1237"/>
      <c r="BE350" s="1237"/>
      <c r="BF350" s="1237"/>
      <c r="BG350" s="1237"/>
      <c r="BH350" s="1237"/>
      <c r="BI350" s="1237"/>
      <c r="BJ350" s="1237"/>
      <c r="BK350" s="1237"/>
      <c r="BL350" s="1237"/>
      <c r="BM350" s="1237"/>
      <c r="BN350" s="1237"/>
      <c r="BO350" s="1237"/>
      <c r="BP350" s="1237"/>
      <c r="BQ350" s="1237"/>
      <c r="BR350" s="1237"/>
      <c r="BS350" s="1237"/>
      <c r="BT350" s="1237"/>
      <c r="BU350" s="1237"/>
      <c r="BV350" s="1237"/>
      <c r="BW350" s="1237"/>
      <c r="BX350" s="1237"/>
      <c r="BY350" s="1237"/>
      <c r="BZ350" s="1237"/>
      <c r="CA350" s="1237"/>
      <c r="CB350" s="1237"/>
      <c r="CC350" s="1237"/>
      <c r="CD350" s="1237"/>
      <c r="CE350" s="1237"/>
      <c r="CF350" s="1237"/>
      <c r="CG350" s="1237"/>
      <c r="CH350" s="1237"/>
      <c r="CI350" s="1237"/>
      <c r="CJ350" s="1239">
        <f t="shared" si="22"/>
        <v>0</v>
      </c>
    </row>
    <row r="351" spans="4:88">
      <c r="D351" s="1223"/>
      <c r="E351" s="1223"/>
      <c r="F351" s="1229"/>
      <c r="G351" s="1223"/>
      <c r="H351" s="1223"/>
      <c r="I351" s="1223"/>
      <c r="J351" s="1223"/>
      <c r="K351" s="1223"/>
      <c r="L351" s="1228"/>
      <c r="M351" s="1223"/>
      <c r="N351" s="1223"/>
      <c r="O351" s="1244"/>
      <c r="P351" s="1223"/>
      <c r="Q351" s="1223"/>
      <c r="R351" s="1223"/>
      <c r="S351" s="1225"/>
      <c r="T351" s="1240"/>
      <c r="U351" s="250"/>
      <c r="V351" s="1400"/>
      <c r="W351" s="1232"/>
      <c r="X351" s="1233"/>
      <c r="Y351" s="1233"/>
      <c r="Z351" s="1233"/>
      <c r="AA351" s="1233"/>
      <c r="AB351" s="1235"/>
      <c r="AC351" s="1233"/>
      <c r="AD351" s="1235"/>
      <c r="AE351" s="1235"/>
      <c r="AF351" s="1235"/>
      <c r="AG351" s="1233"/>
      <c r="AH351" s="1233"/>
      <c r="AI351" s="1233"/>
      <c r="AJ351" s="1233"/>
      <c r="AK351" s="1233"/>
      <c r="AL351" s="1234">
        <f t="shared" si="21"/>
        <v>0</v>
      </c>
      <c r="AM351" s="1400"/>
      <c r="AN351" s="1237"/>
      <c r="AO351" s="1237"/>
      <c r="AP351" s="1237"/>
      <c r="AQ351" s="1237"/>
      <c r="AR351" s="1237"/>
      <c r="AS351" s="1237"/>
      <c r="AT351" s="1237"/>
      <c r="AU351" s="1237"/>
      <c r="AV351" s="1237"/>
      <c r="AW351" s="1237"/>
      <c r="AX351" s="1237"/>
      <c r="AY351" s="1237"/>
      <c r="AZ351" s="1237"/>
      <c r="BA351" s="1237"/>
      <c r="BB351" s="1237"/>
      <c r="BC351" s="1237"/>
      <c r="BD351" s="1237"/>
      <c r="BE351" s="1237"/>
      <c r="BF351" s="1237"/>
      <c r="BG351" s="1237"/>
      <c r="BH351" s="1237"/>
      <c r="BI351" s="1237"/>
      <c r="BJ351" s="1237"/>
      <c r="BK351" s="1237"/>
      <c r="BL351" s="1237"/>
      <c r="BM351" s="1237"/>
      <c r="BN351" s="1237"/>
      <c r="BO351" s="1237"/>
      <c r="BP351" s="1237"/>
      <c r="BQ351" s="1237"/>
      <c r="BR351" s="1237"/>
      <c r="BS351" s="1237"/>
      <c r="BT351" s="1237"/>
      <c r="BU351" s="1237"/>
      <c r="BV351" s="1237"/>
      <c r="BW351" s="1237"/>
      <c r="BX351" s="1237"/>
      <c r="BY351" s="1237"/>
      <c r="BZ351" s="1237"/>
      <c r="CA351" s="1237"/>
      <c r="CB351" s="1237"/>
      <c r="CC351" s="1237"/>
      <c r="CD351" s="1237"/>
      <c r="CE351" s="1237"/>
      <c r="CF351" s="1237"/>
      <c r="CG351" s="1237"/>
      <c r="CH351" s="1237"/>
      <c r="CI351" s="1237"/>
      <c r="CJ351" s="1239">
        <f t="shared" si="22"/>
        <v>0</v>
      </c>
    </row>
    <row r="352" spans="4:88">
      <c r="D352" s="1223"/>
      <c r="E352" s="1223"/>
      <c r="F352" s="1229"/>
      <c r="G352" s="1223"/>
      <c r="H352" s="1223"/>
      <c r="I352" s="1223"/>
      <c r="J352" s="1223"/>
      <c r="K352" s="1223"/>
      <c r="L352" s="1228"/>
      <c r="M352" s="1223"/>
      <c r="N352" s="1223"/>
      <c r="O352" s="1244"/>
      <c r="P352" s="1223"/>
      <c r="Q352" s="1223"/>
      <c r="R352" s="1223"/>
      <c r="S352" s="1225"/>
      <c r="T352" s="1240"/>
      <c r="U352" s="250"/>
      <c r="V352" s="1400"/>
      <c r="W352" s="1232"/>
      <c r="X352" s="1233"/>
      <c r="Y352" s="1233"/>
      <c r="Z352" s="1233"/>
      <c r="AA352" s="1233"/>
      <c r="AB352" s="1235"/>
      <c r="AC352" s="1233"/>
      <c r="AD352" s="1235"/>
      <c r="AE352" s="1235"/>
      <c r="AF352" s="1235"/>
      <c r="AG352" s="1233"/>
      <c r="AH352" s="1233"/>
      <c r="AI352" s="1233"/>
      <c r="AJ352" s="1233"/>
      <c r="AK352" s="1233"/>
      <c r="AL352" s="1234">
        <f t="shared" si="21"/>
        <v>0</v>
      </c>
      <c r="AM352" s="1400"/>
      <c r="AN352" s="1237"/>
      <c r="AO352" s="1237"/>
      <c r="AP352" s="1237"/>
      <c r="AQ352" s="1237"/>
      <c r="AR352" s="1237"/>
      <c r="AS352" s="1237"/>
      <c r="AT352" s="1237"/>
      <c r="AU352" s="1237"/>
      <c r="AV352" s="1237"/>
      <c r="AW352" s="1237"/>
      <c r="AX352" s="1237"/>
      <c r="AY352" s="1237"/>
      <c r="AZ352" s="1237"/>
      <c r="BA352" s="1237"/>
      <c r="BB352" s="1237"/>
      <c r="BC352" s="1237"/>
      <c r="BD352" s="1237"/>
      <c r="BE352" s="1237"/>
      <c r="BF352" s="1237"/>
      <c r="BG352" s="1237"/>
      <c r="BH352" s="1237"/>
      <c r="BI352" s="1237"/>
      <c r="BJ352" s="1237"/>
      <c r="BK352" s="1237"/>
      <c r="BL352" s="1237"/>
      <c r="BM352" s="1237"/>
      <c r="BN352" s="1237"/>
      <c r="BO352" s="1237"/>
      <c r="BP352" s="1237"/>
      <c r="BQ352" s="1237"/>
      <c r="BR352" s="1237"/>
      <c r="BS352" s="1237"/>
      <c r="BT352" s="1237"/>
      <c r="BU352" s="1237"/>
      <c r="BV352" s="1237"/>
      <c r="BW352" s="1237"/>
      <c r="BX352" s="1237"/>
      <c r="BY352" s="1237"/>
      <c r="BZ352" s="1237"/>
      <c r="CA352" s="1237"/>
      <c r="CB352" s="1237"/>
      <c r="CC352" s="1237"/>
      <c r="CD352" s="1237"/>
      <c r="CE352" s="1237"/>
      <c r="CF352" s="1237"/>
      <c r="CG352" s="1237"/>
      <c r="CH352" s="1237"/>
      <c r="CI352" s="1237"/>
      <c r="CJ352" s="1239">
        <f t="shared" si="22"/>
        <v>0</v>
      </c>
    </row>
    <row r="353" spans="4:88">
      <c r="D353" s="1223"/>
      <c r="E353" s="1223"/>
      <c r="F353" s="1229"/>
      <c r="G353" s="1223"/>
      <c r="H353" s="1223"/>
      <c r="I353" s="1223"/>
      <c r="J353" s="1223"/>
      <c r="K353" s="1223"/>
      <c r="L353" s="1228"/>
      <c r="M353" s="1223"/>
      <c r="N353" s="1223"/>
      <c r="O353" s="1244"/>
      <c r="P353" s="1223"/>
      <c r="Q353" s="1223"/>
      <c r="R353" s="1223"/>
      <c r="S353" s="1225"/>
      <c r="T353" s="1240"/>
      <c r="U353" s="250"/>
      <c r="V353" s="1400"/>
      <c r="W353" s="1232"/>
      <c r="X353" s="1233"/>
      <c r="Y353" s="1233"/>
      <c r="Z353" s="1233"/>
      <c r="AA353" s="1233"/>
      <c r="AB353" s="1235"/>
      <c r="AC353" s="1233"/>
      <c r="AD353" s="1235"/>
      <c r="AE353" s="1235"/>
      <c r="AF353" s="1235"/>
      <c r="AG353" s="1233"/>
      <c r="AH353" s="1233"/>
      <c r="AI353" s="1233"/>
      <c r="AJ353" s="1233"/>
      <c r="AK353" s="1233"/>
      <c r="AL353" s="1234">
        <f t="shared" si="21"/>
        <v>0</v>
      </c>
      <c r="AM353" s="1400"/>
      <c r="AN353" s="1237"/>
      <c r="AO353" s="1237"/>
      <c r="AP353" s="1237"/>
      <c r="AQ353" s="1237"/>
      <c r="AR353" s="1237"/>
      <c r="AS353" s="1237"/>
      <c r="AT353" s="1237"/>
      <c r="AU353" s="1237"/>
      <c r="AV353" s="1237"/>
      <c r="AW353" s="1237"/>
      <c r="AX353" s="1237"/>
      <c r="AY353" s="1237"/>
      <c r="AZ353" s="1237"/>
      <c r="BA353" s="1237"/>
      <c r="BB353" s="1237"/>
      <c r="BC353" s="1237"/>
      <c r="BD353" s="1237"/>
      <c r="BE353" s="1237"/>
      <c r="BF353" s="1237"/>
      <c r="BG353" s="1237"/>
      <c r="BH353" s="1237"/>
      <c r="BI353" s="1237"/>
      <c r="BJ353" s="1237"/>
      <c r="BK353" s="1237"/>
      <c r="BL353" s="1237"/>
      <c r="BM353" s="1237"/>
      <c r="BN353" s="1237"/>
      <c r="BO353" s="1237"/>
      <c r="BP353" s="1237"/>
      <c r="BQ353" s="1237"/>
      <c r="BR353" s="1237"/>
      <c r="BS353" s="1237"/>
      <c r="BT353" s="1237"/>
      <c r="BU353" s="1237"/>
      <c r="BV353" s="1237"/>
      <c r="BW353" s="1237"/>
      <c r="BX353" s="1237"/>
      <c r="BY353" s="1237"/>
      <c r="BZ353" s="1237"/>
      <c r="CA353" s="1237"/>
      <c r="CB353" s="1237"/>
      <c r="CC353" s="1237"/>
      <c r="CD353" s="1237"/>
      <c r="CE353" s="1237"/>
      <c r="CF353" s="1237"/>
      <c r="CG353" s="1237"/>
      <c r="CH353" s="1237"/>
      <c r="CI353" s="1237"/>
      <c r="CJ353" s="1239">
        <f t="shared" si="22"/>
        <v>0</v>
      </c>
    </row>
    <row r="354" spans="4:88">
      <c r="D354" s="1223"/>
      <c r="E354" s="1223"/>
      <c r="F354" s="1229"/>
      <c r="G354" s="1223"/>
      <c r="H354" s="1223"/>
      <c r="I354" s="1223"/>
      <c r="J354" s="1223"/>
      <c r="K354" s="1223"/>
      <c r="L354" s="1228"/>
      <c r="M354" s="1223"/>
      <c r="N354" s="1223"/>
      <c r="O354" s="1244"/>
      <c r="P354" s="1223"/>
      <c r="Q354" s="1223"/>
      <c r="R354" s="1223"/>
      <c r="S354" s="1225"/>
      <c r="T354" s="1240"/>
      <c r="U354" s="250"/>
      <c r="V354" s="1400"/>
      <c r="W354" s="1232"/>
      <c r="X354" s="1233"/>
      <c r="Y354" s="1233"/>
      <c r="Z354" s="1233"/>
      <c r="AA354" s="1233"/>
      <c r="AB354" s="1235"/>
      <c r="AC354" s="1233"/>
      <c r="AD354" s="1235"/>
      <c r="AE354" s="1235"/>
      <c r="AF354" s="1235"/>
      <c r="AG354" s="1233"/>
      <c r="AH354" s="1233"/>
      <c r="AI354" s="1233"/>
      <c r="AJ354" s="1233"/>
      <c r="AK354" s="1233"/>
      <c r="AL354" s="1234">
        <f t="shared" si="21"/>
        <v>0</v>
      </c>
      <c r="AM354" s="1400"/>
      <c r="AN354" s="1237"/>
      <c r="AO354" s="1237"/>
      <c r="AP354" s="1237"/>
      <c r="AQ354" s="1237"/>
      <c r="AR354" s="1237"/>
      <c r="AS354" s="1237"/>
      <c r="AT354" s="1237"/>
      <c r="AU354" s="1237"/>
      <c r="AV354" s="1237"/>
      <c r="AW354" s="1237"/>
      <c r="AX354" s="1237"/>
      <c r="AY354" s="1237"/>
      <c r="AZ354" s="1237"/>
      <c r="BA354" s="1237"/>
      <c r="BB354" s="1237"/>
      <c r="BC354" s="1237"/>
      <c r="BD354" s="1237"/>
      <c r="BE354" s="1237"/>
      <c r="BF354" s="1237"/>
      <c r="BG354" s="1237"/>
      <c r="BH354" s="1237"/>
      <c r="BI354" s="1237"/>
      <c r="BJ354" s="1237"/>
      <c r="BK354" s="1237"/>
      <c r="BL354" s="1237"/>
      <c r="BM354" s="1237"/>
      <c r="BN354" s="1237"/>
      <c r="BO354" s="1237"/>
      <c r="BP354" s="1237"/>
      <c r="BQ354" s="1237"/>
      <c r="BR354" s="1237"/>
      <c r="BS354" s="1237"/>
      <c r="BT354" s="1237"/>
      <c r="BU354" s="1237"/>
      <c r="BV354" s="1237"/>
      <c r="BW354" s="1237"/>
      <c r="BX354" s="1237"/>
      <c r="BY354" s="1237"/>
      <c r="BZ354" s="1237"/>
      <c r="CA354" s="1237"/>
      <c r="CB354" s="1237"/>
      <c r="CC354" s="1237"/>
      <c r="CD354" s="1237"/>
      <c r="CE354" s="1237"/>
      <c r="CF354" s="1237"/>
      <c r="CG354" s="1237"/>
      <c r="CH354" s="1237"/>
      <c r="CI354" s="1237"/>
      <c r="CJ354" s="1239">
        <f t="shared" si="22"/>
        <v>0</v>
      </c>
    </row>
    <row r="355" spans="4:88">
      <c r="D355" s="1223"/>
      <c r="E355" s="1223"/>
      <c r="F355" s="1229"/>
      <c r="G355" s="1223"/>
      <c r="H355" s="1223"/>
      <c r="I355" s="1223"/>
      <c r="J355" s="1223"/>
      <c r="K355" s="1223"/>
      <c r="L355" s="1228"/>
      <c r="M355" s="1223"/>
      <c r="N355" s="1223"/>
      <c r="O355" s="1244"/>
      <c r="P355" s="1223"/>
      <c r="Q355" s="1223"/>
      <c r="R355" s="1223"/>
      <c r="S355" s="1225"/>
      <c r="T355" s="1240"/>
      <c r="U355" s="250"/>
      <c r="V355" s="1400"/>
      <c r="W355" s="1232"/>
      <c r="X355" s="1233"/>
      <c r="Y355" s="1233"/>
      <c r="Z355" s="1233"/>
      <c r="AA355" s="1233"/>
      <c r="AB355" s="1235"/>
      <c r="AC355" s="1233"/>
      <c r="AD355" s="1235"/>
      <c r="AE355" s="1235"/>
      <c r="AF355" s="1235"/>
      <c r="AG355" s="1233"/>
      <c r="AH355" s="1233"/>
      <c r="AI355" s="1233"/>
      <c r="AJ355" s="1233"/>
      <c r="AK355" s="1233"/>
      <c r="AL355" s="1234">
        <f t="shared" si="21"/>
        <v>0</v>
      </c>
      <c r="AM355" s="1400"/>
      <c r="AN355" s="1237"/>
      <c r="AO355" s="1237"/>
      <c r="AP355" s="1237"/>
      <c r="AQ355" s="1237"/>
      <c r="AR355" s="1237"/>
      <c r="AS355" s="1237"/>
      <c r="AT355" s="1237"/>
      <c r="AU355" s="1237"/>
      <c r="AV355" s="1237"/>
      <c r="AW355" s="1237"/>
      <c r="AX355" s="1237"/>
      <c r="AY355" s="1237"/>
      <c r="AZ355" s="1237"/>
      <c r="BA355" s="1237"/>
      <c r="BB355" s="1237"/>
      <c r="BC355" s="1237"/>
      <c r="BD355" s="1237"/>
      <c r="BE355" s="1237"/>
      <c r="BF355" s="1237"/>
      <c r="BG355" s="1237"/>
      <c r="BH355" s="1237"/>
      <c r="BI355" s="1237"/>
      <c r="BJ355" s="1237"/>
      <c r="BK355" s="1237"/>
      <c r="BL355" s="1237"/>
      <c r="BM355" s="1237"/>
      <c r="BN355" s="1237"/>
      <c r="BO355" s="1237"/>
      <c r="BP355" s="1237"/>
      <c r="BQ355" s="1237"/>
      <c r="BR355" s="1237"/>
      <c r="BS355" s="1237"/>
      <c r="BT355" s="1237"/>
      <c r="BU355" s="1237"/>
      <c r="BV355" s="1237"/>
      <c r="BW355" s="1237"/>
      <c r="BX355" s="1237"/>
      <c r="BY355" s="1237"/>
      <c r="BZ355" s="1237"/>
      <c r="CA355" s="1237"/>
      <c r="CB355" s="1237"/>
      <c r="CC355" s="1237"/>
      <c r="CD355" s="1237"/>
      <c r="CE355" s="1237"/>
      <c r="CF355" s="1237"/>
      <c r="CG355" s="1237"/>
      <c r="CH355" s="1237"/>
      <c r="CI355" s="1237"/>
      <c r="CJ355" s="1239">
        <f t="shared" si="22"/>
        <v>0</v>
      </c>
    </row>
    <row r="356" spans="4:88">
      <c r="D356" s="1223"/>
      <c r="E356" s="1223"/>
      <c r="F356" s="1229"/>
      <c r="G356" s="1223"/>
      <c r="H356" s="1223"/>
      <c r="I356" s="1223"/>
      <c r="J356" s="1223"/>
      <c r="K356" s="1223"/>
      <c r="L356" s="1228"/>
      <c r="M356" s="1223"/>
      <c r="N356" s="1223"/>
      <c r="O356" s="1244"/>
      <c r="P356" s="1223"/>
      <c r="Q356" s="1223"/>
      <c r="R356" s="1223"/>
      <c r="S356" s="1225"/>
      <c r="T356" s="1240"/>
      <c r="U356" s="250"/>
      <c r="V356" s="1400"/>
      <c r="W356" s="1232"/>
      <c r="X356" s="1233"/>
      <c r="Y356" s="1233"/>
      <c r="Z356" s="1233"/>
      <c r="AA356" s="1233"/>
      <c r="AB356" s="1235"/>
      <c r="AC356" s="1233"/>
      <c r="AD356" s="1235"/>
      <c r="AE356" s="1235"/>
      <c r="AF356" s="1235"/>
      <c r="AG356" s="1233"/>
      <c r="AH356" s="1233"/>
      <c r="AI356" s="1233"/>
      <c r="AJ356" s="1233"/>
      <c r="AK356" s="1233"/>
      <c r="AL356" s="1234">
        <f t="shared" si="21"/>
        <v>0</v>
      </c>
      <c r="AM356" s="1400"/>
      <c r="AN356" s="1237"/>
      <c r="AO356" s="1237"/>
      <c r="AP356" s="1237"/>
      <c r="AQ356" s="1237"/>
      <c r="AR356" s="1237"/>
      <c r="AS356" s="1237"/>
      <c r="AT356" s="1237"/>
      <c r="AU356" s="1237"/>
      <c r="AV356" s="1237"/>
      <c r="AW356" s="1237"/>
      <c r="AX356" s="1237"/>
      <c r="AY356" s="1237"/>
      <c r="AZ356" s="1237"/>
      <c r="BA356" s="1237"/>
      <c r="BB356" s="1237"/>
      <c r="BC356" s="1237"/>
      <c r="BD356" s="1237"/>
      <c r="BE356" s="1237"/>
      <c r="BF356" s="1237"/>
      <c r="BG356" s="1237"/>
      <c r="BH356" s="1237"/>
      <c r="BI356" s="1237"/>
      <c r="BJ356" s="1237"/>
      <c r="BK356" s="1237"/>
      <c r="BL356" s="1237"/>
      <c r="BM356" s="1237"/>
      <c r="BN356" s="1237"/>
      <c r="BO356" s="1237"/>
      <c r="BP356" s="1237"/>
      <c r="BQ356" s="1237"/>
      <c r="BR356" s="1237"/>
      <c r="BS356" s="1237"/>
      <c r="BT356" s="1237"/>
      <c r="BU356" s="1237"/>
      <c r="BV356" s="1237"/>
      <c r="BW356" s="1237"/>
      <c r="BX356" s="1237"/>
      <c r="BY356" s="1237"/>
      <c r="BZ356" s="1237"/>
      <c r="CA356" s="1237"/>
      <c r="CB356" s="1237"/>
      <c r="CC356" s="1237"/>
      <c r="CD356" s="1237"/>
      <c r="CE356" s="1237"/>
      <c r="CF356" s="1237"/>
      <c r="CG356" s="1237"/>
      <c r="CH356" s="1237"/>
      <c r="CI356" s="1237"/>
      <c r="CJ356" s="1239">
        <f t="shared" si="22"/>
        <v>0</v>
      </c>
    </row>
    <row r="357" spans="4:88">
      <c r="D357" s="1223"/>
      <c r="E357" s="1223"/>
      <c r="F357" s="1229"/>
      <c r="G357" s="1223"/>
      <c r="H357" s="1223"/>
      <c r="I357" s="1223"/>
      <c r="J357" s="1223"/>
      <c r="K357" s="1223"/>
      <c r="L357" s="1228"/>
      <c r="M357" s="1223"/>
      <c r="N357" s="1223"/>
      <c r="O357" s="1244"/>
      <c r="P357" s="1223"/>
      <c r="Q357" s="1223"/>
      <c r="R357" s="1223"/>
      <c r="S357" s="1225"/>
      <c r="T357" s="1240"/>
      <c r="U357" s="250"/>
      <c r="V357" s="1400"/>
      <c r="W357" s="1232"/>
      <c r="X357" s="1233"/>
      <c r="Y357" s="1233"/>
      <c r="Z357" s="1233"/>
      <c r="AA357" s="1233"/>
      <c r="AB357" s="1235"/>
      <c r="AC357" s="1233"/>
      <c r="AD357" s="1235"/>
      <c r="AE357" s="1235"/>
      <c r="AF357" s="1235"/>
      <c r="AG357" s="1233"/>
      <c r="AH357" s="1233"/>
      <c r="AI357" s="1233"/>
      <c r="AJ357" s="1233"/>
      <c r="AK357" s="1233"/>
      <c r="AL357" s="1234">
        <f t="shared" si="21"/>
        <v>0</v>
      </c>
      <c r="AM357" s="1400"/>
      <c r="AN357" s="1237"/>
      <c r="AO357" s="1237"/>
      <c r="AP357" s="1237"/>
      <c r="AQ357" s="1237"/>
      <c r="AR357" s="1237"/>
      <c r="AS357" s="1237"/>
      <c r="AT357" s="1237"/>
      <c r="AU357" s="1237"/>
      <c r="AV357" s="1237"/>
      <c r="AW357" s="1237"/>
      <c r="AX357" s="1237"/>
      <c r="AY357" s="1237"/>
      <c r="AZ357" s="1237"/>
      <c r="BA357" s="1237"/>
      <c r="BB357" s="1237"/>
      <c r="BC357" s="1237"/>
      <c r="BD357" s="1237"/>
      <c r="BE357" s="1237"/>
      <c r="BF357" s="1237"/>
      <c r="BG357" s="1237"/>
      <c r="BH357" s="1237"/>
      <c r="BI357" s="1237"/>
      <c r="BJ357" s="1237"/>
      <c r="BK357" s="1237"/>
      <c r="BL357" s="1237"/>
      <c r="BM357" s="1237"/>
      <c r="BN357" s="1237"/>
      <c r="BO357" s="1237"/>
      <c r="BP357" s="1237"/>
      <c r="BQ357" s="1237"/>
      <c r="BR357" s="1237"/>
      <c r="BS357" s="1237"/>
      <c r="BT357" s="1237"/>
      <c r="BU357" s="1237"/>
      <c r="BV357" s="1237"/>
      <c r="BW357" s="1237"/>
      <c r="BX357" s="1237"/>
      <c r="BY357" s="1237"/>
      <c r="BZ357" s="1237"/>
      <c r="CA357" s="1237"/>
      <c r="CB357" s="1237"/>
      <c r="CC357" s="1237"/>
      <c r="CD357" s="1237"/>
      <c r="CE357" s="1237"/>
      <c r="CF357" s="1237"/>
      <c r="CG357" s="1237"/>
      <c r="CH357" s="1237"/>
      <c r="CI357" s="1237"/>
      <c r="CJ357" s="1239">
        <f t="shared" si="22"/>
        <v>0</v>
      </c>
    </row>
    <row r="358" spans="4:88">
      <c r="D358" s="1223"/>
      <c r="E358" s="1223"/>
      <c r="F358" s="1229"/>
      <c r="G358" s="1223"/>
      <c r="H358" s="1223"/>
      <c r="I358" s="1223"/>
      <c r="J358" s="1223"/>
      <c r="K358" s="1223"/>
      <c r="L358" s="1228"/>
      <c r="M358" s="1223"/>
      <c r="N358" s="1223"/>
      <c r="O358" s="1244"/>
      <c r="P358" s="1223"/>
      <c r="Q358" s="1223"/>
      <c r="R358" s="1223"/>
      <c r="S358" s="1225"/>
      <c r="T358" s="1240"/>
      <c r="U358" s="250"/>
      <c r="V358" s="1400"/>
      <c r="W358" s="1232"/>
      <c r="X358" s="1233"/>
      <c r="Y358" s="1233"/>
      <c r="Z358" s="1233"/>
      <c r="AA358" s="1233"/>
      <c r="AB358" s="1235"/>
      <c r="AC358" s="1233"/>
      <c r="AD358" s="1235"/>
      <c r="AE358" s="1235"/>
      <c r="AF358" s="1235"/>
      <c r="AG358" s="1233"/>
      <c r="AH358" s="1233"/>
      <c r="AI358" s="1233"/>
      <c r="AJ358" s="1233"/>
      <c r="AK358" s="1233"/>
      <c r="AL358" s="1234">
        <f t="shared" si="21"/>
        <v>0</v>
      </c>
      <c r="AM358" s="1400"/>
      <c r="AN358" s="1237"/>
      <c r="AO358" s="1237"/>
      <c r="AP358" s="1237"/>
      <c r="AQ358" s="1237"/>
      <c r="AR358" s="1237"/>
      <c r="AS358" s="1237"/>
      <c r="AT358" s="1237"/>
      <c r="AU358" s="1237"/>
      <c r="AV358" s="1237"/>
      <c r="AW358" s="1237"/>
      <c r="AX358" s="1237"/>
      <c r="AY358" s="1237"/>
      <c r="AZ358" s="1237"/>
      <c r="BA358" s="1237"/>
      <c r="BB358" s="1237"/>
      <c r="BC358" s="1237"/>
      <c r="BD358" s="1237"/>
      <c r="BE358" s="1237"/>
      <c r="BF358" s="1237"/>
      <c r="BG358" s="1237"/>
      <c r="BH358" s="1237"/>
      <c r="BI358" s="1237"/>
      <c r="BJ358" s="1237"/>
      <c r="BK358" s="1237"/>
      <c r="BL358" s="1237"/>
      <c r="BM358" s="1237"/>
      <c r="BN358" s="1237"/>
      <c r="BO358" s="1237"/>
      <c r="BP358" s="1237"/>
      <c r="BQ358" s="1237"/>
      <c r="BR358" s="1237"/>
      <c r="BS358" s="1237"/>
      <c r="BT358" s="1237"/>
      <c r="BU358" s="1237"/>
      <c r="BV358" s="1237"/>
      <c r="BW358" s="1237"/>
      <c r="BX358" s="1237"/>
      <c r="BY358" s="1237"/>
      <c r="BZ358" s="1237"/>
      <c r="CA358" s="1237"/>
      <c r="CB358" s="1237"/>
      <c r="CC358" s="1237"/>
      <c r="CD358" s="1237"/>
      <c r="CE358" s="1237"/>
      <c r="CF358" s="1237"/>
      <c r="CG358" s="1237"/>
      <c r="CH358" s="1237"/>
      <c r="CI358" s="1237"/>
      <c r="CJ358" s="1239">
        <f t="shared" si="22"/>
        <v>0</v>
      </c>
    </row>
    <row r="359" spans="4:88">
      <c r="D359" s="1223"/>
      <c r="E359" s="1223"/>
      <c r="F359" s="1229"/>
      <c r="G359" s="1223"/>
      <c r="H359" s="1223"/>
      <c r="I359" s="1223"/>
      <c r="J359" s="1223"/>
      <c r="K359" s="1223"/>
      <c r="L359" s="1228"/>
      <c r="M359" s="1223"/>
      <c r="N359" s="1223"/>
      <c r="O359" s="1244"/>
      <c r="P359" s="1223"/>
      <c r="Q359" s="1223"/>
      <c r="R359" s="1223"/>
      <c r="S359" s="1225"/>
      <c r="T359" s="1240"/>
      <c r="U359" s="250"/>
      <c r="V359" s="1400"/>
      <c r="W359" s="1232"/>
      <c r="X359" s="1233"/>
      <c r="Y359" s="1233"/>
      <c r="Z359" s="1233"/>
      <c r="AA359" s="1233"/>
      <c r="AB359" s="1235"/>
      <c r="AC359" s="1233"/>
      <c r="AD359" s="1235"/>
      <c r="AE359" s="1235"/>
      <c r="AF359" s="1235"/>
      <c r="AG359" s="1233"/>
      <c r="AH359" s="1233"/>
      <c r="AI359" s="1233"/>
      <c r="AJ359" s="1233"/>
      <c r="AK359" s="1233"/>
      <c r="AL359" s="1234">
        <f t="shared" si="21"/>
        <v>0</v>
      </c>
      <c r="AM359" s="1400"/>
      <c r="AN359" s="1237"/>
      <c r="AO359" s="1237"/>
      <c r="AP359" s="1237"/>
      <c r="AQ359" s="1237"/>
      <c r="AR359" s="1237"/>
      <c r="AS359" s="1237"/>
      <c r="AT359" s="1237"/>
      <c r="AU359" s="1237"/>
      <c r="AV359" s="1237"/>
      <c r="AW359" s="1237"/>
      <c r="AX359" s="1237"/>
      <c r="AY359" s="1237"/>
      <c r="AZ359" s="1237"/>
      <c r="BA359" s="1237"/>
      <c r="BB359" s="1237"/>
      <c r="BC359" s="1237"/>
      <c r="BD359" s="1237"/>
      <c r="BE359" s="1237"/>
      <c r="BF359" s="1237"/>
      <c r="BG359" s="1237"/>
      <c r="BH359" s="1237"/>
      <c r="BI359" s="1237"/>
      <c r="BJ359" s="1237"/>
      <c r="BK359" s="1237"/>
      <c r="BL359" s="1237"/>
      <c r="BM359" s="1237"/>
      <c r="BN359" s="1237"/>
      <c r="BO359" s="1237"/>
      <c r="BP359" s="1237"/>
      <c r="BQ359" s="1237"/>
      <c r="BR359" s="1237"/>
      <c r="BS359" s="1237"/>
      <c r="BT359" s="1237"/>
      <c r="BU359" s="1237"/>
      <c r="BV359" s="1237"/>
      <c r="BW359" s="1237"/>
      <c r="BX359" s="1237"/>
      <c r="BY359" s="1237"/>
      <c r="BZ359" s="1237"/>
      <c r="CA359" s="1237"/>
      <c r="CB359" s="1237"/>
      <c r="CC359" s="1237"/>
      <c r="CD359" s="1237"/>
      <c r="CE359" s="1237"/>
      <c r="CF359" s="1237"/>
      <c r="CG359" s="1237"/>
      <c r="CH359" s="1237"/>
      <c r="CI359" s="1237"/>
      <c r="CJ359" s="1239">
        <f t="shared" si="22"/>
        <v>0</v>
      </c>
    </row>
    <row r="360" spans="4:88">
      <c r="D360" s="1223"/>
      <c r="E360" s="1223"/>
      <c r="F360" s="1229"/>
      <c r="G360" s="1223"/>
      <c r="H360" s="1223"/>
      <c r="I360" s="1223"/>
      <c r="J360" s="1223"/>
      <c r="K360" s="1223"/>
      <c r="L360" s="1228"/>
      <c r="M360" s="1223"/>
      <c r="N360" s="1223"/>
      <c r="O360" s="1244"/>
      <c r="P360" s="1223"/>
      <c r="Q360" s="1223"/>
      <c r="R360" s="1223"/>
      <c r="S360" s="1225"/>
      <c r="T360" s="1240"/>
      <c r="U360" s="250"/>
      <c r="V360" s="1400"/>
      <c r="W360" s="1232"/>
      <c r="X360" s="1233"/>
      <c r="Y360" s="1233"/>
      <c r="Z360" s="1233"/>
      <c r="AA360" s="1233"/>
      <c r="AB360" s="1235"/>
      <c r="AC360" s="1233"/>
      <c r="AD360" s="1235"/>
      <c r="AE360" s="1235"/>
      <c r="AF360" s="1235"/>
      <c r="AG360" s="1233"/>
      <c r="AH360" s="1233"/>
      <c r="AI360" s="1233"/>
      <c r="AJ360" s="1233"/>
      <c r="AK360" s="1233"/>
      <c r="AL360" s="1234">
        <f t="shared" si="21"/>
        <v>0</v>
      </c>
      <c r="AM360" s="1400"/>
      <c r="AN360" s="1237"/>
      <c r="AO360" s="1237"/>
      <c r="AP360" s="1237"/>
      <c r="AQ360" s="1237"/>
      <c r="AR360" s="1237"/>
      <c r="AS360" s="1237"/>
      <c r="AT360" s="1237"/>
      <c r="AU360" s="1237"/>
      <c r="AV360" s="1237"/>
      <c r="AW360" s="1237"/>
      <c r="AX360" s="1237"/>
      <c r="AY360" s="1237"/>
      <c r="AZ360" s="1237"/>
      <c r="BA360" s="1237"/>
      <c r="BB360" s="1237"/>
      <c r="BC360" s="1237"/>
      <c r="BD360" s="1237"/>
      <c r="BE360" s="1237"/>
      <c r="BF360" s="1237"/>
      <c r="BG360" s="1237"/>
      <c r="BH360" s="1237"/>
      <c r="BI360" s="1237"/>
      <c r="BJ360" s="1237"/>
      <c r="BK360" s="1237"/>
      <c r="BL360" s="1237"/>
      <c r="BM360" s="1237"/>
      <c r="BN360" s="1237"/>
      <c r="BO360" s="1237"/>
      <c r="BP360" s="1237"/>
      <c r="BQ360" s="1237"/>
      <c r="BR360" s="1237"/>
      <c r="BS360" s="1237"/>
      <c r="BT360" s="1237"/>
      <c r="BU360" s="1237"/>
      <c r="BV360" s="1237"/>
      <c r="BW360" s="1237"/>
      <c r="BX360" s="1237"/>
      <c r="BY360" s="1237"/>
      <c r="BZ360" s="1237"/>
      <c r="CA360" s="1237"/>
      <c r="CB360" s="1237"/>
      <c r="CC360" s="1237"/>
      <c r="CD360" s="1237"/>
      <c r="CE360" s="1237"/>
      <c r="CF360" s="1237"/>
      <c r="CG360" s="1237"/>
      <c r="CH360" s="1237"/>
      <c r="CI360" s="1237"/>
      <c r="CJ360" s="1239">
        <f t="shared" si="22"/>
        <v>0</v>
      </c>
    </row>
    <row r="361" spans="4:88">
      <c r="D361" s="1223"/>
      <c r="E361" s="1223"/>
      <c r="F361" s="1229"/>
      <c r="G361" s="1223"/>
      <c r="H361" s="1223"/>
      <c r="I361" s="1223"/>
      <c r="J361" s="1223"/>
      <c r="K361" s="1223"/>
      <c r="L361" s="1228"/>
      <c r="M361" s="1223"/>
      <c r="N361" s="1223"/>
      <c r="O361" s="1244"/>
      <c r="P361" s="1223"/>
      <c r="Q361" s="1223"/>
      <c r="R361" s="1223"/>
      <c r="S361" s="1225"/>
      <c r="T361" s="1240"/>
      <c r="U361" s="250"/>
      <c r="V361" s="1400"/>
      <c r="W361" s="1232"/>
      <c r="X361" s="1233"/>
      <c r="Y361" s="1233"/>
      <c r="Z361" s="1233"/>
      <c r="AA361" s="1233"/>
      <c r="AB361" s="1235"/>
      <c r="AC361" s="1233"/>
      <c r="AD361" s="1235"/>
      <c r="AE361" s="1235"/>
      <c r="AF361" s="1235"/>
      <c r="AG361" s="1233"/>
      <c r="AH361" s="1233"/>
      <c r="AI361" s="1233"/>
      <c r="AJ361" s="1233"/>
      <c r="AK361" s="1233"/>
      <c r="AL361" s="1234">
        <f t="shared" si="21"/>
        <v>0</v>
      </c>
      <c r="AM361" s="1400"/>
      <c r="AN361" s="1237"/>
      <c r="AO361" s="1237"/>
      <c r="AP361" s="1237"/>
      <c r="AQ361" s="1237"/>
      <c r="AR361" s="1237"/>
      <c r="AS361" s="1237"/>
      <c r="AT361" s="1237"/>
      <c r="AU361" s="1237"/>
      <c r="AV361" s="1237"/>
      <c r="AW361" s="1237"/>
      <c r="AX361" s="1237"/>
      <c r="AY361" s="1237"/>
      <c r="AZ361" s="1237"/>
      <c r="BA361" s="1237"/>
      <c r="BB361" s="1237"/>
      <c r="BC361" s="1237"/>
      <c r="BD361" s="1237"/>
      <c r="BE361" s="1237"/>
      <c r="BF361" s="1237"/>
      <c r="BG361" s="1237"/>
      <c r="BH361" s="1237"/>
      <c r="BI361" s="1237"/>
      <c r="BJ361" s="1237"/>
      <c r="BK361" s="1237"/>
      <c r="BL361" s="1237"/>
      <c r="BM361" s="1237"/>
      <c r="BN361" s="1237"/>
      <c r="BO361" s="1237"/>
      <c r="BP361" s="1237"/>
      <c r="BQ361" s="1237"/>
      <c r="BR361" s="1237"/>
      <c r="BS361" s="1237"/>
      <c r="BT361" s="1237"/>
      <c r="BU361" s="1237"/>
      <c r="BV361" s="1237"/>
      <c r="BW361" s="1237"/>
      <c r="BX361" s="1237"/>
      <c r="BY361" s="1237"/>
      <c r="BZ361" s="1237"/>
      <c r="CA361" s="1237"/>
      <c r="CB361" s="1237"/>
      <c r="CC361" s="1237"/>
      <c r="CD361" s="1237"/>
      <c r="CE361" s="1237"/>
      <c r="CF361" s="1237"/>
      <c r="CG361" s="1237"/>
      <c r="CH361" s="1237"/>
      <c r="CI361" s="1237"/>
      <c r="CJ361" s="1239">
        <f t="shared" si="22"/>
        <v>0</v>
      </c>
    </row>
    <row r="362" spans="4:88">
      <c r="D362" s="1223"/>
      <c r="E362" s="1223"/>
      <c r="F362" s="1229"/>
      <c r="G362" s="1223"/>
      <c r="H362" s="1223"/>
      <c r="I362" s="1223"/>
      <c r="J362" s="1223"/>
      <c r="K362" s="1223"/>
      <c r="L362" s="1228"/>
      <c r="M362" s="1223"/>
      <c r="N362" s="1223"/>
      <c r="O362" s="1244"/>
      <c r="P362" s="1223"/>
      <c r="Q362" s="1223"/>
      <c r="R362" s="1223"/>
      <c r="S362" s="1225"/>
      <c r="T362" s="1240"/>
      <c r="U362" s="250"/>
      <c r="V362" s="1400"/>
      <c r="W362" s="1232"/>
      <c r="X362" s="1233"/>
      <c r="Y362" s="1233"/>
      <c r="Z362" s="1233"/>
      <c r="AA362" s="1233"/>
      <c r="AB362" s="1235"/>
      <c r="AC362" s="1233"/>
      <c r="AD362" s="1235"/>
      <c r="AE362" s="1235"/>
      <c r="AF362" s="1235"/>
      <c r="AG362" s="1233"/>
      <c r="AH362" s="1233"/>
      <c r="AI362" s="1233"/>
      <c r="AJ362" s="1233"/>
      <c r="AK362" s="1233"/>
      <c r="AL362" s="1234">
        <f t="shared" si="21"/>
        <v>0</v>
      </c>
      <c r="AM362" s="1400"/>
      <c r="AN362" s="1237"/>
      <c r="AO362" s="1237"/>
      <c r="AP362" s="1237"/>
      <c r="AQ362" s="1237"/>
      <c r="AR362" s="1237"/>
      <c r="AS362" s="1237"/>
      <c r="AT362" s="1237"/>
      <c r="AU362" s="1237"/>
      <c r="AV362" s="1237"/>
      <c r="AW362" s="1237"/>
      <c r="AX362" s="1237"/>
      <c r="AY362" s="1237"/>
      <c r="AZ362" s="1237"/>
      <c r="BA362" s="1237"/>
      <c r="BB362" s="1237"/>
      <c r="BC362" s="1237"/>
      <c r="BD362" s="1237"/>
      <c r="BE362" s="1237"/>
      <c r="BF362" s="1237"/>
      <c r="BG362" s="1237"/>
      <c r="BH362" s="1237"/>
      <c r="BI362" s="1237"/>
      <c r="BJ362" s="1237"/>
      <c r="BK362" s="1237"/>
      <c r="BL362" s="1237"/>
      <c r="BM362" s="1237"/>
      <c r="BN362" s="1237"/>
      <c r="BO362" s="1237"/>
      <c r="BP362" s="1237"/>
      <c r="BQ362" s="1237"/>
      <c r="BR362" s="1237"/>
      <c r="BS362" s="1237"/>
      <c r="BT362" s="1237"/>
      <c r="BU362" s="1237"/>
      <c r="BV362" s="1237"/>
      <c r="BW362" s="1237"/>
      <c r="BX362" s="1237"/>
      <c r="BY362" s="1237"/>
      <c r="BZ362" s="1237"/>
      <c r="CA362" s="1237"/>
      <c r="CB362" s="1237"/>
      <c r="CC362" s="1237"/>
      <c r="CD362" s="1237"/>
      <c r="CE362" s="1237"/>
      <c r="CF362" s="1237"/>
      <c r="CG362" s="1237"/>
      <c r="CH362" s="1237"/>
      <c r="CI362" s="1237"/>
      <c r="CJ362" s="1239">
        <f t="shared" si="22"/>
        <v>0</v>
      </c>
    </row>
    <row r="363" spans="4:88">
      <c r="D363" s="1223"/>
      <c r="E363" s="1223"/>
      <c r="F363" s="1229"/>
      <c r="G363" s="1223"/>
      <c r="H363" s="1223"/>
      <c r="I363" s="1223"/>
      <c r="J363" s="1223"/>
      <c r="K363" s="1223"/>
      <c r="L363" s="1228"/>
      <c r="M363" s="1223"/>
      <c r="N363" s="1223"/>
      <c r="O363" s="1244"/>
      <c r="P363" s="1223"/>
      <c r="Q363" s="1223"/>
      <c r="R363" s="1223"/>
      <c r="S363" s="1225"/>
      <c r="T363" s="1240"/>
      <c r="U363" s="250"/>
      <c r="V363" s="1400"/>
      <c r="W363" s="1232"/>
      <c r="X363" s="1233"/>
      <c r="Y363" s="1233"/>
      <c r="Z363" s="1233"/>
      <c r="AA363" s="1233"/>
      <c r="AB363" s="1235"/>
      <c r="AC363" s="1233"/>
      <c r="AD363" s="1235"/>
      <c r="AE363" s="1235"/>
      <c r="AF363" s="1235"/>
      <c r="AG363" s="1233"/>
      <c r="AH363" s="1233"/>
      <c r="AI363" s="1233"/>
      <c r="AJ363" s="1233"/>
      <c r="AK363" s="1233"/>
      <c r="AL363" s="1234">
        <f t="shared" si="21"/>
        <v>0</v>
      </c>
      <c r="AM363" s="1400"/>
      <c r="AN363" s="1237"/>
      <c r="AO363" s="1237"/>
      <c r="AP363" s="1237"/>
      <c r="AQ363" s="1237"/>
      <c r="AR363" s="1237"/>
      <c r="AS363" s="1237"/>
      <c r="AT363" s="1237"/>
      <c r="AU363" s="1237"/>
      <c r="AV363" s="1237"/>
      <c r="AW363" s="1237"/>
      <c r="AX363" s="1237"/>
      <c r="AY363" s="1237"/>
      <c r="AZ363" s="1237"/>
      <c r="BA363" s="1237"/>
      <c r="BB363" s="1237"/>
      <c r="BC363" s="1237"/>
      <c r="BD363" s="1237"/>
      <c r="BE363" s="1237"/>
      <c r="BF363" s="1237"/>
      <c r="BG363" s="1237"/>
      <c r="BH363" s="1237"/>
      <c r="BI363" s="1237"/>
      <c r="BJ363" s="1237"/>
      <c r="BK363" s="1237"/>
      <c r="BL363" s="1237"/>
      <c r="BM363" s="1237"/>
      <c r="BN363" s="1237"/>
      <c r="BO363" s="1237"/>
      <c r="BP363" s="1237"/>
      <c r="BQ363" s="1237"/>
      <c r="BR363" s="1237"/>
      <c r="BS363" s="1237"/>
      <c r="BT363" s="1237"/>
      <c r="BU363" s="1237"/>
      <c r="BV363" s="1237"/>
      <c r="BW363" s="1237"/>
      <c r="BX363" s="1237"/>
      <c r="BY363" s="1237"/>
      <c r="BZ363" s="1237"/>
      <c r="CA363" s="1237"/>
      <c r="CB363" s="1237"/>
      <c r="CC363" s="1237"/>
      <c r="CD363" s="1237"/>
      <c r="CE363" s="1237"/>
      <c r="CF363" s="1237"/>
      <c r="CG363" s="1237"/>
      <c r="CH363" s="1237"/>
      <c r="CI363" s="1237"/>
      <c r="CJ363" s="1239">
        <f t="shared" si="22"/>
        <v>0</v>
      </c>
    </row>
    <row r="364" spans="4:88">
      <c r="D364" s="1223"/>
      <c r="E364" s="1223"/>
      <c r="F364" s="1229"/>
      <c r="G364" s="1223"/>
      <c r="H364" s="1223"/>
      <c r="I364" s="1223"/>
      <c r="J364" s="1223"/>
      <c r="K364" s="1223"/>
      <c r="L364" s="1228"/>
      <c r="M364" s="1223"/>
      <c r="N364" s="1223"/>
      <c r="O364" s="1244"/>
      <c r="P364" s="1223"/>
      <c r="Q364" s="1223"/>
      <c r="R364" s="1223"/>
      <c r="S364" s="1225"/>
      <c r="T364" s="1240"/>
      <c r="U364" s="250"/>
      <c r="V364" s="1400"/>
      <c r="W364" s="1232"/>
      <c r="X364" s="1233"/>
      <c r="Y364" s="1233"/>
      <c r="Z364" s="1233"/>
      <c r="AA364" s="1233"/>
      <c r="AB364" s="1235"/>
      <c r="AC364" s="1233"/>
      <c r="AD364" s="1235"/>
      <c r="AE364" s="1235"/>
      <c r="AF364" s="1235"/>
      <c r="AG364" s="1233"/>
      <c r="AH364" s="1233"/>
      <c r="AI364" s="1233"/>
      <c r="AJ364" s="1233"/>
      <c r="AK364" s="1233"/>
      <c r="AL364" s="1234">
        <f t="shared" si="21"/>
        <v>0</v>
      </c>
      <c r="AM364" s="1400"/>
      <c r="AN364" s="1237"/>
      <c r="AO364" s="1237"/>
      <c r="AP364" s="1237"/>
      <c r="AQ364" s="1237"/>
      <c r="AR364" s="1237"/>
      <c r="AS364" s="1237"/>
      <c r="AT364" s="1237"/>
      <c r="AU364" s="1237"/>
      <c r="AV364" s="1237"/>
      <c r="AW364" s="1237"/>
      <c r="AX364" s="1237"/>
      <c r="AY364" s="1237"/>
      <c r="AZ364" s="1237"/>
      <c r="BA364" s="1237"/>
      <c r="BB364" s="1237"/>
      <c r="BC364" s="1237"/>
      <c r="BD364" s="1237"/>
      <c r="BE364" s="1237"/>
      <c r="BF364" s="1237"/>
      <c r="BG364" s="1237"/>
      <c r="BH364" s="1237"/>
      <c r="BI364" s="1237"/>
      <c r="BJ364" s="1237"/>
      <c r="BK364" s="1237"/>
      <c r="BL364" s="1237"/>
      <c r="BM364" s="1237"/>
      <c r="BN364" s="1237"/>
      <c r="BO364" s="1237"/>
      <c r="BP364" s="1237"/>
      <c r="BQ364" s="1237"/>
      <c r="BR364" s="1237"/>
      <c r="BS364" s="1237"/>
      <c r="BT364" s="1237"/>
      <c r="BU364" s="1237"/>
      <c r="BV364" s="1237"/>
      <c r="BW364" s="1237"/>
      <c r="BX364" s="1237"/>
      <c r="BY364" s="1237"/>
      <c r="BZ364" s="1237"/>
      <c r="CA364" s="1237"/>
      <c r="CB364" s="1237"/>
      <c r="CC364" s="1237"/>
      <c r="CD364" s="1237"/>
      <c r="CE364" s="1237"/>
      <c r="CF364" s="1237"/>
      <c r="CG364" s="1237"/>
      <c r="CH364" s="1237"/>
      <c r="CI364" s="1237"/>
      <c r="CJ364" s="1239">
        <f t="shared" si="22"/>
        <v>0</v>
      </c>
    </row>
    <row r="365" spans="4:88">
      <c r="D365" s="1223"/>
      <c r="E365" s="1223"/>
      <c r="F365" s="1229"/>
      <c r="G365" s="1223"/>
      <c r="H365" s="1223"/>
      <c r="I365" s="1223"/>
      <c r="J365" s="1223"/>
      <c r="K365" s="1223"/>
      <c r="L365" s="1228"/>
      <c r="M365" s="1223"/>
      <c r="N365" s="1223"/>
      <c r="O365" s="1244"/>
      <c r="P365" s="1223"/>
      <c r="Q365" s="1223"/>
      <c r="R365" s="1223"/>
      <c r="S365" s="1225"/>
      <c r="T365" s="1240"/>
      <c r="U365" s="250"/>
      <c r="V365" s="1400"/>
      <c r="W365" s="1232"/>
      <c r="X365" s="1233"/>
      <c r="Y365" s="1233"/>
      <c r="Z365" s="1233"/>
      <c r="AA365" s="1233"/>
      <c r="AB365" s="1235"/>
      <c r="AC365" s="1233"/>
      <c r="AD365" s="1235"/>
      <c r="AE365" s="1235"/>
      <c r="AF365" s="1235"/>
      <c r="AG365" s="1233"/>
      <c r="AH365" s="1233"/>
      <c r="AI365" s="1233"/>
      <c r="AJ365" s="1233"/>
      <c r="AK365" s="1233"/>
      <c r="AL365" s="1234">
        <f t="shared" si="21"/>
        <v>0</v>
      </c>
      <c r="AM365" s="1400"/>
      <c r="AN365" s="1237"/>
      <c r="AO365" s="1237"/>
      <c r="AP365" s="1237"/>
      <c r="AQ365" s="1237"/>
      <c r="AR365" s="1237"/>
      <c r="AS365" s="1237"/>
      <c r="AT365" s="1237"/>
      <c r="AU365" s="1237"/>
      <c r="AV365" s="1237"/>
      <c r="AW365" s="1237"/>
      <c r="AX365" s="1237"/>
      <c r="AY365" s="1237"/>
      <c r="AZ365" s="1237"/>
      <c r="BA365" s="1237"/>
      <c r="BB365" s="1237"/>
      <c r="BC365" s="1237"/>
      <c r="BD365" s="1237"/>
      <c r="BE365" s="1237"/>
      <c r="BF365" s="1237"/>
      <c r="BG365" s="1237"/>
      <c r="BH365" s="1237"/>
      <c r="BI365" s="1237"/>
      <c r="BJ365" s="1237"/>
      <c r="BK365" s="1237"/>
      <c r="BL365" s="1237"/>
      <c r="BM365" s="1237"/>
      <c r="BN365" s="1237"/>
      <c r="BO365" s="1237"/>
      <c r="BP365" s="1237"/>
      <c r="BQ365" s="1237"/>
      <c r="BR365" s="1237"/>
      <c r="BS365" s="1237"/>
      <c r="BT365" s="1237"/>
      <c r="BU365" s="1237"/>
      <c r="BV365" s="1237"/>
      <c r="BW365" s="1237"/>
      <c r="BX365" s="1237"/>
      <c r="BY365" s="1237"/>
      <c r="BZ365" s="1237"/>
      <c r="CA365" s="1237"/>
      <c r="CB365" s="1237"/>
      <c r="CC365" s="1237"/>
      <c r="CD365" s="1237"/>
      <c r="CE365" s="1237"/>
      <c r="CF365" s="1237"/>
      <c r="CG365" s="1237"/>
      <c r="CH365" s="1237"/>
      <c r="CI365" s="1237"/>
      <c r="CJ365" s="1239">
        <f t="shared" si="22"/>
        <v>0</v>
      </c>
    </row>
    <row r="366" spans="4:88">
      <c r="D366" s="1223"/>
      <c r="E366" s="1223"/>
      <c r="F366" s="1229"/>
      <c r="G366" s="1223"/>
      <c r="H366" s="1223"/>
      <c r="I366" s="1223"/>
      <c r="J366" s="1223"/>
      <c r="K366" s="1223"/>
      <c r="L366" s="1228"/>
      <c r="M366" s="1223"/>
      <c r="N366" s="1223"/>
      <c r="O366" s="1244"/>
      <c r="P366" s="1223"/>
      <c r="Q366" s="1223"/>
      <c r="R366" s="1223"/>
      <c r="S366" s="1225"/>
      <c r="T366" s="1240"/>
      <c r="U366" s="250"/>
      <c r="V366" s="1400"/>
      <c r="W366" s="1232"/>
      <c r="X366" s="1233"/>
      <c r="Y366" s="1233"/>
      <c r="Z366" s="1233"/>
      <c r="AA366" s="1233"/>
      <c r="AB366" s="1235"/>
      <c r="AC366" s="1233"/>
      <c r="AD366" s="1235"/>
      <c r="AE366" s="1235"/>
      <c r="AF366" s="1235"/>
      <c r="AG366" s="1233"/>
      <c r="AH366" s="1233"/>
      <c r="AI366" s="1233"/>
      <c r="AJ366" s="1233"/>
      <c r="AK366" s="1233"/>
      <c r="AL366" s="1234">
        <f t="shared" si="21"/>
        <v>0</v>
      </c>
      <c r="AM366" s="1400"/>
      <c r="AN366" s="1237"/>
      <c r="AO366" s="1237"/>
      <c r="AP366" s="1237"/>
      <c r="AQ366" s="1237"/>
      <c r="AR366" s="1237"/>
      <c r="AS366" s="1237"/>
      <c r="AT366" s="1237"/>
      <c r="AU366" s="1237"/>
      <c r="AV366" s="1237"/>
      <c r="AW366" s="1237"/>
      <c r="AX366" s="1237"/>
      <c r="AY366" s="1237"/>
      <c r="AZ366" s="1237"/>
      <c r="BA366" s="1237"/>
      <c r="BB366" s="1237"/>
      <c r="BC366" s="1237"/>
      <c r="BD366" s="1237"/>
      <c r="BE366" s="1237"/>
      <c r="BF366" s="1237"/>
      <c r="BG366" s="1237"/>
      <c r="BH366" s="1237"/>
      <c r="BI366" s="1237"/>
      <c r="BJ366" s="1237"/>
      <c r="BK366" s="1237"/>
      <c r="BL366" s="1237"/>
      <c r="BM366" s="1237"/>
      <c r="BN366" s="1237"/>
      <c r="BO366" s="1237"/>
      <c r="BP366" s="1237"/>
      <c r="BQ366" s="1237"/>
      <c r="BR366" s="1237"/>
      <c r="BS366" s="1237"/>
      <c r="BT366" s="1237"/>
      <c r="BU366" s="1237"/>
      <c r="BV366" s="1237"/>
      <c r="BW366" s="1237"/>
      <c r="BX366" s="1237"/>
      <c r="BY366" s="1237"/>
      <c r="BZ366" s="1237"/>
      <c r="CA366" s="1237"/>
      <c r="CB366" s="1237"/>
      <c r="CC366" s="1237"/>
      <c r="CD366" s="1237"/>
      <c r="CE366" s="1237"/>
      <c r="CF366" s="1237"/>
      <c r="CG366" s="1237"/>
      <c r="CH366" s="1237"/>
      <c r="CI366" s="1237"/>
      <c r="CJ366" s="1239">
        <f t="shared" si="22"/>
        <v>0</v>
      </c>
    </row>
    <row r="367" spans="4:88">
      <c r="D367" s="1223"/>
      <c r="E367" s="1223"/>
      <c r="F367" s="1229"/>
      <c r="G367" s="1223"/>
      <c r="H367" s="1223"/>
      <c r="I367" s="1223"/>
      <c r="J367" s="1223"/>
      <c r="K367" s="1223"/>
      <c r="L367" s="1228"/>
      <c r="M367" s="1223"/>
      <c r="N367" s="1223"/>
      <c r="O367" s="1244"/>
      <c r="P367" s="1223"/>
      <c r="Q367" s="1223"/>
      <c r="R367" s="1223"/>
      <c r="S367" s="1225"/>
      <c r="T367" s="1240"/>
      <c r="U367" s="250"/>
      <c r="V367" s="1400"/>
      <c r="W367" s="1232"/>
      <c r="X367" s="1233"/>
      <c r="Y367" s="1233"/>
      <c r="Z367" s="1233"/>
      <c r="AA367" s="1233"/>
      <c r="AB367" s="1235"/>
      <c r="AC367" s="1233"/>
      <c r="AD367" s="1235"/>
      <c r="AE367" s="1235"/>
      <c r="AF367" s="1235"/>
      <c r="AG367" s="1233"/>
      <c r="AH367" s="1233"/>
      <c r="AI367" s="1233"/>
      <c r="AJ367" s="1233"/>
      <c r="AK367" s="1233"/>
      <c r="AL367" s="1234">
        <f t="shared" si="21"/>
        <v>0</v>
      </c>
      <c r="AM367" s="1400"/>
      <c r="AN367" s="1237"/>
      <c r="AO367" s="1237"/>
      <c r="AP367" s="1237"/>
      <c r="AQ367" s="1237"/>
      <c r="AR367" s="1237"/>
      <c r="AS367" s="1237"/>
      <c r="AT367" s="1237"/>
      <c r="AU367" s="1237"/>
      <c r="AV367" s="1237"/>
      <c r="AW367" s="1237"/>
      <c r="AX367" s="1237"/>
      <c r="AY367" s="1237"/>
      <c r="AZ367" s="1237"/>
      <c r="BA367" s="1237"/>
      <c r="BB367" s="1237"/>
      <c r="BC367" s="1237"/>
      <c r="BD367" s="1237"/>
      <c r="BE367" s="1237"/>
      <c r="BF367" s="1237"/>
      <c r="BG367" s="1237"/>
      <c r="BH367" s="1237"/>
      <c r="BI367" s="1237"/>
      <c r="BJ367" s="1237"/>
      <c r="BK367" s="1237"/>
      <c r="BL367" s="1237"/>
      <c r="BM367" s="1237"/>
      <c r="BN367" s="1237"/>
      <c r="BO367" s="1237"/>
      <c r="BP367" s="1237"/>
      <c r="BQ367" s="1237"/>
      <c r="BR367" s="1237"/>
      <c r="BS367" s="1237"/>
      <c r="BT367" s="1237"/>
      <c r="BU367" s="1237"/>
      <c r="BV367" s="1237"/>
      <c r="BW367" s="1237"/>
      <c r="BX367" s="1237"/>
      <c r="BY367" s="1237"/>
      <c r="BZ367" s="1237"/>
      <c r="CA367" s="1237"/>
      <c r="CB367" s="1237"/>
      <c r="CC367" s="1237"/>
      <c r="CD367" s="1237"/>
      <c r="CE367" s="1237"/>
      <c r="CF367" s="1237"/>
      <c r="CG367" s="1237"/>
      <c r="CH367" s="1237"/>
      <c r="CI367" s="1237"/>
      <c r="CJ367" s="1239">
        <f t="shared" si="22"/>
        <v>0</v>
      </c>
    </row>
    <row r="368" spans="4:88">
      <c r="D368" s="1223"/>
      <c r="E368" s="1223"/>
      <c r="F368" s="1229"/>
      <c r="G368" s="1223"/>
      <c r="H368" s="1223"/>
      <c r="I368" s="1223"/>
      <c r="J368" s="1223"/>
      <c r="K368" s="1223"/>
      <c r="L368" s="1228"/>
      <c r="M368" s="1223"/>
      <c r="N368" s="1223"/>
      <c r="O368" s="1244"/>
      <c r="P368" s="1223"/>
      <c r="Q368" s="1223"/>
      <c r="R368" s="1223"/>
      <c r="S368" s="1225"/>
      <c r="T368" s="1240"/>
      <c r="U368" s="250"/>
      <c r="V368" s="1400"/>
      <c r="W368" s="1232"/>
      <c r="X368" s="1233"/>
      <c r="Y368" s="1233"/>
      <c r="Z368" s="1233"/>
      <c r="AA368" s="1233"/>
      <c r="AB368" s="1235"/>
      <c r="AC368" s="1233"/>
      <c r="AD368" s="1235"/>
      <c r="AE368" s="1235"/>
      <c r="AF368" s="1235"/>
      <c r="AG368" s="1233"/>
      <c r="AH368" s="1233"/>
      <c r="AI368" s="1233"/>
      <c r="AJ368" s="1233"/>
      <c r="AK368" s="1233"/>
      <c r="AL368" s="1234">
        <f t="shared" si="21"/>
        <v>0</v>
      </c>
      <c r="AM368" s="1400"/>
      <c r="AN368" s="1237"/>
      <c r="AO368" s="1237"/>
      <c r="AP368" s="1237"/>
      <c r="AQ368" s="1237"/>
      <c r="AR368" s="1237"/>
      <c r="AS368" s="1237"/>
      <c r="AT368" s="1237"/>
      <c r="AU368" s="1237"/>
      <c r="AV368" s="1237"/>
      <c r="AW368" s="1237"/>
      <c r="AX368" s="1237"/>
      <c r="AY368" s="1237"/>
      <c r="AZ368" s="1237"/>
      <c r="BA368" s="1237"/>
      <c r="BB368" s="1237"/>
      <c r="BC368" s="1237"/>
      <c r="BD368" s="1237"/>
      <c r="BE368" s="1237"/>
      <c r="BF368" s="1237"/>
      <c r="BG368" s="1237"/>
      <c r="BH368" s="1237"/>
      <c r="BI368" s="1237"/>
      <c r="BJ368" s="1237"/>
      <c r="BK368" s="1237"/>
      <c r="BL368" s="1237"/>
      <c r="BM368" s="1237"/>
      <c r="BN368" s="1237"/>
      <c r="BO368" s="1237"/>
      <c r="BP368" s="1237"/>
      <c r="BQ368" s="1237"/>
      <c r="BR368" s="1237"/>
      <c r="BS368" s="1237"/>
      <c r="BT368" s="1237"/>
      <c r="BU368" s="1237"/>
      <c r="BV368" s="1237"/>
      <c r="BW368" s="1237"/>
      <c r="BX368" s="1237"/>
      <c r="BY368" s="1237"/>
      <c r="BZ368" s="1237"/>
      <c r="CA368" s="1237"/>
      <c r="CB368" s="1237"/>
      <c r="CC368" s="1237"/>
      <c r="CD368" s="1237"/>
      <c r="CE368" s="1237"/>
      <c r="CF368" s="1237"/>
      <c r="CG368" s="1237"/>
      <c r="CH368" s="1237"/>
      <c r="CI368" s="1237"/>
      <c r="CJ368" s="1239">
        <f t="shared" si="22"/>
        <v>0</v>
      </c>
    </row>
    <row r="369" spans="4:88">
      <c r="D369" s="1223"/>
      <c r="E369" s="1223"/>
      <c r="F369" s="1229"/>
      <c r="G369" s="1223"/>
      <c r="H369" s="1223"/>
      <c r="I369" s="1223"/>
      <c r="J369" s="1223"/>
      <c r="K369" s="1223"/>
      <c r="L369" s="1228"/>
      <c r="M369" s="1223"/>
      <c r="N369" s="1223"/>
      <c r="O369" s="1244"/>
      <c r="P369" s="1223"/>
      <c r="Q369" s="1223"/>
      <c r="R369" s="1223"/>
      <c r="S369" s="1225"/>
      <c r="T369" s="1240"/>
      <c r="U369" s="250"/>
      <c r="V369" s="1400"/>
      <c r="W369" s="1232"/>
      <c r="X369" s="1233"/>
      <c r="Y369" s="1233"/>
      <c r="Z369" s="1233"/>
      <c r="AA369" s="1233"/>
      <c r="AB369" s="1235"/>
      <c r="AC369" s="1233"/>
      <c r="AD369" s="1235"/>
      <c r="AE369" s="1235"/>
      <c r="AF369" s="1235"/>
      <c r="AG369" s="1233"/>
      <c r="AH369" s="1233"/>
      <c r="AI369" s="1233"/>
      <c r="AJ369" s="1233"/>
      <c r="AK369" s="1233"/>
      <c r="AL369" s="1234">
        <f t="shared" si="21"/>
        <v>0</v>
      </c>
      <c r="AM369" s="1400"/>
      <c r="AN369" s="1237"/>
      <c r="AO369" s="1237"/>
      <c r="AP369" s="1237"/>
      <c r="AQ369" s="1237"/>
      <c r="AR369" s="1237"/>
      <c r="AS369" s="1237"/>
      <c r="AT369" s="1237"/>
      <c r="AU369" s="1237"/>
      <c r="AV369" s="1237"/>
      <c r="AW369" s="1237"/>
      <c r="AX369" s="1237"/>
      <c r="AY369" s="1237"/>
      <c r="AZ369" s="1237"/>
      <c r="BA369" s="1237"/>
      <c r="BB369" s="1237"/>
      <c r="BC369" s="1237"/>
      <c r="BD369" s="1237"/>
      <c r="BE369" s="1237"/>
      <c r="BF369" s="1237"/>
      <c r="BG369" s="1237"/>
      <c r="BH369" s="1237"/>
      <c r="BI369" s="1237"/>
      <c r="BJ369" s="1237"/>
      <c r="BK369" s="1237"/>
      <c r="BL369" s="1237"/>
      <c r="BM369" s="1237"/>
      <c r="BN369" s="1237"/>
      <c r="BO369" s="1237"/>
      <c r="BP369" s="1237"/>
      <c r="BQ369" s="1237"/>
      <c r="BR369" s="1237"/>
      <c r="BS369" s="1237"/>
      <c r="BT369" s="1237"/>
      <c r="BU369" s="1237"/>
      <c r="BV369" s="1237"/>
      <c r="BW369" s="1237"/>
      <c r="BX369" s="1237"/>
      <c r="BY369" s="1237"/>
      <c r="BZ369" s="1237"/>
      <c r="CA369" s="1237"/>
      <c r="CB369" s="1237"/>
      <c r="CC369" s="1237"/>
      <c r="CD369" s="1237"/>
      <c r="CE369" s="1237"/>
      <c r="CF369" s="1237"/>
      <c r="CG369" s="1237"/>
      <c r="CH369" s="1237"/>
      <c r="CI369" s="1237"/>
      <c r="CJ369" s="1239">
        <f t="shared" si="22"/>
        <v>0</v>
      </c>
    </row>
    <row r="370" spans="4:88">
      <c r="D370" s="1223"/>
      <c r="E370" s="1223"/>
      <c r="F370" s="1229"/>
      <c r="G370" s="1223"/>
      <c r="H370" s="1223"/>
      <c r="I370" s="1223"/>
      <c r="J370" s="1223"/>
      <c r="K370" s="1223"/>
      <c r="L370" s="1228"/>
      <c r="M370" s="1223"/>
      <c r="N370" s="1223"/>
      <c r="O370" s="1244"/>
      <c r="P370" s="1223"/>
      <c r="Q370" s="1223"/>
      <c r="R370" s="1223"/>
      <c r="S370" s="1225"/>
      <c r="T370" s="1240"/>
      <c r="U370" s="250"/>
      <c r="V370" s="1400"/>
      <c r="W370" s="1232"/>
      <c r="X370" s="1233"/>
      <c r="Y370" s="1233"/>
      <c r="Z370" s="1233"/>
      <c r="AA370" s="1233"/>
      <c r="AB370" s="1235"/>
      <c r="AC370" s="1233"/>
      <c r="AD370" s="1235"/>
      <c r="AE370" s="1235"/>
      <c r="AF370" s="1235"/>
      <c r="AG370" s="1233"/>
      <c r="AH370" s="1233"/>
      <c r="AI370" s="1233"/>
      <c r="AJ370" s="1233"/>
      <c r="AK370" s="1233"/>
      <c r="AL370" s="1234">
        <f t="shared" si="21"/>
        <v>0</v>
      </c>
      <c r="AM370" s="1400"/>
      <c r="AN370" s="1237"/>
      <c r="AO370" s="1237"/>
      <c r="AP370" s="1237"/>
      <c r="AQ370" s="1237"/>
      <c r="AR370" s="1237"/>
      <c r="AS370" s="1237"/>
      <c r="AT370" s="1237"/>
      <c r="AU370" s="1237"/>
      <c r="AV370" s="1237"/>
      <c r="AW370" s="1237"/>
      <c r="AX370" s="1237"/>
      <c r="AY370" s="1237"/>
      <c r="AZ370" s="1237"/>
      <c r="BA370" s="1237"/>
      <c r="BB370" s="1237"/>
      <c r="BC370" s="1237"/>
      <c r="BD370" s="1237"/>
      <c r="BE370" s="1237"/>
      <c r="BF370" s="1237"/>
      <c r="BG370" s="1237"/>
      <c r="BH370" s="1237"/>
      <c r="BI370" s="1237"/>
      <c r="BJ370" s="1237"/>
      <c r="BK370" s="1237"/>
      <c r="BL370" s="1237"/>
      <c r="BM370" s="1237"/>
      <c r="BN370" s="1237"/>
      <c r="BO370" s="1237"/>
      <c r="BP370" s="1237"/>
      <c r="BQ370" s="1237"/>
      <c r="BR370" s="1237"/>
      <c r="BS370" s="1237"/>
      <c r="BT370" s="1237"/>
      <c r="BU370" s="1237"/>
      <c r="BV370" s="1237"/>
      <c r="BW370" s="1237"/>
      <c r="BX370" s="1237"/>
      <c r="BY370" s="1237"/>
      <c r="BZ370" s="1237"/>
      <c r="CA370" s="1237"/>
      <c r="CB370" s="1237"/>
      <c r="CC370" s="1237"/>
      <c r="CD370" s="1237"/>
      <c r="CE370" s="1237"/>
      <c r="CF370" s="1237"/>
      <c r="CG370" s="1237"/>
      <c r="CH370" s="1237"/>
      <c r="CI370" s="1237"/>
      <c r="CJ370" s="1239">
        <f t="shared" si="22"/>
        <v>0</v>
      </c>
    </row>
    <row r="371" spans="4:88">
      <c r="D371" s="1223"/>
      <c r="E371" s="1223"/>
      <c r="F371" s="1229"/>
      <c r="G371" s="1223"/>
      <c r="H371" s="1223"/>
      <c r="I371" s="1223"/>
      <c r="J371" s="1223"/>
      <c r="K371" s="1223"/>
      <c r="L371" s="1228"/>
      <c r="M371" s="1223"/>
      <c r="N371" s="1223"/>
      <c r="O371" s="1244"/>
      <c r="P371" s="1223"/>
      <c r="Q371" s="1223"/>
      <c r="R371" s="1223"/>
      <c r="S371" s="1225"/>
      <c r="T371" s="1240"/>
      <c r="U371" s="250"/>
      <c r="V371" s="1400"/>
      <c r="W371" s="1232"/>
      <c r="X371" s="1233"/>
      <c r="Y371" s="1233"/>
      <c r="Z371" s="1233"/>
      <c r="AA371" s="1233"/>
      <c r="AB371" s="1235"/>
      <c r="AC371" s="1233"/>
      <c r="AD371" s="1235"/>
      <c r="AE371" s="1235"/>
      <c r="AF371" s="1235"/>
      <c r="AG371" s="1233"/>
      <c r="AH371" s="1233"/>
      <c r="AI371" s="1233"/>
      <c r="AJ371" s="1233"/>
      <c r="AK371" s="1233"/>
      <c r="AL371" s="1234">
        <f t="shared" si="21"/>
        <v>0</v>
      </c>
      <c r="AM371" s="1400"/>
      <c r="AN371" s="1237"/>
      <c r="AO371" s="1237"/>
      <c r="AP371" s="1237"/>
      <c r="AQ371" s="1237"/>
      <c r="AR371" s="1237"/>
      <c r="AS371" s="1237"/>
      <c r="AT371" s="1237"/>
      <c r="AU371" s="1237"/>
      <c r="AV371" s="1237"/>
      <c r="AW371" s="1237"/>
      <c r="AX371" s="1237"/>
      <c r="AY371" s="1237"/>
      <c r="AZ371" s="1237"/>
      <c r="BA371" s="1237"/>
      <c r="BB371" s="1237"/>
      <c r="BC371" s="1237"/>
      <c r="BD371" s="1237"/>
      <c r="BE371" s="1237"/>
      <c r="BF371" s="1237"/>
      <c r="BG371" s="1237"/>
      <c r="BH371" s="1237"/>
      <c r="BI371" s="1237"/>
      <c r="BJ371" s="1237"/>
      <c r="BK371" s="1237"/>
      <c r="BL371" s="1237"/>
      <c r="BM371" s="1237"/>
      <c r="BN371" s="1237"/>
      <c r="BO371" s="1237"/>
      <c r="BP371" s="1237"/>
      <c r="BQ371" s="1237"/>
      <c r="BR371" s="1237"/>
      <c r="BS371" s="1237"/>
      <c r="BT371" s="1237"/>
      <c r="BU371" s="1237"/>
      <c r="BV371" s="1237"/>
      <c r="BW371" s="1237"/>
      <c r="BX371" s="1237"/>
      <c r="BY371" s="1237"/>
      <c r="BZ371" s="1237"/>
      <c r="CA371" s="1237"/>
      <c r="CB371" s="1237"/>
      <c r="CC371" s="1237"/>
      <c r="CD371" s="1237"/>
      <c r="CE371" s="1237"/>
      <c r="CF371" s="1237"/>
      <c r="CG371" s="1237"/>
      <c r="CH371" s="1237"/>
      <c r="CI371" s="1237"/>
      <c r="CJ371" s="1239">
        <f t="shared" si="22"/>
        <v>0</v>
      </c>
    </row>
    <row r="372" spans="4:88">
      <c r="D372" s="1223"/>
      <c r="E372" s="1223"/>
      <c r="F372" s="1229"/>
      <c r="G372" s="1223"/>
      <c r="H372" s="1223"/>
      <c r="I372" s="1223"/>
      <c r="J372" s="1223"/>
      <c r="K372" s="1223"/>
      <c r="L372" s="1228"/>
      <c r="M372" s="1223"/>
      <c r="N372" s="1223"/>
      <c r="O372" s="1244"/>
      <c r="P372" s="1223"/>
      <c r="Q372" s="1223"/>
      <c r="R372" s="1223"/>
      <c r="S372" s="1225"/>
      <c r="T372" s="1240"/>
      <c r="U372" s="250"/>
      <c r="V372" s="1400"/>
      <c r="W372" s="1232"/>
      <c r="X372" s="1233"/>
      <c r="Y372" s="1233"/>
      <c r="Z372" s="1233"/>
      <c r="AA372" s="1233"/>
      <c r="AB372" s="1235"/>
      <c r="AC372" s="1233"/>
      <c r="AD372" s="1235"/>
      <c r="AE372" s="1235"/>
      <c r="AF372" s="1235"/>
      <c r="AG372" s="1233"/>
      <c r="AH372" s="1233"/>
      <c r="AI372" s="1233"/>
      <c r="AJ372" s="1233"/>
      <c r="AK372" s="1233"/>
      <c r="AL372" s="1234">
        <f t="shared" si="21"/>
        <v>0</v>
      </c>
      <c r="AM372" s="1400"/>
      <c r="AN372" s="1237"/>
      <c r="AO372" s="1237"/>
      <c r="AP372" s="1237"/>
      <c r="AQ372" s="1237"/>
      <c r="AR372" s="1237"/>
      <c r="AS372" s="1237"/>
      <c r="AT372" s="1237"/>
      <c r="AU372" s="1237"/>
      <c r="AV372" s="1237"/>
      <c r="AW372" s="1237"/>
      <c r="AX372" s="1237"/>
      <c r="AY372" s="1237"/>
      <c r="AZ372" s="1237"/>
      <c r="BA372" s="1237"/>
      <c r="BB372" s="1237"/>
      <c r="BC372" s="1237"/>
      <c r="BD372" s="1237"/>
      <c r="BE372" s="1237"/>
      <c r="BF372" s="1237"/>
      <c r="BG372" s="1237"/>
      <c r="BH372" s="1237"/>
      <c r="BI372" s="1237"/>
      <c r="BJ372" s="1237"/>
      <c r="BK372" s="1237"/>
      <c r="BL372" s="1237"/>
      <c r="BM372" s="1237"/>
      <c r="BN372" s="1237"/>
      <c r="BO372" s="1237"/>
      <c r="BP372" s="1237"/>
      <c r="BQ372" s="1237"/>
      <c r="BR372" s="1237"/>
      <c r="BS372" s="1237"/>
      <c r="BT372" s="1237"/>
      <c r="BU372" s="1237"/>
      <c r="BV372" s="1237"/>
      <c r="BW372" s="1237"/>
      <c r="BX372" s="1237"/>
      <c r="BY372" s="1237"/>
      <c r="BZ372" s="1237"/>
      <c r="CA372" s="1237"/>
      <c r="CB372" s="1237"/>
      <c r="CC372" s="1237"/>
      <c r="CD372" s="1237"/>
      <c r="CE372" s="1237"/>
      <c r="CF372" s="1237"/>
      <c r="CG372" s="1237"/>
      <c r="CH372" s="1237"/>
      <c r="CI372" s="1237"/>
      <c r="CJ372" s="1239">
        <f t="shared" si="22"/>
        <v>0</v>
      </c>
    </row>
    <row r="373" spans="4:88">
      <c r="D373" s="1223"/>
      <c r="E373" s="1223"/>
      <c r="F373" s="1229"/>
      <c r="G373" s="1223"/>
      <c r="H373" s="1223"/>
      <c r="I373" s="1223"/>
      <c r="J373" s="1223"/>
      <c r="K373" s="1223"/>
      <c r="L373" s="1228"/>
      <c r="M373" s="1223"/>
      <c r="N373" s="1223"/>
      <c r="O373" s="1244"/>
      <c r="P373" s="1223"/>
      <c r="Q373" s="1223"/>
      <c r="R373" s="1223"/>
      <c r="S373" s="1225"/>
      <c r="T373" s="1240"/>
      <c r="U373" s="250"/>
      <c r="V373" s="1400"/>
      <c r="W373" s="1232"/>
      <c r="X373" s="1233"/>
      <c r="Y373" s="1233"/>
      <c r="Z373" s="1233"/>
      <c r="AA373" s="1233"/>
      <c r="AB373" s="1235"/>
      <c r="AC373" s="1233"/>
      <c r="AD373" s="1235"/>
      <c r="AE373" s="1235"/>
      <c r="AF373" s="1235"/>
      <c r="AG373" s="1233"/>
      <c r="AH373" s="1233"/>
      <c r="AI373" s="1233"/>
      <c r="AJ373" s="1233"/>
      <c r="AK373" s="1233"/>
      <c r="AL373" s="1234">
        <f t="shared" si="21"/>
        <v>0</v>
      </c>
      <c r="AM373" s="1400"/>
      <c r="AN373" s="1237"/>
      <c r="AO373" s="1237"/>
      <c r="AP373" s="1237"/>
      <c r="AQ373" s="1237"/>
      <c r="AR373" s="1237"/>
      <c r="AS373" s="1237"/>
      <c r="AT373" s="1237"/>
      <c r="AU373" s="1237"/>
      <c r="AV373" s="1237"/>
      <c r="AW373" s="1237"/>
      <c r="AX373" s="1237"/>
      <c r="AY373" s="1237"/>
      <c r="AZ373" s="1237"/>
      <c r="BA373" s="1237"/>
      <c r="BB373" s="1237"/>
      <c r="BC373" s="1237"/>
      <c r="BD373" s="1237"/>
      <c r="BE373" s="1237"/>
      <c r="BF373" s="1237"/>
      <c r="BG373" s="1237"/>
      <c r="BH373" s="1237"/>
      <c r="BI373" s="1237"/>
      <c r="BJ373" s="1237"/>
      <c r="BK373" s="1237"/>
      <c r="BL373" s="1237"/>
      <c r="BM373" s="1237"/>
      <c r="BN373" s="1237"/>
      <c r="BO373" s="1237"/>
      <c r="BP373" s="1237"/>
      <c r="BQ373" s="1237"/>
      <c r="BR373" s="1237"/>
      <c r="BS373" s="1237"/>
      <c r="BT373" s="1237"/>
      <c r="BU373" s="1237"/>
      <c r="BV373" s="1237"/>
      <c r="BW373" s="1237"/>
      <c r="BX373" s="1237"/>
      <c r="BY373" s="1237"/>
      <c r="BZ373" s="1237"/>
      <c r="CA373" s="1237"/>
      <c r="CB373" s="1237"/>
      <c r="CC373" s="1237"/>
      <c r="CD373" s="1237"/>
      <c r="CE373" s="1237"/>
      <c r="CF373" s="1237"/>
      <c r="CG373" s="1237"/>
      <c r="CH373" s="1237"/>
      <c r="CI373" s="1237"/>
      <c r="CJ373" s="1239">
        <f t="shared" si="22"/>
        <v>0</v>
      </c>
    </row>
    <row r="374" spans="4:88">
      <c r="D374" s="1223"/>
      <c r="E374" s="1223"/>
      <c r="F374" s="1229"/>
      <c r="G374" s="1223"/>
      <c r="H374" s="1223"/>
      <c r="I374" s="1223"/>
      <c r="J374" s="1223"/>
      <c r="K374" s="1223"/>
      <c r="L374" s="1228"/>
      <c r="M374" s="1223"/>
      <c r="N374" s="1223"/>
      <c r="O374" s="1244"/>
      <c r="P374" s="1223"/>
      <c r="Q374" s="1223"/>
      <c r="R374" s="1223"/>
      <c r="S374" s="1225"/>
      <c r="T374" s="1240"/>
      <c r="U374" s="250"/>
      <c r="V374" s="1400"/>
      <c r="W374" s="1232"/>
      <c r="X374" s="1233"/>
      <c r="Y374" s="1233"/>
      <c r="Z374" s="1233"/>
      <c r="AA374" s="1233"/>
      <c r="AB374" s="1235"/>
      <c r="AC374" s="1233"/>
      <c r="AD374" s="1235"/>
      <c r="AE374" s="1235"/>
      <c r="AF374" s="1235"/>
      <c r="AG374" s="1233"/>
      <c r="AH374" s="1233"/>
      <c r="AI374" s="1233"/>
      <c r="AJ374" s="1233"/>
      <c r="AK374" s="1233"/>
      <c r="AL374" s="1234">
        <f t="shared" si="21"/>
        <v>0</v>
      </c>
      <c r="AM374" s="1400"/>
      <c r="AN374" s="1237"/>
      <c r="AO374" s="1237"/>
      <c r="AP374" s="1237"/>
      <c r="AQ374" s="1237"/>
      <c r="AR374" s="1237"/>
      <c r="AS374" s="1237"/>
      <c r="AT374" s="1237"/>
      <c r="AU374" s="1237"/>
      <c r="AV374" s="1237"/>
      <c r="AW374" s="1237"/>
      <c r="AX374" s="1237"/>
      <c r="AY374" s="1237"/>
      <c r="AZ374" s="1237"/>
      <c r="BA374" s="1237"/>
      <c r="BB374" s="1237"/>
      <c r="BC374" s="1237"/>
      <c r="BD374" s="1237"/>
      <c r="BE374" s="1237"/>
      <c r="BF374" s="1237"/>
      <c r="BG374" s="1237"/>
      <c r="BH374" s="1237"/>
      <c r="BI374" s="1237"/>
      <c r="BJ374" s="1237"/>
      <c r="BK374" s="1237"/>
      <c r="BL374" s="1237"/>
      <c r="BM374" s="1237"/>
      <c r="BN374" s="1237"/>
      <c r="BO374" s="1237"/>
      <c r="BP374" s="1237"/>
      <c r="BQ374" s="1237"/>
      <c r="BR374" s="1237"/>
      <c r="BS374" s="1237"/>
      <c r="BT374" s="1237"/>
      <c r="BU374" s="1237"/>
      <c r="BV374" s="1237"/>
      <c r="BW374" s="1237"/>
      <c r="BX374" s="1237"/>
      <c r="BY374" s="1237"/>
      <c r="BZ374" s="1237"/>
      <c r="CA374" s="1237"/>
      <c r="CB374" s="1237"/>
      <c r="CC374" s="1237"/>
      <c r="CD374" s="1237"/>
      <c r="CE374" s="1237"/>
      <c r="CF374" s="1237"/>
      <c r="CG374" s="1237"/>
      <c r="CH374" s="1237"/>
      <c r="CI374" s="1237"/>
      <c r="CJ374" s="1239">
        <f t="shared" si="22"/>
        <v>0</v>
      </c>
    </row>
    <row r="375" spans="4:88">
      <c r="D375" s="1223"/>
      <c r="E375" s="1223"/>
      <c r="F375" s="1229"/>
      <c r="G375" s="1223"/>
      <c r="H375" s="1223"/>
      <c r="I375" s="1223"/>
      <c r="J375" s="1223"/>
      <c r="K375" s="1223"/>
      <c r="L375" s="1228"/>
      <c r="M375" s="1223"/>
      <c r="N375" s="1223"/>
      <c r="O375" s="1244"/>
      <c r="P375" s="1223"/>
      <c r="Q375" s="1223"/>
      <c r="R375" s="1223"/>
      <c r="S375" s="1225"/>
      <c r="T375" s="1240"/>
      <c r="U375" s="250"/>
      <c r="V375" s="1400"/>
      <c r="W375" s="1232"/>
      <c r="X375" s="1233"/>
      <c r="Y375" s="1233"/>
      <c r="Z375" s="1233"/>
      <c r="AA375" s="1233"/>
      <c r="AB375" s="1235"/>
      <c r="AC375" s="1233"/>
      <c r="AD375" s="1235"/>
      <c r="AE375" s="1235"/>
      <c r="AF375" s="1235"/>
      <c r="AG375" s="1233"/>
      <c r="AH375" s="1233"/>
      <c r="AI375" s="1233"/>
      <c r="AJ375" s="1233"/>
      <c r="AK375" s="1233"/>
      <c r="AL375" s="1234">
        <f t="shared" si="21"/>
        <v>0</v>
      </c>
      <c r="AM375" s="1400"/>
      <c r="AN375" s="1237"/>
      <c r="AO375" s="1237"/>
      <c r="AP375" s="1237"/>
      <c r="AQ375" s="1237"/>
      <c r="AR375" s="1237"/>
      <c r="AS375" s="1237"/>
      <c r="AT375" s="1237"/>
      <c r="AU375" s="1237"/>
      <c r="AV375" s="1237"/>
      <c r="AW375" s="1237"/>
      <c r="AX375" s="1237"/>
      <c r="AY375" s="1237"/>
      <c r="AZ375" s="1237"/>
      <c r="BA375" s="1237"/>
      <c r="BB375" s="1237"/>
      <c r="BC375" s="1237"/>
      <c r="BD375" s="1237"/>
      <c r="BE375" s="1237"/>
      <c r="BF375" s="1237"/>
      <c r="BG375" s="1237"/>
      <c r="BH375" s="1237"/>
      <c r="BI375" s="1237"/>
      <c r="BJ375" s="1237"/>
      <c r="BK375" s="1237"/>
      <c r="BL375" s="1237"/>
      <c r="BM375" s="1237"/>
      <c r="BN375" s="1237"/>
      <c r="BO375" s="1237"/>
      <c r="BP375" s="1237"/>
      <c r="BQ375" s="1237"/>
      <c r="BR375" s="1237"/>
      <c r="BS375" s="1237"/>
      <c r="BT375" s="1237"/>
      <c r="BU375" s="1237"/>
      <c r="BV375" s="1237"/>
      <c r="BW375" s="1237"/>
      <c r="BX375" s="1237"/>
      <c r="BY375" s="1237"/>
      <c r="BZ375" s="1237"/>
      <c r="CA375" s="1237"/>
      <c r="CB375" s="1237"/>
      <c r="CC375" s="1237"/>
      <c r="CD375" s="1237"/>
      <c r="CE375" s="1237"/>
      <c r="CF375" s="1237"/>
      <c r="CG375" s="1237"/>
      <c r="CH375" s="1237"/>
      <c r="CI375" s="1237"/>
      <c r="CJ375" s="1239">
        <f t="shared" si="22"/>
        <v>0</v>
      </c>
    </row>
    <row r="376" spans="4:88">
      <c r="D376" s="1223"/>
      <c r="E376" s="1223"/>
      <c r="F376" s="1229"/>
      <c r="G376" s="1223"/>
      <c r="H376" s="1223"/>
      <c r="I376" s="1223"/>
      <c r="J376" s="1223"/>
      <c r="K376" s="1223"/>
      <c r="L376" s="1228"/>
      <c r="M376" s="1223"/>
      <c r="N376" s="1223"/>
      <c r="O376" s="1244"/>
      <c r="P376" s="1223"/>
      <c r="Q376" s="1223"/>
      <c r="R376" s="1223"/>
      <c r="S376" s="1225"/>
      <c r="T376" s="1240"/>
      <c r="U376" s="250"/>
      <c r="V376" s="1400"/>
      <c r="W376" s="1232"/>
      <c r="X376" s="1233"/>
      <c r="Y376" s="1233"/>
      <c r="Z376" s="1233"/>
      <c r="AA376" s="1233"/>
      <c r="AB376" s="1235"/>
      <c r="AC376" s="1233"/>
      <c r="AD376" s="1235"/>
      <c r="AE376" s="1235"/>
      <c r="AF376" s="1235"/>
      <c r="AG376" s="1233"/>
      <c r="AH376" s="1233"/>
      <c r="AI376" s="1233"/>
      <c r="AJ376" s="1233"/>
      <c r="AK376" s="1233"/>
      <c r="AL376" s="1234">
        <f t="shared" si="21"/>
        <v>0</v>
      </c>
      <c r="AM376" s="1400"/>
      <c r="AN376" s="1237"/>
      <c r="AO376" s="1237"/>
      <c r="AP376" s="1237"/>
      <c r="AQ376" s="1237"/>
      <c r="AR376" s="1237"/>
      <c r="AS376" s="1237"/>
      <c r="AT376" s="1237"/>
      <c r="AU376" s="1237"/>
      <c r="AV376" s="1237"/>
      <c r="AW376" s="1237"/>
      <c r="AX376" s="1237"/>
      <c r="AY376" s="1237"/>
      <c r="AZ376" s="1237"/>
      <c r="BA376" s="1237"/>
      <c r="BB376" s="1237"/>
      <c r="BC376" s="1237"/>
      <c r="BD376" s="1237"/>
      <c r="BE376" s="1237"/>
      <c r="BF376" s="1237"/>
      <c r="BG376" s="1237"/>
      <c r="BH376" s="1237"/>
      <c r="BI376" s="1237"/>
      <c r="BJ376" s="1237"/>
      <c r="BK376" s="1237"/>
      <c r="BL376" s="1237"/>
      <c r="BM376" s="1237"/>
      <c r="BN376" s="1237"/>
      <c r="BO376" s="1237"/>
      <c r="BP376" s="1237"/>
      <c r="BQ376" s="1237"/>
      <c r="BR376" s="1237"/>
      <c r="BS376" s="1237"/>
      <c r="BT376" s="1237"/>
      <c r="BU376" s="1237"/>
      <c r="BV376" s="1237"/>
      <c r="BW376" s="1237"/>
      <c r="BX376" s="1237"/>
      <c r="BY376" s="1237"/>
      <c r="BZ376" s="1237"/>
      <c r="CA376" s="1237"/>
      <c r="CB376" s="1237"/>
      <c r="CC376" s="1237"/>
      <c r="CD376" s="1237"/>
      <c r="CE376" s="1237"/>
      <c r="CF376" s="1237"/>
      <c r="CG376" s="1237"/>
      <c r="CH376" s="1237"/>
      <c r="CI376" s="1237"/>
      <c r="CJ376" s="1239">
        <f t="shared" si="22"/>
        <v>0</v>
      </c>
    </row>
    <row r="377" spans="4:88">
      <c r="D377" s="1223"/>
      <c r="E377" s="1223"/>
      <c r="F377" s="1229"/>
      <c r="G377" s="1223"/>
      <c r="H377" s="1223"/>
      <c r="I377" s="1223"/>
      <c r="J377" s="1223"/>
      <c r="K377" s="1223"/>
      <c r="L377" s="1228"/>
      <c r="M377" s="1223"/>
      <c r="N377" s="1223"/>
      <c r="O377" s="1244"/>
      <c r="P377" s="1223"/>
      <c r="Q377" s="1223"/>
      <c r="R377" s="1223"/>
      <c r="S377" s="1225"/>
      <c r="T377" s="1240"/>
      <c r="U377" s="250"/>
      <c r="V377" s="1400"/>
      <c r="W377" s="1232"/>
      <c r="X377" s="1233"/>
      <c r="Y377" s="1233"/>
      <c r="Z377" s="1233"/>
      <c r="AA377" s="1233"/>
      <c r="AB377" s="1235"/>
      <c r="AC377" s="1233"/>
      <c r="AD377" s="1235"/>
      <c r="AE377" s="1235"/>
      <c r="AF377" s="1235"/>
      <c r="AG377" s="1233"/>
      <c r="AH377" s="1233"/>
      <c r="AI377" s="1233"/>
      <c r="AJ377" s="1233"/>
      <c r="AK377" s="1233"/>
      <c r="AL377" s="1234">
        <f t="shared" si="21"/>
        <v>0</v>
      </c>
      <c r="AM377" s="1400"/>
      <c r="AN377" s="1237"/>
      <c r="AO377" s="1237"/>
      <c r="AP377" s="1237"/>
      <c r="AQ377" s="1237"/>
      <c r="AR377" s="1237"/>
      <c r="AS377" s="1237"/>
      <c r="AT377" s="1237"/>
      <c r="AU377" s="1237"/>
      <c r="AV377" s="1237"/>
      <c r="AW377" s="1237"/>
      <c r="AX377" s="1237"/>
      <c r="AY377" s="1237"/>
      <c r="AZ377" s="1237"/>
      <c r="BA377" s="1237"/>
      <c r="BB377" s="1237"/>
      <c r="BC377" s="1237"/>
      <c r="BD377" s="1237"/>
      <c r="BE377" s="1237"/>
      <c r="BF377" s="1237"/>
      <c r="BG377" s="1237"/>
      <c r="BH377" s="1237"/>
      <c r="BI377" s="1237"/>
      <c r="BJ377" s="1237"/>
      <c r="BK377" s="1237"/>
      <c r="BL377" s="1237"/>
      <c r="BM377" s="1237"/>
      <c r="BN377" s="1237"/>
      <c r="BO377" s="1237"/>
      <c r="BP377" s="1237"/>
      <c r="BQ377" s="1237"/>
      <c r="BR377" s="1237"/>
      <c r="BS377" s="1237"/>
      <c r="BT377" s="1237"/>
      <c r="BU377" s="1237"/>
      <c r="BV377" s="1237"/>
      <c r="BW377" s="1237"/>
      <c r="BX377" s="1237"/>
      <c r="BY377" s="1237"/>
      <c r="BZ377" s="1237"/>
      <c r="CA377" s="1237"/>
      <c r="CB377" s="1237"/>
      <c r="CC377" s="1237"/>
      <c r="CD377" s="1237"/>
      <c r="CE377" s="1237"/>
      <c r="CF377" s="1237"/>
      <c r="CG377" s="1237"/>
      <c r="CH377" s="1237"/>
      <c r="CI377" s="1237"/>
      <c r="CJ377" s="1239">
        <f t="shared" si="22"/>
        <v>0</v>
      </c>
    </row>
    <row r="378" spans="4:88">
      <c r="D378" s="1223"/>
      <c r="E378" s="1223"/>
      <c r="F378" s="1229"/>
      <c r="G378" s="1223"/>
      <c r="H378" s="1223"/>
      <c r="I378" s="1223"/>
      <c r="J378" s="1223"/>
      <c r="K378" s="1223"/>
      <c r="L378" s="1228"/>
      <c r="M378" s="1223"/>
      <c r="N378" s="1223"/>
      <c r="O378" s="1244"/>
      <c r="P378" s="1223"/>
      <c r="Q378" s="1223"/>
      <c r="R378" s="1223"/>
      <c r="S378" s="1225"/>
      <c r="T378" s="1240"/>
      <c r="U378" s="250"/>
      <c r="V378" s="1400"/>
      <c r="W378" s="1232"/>
      <c r="X378" s="1233"/>
      <c r="Y378" s="1233"/>
      <c r="Z378" s="1233"/>
      <c r="AA378" s="1233"/>
      <c r="AB378" s="1235"/>
      <c r="AC378" s="1233"/>
      <c r="AD378" s="1235"/>
      <c r="AE378" s="1235"/>
      <c r="AF378" s="1235"/>
      <c r="AG378" s="1233"/>
      <c r="AH378" s="1233"/>
      <c r="AI378" s="1233"/>
      <c r="AJ378" s="1233"/>
      <c r="AK378" s="1233"/>
      <c r="AL378" s="1234">
        <f t="shared" si="21"/>
        <v>0</v>
      </c>
      <c r="AM378" s="1400"/>
      <c r="AN378" s="1237"/>
      <c r="AO378" s="1237"/>
      <c r="AP378" s="1237"/>
      <c r="AQ378" s="1237"/>
      <c r="AR378" s="1237"/>
      <c r="AS378" s="1237"/>
      <c r="AT378" s="1237"/>
      <c r="AU378" s="1237"/>
      <c r="AV378" s="1237"/>
      <c r="AW378" s="1237"/>
      <c r="AX378" s="1237"/>
      <c r="AY378" s="1237"/>
      <c r="AZ378" s="1237"/>
      <c r="BA378" s="1237"/>
      <c r="BB378" s="1237"/>
      <c r="BC378" s="1237"/>
      <c r="BD378" s="1237"/>
      <c r="BE378" s="1237"/>
      <c r="BF378" s="1237"/>
      <c r="BG378" s="1237"/>
      <c r="BH378" s="1237"/>
      <c r="BI378" s="1237"/>
      <c r="BJ378" s="1237"/>
      <c r="BK378" s="1237"/>
      <c r="BL378" s="1237"/>
      <c r="BM378" s="1237"/>
      <c r="BN378" s="1237"/>
      <c r="BO378" s="1237"/>
      <c r="BP378" s="1237"/>
      <c r="BQ378" s="1237"/>
      <c r="BR378" s="1237"/>
      <c r="BS378" s="1237"/>
      <c r="BT378" s="1237"/>
      <c r="BU378" s="1237"/>
      <c r="BV378" s="1237"/>
      <c r="BW378" s="1237"/>
      <c r="BX378" s="1237"/>
      <c r="BY378" s="1237"/>
      <c r="BZ378" s="1237"/>
      <c r="CA378" s="1237"/>
      <c r="CB378" s="1237"/>
      <c r="CC378" s="1237"/>
      <c r="CD378" s="1237"/>
      <c r="CE378" s="1237"/>
      <c r="CF378" s="1237"/>
      <c r="CG378" s="1237"/>
      <c r="CH378" s="1237"/>
      <c r="CI378" s="1237"/>
      <c r="CJ378" s="1239">
        <f t="shared" si="22"/>
        <v>0</v>
      </c>
    </row>
    <row r="379" spans="4:88">
      <c r="D379" s="1223"/>
      <c r="E379" s="1223"/>
      <c r="F379" s="1229"/>
      <c r="G379" s="1223"/>
      <c r="H379" s="1223"/>
      <c r="I379" s="1223"/>
      <c r="J379" s="1223"/>
      <c r="K379" s="1223"/>
      <c r="L379" s="1228"/>
      <c r="M379" s="1223"/>
      <c r="N379" s="1223"/>
      <c r="O379" s="1244"/>
      <c r="P379" s="1223"/>
      <c r="Q379" s="1223"/>
      <c r="R379" s="1223"/>
      <c r="S379" s="1225"/>
      <c r="T379" s="1240"/>
      <c r="U379" s="250"/>
      <c r="V379" s="1400"/>
      <c r="W379" s="1232"/>
      <c r="X379" s="1233"/>
      <c r="Y379" s="1233"/>
      <c r="Z379" s="1233"/>
      <c r="AA379" s="1233"/>
      <c r="AB379" s="1235"/>
      <c r="AC379" s="1233"/>
      <c r="AD379" s="1235"/>
      <c r="AE379" s="1235"/>
      <c r="AF379" s="1235"/>
      <c r="AG379" s="1233"/>
      <c r="AH379" s="1233"/>
      <c r="AI379" s="1233"/>
      <c r="AJ379" s="1233"/>
      <c r="AK379" s="1233"/>
      <c r="AL379" s="1234">
        <f t="shared" si="21"/>
        <v>0</v>
      </c>
      <c r="AM379" s="1400"/>
      <c r="AN379" s="1237"/>
      <c r="AO379" s="1237"/>
      <c r="AP379" s="1237"/>
      <c r="AQ379" s="1237"/>
      <c r="AR379" s="1237"/>
      <c r="AS379" s="1237"/>
      <c r="AT379" s="1237"/>
      <c r="AU379" s="1237"/>
      <c r="AV379" s="1237"/>
      <c r="AW379" s="1237"/>
      <c r="AX379" s="1237"/>
      <c r="AY379" s="1237"/>
      <c r="AZ379" s="1237"/>
      <c r="BA379" s="1237"/>
      <c r="BB379" s="1237"/>
      <c r="BC379" s="1237"/>
      <c r="BD379" s="1237"/>
      <c r="BE379" s="1237"/>
      <c r="BF379" s="1237"/>
      <c r="BG379" s="1237"/>
      <c r="BH379" s="1237"/>
      <c r="BI379" s="1237"/>
      <c r="BJ379" s="1237"/>
      <c r="BK379" s="1237"/>
      <c r="BL379" s="1237"/>
      <c r="BM379" s="1237"/>
      <c r="BN379" s="1237"/>
      <c r="BO379" s="1237"/>
      <c r="BP379" s="1237"/>
      <c r="BQ379" s="1237"/>
      <c r="BR379" s="1237"/>
      <c r="BS379" s="1237"/>
      <c r="BT379" s="1237"/>
      <c r="BU379" s="1237"/>
      <c r="BV379" s="1237"/>
      <c r="BW379" s="1237"/>
      <c r="BX379" s="1237"/>
      <c r="BY379" s="1237"/>
      <c r="BZ379" s="1237"/>
      <c r="CA379" s="1237"/>
      <c r="CB379" s="1237"/>
      <c r="CC379" s="1237"/>
      <c r="CD379" s="1237"/>
      <c r="CE379" s="1237"/>
      <c r="CF379" s="1237"/>
      <c r="CG379" s="1237"/>
      <c r="CH379" s="1237"/>
      <c r="CI379" s="1237"/>
      <c r="CJ379" s="1239">
        <f t="shared" si="22"/>
        <v>0</v>
      </c>
    </row>
    <row r="380" spans="4:88">
      <c r="D380" s="1223"/>
      <c r="E380" s="1223"/>
      <c r="F380" s="1229"/>
      <c r="G380" s="1223"/>
      <c r="H380" s="1223"/>
      <c r="I380" s="1223"/>
      <c r="J380" s="1223"/>
      <c r="K380" s="1223"/>
      <c r="L380" s="1228"/>
      <c r="M380" s="1223"/>
      <c r="N380" s="1223"/>
      <c r="O380" s="1244"/>
      <c r="P380" s="1223"/>
      <c r="Q380" s="1223"/>
      <c r="R380" s="1223"/>
      <c r="S380" s="1225"/>
      <c r="T380" s="1240"/>
      <c r="U380" s="250"/>
      <c r="V380" s="1400"/>
      <c r="W380" s="1232"/>
      <c r="X380" s="1233"/>
      <c r="Y380" s="1233"/>
      <c r="Z380" s="1233"/>
      <c r="AA380" s="1233"/>
      <c r="AB380" s="1235"/>
      <c r="AC380" s="1233"/>
      <c r="AD380" s="1235"/>
      <c r="AE380" s="1235"/>
      <c r="AF380" s="1235"/>
      <c r="AG380" s="1233"/>
      <c r="AH380" s="1233"/>
      <c r="AI380" s="1233"/>
      <c r="AJ380" s="1233"/>
      <c r="AK380" s="1233"/>
      <c r="AL380" s="1234">
        <f t="shared" si="21"/>
        <v>0</v>
      </c>
      <c r="AM380" s="1400"/>
      <c r="AN380" s="1237"/>
      <c r="AO380" s="1237"/>
      <c r="AP380" s="1237"/>
      <c r="AQ380" s="1237"/>
      <c r="AR380" s="1237"/>
      <c r="AS380" s="1237"/>
      <c r="AT380" s="1237"/>
      <c r="AU380" s="1237"/>
      <c r="AV380" s="1237"/>
      <c r="AW380" s="1237"/>
      <c r="AX380" s="1237"/>
      <c r="AY380" s="1237"/>
      <c r="AZ380" s="1237"/>
      <c r="BA380" s="1237"/>
      <c r="BB380" s="1237"/>
      <c r="BC380" s="1237"/>
      <c r="BD380" s="1237"/>
      <c r="BE380" s="1237"/>
      <c r="BF380" s="1237"/>
      <c r="BG380" s="1237"/>
      <c r="BH380" s="1237"/>
      <c r="BI380" s="1237"/>
      <c r="BJ380" s="1237"/>
      <c r="BK380" s="1237"/>
      <c r="BL380" s="1237"/>
      <c r="BM380" s="1237"/>
      <c r="BN380" s="1237"/>
      <c r="BO380" s="1237"/>
      <c r="BP380" s="1237"/>
      <c r="BQ380" s="1237"/>
      <c r="BR380" s="1237"/>
      <c r="BS380" s="1237"/>
      <c r="BT380" s="1237"/>
      <c r="BU380" s="1237"/>
      <c r="BV380" s="1237"/>
      <c r="BW380" s="1237"/>
      <c r="BX380" s="1237"/>
      <c r="BY380" s="1237"/>
      <c r="BZ380" s="1237"/>
      <c r="CA380" s="1237"/>
      <c r="CB380" s="1237"/>
      <c r="CC380" s="1237"/>
      <c r="CD380" s="1237"/>
      <c r="CE380" s="1237"/>
      <c r="CF380" s="1237"/>
      <c r="CG380" s="1237"/>
      <c r="CH380" s="1237"/>
      <c r="CI380" s="1237"/>
      <c r="CJ380" s="1239">
        <f t="shared" si="22"/>
        <v>0</v>
      </c>
    </row>
    <row r="381" spans="4:88">
      <c r="D381" s="1223"/>
      <c r="E381" s="1223"/>
      <c r="F381" s="1229"/>
      <c r="G381" s="1223"/>
      <c r="H381" s="1223"/>
      <c r="I381" s="1223"/>
      <c r="J381" s="1223"/>
      <c r="K381" s="1223"/>
      <c r="L381" s="1228"/>
      <c r="M381" s="1223"/>
      <c r="N381" s="1223"/>
      <c r="O381" s="1244"/>
      <c r="P381" s="1223"/>
      <c r="Q381" s="1223"/>
      <c r="R381" s="1223"/>
      <c r="S381" s="1225"/>
      <c r="T381" s="1240"/>
      <c r="U381" s="250"/>
      <c r="V381" s="1400"/>
      <c r="W381" s="1232"/>
      <c r="X381" s="1233"/>
      <c r="Y381" s="1233"/>
      <c r="Z381" s="1233"/>
      <c r="AA381" s="1233"/>
      <c r="AB381" s="1235"/>
      <c r="AC381" s="1233"/>
      <c r="AD381" s="1235"/>
      <c r="AE381" s="1235"/>
      <c r="AF381" s="1235"/>
      <c r="AG381" s="1233"/>
      <c r="AH381" s="1233"/>
      <c r="AI381" s="1233"/>
      <c r="AJ381" s="1233"/>
      <c r="AK381" s="1233"/>
      <c r="AL381" s="1234">
        <f t="shared" si="21"/>
        <v>0</v>
      </c>
      <c r="AM381" s="1400"/>
      <c r="AN381" s="1237"/>
      <c r="AO381" s="1237"/>
      <c r="AP381" s="1237"/>
      <c r="AQ381" s="1237"/>
      <c r="AR381" s="1237"/>
      <c r="AS381" s="1237"/>
      <c r="AT381" s="1237"/>
      <c r="AU381" s="1237"/>
      <c r="AV381" s="1237"/>
      <c r="AW381" s="1237"/>
      <c r="AX381" s="1237"/>
      <c r="AY381" s="1237"/>
      <c r="AZ381" s="1237"/>
      <c r="BA381" s="1237"/>
      <c r="BB381" s="1237"/>
      <c r="BC381" s="1237"/>
      <c r="BD381" s="1237"/>
      <c r="BE381" s="1237"/>
      <c r="BF381" s="1237"/>
      <c r="BG381" s="1237"/>
      <c r="BH381" s="1237"/>
      <c r="BI381" s="1237"/>
      <c r="BJ381" s="1237"/>
      <c r="BK381" s="1237"/>
      <c r="BL381" s="1237"/>
      <c r="BM381" s="1237"/>
      <c r="BN381" s="1237"/>
      <c r="BO381" s="1237"/>
      <c r="BP381" s="1237"/>
      <c r="BQ381" s="1237"/>
      <c r="BR381" s="1237"/>
      <c r="BS381" s="1237"/>
      <c r="BT381" s="1237"/>
      <c r="BU381" s="1237"/>
      <c r="BV381" s="1237"/>
      <c r="BW381" s="1237"/>
      <c r="BX381" s="1237"/>
      <c r="BY381" s="1237"/>
      <c r="BZ381" s="1237"/>
      <c r="CA381" s="1237"/>
      <c r="CB381" s="1237"/>
      <c r="CC381" s="1237"/>
      <c r="CD381" s="1237"/>
      <c r="CE381" s="1237"/>
      <c r="CF381" s="1237"/>
      <c r="CG381" s="1237"/>
      <c r="CH381" s="1237"/>
      <c r="CI381" s="1237"/>
      <c r="CJ381" s="1239">
        <f t="shared" si="22"/>
        <v>0</v>
      </c>
    </row>
    <row r="382" spans="4:88">
      <c r="D382" s="1223"/>
      <c r="E382" s="1223"/>
      <c r="F382" s="1229"/>
      <c r="G382" s="1223"/>
      <c r="H382" s="1223"/>
      <c r="I382" s="1223"/>
      <c r="J382" s="1223"/>
      <c r="K382" s="1223"/>
      <c r="L382" s="1228"/>
      <c r="M382" s="1223"/>
      <c r="N382" s="1223"/>
      <c r="O382" s="1244"/>
      <c r="P382" s="1223"/>
      <c r="Q382" s="1223"/>
      <c r="R382" s="1223"/>
      <c r="S382" s="1225"/>
      <c r="T382" s="1240"/>
      <c r="U382" s="250"/>
      <c r="V382" s="1400"/>
      <c r="W382" s="1232"/>
      <c r="X382" s="1233"/>
      <c r="Y382" s="1233"/>
      <c r="Z382" s="1233"/>
      <c r="AA382" s="1233"/>
      <c r="AB382" s="1235"/>
      <c r="AC382" s="1233"/>
      <c r="AD382" s="1235"/>
      <c r="AE382" s="1235"/>
      <c r="AF382" s="1235"/>
      <c r="AG382" s="1233"/>
      <c r="AH382" s="1233"/>
      <c r="AI382" s="1233"/>
      <c r="AJ382" s="1233"/>
      <c r="AK382" s="1233"/>
      <c r="AL382" s="1234">
        <f t="shared" si="21"/>
        <v>0</v>
      </c>
      <c r="AM382" s="1400"/>
      <c r="AN382" s="1237"/>
      <c r="AO382" s="1237"/>
      <c r="AP382" s="1237"/>
      <c r="AQ382" s="1237"/>
      <c r="AR382" s="1237"/>
      <c r="AS382" s="1237"/>
      <c r="AT382" s="1237"/>
      <c r="AU382" s="1237"/>
      <c r="AV382" s="1237"/>
      <c r="AW382" s="1237"/>
      <c r="AX382" s="1237"/>
      <c r="AY382" s="1237"/>
      <c r="AZ382" s="1237"/>
      <c r="BA382" s="1237"/>
      <c r="BB382" s="1237"/>
      <c r="BC382" s="1237"/>
      <c r="BD382" s="1237"/>
      <c r="BE382" s="1237"/>
      <c r="BF382" s="1237"/>
      <c r="BG382" s="1237"/>
      <c r="BH382" s="1237"/>
      <c r="BI382" s="1237"/>
      <c r="BJ382" s="1237"/>
      <c r="BK382" s="1237"/>
      <c r="BL382" s="1237"/>
      <c r="BM382" s="1237"/>
      <c r="BN382" s="1237"/>
      <c r="BO382" s="1237"/>
      <c r="BP382" s="1237"/>
      <c r="BQ382" s="1237"/>
      <c r="BR382" s="1237"/>
      <c r="BS382" s="1237"/>
      <c r="BT382" s="1237"/>
      <c r="BU382" s="1237"/>
      <c r="BV382" s="1237"/>
      <c r="BW382" s="1237"/>
      <c r="BX382" s="1237"/>
      <c r="BY382" s="1237"/>
      <c r="BZ382" s="1237"/>
      <c r="CA382" s="1237"/>
      <c r="CB382" s="1237"/>
      <c r="CC382" s="1237"/>
      <c r="CD382" s="1237"/>
      <c r="CE382" s="1237"/>
      <c r="CF382" s="1237"/>
      <c r="CG382" s="1237"/>
      <c r="CH382" s="1237"/>
      <c r="CI382" s="1237"/>
      <c r="CJ382" s="1239">
        <f t="shared" si="22"/>
        <v>0</v>
      </c>
    </row>
    <row r="383" spans="4:88">
      <c r="D383" s="1223"/>
      <c r="E383" s="1223"/>
      <c r="F383" s="1229"/>
      <c r="G383" s="1223"/>
      <c r="H383" s="1223"/>
      <c r="I383" s="1223"/>
      <c r="J383" s="1223"/>
      <c r="K383" s="1223"/>
      <c r="L383" s="1228"/>
      <c r="M383" s="1223"/>
      <c r="N383" s="1223"/>
      <c r="O383" s="1244"/>
      <c r="P383" s="1223"/>
      <c r="Q383" s="1223"/>
      <c r="R383" s="1223"/>
      <c r="S383" s="1225"/>
      <c r="T383" s="1240"/>
      <c r="U383" s="250"/>
      <c r="V383" s="1400"/>
      <c r="W383" s="1232"/>
      <c r="X383" s="1233"/>
      <c r="Y383" s="1233"/>
      <c r="Z383" s="1233"/>
      <c r="AA383" s="1233"/>
      <c r="AB383" s="1235"/>
      <c r="AC383" s="1233"/>
      <c r="AD383" s="1235"/>
      <c r="AE383" s="1235"/>
      <c r="AF383" s="1235"/>
      <c r="AG383" s="1233"/>
      <c r="AH383" s="1233"/>
      <c r="AI383" s="1233"/>
      <c r="AJ383" s="1233"/>
      <c r="AK383" s="1233"/>
      <c r="AL383" s="1234">
        <f t="shared" si="21"/>
        <v>0</v>
      </c>
      <c r="AM383" s="1400"/>
      <c r="AN383" s="1237"/>
      <c r="AO383" s="1237"/>
      <c r="AP383" s="1237"/>
      <c r="AQ383" s="1237"/>
      <c r="AR383" s="1237"/>
      <c r="AS383" s="1237"/>
      <c r="AT383" s="1237"/>
      <c r="AU383" s="1237"/>
      <c r="AV383" s="1237"/>
      <c r="AW383" s="1237"/>
      <c r="AX383" s="1237"/>
      <c r="AY383" s="1237"/>
      <c r="AZ383" s="1237"/>
      <c r="BA383" s="1237"/>
      <c r="BB383" s="1237"/>
      <c r="BC383" s="1237"/>
      <c r="BD383" s="1237"/>
      <c r="BE383" s="1237"/>
      <c r="BF383" s="1237"/>
      <c r="BG383" s="1237"/>
      <c r="BH383" s="1237"/>
      <c r="BI383" s="1237"/>
      <c r="BJ383" s="1237"/>
      <c r="BK383" s="1237"/>
      <c r="BL383" s="1237"/>
      <c r="BM383" s="1237"/>
      <c r="BN383" s="1237"/>
      <c r="BO383" s="1237"/>
      <c r="BP383" s="1237"/>
      <c r="BQ383" s="1237"/>
      <c r="BR383" s="1237"/>
      <c r="BS383" s="1237"/>
      <c r="BT383" s="1237"/>
      <c r="BU383" s="1237"/>
      <c r="BV383" s="1237"/>
      <c r="BW383" s="1237"/>
      <c r="BX383" s="1237"/>
      <c r="BY383" s="1237"/>
      <c r="BZ383" s="1237"/>
      <c r="CA383" s="1237"/>
      <c r="CB383" s="1237"/>
      <c r="CC383" s="1237"/>
      <c r="CD383" s="1237"/>
      <c r="CE383" s="1237"/>
      <c r="CF383" s="1237"/>
      <c r="CG383" s="1237"/>
      <c r="CH383" s="1237"/>
      <c r="CI383" s="1237"/>
      <c r="CJ383" s="1239">
        <f t="shared" si="22"/>
        <v>0</v>
      </c>
    </row>
    <row r="384" spans="4:88">
      <c r="D384" s="1223"/>
      <c r="E384" s="1223"/>
      <c r="F384" s="1229"/>
      <c r="G384" s="1223"/>
      <c r="H384" s="1223"/>
      <c r="I384" s="1223"/>
      <c r="J384" s="1223"/>
      <c r="K384" s="1223"/>
      <c r="L384" s="1228"/>
      <c r="M384" s="1223"/>
      <c r="N384" s="1223"/>
      <c r="O384" s="1244"/>
      <c r="P384" s="1223"/>
      <c r="Q384" s="1223"/>
      <c r="R384" s="1223"/>
      <c r="S384" s="1225"/>
      <c r="T384" s="1240"/>
      <c r="U384" s="250"/>
      <c r="V384" s="1400"/>
      <c r="W384" s="1232"/>
      <c r="X384" s="1233"/>
      <c r="Y384" s="1233"/>
      <c r="Z384" s="1233"/>
      <c r="AA384" s="1233"/>
      <c r="AB384" s="1235"/>
      <c r="AC384" s="1233"/>
      <c r="AD384" s="1235"/>
      <c r="AE384" s="1235"/>
      <c r="AF384" s="1235"/>
      <c r="AG384" s="1233"/>
      <c r="AH384" s="1233"/>
      <c r="AI384" s="1233"/>
      <c r="AJ384" s="1233"/>
      <c r="AK384" s="1233"/>
      <c r="AL384" s="1234">
        <f t="shared" si="21"/>
        <v>0</v>
      </c>
      <c r="AM384" s="1400"/>
      <c r="AN384" s="1237"/>
      <c r="AO384" s="1237"/>
      <c r="AP384" s="1237"/>
      <c r="AQ384" s="1237"/>
      <c r="AR384" s="1237"/>
      <c r="AS384" s="1237"/>
      <c r="AT384" s="1237"/>
      <c r="AU384" s="1237"/>
      <c r="AV384" s="1237"/>
      <c r="AW384" s="1237"/>
      <c r="AX384" s="1237"/>
      <c r="AY384" s="1237"/>
      <c r="AZ384" s="1237"/>
      <c r="BA384" s="1237"/>
      <c r="BB384" s="1237"/>
      <c r="BC384" s="1237"/>
      <c r="BD384" s="1237"/>
      <c r="BE384" s="1237"/>
      <c r="BF384" s="1237"/>
      <c r="BG384" s="1237"/>
      <c r="BH384" s="1237"/>
      <c r="BI384" s="1237"/>
      <c r="BJ384" s="1237"/>
      <c r="BK384" s="1237"/>
      <c r="BL384" s="1237"/>
      <c r="BM384" s="1237"/>
      <c r="BN384" s="1237"/>
      <c r="BO384" s="1237"/>
      <c r="BP384" s="1237"/>
      <c r="BQ384" s="1237"/>
      <c r="BR384" s="1237"/>
      <c r="BS384" s="1237"/>
      <c r="BT384" s="1237"/>
      <c r="BU384" s="1237"/>
      <c r="BV384" s="1237"/>
      <c r="BW384" s="1237"/>
      <c r="BX384" s="1237"/>
      <c r="BY384" s="1237"/>
      <c r="BZ384" s="1237"/>
      <c r="CA384" s="1237"/>
      <c r="CB384" s="1237"/>
      <c r="CC384" s="1237"/>
      <c r="CD384" s="1237"/>
      <c r="CE384" s="1237"/>
      <c r="CF384" s="1237"/>
      <c r="CG384" s="1237"/>
      <c r="CH384" s="1237"/>
      <c r="CI384" s="1237"/>
      <c r="CJ384" s="1239">
        <f t="shared" si="22"/>
        <v>0</v>
      </c>
    </row>
    <row r="385" spans="4:88">
      <c r="D385" s="1223"/>
      <c r="E385" s="1223"/>
      <c r="F385" s="1229"/>
      <c r="G385" s="1223"/>
      <c r="H385" s="1223"/>
      <c r="I385" s="1223"/>
      <c r="J385" s="1223"/>
      <c r="K385" s="1223"/>
      <c r="L385" s="1228"/>
      <c r="M385" s="1223"/>
      <c r="N385" s="1223"/>
      <c r="O385" s="1244"/>
      <c r="P385" s="1223"/>
      <c r="Q385" s="1223"/>
      <c r="R385" s="1223"/>
      <c r="S385" s="1225"/>
      <c r="T385" s="1240"/>
      <c r="U385" s="250"/>
      <c r="V385" s="1400"/>
      <c r="W385" s="1232"/>
      <c r="X385" s="1233"/>
      <c r="Y385" s="1233"/>
      <c r="Z385" s="1233"/>
      <c r="AA385" s="1233"/>
      <c r="AB385" s="1235"/>
      <c r="AC385" s="1233"/>
      <c r="AD385" s="1235"/>
      <c r="AE385" s="1235"/>
      <c r="AF385" s="1235"/>
      <c r="AG385" s="1233"/>
      <c r="AH385" s="1233"/>
      <c r="AI385" s="1233"/>
      <c r="AJ385" s="1233"/>
      <c r="AK385" s="1233"/>
      <c r="AL385" s="1234">
        <f t="shared" si="21"/>
        <v>0</v>
      </c>
      <c r="AM385" s="1400"/>
      <c r="AN385" s="1237"/>
      <c r="AO385" s="1237"/>
      <c r="AP385" s="1237"/>
      <c r="AQ385" s="1237"/>
      <c r="AR385" s="1237"/>
      <c r="AS385" s="1237"/>
      <c r="AT385" s="1237"/>
      <c r="AU385" s="1237"/>
      <c r="AV385" s="1237"/>
      <c r="AW385" s="1237"/>
      <c r="AX385" s="1237"/>
      <c r="AY385" s="1237"/>
      <c r="AZ385" s="1237"/>
      <c r="BA385" s="1237"/>
      <c r="BB385" s="1237"/>
      <c r="BC385" s="1237"/>
      <c r="BD385" s="1237"/>
      <c r="BE385" s="1237"/>
      <c r="BF385" s="1237"/>
      <c r="BG385" s="1237"/>
      <c r="BH385" s="1237"/>
      <c r="BI385" s="1237"/>
      <c r="BJ385" s="1237"/>
      <c r="BK385" s="1237"/>
      <c r="BL385" s="1237"/>
      <c r="BM385" s="1237"/>
      <c r="BN385" s="1237"/>
      <c r="BO385" s="1237"/>
      <c r="BP385" s="1237"/>
      <c r="BQ385" s="1237"/>
      <c r="BR385" s="1237"/>
      <c r="BS385" s="1237"/>
      <c r="BT385" s="1237"/>
      <c r="BU385" s="1237"/>
      <c r="BV385" s="1237"/>
      <c r="BW385" s="1237"/>
      <c r="BX385" s="1237"/>
      <c r="BY385" s="1237"/>
      <c r="BZ385" s="1237"/>
      <c r="CA385" s="1237"/>
      <c r="CB385" s="1237"/>
      <c r="CC385" s="1237"/>
      <c r="CD385" s="1237"/>
      <c r="CE385" s="1237"/>
      <c r="CF385" s="1237"/>
      <c r="CG385" s="1237"/>
      <c r="CH385" s="1237"/>
      <c r="CI385" s="1237"/>
      <c r="CJ385" s="1239">
        <f t="shared" si="22"/>
        <v>0</v>
      </c>
    </row>
    <row r="386" spans="4:88">
      <c r="D386" s="1223"/>
      <c r="E386" s="1223"/>
      <c r="F386" s="1229"/>
      <c r="G386" s="1223"/>
      <c r="H386" s="1223"/>
      <c r="I386" s="1223"/>
      <c r="J386" s="1223"/>
      <c r="K386" s="1223"/>
      <c r="L386" s="1228"/>
      <c r="M386" s="1223"/>
      <c r="N386" s="1223"/>
      <c r="O386" s="1244"/>
      <c r="P386" s="1223"/>
      <c r="Q386" s="1223"/>
      <c r="R386" s="1223"/>
      <c r="S386" s="1225"/>
      <c r="T386" s="1240"/>
      <c r="U386" s="250"/>
      <c r="V386" s="1400"/>
      <c r="W386" s="1232"/>
      <c r="X386" s="1233"/>
      <c r="Y386" s="1233"/>
      <c r="Z386" s="1233"/>
      <c r="AA386" s="1233"/>
      <c r="AB386" s="1235"/>
      <c r="AC386" s="1233"/>
      <c r="AD386" s="1235"/>
      <c r="AE386" s="1235"/>
      <c r="AF386" s="1235"/>
      <c r="AG386" s="1233"/>
      <c r="AH386" s="1233"/>
      <c r="AI386" s="1233"/>
      <c r="AJ386" s="1233"/>
      <c r="AK386" s="1233"/>
      <c r="AL386" s="1234">
        <f t="shared" si="21"/>
        <v>0</v>
      </c>
      <c r="AM386" s="1400"/>
      <c r="AN386" s="1237"/>
      <c r="AO386" s="1237"/>
      <c r="AP386" s="1237"/>
      <c r="AQ386" s="1237"/>
      <c r="AR386" s="1237"/>
      <c r="AS386" s="1237"/>
      <c r="AT386" s="1237"/>
      <c r="AU386" s="1237"/>
      <c r="AV386" s="1237"/>
      <c r="AW386" s="1237"/>
      <c r="AX386" s="1237"/>
      <c r="AY386" s="1237"/>
      <c r="AZ386" s="1237"/>
      <c r="BA386" s="1237"/>
      <c r="BB386" s="1237"/>
      <c r="BC386" s="1237"/>
      <c r="BD386" s="1237"/>
      <c r="BE386" s="1237"/>
      <c r="BF386" s="1237"/>
      <c r="BG386" s="1237"/>
      <c r="BH386" s="1237"/>
      <c r="BI386" s="1237"/>
      <c r="BJ386" s="1237"/>
      <c r="BK386" s="1237"/>
      <c r="BL386" s="1237"/>
      <c r="BM386" s="1237"/>
      <c r="BN386" s="1237"/>
      <c r="BO386" s="1237"/>
      <c r="BP386" s="1237"/>
      <c r="BQ386" s="1237"/>
      <c r="BR386" s="1237"/>
      <c r="BS386" s="1237"/>
      <c r="BT386" s="1237"/>
      <c r="BU386" s="1237"/>
      <c r="BV386" s="1237"/>
      <c r="BW386" s="1237"/>
      <c r="BX386" s="1237"/>
      <c r="BY386" s="1237"/>
      <c r="BZ386" s="1237"/>
      <c r="CA386" s="1237"/>
      <c r="CB386" s="1237"/>
      <c r="CC386" s="1237"/>
      <c r="CD386" s="1237"/>
      <c r="CE386" s="1237"/>
      <c r="CF386" s="1237"/>
      <c r="CG386" s="1237"/>
      <c r="CH386" s="1237"/>
      <c r="CI386" s="1237"/>
      <c r="CJ386" s="1239">
        <f t="shared" si="22"/>
        <v>0</v>
      </c>
    </row>
    <row r="387" spans="4:88">
      <c r="D387" s="1223"/>
      <c r="E387" s="1223"/>
      <c r="F387" s="1229"/>
      <c r="G387" s="1223"/>
      <c r="H387" s="1223"/>
      <c r="I387" s="1223"/>
      <c r="J387" s="1223"/>
      <c r="K387" s="1223"/>
      <c r="L387" s="1228"/>
      <c r="M387" s="1223"/>
      <c r="N387" s="1223"/>
      <c r="O387" s="1244"/>
      <c r="P387" s="1223"/>
      <c r="Q387" s="1223"/>
      <c r="R387" s="1223"/>
      <c r="S387" s="1225"/>
      <c r="T387" s="1240"/>
      <c r="U387" s="250"/>
      <c r="V387" s="1400"/>
      <c r="W387" s="1232"/>
      <c r="X387" s="1233"/>
      <c r="Y387" s="1233"/>
      <c r="Z387" s="1233"/>
      <c r="AA387" s="1233"/>
      <c r="AB387" s="1235"/>
      <c r="AC387" s="1233"/>
      <c r="AD387" s="1235"/>
      <c r="AE387" s="1235"/>
      <c r="AF387" s="1235"/>
      <c r="AG387" s="1233"/>
      <c r="AH387" s="1233"/>
      <c r="AI387" s="1233"/>
      <c r="AJ387" s="1233"/>
      <c r="AK387" s="1233"/>
      <c r="AL387" s="1234">
        <f t="shared" ref="AL387:AL450" si="23">SUM(Z387:AK387)</f>
        <v>0</v>
      </c>
      <c r="AM387" s="1400"/>
      <c r="AN387" s="1237"/>
      <c r="AO387" s="1237"/>
      <c r="AP387" s="1237"/>
      <c r="AQ387" s="1237"/>
      <c r="AR387" s="1237"/>
      <c r="AS387" s="1237"/>
      <c r="AT387" s="1237"/>
      <c r="AU387" s="1237"/>
      <c r="AV387" s="1237"/>
      <c r="AW387" s="1237"/>
      <c r="AX387" s="1237"/>
      <c r="AY387" s="1237"/>
      <c r="AZ387" s="1237"/>
      <c r="BA387" s="1237"/>
      <c r="BB387" s="1237"/>
      <c r="BC387" s="1237"/>
      <c r="BD387" s="1237"/>
      <c r="BE387" s="1237"/>
      <c r="BF387" s="1237"/>
      <c r="BG387" s="1237"/>
      <c r="BH387" s="1237"/>
      <c r="BI387" s="1237"/>
      <c r="BJ387" s="1237"/>
      <c r="BK387" s="1237"/>
      <c r="BL387" s="1237"/>
      <c r="BM387" s="1237"/>
      <c r="BN387" s="1237"/>
      <c r="BO387" s="1237"/>
      <c r="BP387" s="1237"/>
      <c r="BQ387" s="1237"/>
      <c r="BR387" s="1237"/>
      <c r="BS387" s="1237"/>
      <c r="BT387" s="1237"/>
      <c r="BU387" s="1237"/>
      <c r="BV387" s="1237"/>
      <c r="BW387" s="1237"/>
      <c r="BX387" s="1237"/>
      <c r="BY387" s="1237"/>
      <c r="BZ387" s="1237"/>
      <c r="CA387" s="1237"/>
      <c r="CB387" s="1237"/>
      <c r="CC387" s="1237"/>
      <c r="CD387" s="1237"/>
      <c r="CE387" s="1237"/>
      <c r="CF387" s="1237"/>
      <c r="CG387" s="1237"/>
      <c r="CH387" s="1237"/>
      <c r="CI387" s="1237"/>
      <c r="CJ387" s="1239">
        <f t="shared" ref="CJ387:CJ450" si="24">SUM(AQ387:CI387)</f>
        <v>0</v>
      </c>
    </row>
    <row r="388" spans="4:88">
      <c r="D388" s="1223"/>
      <c r="E388" s="1223"/>
      <c r="F388" s="1229"/>
      <c r="G388" s="1223"/>
      <c r="H388" s="1223"/>
      <c r="I388" s="1223"/>
      <c r="J388" s="1223"/>
      <c r="K388" s="1223"/>
      <c r="L388" s="1228"/>
      <c r="M388" s="1223"/>
      <c r="N388" s="1223"/>
      <c r="O388" s="1244"/>
      <c r="P388" s="1223"/>
      <c r="Q388" s="1223"/>
      <c r="R388" s="1223"/>
      <c r="S388" s="1225"/>
      <c r="T388" s="1240"/>
      <c r="U388" s="250"/>
      <c r="V388" s="1400"/>
      <c r="W388" s="1232"/>
      <c r="X388" s="1233"/>
      <c r="Y388" s="1233"/>
      <c r="Z388" s="1233"/>
      <c r="AA388" s="1233"/>
      <c r="AB388" s="1235"/>
      <c r="AC388" s="1233"/>
      <c r="AD388" s="1235"/>
      <c r="AE388" s="1235"/>
      <c r="AF388" s="1235"/>
      <c r="AG388" s="1233"/>
      <c r="AH388" s="1233"/>
      <c r="AI388" s="1233"/>
      <c r="AJ388" s="1233"/>
      <c r="AK388" s="1233"/>
      <c r="AL388" s="1234">
        <f t="shared" si="23"/>
        <v>0</v>
      </c>
      <c r="AM388" s="1400"/>
      <c r="AN388" s="1237"/>
      <c r="AO388" s="1237"/>
      <c r="AP388" s="1237"/>
      <c r="AQ388" s="1237"/>
      <c r="AR388" s="1237"/>
      <c r="AS388" s="1237"/>
      <c r="AT388" s="1237"/>
      <c r="AU388" s="1237"/>
      <c r="AV388" s="1237"/>
      <c r="AW388" s="1237"/>
      <c r="AX388" s="1237"/>
      <c r="AY388" s="1237"/>
      <c r="AZ388" s="1237"/>
      <c r="BA388" s="1237"/>
      <c r="BB388" s="1237"/>
      <c r="BC388" s="1237"/>
      <c r="BD388" s="1237"/>
      <c r="BE388" s="1237"/>
      <c r="BF388" s="1237"/>
      <c r="BG388" s="1237"/>
      <c r="BH388" s="1237"/>
      <c r="BI388" s="1237"/>
      <c r="BJ388" s="1237"/>
      <c r="BK388" s="1237"/>
      <c r="BL388" s="1237"/>
      <c r="BM388" s="1237"/>
      <c r="BN388" s="1237"/>
      <c r="BO388" s="1237"/>
      <c r="BP388" s="1237"/>
      <c r="BQ388" s="1237"/>
      <c r="BR388" s="1237"/>
      <c r="BS388" s="1237"/>
      <c r="BT388" s="1237"/>
      <c r="BU388" s="1237"/>
      <c r="BV388" s="1237"/>
      <c r="BW388" s="1237"/>
      <c r="BX388" s="1237"/>
      <c r="BY388" s="1237"/>
      <c r="BZ388" s="1237"/>
      <c r="CA388" s="1237"/>
      <c r="CB388" s="1237"/>
      <c r="CC388" s="1237"/>
      <c r="CD388" s="1237"/>
      <c r="CE388" s="1237"/>
      <c r="CF388" s="1237"/>
      <c r="CG388" s="1237"/>
      <c r="CH388" s="1237"/>
      <c r="CI388" s="1237"/>
      <c r="CJ388" s="1239">
        <f t="shared" si="24"/>
        <v>0</v>
      </c>
    </row>
    <row r="389" spans="4:88">
      <c r="D389" s="1223"/>
      <c r="E389" s="1223"/>
      <c r="F389" s="1229"/>
      <c r="G389" s="1223"/>
      <c r="H389" s="1223"/>
      <c r="I389" s="1223"/>
      <c r="J389" s="1223"/>
      <c r="K389" s="1223"/>
      <c r="L389" s="1228"/>
      <c r="M389" s="1223"/>
      <c r="N389" s="1223"/>
      <c r="O389" s="1244"/>
      <c r="P389" s="1223"/>
      <c r="Q389" s="1223"/>
      <c r="R389" s="1223"/>
      <c r="S389" s="1225"/>
      <c r="T389" s="1240"/>
      <c r="U389" s="250"/>
      <c r="V389" s="1400"/>
      <c r="W389" s="1232"/>
      <c r="X389" s="1233"/>
      <c r="Y389" s="1233"/>
      <c r="Z389" s="1233"/>
      <c r="AA389" s="1233"/>
      <c r="AB389" s="1235"/>
      <c r="AC389" s="1233"/>
      <c r="AD389" s="1235"/>
      <c r="AE389" s="1235"/>
      <c r="AF389" s="1235"/>
      <c r="AG389" s="1233"/>
      <c r="AH389" s="1233"/>
      <c r="AI389" s="1233"/>
      <c r="AJ389" s="1233"/>
      <c r="AK389" s="1233"/>
      <c r="AL389" s="1234">
        <f t="shared" si="23"/>
        <v>0</v>
      </c>
      <c r="AM389" s="1400"/>
      <c r="AN389" s="1237"/>
      <c r="AO389" s="1237"/>
      <c r="AP389" s="1237"/>
      <c r="AQ389" s="1237"/>
      <c r="AR389" s="1237"/>
      <c r="AS389" s="1237"/>
      <c r="AT389" s="1237"/>
      <c r="AU389" s="1237"/>
      <c r="AV389" s="1237"/>
      <c r="AW389" s="1237"/>
      <c r="AX389" s="1237"/>
      <c r="AY389" s="1237"/>
      <c r="AZ389" s="1237"/>
      <c r="BA389" s="1237"/>
      <c r="BB389" s="1237"/>
      <c r="BC389" s="1237"/>
      <c r="BD389" s="1237"/>
      <c r="BE389" s="1237"/>
      <c r="BF389" s="1237"/>
      <c r="BG389" s="1237"/>
      <c r="BH389" s="1237"/>
      <c r="BI389" s="1237"/>
      <c r="BJ389" s="1237"/>
      <c r="BK389" s="1237"/>
      <c r="BL389" s="1237"/>
      <c r="BM389" s="1237"/>
      <c r="BN389" s="1237"/>
      <c r="BO389" s="1237"/>
      <c r="BP389" s="1237"/>
      <c r="BQ389" s="1237"/>
      <c r="BR389" s="1237"/>
      <c r="BS389" s="1237"/>
      <c r="BT389" s="1237"/>
      <c r="BU389" s="1237"/>
      <c r="BV389" s="1237"/>
      <c r="BW389" s="1237"/>
      <c r="BX389" s="1237"/>
      <c r="BY389" s="1237"/>
      <c r="BZ389" s="1237"/>
      <c r="CA389" s="1237"/>
      <c r="CB389" s="1237"/>
      <c r="CC389" s="1237"/>
      <c r="CD389" s="1237"/>
      <c r="CE389" s="1237"/>
      <c r="CF389" s="1237"/>
      <c r="CG389" s="1237"/>
      <c r="CH389" s="1237"/>
      <c r="CI389" s="1237"/>
      <c r="CJ389" s="1239">
        <f t="shared" si="24"/>
        <v>0</v>
      </c>
    </row>
    <row r="390" spans="4:88">
      <c r="D390" s="1223"/>
      <c r="E390" s="1223"/>
      <c r="F390" s="1229"/>
      <c r="G390" s="1223"/>
      <c r="H390" s="1223"/>
      <c r="I390" s="1223"/>
      <c r="J390" s="1223"/>
      <c r="K390" s="1223"/>
      <c r="L390" s="1228"/>
      <c r="M390" s="1223"/>
      <c r="N390" s="1223"/>
      <c r="O390" s="1244"/>
      <c r="P390" s="1223"/>
      <c r="Q390" s="1223"/>
      <c r="R390" s="1223"/>
      <c r="S390" s="1225"/>
      <c r="T390" s="1240"/>
      <c r="U390" s="250"/>
      <c r="V390" s="1400"/>
      <c r="W390" s="1232"/>
      <c r="X390" s="1233"/>
      <c r="Y390" s="1233"/>
      <c r="Z390" s="1233"/>
      <c r="AA390" s="1233"/>
      <c r="AB390" s="1235"/>
      <c r="AC390" s="1233"/>
      <c r="AD390" s="1235"/>
      <c r="AE390" s="1235"/>
      <c r="AF390" s="1235"/>
      <c r="AG390" s="1233"/>
      <c r="AH390" s="1233"/>
      <c r="AI390" s="1233"/>
      <c r="AJ390" s="1233"/>
      <c r="AK390" s="1233"/>
      <c r="AL390" s="1234">
        <f t="shared" si="23"/>
        <v>0</v>
      </c>
      <c r="AM390" s="1400"/>
      <c r="AN390" s="1237"/>
      <c r="AO390" s="1237"/>
      <c r="AP390" s="1237"/>
      <c r="AQ390" s="1237"/>
      <c r="AR390" s="1237"/>
      <c r="AS390" s="1237"/>
      <c r="AT390" s="1237"/>
      <c r="AU390" s="1237"/>
      <c r="AV390" s="1237"/>
      <c r="AW390" s="1237"/>
      <c r="AX390" s="1237"/>
      <c r="AY390" s="1237"/>
      <c r="AZ390" s="1237"/>
      <c r="BA390" s="1237"/>
      <c r="BB390" s="1237"/>
      <c r="BC390" s="1237"/>
      <c r="BD390" s="1237"/>
      <c r="BE390" s="1237"/>
      <c r="BF390" s="1237"/>
      <c r="BG390" s="1237"/>
      <c r="BH390" s="1237"/>
      <c r="BI390" s="1237"/>
      <c r="BJ390" s="1237"/>
      <c r="BK390" s="1237"/>
      <c r="BL390" s="1237"/>
      <c r="BM390" s="1237"/>
      <c r="BN390" s="1237"/>
      <c r="BO390" s="1237"/>
      <c r="BP390" s="1237"/>
      <c r="BQ390" s="1237"/>
      <c r="BR390" s="1237"/>
      <c r="BS390" s="1237"/>
      <c r="BT390" s="1237"/>
      <c r="BU390" s="1237"/>
      <c r="BV390" s="1237"/>
      <c r="BW390" s="1237"/>
      <c r="BX390" s="1237"/>
      <c r="BY390" s="1237"/>
      <c r="BZ390" s="1237"/>
      <c r="CA390" s="1237"/>
      <c r="CB390" s="1237"/>
      <c r="CC390" s="1237"/>
      <c r="CD390" s="1237"/>
      <c r="CE390" s="1237"/>
      <c r="CF390" s="1237"/>
      <c r="CG390" s="1237"/>
      <c r="CH390" s="1237"/>
      <c r="CI390" s="1237"/>
      <c r="CJ390" s="1239">
        <f t="shared" si="24"/>
        <v>0</v>
      </c>
    </row>
    <row r="391" spans="4:88">
      <c r="D391" s="1223"/>
      <c r="E391" s="1223"/>
      <c r="F391" s="1229"/>
      <c r="G391" s="1223"/>
      <c r="H391" s="1223"/>
      <c r="I391" s="1223"/>
      <c r="J391" s="1223"/>
      <c r="K391" s="1223"/>
      <c r="L391" s="1228"/>
      <c r="M391" s="1223"/>
      <c r="N391" s="1223"/>
      <c r="O391" s="1244"/>
      <c r="P391" s="1223"/>
      <c r="Q391" s="1223"/>
      <c r="R391" s="1223"/>
      <c r="S391" s="1225"/>
      <c r="T391" s="1240"/>
      <c r="U391" s="250"/>
      <c r="V391" s="1400"/>
      <c r="W391" s="1232"/>
      <c r="X391" s="1233"/>
      <c r="Y391" s="1233"/>
      <c r="Z391" s="1233"/>
      <c r="AA391" s="1233"/>
      <c r="AB391" s="1235"/>
      <c r="AC391" s="1233"/>
      <c r="AD391" s="1235"/>
      <c r="AE391" s="1235"/>
      <c r="AF391" s="1235"/>
      <c r="AG391" s="1233"/>
      <c r="AH391" s="1233"/>
      <c r="AI391" s="1233"/>
      <c r="AJ391" s="1233"/>
      <c r="AK391" s="1233"/>
      <c r="AL391" s="1234">
        <f t="shared" si="23"/>
        <v>0</v>
      </c>
      <c r="AM391" s="1400"/>
      <c r="AN391" s="1237"/>
      <c r="AO391" s="1237"/>
      <c r="AP391" s="1237"/>
      <c r="AQ391" s="1237"/>
      <c r="AR391" s="1237"/>
      <c r="AS391" s="1237"/>
      <c r="AT391" s="1237"/>
      <c r="AU391" s="1237"/>
      <c r="AV391" s="1237"/>
      <c r="AW391" s="1237"/>
      <c r="AX391" s="1237"/>
      <c r="AY391" s="1237"/>
      <c r="AZ391" s="1237"/>
      <c r="BA391" s="1237"/>
      <c r="BB391" s="1237"/>
      <c r="BC391" s="1237"/>
      <c r="BD391" s="1237"/>
      <c r="BE391" s="1237"/>
      <c r="BF391" s="1237"/>
      <c r="BG391" s="1237"/>
      <c r="BH391" s="1237"/>
      <c r="BI391" s="1237"/>
      <c r="BJ391" s="1237"/>
      <c r="BK391" s="1237"/>
      <c r="BL391" s="1237"/>
      <c r="BM391" s="1237"/>
      <c r="BN391" s="1237"/>
      <c r="BO391" s="1237"/>
      <c r="BP391" s="1237"/>
      <c r="BQ391" s="1237"/>
      <c r="BR391" s="1237"/>
      <c r="BS391" s="1237"/>
      <c r="BT391" s="1237"/>
      <c r="BU391" s="1237"/>
      <c r="BV391" s="1237"/>
      <c r="BW391" s="1237"/>
      <c r="BX391" s="1237"/>
      <c r="BY391" s="1237"/>
      <c r="BZ391" s="1237"/>
      <c r="CA391" s="1237"/>
      <c r="CB391" s="1237"/>
      <c r="CC391" s="1237"/>
      <c r="CD391" s="1237"/>
      <c r="CE391" s="1237"/>
      <c r="CF391" s="1237"/>
      <c r="CG391" s="1237"/>
      <c r="CH391" s="1237"/>
      <c r="CI391" s="1237"/>
      <c r="CJ391" s="1239">
        <f t="shared" si="24"/>
        <v>0</v>
      </c>
    </row>
    <row r="392" spans="4:88">
      <c r="D392" s="1223"/>
      <c r="E392" s="1223"/>
      <c r="F392" s="1229"/>
      <c r="G392" s="1223"/>
      <c r="H392" s="1223"/>
      <c r="I392" s="1223"/>
      <c r="J392" s="1223"/>
      <c r="K392" s="1223"/>
      <c r="L392" s="1228"/>
      <c r="M392" s="1223"/>
      <c r="N392" s="1223"/>
      <c r="O392" s="1244"/>
      <c r="P392" s="1223"/>
      <c r="Q392" s="1223"/>
      <c r="R392" s="1223"/>
      <c r="S392" s="1225"/>
      <c r="T392" s="1240"/>
      <c r="U392" s="250"/>
      <c r="V392" s="1400"/>
      <c r="W392" s="1232"/>
      <c r="X392" s="1233"/>
      <c r="Y392" s="1233"/>
      <c r="Z392" s="1233"/>
      <c r="AA392" s="1233"/>
      <c r="AB392" s="1235"/>
      <c r="AC392" s="1233"/>
      <c r="AD392" s="1235"/>
      <c r="AE392" s="1235"/>
      <c r="AF392" s="1235"/>
      <c r="AG392" s="1233"/>
      <c r="AH392" s="1233"/>
      <c r="AI392" s="1233"/>
      <c r="AJ392" s="1233"/>
      <c r="AK392" s="1233"/>
      <c r="AL392" s="1234">
        <f t="shared" si="23"/>
        <v>0</v>
      </c>
      <c r="AM392" s="1400"/>
      <c r="AN392" s="1237"/>
      <c r="AO392" s="1237"/>
      <c r="AP392" s="1237"/>
      <c r="AQ392" s="1237"/>
      <c r="AR392" s="1237"/>
      <c r="AS392" s="1237"/>
      <c r="AT392" s="1237"/>
      <c r="AU392" s="1237"/>
      <c r="AV392" s="1237"/>
      <c r="AW392" s="1237"/>
      <c r="AX392" s="1237"/>
      <c r="AY392" s="1237"/>
      <c r="AZ392" s="1237"/>
      <c r="BA392" s="1237"/>
      <c r="BB392" s="1237"/>
      <c r="BC392" s="1237"/>
      <c r="BD392" s="1237"/>
      <c r="BE392" s="1237"/>
      <c r="BF392" s="1237"/>
      <c r="BG392" s="1237"/>
      <c r="BH392" s="1237"/>
      <c r="BI392" s="1237"/>
      <c r="BJ392" s="1237"/>
      <c r="BK392" s="1237"/>
      <c r="BL392" s="1237"/>
      <c r="BM392" s="1237"/>
      <c r="BN392" s="1237"/>
      <c r="BO392" s="1237"/>
      <c r="BP392" s="1237"/>
      <c r="BQ392" s="1237"/>
      <c r="BR392" s="1237"/>
      <c r="BS392" s="1237"/>
      <c r="BT392" s="1237"/>
      <c r="BU392" s="1237"/>
      <c r="BV392" s="1237"/>
      <c r="BW392" s="1237"/>
      <c r="BX392" s="1237"/>
      <c r="BY392" s="1237"/>
      <c r="BZ392" s="1237"/>
      <c r="CA392" s="1237"/>
      <c r="CB392" s="1237"/>
      <c r="CC392" s="1237"/>
      <c r="CD392" s="1237"/>
      <c r="CE392" s="1237"/>
      <c r="CF392" s="1237"/>
      <c r="CG392" s="1237"/>
      <c r="CH392" s="1237"/>
      <c r="CI392" s="1237"/>
      <c r="CJ392" s="1239">
        <f t="shared" si="24"/>
        <v>0</v>
      </c>
    </row>
    <row r="393" spans="4:88">
      <c r="D393" s="1223"/>
      <c r="E393" s="1223"/>
      <c r="F393" s="1229"/>
      <c r="G393" s="1223"/>
      <c r="H393" s="1223"/>
      <c r="I393" s="1223"/>
      <c r="J393" s="1223"/>
      <c r="K393" s="1223"/>
      <c r="L393" s="1228"/>
      <c r="M393" s="1223"/>
      <c r="N393" s="1223"/>
      <c r="O393" s="1244"/>
      <c r="P393" s="1223"/>
      <c r="Q393" s="1223"/>
      <c r="R393" s="1223"/>
      <c r="S393" s="1225"/>
      <c r="T393" s="1240"/>
      <c r="U393" s="250"/>
      <c r="V393" s="1400"/>
      <c r="W393" s="1232"/>
      <c r="X393" s="1233"/>
      <c r="Y393" s="1233"/>
      <c r="Z393" s="1233"/>
      <c r="AA393" s="1233"/>
      <c r="AB393" s="1235"/>
      <c r="AC393" s="1233"/>
      <c r="AD393" s="1235"/>
      <c r="AE393" s="1235"/>
      <c r="AF393" s="1235"/>
      <c r="AG393" s="1233"/>
      <c r="AH393" s="1233"/>
      <c r="AI393" s="1233"/>
      <c r="AJ393" s="1233"/>
      <c r="AK393" s="1233"/>
      <c r="AL393" s="1234">
        <f t="shared" si="23"/>
        <v>0</v>
      </c>
      <c r="AM393" s="1400"/>
      <c r="AN393" s="1237"/>
      <c r="AO393" s="1237"/>
      <c r="AP393" s="1237"/>
      <c r="AQ393" s="1237"/>
      <c r="AR393" s="1237"/>
      <c r="AS393" s="1237"/>
      <c r="AT393" s="1237"/>
      <c r="AU393" s="1237"/>
      <c r="AV393" s="1237"/>
      <c r="AW393" s="1237"/>
      <c r="AX393" s="1237"/>
      <c r="AY393" s="1237"/>
      <c r="AZ393" s="1237"/>
      <c r="BA393" s="1237"/>
      <c r="BB393" s="1237"/>
      <c r="BC393" s="1237"/>
      <c r="BD393" s="1237"/>
      <c r="BE393" s="1237"/>
      <c r="BF393" s="1237"/>
      <c r="BG393" s="1237"/>
      <c r="BH393" s="1237"/>
      <c r="BI393" s="1237"/>
      <c r="BJ393" s="1237"/>
      <c r="BK393" s="1237"/>
      <c r="BL393" s="1237"/>
      <c r="BM393" s="1237"/>
      <c r="BN393" s="1237"/>
      <c r="BO393" s="1237"/>
      <c r="BP393" s="1237"/>
      <c r="BQ393" s="1237"/>
      <c r="BR393" s="1237"/>
      <c r="BS393" s="1237"/>
      <c r="BT393" s="1237"/>
      <c r="BU393" s="1237"/>
      <c r="BV393" s="1237"/>
      <c r="BW393" s="1237"/>
      <c r="BX393" s="1237"/>
      <c r="BY393" s="1237"/>
      <c r="BZ393" s="1237"/>
      <c r="CA393" s="1237"/>
      <c r="CB393" s="1237"/>
      <c r="CC393" s="1237"/>
      <c r="CD393" s="1237"/>
      <c r="CE393" s="1237"/>
      <c r="CF393" s="1237"/>
      <c r="CG393" s="1237"/>
      <c r="CH393" s="1237"/>
      <c r="CI393" s="1237"/>
      <c r="CJ393" s="1239">
        <f t="shared" si="24"/>
        <v>0</v>
      </c>
    </row>
    <row r="394" spans="4:88">
      <c r="D394" s="1223"/>
      <c r="E394" s="1223"/>
      <c r="F394" s="1229"/>
      <c r="G394" s="1223"/>
      <c r="H394" s="1223"/>
      <c r="I394" s="1223"/>
      <c r="J394" s="1223"/>
      <c r="K394" s="1223"/>
      <c r="L394" s="1228"/>
      <c r="M394" s="1223"/>
      <c r="N394" s="1223"/>
      <c r="O394" s="1244"/>
      <c r="P394" s="1223"/>
      <c r="Q394" s="1223"/>
      <c r="R394" s="1223"/>
      <c r="S394" s="1225"/>
      <c r="T394" s="1240"/>
      <c r="U394" s="250"/>
      <c r="V394" s="1400"/>
      <c r="W394" s="1232"/>
      <c r="X394" s="1233"/>
      <c r="Y394" s="1233"/>
      <c r="Z394" s="1233"/>
      <c r="AA394" s="1233"/>
      <c r="AB394" s="1235"/>
      <c r="AC394" s="1233"/>
      <c r="AD394" s="1235"/>
      <c r="AE394" s="1235"/>
      <c r="AF394" s="1235"/>
      <c r="AG394" s="1233"/>
      <c r="AH394" s="1233"/>
      <c r="AI394" s="1233"/>
      <c r="AJ394" s="1233"/>
      <c r="AK394" s="1233"/>
      <c r="AL394" s="1234">
        <f t="shared" si="23"/>
        <v>0</v>
      </c>
      <c r="AM394" s="1400"/>
      <c r="AN394" s="1237"/>
      <c r="AO394" s="1237"/>
      <c r="AP394" s="1237"/>
      <c r="AQ394" s="1237"/>
      <c r="AR394" s="1237"/>
      <c r="AS394" s="1237"/>
      <c r="AT394" s="1237"/>
      <c r="AU394" s="1237"/>
      <c r="AV394" s="1237"/>
      <c r="AW394" s="1237"/>
      <c r="AX394" s="1237"/>
      <c r="AY394" s="1237"/>
      <c r="AZ394" s="1237"/>
      <c r="BA394" s="1237"/>
      <c r="BB394" s="1237"/>
      <c r="BC394" s="1237"/>
      <c r="BD394" s="1237"/>
      <c r="BE394" s="1237"/>
      <c r="BF394" s="1237"/>
      <c r="BG394" s="1237"/>
      <c r="BH394" s="1237"/>
      <c r="BI394" s="1237"/>
      <c r="BJ394" s="1237"/>
      <c r="BK394" s="1237"/>
      <c r="BL394" s="1237"/>
      <c r="BM394" s="1237"/>
      <c r="BN394" s="1237"/>
      <c r="BO394" s="1237"/>
      <c r="BP394" s="1237"/>
      <c r="BQ394" s="1237"/>
      <c r="BR394" s="1237"/>
      <c r="BS394" s="1237"/>
      <c r="BT394" s="1237"/>
      <c r="BU394" s="1237"/>
      <c r="BV394" s="1237"/>
      <c r="BW394" s="1237"/>
      <c r="BX394" s="1237"/>
      <c r="BY394" s="1237"/>
      <c r="BZ394" s="1237"/>
      <c r="CA394" s="1237"/>
      <c r="CB394" s="1237"/>
      <c r="CC394" s="1237"/>
      <c r="CD394" s="1237"/>
      <c r="CE394" s="1237"/>
      <c r="CF394" s="1237"/>
      <c r="CG394" s="1237"/>
      <c r="CH394" s="1237"/>
      <c r="CI394" s="1237"/>
      <c r="CJ394" s="1239">
        <f t="shared" si="24"/>
        <v>0</v>
      </c>
    </row>
    <row r="395" spans="4:88">
      <c r="D395" s="1223"/>
      <c r="E395" s="1223"/>
      <c r="F395" s="1229"/>
      <c r="G395" s="1223"/>
      <c r="H395" s="1223"/>
      <c r="I395" s="1223"/>
      <c r="J395" s="1223"/>
      <c r="K395" s="1223"/>
      <c r="L395" s="1228"/>
      <c r="M395" s="1223"/>
      <c r="N395" s="1223"/>
      <c r="O395" s="1244"/>
      <c r="P395" s="1223"/>
      <c r="Q395" s="1223"/>
      <c r="R395" s="1223"/>
      <c r="S395" s="1225"/>
      <c r="T395" s="1240"/>
      <c r="U395" s="250"/>
      <c r="V395" s="1400"/>
      <c r="W395" s="1232"/>
      <c r="X395" s="1233"/>
      <c r="Y395" s="1233"/>
      <c r="Z395" s="1233"/>
      <c r="AA395" s="1233"/>
      <c r="AB395" s="1235"/>
      <c r="AC395" s="1233"/>
      <c r="AD395" s="1235"/>
      <c r="AE395" s="1235"/>
      <c r="AF395" s="1235"/>
      <c r="AG395" s="1233"/>
      <c r="AH395" s="1233"/>
      <c r="AI395" s="1233"/>
      <c r="AJ395" s="1233"/>
      <c r="AK395" s="1233"/>
      <c r="AL395" s="1234">
        <f t="shared" si="23"/>
        <v>0</v>
      </c>
      <c r="AM395" s="1400"/>
      <c r="AN395" s="1237"/>
      <c r="AO395" s="1237"/>
      <c r="AP395" s="1237"/>
      <c r="AQ395" s="1237"/>
      <c r="AR395" s="1237"/>
      <c r="AS395" s="1237"/>
      <c r="AT395" s="1237"/>
      <c r="AU395" s="1237"/>
      <c r="AV395" s="1237"/>
      <c r="AW395" s="1237"/>
      <c r="AX395" s="1237"/>
      <c r="AY395" s="1237"/>
      <c r="AZ395" s="1237"/>
      <c r="BA395" s="1237"/>
      <c r="BB395" s="1237"/>
      <c r="BC395" s="1237"/>
      <c r="BD395" s="1237"/>
      <c r="BE395" s="1237"/>
      <c r="BF395" s="1237"/>
      <c r="BG395" s="1237"/>
      <c r="BH395" s="1237"/>
      <c r="BI395" s="1237"/>
      <c r="BJ395" s="1237"/>
      <c r="BK395" s="1237"/>
      <c r="BL395" s="1237"/>
      <c r="BM395" s="1237"/>
      <c r="BN395" s="1237"/>
      <c r="BO395" s="1237"/>
      <c r="BP395" s="1237"/>
      <c r="BQ395" s="1237"/>
      <c r="BR395" s="1237"/>
      <c r="BS395" s="1237"/>
      <c r="BT395" s="1237"/>
      <c r="BU395" s="1237"/>
      <c r="BV395" s="1237"/>
      <c r="BW395" s="1237"/>
      <c r="BX395" s="1237"/>
      <c r="BY395" s="1237"/>
      <c r="BZ395" s="1237"/>
      <c r="CA395" s="1237"/>
      <c r="CB395" s="1237"/>
      <c r="CC395" s="1237"/>
      <c r="CD395" s="1237"/>
      <c r="CE395" s="1237"/>
      <c r="CF395" s="1237"/>
      <c r="CG395" s="1237"/>
      <c r="CH395" s="1237"/>
      <c r="CI395" s="1237"/>
      <c r="CJ395" s="1239">
        <f t="shared" si="24"/>
        <v>0</v>
      </c>
    </row>
    <row r="396" spans="4:88">
      <c r="D396" s="1223"/>
      <c r="E396" s="1223"/>
      <c r="F396" s="1229"/>
      <c r="G396" s="1223"/>
      <c r="H396" s="1223"/>
      <c r="I396" s="1223"/>
      <c r="J396" s="1223"/>
      <c r="K396" s="1223"/>
      <c r="L396" s="1228"/>
      <c r="M396" s="1223"/>
      <c r="N396" s="1223"/>
      <c r="O396" s="1244"/>
      <c r="P396" s="1223"/>
      <c r="Q396" s="1223"/>
      <c r="R396" s="1223"/>
      <c r="S396" s="1225"/>
      <c r="T396" s="1240"/>
      <c r="U396" s="250"/>
      <c r="V396" s="1400"/>
      <c r="W396" s="1232"/>
      <c r="X396" s="1233"/>
      <c r="Y396" s="1233"/>
      <c r="Z396" s="1233"/>
      <c r="AA396" s="1233"/>
      <c r="AB396" s="1235"/>
      <c r="AC396" s="1233"/>
      <c r="AD396" s="1235"/>
      <c r="AE396" s="1235"/>
      <c r="AF396" s="1235"/>
      <c r="AG396" s="1233"/>
      <c r="AH396" s="1233"/>
      <c r="AI396" s="1233"/>
      <c r="AJ396" s="1233"/>
      <c r="AK396" s="1233"/>
      <c r="AL396" s="1234">
        <f t="shared" si="23"/>
        <v>0</v>
      </c>
      <c r="AM396" s="1400"/>
      <c r="AN396" s="1237"/>
      <c r="AO396" s="1237"/>
      <c r="AP396" s="1237"/>
      <c r="AQ396" s="1237"/>
      <c r="AR396" s="1237"/>
      <c r="AS396" s="1237"/>
      <c r="AT396" s="1237"/>
      <c r="AU396" s="1237"/>
      <c r="AV396" s="1237"/>
      <c r="AW396" s="1237"/>
      <c r="AX396" s="1237"/>
      <c r="AY396" s="1237"/>
      <c r="AZ396" s="1237"/>
      <c r="BA396" s="1237"/>
      <c r="BB396" s="1237"/>
      <c r="BC396" s="1237"/>
      <c r="BD396" s="1237"/>
      <c r="BE396" s="1237"/>
      <c r="BF396" s="1237"/>
      <c r="BG396" s="1237"/>
      <c r="BH396" s="1237"/>
      <c r="BI396" s="1237"/>
      <c r="BJ396" s="1237"/>
      <c r="BK396" s="1237"/>
      <c r="BL396" s="1237"/>
      <c r="BM396" s="1237"/>
      <c r="BN396" s="1237"/>
      <c r="BO396" s="1237"/>
      <c r="BP396" s="1237"/>
      <c r="BQ396" s="1237"/>
      <c r="BR396" s="1237"/>
      <c r="BS396" s="1237"/>
      <c r="BT396" s="1237"/>
      <c r="BU396" s="1237"/>
      <c r="BV396" s="1237"/>
      <c r="BW396" s="1237"/>
      <c r="BX396" s="1237"/>
      <c r="BY396" s="1237"/>
      <c r="BZ396" s="1237"/>
      <c r="CA396" s="1237"/>
      <c r="CB396" s="1237"/>
      <c r="CC396" s="1237"/>
      <c r="CD396" s="1237"/>
      <c r="CE396" s="1237"/>
      <c r="CF396" s="1237"/>
      <c r="CG396" s="1237"/>
      <c r="CH396" s="1237"/>
      <c r="CI396" s="1237"/>
      <c r="CJ396" s="1239">
        <f t="shared" si="24"/>
        <v>0</v>
      </c>
    </row>
    <row r="397" spans="4:88">
      <c r="D397" s="1223"/>
      <c r="E397" s="1223"/>
      <c r="F397" s="1229"/>
      <c r="G397" s="1223"/>
      <c r="H397" s="1223"/>
      <c r="I397" s="1223"/>
      <c r="J397" s="1223"/>
      <c r="K397" s="1223"/>
      <c r="L397" s="1228"/>
      <c r="M397" s="1223"/>
      <c r="N397" s="1223"/>
      <c r="O397" s="1244"/>
      <c r="P397" s="1223"/>
      <c r="Q397" s="1223"/>
      <c r="R397" s="1223"/>
      <c r="S397" s="1225"/>
      <c r="T397" s="1240"/>
      <c r="U397" s="250"/>
      <c r="V397" s="1400"/>
      <c r="W397" s="1232"/>
      <c r="X397" s="1233"/>
      <c r="Y397" s="1233"/>
      <c r="Z397" s="1233"/>
      <c r="AA397" s="1233"/>
      <c r="AB397" s="1235"/>
      <c r="AC397" s="1233"/>
      <c r="AD397" s="1235"/>
      <c r="AE397" s="1235"/>
      <c r="AF397" s="1235"/>
      <c r="AG397" s="1233"/>
      <c r="AH397" s="1233"/>
      <c r="AI397" s="1233"/>
      <c r="AJ397" s="1233"/>
      <c r="AK397" s="1233"/>
      <c r="AL397" s="1234">
        <f t="shared" si="23"/>
        <v>0</v>
      </c>
      <c r="AM397" s="1400"/>
      <c r="AN397" s="1237"/>
      <c r="AO397" s="1237"/>
      <c r="AP397" s="1237"/>
      <c r="AQ397" s="1237"/>
      <c r="AR397" s="1237"/>
      <c r="AS397" s="1237"/>
      <c r="AT397" s="1237"/>
      <c r="AU397" s="1237"/>
      <c r="AV397" s="1237"/>
      <c r="AW397" s="1237"/>
      <c r="AX397" s="1237"/>
      <c r="AY397" s="1237"/>
      <c r="AZ397" s="1237"/>
      <c r="BA397" s="1237"/>
      <c r="BB397" s="1237"/>
      <c r="BC397" s="1237"/>
      <c r="BD397" s="1237"/>
      <c r="BE397" s="1237"/>
      <c r="BF397" s="1237"/>
      <c r="BG397" s="1237"/>
      <c r="BH397" s="1237"/>
      <c r="BI397" s="1237"/>
      <c r="BJ397" s="1237"/>
      <c r="BK397" s="1237"/>
      <c r="BL397" s="1237"/>
      <c r="BM397" s="1237"/>
      <c r="BN397" s="1237"/>
      <c r="BO397" s="1237"/>
      <c r="BP397" s="1237"/>
      <c r="BQ397" s="1237"/>
      <c r="BR397" s="1237"/>
      <c r="BS397" s="1237"/>
      <c r="BT397" s="1237"/>
      <c r="BU397" s="1237"/>
      <c r="BV397" s="1237"/>
      <c r="BW397" s="1237"/>
      <c r="BX397" s="1237"/>
      <c r="BY397" s="1237"/>
      <c r="BZ397" s="1237"/>
      <c r="CA397" s="1237"/>
      <c r="CB397" s="1237"/>
      <c r="CC397" s="1237"/>
      <c r="CD397" s="1237"/>
      <c r="CE397" s="1237"/>
      <c r="CF397" s="1237"/>
      <c r="CG397" s="1237"/>
      <c r="CH397" s="1237"/>
      <c r="CI397" s="1237"/>
      <c r="CJ397" s="1239">
        <f t="shared" si="24"/>
        <v>0</v>
      </c>
    </row>
    <row r="398" spans="4:88">
      <c r="D398" s="1223"/>
      <c r="E398" s="1223"/>
      <c r="F398" s="1229"/>
      <c r="G398" s="1223"/>
      <c r="H398" s="1223"/>
      <c r="I398" s="1223"/>
      <c r="J398" s="1223"/>
      <c r="K398" s="1223"/>
      <c r="L398" s="1228"/>
      <c r="M398" s="1223"/>
      <c r="N398" s="1223"/>
      <c r="O398" s="1244"/>
      <c r="P398" s="1223"/>
      <c r="Q398" s="1223"/>
      <c r="R398" s="1223"/>
      <c r="S398" s="1225"/>
      <c r="T398" s="1240"/>
      <c r="U398" s="250"/>
      <c r="V398" s="1400"/>
      <c r="W398" s="1232"/>
      <c r="X398" s="1233"/>
      <c r="Y398" s="1233"/>
      <c r="Z398" s="1233"/>
      <c r="AA398" s="1233"/>
      <c r="AB398" s="1235"/>
      <c r="AC398" s="1233"/>
      <c r="AD398" s="1235"/>
      <c r="AE398" s="1235"/>
      <c r="AF398" s="1235"/>
      <c r="AG398" s="1233"/>
      <c r="AH398" s="1233"/>
      <c r="AI398" s="1233"/>
      <c r="AJ398" s="1233"/>
      <c r="AK398" s="1233"/>
      <c r="AL398" s="1234">
        <f t="shared" si="23"/>
        <v>0</v>
      </c>
      <c r="AM398" s="1400"/>
      <c r="AN398" s="1237"/>
      <c r="AO398" s="1237"/>
      <c r="AP398" s="1237"/>
      <c r="AQ398" s="1237"/>
      <c r="AR398" s="1237"/>
      <c r="AS398" s="1237"/>
      <c r="AT398" s="1237"/>
      <c r="AU398" s="1237"/>
      <c r="AV398" s="1237"/>
      <c r="AW398" s="1237"/>
      <c r="AX398" s="1237"/>
      <c r="AY398" s="1237"/>
      <c r="AZ398" s="1237"/>
      <c r="BA398" s="1237"/>
      <c r="BB398" s="1237"/>
      <c r="BC398" s="1237"/>
      <c r="BD398" s="1237"/>
      <c r="BE398" s="1237"/>
      <c r="BF398" s="1237"/>
      <c r="BG398" s="1237"/>
      <c r="BH398" s="1237"/>
      <c r="BI398" s="1237"/>
      <c r="BJ398" s="1237"/>
      <c r="BK398" s="1237"/>
      <c r="BL398" s="1237"/>
      <c r="BM398" s="1237"/>
      <c r="BN398" s="1237"/>
      <c r="BO398" s="1237"/>
      <c r="BP398" s="1237"/>
      <c r="BQ398" s="1237"/>
      <c r="BR398" s="1237"/>
      <c r="BS398" s="1237"/>
      <c r="BT398" s="1237"/>
      <c r="BU398" s="1237"/>
      <c r="BV398" s="1237"/>
      <c r="BW398" s="1237"/>
      <c r="BX398" s="1237"/>
      <c r="BY398" s="1237"/>
      <c r="BZ398" s="1237"/>
      <c r="CA398" s="1237"/>
      <c r="CB398" s="1237"/>
      <c r="CC398" s="1237"/>
      <c r="CD398" s="1237"/>
      <c r="CE398" s="1237"/>
      <c r="CF398" s="1237"/>
      <c r="CG398" s="1237"/>
      <c r="CH398" s="1237"/>
      <c r="CI398" s="1237"/>
      <c r="CJ398" s="1239">
        <f t="shared" si="24"/>
        <v>0</v>
      </c>
    </row>
    <row r="399" spans="4:88">
      <c r="D399" s="1223"/>
      <c r="E399" s="1223"/>
      <c r="F399" s="1229"/>
      <c r="G399" s="1223"/>
      <c r="H399" s="1223"/>
      <c r="I399" s="1223"/>
      <c r="J399" s="1223"/>
      <c r="K399" s="1223"/>
      <c r="L399" s="1228"/>
      <c r="M399" s="1223"/>
      <c r="N399" s="1223"/>
      <c r="O399" s="1244"/>
      <c r="P399" s="1223"/>
      <c r="Q399" s="1223"/>
      <c r="R399" s="1223"/>
      <c r="S399" s="1225"/>
      <c r="T399" s="1240"/>
      <c r="U399" s="250"/>
      <c r="V399" s="1400"/>
      <c r="W399" s="1232"/>
      <c r="X399" s="1233"/>
      <c r="Y399" s="1233"/>
      <c r="Z399" s="1233"/>
      <c r="AA399" s="1233"/>
      <c r="AB399" s="1235"/>
      <c r="AC399" s="1233"/>
      <c r="AD399" s="1235"/>
      <c r="AE399" s="1235"/>
      <c r="AF399" s="1235"/>
      <c r="AG399" s="1233"/>
      <c r="AH399" s="1233"/>
      <c r="AI399" s="1233"/>
      <c r="AJ399" s="1233"/>
      <c r="AK399" s="1233"/>
      <c r="AL399" s="1234">
        <f t="shared" si="23"/>
        <v>0</v>
      </c>
      <c r="AM399" s="1400"/>
      <c r="AN399" s="1237"/>
      <c r="AO399" s="1237"/>
      <c r="AP399" s="1237"/>
      <c r="AQ399" s="1237"/>
      <c r="AR399" s="1237"/>
      <c r="AS399" s="1237"/>
      <c r="AT399" s="1237"/>
      <c r="AU399" s="1237"/>
      <c r="AV399" s="1237"/>
      <c r="AW399" s="1237"/>
      <c r="AX399" s="1237"/>
      <c r="AY399" s="1237"/>
      <c r="AZ399" s="1237"/>
      <c r="BA399" s="1237"/>
      <c r="BB399" s="1237"/>
      <c r="BC399" s="1237"/>
      <c r="BD399" s="1237"/>
      <c r="BE399" s="1237"/>
      <c r="BF399" s="1237"/>
      <c r="BG399" s="1237"/>
      <c r="BH399" s="1237"/>
      <c r="BI399" s="1237"/>
      <c r="BJ399" s="1237"/>
      <c r="BK399" s="1237"/>
      <c r="BL399" s="1237"/>
      <c r="BM399" s="1237"/>
      <c r="BN399" s="1237"/>
      <c r="BO399" s="1237"/>
      <c r="BP399" s="1237"/>
      <c r="BQ399" s="1237"/>
      <c r="BR399" s="1237"/>
      <c r="BS399" s="1237"/>
      <c r="BT399" s="1237"/>
      <c r="BU399" s="1237"/>
      <c r="BV399" s="1237"/>
      <c r="BW399" s="1237"/>
      <c r="BX399" s="1237"/>
      <c r="BY399" s="1237"/>
      <c r="BZ399" s="1237"/>
      <c r="CA399" s="1237"/>
      <c r="CB399" s="1237"/>
      <c r="CC399" s="1237"/>
      <c r="CD399" s="1237"/>
      <c r="CE399" s="1237"/>
      <c r="CF399" s="1237"/>
      <c r="CG399" s="1237"/>
      <c r="CH399" s="1237"/>
      <c r="CI399" s="1237"/>
      <c r="CJ399" s="1239">
        <f t="shared" si="24"/>
        <v>0</v>
      </c>
    </row>
    <row r="400" spans="4:88">
      <c r="D400" s="1223"/>
      <c r="E400" s="1223"/>
      <c r="F400" s="1229"/>
      <c r="G400" s="1223"/>
      <c r="H400" s="1223"/>
      <c r="I400" s="1223"/>
      <c r="J400" s="1223"/>
      <c r="K400" s="1223"/>
      <c r="L400" s="1228"/>
      <c r="M400" s="1223"/>
      <c r="N400" s="1223"/>
      <c r="O400" s="1244"/>
      <c r="P400" s="1223"/>
      <c r="Q400" s="1223"/>
      <c r="R400" s="1223"/>
      <c r="S400" s="1225"/>
      <c r="T400" s="1240"/>
      <c r="U400" s="250"/>
      <c r="V400" s="1400"/>
      <c r="W400" s="1232"/>
      <c r="X400" s="1233"/>
      <c r="Y400" s="1233"/>
      <c r="Z400" s="1233"/>
      <c r="AA400" s="1233"/>
      <c r="AB400" s="1235"/>
      <c r="AC400" s="1233"/>
      <c r="AD400" s="1235"/>
      <c r="AE400" s="1235"/>
      <c r="AF400" s="1235"/>
      <c r="AG400" s="1233"/>
      <c r="AH400" s="1233"/>
      <c r="AI400" s="1233"/>
      <c r="AJ400" s="1233"/>
      <c r="AK400" s="1233"/>
      <c r="AL400" s="1234">
        <f t="shared" si="23"/>
        <v>0</v>
      </c>
      <c r="AM400" s="1400"/>
      <c r="AN400" s="1237"/>
      <c r="AO400" s="1237"/>
      <c r="AP400" s="1237"/>
      <c r="AQ400" s="1237"/>
      <c r="AR400" s="1237"/>
      <c r="AS400" s="1237"/>
      <c r="AT400" s="1237"/>
      <c r="AU400" s="1237"/>
      <c r="AV400" s="1237"/>
      <c r="AW400" s="1237"/>
      <c r="AX400" s="1237"/>
      <c r="AY400" s="1237"/>
      <c r="AZ400" s="1237"/>
      <c r="BA400" s="1237"/>
      <c r="BB400" s="1237"/>
      <c r="BC400" s="1237"/>
      <c r="BD400" s="1237"/>
      <c r="BE400" s="1237"/>
      <c r="BF400" s="1237"/>
      <c r="BG400" s="1237"/>
      <c r="BH400" s="1237"/>
      <c r="BI400" s="1237"/>
      <c r="BJ400" s="1237"/>
      <c r="BK400" s="1237"/>
      <c r="BL400" s="1237"/>
      <c r="BM400" s="1237"/>
      <c r="BN400" s="1237"/>
      <c r="BO400" s="1237"/>
      <c r="BP400" s="1237"/>
      <c r="BQ400" s="1237"/>
      <c r="BR400" s="1237"/>
      <c r="BS400" s="1237"/>
      <c r="BT400" s="1237"/>
      <c r="BU400" s="1237"/>
      <c r="BV400" s="1237"/>
      <c r="BW400" s="1237"/>
      <c r="BX400" s="1237"/>
      <c r="BY400" s="1237"/>
      <c r="BZ400" s="1237"/>
      <c r="CA400" s="1237"/>
      <c r="CB400" s="1237"/>
      <c r="CC400" s="1237"/>
      <c r="CD400" s="1237"/>
      <c r="CE400" s="1237"/>
      <c r="CF400" s="1237"/>
      <c r="CG400" s="1237"/>
      <c r="CH400" s="1237"/>
      <c r="CI400" s="1237"/>
      <c r="CJ400" s="1239">
        <f t="shared" si="24"/>
        <v>0</v>
      </c>
    </row>
    <row r="401" spans="4:88">
      <c r="D401" s="1223"/>
      <c r="E401" s="1223"/>
      <c r="F401" s="1229"/>
      <c r="G401" s="1223"/>
      <c r="H401" s="1223"/>
      <c r="I401" s="1223"/>
      <c r="J401" s="1223"/>
      <c r="K401" s="1223"/>
      <c r="L401" s="1228"/>
      <c r="M401" s="1223"/>
      <c r="N401" s="1223"/>
      <c r="O401" s="1244"/>
      <c r="P401" s="1223"/>
      <c r="Q401" s="1223"/>
      <c r="R401" s="1223"/>
      <c r="S401" s="1225"/>
      <c r="T401" s="1240"/>
      <c r="U401" s="250"/>
      <c r="V401" s="1400"/>
      <c r="W401" s="1232"/>
      <c r="X401" s="1233"/>
      <c r="Y401" s="1233"/>
      <c r="Z401" s="1233"/>
      <c r="AA401" s="1233"/>
      <c r="AB401" s="1235"/>
      <c r="AC401" s="1233"/>
      <c r="AD401" s="1235"/>
      <c r="AE401" s="1235"/>
      <c r="AF401" s="1235"/>
      <c r="AG401" s="1233"/>
      <c r="AH401" s="1233"/>
      <c r="AI401" s="1233"/>
      <c r="AJ401" s="1233"/>
      <c r="AK401" s="1233"/>
      <c r="AL401" s="1234">
        <f t="shared" si="23"/>
        <v>0</v>
      </c>
      <c r="AM401" s="1400"/>
      <c r="AN401" s="1237"/>
      <c r="AO401" s="1237"/>
      <c r="AP401" s="1237"/>
      <c r="AQ401" s="1237"/>
      <c r="AR401" s="1237"/>
      <c r="AS401" s="1237"/>
      <c r="AT401" s="1237"/>
      <c r="AU401" s="1237"/>
      <c r="AV401" s="1237"/>
      <c r="AW401" s="1237"/>
      <c r="AX401" s="1237"/>
      <c r="AY401" s="1237"/>
      <c r="AZ401" s="1237"/>
      <c r="BA401" s="1237"/>
      <c r="BB401" s="1237"/>
      <c r="BC401" s="1237"/>
      <c r="BD401" s="1237"/>
      <c r="BE401" s="1237"/>
      <c r="BF401" s="1237"/>
      <c r="BG401" s="1237"/>
      <c r="BH401" s="1237"/>
      <c r="BI401" s="1237"/>
      <c r="BJ401" s="1237"/>
      <c r="BK401" s="1237"/>
      <c r="BL401" s="1237"/>
      <c r="BM401" s="1237"/>
      <c r="BN401" s="1237"/>
      <c r="BO401" s="1237"/>
      <c r="BP401" s="1237"/>
      <c r="BQ401" s="1237"/>
      <c r="BR401" s="1237"/>
      <c r="BS401" s="1237"/>
      <c r="BT401" s="1237"/>
      <c r="BU401" s="1237"/>
      <c r="BV401" s="1237"/>
      <c r="BW401" s="1237"/>
      <c r="BX401" s="1237"/>
      <c r="BY401" s="1237"/>
      <c r="BZ401" s="1237"/>
      <c r="CA401" s="1237"/>
      <c r="CB401" s="1237"/>
      <c r="CC401" s="1237"/>
      <c r="CD401" s="1237"/>
      <c r="CE401" s="1237"/>
      <c r="CF401" s="1237"/>
      <c r="CG401" s="1237"/>
      <c r="CH401" s="1237"/>
      <c r="CI401" s="1237"/>
      <c r="CJ401" s="1239">
        <f t="shared" si="24"/>
        <v>0</v>
      </c>
    </row>
    <row r="402" spans="4:88">
      <c r="D402" s="1223"/>
      <c r="E402" s="1223"/>
      <c r="F402" s="1229"/>
      <c r="G402" s="1223"/>
      <c r="H402" s="1223"/>
      <c r="I402" s="1223"/>
      <c r="J402" s="1223"/>
      <c r="K402" s="1223"/>
      <c r="L402" s="1228"/>
      <c r="M402" s="1223"/>
      <c r="N402" s="1223"/>
      <c r="O402" s="1244"/>
      <c r="P402" s="1223"/>
      <c r="Q402" s="1223"/>
      <c r="R402" s="1223"/>
      <c r="S402" s="1225"/>
      <c r="T402" s="1240"/>
      <c r="U402" s="250"/>
      <c r="V402" s="1400"/>
      <c r="W402" s="1232"/>
      <c r="X402" s="1233"/>
      <c r="Y402" s="1233"/>
      <c r="Z402" s="1233"/>
      <c r="AA402" s="1233"/>
      <c r="AB402" s="1235"/>
      <c r="AC402" s="1233"/>
      <c r="AD402" s="1235"/>
      <c r="AE402" s="1235"/>
      <c r="AF402" s="1235"/>
      <c r="AG402" s="1233"/>
      <c r="AH402" s="1233"/>
      <c r="AI402" s="1233"/>
      <c r="AJ402" s="1233"/>
      <c r="AK402" s="1233"/>
      <c r="AL402" s="1234">
        <f t="shared" si="23"/>
        <v>0</v>
      </c>
      <c r="AM402" s="1400"/>
      <c r="AN402" s="1237"/>
      <c r="AO402" s="1237"/>
      <c r="AP402" s="1237"/>
      <c r="AQ402" s="1237"/>
      <c r="AR402" s="1237"/>
      <c r="AS402" s="1237"/>
      <c r="AT402" s="1237"/>
      <c r="AU402" s="1237"/>
      <c r="AV402" s="1237"/>
      <c r="AW402" s="1237"/>
      <c r="AX402" s="1237"/>
      <c r="AY402" s="1237"/>
      <c r="AZ402" s="1237"/>
      <c r="BA402" s="1237"/>
      <c r="BB402" s="1237"/>
      <c r="BC402" s="1237"/>
      <c r="BD402" s="1237"/>
      <c r="BE402" s="1237"/>
      <c r="BF402" s="1237"/>
      <c r="BG402" s="1237"/>
      <c r="BH402" s="1237"/>
      <c r="BI402" s="1237"/>
      <c r="BJ402" s="1237"/>
      <c r="BK402" s="1237"/>
      <c r="BL402" s="1237"/>
      <c r="BM402" s="1237"/>
      <c r="BN402" s="1237"/>
      <c r="BO402" s="1237"/>
      <c r="BP402" s="1237"/>
      <c r="BQ402" s="1237"/>
      <c r="BR402" s="1237"/>
      <c r="BS402" s="1237"/>
      <c r="BT402" s="1237"/>
      <c r="BU402" s="1237"/>
      <c r="BV402" s="1237"/>
      <c r="BW402" s="1237"/>
      <c r="BX402" s="1237"/>
      <c r="BY402" s="1237"/>
      <c r="BZ402" s="1237"/>
      <c r="CA402" s="1237"/>
      <c r="CB402" s="1237"/>
      <c r="CC402" s="1237"/>
      <c r="CD402" s="1237"/>
      <c r="CE402" s="1237"/>
      <c r="CF402" s="1237"/>
      <c r="CG402" s="1237"/>
      <c r="CH402" s="1237"/>
      <c r="CI402" s="1237"/>
      <c r="CJ402" s="1239">
        <f t="shared" si="24"/>
        <v>0</v>
      </c>
    </row>
    <row r="403" spans="4:88">
      <c r="D403" s="1223"/>
      <c r="E403" s="1223"/>
      <c r="F403" s="1229"/>
      <c r="G403" s="1223"/>
      <c r="H403" s="1223"/>
      <c r="I403" s="1223"/>
      <c r="J403" s="1223"/>
      <c r="K403" s="1223"/>
      <c r="L403" s="1228"/>
      <c r="M403" s="1223"/>
      <c r="N403" s="1223"/>
      <c r="O403" s="1244"/>
      <c r="P403" s="1223"/>
      <c r="Q403" s="1223"/>
      <c r="R403" s="1223"/>
      <c r="S403" s="1225"/>
      <c r="T403" s="1240"/>
      <c r="U403" s="250"/>
      <c r="V403" s="1400"/>
      <c r="W403" s="1232"/>
      <c r="X403" s="1233"/>
      <c r="Y403" s="1233"/>
      <c r="Z403" s="1233"/>
      <c r="AA403" s="1233"/>
      <c r="AB403" s="1235"/>
      <c r="AC403" s="1233"/>
      <c r="AD403" s="1235"/>
      <c r="AE403" s="1235"/>
      <c r="AF403" s="1235"/>
      <c r="AG403" s="1233"/>
      <c r="AH403" s="1233"/>
      <c r="AI403" s="1233"/>
      <c r="AJ403" s="1233"/>
      <c r="AK403" s="1233"/>
      <c r="AL403" s="1234">
        <f t="shared" si="23"/>
        <v>0</v>
      </c>
      <c r="AM403" s="1400"/>
      <c r="AN403" s="1237"/>
      <c r="AO403" s="1237"/>
      <c r="AP403" s="1237"/>
      <c r="AQ403" s="1237"/>
      <c r="AR403" s="1237"/>
      <c r="AS403" s="1237"/>
      <c r="AT403" s="1237"/>
      <c r="AU403" s="1237"/>
      <c r="AV403" s="1237"/>
      <c r="AW403" s="1237"/>
      <c r="AX403" s="1237"/>
      <c r="AY403" s="1237"/>
      <c r="AZ403" s="1237"/>
      <c r="BA403" s="1237"/>
      <c r="BB403" s="1237"/>
      <c r="BC403" s="1237"/>
      <c r="BD403" s="1237"/>
      <c r="BE403" s="1237"/>
      <c r="BF403" s="1237"/>
      <c r="BG403" s="1237"/>
      <c r="BH403" s="1237"/>
      <c r="BI403" s="1237"/>
      <c r="BJ403" s="1237"/>
      <c r="BK403" s="1237"/>
      <c r="BL403" s="1237"/>
      <c r="BM403" s="1237"/>
      <c r="BN403" s="1237"/>
      <c r="BO403" s="1237"/>
      <c r="BP403" s="1237"/>
      <c r="BQ403" s="1237"/>
      <c r="BR403" s="1237"/>
      <c r="BS403" s="1237"/>
      <c r="BT403" s="1237"/>
      <c r="BU403" s="1237"/>
      <c r="BV403" s="1237"/>
      <c r="BW403" s="1237"/>
      <c r="BX403" s="1237"/>
      <c r="BY403" s="1237"/>
      <c r="BZ403" s="1237"/>
      <c r="CA403" s="1237"/>
      <c r="CB403" s="1237"/>
      <c r="CC403" s="1237"/>
      <c r="CD403" s="1237"/>
      <c r="CE403" s="1237"/>
      <c r="CF403" s="1237"/>
      <c r="CG403" s="1237"/>
      <c r="CH403" s="1237"/>
      <c r="CI403" s="1237"/>
      <c r="CJ403" s="1239">
        <f t="shared" si="24"/>
        <v>0</v>
      </c>
    </row>
    <row r="404" spans="4:88">
      <c r="D404" s="1223"/>
      <c r="E404" s="1223"/>
      <c r="F404" s="1229"/>
      <c r="G404" s="1223"/>
      <c r="H404" s="1223"/>
      <c r="I404" s="1223"/>
      <c r="J404" s="1223"/>
      <c r="K404" s="1223"/>
      <c r="L404" s="1228"/>
      <c r="M404" s="1223"/>
      <c r="N404" s="1223"/>
      <c r="O404" s="1244"/>
      <c r="P404" s="1223"/>
      <c r="Q404" s="1223"/>
      <c r="R404" s="1223"/>
      <c r="S404" s="1225"/>
      <c r="T404" s="1240"/>
      <c r="U404" s="250"/>
      <c r="V404" s="1400"/>
      <c r="W404" s="1232"/>
      <c r="X404" s="1233"/>
      <c r="Y404" s="1233"/>
      <c r="Z404" s="1233"/>
      <c r="AA404" s="1233"/>
      <c r="AB404" s="1235"/>
      <c r="AC404" s="1233"/>
      <c r="AD404" s="1235"/>
      <c r="AE404" s="1235"/>
      <c r="AF404" s="1235"/>
      <c r="AG404" s="1233"/>
      <c r="AH404" s="1233"/>
      <c r="AI404" s="1233"/>
      <c r="AJ404" s="1233"/>
      <c r="AK404" s="1233"/>
      <c r="AL404" s="1234">
        <f t="shared" si="23"/>
        <v>0</v>
      </c>
      <c r="AM404" s="1400"/>
      <c r="AN404" s="1237"/>
      <c r="AO404" s="1237"/>
      <c r="AP404" s="1237"/>
      <c r="AQ404" s="1237"/>
      <c r="AR404" s="1237"/>
      <c r="AS404" s="1237"/>
      <c r="AT404" s="1237"/>
      <c r="AU404" s="1237"/>
      <c r="AV404" s="1237"/>
      <c r="AW404" s="1237"/>
      <c r="AX404" s="1237"/>
      <c r="AY404" s="1237"/>
      <c r="AZ404" s="1237"/>
      <c r="BA404" s="1237"/>
      <c r="BB404" s="1237"/>
      <c r="BC404" s="1237"/>
      <c r="BD404" s="1237"/>
      <c r="BE404" s="1237"/>
      <c r="BF404" s="1237"/>
      <c r="BG404" s="1237"/>
      <c r="BH404" s="1237"/>
      <c r="BI404" s="1237"/>
      <c r="BJ404" s="1237"/>
      <c r="BK404" s="1237"/>
      <c r="BL404" s="1237"/>
      <c r="BM404" s="1237"/>
      <c r="BN404" s="1237"/>
      <c r="BO404" s="1237"/>
      <c r="BP404" s="1237"/>
      <c r="BQ404" s="1237"/>
      <c r="BR404" s="1237"/>
      <c r="BS404" s="1237"/>
      <c r="BT404" s="1237"/>
      <c r="BU404" s="1237"/>
      <c r="BV404" s="1237"/>
      <c r="BW404" s="1237"/>
      <c r="BX404" s="1237"/>
      <c r="BY404" s="1237"/>
      <c r="BZ404" s="1237"/>
      <c r="CA404" s="1237"/>
      <c r="CB404" s="1237"/>
      <c r="CC404" s="1237"/>
      <c r="CD404" s="1237"/>
      <c r="CE404" s="1237"/>
      <c r="CF404" s="1237"/>
      <c r="CG404" s="1237"/>
      <c r="CH404" s="1237"/>
      <c r="CI404" s="1237"/>
      <c r="CJ404" s="1239">
        <f t="shared" si="24"/>
        <v>0</v>
      </c>
    </row>
    <row r="405" spans="4:88">
      <c r="D405" s="1223"/>
      <c r="E405" s="1223"/>
      <c r="F405" s="1229"/>
      <c r="G405" s="1223"/>
      <c r="H405" s="1223"/>
      <c r="I405" s="1223"/>
      <c r="J405" s="1223"/>
      <c r="K405" s="1223"/>
      <c r="L405" s="1228"/>
      <c r="M405" s="1223"/>
      <c r="N405" s="1223"/>
      <c r="O405" s="1244"/>
      <c r="P405" s="1223"/>
      <c r="Q405" s="1223"/>
      <c r="R405" s="1223"/>
      <c r="S405" s="1225"/>
      <c r="T405" s="1240"/>
      <c r="U405" s="250"/>
      <c r="V405" s="1400"/>
      <c r="W405" s="1232"/>
      <c r="X405" s="1233"/>
      <c r="Y405" s="1233"/>
      <c r="Z405" s="1233"/>
      <c r="AA405" s="1233"/>
      <c r="AB405" s="1235"/>
      <c r="AC405" s="1233"/>
      <c r="AD405" s="1235"/>
      <c r="AE405" s="1235"/>
      <c r="AF405" s="1235"/>
      <c r="AG405" s="1233"/>
      <c r="AH405" s="1233"/>
      <c r="AI405" s="1233"/>
      <c r="AJ405" s="1233"/>
      <c r="AK405" s="1233"/>
      <c r="AL405" s="1234">
        <f t="shared" si="23"/>
        <v>0</v>
      </c>
      <c r="AM405" s="1400"/>
      <c r="AN405" s="1237"/>
      <c r="AO405" s="1237"/>
      <c r="AP405" s="1237"/>
      <c r="AQ405" s="1237"/>
      <c r="AR405" s="1237"/>
      <c r="AS405" s="1237"/>
      <c r="AT405" s="1237"/>
      <c r="AU405" s="1237"/>
      <c r="AV405" s="1237"/>
      <c r="AW405" s="1237"/>
      <c r="AX405" s="1237"/>
      <c r="AY405" s="1237"/>
      <c r="AZ405" s="1237"/>
      <c r="BA405" s="1237"/>
      <c r="BB405" s="1237"/>
      <c r="BC405" s="1237"/>
      <c r="BD405" s="1237"/>
      <c r="BE405" s="1237"/>
      <c r="BF405" s="1237"/>
      <c r="BG405" s="1237"/>
      <c r="BH405" s="1237"/>
      <c r="BI405" s="1237"/>
      <c r="BJ405" s="1237"/>
      <c r="BK405" s="1237"/>
      <c r="BL405" s="1237"/>
      <c r="BM405" s="1237"/>
      <c r="BN405" s="1237"/>
      <c r="BO405" s="1237"/>
      <c r="BP405" s="1237"/>
      <c r="BQ405" s="1237"/>
      <c r="BR405" s="1237"/>
      <c r="BS405" s="1237"/>
      <c r="BT405" s="1237"/>
      <c r="BU405" s="1237"/>
      <c r="BV405" s="1237"/>
      <c r="BW405" s="1237"/>
      <c r="BX405" s="1237"/>
      <c r="BY405" s="1237"/>
      <c r="BZ405" s="1237"/>
      <c r="CA405" s="1237"/>
      <c r="CB405" s="1237"/>
      <c r="CC405" s="1237"/>
      <c r="CD405" s="1237"/>
      <c r="CE405" s="1237"/>
      <c r="CF405" s="1237"/>
      <c r="CG405" s="1237"/>
      <c r="CH405" s="1237"/>
      <c r="CI405" s="1237"/>
      <c r="CJ405" s="1239">
        <f t="shared" si="24"/>
        <v>0</v>
      </c>
    </row>
    <row r="406" spans="4:88">
      <c r="D406" s="1223"/>
      <c r="E406" s="1223"/>
      <c r="F406" s="1229"/>
      <c r="G406" s="1223"/>
      <c r="H406" s="1223"/>
      <c r="I406" s="1223"/>
      <c r="J406" s="1223"/>
      <c r="K406" s="1223"/>
      <c r="L406" s="1228"/>
      <c r="M406" s="1223"/>
      <c r="N406" s="1223"/>
      <c r="O406" s="1244"/>
      <c r="P406" s="1223"/>
      <c r="Q406" s="1223"/>
      <c r="R406" s="1223"/>
      <c r="S406" s="1225"/>
      <c r="T406" s="1240"/>
      <c r="U406" s="250"/>
      <c r="V406" s="1400"/>
      <c r="W406" s="1232"/>
      <c r="X406" s="1233"/>
      <c r="Y406" s="1233"/>
      <c r="Z406" s="1233"/>
      <c r="AA406" s="1233"/>
      <c r="AB406" s="1235"/>
      <c r="AC406" s="1233"/>
      <c r="AD406" s="1235"/>
      <c r="AE406" s="1235"/>
      <c r="AF406" s="1235"/>
      <c r="AG406" s="1233"/>
      <c r="AH406" s="1233"/>
      <c r="AI406" s="1233"/>
      <c r="AJ406" s="1233"/>
      <c r="AK406" s="1233"/>
      <c r="AL406" s="1234">
        <f t="shared" si="23"/>
        <v>0</v>
      </c>
      <c r="AM406" s="1400"/>
      <c r="AN406" s="1237"/>
      <c r="AO406" s="1237"/>
      <c r="AP406" s="1237"/>
      <c r="AQ406" s="1237"/>
      <c r="AR406" s="1237"/>
      <c r="AS406" s="1237"/>
      <c r="AT406" s="1237"/>
      <c r="AU406" s="1237"/>
      <c r="AV406" s="1237"/>
      <c r="AW406" s="1237"/>
      <c r="AX406" s="1237"/>
      <c r="AY406" s="1237"/>
      <c r="AZ406" s="1237"/>
      <c r="BA406" s="1237"/>
      <c r="BB406" s="1237"/>
      <c r="BC406" s="1237"/>
      <c r="BD406" s="1237"/>
      <c r="BE406" s="1237"/>
      <c r="BF406" s="1237"/>
      <c r="BG406" s="1237"/>
      <c r="BH406" s="1237"/>
      <c r="BI406" s="1237"/>
      <c r="BJ406" s="1237"/>
      <c r="BK406" s="1237"/>
      <c r="BL406" s="1237"/>
      <c r="BM406" s="1237"/>
      <c r="BN406" s="1237"/>
      <c r="BO406" s="1237"/>
      <c r="BP406" s="1237"/>
      <c r="BQ406" s="1237"/>
      <c r="BR406" s="1237"/>
      <c r="BS406" s="1237"/>
      <c r="BT406" s="1237"/>
      <c r="BU406" s="1237"/>
      <c r="BV406" s="1237"/>
      <c r="BW406" s="1237"/>
      <c r="BX406" s="1237"/>
      <c r="BY406" s="1237"/>
      <c r="BZ406" s="1237"/>
      <c r="CA406" s="1237"/>
      <c r="CB406" s="1237"/>
      <c r="CC406" s="1237"/>
      <c r="CD406" s="1237"/>
      <c r="CE406" s="1237"/>
      <c r="CF406" s="1237"/>
      <c r="CG406" s="1237"/>
      <c r="CH406" s="1237"/>
      <c r="CI406" s="1237"/>
      <c r="CJ406" s="1239">
        <f t="shared" si="24"/>
        <v>0</v>
      </c>
    </row>
    <row r="407" spans="4:88">
      <c r="D407" s="1223"/>
      <c r="E407" s="1223"/>
      <c r="F407" s="1229"/>
      <c r="G407" s="1223"/>
      <c r="H407" s="1223"/>
      <c r="I407" s="1223"/>
      <c r="J407" s="1223"/>
      <c r="K407" s="1223"/>
      <c r="L407" s="1228"/>
      <c r="M407" s="1223"/>
      <c r="N407" s="1223"/>
      <c r="O407" s="1244"/>
      <c r="P407" s="1223"/>
      <c r="Q407" s="1223"/>
      <c r="R407" s="1223"/>
      <c r="S407" s="1225"/>
      <c r="T407" s="1240"/>
      <c r="U407" s="250"/>
      <c r="V407" s="1400"/>
      <c r="W407" s="1232"/>
      <c r="X407" s="1233"/>
      <c r="Y407" s="1233"/>
      <c r="Z407" s="1233"/>
      <c r="AA407" s="1233"/>
      <c r="AB407" s="1235"/>
      <c r="AC407" s="1233"/>
      <c r="AD407" s="1235"/>
      <c r="AE407" s="1235"/>
      <c r="AF407" s="1235"/>
      <c r="AG407" s="1233"/>
      <c r="AH407" s="1233"/>
      <c r="AI407" s="1233"/>
      <c r="AJ407" s="1233"/>
      <c r="AK407" s="1233"/>
      <c r="AL407" s="1234">
        <f t="shared" si="23"/>
        <v>0</v>
      </c>
      <c r="AM407" s="1400"/>
      <c r="AN407" s="1237"/>
      <c r="AO407" s="1237"/>
      <c r="AP407" s="1237"/>
      <c r="AQ407" s="1237"/>
      <c r="AR407" s="1237"/>
      <c r="AS407" s="1237"/>
      <c r="AT407" s="1237"/>
      <c r="AU407" s="1237"/>
      <c r="AV407" s="1237"/>
      <c r="AW407" s="1237"/>
      <c r="AX407" s="1237"/>
      <c r="AY407" s="1237"/>
      <c r="AZ407" s="1237"/>
      <c r="BA407" s="1237"/>
      <c r="BB407" s="1237"/>
      <c r="BC407" s="1237"/>
      <c r="BD407" s="1237"/>
      <c r="BE407" s="1237"/>
      <c r="BF407" s="1237"/>
      <c r="BG407" s="1237"/>
      <c r="BH407" s="1237"/>
      <c r="BI407" s="1237"/>
      <c r="BJ407" s="1237"/>
      <c r="BK407" s="1237"/>
      <c r="BL407" s="1237"/>
      <c r="BM407" s="1237"/>
      <c r="BN407" s="1237"/>
      <c r="BO407" s="1237"/>
      <c r="BP407" s="1237"/>
      <c r="BQ407" s="1237"/>
      <c r="BR407" s="1237"/>
      <c r="BS407" s="1237"/>
      <c r="BT407" s="1237"/>
      <c r="BU407" s="1237"/>
      <c r="BV407" s="1237"/>
      <c r="BW407" s="1237"/>
      <c r="BX407" s="1237"/>
      <c r="BY407" s="1237"/>
      <c r="BZ407" s="1237"/>
      <c r="CA407" s="1237"/>
      <c r="CB407" s="1237"/>
      <c r="CC407" s="1237"/>
      <c r="CD407" s="1237"/>
      <c r="CE407" s="1237"/>
      <c r="CF407" s="1237"/>
      <c r="CG407" s="1237"/>
      <c r="CH407" s="1237"/>
      <c r="CI407" s="1237"/>
      <c r="CJ407" s="1239">
        <f t="shared" si="24"/>
        <v>0</v>
      </c>
    </row>
    <row r="408" spans="4:88">
      <c r="D408" s="1223"/>
      <c r="E408" s="1223"/>
      <c r="F408" s="1229"/>
      <c r="G408" s="1223"/>
      <c r="H408" s="1223"/>
      <c r="I408" s="1223"/>
      <c r="J408" s="1223"/>
      <c r="K408" s="1223"/>
      <c r="L408" s="1228"/>
      <c r="M408" s="1223"/>
      <c r="N408" s="1223"/>
      <c r="O408" s="1244"/>
      <c r="P408" s="1223"/>
      <c r="Q408" s="1223"/>
      <c r="R408" s="1223"/>
      <c r="S408" s="1225"/>
      <c r="T408" s="1240"/>
      <c r="U408" s="250"/>
      <c r="V408" s="1400"/>
      <c r="W408" s="1232"/>
      <c r="X408" s="1233"/>
      <c r="Y408" s="1233"/>
      <c r="Z408" s="1233"/>
      <c r="AA408" s="1233"/>
      <c r="AB408" s="1235"/>
      <c r="AC408" s="1233"/>
      <c r="AD408" s="1235"/>
      <c r="AE408" s="1235"/>
      <c r="AF408" s="1235"/>
      <c r="AG408" s="1233"/>
      <c r="AH408" s="1233"/>
      <c r="AI408" s="1233"/>
      <c r="AJ408" s="1233"/>
      <c r="AK408" s="1233"/>
      <c r="AL408" s="1234">
        <f t="shared" si="23"/>
        <v>0</v>
      </c>
      <c r="AM408" s="1400"/>
      <c r="AN408" s="1237"/>
      <c r="AO408" s="1237"/>
      <c r="AP408" s="1237"/>
      <c r="AQ408" s="1237"/>
      <c r="AR408" s="1237"/>
      <c r="AS408" s="1237"/>
      <c r="AT408" s="1237"/>
      <c r="AU408" s="1237"/>
      <c r="AV408" s="1237"/>
      <c r="AW408" s="1237"/>
      <c r="AX408" s="1237"/>
      <c r="AY408" s="1237"/>
      <c r="AZ408" s="1237"/>
      <c r="BA408" s="1237"/>
      <c r="BB408" s="1237"/>
      <c r="BC408" s="1237"/>
      <c r="BD408" s="1237"/>
      <c r="BE408" s="1237"/>
      <c r="BF408" s="1237"/>
      <c r="BG408" s="1237"/>
      <c r="BH408" s="1237"/>
      <c r="BI408" s="1237"/>
      <c r="BJ408" s="1237"/>
      <c r="BK408" s="1237"/>
      <c r="BL408" s="1237"/>
      <c r="BM408" s="1237"/>
      <c r="BN408" s="1237"/>
      <c r="BO408" s="1237"/>
      <c r="BP408" s="1237"/>
      <c r="BQ408" s="1237"/>
      <c r="BR408" s="1237"/>
      <c r="BS408" s="1237"/>
      <c r="BT408" s="1237"/>
      <c r="BU408" s="1237"/>
      <c r="BV408" s="1237"/>
      <c r="BW408" s="1237"/>
      <c r="BX408" s="1237"/>
      <c r="BY408" s="1237"/>
      <c r="BZ408" s="1237"/>
      <c r="CA408" s="1237"/>
      <c r="CB408" s="1237"/>
      <c r="CC408" s="1237"/>
      <c r="CD408" s="1237"/>
      <c r="CE408" s="1237"/>
      <c r="CF408" s="1237"/>
      <c r="CG408" s="1237"/>
      <c r="CH408" s="1237"/>
      <c r="CI408" s="1237"/>
      <c r="CJ408" s="1239">
        <f t="shared" si="24"/>
        <v>0</v>
      </c>
    </row>
    <row r="409" spans="4:88">
      <c r="D409" s="1223"/>
      <c r="E409" s="1223"/>
      <c r="F409" s="1229"/>
      <c r="G409" s="1223"/>
      <c r="H409" s="1223"/>
      <c r="I409" s="1223"/>
      <c r="J409" s="1223"/>
      <c r="K409" s="1223"/>
      <c r="L409" s="1228"/>
      <c r="M409" s="1223"/>
      <c r="N409" s="1223"/>
      <c r="O409" s="1244"/>
      <c r="P409" s="1223"/>
      <c r="Q409" s="1223"/>
      <c r="R409" s="1223"/>
      <c r="S409" s="1225"/>
      <c r="T409" s="1240"/>
      <c r="U409" s="250"/>
      <c r="V409" s="1400"/>
      <c r="W409" s="1232"/>
      <c r="X409" s="1233"/>
      <c r="Y409" s="1233"/>
      <c r="Z409" s="1233"/>
      <c r="AA409" s="1233"/>
      <c r="AB409" s="1235"/>
      <c r="AC409" s="1233"/>
      <c r="AD409" s="1235"/>
      <c r="AE409" s="1235"/>
      <c r="AF409" s="1235"/>
      <c r="AG409" s="1233"/>
      <c r="AH409" s="1233"/>
      <c r="AI409" s="1233"/>
      <c r="AJ409" s="1233"/>
      <c r="AK409" s="1233"/>
      <c r="AL409" s="1234">
        <f t="shared" si="23"/>
        <v>0</v>
      </c>
      <c r="AM409" s="1400"/>
      <c r="AN409" s="1237"/>
      <c r="AO409" s="1237"/>
      <c r="AP409" s="1237"/>
      <c r="AQ409" s="1237"/>
      <c r="AR409" s="1237"/>
      <c r="AS409" s="1237"/>
      <c r="AT409" s="1237"/>
      <c r="AU409" s="1237"/>
      <c r="AV409" s="1237"/>
      <c r="AW409" s="1237"/>
      <c r="AX409" s="1237"/>
      <c r="AY409" s="1237"/>
      <c r="AZ409" s="1237"/>
      <c r="BA409" s="1237"/>
      <c r="BB409" s="1237"/>
      <c r="BC409" s="1237"/>
      <c r="BD409" s="1237"/>
      <c r="BE409" s="1237"/>
      <c r="BF409" s="1237"/>
      <c r="BG409" s="1237"/>
      <c r="BH409" s="1237"/>
      <c r="BI409" s="1237"/>
      <c r="BJ409" s="1237"/>
      <c r="BK409" s="1237"/>
      <c r="BL409" s="1237"/>
      <c r="BM409" s="1237"/>
      <c r="BN409" s="1237"/>
      <c r="BO409" s="1237"/>
      <c r="BP409" s="1237"/>
      <c r="BQ409" s="1237"/>
      <c r="BR409" s="1237"/>
      <c r="BS409" s="1237"/>
      <c r="BT409" s="1237"/>
      <c r="BU409" s="1237"/>
      <c r="BV409" s="1237"/>
      <c r="BW409" s="1237"/>
      <c r="BX409" s="1237"/>
      <c r="BY409" s="1237"/>
      <c r="BZ409" s="1237"/>
      <c r="CA409" s="1237"/>
      <c r="CB409" s="1237"/>
      <c r="CC409" s="1237"/>
      <c r="CD409" s="1237"/>
      <c r="CE409" s="1237"/>
      <c r="CF409" s="1237"/>
      <c r="CG409" s="1237"/>
      <c r="CH409" s="1237"/>
      <c r="CI409" s="1237"/>
      <c r="CJ409" s="1239">
        <f t="shared" si="24"/>
        <v>0</v>
      </c>
    </row>
    <row r="410" spans="4:88">
      <c r="D410" s="1223"/>
      <c r="E410" s="1223"/>
      <c r="F410" s="1229"/>
      <c r="G410" s="1223"/>
      <c r="H410" s="1223"/>
      <c r="I410" s="1223"/>
      <c r="J410" s="1223"/>
      <c r="K410" s="1223"/>
      <c r="L410" s="1228"/>
      <c r="M410" s="1223"/>
      <c r="N410" s="1223"/>
      <c r="O410" s="1244"/>
      <c r="P410" s="1223"/>
      <c r="Q410" s="1223"/>
      <c r="R410" s="1223"/>
      <c r="S410" s="1225"/>
      <c r="T410" s="1240"/>
      <c r="U410" s="250"/>
      <c r="V410" s="1400"/>
      <c r="W410" s="1232"/>
      <c r="X410" s="1233"/>
      <c r="Y410" s="1233"/>
      <c r="Z410" s="1233"/>
      <c r="AA410" s="1233"/>
      <c r="AB410" s="1235"/>
      <c r="AC410" s="1233"/>
      <c r="AD410" s="1235"/>
      <c r="AE410" s="1235"/>
      <c r="AF410" s="1235"/>
      <c r="AG410" s="1233"/>
      <c r="AH410" s="1233"/>
      <c r="AI410" s="1233"/>
      <c r="AJ410" s="1233"/>
      <c r="AK410" s="1233"/>
      <c r="AL410" s="1234">
        <f t="shared" si="23"/>
        <v>0</v>
      </c>
      <c r="AM410" s="1400"/>
      <c r="AN410" s="1237"/>
      <c r="AO410" s="1237"/>
      <c r="AP410" s="1237"/>
      <c r="AQ410" s="1237"/>
      <c r="AR410" s="1237"/>
      <c r="AS410" s="1237"/>
      <c r="AT410" s="1237"/>
      <c r="AU410" s="1237"/>
      <c r="AV410" s="1237"/>
      <c r="AW410" s="1237"/>
      <c r="AX410" s="1237"/>
      <c r="AY410" s="1237"/>
      <c r="AZ410" s="1237"/>
      <c r="BA410" s="1237"/>
      <c r="BB410" s="1237"/>
      <c r="BC410" s="1237"/>
      <c r="BD410" s="1237"/>
      <c r="BE410" s="1237"/>
      <c r="BF410" s="1237"/>
      <c r="BG410" s="1237"/>
      <c r="BH410" s="1237"/>
      <c r="BI410" s="1237"/>
      <c r="BJ410" s="1237"/>
      <c r="BK410" s="1237"/>
      <c r="BL410" s="1237"/>
      <c r="BM410" s="1237"/>
      <c r="BN410" s="1237"/>
      <c r="BO410" s="1237"/>
      <c r="BP410" s="1237"/>
      <c r="BQ410" s="1237"/>
      <c r="BR410" s="1237"/>
      <c r="BS410" s="1237"/>
      <c r="BT410" s="1237"/>
      <c r="BU410" s="1237"/>
      <c r="BV410" s="1237"/>
      <c r="BW410" s="1237"/>
      <c r="BX410" s="1237"/>
      <c r="BY410" s="1237"/>
      <c r="BZ410" s="1237"/>
      <c r="CA410" s="1237"/>
      <c r="CB410" s="1237"/>
      <c r="CC410" s="1237"/>
      <c r="CD410" s="1237"/>
      <c r="CE410" s="1237"/>
      <c r="CF410" s="1237"/>
      <c r="CG410" s="1237"/>
      <c r="CH410" s="1237"/>
      <c r="CI410" s="1237"/>
      <c r="CJ410" s="1239">
        <f t="shared" si="24"/>
        <v>0</v>
      </c>
    </row>
    <row r="411" spans="4:88">
      <c r="D411" s="1223"/>
      <c r="E411" s="1223"/>
      <c r="F411" s="1229"/>
      <c r="G411" s="1223"/>
      <c r="H411" s="1223"/>
      <c r="I411" s="1223"/>
      <c r="J411" s="1223"/>
      <c r="K411" s="1223"/>
      <c r="L411" s="1228"/>
      <c r="M411" s="1223"/>
      <c r="N411" s="1223"/>
      <c r="O411" s="1244"/>
      <c r="P411" s="1223"/>
      <c r="Q411" s="1223"/>
      <c r="R411" s="1223"/>
      <c r="S411" s="1225"/>
      <c r="T411" s="1240"/>
      <c r="U411" s="250"/>
      <c r="V411" s="1400"/>
      <c r="W411" s="1232"/>
      <c r="X411" s="1233"/>
      <c r="Y411" s="1233"/>
      <c r="Z411" s="1233"/>
      <c r="AA411" s="1233"/>
      <c r="AB411" s="1235"/>
      <c r="AC411" s="1233"/>
      <c r="AD411" s="1235"/>
      <c r="AE411" s="1235"/>
      <c r="AF411" s="1235"/>
      <c r="AG411" s="1233"/>
      <c r="AH411" s="1233"/>
      <c r="AI411" s="1233"/>
      <c r="AJ411" s="1233"/>
      <c r="AK411" s="1233"/>
      <c r="AL411" s="1234">
        <f t="shared" si="23"/>
        <v>0</v>
      </c>
      <c r="AM411" s="1400"/>
      <c r="AN411" s="1237"/>
      <c r="AO411" s="1237"/>
      <c r="AP411" s="1237"/>
      <c r="AQ411" s="1237"/>
      <c r="AR411" s="1237"/>
      <c r="AS411" s="1237"/>
      <c r="AT411" s="1237"/>
      <c r="AU411" s="1237"/>
      <c r="AV411" s="1237"/>
      <c r="AW411" s="1237"/>
      <c r="AX411" s="1237"/>
      <c r="AY411" s="1237"/>
      <c r="AZ411" s="1237"/>
      <c r="BA411" s="1237"/>
      <c r="BB411" s="1237"/>
      <c r="BC411" s="1237"/>
      <c r="BD411" s="1237"/>
      <c r="BE411" s="1237"/>
      <c r="BF411" s="1237"/>
      <c r="BG411" s="1237"/>
      <c r="BH411" s="1237"/>
      <c r="BI411" s="1237"/>
      <c r="BJ411" s="1237"/>
      <c r="BK411" s="1237"/>
      <c r="BL411" s="1237"/>
      <c r="BM411" s="1237"/>
      <c r="BN411" s="1237"/>
      <c r="BO411" s="1237"/>
      <c r="BP411" s="1237"/>
      <c r="BQ411" s="1237"/>
      <c r="BR411" s="1237"/>
      <c r="BS411" s="1237"/>
      <c r="BT411" s="1237"/>
      <c r="BU411" s="1237"/>
      <c r="BV411" s="1237"/>
      <c r="BW411" s="1237"/>
      <c r="BX411" s="1237"/>
      <c r="BY411" s="1237"/>
      <c r="BZ411" s="1237"/>
      <c r="CA411" s="1237"/>
      <c r="CB411" s="1237"/>
      <c r="CC411" s="1237"/>
      <c r="CD411" s="1237"/>
      <c r="CE411" s="1237"/>
      <c r="CF411" s="1237"/>
      <c r="CG411" s="1237"/>
      <c r="CH411" s="1237"/>
      <c r="CI411" s="1237"/>
      <c r="CJ411" s="1239">
        <f t="shared" si="24"/>
        <v>0</v>
      </c>
    </row>
    <row r="412" spans="4:88">
      <c r="D412" s="1223"/>
      <c r="E412" s="1223"/>
      <c r="F412" s="1229"/>
      <c r="G412" s="1223"/>
      <c r="H412" s="1223"/>
      <c r="I412" s="1223"/>
      <c r="J412" s="1223"/>
      <c r="K412" s="1223"/>
      <c r="L412" s="1228"/>
      <c r="M412" s="1223"/>
      <c r="N412" s="1223"/>
      <c r="O412" s="1244"/>
      <c r="P412" s="1223"/>
      <c r="Q412" s="1223"/>
      <c r="R412" s="1223"/>
      <c r="S412" s="1225"/>
      <c r="T412" s="1240"/>
      <c r="U412" s="250"/>
      <c r="V412" s="1400"/>
      <c r="W412" s="1232"/>
      <c r="X412" s="1233"/>
      <c r="Y412" s="1233"/>
      <c r="Z412" s="1233"/>
      <c r="AA412" s="1233"/>
      <c r="AB412" s="1235"/>
      <c r="AC412" s="1233"/>
      <c r="AD412" s="1235"/>
      <c r="AE412" s="1235"/>
      <c r="AF412" s="1235"/>
      <c r="AG412" s="1233"/>
      <c r="AH412" s="1233"/>
      <c r="AI412" s="1233"/>
      <c r="AJ412" s="1233"/>
      <c r="AK412" s="1233"/>
      <c r="AL412" s="1234">
        <f t="shared" si="23"/>
        <v>0</v>
      </c>
      <c r="AM412" s="1400"/>
      <c r="AN412" s="1237"/>
      <c r="AO412" s="1237"/>
      <c r="AP412" s="1237"/>
      <c r="AQ412" s="1237"/>
      <c r="AR412" s="1237"/>
      <c r="AS412" s="1237"/>
      <c r="AT412" s="1237"/>
      <c r="AU412" s="1237"/>
      <c r="AV412" s="1237"/>
      <c r="AW412" s="1237"/>
      <c r="AX412" s="1237"/>
      <c r="AY412" s="1237"/>
      <c r="AZ412" s="1237"/>
      <c r="BA412" s="1237"/>
      <c r="BB412" s="1237"/>
      <c r="BC412" s="1237"/>
      <c r="BD412" s="1237"/>
      <c r="BE412" s="1237"/>
      <c r="BF412" s="1237"/>
      <c r="BG412" s="1237"/>
      <c r="BH412" s="1237"/>
      <c r="BI412" s="1237"/>
      <c r="BJ412" s="1237"/>
      <c r="BK412" s="1237"/>
      <c r="BL412" s="1237"/>
      <c r="BM412" s="1237"/>
      <c r="BN412" s="1237"/>
      <c r="BO412" s="1237"/>
      <c r="BP412" s="1237"/>
      <c r="BQ412" s="1237"/>
      <c r="BR412" s="1237"/>
      <c r="BS412" s="1237"/>
      <c r="BT412" s="1237"/>
      <c r="BU412" s="1237"/>
      <c r="BV412" s="1237"/>
      <c r="BW412" s="1237"/>
      <c r="BX412" s="1237"/>
      <c r="BY412" s="1237"/>
      <c r="BZ412" s="1237"/>
      <c r="CA412" s="1237"/>
      <c r="CB412" s="1237"/>
      <c r="CC412" s="1237"/>
      <c r="CD412" s="1237"/>
      <c r="CE412" s="1237"/>
      <c r="CF412" s="1237"/>
      <c r="CG412" s="1237"/>
      <c r="CH412" s="1237"/>
      <c r="CI412" s="1237"/>
      <c r="CJ412" s="1239">
        <f t="shared" si="24"/>
        <v>0</v>
      </c>
    </row>
    <row r="413" spans="4:88">
      <c r="D413" s="1223"/>
      <c r="E413" s="1223"/>
      <c r="F413" s="1229"/>
      <c r="G413" s="1223"/>
      <c r="H413" s="1223"/>
      <c r="I413" s="1223"/>
      <c r="J413" s="1223"/>
      <c r="K413" s="1223"/>
      <c r="L413" s="1228"/>
      <c r="M413" s="1223"/>
      <c r="N413" s="1223"/>
      <c r="O413" s="1244"/>
      <c r="P413" s="1223"/>
      <c r="Q413" s="1223"/>
      <c r="R413" s="1223"/>
      <c r="S413" s="1225"/>
      <c r="T413" s="1240"/>
      <c r="U413" s="250"/>
      <c r="V413" s="1400"/>
      <c r="W413" s="1232"/>
      <c r="X413" s="1233"/>
      <c r="Y413" s="1233"/>
      <c r="Z413" s="1233"/>
      <c r="AA413" s="1233"/>
      <c r="AB413" s="1235"/>
      <c r="AC413" s="1233"/>
      <c r="AD413" s="1235"/>
      <c r="AE413" s="1235"/>
      <c r="AF413" s="1235"/>
      <c r="AG413" s="1233"/>
      <c r="AH413" s="1233"/>
      <c r="AI413" s="1233"/>
      <c r="AJ413" s="1233"/>
      <c r="AK413" s="1233"/>
      <c r="AL413" s="1234">
        <f t="shared" si="23"/>
        <v>0</v>
      </c>
      <c r="AM413" s="1400"/>
      <c r="AN413" s="1237"/>
      <c r="AO413" s="1237"/>
      <c r="AP413" s="1237"/>
      <c r="AQ413" s="1237"/>
      <c r="AR413" s="1237"/>
      <c r="AS413" s="1237"/>
      <c r="AT413" s="1237"/>
      <c r="AU413" s="1237"/>
      <c r="AV413" s="1237"/>
      <c r="AW413" s="1237"/>
      <c r="AX413" s="1237"/>
      <c r="AY413" s="1237"/>
      <c r="AZ413" s="1237"/>
      <c r="BA413" s="1237"/>
      <c r="BB413" s="1237"/>
      <c r="BC413" s="1237"/>
      <c r="BD413" s="1237"/>
      <c r="BE413" s="1237"/>
      <c r="BF413" s="1237"/>
      <c r="BG413" s="1237"/>
      <c r="BH413" s="1237"/>
      <c r="BI413" s="1237"/>
      <c r="BJ413" s="1237"/>
      <c r="BK413" s="1237"/>
      <c r="BL413" s="1237"/>
      <c r="BM413" s="1237"/>
      <c r="BN413" s="1237"/>
      <c r="BO413" s="1237"/>
      <c r="BP413" s="1237"/>
      <c r="BQ413" s="1237"/>
      <c r="BR413" s="1237"/>
      <c r="BS413" s="1237"/>
      <c r="BT413" s="1237"/>
      <c r="BU413" s="1237"/>
      <c r="BV413" s="1237"/>
      <c r="BW413" s="1237"/>
      <c r="BX413" s="1237"/>
      <c r="BY413" s="1237"/>
      <c r="BZ413" s="1237"/>
      <c r="CA413" s="1237"/>
      <c r="CB413" s="1237"/>
      <c r="CC413" s="1237"/>
      <c r="CD413" s="1237"/>
      <c r="CE413" s="1237"/>
      <c r="CF413" s="1237"/>
      <c r="CG413" s="1237"/>
      <c r="CH413" s="1237"/>
      <c r="CI413" s="1237"/>
      <c r="CJ413" s="1239">
        <f t="shared" si="24"/>
        <v>0</v>
      </c>
    </row>
    <row r="414" spans="4:88">
      <c r="D414" s="1223"/>
      <c r="E414" s="1223"/>
      <c r="F414" s="1229"/>
      <c r="G414" s="1223"/>
      <c r="H414" s="1223"/>
      <c r="I414" s="1223"/>
      <c r="J414" s="1223"/>
      <c r="K414" s="1223"/>
      <c r="L414" s="1228"/>
      <c r="M414" s="1223"/>
      <c r="N414" s="1223"/>
      <c r="O414" s="1244"/>
      <c r="P414" s="1223"/>
      <c r="Q414" s="1223"/>
      <c r="R414" s="1223"/>
      <c r="S414" s="1225"/>
      <c r="T414" s="1240"/>
      <c r="U414" s="250"/>
      <c r="V414" s="1400"/>
      <c r="W414" s="1232"/>
      <c r="X414" s="1233"/>
      <c r="Y414" s="1233"/>
      <c r="Z414" s="1233"/>
      <c r="AA414" s="1233"/>
      <c r="AB414" s="1235"/>
      <c r="AC414" s="1233"/>
      <c r="AD414" s="1235"/>
      <c r="AE414" s="1235"/>
      <c r="AF414" s="1235"/>
      <c r="AG414" s="1233"/>
      <c r="AH414" s="1233"/>
      <c r="AI414" s="1233"/>
      <c r="AJ414" s="1233"/>
      <c r="AK414" s="1233"/>
      <c r="AL414" s="1234">
        <f t="shared" si="23"/>
        <v>0</v>
      </c>
      <c r="AM414" s="1400"/>
      <c r="AN414" s="1237"/>
      <c r="AO414" s="1237"/>
      <c r="AP414" s="1237"/>
      <c r="AQ414" s="1237"/>
      <c r="AR414" s="1237"/>
      <c r="AS414" s="1237"/>
      <c r="AT414" s="1237"/>
      <c r="AU414" s="1237"/>
      <c r="AV414" s="1237"/>
      <c r="AW414" s="1237"/>
      <c r="AX414" s="1237"/>
      <c r="AY414" s="1237"/>
      <c r="AZ414" s="1237"/>
      <c r="BA414" s="1237"/>
      <c r="BB414" s="1237"/>
      <c r="BC414" s="1237"/>
      <c r="BD414" s="1237"/>
      <c r="BE414" s="1237"/>
      <c r="BF414" s="1237"/>
      <c r="BG414" s="1237"/>
      <c r="BH414" s="1237"/>
      <c r="BI414" s="1237"/>
      <c r="BJ414" s="1237"/>
      <c r="BK414" s="1237"/>
      <c r="BL414" s="1237"/>
      <c r="BM414" s="1237"/>
      <c r="BN414" s="1237"/>
      <c r="BO414" s="1237"/>
      <c r="BP414" s="1237"/>
      <c r="BQ414" s="1237"/>
      <c r="BR414" s="1237"/>
      <c r="BS414" s="1237"/>
      <c r="BT414" s="1237"/>
      <c r="BU414" s="1237"/>
      <c r="BV414" s="1237"/>
      <c r="BW414" s="1237"/>
      <c r="BX414" s="1237"/>
      <c r="BY414" s="1237"/>
      <c r="BZ414" s="1237"/>
      <c r="CA414" s="1237"/>
      <c r="CB414" s="1237"/>
      <c r="CC414" s="1237"/>
      <c r="CD414" s="1237"/>
      <c r="CE414" s="1237"/>
      <c r="CF414" s="1237"/>
      <c r="CG414" s="1237"/>
      <c r="CH414" s="1237"/>
      <c r="CI414" s="1237"/>
      <c r="CJ414" s="1239">
        <f t="shared" si="24"/>
        <v>0</v>
      </c>
    </row>
    <row r="415" spans="4:88">
      <c r="D415" s="1223"/>
      <c r="E415" s="1223"/>
      <c r="F415" s="1229"/>
      <c r="G415" s="1223"/>
      <c r="H415" s="1223"/>
      <c r="I415" s="1223"/>
      <c r="J415" s="1223"/>
      <c r="K415" s="1223"/>
      <c r="L415" s="1228"/>
      <c r="M415" s="1223"/>
      <c r="N415" s="1223"/>
      <c r="O415" s="1244"/>
      <c r="P415" s="1223"/>
      <c r="Q415" s="1223"/>
      <c r="R415" s="1223"/>
      <c r="S415" s="1225"/>
      <c r="T415" s="1240"/>
      <c r="U415" s="250"/>
      <c r="V415" s="1400"/>
      <c r="W415" s="1232"/>
      <c r="X415" s="1233"/>
      <c r="Y415" s="1233"/>
      <c r="Z415" s="1233"/>
      <c r="AA415" s="1233"/>
      <c r="AB415" s="1235"/>
      <c r="AC415" s="1233"/>
      <c r="AD415" s="1235"/>
      <c r="AE415" s="1235"/>
      <c r="AF415" s="1235"/>
      <c r="AG415" s="1233"/>
      <c r="AH415" s="1233"/>
      <c r="AI415" s="1233"/>
      <c r="AJ415" s="1233"/>
      <c r="AK415" s="1233"/>
      <c r="AL415" s="1234">
        <f t="shared" si="23"/>
        <v>0</v>
      </c>
      <c r="AM415" s="1400"/>
      <c r="AN415" s="1237"/>
      <c r="AO415" s="1237"/>
      <c r="AP415" s="1237"/>
      <c r="AQ415" s="1237"/>
      <c r="AR415" s="1237"/>
      <c r="AS415" s="1237"/>
      <c r="AT415" s="1237"/>
      <c r="AU415" s="1237"/>
      <c r="AV415" s="1237"/>
      <c r="AW415" s="1237"/>
      <c r="AX415" s="1237"/>
      <c r="AY415" s="1237"/>
      <c r="AZ415" s="1237"/>
      <c r="BA415" s="1237"/>
      <c r="BB415" s="1237"/>
      <c r="BC415" s="1237"/>
      <c r="BD415" s="1237"/>
      <c r="BE415" s="1237"/>
      <c r="BF415" s="1237"/>
      <c r="BG415" s="1237"/>
      <c r="BH415" s="1237"/>
      <c r="BI415" s="1237"/>
      <c r="BJ415" s="1237"/>
      <c r="BK415" s="1237"/>
      <c r="BL415" s="1237"/>
      <c r="BM415" s="1237"/>
      <c r="BN415" s="1237"/>
      <c r="BO415" s="1237"/>
      <c r="BP415" s="1237"/>
      <c r="BQ415" s="1237"/>
      <c r="BR415" s="1237"/>
      <c r="BS415" s="1237"/>
      <c r="BT415" s="1237"/>
      <c r="BU415" s="1237"/>
      <c r="BV415" s="1237"/>
      <c r="BW415" s="1237"/>
      <c r="BX415" s="1237"/>
      <c r="BY415" s="1237"/>
      <c r="BZ415" s="1237"/>
      <c r="CA415" s="1237"/>
      <c r="CB415" s="1237"/>
      <c r="CC415" s="1237"/>
      <c r="CD415" s="1237"/>
      <c r="CE415" s="1237"/>
      <c r="CF415" s="1237"/>
      <c r="CG415" s="1237"/>
      <c r="CH415" s="1237"/>
      <c r="CI415" s="1237"/>
      <c r="CJ415" s="1239">
        <f t="shared" si="24"/>
        <v>0</v>
      </c>
    </row>
    <row r="416" spans="4:88">
      <c r="D416" s="1223"/>
      <c r="E416" s="1223"/>
      <c r="F416" s="1229"/>
      <c r="G416" s="1223"/>
      <c r="H416" s="1223"/>
      <c r="I416" s="1223"/>
      <c r="J416" s="1223"/>
      <c r="K416" s="1223"/>
      <c r="L416" s="1228"/>
      <c r="M416" s="1223"/>
      <c r="N416" s="1223"/>
      <c r="O416" s="1244"/>
      <c r="P416" s="1223"/>
      <c r="Q416" s="1223"/>
      <c r="R416" s="1223"/>
      <c r="S416" s="1225"/>
      <c r="T416" s="1240"/>
      <c r="U416" s="250"/>
      <c r="V416" s="1400"/>
      <c r="W416" s="1232"/>
      <c r="X416" s="1233"/>
      <c r="Y416" s="1233"/>
      <c r="Z416" s="1233"/>
      <c r="AA416" s="1233"/>
      <c r="AB416" s="1235"/>
      <c r="AC416" s="1233"/>
      <c r="AD416" s="1235"/>
      <c r="AE416" s="1235"/>
      <c r="AF416" s="1235"/>
      <c r="AG416" s="1233"/>
      <c r="AH416" s="1233"/>
      <c r="AI416" s="1233"/>
      <c r="AJ416" s="1233"/>
      <c r="AK416" s="1233"/>
      <c r="AL416" s="1234">
        <f t="shared" si="23"/>
        <v>0</v>
      </c>
      <c r="AM416" s="1400"/>
      <c r="AN416" s="1237"/>
      <c r="AO416" s="1237"/>
      <c r="AP416" s="1237"/>
      <c r="AQ416" s="1237"/>
      <c r="AR416" s="1237"/>
      <c r="AS416" s="1237"/>
      <c r="AT416" s="1237"/>
      <c r="AU416" s="1237"/>
      <c r="AV416" s="1237"/>
      <c r="AW416" s="1237"/>
      <c r="AX416" s="1237"/>
      <c r="AY416" s="1237"/>
      <c r="AZ416" s="1237"/>
      <c r="BA416" s="1237"/>
      <c r="BB416" s="1237"/>
      <c r="BC416" s="1237"/>
      <c r="BD416" s="1237"/>
      <c r="BE416" s="1237"/>
      <c r="BF416" s="1237"/>
      <c r="BG416" s="1237"/>
      <c r="BH416" s="1237"/>
      <c r="BI416" s="1237"/>
      <c r="BJ416" s="1237"/>
      <c r="BK416" s="1237"/>
      <c r="BL416" s="1237"/>
      <c r="BM416" s="1237"/>
      <c r="BN416" s="1237"/>
      <c r="BO416" s="1237"/>
      <c r="BP416" s="1237"/>
      <c r="BQ416" s="1237"/>
      <c r="BR416" s="1237"/>
      <c r="BS416" s="1237"/>
      <c r="BT416" s="1237"/>
      <c r="BU416" s="1237"/>
      <c r="BV416" s="1237"/>
      <c r="BW416" s="1237"/>
      <c r="BX416" s="1237"/>
      <c r="BY416" s="1237"/>
      <c r="BZ416" s="1237"/>
      <c r="CA416" s="1237"/>
      <c r="CB416" s="1237"/>
      <c r="CC416" s="1237"/>
      <c r="CD416" s="1237"/>
      <c r="CE416" s="1237"/>
      <c r="CF416" s="1237"/>
      <c r="CG416" s="1237"/>
      <c r="CH416" s="1237"/>
      <c r="CI416" s="1237"/>
      <c r="CJ416" s="1239">
        <f t="shared" si="24"/>
        <v>0</v>
      </c>
    </row>
    <row r="417" spans="4:88">
      <c r="D417" s="1223"/>
      <c r="E417" s="1223"/>
      <c r="F417" s="1229"/>
      <c r="G417" s="1223"/>
      <c r="H417" s="1223"/>
      <c r="I417" s="1223"/>
      <c r="J417" s="1223"/>
      <c r="K417" s="1223"/>
      <c r="L417" s="1228"/>
      <c r="M417" s="1223"/>
      <c r="N417" s="1223"/>
      <c r="O417" s="1244"/>
      <c r="P417" s="1223"/>
      <c r="Q417" s="1223"/>
      <c r="R417" s="1223"/>
      <c r="S417" s="1225"/>
      <c r="T417" s="1240"/>
      <c r="U417" s="250"/>
      <c r="V417" s="1400"/>
      <c r="W417" s="1232"/>
      <c r="X417" s="1233"/>
      <c r="Y417" s="1233"/>
      <c r="Z417" s="1233"/>
      <c r="AA417" s="1233"/>
      <c r="AB417" s="1235"/>
      <c r="AC417" s="1233"/>
      <c r="AD417" s="1235"/>
      <c r="AE417" s="1235"/>
      <c r="AF417" s="1235"/>
      <c r="AG417" s="1233"/>
      <c r="AH417" s="1233"/>
      <c r="AI417" s="1233"/>
      <c r="AJ417" s="1233"/>
      <c r="AK417" s="1233"/>
      <c r="AL417" s="1234">
        <f t="shared" si="23"/>
        <v>0</v>
      </c>
      <c r="AM417" s="1400"/>
      <c r="AN417" s="1237"/>
      <c r="AO417" s="1237"/>
      <c r="AP417" s="1237"/>
      <c r="AQ417" s="1237"/>
      <c r="AR417" s="1237"/>
      <c r="AS417" s="1237"/>
      <c r="AT417" s="1237"/>
      <c r="AU417" s="1237"/>
      <c r="AV417" s="1237"/>
      <c r="AW417" s="1237"/>
      <c r="AX417" s="1237"/>
      <c r="AY417" s="1237"/>
      <c r="AZ417" s="1237"/>
      <c r="BA417" s="1237"/>
      <c r="BB417" s="1237"/>
      <c r="BC417" s="1237"/>
      <c r="BD417" s="1237"/>
      <c r="BE417" s="1237"/>
      <c r="BF417" s="1237"/>
      <c r="BG417" s="1237"/>
      <c r="BH417" s="1237"/>
      <c r="BI417" s="1237"/>
      <c r="BJ417" s="1237"/>
      <c r="BK417" s="1237"/>
      <c r="BL417" s="1237"/>
      <c r="BM417" s="1237"/>
      <c r="BN417" s="1237"/>
      <c r="BO417" s="1237"/>
      <c r="BP417" s="1237"/>
      <c r="BQ417" s="1237"/>
      <c r="BR417" s="1237"/>
      <c r="BS417" s="1237"/>
      <c r="BT417" s="1237"/>
      <c r="BU417" s="1237"/>
      <c r="BV417" s="1237"/>
      <c r="BW417" s="1237"/>
      <c r="BX417" s="1237"/>
      <c r="BY417" s="1237"/>
      <c r="BZ417" s="1237"/>
      <c r="CA417" s="1237"/>
      <c r="CB417" s="1237"/>
      <c r="CC417" s="1237"/>
      <c r="CD417" s="1237"/>
      <c r="CE417" s="1237"/>
      <c r="CF417" s="1237"/>
      <c r="CG417" s="1237"/>
      <c r="CH417" s="1237"/>
      <c r="CI417" s="1237"/>
      <c r="CJ417" s="1239">
        <f t="shared" si="24"/>
        <v>0</v>
      </c>
    </row>
    <row r="418" spans="4:88">
      <c r="D418" s="1223"/>
      <c r="E418" s="1223"/>
      <c r="F418" s="1229"/>
      <c r="G418" s="1223"/>
      <c r="H418" s="1223"/>
      <c r="I418" s="1223"/>
      <c r="J418" s="1223"/>
      <c r="K418" s="1223"/>
      <c r="L418" s="1228"/>
      <c r="M418" s="1223"/>
      <c r="N418" s="1223"/>
      <c r="O418" s="1244"/>
      <c r="P418" s="1223"/>
      <c r="Q418" s="1223"/>
      <c r="R418" s="1223"/>
      <c r="S418" s="1225"/>
      <c r="T418" s="1240"/>
      <c r="U418" s="250"/>
      <c r="V418" s="1400"/>
      <c r="W418" s="1232"/>
      <c r="X418" s="1233"/>
      <c r="Y418" s="1233"/>
      <c r="Z418" s="1233"/>
      <c r="AA418" s="1233"/>
      <c r="AB418" s="1235"/>
      <c r="AC418" s="1233"/>
      <c r="AD418" s="1235"/>
      <c r="AE418" s="1235"/>
      <c r="AF418" s="1235"/>
      <c r="AG418" s="1233"/>
      <c r="AH418" s="1233"/>
      <c r="AI418" s="1233"/>
      <c r="AJ418" s="1233"/>
      <c r="AK418" s="1233"/>
      <c r="AL418" s="1234">
        <f t="shared" si="23"/>
        <v>0</v>
      </c>
      <c r="AM418" s="1400"/>
      <c r="AN418" s="1237"/>
      <c r="AO418" s="1237"/>
      <c r="AP418" s="1237"/>
      <c r="AQ418" s="1237"/>
      <c r="AR418" s="1237"/>
      <c r="AS418" s="1237"/>
      <c r="AT418" s="1237"/>
      <c r="AU418" s="1237"/>
      <c r="AV418" s="1237"/>
      <c r="AW418" s="1237"/>
      <c r="AX418" s="1237"/>
      <c r="AY418" s="1237"/>
      <c r="AZ418" s="1237"/>
      <c r="BA418" s="1237"/>
      <c r="BB418" s="1237"/>
      <c r="BC418" s="1237"/>
      <c r="BD418" s="1237"/>
      <c r="BE418" s="1237"/>
      <c r="BF418" s="1237"/>
      <c r="BG418" s="1237"/>
      <c r="BH418" s="1237"/>
      <c r="BI418" s="1237"/>
      <c r="BJ418" s="1237"/>
      <c r="BK418" s="1237"/>
      <c r="BL418" s="1237"/>
      <c r="BM418" s="1237"/>
      <c r="BN418" s="1237"/>
      <c r="BO418" s="1237"/>
      <c r="BP418" s="1237"/>
      <c r="BQ418" s="1237"/>
      <c r="BR418" s="1237"/>
      <c r="BS418" s="1237"/>
      <c r="BT418" s="1237"/>
      <c r="BU418" s="1237"/>
      <c r="BV418" s="1237"/>
      <c r="BW418" s="1237"/>
      <c r="BX418" s="1237"/>
      <c r="BY418" s="1237"/>
      <c r="BZ418" s="1237"/>
      <c r="CA418" s="1237"/>
      <c r="CB418" s="1237"/>
      <c r="CC418" s="1237"/>
      <c r="CD418" s="1237"/>
      <c r="CE418" s="1237"/>
      <c r="CF418" s="1237"/>
      <c r="CG418" s="1237"/>
      <c r="CH418" s="1237"/>
      <c r="CI418" s="1237"/>
      <c r="CJ418" s="1239">
        <f t="shared" si="24"/>
        <v>0</v>
      </c>
    </row>
    <row r="419" spans="4:88">
      <c r="D419" s="1223"/>
      <c r="E419" s="1223"/>
      <c r="F419" s="1229"/>
      <c r="G419" s="1223"/>
      <c r="H419" s="1223"/>
      <c r="I419" s="1223"/>
      <c r="J419" s="1223"/>
      <c r="K419" s="1223"/>
      <c r="L419" s="1228"/>
      <c r="M419" s="1223"/>
      <c r="N419" s="1223"/>
      <c r="O419" s="1244"/>
      <c r="P419" s="1223"/>
      <c r="Q419" s="1223"/>
      <c r="R419" s="1223"/>
      <c r="S419" s="1225"/>
      <c r="T419" s="1240"/>
      <c r="U419" s="250"/>
      <c r="V419" s="1400"/>
      <c r="W419" s="1232"/>
      <c r="X419" s="1233"/>
      <c r="Y419" s="1233"/>
      <c r="Z419" s="1233"/>
      <c r="AA419" s="1233"/>
      <c r="AB419" s="1235"/>
      <c r="AC419" s="1233"/>
      <c r="AD419" s="1235"/>
      <c r="AE419" s="1235"/>
      <c r="AF419" s="1235"/>
      <c r="AG419" s="1233"/>
      <c r="AH419" s="1233"/>
      <c r="AI419" s="1233"/>
      <c r="AJ419" s="1233"/>
      <c r="AK419" s="1233"/>
      <c r="AL419" s="1234">
        <f t="shared" si="23"/>
        <v>0</v>
      </c>
      <c r="AM419" s="1400"/>
      <c r="AN419" s="1237"/>
      <c r="AO419" s="1237"/>
      <c r="AP419" s="1237"/>
      <c r="AQ419" s="1237"/>
      <c r="AR419" s="1237"/>
      <c r="AS419" s="1237"/>
      <c r="AT419" s="1237"/>
      <c r="AU419" s="1237"/>
      <c r="AV419" s="1237"/>
      <c r="AW419" s="1237"/>
      <c r="AX419" s="1237"/>
      <c r="AY419" s="1237"/>
      <c r="AZ419" s="1237"/>
      <c r="BA419" s="1237"/>
      <c r="BB419" s="1237"/>
      <c r="BC419" s="1237"/>
      <c r="BD419" s="1237"/>
      <c r="BE419" s="1237"/>
      <c r="BF419" s="1237"/>
      <c r="BG419" s="1237"/>
      <c r="BH419" s="1237"/>
      <c r="BI419" s="1237"/>
      <c r="BJ419" s="1237"/>
      <c r="BK419" s="1237"/>
      <c r="BL419" s="1237"/>
      <c r="BM419" s="1237"/>
      <c r="BN419" s="1237"/>
      <c r="BO419" s="1237"/>
      <c r="BP419" s="1237"/>
      <c r="BQ419" s="1237"/>
      <c r="BR419" s="1237"/>
      <c r="BS419" s="1237"/>
      <c r="BT419" s="1237"/>
      <c r="BU419" s="1237"/>
      <c r="BV419" s="1237"/>
      <c r="BW419" s="1237"/>
      <c r="BX419" s="1237"/>
      <c r="BY419" s="1237"/>
      <c r="BZ419" s="1237"/>
      <c r="CA419" s="1237"/>
      <c r="CB419" s="1237"/>
      <c r="CC419" s="1237"/>
      <c r="CD419" s="1237"/>
      <c r="CE419" s="1237"/>
      <c r="CF419" s="1237"/>
      <c r="CG419" s="1237"/>
      <c r="CH419" s="1237"/>
      <c r="CI419" s="1237"/>
      <c r="CJ419" s="1239">
        <f t="shared" si="24"/>
        <v>0</v>
      </c>
    </row>
    <row r="420" spans="4:88">
      <c r="D420" s="1223"/>
      <c r="E420" s="1223"/>
      <c r="F420" s="1229"/>
      <c r="G420" s="1223"/>
      <c r="H420" s="1223"/>
      <c r="I420" s="1223"/>
      <c r="J420" s="1223"/>
      <c r="K420" s="1223"/>
      <c r="L420" s="1228"/>
      <c r="M420" s="1223"/>
      <c r="N420" s="1223"/>
      <c r="O420" s="1244"/>
      <c r="P420" s="1223"/>
      <c r="Q420" s="1223"/>
      <c r="R420" s="1223"/>
      <c r="S420" s="1225"/>
      <c r="T420" s="1240"/>
      <c r="U420" s="250"/>
      <c r="V420" s="1400"/>
      <c r="W420" s="1232"/>
      <c r="X420" s="1233"/>
      <c r="Y420" s="1233"/>
      <c r="Z420" s="1233"/>
      <c r="AA420" s="1233"/>
      <c r="AB420" s="1235"/>
      <c r="AC420" s="1233"/>
      <c r="AD420" s="1235"/>
      <c r="AE420" s="1235"/>
      <c r="AF420" s="1235"/>
      <c r="AG420" s="1233"/>
      <c r="AH420" s="1233"/>
      <c r="AI420" s="1233"/>
      <c r="AJ420" s="1233"/>
      <c r="AK420" s="1233"/>
      <c r="AL420" s="1234">
        <f t="shared" si="23"/>
        <v>0</v>
      </c>
      <c r="AM420" s="1400"/>
      <c r="AN420" s="1237"/>
      <c r="AO420" s="1237"/>
      <c r="AP420" s="1237"/>
      <c r="AQ420" s="1237"/>
      <c r="AR420" s="1237"/>
      <c r="AS420" s="1237"/>
      <c r="AT420" s="1237"/>
      <c r="AU420" s="1237"/>
      <c r="AV420" s="1237"/>
      <c r="AW420" s="1237"/>
      <c r="AX420" s="1237"/>
      <c r="AY420" s="1237"/>
      <c r="AZ420" s="1237"/>
      <c r="BA420" s="1237"/>
      <c r="BB420" s="1237"/>
      <c r="BC420" s="1237"/>
      <c r="BD420" s="1237"/>
      <c r="BE420" s="1237"/>
      <c r="BF420" s="1237"/>
      <c r="BG420" s="1237"/>
      <c r="BH420" s="1237"/>
      <c r="BI420" s="1237"/>
      <c r="BJ420" s="1237"/>
      <c r="BK420" s="1237"/>
      <c r="BL420" s="1237"/>
      <c r="BM420" s="1237"/>
      <c r="BN420" s="1237"/>
      <c r="BO420" s="1237"/>
      <c r="BP420" s="1237"/>
      <c r="BQ420" s="1237"/>
      <c r="BR420" s="1237"/>
      <c r="BS420" s="1237"/>
      <c r="BT420" s="1237"/>
      <c r="BU420" s="1237"/>
      <c r="BV420" s="1237"/>
      <c r="BW420" s="1237"/>
      <c r="BX420" s="1237"/>
      <c r="BY420" s="1237"/>
      <c r="BZ420" s="1237"/>
      <c r="CA420" s="1237"/>
      <c r="CB420" s="1237"/>
      <c r="CC420" s="1237"/>
      <c r="CD420" s="1237"/>
      <c r="CE420" s="1237"/>
      <c r="CF420" s="1237"/>
      <c r="CG420" s="1237"/>
      <c r="CH420" s="1237"/>
      <c r="CI420" s="1237"/>
      <c r="CJ420" s="1239">
        <f t="shared" si="24"/>
        <v>0</v>
      </c>
    </row>
    <row r="421" spans="4:88">
      <c r="D421" s="1223"/>
      <c r="E421" s="1223"/>
      <c r="F421" s="1229"/>
      <c r="G421" s="1223"/>
      <c r="H421" s="1223"/>
      <c r="I421" s="1223"/>
      <c r="J421" s="1223"/>
      <c r="K421" s="1223"/>
      <c r="L421" s="1228"/>
      <c r="M421" s="1223"/>
      <c r="N421" s="1223"/>
      <c r="O421" s="1244"/>
      <c r="P421" s="1223"/>
      <c r="Q421" s="1223"/>
      <c r="R421" s="1223"/>
      <c r="S421" s="1225"/>
      <c r="T421" s="1240"/>
      <c r="U421" s="250"/>
      <c r="V421" s="1400"/>
      <c r="W421" s="1232"/>
      <c r="X421" s="1233"/>
      <c r="Y421" s="1233"/>
      <c r="Z421" s="1233"/>
      <c r="AA421" s="1233"/>
      <c r="AB421" s="1235"/>
      <c r="AC421" s="1233"/>
      <c r="AD421" s="1235"/>
      <c r="AE421" s="1235"/>
      <c r="AF421" s="1235"/>
      <c r="AG421" s="1233"/>
      <c r="AH421" s="1233"/>
      <c r="AI421" s="1233"/>
      <c r="AJ421" s="1233"/>
      <c r="AK421" s="1233"/>
      <c r="AL421" s="1234">
        <f t="shared" si="23"/>
        <v>0</v>
      </c>
      <c r="AM421" s="1400"/>
      <c r="AN421" s="1237"/>
      <c r="AO421" s="1237"/>
      <c r="AP421" s="1237"/>
      <c r="AQ421" s="1237"/>
      <c r="AR421" s="1237"/>
      <c r="AS421" s="1237"/>
      <c r="AT421" s="1237"/>
      <c r="AU421" s="1237"/>
      <c r="AV421" s="1237"/>
      <c r="AW421" s="1237"/>
      <c r="AX421" s="1237"/>
      <c r="AY421" s="1237"/>
      <c r="AZ421" s="1237"/>
      <c r="BA421" s="1237"/>
      <c r="BB421" s="1237"/>
      <c r="BC421" s="1237"/>
      <c r="BD421" s="1237"/>
      <c r="BE421" s="1237"/>
      <c r="BF421" s="1237"/>
      <c r="BG421" s="1237"/>
      <c r="BH421" s="1237"/>
      <c r="BI421" s="1237"/>
      <c r="BJ421" s="1237"/>
      <c r="BK421" s="1237"/>
      <c r="BL421" s="1237"/>
      <c r="BM421" s="1237"/>
      <c r="BN421" s="1237"/>
      <c r="BO421" s="1237"/>
      <c r="BP421" s="1237"/>
      <c r="BQ421" s="1237"/>
      <c r="BR421" s="1237"/>
      <c r="BS421" s="1237"/>
      <c r="BT421" s="1237"/>
      <c r="BU421" s="1237"/>
      <c r="BV421" s="1237"/>
      <c r="BW421" s="1237"/>
      <c r="BX421" s="1237"/>
      <c r="BY421" s="1237"/>
      <c r="BZ421" s="1237"/>
      <c r="CA421" s="1237"/>
      <c r="CB421" s="1237"/>
      <c r="CC421" s="1237"/>
      <c r="CD421" s="1237"/>
      <c r="CE421" s="1237"/>
      <c r="CF421" s="1237"/>
      <c r="CG421" s="1237"/>
      <c r="CH421" s="1237"/>
      <c r="CI421" s="1237"/>
      <c r="CJ421" s="1239">
        <f t="shared" si="24"/>
        <v>0</v>
      </c>
    </row>
    <row r="422" spans="4:88">
      <c r="D422" s="1223"/>
      <c r="E422" s="1223"/>
      <c r="F422" s="1229"/>
      <c r="G422" s="1223"/>
      <c r="H422" s="1223"/>
      <c r="I422" s="1223"/>
      <c r="J422" s="1223"/>
      <c r="K422" s="1223"/>
      <c r="L422" s="1228"/>
      <c r="M422" s="1223"/>
      <c r="N422" s="1223"/>
      <c r="O422" s="1244"/>
      <c r="P422" s="1223"/>
      <c r="Q422" s="1223"/>
      <c r="R422" s="1223"/>
      <c r="S422" s="1225"/>
      <c r="T422" s="1240"/>
      <c r="U422" s="250"/>
      <c r="V422" s="1400"/>
      <c r="W422" s="1232"/>
      <c r="X422" s="1233"/>
      <c r="Y422" s="1233"/>
      <c r="Z422" s="1233"/>
      <c r="AA422" s="1233"/>
      <c r="AB422" s="1235"/>
      <c r="AC422" s="1233"/>
      <c r="AD422" s="1235"/>
      <c r="AE422" s="1235"/>
      <c r="AF422" s="1235"/>
      <c r="AG422" s="1233"/>
      <c r="AH422" s="1233"/>
      <c r="AI422" s="1233"/>
      <c r="AJ422" s="1233"/>
      <c r="AK422" s="1233"/>
      <c r="AL422" s="1234">
        <f t="shared" si="23"/>
        <v>0</v>
      </c>
      <c r="AM422" s="1400"/>
      <c r="AN422" s="1237"/>
      <c r="AO422" s="1237"/>
      <c r="AP422" s="1237"/>
      <c r="AQ422" s="1237"/>
      <c r="AR422" s="1237"/>
      <c r="AS422" s="1237"/>
      <c r="AT422" s="1237"/>
      <c r="AU422" s="1237"/>
      <c r="AV422" s="1237"/>
      <c r="AW422" s="1237"/>
      <c r="AX422" s="1237"/>
      <c r="AY422" s="1237"/>
      <c r="AZ422" s="1237"/>
      <c r="BA422" s="1237"/>
      <c r="BB422" s="1237"/>
      <c r="BC422" s="1237"/>
      <c r="BD422" s="1237"/>
      <c r="BE422" s="1237"/>
      <c r="BF422" s="1237"/>
      <c r="BG422" s="1237"/>
      <c r="BH422" s="1237"/>
      <c r="BI422" s="1237"/>
      <c r="BJ422" s="1237"/>
      <c r="BK422" s="1237"/>
      <c r="BL422" s="1237"/>
      <c r="BM422" s="1237"/>
      <c r="BN422" s="1237"/>
      <c r="BO422" s="1237"/>
      <c r="BP422" s="1237"/>
      <c r="BQ422" s="1237"/>
      <c r="BR422" s="1237"/>
      <c r="BS422" s="1237"/>
      <c r="BT422" s="1237"/>
      <c r="BU422" s="1237"/>
      <c r="BV422" s="1237"/>
      <c r="BW422" s="1237"/>
      <c r="BX422" s="1237"/>
      <c r="BY422" s="1237"/>
      <c r="BZ422" s="1237"/>
      <c r="CA422" s="1237"/>
      <c r="CB422" s="1237"/>
      <c r="CC422" s="1237"/>
      <c r="CD422" s="1237"/>
      <c r="CE422" s="1237"/>
      <c r="CF422" s="1237"/>
      <c r="CG422" s="1237"/>
      <c r="CH422" s="1237"/>
      <c r="CI422" s="1237"/>
      <c r="CJ422" s="1239">
        <f t="shared" si="24"/>
        <v>0</v>
      </c>
    </row>
    <row r="423" spans="4:88">
      <c r="D423" s="1223"/>
      <c r="E423" s="1223"/>
      <c r="F423" s="1229"/>
      <c r="G423" s="1223"/>
      <c r="H423" s="1223"/>
      <c r="I423" s="1223"/>
      <c r="J423" s="1223"/>
      <c r="K423" s="1223"/>
      <c r="L423" s="1228"/>
      <c r="M423" s="1223"/>
      <c r="N423" s="1223"/>
      <c r="O423" s="1244"/>
      <c r="P423" s="1223"/>
      <c r="Q423" s="1223"/>
      <c r="R423" s="1223"/>
      <c r="S423" s="1225"/>
      <c r="T423" s="1240"/>
      <c r="U423" s="250"/>
      <c r="V423" s="1400"/>
      <c r="W423" s="1232"/>
      <c r="X423" s="1233"/>
      <c r="Y423" s="1233"/>
      <c r="Z423" s="1233"/>
      <c r="AA423" s="1233"/>
      <c r="AB423" s="1235"/>
      <c r="AC423" s="1233"/>
      <c r="AD423" s="1235"/>
      <c r="AE423" s="1235"/>
      <c r="AF423" s="1235"/>
      <c r="AG423" s="1233"/>
      <c r="AH423" s="1233"/>
      <c r="AI423" s="1233"/>
      <c r="AJ423" s="1233"/>
      <c r="AK423" s="1233"/>
      <c r="AL423" s="1234">
        <f t="shared" si="23"/>
        <v>0</v>
      </c>
      <c r="AM423" s="1400"/>
      <c r="AN423" s="1237"/>
      <c r="AO423" s="1237"/>
      <c r="AP423" s="1237"/>
      <c r="AQ423" s="1237"/>
      <c r="AR423" s="1237"/>
      <c r="AS423" s="1237"/>
      <c r="AT423" s="1237"/>
      <c r="AU423" s="1237"/>
      <c r="AV423" s="1237"/>
      <c r="AW423" s="1237"/>
      <c r="AX423" s="1237"/>
      <c r="AY423" s="1237"/>
      <c r="AZ423" s="1237"/>
      <c r="BA423" s="1237"/>
      <c r="BB423" s="1237"/>
      <c r="BC423" s="1237"/>
      <c r="BD423" s="1237"/>
      <c r="BE423" s="1237"/>
      <c r="BF423" s="1237"/>
      <c r="BG423" s="1237"/>
      <c r="BH423" s="1237"/>
      <c r="BI423" s="1237"/>
      <c r="BJ423" s="1237"/>
      <c r="BK423" s="1237"/>
      <c r="BL423" s="1237"/>
      <c r="BM423" s="1237"/>
      <c r="BN423" s="1237"/>
      <c r="BO423" s="1237"/>
      <c r="BP423" s="1237"/>
      <c r="BQ423" s="1237"/>
      <c r="BR423" s="1237"/>
      <c r="BS423" s="1237"/>
      <c r="BT423" s="1237"/>
      <c r="BU423" s="1237"/>
      <c r="BV423" s="1237"/>
      <c r="BW423" s="1237"/>
      <c r="BX423" s="1237"/>
      <c r="BY423" s="1237"/>
      <c r="BZ423" s="1237"/>
      <c r="CA423" s="1237"/>
      <c r="CB423" s="1237"/>
      <c r="CC423" s="1237"/>
      <c r="CD423" s="1237"/>
      <c r="CE423" s="1237"/>
      <c r="CF423" s="1237"/>
      <c r="CG423" s="1237"/>
      <c r="CH423" s="1237"/>
      <c r="CI423" s="1237"/>
      <c r="CJ423" s="1239">
        <f t="shared" si="24"/>
        <v>0</v>
      </c>
    </row>
    <row r="424" spans="4:88">
      <c r="D424" s="1223"/>
      <c r="E424" s="1223"/>
      <c r="F424" s="1229"/>
      <c r="G424" s="1223"/>
      <c r="H424" s="1223"/>
      <c r="I424" s="1223"/>
      <c r="J424" s="1223"/>
      <c r="K424" s="1223"/>
      <c r="L424" s="1228"/>
      <c r="M424" s="1223"/>
      <c r="N424" s="1223"/>
      <c r="O424" s="1244"/>
      <c r="P424" s="1223"/>
      <c r="Q424" s="1223"/>
      <c r="R424" s="1223"/>
      <c r="S424" s="1225"/>
      <c r="T424" s="1240"/>
      <c r="U424" s="250"/>
      <c r="V424" s="1400"/>
      <c r="W424" s="1232"/>
      <c r="X424" s="1233"/>
      <c r="Y424" s="1233"/>
      <c r="Z424" s="1233"/>
      <c r="AA424" s="1233"/>
      <c r="AB424" s="1235"/>
      <c r="AC424" s="1233"/>
      <c r="AD424" s="1235"/>
      <c r="AE424" s="1235"/>
      <c r="AF424" s="1235"/>
      <c r="AG424" s="1233"/>
      <c r="AH424" s="1233"/>
      <c r="AI424" s="1233"/>
      <c r="AJ424" s="1233"/>
      <c r="AK424" s="1233"/>
      <c r="AL424" s="1234">
        <f t="shared" si="23"/>
        <v>0</v>
      </c>
      <c r="AM424" s="1400"/>
      <c r="AN424" s="1237"/>
      <c r="AO424" s="1237"/>
      <c r="AP424" s="1237"/>
      <c r="AQ424" s="1237"/>
      <c r="AR424" s="1237"/>
      <c r="AS424" s="1237"/>
      <c r="AT424" s="1237"/>
      <c r="AU424" s="1237"/>
      <c r="AV424" s="1237"/>
      <c r="AW424" s="1237"/>
      <c r="AX424" s="1237"/>
      <c r="AY424" s="1237"/>
      <c r="AZ424" s="1237"/>
      <c r="BA424" s="1237"/>
      <c r="BB424" s="1237"/>
      <c r="BC424" s="1237"/>
      <c r="BD424" s="1237"/>
      <c r="BE424" s="1237"/>
      <c r="BF424" s="1237"/>
      <c r="BG424" s="1237"/>
      <c r="BH424" s="1237"/>
      <c r="BI424" s="1237"/>
      <c r="BJ424" s="1237"/>
      <c r="BK424" s="1237"/>
      <c r="BL424" s="1237"/>
      <c r="BM424" s="1237"/>
      <c r="BN424" s="1237"/>
      <c r="BO424" s="1237"/>
      <c r="BP424" s="1237"/>
      <c r="BQ424" s="1237"/>
      <c r="BR424" s="1237"/>
      <c r="BS424" s="1237"/>
      <c r="BT424" s="1237"/>
      <c r="BU424" s="1237"/>
      <c r="BV424" s="1237"/>
      <c r="BW424" s="1237"/>
      <c r="BX424" s="1237"/>
      <c r="BY424" s="1237"/>
      <c r="BZ424" s="1237"/>
      <c r="CA424" s="1237"/>
      <c r="CB424" s="1237"/>
      <c r="CC424" s="1237"/>
      <c r="CD424" s="1237"/>
      <c r="CE424" s="1237"/>
      <c r="CF424" s="1237"/>
      <c r="CG424" s="1237"/>
      <c r="CH424" s="1237"/>
      <c r="CI424" s="1237"/>
      <c r="CJ424" s="1239">
        <f t="shared" si="24"/>
        <v>0</v>
      </c>
    </row>
    <row r="425" spans="4:88">
      <c r="D425" s="1223"/>
      <c r="E425" s="1223"/>
      <c r="F425" s="1229"/>
      <c r="G425" s="1223"/>
      <c r="H425" s="1223"/>
      <c r="I425" s="1223"/>
      <c r="J425" s="1223"/>
      <c r="K425" s="1223"/>
      <c r="L425" s="1228"/>
      <c r="M425" s="1223"/>
      <c r="N425" s="1223"/>
      <c r="O425" s="1244"/>
      <c r="P425" s="1223"/>
      <c r="Q425" s="1223"/>
      <c r="R425" s="1223"/>
      <c r="S425" s="1225"/>
      <c r="T425" s="1240"/>
      <c r="U425" s="250"/>
      <c r="V425" s="1400"/>
      <c r="W425" s="1232"/>
      <c r="X425" s="1233"/>
      <c r="Y425" s="1233"/>
      <c r="Z425" s="1233"/>
      <c r="AA425" s="1233"/>
      <c r="AB425" s="1235"/>
      <c r="AC425" s="1233"/>
      <c r="AD425" s="1235"/>
      <c r="AE425" s="1235"/>
      <c r="AF425" s="1235"/>
      <c r="AG425" s="1233"/>
      <c r="AH425" s="1233"/>
      <c r="AI425" s="1233"/>
      <c r="AJ425" s="1233"/>
      <c r="AK425" s="1233"/>
      <c r="AL425" s="1234">
        <f t="shared" si="23"/>
        <v>0</v>
      </c>
      <c r="AM425" s="1400"/>
      <c r="AN425" s="1237"/>
      <c r="AO425" s="1237"/>
      <c r="AP425" s="1237"/>
      <c r="AQ425" s="1237"/>
      <c r="AR425" s="1237"/>
      <c r="AS425" s="1237"/>
      <c r="AT425" s="1237"/>
      <c r="AU425" s="1237"/>
      <c r="AV425" s="1237"/>
      <c r="AW425" s="1237"/>
      <c r="AX425" s="1237"/>
      <c r="AY425" s="1237"/>
      <c r="AZ425" s="1237"/>
      <c r="BA425" s="1237"/>
      <c r="BB425" s="1237"/>
      <c r="BC425" s="1237"/>
      <c r="BD425" s="1237"/>
      <c r="BE425" s="1237"/>
      <c r="BF425" s="1237"/>
      <c r="BG425" s="1237"/>
      <c r="BH425" s="1237"/>
      <c r="BI425" s="1237"/>
      <c r="BJ425" s="1237"/>
      <c r="BK425" s="1237"/>
      <c r="BL425" s="1237"/>
      <c r="BM425" s="1237"/>
      <c r="BN425" s="1237"/>
      <c r="BO425" s="1237"/>
      <c r="BP425" s="1237"/>
      <c r="BQ425" s="1237"/>
      <c r="BR425" s="1237"/>
      <c r="BS425" s="1237"/>
      <c r="BT425" s="1237"/>
      <c r="BU425" s="1237"/>
      <c r="BV425" s="1237"/>
      <c r="BW425" s="1237"/>
      <c r="BX425" s="1237"/>
      <c r="BY425" s="1237"/>
      <c r="BZ425" s="1237"/>
      <c r="CA425" s="1237"/>
      <c r="CB425" s="1237"/>
      <c r="CC425" s="1237"/>
      <c r="CD425" s="1237"/>
      <c r="CE425" s="1237"/>
      <c r="CF425" s="1237"/>
      <c r="CG425" s="1237"/>
      <c r="CH425" s="1237"/>
      <c r="CI425" s="1237"/>
      <c r="CJ425" s="1239">
        <f t="shared" si="24"/>
        <v>0</v>
      </c>
    </row>
    <row r="426" spans="4:88">
      <c r="D426" s="1223"/>
      <c r="E426" s="1223"/>
      <c r="F426" s="1229"/>
      <c r="G426" s="1223"/>
      <c r="H426" s="1223"/>
      <c r="I426" s="1223"/>
      <c r="J426" s="1223"/>
      <c r="K426" s="1223"/>
      <c r="L426" s="1228"/>
      <c r="M426" s="1223"/>
      <c r="N426" s="1223"/>
      <c r="O426" s="1244"/>
      <c r="P426" s="1223"/>
      <c r="Q426" s="1223"/>
      <c r="R426" s="1223"/>
      <c r="S426" s="1225"/>
      <c r="T426" s="1240"/>
      <c r="U426" s="250"/>
      <c r="V426" s="1400"/>
      <c r="W426" s="1232"/>
      <c r="X426" s="1233"/>
      <c r="Y426" s="1233"/>
      <c r="Z426" s="1233"/>
      <c r="AA426" s="1233"/>
      <c r="AB426" s="1235"/>
      <c r="AC426" s="1233"/>
      <c r="AD426" s="1235"/>
      <c r="AE426" s="1235"/>
      <c r="AF426" s="1235"/>
      <c r="AG426" s="1233"/>
      <c r="AH426" s="1233"/>
      <c r="AI426" s="1233"/>
      <c r="AJ426" s="1233"/>
      <c r="AK426" s="1233"/>
      <c r="AL426" s="1234">
        <f t="shared" si="23"/>
        <v>0</v>
      </c>
      <c r="AM426" s="1400"/>
      <c r="AN426" s="1237"/>
      <c r="AO426" s="1237"/>
      <c r="AP426" s="1237"/>
      <c r="AQ426" s="1237"/>
      <c r="AR426" s="1237"/>
      <c r="AS426" s="1237"/>
      <c r="AT426" s="1237"/>
      <c r="AU426" s="1237"/>
      <c r="AV426" s="1237"/>
      <c r="AW426" s="1237"/>
      <c r="AX426" s="1237"/>
      <c r="AY426" s="1237"/>
      <c r="AZ426" s="1237"/>
      <c r="BA426" s="1237"/>
      <c r="BB426" s="1237"/>
      <c r="BC426" s="1237"/>
      <c r="BD426" s="1237"/>
      <c r="BE426" s="1237"/>
      <c r="BF426" s="1237"/>
      <c r="BG426" s="1237"/>
      <c r="BH426" s="1237"/>
      <c r="BI426" s="1237"/>
      <c r="BJ426" s="1237"/>
      <c r="BK426" s="1237"/>
      <c r="BL426" s="1237"/>
      <c r="BM426" s="1237"/>
      <c r="BN426" s="1237"/>
      <c r="BO426" s="1237"/>
      <c r="BP426" s="1237"/>
      <c r="BQ426" s="1237"/>
      <c r="BR426" s="1237"/>
      <c r="BS426" s="1237"/>
      <c r="BT426" s="1237"/>
      <c r="BU426" s="1237"/>
      <c r="BV426" s="1237"/>
      <c r="BW426" s="1237"/>
      <c r="BX426" s="1237"/>
      <c r="BY426" s="1237"/>
      <c r="BZ426" s="1237"/>
      <c r="CA426" s="1237"/>
      <c r="CB426" s="1237"/>
      <c r="CC426" s="1237"/>
      <c r="CD426" s="1237"/>
      <c r="CE426" s="1237"/>
      <c r="CF426" s="1237"/>
      <c r="CG426" s="1237"/>
      <c r="CH426" s="1237"/>
      <c r="CI426" s="1237"/>
      <c r="CJ426" s="1239">
        <f t="shared" si="24"/>
        <v>0</v>
      </c>
    </row>
    <row r="427" spans="4:88">
      <c r="D427" s="1223"/>
      <c r="E427" s="1223"/>
      <c r="F427" s="1229"/>
      <c r="G427" s="1223"/>
      <c r="H427" s="1223"/>
      <c r="I427" s="1223"/>
      <c r="J427" s="1223"/>
      <c r="K427" s="1223"/>
      <c r="L427" s="1228"/>
      <c r="M427" s="1223"/>
      <c r="N427" s="1223"/>
      <c r="O427" s="1244"/>
      <c r="P427" s="1223"/>
      <c r="Q427" s="1223"/>
      <c r="R427" s="1223"/>
      <c r="S427" s="1225"/>
      <c r="T427" s="1240"/>
      <c r="U427" s="250"/>
      <c r="V427" s="1400"/>
      <c r="W427" s="1232"/>
      <c r="X427" s="1233"/>
      <c r="Y427" s="1233"/>
      <c r="Z427" s="1233"/>
      <c r="AA427" s="1233"/>
      <c r="AB427" s="1235"/>
      <c r="AC427" s="1233"/>
      <c r="AD427" s="1235"/>
      <c r="AE427" s="1235"/>
      <c r="AF427" s="1235"/>
      <c r="AG427" s="1233"/>
      <c r="AH427" s="1233"/>
      <c r="AI427" s="1233"/>
      <c r="AJ427" s="1233"/>
      <c r="AK427" s="1233"/>
      <c r="AL427" s="1234">
        <f t="shared" si="23"/>
        <v>0</v>
      </c>
      <c r="AM427" s="1400"/>
      <c r="AN427" s="1237"/>
      <c r="AO427" s="1237"/>
      <c r="AP427" s="1237"/>
      <c r="AQ427" s="1237"/>
      <c r="AR427" s="1237"/>
      <c r="AS427" s="1237"/>
      <c r="AT427" s="1237"/>
      <c r="AU427" s="1237"/>
      <c r="AV427" s="1237"/>
      <c r="AW427" s="1237"/>
      <c r="AX427" s="1237"/>
      <c r="AY427" s="1237"/>
      <c r="AZ427" s="1237"/>
      <c r="BA427" s="1237"/>
      <c r="BB427" s="1237"/>
      <c r="BC427" s="1237"/>
      <c r="BD427" s="1237"/>
      <c r="BE427" s="1237"/>
      <c r="BF427" s="1237"/>
      <c r="BG427" s="1237"/>
      <c r="BH427" s="1237"/>
      <c r="BI427" s="1237"/>
      <c r="BJ427" s="1237"/>
      <c r="BK427" s="1237"/>
      <c r="BL427" s="1237"/>
      <c r="BM427" s="1237"/>
      <c r="BN427" s="1237"/>
      <c r="BO427" s="1237"/>
      <c r="BP427" s="1237"/>
      <c r="BQ427" s="1237"/>
      <c r="BR427" s="1237"/>
      <c r="BS427" s="1237"/>
      <c r="BT427" s="1237"/>
      <c r="BU427" s="1237"/>
      <c r="BV427" s="1237"/>
      <c r="BW427" s="1237"/>
      <c r="BX427" s="1237"/>
      <c r="BY427" s="1237"/>
      <c r="BZ427" s="1237"/>
      <c r="CA427" s="1237"/>
      <c r="CB427" s="1237"/>
      <c r="CC427" s="1237"/>
      <c r="CD427" s="1237"/>
      <c r="CE427" s="1237"/>
      <c r="CF427" s="1237"/>
      <c r="CG427" s="1237"/>
      <c r="CH427" s="1237"/>
      <c r="CI427" s="1237"/>
      <c r="CJ427" s="1239">
        <f t="shared" si="24"/>
        <v>0</v>
      </c>
    </row>
    <row r="428" spans="4:88">
      <c r="D428" s="1223"/>
      <c r="E428" s="1223"/>
      <c r="F428" s="1229"/>
      <c r="G428" s="1223"/>
      <c r="H428" s="1223"/>
      <c r="I428" s="1223"/>
      <c r="J428" s="1223"/>
      <c r="K428" s="1223"/>
      <c r="L428" s="1228"/>
      <c r="M428" s="1223"/>
      <c r="N428" s="1223"/>
      <c r="O428" s="1244"/>
      <c r="P428" s="1223"/>
      <c r="Q428" s="1223"/>
      <c r="R428" s="1223"/>
      <c r="S428" s="1225"/>
      <c r="T428" s="1240"/>
      <c r="U428" s="250"/>
      <c r="V428" s="1400"/>
      <c r="W428" s="1232"/>
      <c r="X428" s="1233"/>
      <c r="Y428" s="1233"/>
      <c r="Z428" s="1233"/>
      <c r="AA428" s="1233"/>
      <c r="AB428" s="1235"/>
      <c r="AC428" s="1233"/>
      <c r="AD428" s="1235"/>
      <c r="AE428" s="1235"/>
      <c r="AF428" s="1235"/>
      <c r="AG428" s="1233"/>
      <c r="AH428" s="1233"/>
      <c r="AI428" s="1233"/>
      <c r="AJ428" s="1233"/>
      <c r="AK428" s="1233"/>
      <c r="AL428" s="1234">
        <f t="shared" si="23"/>
        <v>0</v>
      </c>
      <c r="AM428" s="1400"/>
      <c r="AN428" s="1237"/>
      <c r="AO428" s="1237"/>
      <c r="AP428" s="1237"/>
      <c r="AQ428" s="1237"/>
      <c r="AR428" s="1237"/>
      <c r="AS428" s="1237"/>
      <c r="AT428" s="1237"/>
      <c r="AU428" s="1237"/>
      <c r="AV428" s="1237"/>
      <c r="AW428" s="1237"/>
      <c r="AX428" s="1237"/>
      <c r="AY428" s="1237"/>
      <c r="AZ428" s="1237"/>
      <c r="BA428" s="1237"/>
      <c r="BB428" s="1237"/>
      <c r="BC428" s="1237"/>
      <c r="BD428" s="1237"/>
      <c r="BE428" s="1237"/>
      <c r="BF428" s="1237"/>
      <c r="BG428" s="1237"/>
      <c r="BH428" s="1237"/>
      <c r="BI428" s="1237"/>
      <c r="BJ428" s="1237"/>
      <c r="BK428" s="1237"/>
      <c r="BL428" s="1237"/>
      <c r="BM428" s="1237"/>
      <c r="BN428" s="1237"/>
      <c r="BO428" s="1237"/>
      <c r="BP428" s="1237"/>
      <c r="BQ428" s="1237"/>
      <c r="BR428" s="1237"/>
      <c r="BS428" s="1237"/>
      <c r="BT428" s="1237"/>
      <c r="BU428" s="1237"/>
      <c r="BV428" s="1237"/>
      <c r="BW428" s="1237"/>
      <c r="BX428" s="1237"/>
      <c r="BY428" s="1237"/>
      <c r="BZ428" s="1237"/>
      <c r="CA428" s="1237"/>
      <c r="CB428" s="1237"/>
      <c r="CC428" s="1237"/>
      <c r="CD428" s="1237"/>
      <c r="CE428" s="1237"/>
      <c r="CF428" s="1237"/>
      <c r="CG428" s="1237"/>
      <c r="CH428" s="1237"/>
      <c r="CI428" s="1237"/>
      <c r="CJ428" s="1239">
        <f t="shared" si="24"/>
        <v>0</v>
      </c>
    </row>
    <row r="429" spans="4:88">
      <c r="D429" s="1223"/>
      <c r="E429" s="1223"/>
      <c r="F429" s="1229"/>
      <c r="G429" s="1223"/>
      <c r="H429" s="1223"/>
      <c r="I429" s="1223"/>
      <c r="J429" s="1223"/>
      <c r="K429" s="1223"/>
      <c r="L429" s="1228"/>
      <c r="M429" s="1223"/>
      <c r="N429" s="1223"/>
      <c r="O429" s="1244"/>
      <c r="P429" s="1223"/>
      <c r="Q429" s="1223"/>
      <c r="R429" s="1223"/>
      <c r="S429" s="1225"/>
      <c r="T429" s="1240"/>
      <c r="U429" s="250"/>
      <c r="V429" s="1400"/>
      <c r="W429" s="1232"/>
      <c r="X429" s="1233"/>
      <c r="Y429" s="1233"/>
      <c r="Z429" s="1233"/>
      <c r="AA429" s="1233"/>
      <c r="AB429" s="1235"/>
      <c r="AC429" s="1233"/>
      <c r="AD429" s="1235"/>
      <c r="AE429" s="1235"/>
      <c r="AF429" s="1235"/>
      <c r="AG429" s="1233"/>
      <c r="AH429" s="1233"/>
      <c r="AI429" s="1233"/>
      <c r="AJ429" s="1233"/>
      <c r="AK429" s="1233"/>
      <c r="AL429" s="1234">
        <f t="shared" si="23"/>
        <v>0</v>
      </c>
      <c r="AM429" s="1400"/>
      <c r="AN429" s="1237"/>
      <c r="AO429" s="1237"/>
      <c r="AP429" s="1237"/>
      <c r="AQ429" s="1237"/>
      <c r="AR429" s="1237"/>
      <c r="AS429" s="1237"/>
      <c r="AT429" s="1237"/>
      <c r="AU429" s="1237"/>
      <c r="AV429" s="1237"/>
      <c r="AW429" s="1237"/>
      <c r="AX429" s="1237"/>
      <c r="AY429" s="1237"/>
      <c r="AZ429" s="1237"/>
      <c r="BA429" s="1237"/>
      <c r="BB429" s="1237"/>
      <c r="BC429" s="1237"/>
      <c r="BD429" s="1237"/>
      <c r="BE429" s="1237"/>
      <c r="BF429" s="1237"/>
      <c r="BG429" s="1237"/>
      <c r="BH429" s="1237"/>
      <c r="BI429" s="1237"/>
      <c r="BJ429" s="1237"/>
      <c r="BK429" s="1237"/>
      <c r="BL429" s="1237"/>
      <c r="BM429" s="1237"/>
      <c r="BN429" s="1237"/>
      <c r="BO429" s="1237"/>
      <c r="BP429" s="1237"/>
      <c r="BQ429" s="1237"/>
      <c r="BR429" s="1237"/>
      <c r="BS429" s="1237"/>
      <c r="BT429" s="1237"/>
      <c r="BU429" s="1237"/>
      <c r="BV429" s="1237"/>
      <c r="BW429" s="1237"/>
      <c r="BX429" s="1237"/>
      <c r="BY429" s="1237"/>
      <c r="BZ429" s="1237"/>
      <c r="CA429" s="1237"/>
      <c r="CB429" s="1237"/>
      <c r="CC429" s="1237"/>
      <c r="CD429" s="1237"/>
      <c r="CE429" s="1237"/>
      <c r="CF429" s="1237"/>
      <c r="CG429" s="1237"/>
      <c r="CH429" s="1237"/>
      <c r="CI429" s="1237"/>
      <c r="CJ429" s="1239">
        <f t="shared" si="24"/>
        <v>0</v>
      </c>
    </row>
    <row r="430" spans="4:88">
      <c r="D430" s="1223"/>
      <c r="E430" s="1223"/>
      <c r="F430" s="1229"/>
      <c r="G430" s="1223"/>
      <c r="H430" s="1223"/>
      <c r="I430" s="1223"/>
      <c r="J430" s="1223"/>
      <c r="K430" s="1223"/>
      <c r="L430" s="1228"/>
      <c r="M430" s="1223"/>
      <c r="N430" s="1223"/>
      <c r="O430" s="1244"/>
      <c r="P430" s="1223"/>
      <c r="Q430" s="1223"/>
      <c r="R430" s="1223"/>
      <c r="S430" s="1225"/>
      <c r="T430" s="1240"/>
      <c r="U430" s="250"/>
      <c r="V430" s="1400"/>
      <c r="W430" s="1232"/>
      <c r="X430" s="1233"/>
      <c r="Y430" s="1233"/>
      <c r="Z430" s="1233"/>
      <c r="AA430" s="1233"/>
      <c r="AB430" s="1235"/>
      <c r="AC430" s="1233"/>
      <c r="AD430" s="1235"/>
      <c r="AE430" s="1235"/>
      <c r="AF430" s="1235"/>
      <c r="AG430" s="1233"/>
      <c r="AH430" s="1233"/>
      <c r="AI430" s="1233"/>
      <c r="AJ430" s="1233"/>
      <c r="AK430" s="1233"/>
      <c r="AL430" s="1234">
        <f t="shared" si="23"/>
        <v>0</v>
      </c>
      <c r="AM430" s="1400"/>
      <c r="AN430" s="1237"/>
      <c r="AO430" s="1237"/>
      <c r="AP430" s="1237"/>
      <c r="AQ430" s="1237"/>
      <c r="AR430" s="1237"/>
      <c r="AS430" s="1237"/>
      <c r="AT430" s="1237"/>
      <c r="AU430" s="1237"/>
      <c r="AV430" s="1237"/>
      <c r="AW430" s="1237"/>
      <c r="AX430" s="1237"/>
      <c r="AY430" s="1237"/>
      <c r="AZ430" s="1237"/>
      <c r="BA430" s="1237"/>
      <c r="BB430" s="1237"/>
      <c r="BC430" s="1237"/>
      <c r="BD430" s="1237"/>
      <c r="BE430" s="1237"/>
      <c r="BF430" s="1237"/>
      <c r="BG430" s="1237"/>
      <c r="BH430" s="1237"/>
      <c r="BI430" s="1237"/>
      <c r="BJ430" s="1237"/>
      <c r="BK430" s="1237"/>
      <c r="BL430" s="1237"/>
      <c r="BM430" s="1237"/>
      <c r="BN430" s="1237"/>
      <c r="BO430" s="1237"/>
      <c r="BP430" s="1237"/>
      <c r="BQ430" s="1237"/>
      <c r="BR430" s="1237"/>
      <c r="BS430" s="1237"/>
      <c r="BT430" s="1237"/>
      <c r="BU430" s="1237"/>
      <c r="BV430" s="1237"/>
      <c r="BW430" s="1237"/>
      <c r="BX430" s="1237"/>
      <c r="BY430" s="1237"/>
      <c r="BZ430" s="1237"/>
      <c r="CA430" s="1237"/>
      <c r="CB430" s="1237"/>
      <c r="CC430" s="1237"/>
      <c r="CD430" s="1237"/>
      <c r="CE430" s="1237"/>
      <c r="CF430" s="1237"/>
      <c r="CG430" s="1237"/>
      <c r="CH430" s="1237"/>
      <c r="CI430" s="1237"/>
      <c r="CJ430" s="1239">
        <f t="shared" si="24"/>
        <v>0</v>
      </c>
    </row>
    <row r="431" spans="4:88">
      <c r="D431" s="1223"/>
      <c r="E431" s="1223"/>
      <c r="F431" s="1229"/>
      <c r="G431" s="1223"/>
      <c r="H431" s="1223"/>
      <c r="I431" s="1223"/>
      <c r="J431" s="1223"/>
      <c r="K431" s="1223"/>
      <c r="L431" s="1228"/>
      <c r="M431" s="1223"/>
      <c r="N431" s="1223"/>
      <c r="O431" s="1244"/>
      <c r="P431" s="1223"/>
      <c r="Q431" s="1223"/>
      <c r="R431" s="1223"/>
      <c r="S431" s="1225"/>
      <c r="T431" s="1240"/>
      <c r="U431" s="250"/>
      <c r="V431" s="1400"/>
      <c r="W431" s="1232"/>
      <c r="X431" s="1233"/>
      <c r="Y431" s="1233"/>
      <c r="Z431" s="1233"/>
      <c r="AA431" s="1233"/>
      <c r="AB431" s="1235"/>
      <c r="AC431" s="1233"/>
      <c r="AD431" s="1235"/>
      <c r="AE431" s="1235"/>
      <c r="AF431" s="1235"/>
      <c r="AG431" s="1233"/>
      <c r="AH431" s="1233"/>
      <c r="AI431" s="1233"/>
      <c r="AJ431" s="1233"/>
      <c r="AK431" s="1233"/>
      <c r="AL431" s="1234">
        <f t="shared" si="23"/>
        <v>0</v>
      </c>
      <c r="AM431" s="1400"/>
      <c r="AN431" s="1237"/>
      <c r="AO431" s="1237"/>
      <c r="AP431" s="1237"/>
      <c r="AQ431" s="1237"/>
      <c r="AR431" s="1237"/>
      <c r="AS431" s="1237"/>
      <c r="AT431" s="1237"/>
      <c r="AU431" s="1237"/>
      <c r="AV431" s="1237"/>
      <c r="AW431" s="1237"/>
      <c r="AX431" s="1237"/>
      <c r="AY431" s="1237"/>
      <c r="AZ431" s="1237"/>
      <c r="BA431" s="1237"/>
      <c r="BB431" s="1237"/>
      <c r="BC431" s="1237"/>
      <c r="BD431" s="1237"/>
      <c r="BE431" s="1237"/>
      <c r="BF431" s="1237"/>
      <c r="BG431" s="1237"/>
      <c r="BH431" s="1237"/>
      <c r="BI431" s="1237"/>
      <c r="BJ431" s="1237"/>
      <c r="BK431" s="1237"/>
      <c r="BL431" s="1237"/>
      <c r="BM431" s="1237"/>
      <c r="BN431" s="1237"/>
      <c r="BO431" s="1237"/>
      <c r="BP431" s="1237"/>
      <c r="BQ431" s="1237"/>
      <c r="BR431" s="1237"/>
      <c r="BS431" s="1237"/>
      <c r="BT431" s="1237"/>
      <c r="BU431" s="1237"/>
      <c r="BV431" s="1237"/>
      <c r="BW431" s="1237"/>
      <c r="BX431" s="1237"/>
      <c r="BY431" s="1237"/>
      <c r="BZ431" s="1237"/>
      <c r="CA431" s="1237"/>
      <c r="CB431" s="1237"/>
      <c r="CC431" s="1237"/>
      <c r="CD431" s="1237"/>
      <c r="CE431" s="1237"/>
      <c r="CF431" s="1237"/>
      <c r="CG431" s="1237"/>
      <c r="CH431" s="1237"/>
      <c r="CI431" s="1237"/>
      <c r="CJ431" s="1239">
        <f t="shared" si="24"/>
        <v>0</v>
      </c>
    </row>
    <row r="432" spans="4:88">
      <c r="D432" s="1223"/>
      <c r="E432" s="1223"/>
      <c r="F432" s="1229"/>
      <c r="G432" s="1223"/>
      <c r="H432" s="1223"/>
      <c r="I432" s="1223"/>
      <c r="J432" s="1223"/>
      <c r="K432" s="1223"/>
      <c r="L432" s="1228"/>
      <c r="M432" s="1223"/>
      <c r="N432" s="1223"/>
      <c r="O432" s="1244"/>
      <c r="P432" s="1223"/>
      <c r="Q432" s="1223"/>
      <c r="R432" s="1223"/>
      <c r="S432" s="1225"/>
      <c r="T432" s="1240"/>
      <c r="U432" s="250"/>
      <c r="V432" s="1400"/>
      <c r="W432" s="1232"/>
      <c r="X432" s="1233"/>
      <c r="Y432" s="1233"/>
      <c r="Z432" s="1233"/>
      <c r="AA432" s="1233"/>
      <c r="AB432" s="1235"/>
      <c r="AC432" s="1233"/>
      <c r="AD432" s="1235"/>
      <c r="AE432" s="1235"/>
      <c r="AF432" s="1235"/>
      <c r="AG432" s="1233"/>
      <c r="AH432" s="1233"/>
      <c r="AI432" s="1233"/>
      <c r="AJ432" s="1233"/>
      <c r="AK432" s="1233"/>
      <c r="AL432" s="1234">
        <f t="shared" si="23"/>
        <v>0</v>
      </c>
      <c r="AM432" s="1400"/>
      <c r="AN432" s="1237"/>
      <c r="AO432" s="1237"/>
      <c r="AP432" s="1237"/>
      <c r="AQ432" s="1237"/>
      <c r="AR432" s="1237"/>
      <c r="AS432" s="1237"/>
      <c r="AT432" s="1237"/>
      <c r="AU432" s="1237"/>
      <c r="AV432" s="1237"/>
      <c r="AW432" s="1237"/>
      <c r="AX432" s="1237"/>
      <c r="AY432" s="1237"/>
      <c r="AZ432" s="1237"/>
      <c r="BA432" s="1237"/>
      <c r="BB432" s="1237"/>
      <c r="BC432" s="1237"/>
      <c r="BD432" s="1237"/>
      <c r="BE432" s="1237"/>
      <c r="BF432" s="1237"/>
      <c r="BG432" s="1237"/>
      <c r="BH432" s="1237"/>
      <c r="BI432" s="1237"/>
      <c r="BJ432" s="1237"/>
      <c r="BK432" s="1237"/>
      <c r="BL432" s="1237"/>
      <c r="BM432" s="1237"/>
      <c r="BN432" s="1237"/>
      <c r="BO432" s="1237"/>
      <c r="BP432" s="1237"/>
      <c r="BQ432" s="1237"/>
      <c r="BR432" s="1237"/>
      <c r="BS432" s="1237"/>
      <c r="BT432" s="1237"/>
      <c r="BU432" s="1237"/>
      <c r="BV432" s="1237"/>
      <c r="BW432" s="1237"/>
      <c r="BX432" s="1237"/>
      <c r="BY432" s="1237"/>
      <c r="BZ432" s="1237"/>
      <c r="CA432" s="1237"/>
      <c r="CB432" s="1237"/>
      <c r="CC432" s="1237"/>
      <c r="CD432" s="1237"/>
      <c r="CE432" s="1237"/>
      <c r="CF432" s="1237"/>
      <c r="CG432" s="1237"/>
      <c r="CH432" s="1237"/>
      <c r="CI432" s="1237"/>
      <c r="CJ432" s="1239">
        <f t="shared" si="24"/>
        <v>0</v>
      </c>
    </row>
    <row r="433" spans="4:88">
      <c r="D433" s="1223"/>
      <c r="E433" s="1223"/>
      <c r="F433" s="1229"/>
      <c r="G433" s="1223"/>
      <c r="H433" s="1223"/>
      <c r="I433" s="1223"/>
      <c r="J433" s="1223"/>
      <c r="K433" s="1223"/>
      <c r="L433" s="1228"/>
      <c r="M433" s="1223"/>
      <c r="N433" s="1223"/>
      <c r="O433" s="1244"/>
      <c r="P433" s="1223"/>
      <c r="Q433" s="1223"/>
      <c r="R433" s="1223"/>
      <c r="S433" s="1225"/>
      <c r="T433" s="1240"/>
      <c r="U433" s="250"/>
      <c r="V433" s="1400"/>
      <c r="W433" s="1232"/>
      <c r="X433" s="1233"/>
      <c r="Y433" s="1233"/>
      <c r="Z433" s="1233"/>
      <c r="AA433" s="1233"/>
      <c r="AB433" s="1235"/>
      <c r="AC433" s="1233"/>
      <c r="AD433" s="1235"/>
      <c r="AE433" s="1235"/>
      <c r="AF433" s="1235"/>
      <c r="AG433" s="1233"/>
      <c r="AH433" s="1233"/>
      <c r="AI433" s="1233"/>
      <c r="AJ433" s="1233"/>
      <c r="AK433" s="1233"/>
      <c r="AL433" s="1234">
        <f t="shared" si="23"/>
        <v>0</v>
      </c>
      <c r="AM433" s="1400"/>
      <c r="AN433" s="1237"/>
      <c r="AO433" s="1237"/>
      <c r="AP433" s="1237"/>
      <c r="AQ433" s="1237"/>
      <c r="AR433" s="1237"/>
      <c r="AS433" s="1237"/>
      <c r="AT433" s="1237"/>
      <c r="AU433" s="1237"/>
      <c r="AV433" s="1237"/>
      <c r="AW433" s="1237"/>
      <c r="AX433" s="1237"/>
      <c r="AY433" s="1237"/>
      <c r="AZ433" s="1237"/>
      <c r="BA433" s="1237"/>
      <c r="BB433" s="1237"/>
      <c r="BC433" s="1237"/>
      <c r="BD433" s="1237"/>
      <c r="BE433" s="1237"/>
      <c r="BF433" s="1237"/>
      <c r="BG433" s="1237"/>
      <c r="BH433" s="1237"/>
      <c r="BI433" s="1237"/>
      <c r="BJ433" s="1237"/>
      <c r="BK433" s="1237"/>
      <c r="BL433" s="1237"/>
      <c r="BM433" s="1237"/>
      <c r="BN433" s="1237"/>
      <c r="BO433" s="1237"/>
      <c r="BP433" s="1237"/>
      <c r="BQ433" s="1237"/>
      <c r="BR433" s="1237"/>
      <c r="BS433" s="1237"/>
      <c r="BT433" s="1237"/>
      <c r="BU433" s="1237"/>
      <c r="BV433" s="1237"/>
      <c r="BW433" s="1237"/>
      <c r="BX433" s="1237"/>
      <c r="BY433" s="1237"/>
      <c r="BZ433" s="1237"/>
      <c r="CA433" s="1237"/>
      <c r="CB433" s="1237"/>
      <c r="CC433" s="1237"/>
      <c r="CD433" s="1237"/>
      <c r="CE433" s="1237"/>
      <c r="CF433" s="1237"/>
      <c r="CG433" s="1237"/>
      <c r="CH433" s="1237"/>
      <c r="CI433" s="1237"/>
      <c r="CJ433" s="1239">
        <f t="shared" si="24"/>
        <v>0</v>
      </c>
    </row>
    <row r="434" spans="4:88">
      <c r="D434" s="1223"/>
      <c r="E434" s="1223"/>
      <c r="F434" s="1229"/>
      <c r="G434" s="1223"/>
      <c r="H434" s="1223"/>
      <c r="I434" s="1223"/>
      <c r="J434" s="1223"/>
      <c r="K434" s="1223"/>
      <c r="L434" s="1228"/>
      <c r="M434" s="1223"/>
      <c r="N434" s="1223"/>
      <c r="O434" s="1244"/>
      <c r="P434" s="1223"/>
      <c r="Q434" s="1223"/>
      <c r="R434" s="1223"/>
      <c r="S434" s="1225"/>
      <c r="T434" s="1240"/>
      <c r="U434" s="250"/>
      <c r="V434" s="1400"/>
      <c r="W434" s="1232"/>
      <c r="X434" s="1233"/>
      <c r="Y434" s="1233"/>
      <c r="Z434" s="1233"/>
      <c r="AA434" s="1233"/>
      <c r="AB434" s="1235"/>
      <c r="AC434" s="1233"/>
      <c r="AD434" s="1235"/>
      <c r="AE434" s="1235"/>
      <c r="AF434" s="1235"/>
      <c r="AG434" s="1233"/>
      <c r="AH434" s="1233"/>
      <c r="AI434" s="1233"/>
      <c r="AJ434" s="1233"/>
      <c r="AK434" s="1233"/>
      <c r="AL434" s="1234">
        <f t="shared" si="23"/>
        <v>0</v>
      </c>
      <c r="AM434" s="1400"/>
      <c r="AN434" s="1237"/>
      <c r="AO434" s="1237"/>
      <c r="AP434" s="1237"/>
      <c r="AQ434" s="1237"/>
      <c r="AR434" s="1237"/>
      <c r="AS434" s="1237"/>
      <c r="AT434" s="1237"/>
      <c r="AU434" s="1237"/>
      <c r="AV434" s="1237"/>
      <c r="AW434" s="1237"/>
      <c r="AX434" s="1237"/>
      <c r="AY434" s="1237"/>
      <c r="AZ434" s="1237"/>
      <c r="BA434" s="1237"/>
      <c r="BB434" s="1237"/>
      <c r="BC434" s="1237"/>
      <c r="BD434" s="1237"/>
      <c r="BE434" s="1237"/>
      <c r="BF434" s="1237"/>
      <c r="BG434" s="1237"/>
      <c r="BH434" s="1237"/>
      <c r="BI434" s="1237"/>
      <c r="BJ434" s="1237"/>
      <c r="BK434" s="1237"/>
      <c r="BL434" s="1237"/>
      <c r="BM434" s="1237"/>
      <c r="BN434" s="1237"/>
      <c r="BO434" s="1237"/>
      <c r="BP434" s="1237"/>
      <c r="BQ434" s="1237"/>
      <c r="BR434" s="1237"/>
      <c r="BS434" s="1237"/>
      <c r="BT434" s="1237"/>
      <c r="BU434" s="1237"/>
      <c r="BV434" s="1237"/>
      <c r="BW434" s="1237"/>
      <c r="BX434" s="1237"/>
      <c r="BY434" s="1237"/>
      <c r="BZ434" s="1237"/>
      <c r="CA434" s="1237"/>
      <c r="CB434" s="1237"/>
      <c r="CC434" s="1237"/>
      <c r="CD434" s="1237"/>
      <c r="CE434" s="1237"/>
      <c r="CF434" s="1237"/>
      <c r="CG434" s="1237"/>
      <c r="CH434" s="1237"/>
      <c r="CI434" s="1237"/>
      <c r="CJ434" s="1239">
        <f t="shared" si="24"/>
        <v>0</v>
      </c>
    </row>
    <row r="435" spans="4:88">
      <c r="D435" s="1223"/>
      <c r="E435" s="1223"/>
      <c r="F435" s="1229"/>
      <c r="G435" s="1223"/>
      <c r="H435" s="1223"/>
      <c r="I435" s="1223"/>
      <c r="J435" s="1223"/>
      <c r="K435" s="1223"/>
      <c r="L435" s="1228"/>
      <c r="M435" s="1223"/>
      <c r="N435" s="1223"/>
      <c r="O435" s="1244"/>
      <c r="P435" s="1223"/>
      <c r="Q435" s="1223"/>
      <c r="R435" s="1223"/>
      <c r="S435" s="1225"/>
      <c r="T435" s="1240"/>
      <c r="U435" s="250"/>
      <c r="V435" s="1400"/>
      <c r="W435" s="1232"/>
      <c r="X435" s="1233"/>
      <c r="Y435" s="1233"/>
      <c r="Z435" s="1233"/>
      <c r="AA435" s="1233"/>
      <c r="AB435" s="1235"/>
      <c r="AC435" s="1233"/>
      <c r="AD435" s="1235"/>
      <c r="AE435" s="1235"/>
      <c r="AF435" s="1235"/>
      <c r="AG435" s="1233"/>
      <c r="AH435" s="1233"/>
      <c r="AI435" s="1233"/>
      <c r="AJ435" s="1233"/>
      <c r="AK435" s="1233"/>
      <c r="AL435" s="1234">
        <f t="shared" si="23"/>
        <v>0</v>
      </c>
      <c r="AM435" s="1400"/>
      <c r="AN435" s="1237"/>
      <c r="AO435" s="1237"/>
      <c r="AP435" s="1237"/>
      <c r="AQ435" s="1237"/>
      <c r="AR435" s="1237"/>
      <c r="AS435" s="1237"/>
      <c r="AT435" s="1237"/>
      <c r="AU435" s="1237"/>
      <c r="AV435" s="1237"/>
      <c r="AW435" s="1237"/>
      <c r="AX435" s="1237"/>
      <c r="AY435" s="1237"/>
      <c r="AZ435" s="1237"/>
      <c r="BA435" s="1237"/>
      <c r="BB435" s="1237"/>
      <c r="BC435" s="1237"/>
      <c r="BD435" s="1237"/>
      <c r="BE435" s="1237"/>
      <c r="BF435" s="1237"/>
      <c r="BG435" s="1237"/>
      <c r="BH435" s="1237"/>
      <c r="BI435" s="1237"/>
      <c r="BJ435" s="1237"/>
      <c r="BK435" s="1237"/>
      <c r="BL435" s="1237"/>
      <c r="BM435" s="1237"/>
      <c r="BN435" s="1237"/>
      <c r="BO435" s="1237"/>
      <c r="BP435" s="1237"/>
      <c r="BQ435" s="1237"/>
      <c r="BR435" s="1237"/>
      <c r="BS435" s="1237"/>
      <c r="BT435" s="1237"/>
      <c r="BU435" s="1237"/>
      <c r="BV435" s="1237"/>
      <c r="BW435" s="1237"/>
      <c r="BX435" s="1237"/>
      <c r="BY435" s="1237"/>
      <c r="BZ435" s="1237"/>
      <c r="CA435" s="1237"/>
      <c r="CB435" s="1237"/>
      <c r="CC435" s="1237"/>
      <c r="CD435" s="1237"/>
      <c r="CE435" s="1237"/>
      <c r="CF435" s="1237"/>
      <c r="CG435" s="1237"/>
      <c r="CH435" s="1237"/>
      <c r="CI435" s="1237"/>
      <c r="CJ435" s="1239">
        <f t="shared" si="24"/>
        <v>0</v>
      </c>
    </row>
    <row r="436" spans="4:88">
      <c r="D436" s="1223"/>
      <c r="E436" s="1223"/>
      <c r="F436" s="1229"/>
      <c r="G436" s="1223"/>
      <c r="H436" s="1223"/>
      <c r="I436" s="1223"/>
      <c r="J436" s="1223"/>
      <c r="K436" s="1223"/>
      <c r="L436" s="1228"/>
      <c r="M436" s="1223"/>
      <c r="N436" s="1223"/>
      <c r="O436" s="1244"/>
      <c r="P436" s="1223"/>
      <c r="Q436" s="1223"/>
      <c r="R436" s="1223"/>
      <c r="S436" s="1225"/>
      <c r="T436" s="1240"/>
      <c r="U436" s="250"/>
      <c r="V436" s="1400"/>
      <c r="W436" s="1232"/>
      <c r="X436" s="1233"/>
      <c r="Y436" s="1233"/>
      <c r="Z436" s="1233"/>
      <c r="AA436" s="1233"/>
      <c r="AB436" s="1235"/>
      <c r="AC436" s="1233"/>
      <c r="AD436" s="1235"/>
      <c r="AE436" s="1235"/>
      <c r="AF436" s="1235"/>
      <c r="AG436" s="1233"/>
      <c r="AH436" s="1233"/>
      <c r="AI436" s="1233"/>
      <c r="AJ436" s="1233"/>
      <c r="AK436" s="1233"/>
      <c r="AL436" s="1234">
        <f t="shared" si="23"/>
        <v>0</v>
      </c>
      <c r="AM436" s="1400"/>
      <c r="AN436" s="1237"/>
      <c r="AO436" s="1237"/>
      <c r="AP436" s="1237"/>
      <c r="AQ436" s="1237"/>
      <c r="AR436" s="1237"/>
      <c r="AS436" s="1237"/>
      <c r="AT436" s="1237"/>
      <c r="AU436" s="1237"/>
      <c r="AV436" s="1237"/>
      <c r="AW436" s="1237"/>
      <c r="AX436" s="1237"/>
      <c r="AY436" s="1237"/>
      <c r="AZ436" s="1237"/>
      <c r="BA436" s="1237"/>
      <c r="BB436" s="1237"/>
      <c r="BC436" s="1237"/>
      <c r="BD436" s="1237"/>
      <c r="BE436" s="1237"/>
      <c r="BF436" s="1237"/>
      <c r="BG436" s="1237"/>
      <c r="BH436" s="1237"/>
      <c r="BI436" s="1237"/>
      <c r="BJ436" s="1237"/>
      <c r="BK436" s="1237"/>
      <c r="BL436" s="1237"/>
      <c r="BM436" s="1237"/>
      <c r="BN436" s="1237"/>
      <c r="BO436" s="1237"/>
      <c r="BP436" s="1237"/>
      <c r="BQ436" s="1237"/>
      <c r="BR436" s="1237"/>
      <c r="BS436" s="1237"/>
      <c r="BT436" s="1237"/>
      <c r="BU436" s="1237"/>
      <c r="BV436" s="1237"/>
      <c r="BW436" s="1237"/>
      <c r="BX436" s="1237"/>
      <c r="BY436" s="1237"/>
      <c r="BZ436" s="1237"/>
      <c r="CA436" s="1237"/>
      <c r="CB436" s="1237"/>
      <c r="CC436" s="1237"/>
      <c r="CD436" s="1237"/>
      <c r="CE436" s="1237"/>
      <c r="CF436" s="1237"/>
      <c r="CG436" s="1237"/>
      <c r="CH436" s="1237"/>
      <c r="CI436" s="1237"/>
      <c r="CJ436" s="1239">
        <f t="shared" si="24"/>
        <v>0</v>
      </c>
    </row>
    <row r="437" spans="4:88">
      <c r="D437" s="1223"/>
      <c r="E437" s="1223"/>
      <c r="F437" s="1229"/>
      <c r="G437" s="1223"/>
      <c r="H437" s="1223"/>
      <c r="I437" s="1223"/>
      <c r="J437" s="1223"/>
      <c r="K437" s="1223"/>
      <c r="L437" s="1228"/>
      <c r="M437" s="1223"/>
      <c r="N437" s="1223"/>
      <c r="O437" s="1244"/>
      <c r="P437" s="1223"/>
      <c r="Q437" s="1223"/>
      <c r="R437" s="1223"/>
      <c r="S437" s="1225"/>
      <c r="T437" s="1240"/>
      <c r="U437" s="250"/>
      <c r="V437" s="1400"/>
      <c r="W437" s="1232"/>
      <c r="X437" s="1233"/>
      <c r="Y437" s="1233"/>
      <c r="Z437" s="1233"/>
      <c r="AA437" s="1233"/>
      <c r="AB437" s="1235"/>
      <c r="AC437" s="1233"/>
      <c r="AD437" s="1235"/>
      <c r="AE437" s="1235"/>
      <c r="AF437" s="1235"/>
      <c r="AG437" s="1233"/>
      <c r="AH437" s="1233"/>
      <c r="AI437" s="1233"/>
      <c r="AJ437" s="1233"/>
      <c r="AK437" s="1233"/>
      <c r="AL437" s="1234">
        <f t="shared" si="23"/>
        <v>0</v>
      </c>
      <c r="AM437" s="1400"/>
      <c r="AN437" s="1237"/>
      <c r="AO437" s="1237"/>
      <c r="AP437" s="1237"/>
      <c r="AQ437" s="1237"/>
      <c r="AR437" s="1237"/>
      <c r="AS437" s="1237"/>
      <c r="AT437" s="1237"/>
      <c r="AU437" s="1237"/>
      <c r="AV437" s="1237"/>
      <c r="AW437" s="1237"/>
      <c r="AX437" s="1237"/>
      <c r="AY437" s="1237"/>
      <c r="AZ437" s="1237"/>
      <c r="BA437" s="1237"/>
      <c r="BB437" s="1237"/>
      <c r="BC437" s="1237"/>
      <c r="BD437" s="1237"/>
      <c r="BE437" s="1237"/>
      <c r="BF437" s="1237"/>
      <c r="BG437" s="1237"/>
      <c r="BH437" s="1237"/>
      <c r="BI437" s="1237"/>
      <c r="BJ437" s="1237"/>
      <c r="BK437" s="1237"/>
      <c r="BL437" s="1237"/>
      <c r="BM437" s="1237"/>
      <c r="BN437" s="1237"/>
      <c r="BO437" s="1237"/>
      <c r="BP437" s="1237"/>
      <c r="BQ437" s="1237"/>
      <c r="BR437" s="1237"/>
      <c r="BS437" s="1237"/>
      <c r="BT437" s="1237"/>
      <c r="BU437" s="1237"/>
      <c r="BV437" s="1237"/>
      <c r="BW437" s="1237"/>
      <c r="BX437" s="1237"/>
      <c r="BY437" s="1237"/>
      <c r="BZ437" s="1237"/>
      <c r="CA437" s="1237"/>
      <c r="CB437" s="1237"/>
      <c r="CC437" s="1237"/>
      <c r="CD437" s="1237"/>
      <c r="CE437" s="1237"/>
      <c r="CF437" s="1237"/>
      <c r="CG437" s="1237"/>
      <c r="CH437" s="1237"/>
      <c r="CI437" s="1237"/>
      <c r="CJ437" s="1239">
        <f t="shared" si="24"/>
        <v>0</v>
      </c>
    </row>
    <row r="438" spans="4:88">
      <c r="D438" s="1223"/>
      <c r="E438" s="1223"/>
      <c r="F438" s="1229"/>
      <c r="G438" s="1223"/>
      <c r="H438" s="1223"/>
      <c r="I438" s="1223"/>
      <c r="J438" s="1223"/>
      <c r="K438" s="1223"/>
      <c r="L438" s="1228"/>
      <c r="M438" s="1223"/>
      <c r="N438" s="1223"/>
      <c r="O438" s="1244"/>
      <c r="P438" s="1223"/>
      <c r="Q438" s="1223"/>
      <c r="R438" s="1223"/>
      <c r="S438" s="1225"/>
      <c r="T438" s="1240"/>
      <c r="U438" s="250"/>
      <c r="V438" s="1400"/>
      <c r="W438" s="1232"/>
      <c r="X438" s="1233"/>
      <c r="Y438" s="1233"/>
      <c r="Z438" s="1233"/>
      <c r="AA438" s="1233"/>
      <c r="AB438" s="1235"/>
      <c r="AC438" s="1233"/>
      <c r="AD438" s="1235"/>
      <c r="AE438" s="1235"/>
      <c r="AF438" s="1235"/>
      <c r="AG438" s="1233"/>
      <c r="AH438" s="1233"/>
      <c r="AI438" s="1233"/>
      <c r="AJ438" s="1233"/>
      <c r="AK438" s="1233"/>
      <c r="AL438" s="1234">
        <f t="shared" si="23"/>
        <v>0</v>
      </c>
      <c r="AM438" s="1400"/>
      <c r="AN438" s="1237"/>
      <c r="AO438" s="1237"/>
      <c r="AP438" s="1237"/>
      <c r="AQ438" s="1237"/>
      <c r="AR438" s="1237"/>
      <c r="AS438" s="1237"/>
      <c r="AT438" s="1237"/>
      <c r="AU438" s="1237"/>
      <c r="AV438" s="1237"/>
      <c r="AW438" s="1237"/>
      <c r="AX438" s="1237"/>
      <c r="AY438" s="1237"/>
      <c r="AZ438" s="1237"/>
      <c r="BA438" s="1237"/>
      <c r="BB438" s="1237"/>
      <c r="BC438" s="1237"/>
      <c r="BD438" s="1237"/>
      <c r="BE438" s="1237"/>
      <c r="BF438" s="1237"/>
      <c r="BG438" s="1237"/>
      <c r="BH438" s="1237"/>
      <c r="BI438" s="1237"/>
      <c r="BJ438" s="1237"/>
      <c r="BK438" s="1237"/>
      <c r="BL438" s="1237"/>
      <c r="BM438" s="1237"/>
      <c r="BN438" s="1237"/>
      <c r="BO438" s="1237"/>
      <c r="BP438" s="1237"/>
      <c r="BQ438" s="1237"/>
      <c r="BR438" s="1237"/>
      <c r="BS438" s="1237"/>
      <c r="BT438" s="1237"/>
      <c r="BU438" s="1237"/>
      <c r="BV438" s="1237"/>
      <c r="BW438" s="1237"/>
      <c r="BX438" s="1237"/>
      <c r="BY438" s="1237"/>
      <c r="BZ438" s="1237"/>
      <c r="CA438" s="1237"/>
      <c r="CB438" s="1237"/>
      <c r="CC438" s="1237"/>
      <c r="CD438" s="1237"/>
      <c r="CE438" s="1237"/>
      <c r="CF438" s="1237"/>
      <c r="CG438" s="1237"/>
      <c r="CH438" s="1237"/>
      <c r="CI438" s="1237"/>
      <c r="CJ438" s="1239">
        <f t="shared" si="24"/>
        <v>0</v>
      </c>
    </row>
    <row r="439" spans="4:88">
      <c r="D439" s="1223"/>
      <c r="E439" s="1223"/>
      <c r="F439" s="1229"/>
      <c r="G439" s="1223"/>
      <c r="H439" s="1223"/>
      <c r="I439" s="1223"/>
      <c r="J439" s="1223"/>
      <c r="K439" s="1223"/>
      <c r="L439" s="1228"/>
      <c r="M439" s="1223"/>
      <c r="N439" s="1223"/>
      <c r="O439" s="1244"/>
      <c r="P439" s="1223"/>
      <c r="Q439" s="1223"/>
      <c r="R439" s="1223"/>
      <c r="S439" s="1225"/>
      <c r="T439" s="1240"/>
      <c r="U439" s="250"/>
      <c r="V439" s="1400"/>
      <c r="W439" s="1232"/>
      <c r="X439" s="1233"/>
      <c r="Y439" s="1233"/>
      <c r="Z439" s="1233"/>
      <c r="AA439" s="1233"/>
      <c r="AB439" s="1235"/>
      <c r="AC439" s="1233"/>
      <c r="AD439" s="1235"/>
      <c r="AE439" s="1235"/>
      <c r="AF439" s="1235"/>
      <c r="AG439" s="1233"/>
      <c r="AH439" s="1233"/>
      <c r="AI439" s="1233"/>
      <c r="AJ439" s="1233"/>
      <c r="AK439" s="1233"/>
      <c r="AL439" s="1234">
        <f t="shared" si="23"/>
        <v>0</v>
      </c>
      <c r="AM439" s="1400"/>
      <c r="AN439" s="1237"/>
      <c r="AO439" s="1237"/>
      <c r="AP439" s="1237"/>
      <c r="AQ439" s="1237"/>
      <c r="AR439" s="1237"/>
      <c r="AS439" s="1237"/>
      <c r="AT439" s="1237"/>
      <c r="AU439" s="1237"/>
      <c r="AV439" s="1237"/>
      <c r="AW439" s="1237"/>
      <c r="AX439" s="1237"/>
      <c r="AY439" s="1237"/>
      <c r="AZ439" s="1237"/>
      <c r="BA439" s="1237"/>
      <c r="BB439" s="1237"/>
      <c r="BC439" s="1237"/>
      <c r="BD439" s="1237"/>
      <c r="BE439" s="1237"/>
      <c r="BF439" s="1237"/>
      <c r="BG439" s="1237"/>
      <c r="BH439" s="1237"/>
      <c r="BI439" s="1237"/>
      <c r="BJ439" s="1237"/>
      <c r="BK439" s="1237"/>
      <c r="BL439" s="1237"/>
      <c r="BM439" s="1237"/>
      <c r="BN439" s="1237"/>
      <c r="BO439" s="1237"/>
      <c r="BP439" s="1237"/>
      <c r="BQ439" s="1237"/>
      <c r="BR439" s="1237"/>
      <c r="BS439" s="1237"/>
      <c r="BT439" s="1237"/>
      <c r="BU439" s="1237"/>
      <c r="BV439" s="1237"/>
      <c r="BW439" s="1237"/>
      <c r="BX439" s="1237"/>
      <c r="BY439" s="1237"/>
      <c r="BZ439" s="1237"/>
      <c r="CA439" s="1237"/>
      <c r="CB439" s="1237"/>
      <c r="CC439" s="1237"/>
      <c r="CD439" s="1237"/>
      <c r="CE439" s="1237"/>
      <c r="CF439" s="1237"/>
      <c r="CG439" s="1237"/>
      <c r="CH439" s="1237"/>
      <c r="CI439" s="1237"/>
      <c r="CJ439" s="1239">
        <f t="shared" si="24"/>
        <v>0</v>
      </c>
    </row>
    <row r="440" spans="4:88">
      <c r="D440" s="1223"/>
      <c r="E440" s="1223"/>
      <c r="F440" s="1229"/>
      <c r="G440" s="1223"/>
      <c r="H440" s="1223"/>
      <c r="I440" s="1223"/>
      <c r="J440" s="1223"/>
      <c r="K440" s="1223"/>
      <c r="L440" s="1228"/>
      <c r="M440" s="1223"/>
      <c r="N440" s="1223"/>
      <c r="O440" s="1244"/>
      <c r="P440" s="1223"/>
      <c r="Q440" s="1223"/>
      <c r="R440" s="1223"/>
      <c r="S440" s="1225"/>
      <c r="T440" s="1240"/>
      <c r="U440" s="250"/>
      <c r="V440" s="1400"/>
      <c r="W440" s="1232"/>
      <c r="X440" s="1233"/>
      <c r="Y440" s="1233"/>
      <c r="Z440" s="1233"/>
      <c r="AA440" s="1233"/>
      <c r="AB440" s="1235"/>
      <c r="AC440" s="1233"/>
      <c r="AD440" s="1235"/>
      <c r="AE440" s="1235"/>
      <c r="AF440" s="1235"/>
      <c r="AG440" s="1233"/>
      <c r="AH440" s="1233"/>
      <c r="AI440" s="1233"/>
      <c r="AJ440" s="1233"/>
      <c r="AK440" s="1233"/>
      <c r="AL440" s="1234">
        <f t="shared" si="23"/>
        <v>0</v>
      </c>
      <c r="AM440" s="1400"/>
      <c r="AN440" s="1237"/>
      <c r="AO440" s="1237"/>
      <c r="AP440" s="1237"/>
      <c r="AQ440" s="1237"/>
      <c r="AR440" s="1237"/>
      <c r="AS440" s="1237"/>
      <c r="AT440" s="1237"/>
      <c r="AU440" s="1237"/>
      <c r="AV440" s="1237"/>
      <c r="AW440" s="1237"/>
      <c r="AX440" s="1237"/>
      <c r="AY440" s="1237"/>
      <c r="AZ440" s="1237"/>
      <c r="BA440" s="1237"/>
      <c r="BB440" s="1237"/>
      <c r="BC440" s="1237"/>
      <c r="BD440" s="1237"/>
      <c r="BE440" s="1237"/>
      <c r="BF440" s="1237"/>
      <c r="BG440" s="1237"/>
      <c r="BH440" s="1237"/>
      <c r="BI440" s="1237"/>
      <c r="BJ440" s="1237"/>
      <c r="BK440" s="1237"/>
      <c r="BL440" s="1237"/>
      <c r="BM440" s="1237"/>
      <c r="BN440" s="1237"/>
      <c r="BO440" s="1237"/>
      <c r="BP440" s="1237"/>
      <c r="BQ440" s="1237"/>
      <c r="BR440" s="1237"/>
      <c r="BS440" s="1237"/>
      <c r="BT440" s="1237"/>
      <c r="BU440" s="1237"/>
      <c r="BV440" s="1237"/>
      <c r="BW440" s="1237"/>
      <c r="BX440" s="1237"/>
      <c r="BY440" s="1237"/>
      <c r="BZ440" s="1237"/>
      <c r="CA440" s="1237"/>
      <c r="CB440" s="1237"/>
      <c r="CC440" s="1237"/>
      <c r="CD440" s="1237"/>
      <c r="CE440" s="1237"/>
      <c r="CF440" s="1237"/>
      <c r="CG440" s="1237"/>
      <c r="CH440" s="1237"/>
      <c r="CI440" s="1237"/>
      <c r="CJ440" s="1239">
        <f t="shared" si="24"/>
        <v>0</v>
      </c>
    </row>
    <row r="441" spans="4:88">
      <c r="D441" s="1223"/>
      <c r="E441" s="1223"/>
      <c r="F441" s="1229"/>
      <c r="G441" s="1223"/>
      <c r="H441" s="1223"/>
      <c r="I441" s="1223"/>
      <c r="J441" s="1223"/>
      <c r="K441" s="1223"/>
      <c r="L441" s="1228"/>
      <c r="M441" s="1223"/>
      <c r="N441" s="1223"/>
      <c r="O441" s="1244"/>
      <c r="P441" s="1223"/>
      <c r="Q441" s="1223"/>
      <c r="R441" s="1223"/>
      <c r="S441" s="1225"/>
      <c r="T441" s="1240"/>
      <c r="U441" s="250"/>
      <c r="V441" s="1400"/>
      <c r="W441" s="1232"/>
      <c r="X441" s="1233"/>
      <c r="Y441" s="1233"/>
      <c r="Z441" s="1233"/>
      <c r="AA441" s="1233"/>
      <c r="AB441" s="1235"/>
      <c r="AC441" s="1233"/>
      <c r="AD441" s="1235"/>
      <c r="AE441" s="1235"/>
      <c r="AF441" s="1235"/>
      <c r="AG441" s="1233"/>
      <c r="AH441" s="1233"/>
      <c r="AI441" s="1233"/>
      <c r="AJ441" s="1233"/>
      <c r="AK441" s="1233"/>
      <c r="AL441" s="1234">
        <f t="shared" si="23"/>
        <v>0</v>
      </c>
      <c r="AM441" s="1400"/>
      <c r="AN441" s="1237"/>
      <c r="AO441" s="1237"/>
      <c r="AP441" s="1237"/>
      <c r="AQ441" s="1237"/>
      <c r="AR441" s="1237"/>
      <c r="AS441" s="1237"/>
      <c r="AT441" s="1237"/>
      <c r="AU441" s="1237"/>
      <c r="AV441" s="1237"/>
      <c r="AW441" s="1237"/>
      <c r="AX441" s="1237"/>
      <c r="AY441" s="1237"/>
      <c r="AZ441" s="1237"/>
      <c r="BA441" s="1237"/>
      <c r="BB441" s="1237"/>
      <c r="BC441" s="1237"/>
      <c r="BD441" s="1237"/>
      <c r="BE441" s="1237"/>
      <c r="BF441" s="1237"/>
      <c r="BG441" s="1237"/>
      <c r="BH441" s="1237"/>
      <c r="BI441" s="1237"/>
      <c r="BJ441" s="1237"/>
      <c r="BK441" s="1237"/>
      <c r="BL441" s="1237"/>
      <c r="BM441" s="1237"/>
      <c r="BN441" s="1237"/>
      <c r="BO441" s="1237"/>
      <c r="BP441" s="1237"/>
      <c r="BQ441" s="1237"/>
      <c r="BR441" s="1237"/>
      <c r="BS441" s="1237"/>
      <c r="BT441" s="1237"/>
      <c r="BU441" s="1237"/>
      <c r="BV441" s="1237"/>
      <c r="BW441" s="1237"/>
      <c r="BX441" s="1237"/>
      <c r="BY441" s="1237"/>
      <c r="BZ441" s="1237"/>
      <c r="CA441" s="1237"/>
      <c r="CB441" s="1237"/>
      <c r="CC441" s="1237"/>
      <c r="CD441" s="1237"/>
      <c r="CE441" s="1237"/>
      <c r="CF441" s="1237"/>
      <c r="CG441" s="1237"/>
      <c r="CH441" s="1237"/>
      <c r="CI441" s="1237"/>
      <c r="CJ441" s="1239">
        <f t="shared" si="24"/>
        <v>0</v>
      </c>
    </row>
    <row r="442" spans="4:88">
      <c r="D442" s="1223"/>
      <c r="E442" s="1223"/>
      <c r="F442" s="1229"/>
      <c r="G442" s="1223"/>
      <c r="H442" s="1223"/>
      <c r="I442" s="1223"/>
      <c r="J442" s="1223"/>
      <c r="K442" s="1223"/>
      <c r="L442" s="1228"/>
      <c r="M442" s="1223"/>
      <c r="N442" s="1223"/>
      <c r="O442" s="1244"/>
      <c r="P442" s="1223"/>
      <c r="Q442" s="1223"/>
      <c r="R442" s="1223"/>
      <c r="S442" s="1225"/>
      <c r="T442" s="1240"/>
      <c r="U442" s="250"/>
      <c r="V442" s="1400"/>
      <c r="W442" s="1232"/>
      <c r="X442" s="1233"/>
      <c r="Y442" s="1233"/>
      <c r="Z442" s="1233"/>
      <c r="AA442" s="1233"/>
      <c r="AB442" s="1235"/>
      <c r="AC442" s="1233"/>
      <c r="AD442" s="1235"/>
      <c r="AE442" s="1235"/>
      <c r="AF442" s="1235"/>
      <c r="AG442" s="1233"/>
      <c r="AH442" s="1233"/>
      <c r="AI442" s="1233"/>
      <c r="AJ442" s="1233"/>
      <c r="AK442" s="1233"/>
      <c r="AL442" s="1234">
        <f t="shared" si="23"/>
        <v>0</v>
      </c>
      <c r="AM442" s="1400"/>
      <c r="AN442" s="1237"/>
      <c r="AO442" s="1237"/>
      <c r="AP442" s="1237"/>
      <c r="AQ442" s="1237"/>
      <c r="AR442" s="1237"/>
      <c r="AS442" s="1237"/>
      <c r="AT442" s="1237"/>
      <c r="AU442" s="1237"/>
      <c r="AV442" s="1237"/>
      <c r="AW442" s="1237"/>
      <c r="AX442" s="1237"/>
      <c r="AY442" s="1237"/>
      <c r="AZ442" s="1237"/>
      <c r="BA442" s="1237"/>
      <c r="BB442" s="1237"/>
      <c r="BC442" s="1237"/>
      <c r="BD442" s="1237"/>
      <c r="BE442" s="1237"/>
      <c r="BF442" s="1237"/>
      <c r="BG442" s="1237"/>
      <c r="BH442" s="1237"/>
      <c r="BI442" s="1237"/>
      <c r="BJ442" s="1237"/>
      <c r="BK442" s="1237"/>
      <c r="BL442" s="1237"/>
      <c r="BM442" s="1237"/>
      <c r="BN442" s="1237"/>
      <c r="BO442" s="1237"/>
      <c r="BP442" s="1237"/>
      <c r="BQ442" s="1237"/>
      <c r="BR442" s="1237"/>
      <c r="BS442" s="1237"/>
      <c r="BT442" s="1237"/>
      <c r="BU442" s="1237"/>
      <c r="BV442" s="1237"/>
      <c r="BW442" s="1237"/>
      <c r="BX442" s="1237"/>
      <c r="BY442" s="1237"/>
      <c r="BZ442" s="1237"/>
      <c r="CA442" s="1237"/>
      <c r="CB442" s="1237"/>
      <c r="CC442" s="1237"/>
      <c r="CD442" s="1237"/>
      <c r="CE442" s="1237"/>
      <c r="CF442" s="1237"/>
      <c r="CG442" s="1237"/>
      <c r="CH442" s="1237"/>
      <c r="CI442" s="1237"/>
      <c r="CJ442" s="1239">
        <f t="shared" si="24"/>
        <v>0</v>
      </c>
    </row>
    <row r="443" spans="4:88">
      <c r="D443" s="1223"/>
      <c r="E443" s="1223"/>
      <c r="F443" s="1229"/>
      <c r="G443" s="1223"/>
      <c r="H443" s="1223"/>
      <c r="I443" s="1223"/>
      <c r="J443" s="1223"/>
      <c r="K443" s="1223"/>
      <c r="L443" s="1228"/>
      <c r="M443" s="1223"/>
      <c r="N443" s="1223"/>
      <c r="O443" s="1244"/>
      <c r="P443" s="1223"/>
      <c r="Q443" s="1223"/>
      <c r="R443" s="1223"/>
      <c r="S443" s="1225"/>
      <c r="T443" s="1240"/>
      <c r="U443" s="250"/>
      <c r="V443" s="1400"/>
      <c r="W443" s="1232"/>
      <c r="X443" s="1233"/>
      <c r="Y443" s="1233"/>
      <c r="Z443" s="1233"/>
      <c r="AA443" s="1233"/>
      <c r="AB443" s="1235"/>
      <c r="AC443" s="1233"/>
      <c r="AD443" s="1235"/>
      <c r="AE443" s="1235"/>
      <c r="AF443" s="1235"/>
      <c r="AG443" s="1233"/>
      <c r="AH443" s="1233"/>
      <c r="AI443" s="1233"/>
      <c r="AJ443" s="1233"/>
      <c r="AK443" s="1233"/>
      <c r="AL443" s="1234">
        <f t="shared" si="23"/>
        <v>0</v>
      </c>
      <c r="AM443" s="1400"/>
      <c r="AN443" s="1237"/>
      <c r="AO443" s="1237"/>
      <c r="AP443" s="1237"/>
      <c r="AQ443" s="1237"/>
      <c r="AR443" s="1237"/>
      <c r="AS443" s="1237"/>
      <c r="AT443" s="1237"/>
      <c r="AU443" s="1237"/>
      <c r="AV443" s="1237"/>
      <c r="AW443" s="1237"/>
      <c r="AX443" s="1237"/>
      <c r="AY443" s="1237"/>
      <c r="AZ443" s="1237"/>
      <c r="BA443" s="1237"/>
      <c r="BB443" s="1237"/>
      <c r="BC443" s="1237"/>
      <c r="BD443" s="1237"/>
      <c r="BE443" s="1237"/>
      <c r="BF443" s="1237"/>
      <c r="BG443" s="1237"/>
      <c r="BH443" s="1237"/>
      <c r="BI443" s="1237"/>
      <c r="BJ443" s="1237"/>
      <c r="BK443" s="1237"/>
      <c r="BL443" s="1237"/>
      <c r="BM443" s="1237"/>
      <c r="BN443" s="1237"/>
      <c r="BO443" s="1237"/>
      <c r="BP443" s="1237"/>
      <c r="BQ443" s="1237"/>
      <c r="BR443" s="1237"/>
      <c r="BS443" s="1237"/>
      <c r="BT443" s="1237"/>
      <c r="BU443" s="1237"/>
      <c r="BV443" s="1237"/>
      <c r="BW443" s="1237"/>
      <c r="BX443" s="1237"/>
      <c r="BY443" s="1237"/>
      <c r="BZ443" s="1237"/>
      <c r="CA443" s="1237"/>
      <c r="CB443" s="1237"/>
      <c r="CC443" s="1237"/>
      <c r="CD443" s="1237"/>
      <c r="CE443" s="1237"/>
      <c r="CF443" s="1237"/>
      <c r="CG443" s="1237"/>
      <c r="CH443" s="1237"/>
      <c r="CI443" s="1237"/>
      <c r="CJ443" s="1239">
        <f t="shared" si="24"/>
        <v>0</v>
      </c>
    </row>
    <row r="444" spans="4:88">
      <c r="D444" s="1223"/>
      <c r="E444" s="1223"/>
      <c r="F444" s="1229"/>
      <c r="G444" s="1223"/>
      <c r="H444" s="1223"/>
      <c r="I444" s="1223"/>
      <c r="J444" s="1223"/>
      <c r="K444" s="1223"/>
      <c r="L444" s="1228"/>
      <c r="M444" s="1223"/>
      <c r="N444" s="1223"/>
      <c r="O444" s="1244"/>
      <c r="P444" s="1223"/>
      <c r="Q444" s="1223"/>
      <c r="R444" s="1223"/>
      <c r="S444" s="1225"/>
      <c r="T444" s="1240"/>
      <c r="U444" s="250"/>
      <c r="V444" s="1400"/>
      <c r="W444" s="1232"/>
      <c r="X444" s="1233"/>
      <c r="Y444" s="1233"/>
      <c r="Z444" s="1233"/>
      <c r="AA444" s="1233"/>
      <c r="AB444" s="1235"/>
      <c r="AC444" s="1233"/>
      <c r="AD444" s="1235"/>
      <c r="AE444" s="1235"/>
      <c r="AF444" s="1235"/>
      <c r="AG444" s="1233"/>
      <c r="AH444" s="1233"/>
      <c r="AI444" s="1233"/>
      <c r="AJ444" s="1233"/>
      <c r="AK444" s="1233"/>
      <c r="AL444" s="1234">
        <f t="shared" si="23"/>
        <v>0</v>
      </c>
      <c r="AM444" s="1400"/>
      <c r="AN444" s="1237"/>
      <c r="AO444" s="1237"/>
      <c r="AP444" s="1237"/>
      <c r="AQ444" s="1237"/>
      <c r="AR444" s="1237"/>
      <c r="AS444" s="1237"/>
      <c r="AT444" s="1237"/>
      <c r="AU444" s="1237"/>
      <c r="AV444" s="1237"/>
      <c r="AW444" s="1237"/>
      <c r="AX444" s="1237"/>
      <c r="AY444" s="1237"/>
      <c r="AZ444" s="1237"/>
      <c r="BA444" s="1237"/>
      <c r="BB444" s="1237"/>
      <c r="BC444" s="1237"/>
      <c r="BD444" s="1237"/>
      <c r="BE444" s="1237"/>
      <c r="BF444" s="1237"/>
      <c r="BG444" s="1237"/>
      <c r="BH444" s="1237"/>
      <c r="BI444" s="1237"/>
      <c r="BJ444" s="1237"/>
      <c r="BK444" s="1237"/>
      <c r="BL444" s="1237"/>
      <c r="BM444" s="1237"/>
      <c r="BN444" s="1237"/>
      <c r="BO444" s="1237"/>
      <c r="BP444" s="1237"/>
      <c r="BQ444" s="1237"/>
      <c r="BR444" s="1237"/>
      <c r="BS444" s="1237"/>
      <c r="BT444" s="1237"/>
      <c r="BU444" s="1237"/>
      <c r="BV444" s="1237"/>
      <c r="BW444" s="1237"/>
      <c r="BX444" s="1237"/>
      <c r="BY444" s="1237"/>
      <c r="BZ444" s="1237"/>
      <c r="CA444" s="1237"/>
      <c r="CB444" s="1237"/>
      <c r="CC444" s="1237"/>
      <c r="CD444" s="1237"/>
      <c r="CE444" s="1237"/>
      <c r="CF444" s="1237"/>
      <c r="CG444" s="1237"/>
      <c r="CH444" s="1237"/>
      <c r="CI444" s="1237"/>
      <c r="CJ444" s="1239">
        <f t="shared" si="24"/>
        <v>0</v>
      </c>
    </row>
    <row r="445" spans="4:88">
      <c r="D445" s="1223"/>
      <c r="E445" s="1223"/>
      <c r="F445" s="1229"/>
      <c r="G445" s="1223"/>
      <c r="H445" s="1223"/>
      <c r="I445" s="1223"/>
      <c r="J445" s="1223"/>
      <c r="K445" s="1223"/>
      <c r="L445" s="1228"/>
      <c r="M445" s="1223"/>
      <c r="N445" s="1223"/>
      <c r="O445" s="1244"/>
      <c r="P445" s="1223"/>
      <c r="Q445" s="1223"/>
      <c r="R445" s="1223"/>
      <c r="S445" s="1225"/>
      <c r="T445" s="1240"/>
      <c r="U445" s="250"/>
      <c r="V445" s="1400"/>
      <c r="W445" s="1232"/>
      <c r="X445" s="1233"/>
      <c r="Y445" s="1233"/>
      <c r="Z445" s="1233"/>
      <c r="AA445" s="1233"/>
      <c r="AB445" s="1235"/>
      <c r="AC445" s="1233"/>
      <c r="AD445" s="1235"/>
      <c r="AE445" s="1235"/>
      <c r="AF445" s="1235"/>
      <c r="AG445" s="1233"/>
      <c r="AH445" s="1233"/>
      <c r="AI445" s="1233"/>
      <c r="AJ445" s="1233"/>
      <c r="AK445" s="1233"/>
      <c r="AL445" s="1234">
        <f t="shared" si="23"/>
        <v>0</v>
      </c>
      <c r="AM445" s="1400"/>
      <c r="AN445" s="1237"/>
      <c r="AO445" s="1237"/>
      <c r="AP445" s="1237"/>
      <c r="AQ445" s="1237"/>
      <c r="AR445" s="1237"/>
      <c r="AS445" s="1237"/>
      <c r="AT445" s="1237"/>
      <c r="AU445" s="1237"/>
      <c r="AV445" s="1237"/>
      <c r="AW445" s="1237"/>
      <c r="AX445" s="1237"/>
      <c r="AY445" s="1237"/>
      <c r="AZ445" s="1237"/>
      <c r="BA445" s="1237"/>
      <c r="BB445" s="1237"/>
      <c r="BC445" s="1237"/>
      <c r="BD445" s="1237"/>
      <c r="BE445" s="1237"/>
      <c r="BF445" s="1237"/>
      <c r="BG445" s="1237"/>
      <c r="BH445" s="1237"/>
      <c r="BI445" s="1237"/>
      <c r="BJ445" s="1237"/>
      <c r="BK445" s="1237"/>
      <c r="BL445" s="1237"/>
      <c r="BM445" s="1237"/>
      <c r="BN445" s="1237"/>
      <c r="BO445" s="1237"/>
      <c r="BP445" s="1237"/>
      <c r="BQ445" s="1237"/>
      <c r="BR445" s="1237"/>
      <c r="BS445" s="1237"/>
      <c r="BT445" s="1237"/>
      <c r="BU445" s="1237"/>
      <c r="BV445" s="1237"/>
      <c r="BW445" s="1237"/>
      <c r="BX445" s="1237"/>
      <c r="BY445" s="1237"/>
      <c r="BZ445" s="1237"/>
      <c r="CA445" s="1237"/>
      <c r="CB445" s="1237"/>
      <c r="CC445" s="1237"/>
      <c r="CD445" s="1237"/>
      <c r="CE445" s="1237"/>
      <c r="CF445" s="1237"/>
      <c r="CG445" s="1237"/>
      <c r="CH445" s="1237"/>
      <c r="CI445" s="1237"/>
      <c r="CJ445" s="1239">
        <f t="shared" si="24"/>
        <v>0</v>
      </c>
    </row>
    <row r="446" spans="4:88">
      <c r="D446" s="1223"/>
      <c r="E446" s="1223"/>
      <c r="F446" s="1229"/>
      <c r="G446" s="1223"/>
      <c r="H446" s="1223"/>
      <c r="I446" s="1223"/>
      <c r="J446" s="1223"/>
      <c r="K446" s="1223"/>
      <c r="L446" s="1228"/>
      <c r="M446" s="1223"/>
      <c r="N446" s="1223"/>
      <c r="O446" s="1244"/>
      <c r="P446" s="1223"/>
      <c r="Q446" s="1223"/>
      <c r="R446" s="1223"/>
      <c r="S446" s="1225"/>
      <c r="T446" s="1240"/>
      <c r="U446" s="250"/>
      <c r="V446" s="1400"/>
      <c r="W446" s="1232"/>
      <c r="X446" s="1233"/>
      <c r="Y446" s="1233"/>
      <c r="Z446" s="1233"/>
      <c r="AA446" s="1233"/>
      <c r="AB446" s="1235"/>
      <c r="AC446" s="1233"/>
      <c r="AD446" s="1235"/>
      <c r="AE446" s="1235"/>
      <c r="AF446" s="1235"/>
      <c r="AG446" s="1233"/>
      <c r="AH446" s="1233"/>
      <c r="AI446" s="1233"/>
      <c r="AJ446" s="1233"/>
      <c r="AK446" s="1233"/>
      <c r="AL446" s="1234">
        <f t="shared" si="23"/>
        <v>0</v>
      </c>
      <c r="AM446" s="1400"/>
      <c r="AN446" s="1237"/>
      <c r="AO446" s="1237"/>
      <c r="AP446" s="1237"/>
      <c r="AQ446" s="1237"/>
      <c r="AR446" s="1237"/>
      <c r="AS446" s="1237"/>
      <c r="AT446" s="1237"/>
      <c r="AU446" s="1237"/>
      <c r="AV446" s="1237"/>
      <c r="AW446" s="1237"/>
      <c r="AX446" s="1237"/>
      <c r="AY446" s="1237"/>
      <c r="AZ446" s="1237"/>
      <c r="BA446" s="1237"/>
      <c r="BB446" s="1237"/>
      <c r="BC446" s="1237"/>
      <c r="BD446" s="1237"/>
      <c r="BE446" s="1237"/>
      <c r="BF446" s="1237"/>
      <c r="BG446" s="1237"/>
      <c r="BH446" s="1237"/>
      <c r="BI446" s="1237"/>
      <c r="BJ446" s="1237"/>
      <c r="BK446" s="1237"/>
      <c r="BL446" s="1237"/>
      <c r="BM446" s="1237"/>
      <c r="BN446" s="1237"/>
      <c r="BO446" s="1237"/>
      <c r="BP446" s="1237"/>
      <c r="BQ446" s="1237"/>
      <c r="BR446" s="1237"/>
      <c r="BS446" s="1237"/>
      <c r="BT446" s="1237"/>
      <c r="BU446" s="1237"/>
      <c r="BV446" s="1237"/>
      <c r="BW446" s="1237"/>
      <c r="BX446" s="1237"/>
      <c r="BY446" s="1237"/>
      <c r="BZ446" s="1237"/>
      <c r="CA446" s="1237"/>
      <c r="CB446" s="1237"/>
      <c r="CC446" s="1237"/>
      <c r="CD446" s="1237"/>
      <c r="CE446" s="1237"/>
      <c r="CF446" s="1237"/>
      <c r="CG446" s="1237"/>
      <c r="CH446" s="1237"/>
      <c r="CI446" s="1237"/>
      <c r="CJ446" s="1239">
        <f t="shared" si="24"/>
        <v>0</v>
      </c>
    </row>
    <row r="447" spans="4:88">
      <c r="D447" s="1223"/>
      <c r="E447" s="1223"/>
      <c r="F447" s="1229"/>
      <c r="G447" s="1223"/>
      <c r="H447" s="1223"/>
      <c r="I447" s="1223"/>
      <c r="J447" s="1223"/>
      <c r="K447" s="1223"/>
      <c r="L447" s="1228"/>
      <c r="M447" s="1223"/>
      <c r="N447" s="1223"/>
      <c r="O447" s="1244"/>
      <c r="P447" s="1223"/>
      <c r="Q447" s="1223"/>
      <c r="R447" s="1223"/>
      <c r="S447" s="1225"/>
      <c r="T447" s="1240"/>
      <c r="U447" s="250"/>
      <c r="V447" s="1400"/>
      <c r="W447" s="1232"/>
      <c r="X447" s="1233"/>
      <c r="Y447" s="1233"/>
      <c r="Z447" s="1233"/>
      <c r="AA447" s="1233"/>
      <c r="AB447" s="1235"/>
      <c r="AC447" s="1233"/>
      <c r="AD447" s="1235"/>
      <c r="AE447" s="1235"/>
      <c r="AF447" s="1235"/>
      <c r="AG447" s="1233"/>
      <c r="AH447" s="1233"/>
      <c r="AI447" s="1233"/>
      <c r="AJ447" s="1233"/>
      <c r="AK447" s="1233"/>
      <c r="AL447" s="1234">
        <f t="shared" si="23"/>
        <v>0</v>
      </c>
      <c r="AM447" s="1400"/>
      <c r="AN447" s="1237"/>
      <c r="AO447" s="1237"/>
      <c r="AP447" s="1237"/>
      <c r="AQ447" s="1237"/>
      <c r="AR447" s="1237"/>
      <c r="AS447" s="1237"/>
      <c r="AT447" s="1237"/>
      <c r="AU447" s="1237"/>
      <c r="AV447" s="1237"/>
      <c r="AW447" s="1237"/>
      <c r="AX447" s="1237"/>
      <c r="AY447" s="1237"/>
      <c r="AZ447" s="1237"/>
      <c r="BA447" s="1237"/>
      <c r="BB447" s="1237"/>
      <c r="BC447" s="1237"/>
      <c r="BD447" s="1237"/>
      <c r="BE447" s="1237"/>
      <c r="BF447" s="1237"/>
      <c r="BG447" s="1237"/>
      <c r="BH447" s="1237"/>
      <c r="BI447" s="1237"/>
      <c r="BJ447" s="1237"/>
      <c r="BK447" s="1237"/>
      <c r="BL447" s="1237"/>
      <c r="BM447" s="1237"/>
      <c r="BN447" s="1237"/>
      <c r="BO447" s="1237"/>
      <c r="BP447" s="1237"/>
      <c r="BQ447" s="1237"/>
      <c r="BR447" s="1237"/>
      <c r="BS447" s="1237"/>
      <c r="BT447" s="1237"/>
      <c r="BU447" s="1237"/>
      <c r="BV447" s="1237"/>
      <c r="BW447" s="1237"/>
      <c r="BX447" s="1237"/>
      <c r="BY447" s="1237"/>
      <c r="BZ447" s="1237"/>
      <c r="CA447" s="1237"/>
      <c r="CB447" s="1237"/>
      <c r="CC447" s="1237"/>
      <c r="CD447" s="1237"/>
      <c r="CE447" s="1237"/>
      <c r="CF447" s="1237"/>
      <c r="CG447" s="1237"/>
      <c r="CH447" s="1237"/>
      <c r="CI447" s="1237"/>
      <c r="CJ447" s="1239">
        <f t="shared" si="24"/>
        <v>0</v>
      </c>
    </row>
    <row r="448" spans="4:88">
      <c r="D448" s="1223"/>
      <c r="E448" s="1223"/>
      <c r="F448" s="1229"/>
      <c r="G448" s="1223"/>
      <c r="H448" s="1223"/>
      <c r="I448" s="1223"/>
      <c r="J448" s="1223"/>
      <c r="K448" s="1223"/>
      <c r="L448" s="1228"/>
      <c r="M448" s="1223"/>
      <c r="N448" s="1223"/>
      <c r="O448" s="1244"/>
      <c r="P448" s="1223"/>
      <c r="Q448" s="1223"/>
      <c r="R448" s="1223"/>
      <c r="S448" s="1225"/>
      <c r="T448" s="1240"/>
      <c r="U448" s="250"/>
      <c r="V448" s="1400"/>
      <c r="W448" s="1232"/>
      <c r="X448" s="1233"/>
      <c r="Y448" s="1233"/>
      <c r="Z448" s="1233"/>
      <c r="AA448" s="1233"/>
      <c r="AB448" s="1235"/>
      <c r="AC448" s="1233"/>
      <c r="AD448" s="1235"/>
      <c r="AE448" s="1235"/>
      <c r="AF448" s="1235"/>
      <c r="AG448" s="1233"/>
      <c r="AH448" s="1233"/>
      <c r="AI448" s="1233"/>
      <c r="AJ448" s="1233"/>
      <c r="AK448" s="1233"/>
      <c r="AL448" s="1234">
        <f t="shared" si="23"/>
        <v>0</v>
      </c>
      <c r="AM448" s="1400"/>
      <c r="AN448" s="1237"/>
      <c r="AO448" s="1237"/>
      <c r="AP448" s="1237"/>
      <c r="AQ448" s="1237"/>
      <c r="AR448" s="1237"/>
      <c r="AS448" s="1237"/>
      <c r="AT448" s="1237"/>
      <c r="AU448" s="1237"/>
      <c r="AV448" s="1237"/>
      <c r="AW448" s="1237"/>
      <c r="AX448" s="1237"/>
      <c r="AY448" s="1237"/>
      <c r="AZ448" s="1237"/>
      <c r="BA448" s="1237"/>
      <c r="BB448" s="1237"/>
      <c r="BC448" s="1237"/>
      <c r="BD448" s="1237"/>
      <c r="BE448" s="1237"/>
      <c r="BF448" s="1237"/>
      <c r="BG448" s="1237"/>
      <c r="BH448" s="1237"/>
      <c r="BI448" s="1237"/>
      <c r="BJ448" s="1237"/>
      <c r="BK448" s="1237"/>
      <c r="BL448" s="1237"/>
      <c r="BM448" s="1237"/>
      <c r="BN448" s="1237"/>
      <c r="BO448" s="1237"/>
      <c r="BP448" s="1237"/>
      <c r="BQ448" s="1237"/>
      <c r="BR448" s="1237"/>
      <c r="BS448" s="1237"/>
      <c r="BT448" s="1237"/>
      <c r="BU448" s="1237"/>
      <c r="BV448" s="1237"/>
      <c r="BW448" s="1237"/>
      <c r="BX448" s="1237"/>
      <c r="BY448" s="1237"/>
      <c r="BZ448" s="1237"/>
      <c r="CA448" s="1237"/>
      <c r="CB448" s="1237"/>
      <c r="CC448" s="1237"/>
      <c r="CD448" s="1237"/>
      <c r="CE448" s="1237"/>
      <c r="CF448" s="1237"/>
      <c r="CG448" s="1237"/>
      <c r="CH448" s="1237"/>
      <c r="CI448" s="1237"/>
      <c r="CJ448" s="1239">
        <f t="shared" si="24"/>
        <v>0</v>
      </c>
    </row>
    <row r="449" spans="4:88">
      <c r="D449" s="1223"/>
      <c r="E449" s="1223"/>
      <c r="F449" s="1229"/>
      <c r="G449" s="1223"/>
      <c r="H449" s="1223"/>
      <c r="I449" s="1223"/>
      <c r="J449" s="1223"/>
      <c r="K449" s="1223"/>
      <c r="L449" s="1228"/>
      <c r="M449" s="1223"/>
      <c r="N449" s="1223"/>
      <c r="O449" s="1244"/>
      <c r="P449" s="1223"/>
      <c r="Q449" s="1223"/>
      <c r="R449" s="1223"/>
      <c r="S449" s="1225"/>
      <c r="T449" s="1240"/>
      <c r="U449" s="250"/>
      <c r="V449" s="1400"/>
      <c r="W449" s="1232"/>
      <c r="X449" s="1233"/>
      <c r="Y449" s="1233"/>
      <c r="Z449" s="1233"/>
      <c r="AA449" s="1233"/>
      <c r="AB449" s="1235"/>
      <c r="AC449" s="1233"/>
      <c r="AD449" s="1235"/>
      <c r="AE449" s="1235"/>
      <c r="AF449" s="1235"/>
      <c r="AG449" s="1233"/>
      <c r="AH449" s="1233"/>
      <c r="AI449" s="1233"/>
      <c r="AJ449" s="1233"/>
      <c r="AK449" s="1233"/>
      <c r="AL449" s="1234">
        <f t="shared" si="23"/>
        <v>0</v>
      </c>
      <c r="AM449" s="1400"/>
      <c r="AN449" s="1237"/>
      <c r="AO449" s="1237"/>
      <c r="AP449" s="1237"/>
      <c r="AQ449" s="1237"/>
      <c r="AR449" s="1237"/>
      <c r="AS449" s="1237"/>
      <c r="AT449" s="1237"/>
      <c r="AU449" s="1237"/>
      <c r="AV449" s="1237"/>
      <c r="AW449" s="1237"/>
      <c r="AX449" s="1237"/>
      <c r="AY449" s="1237"/>
      <c r="AZ449" s="1237"/>
      <c r="BA449" s="1237"/>
      <c r="BB449" s="1237"/>
      <c r="BC449" s="1237"/>
      <c r="BD449" s="1237"/>
      <c r="BE449" s="1237"/>
      <c r="BF449" s="1237"/>
      <c r="BG449" s="1237"/>
      <c r="BH449" s="1237"/>
      <c r="BI449" s="1237"/>
      <c r="BJ449" s="1237"/>
      <c r="BK449" s="1237"/>
      <c r="BL449" s="1237"/>
      <c r="BM449" s="1237"/>
      <c r="BN449" s="1237"/>
      <c r="BO449" s="1237"/>
      <c r="BP449" s="1237"/>
      <c r="BQ449" s="1237"/>
      <c r="BR449" s="1237"/>
      <c r="BS449" s="1237"/>
      <c r="BT449" s="1237"/>
      <c r="BU449" s="1237"/>
      <c r="BV449" s="1237"/>
      <c r="BW449" s="1237"/>
      <c r="BX449" s="1237"/>
      <c r="BY449" s="1237"/>
      <c r="BZ449" s="1237"/>
      <c r="CA449" s="1237"/>
      <c r="CB449" s="1237"/>
      <c r="CC449" s="1237"/>
      <c r="CD449" s="1237"/>
      <c r="CE449" s="1237"/>
      <c r="CF449" s="1237"/>
      <c r="CG449" s="1237"/>
      <c r="CH449" s="1237"/>
      <c r="CI449" s="1237"/>
      <c r="CJ449" s="1239">
        <f t="shared" si="24"/>
        <v>0</v>
      </c>
    </row>
    <row r="450" spans="4:88">
      <c r="D450" s="1223"/>
      <c r="E450" s="1223"/>
      <c r="F450" s="1229"/>
      <c r="G450" s="1223"/>
      <c r="H450" s="1223"/>
      <c r="I450" s="1223"/>
      <c r="J450" s="1223"/>
      <c r="K450" s="1223"/>
      <c r="L450" s="1228"/>
      <c r="M450" s="1223"/>
      <c r="N450" s="1223"/>
      <c r="O450" s="1244"/>
      <c r="P450" s="1223"/>
      <c r="Q450" s="1223"/>
      <c r="R450" s="1223"/>
      <c r="S450" s="1225"/>
      <c r="T450" s="1240"/>
      <c r="U450" s="250"/>
      <c r="V450" s="1400"/>
      <c r="W450" s="1232"/>
      <c r="X450" s="1233"/>
      <c r="Y450" s="1233"/>
      <c r="Z450" s="1233"/>
      <c r="AA450" s="1233"/>
      <c r="AB450" s="1235"/>
      <c r="AC450" s="1233"/>
      <c r="AD450" s="1235"/>
      <c r="AE450" s="1235"/>
      <c r="AF450" s="1235"/>
      <c r="AG450" s="1233"/>
      <c r="AH450" s="1233"/>
      <c r="AI450" s="1233"/>
      <c r="AJ450" s="1233"/>
      <c r="AK450" s="1233"/>
      <c r="AL450" s="1234">
        <f t="shared" si="23"/>
        <v>0</v>
      </c>
      <c r="AM450" s="1400"/>
      <c r="AN450" s="1237"/>
      <c r="AO450" s="1237"/>
      <c r="AP450" s="1237"/>
      <c r="AQ450" s="1237"/>
      <c r="AR450" s="1237"/>
      <c r="AS450" s="1237"/>
      <c r="AT450" s="1237"/>
      <c r="AU450" s="1237"/>
      <c r="AV450" s="1237"/>
      <c r="AW450" s="1237"/>
      <c r="AX450" s="1237"/>
      <c r="AY450" s="1237"/>
      <c r="AZ450" s="1237"/>
      <c r="BA450" s="1237"/>
      <c r="BB450" s="1237"/>
      <c r="BC450" s="1237"/>
      <c r="BD450" s="1237"/>
      <c r="BE450" s="1237"/>
      <c r="BF450" s="1237"/>
      <c r="BG450" s="1237"/>
      <c r="BH450" s="1237"/>
      <c r="BI450" s="1237"/>
      <c r="BJ450" s="1237"/>
      <c r="BK450" s="1237"/>
      <c r="BL450" s="1237"/>
      <c r="BM450" s="1237"/>
      <c r="BN450" s="1237"/>
      <c r="BO450" s="1237"/>
      <c r="BP450" s="1237"/>
      <c r="BQ450" s="1237"/>
      <c r="BR450" s="1237"/>
      <c r="BS450" s="1237"/>
      <c r="BT450" s="1237"/>
      <c r="BU450" s="1237"/>
      <c r="BV450" s="1237"/>
      <c r="BW450" s="1237"/>
      <c r="BX450" s="1237"/>
      <c r="BY450" s="1237"/>
      <c r="BZ450" s="1237"/>
      <c r="CA450" s="1237"/>
      <c r="CB450" s="1237"/>
      <c r="CC450" s="1237"/>
      <c r="CD450" s="1237"/>
      <c r="CE450" s="1237"/>
      <c r="CF450" s="1237"/>
      <c r="CG450" s="1237"/>
      <c r="CH450" s="1237"/>
      <c r="CI450" s="1237"/>
      <c r="CJ450" s="1239">
        <f t="shared" si="24"/>
        <v>0</v>
      </c>
    </row>
    <row r="451" spans="4:88">
      <c r="D451" s="1223"/>
      <c r="E451" s="1223"/>
      <c r="F451" s="1229"/>
      <c r="G451" s="1223"/>
      <c r="H451" s="1223"/>
      <c r="I451" s="1223"/>
      <c r="J451" s="1223"/>
      <c r="K451" s="1223"/>
      <c r="L451" s="1228"/>
      <c r="M451" s="1223"/>
      <c r="N451" s="1223"/>
      <c r="O451" s="1244"/>
      <c r="P451" s="1223"/>
      <c r="Q451" s="1223"/>
      <c r="R451" s="1223"/>
      <c r="S451" s="1225"/>
      <c r="T451" s="1240"/>
      <c r="U451" s="250"/>
      <c r="V451" s="1400"/>
      <c r="W451" s="1232"/>
      <c r="X451" s="1233"/>
      <c r="Y451" s="1233"/>
      <c r="Z451" s="1233"/>
      <c r="AA451" s="1233"/>
      <c r="AB451" s="1235"/>
      <c r="AC451" s="1233"/>
      <c r="AD451" s="1235"/>
      <c r="AE451" s="1235"/>
      <c r="AF451" s="1235"/>
      <c r="AG451" s="1233"/>
      <c r="AH451" s="1233"/>
      <c r="AI451" s="1233"/>
      <c r="AJ451" s="1233"/>
      <c r="AK451" s="1233"/>
      <c r="AL451" s="1234">
        <f t="shared" ref="AL451:AL483" si="25">SUM(Z451:AK451)</f>
        <v>0</v>
      </c>
      <c r="AM451" s="1400"/>
      <c r="AN451" s="1237"/>
      <c r="AO451" s="1237"/>
      <c r="AP451" s="1237"/>
      <c r="AQ451" s="1237"/>
      <c r="AR451" s="1237"/>
      <c r="AS451" s="1237"/>
      <c r="AT451" s="1237"/>
      <c r="AU451" s="1237"/>
      <c r="AV451" s="1237"/>
      <c r="AW451" s="1237"/>
      <c r="AX451" s="1237"/>
      <c r="AY451" s="1237"/>
      <c r="AZ451" s="1237"/>
      <c r="BA451" s="1237"/>
      <c r="BB451" s="1237"/>
      <c r="BC451" s="1237"/>
      <c r="BD451" s="1237"/>
      <c r="BE451" s="1237"/>
      <c r="BF451" s="1237"/>
      <c r="BG451" s="1237"/>
      <c r="BH451" s="1237"/>
      <c r="BI451" s="1237"/>
      <c r="BJ451" s="1237"/>
      <c r="BK451" s="1237"/>
      <c r="BL451" s="1237"/>
      <c r="BM451" s="1237"/>
      <c r="BN451" s="1237"/>
      <c r="BO451" s="1237"/>
      <c r="BP451" s="1237"/>
      <c r="BQ451" s="1237"/>
      <c r="BR451" s="1237"/>
      <c r="BS451" s="1237"/>
      <c r="BT451" s="1237"/>
      <c r="BU451" s="1237"/>
      <c r="BV451" s="1237"/>
      <c r="BW451" s="1237"/>
      <c r="BX451" s="1237"/>
      <c r="BY451" s="1237"/>
      <c r="BZ451" s="1237"/>
      <c r="CA451" s="1237"/>
      <c r="CB451" s="1237"/>
      <c r="CC451" s="1237"/>
      <c r="CD451" s="1237"/>
      <c r="CE451" s="1237"/>
      <c r="CF451" s="1237"/>
      <c r="CG451" s="1237"/>
      <c r="CH451" s="1237"/>
      <c r="CI451" s="1237"/>
      <c r="CJ451" s="1239">
        <f t="shared" ref="CJ451:CJ483" si="26">SUM(AQ451:CI451)</f>
        <v>0</v>
      </c>
    </row>
    <row r="452" spans="4:88">
      <c r="D452" s="1223"/>
      <c r="E452" s="1223"/>
      <c r="F452" s="1229"/>
      <c r="G452" s="1223"/>
      <c r="H452" s="1223"/>
      <c r="I452" s="1223"/>
      <c r="J452" s="1223"/>
      <c r="K452" s="1223"/>
      <c r="L452" s="1228"/>
      <c r="M452" s="1223"/>
      <c r="N452" s="1223"/>
      <c r="O452" s="1244"/>
      <c r="P452" s="1223"/>
      <c r="Q452" s="1223"/>
      <c r="R452" s="1223"/>
      <c r="S452" s="1225"/>
      <c r="T452" s="1240"/>
      <c r="U452" s="250"/>
      <c r="V452" s="1400"/>
      <c r="W452" s="1232"/>
      <c r="X452" s="1233"/>
      <c r="Y452" s="1233"/>
      <c r="Z452" s="1233"/>
      <c r="AA452" s="1233"/>
      <c r="AB452" s="1235"/>
      <c r="AC452" s="1233"/>
      <c r="AD452" s="1235"/>
      <c r="AE452" s="1235"/>
      <c r="AF452" s="1235"/>
      <c r="AG452" s="1233"/>
      <c r="AH452" s="1233"/>
      <c r="AI452" s="1233"/>
      <c r="AJ452" s="1233"/>
      <c r="AK452" s="1233"/>
      <c r="AL452" s="1234">
        <f t="shared" si="25"/>
        <v>0</v>
      </c>
      <c r="AM452" s="1400"/>
      <c r="AN452" s="1237"/>
      <c r="AO452" s="1237"/>
      <c r="AP452" s="1237"/>
      <c r="AQ452" s="1237"/>
      <c r="AR452" s="1237"/>
      <c r="AS452" s="1237"/>
      <c r="AT452" s="1237"/>
      <c r="AU452" s="1237"/>
      <c r="AV452" s="1237"/>
      <c r="AW452" s="1237"/>
      <c r="AX452" s="1237"/>
      <c r="AY452" s="1237"/>
      <c r="AZ452" s="1237"/>
      <c r="BA452" s="1237"/>
      <c r="BB452" s="1237"/>
      <c r="BC452" s="1237"/>
      <c r="BD452" s="1237"/>
      <c r="BE452" s="1237"/>
      <c r="BF452" s="1237"/>
      <c r="BG452" s="1237"/>
      <c r="BH452" s="1237"/>
      <c r="BI452" s="1237"/>
      <c r="BJ452" s="1237"/>
      <c r="BK452" s="1237"/>
      <c r="BL452" s="1237"/>
      <c r="BM452" s="1237"/>
      <c r="BN452" s="1237"/>
      <c r="BO452" s="1237"/>
      <c r="BP452" s="1237"/>
      <c r="BQ452" s="1237"/>
      <c r="BR452" s="1237"/>
      <c r="BS452" s="1237"/>
      <c r="BT452" s="1237"/>
      <c r="BU452" s="1237"/>
      <c r="BV452" s="1237"/>
      <c r="BW452" s="1237"/>
      <c r="BX452" s="1237"/>
      <c r="BY452" s="1237"/>
      <c r="BZ452" s="1237"/>
      <c r="CA452" s="1237"/>
      <c r="CB452" s="1237"/>
      <c r="CC452" s="1237"/>
      <c r="CD452" s="1237"/>
      <c r="CE452" s="1237"/>
      <c r="CF452" s="1237"/>
      <c r="CG452" s="1237"/>
      <c r="CH452" s="1237"/>
      <c r="CI452" s="1237"/>
      <c r="CJ452" s="1239">
        <f t="shared" si="26"/>
        <v>0</v>
      </c>
    </row>
    <row r="453" spans="4:88">
      <c r="D453" s="1223"/>
      <c r="E453" s="1223"/>
      <c r="F453" s="1229"/>
      <c r="G453" s="1223"/>
      <c r="H453" s="1223"/>
      <c r="I453" s="1223"/>
      <c r="J453" s="1223"/>
      <c r="K453" s="1223"/>
      <c r="L453" s="1228"/>
      <c r="M453" s="1223"/>
      <c r="N453" s="1223"/>
      <c r="O453" s="1244"/>
      <c r="P453" s="1223"/>
      <c r="Q453" s="1223"/>
      <c r="R453" s="1223"/>
      <c r="S453" s="1225"/>
      <c r="T453" s="1240"/>
      <c r="U453" s="250"/>
      <c r="V453" s="1400"/>
      <c r="W453" s="1232"/>
      <c r="X453" s="1233"/>
      <c r="Y453" s="1233"/>
      <c r="Z453" s="1233"/>
      <c r="AA453" s="1233"/>
      <c r="AB453" s="1235"/>
      <c r="AC453" s="1233"/>
      <c r="AD453" s="1235"/>
      <c r="AE453" s="1235"/>
      <c r="AF453" s="1235"/>
      <c r="AG453" s="1233"/>
      <c r="AH453" s="1233"/>
      <c r="AI453" s="1233"/>
      <c r="AJ453" s="1233"/>
      <c r="AK453" s="1233"/>
      <c r="AL453" s="1234">
        <f t="shared" si="25"/>
        <v>0</v>
      </c>
      <c r="AM453" s="1400"/>
      <c r="AN453" s="1237"/>
      <c r="AO453" s="1237"/>
      <c r="AP453" s="1237"/>
      <c r="AQ453" s="1237"/>
      <c r="AR453" s="1237"/>
      <c r="AS453" s="1237"/>
      <c r="AT453" s="1237"/>
      <c r="AU453" s="1237"/>
      <c r="AV453" s="1237"/>
      <c r="AW453" s="1237"/>
      <c r="AX453" s="1237"/>
      <c r="AY453" s="1237"/>
      <c r="AZ453" s="1237"/>
      <c r="BA453" s="1237"/>
      <c r="BB453" s="1237"/>
      <c r="BC453" s="1237"/>
      <c r="BD453" s="1237"/>
      <c r="BE453" s="1237"/>
      <c r="BF453" s="1237"/>
      <c r="BG453" s="1237"/>
      <c r="BH453" s="1237"/>
      <c r="BI453" s="1237"/>
      <c r="BJ453" s="1237"/>
      <c r="BK453" s="1237"/>
      <c r="BL453" s="1237"/>
      <c r="BM453" s="1237"/>
      <c r="BN453" s="1237"/>
      <c r="BO453" s="1237"/>
      <c r="BP453" s="1237"/>
      <c r="BQ453" s="1237"/>
      <c r="BR453" s="1237"/>
      <c r="BS453" s="1237"/>
      <c r="BT453" s="1237"/>
      <c r="BU453" s="1237"/>
      <c r="BV453" s="1237"/>
      <c r="BW453" s="1237"/>
      <c r="BX453" s="1237"/>
      <c r="BY453" s="1237"/>
      <c r="BZ453" s="1237"/>
      <c r="CA453" s="1237"/>
      <c r="CB453" s="1237"/>
      <c r="CC453" s="1237"/>
      <c r="CD453" s="1237"/>
      <c r="CE453" s="1237"/>
      <c r="CF453" s="1237"/>
      <c r="CG453" s="1237"/>
      <c r="CH453" s="1237"/>
      <c r="CI453" s="1237"/>
      <c r="CJ453" s="1239">
        <f t="shared" si="26"/>
        <v>0</v>
      </c>
    </row>
    <row r="454" spans="4:88">
      <c r="D454" s="1223"/>
      <c r="E454" s="1223"/>
      <c r="F454" s="1229"/>
      <c r="G454" s="1223"/>
      <c r="H454" s="1223"/>
      <c r="I454" s="1223"/>
      <c r="J454" s="1223"/>
      <c r="K454" s="1223"/>
      <c r="L454" s="1228"/>
      <c r="M454" s="1223"/>
      <c r="N454" s="1223"/>
      <c r="O454" s="1244"/>
      <c r="P454" s="1223"/>
      <c r="Q454" s="1223"/>
      <c r="R454" s="1223"/>
      <c r="S454" s="1225"/>
      <c r="T454" s="1240"/>
      <c r="U454" s="250"/>
      <c r="V454" s="1400"/>
      <c r="W454" s="1232"/>
      <c r="X454" s="1233"/>
      <c r="Y454" s="1233"/>
      <c r="Z454" s="1233"/>
      <c r="AA454" s="1233"/>
      <c r="AB454" s="1235"/>
      <c r="AC454" s="1233"/>
      <c r="AD454" s="1235"/>
      <c r="AE454" s="1235"/>
      <c r="AF454" s="1235"/>
      <c r="AG454" s="1233"/>
      <c r="AH454" s="1233"/>
      <c r="AI454" s="1233"/>
      <c r="AJ454" s="1233"/>
      <c r="AK454" s="1233"/>
      <c r="AL454" s="1234">
        <f t="shared" si="25"/>
        <v>0</v>
      </c>
      <c r="AM454" s="1400"/>
      <c r="AN454" s="1237"/>
      <c r="AO454" s="1237"/>
      <c r="AP454" s="1237"/>
      <c r="AQ454" s="1237"/>
      <c r="AR454" s="1237"/>
      <c r="AS454" s="1237"/>
      <c r="AT454" s="1237"/>
      <c r="AU454" s="1237"/>
      <c r="AV454" s="1237"/>
      <c r="AW454" s="1237"/>
      <c r="AX454" s="1237"/>
      <c r="AY454" s="1237"/>
      <c r="AZ454" s="1237"/>
      <c r="BA454" s="1237"/>
      <c r="BB454" s="1237"/>
      <c r="BC454" s="1237"/>
      <c r="BD454" s="1237"/>
      <c r="BE454" s="1237"/>
      <c r="BF454" s="1237"/>
      <c r="BG454" s="1237"/>
      <c r="BH454" s="1237"/>
      <c r="BI454" s="1237"/>
      <c r="BJ454" s="1237"/>
      <c r="BK454" s="1237"/>
      <c r="BL454" s="1237"/>
      <c r="BM454" s="1237"/>
      <c r="BN454" s="1237"/>
      <c r="BO454" s="1237"/>
      <c r="BP454" s="1237"/>
      <c r="BQ454" s="1237"/>
      <c r="BR454" s="1237"/>
      <c r="BS454" s="1237"/>
      <c r="BT454" s="1237"/>
      <c r="BU454" s="1237"/>
      <c r="BV454" s="1237"/>
      <c r="BW454" s="1237"/>
      <c r="BX454" s="1237"/>
      <c r="BY454" s="1237"/>
      <c r="BZ454" s="1237"/>
      <c r="CA454" s="1237"/>
      <c r="CB454" s="1237"/>
      <c r="CC454" s="1237"/>
      <c r="CD454" s="1237"/>
      <c r="CE454" s="1237"/>
      <c r="CF454" s="1237"/>
      <c r="CG454" s="1237"/>
      <c r="CH454" s="1237"/>
      <c r="CI454" s="1237"/>
      <c r="CJ454" s="1239">
        <f t="shared" si="26"/>
        <v>0</v>
      </c>
    </row>
    <row r="455" spans="4:88">
      <c r="D455" s="1223"/>
      <c r="E455" s="1223"/>
      <c r="F455" s="1229"/>
      <c r="G455" s="1223"/>
      <c r="H455" s="1223"/>
      <c r="I455" s="1223"/>
      <c r="J455" s="1223"/>
      <c r="K455" s="1223"/>
      <c r="L455" s="1228"/>
      <c r="M455" s="1223"/>
      <c r="N455" s="1223"/>
      <c r="O455" s="1244"/>
      <c r="P455" s="1223"/>
      <c r="Q455" s="1223"/>
      <c r="R455" s="1223"/>
      <c r="S455" s="1225"/>
      <c r="T455" s="1240"/>
      <c r="U455" s="250"/>
      <c r="V455" s="1400"/>
      <c r="W455" s="1232"/>
      <c r="X455" s="1233"/>
      <c r="Y455" s="1233"/>
      <c r="Z455" s="1233"/>
      <c r="AA455" s="1233"/>
      <c r="AB455" s="1235"/>
      <c r="AC455" s="1233"/>
      <c r="AD455" s="1235"/>
      <c r="AE455" s="1235"/>
      <c r="AF455" s="1235"/>
      <c r="AG455" s="1233"/>
      <c r="AH455" s="1233"/>
      <c r="AI455" s="1233"/>
      <c r="AJ455" s="1233"/>
      <c r="AK455" s="1233"/>
      <c r="AL455" s="1234">
        <f t="shared" si="25"/>
        <v>0</v>
      </c>
      <c r="AM455" s="1400"/>
      <c r="AN455" s="1237"/>
      <c r="AO455" s="1237"/>
      <c r="AP455" s="1237"/>
      <c r="AQ455" s="1237"/>
      <c r="AR455" s="1237"/>
      <c r="AS455" s="1237"/>
      <c r="AT455" s="1237"/>
      <c r="AU455" s="1237"/>
      <c r="AV455" s="1237"/>
      <c r="AW455" s="1237"/>
      <c r="AX455" s="1237"/>
      <c r="AY455" s="1237"/>
      <c r="AZ455" s="1237"/>
      <c r="BA455" s="1237"/>
      <c r="BB455" s="1237"/>
      <c r="BC455" s="1237"/>
      <c r="BD455" s="1237"/>
      <c r="BE455" s="1237"/>
      <c r="BF455" s="1237"/>
      <c r="BG455" s="1237"/>
      <c r="BH455" s="1237"/>
      <c r="BI455" s="1237"/>
      <c r="BJ455" s="1237"/>
      <c r="BK455" s="1237"/>
      <c r="BL455" s="1237"/>
      <c r="BM455" s="1237"/>
      <c r="BN455" s="1237"/>
      <c r="BO455" s="1237"/>
      <c r="BP455" s="1237"/>
      <c r="BQ455" s="1237"/>
      <c r="BR455" s="1237"/>
      <c r="BS455" s="1237"/>
      <c r="BT455" s="1237"/>
      <c r="BU455" s="1237"/>
      <c r="BV455" s="1237"/>
      <c r="BW455" s="1237"/>
      <c r="BX455" s="1237"/>
      <c r="BY455" s="1237"/>
      <c r="BZ455" s="1237"/>
      <c r="CA455" s="1237"/>
      <c r="CB455" s="1237"/>
      <c r="CC455" s="1237"/>
      <c r="CD455" s="1237"/>
      <c r="CE455" s="1237"/>
      <c r="CF455" s="1237"/>
      <c r="CG455" s="1237"/>
      <c r="CH455" s="1237"/>
      <c r="CI455" s="1237"/>
      <c r="CJ455" s="1239">
        <f t="shared" si="26"/>
        <v>0</v>
      </c>
    </row>
    <row r="456" spans="4:88">
      <c r="D456" s="1223"/>
      <c r="E456" s="1223"/>
      <c r="F456" s="1229"/>
      <c r="G456" s="1223"/>
      <c r="H456" s="1223"/>
      <c r="I456" s="1223"/>
      <c r="J456" s="1223"/>
      <c r="K456" s="1223"/>
      <c r="L456" s="1228"/>
      <c r="M456" s="1223"/>
      <c r="N456" s="1223"/>
      <c r="O456" s="1244"/>
      <c r="P456" s="1223"/>
      <c r="Q456" s="1223"/>
      <c r="R456" s="1223"/>
      <c r="S456" s="1225"/>
      <c r="T456" s="1240"/>
      <c r="U456" s="250"/>
      <c r="V456" s="1400"/>
      <c r="W456" s="1232"/>
      <c r="X456" s="1233"/>
      <c r="Y456" s="1233"/>
      <c r="Z456" s="1233"/>
      <c r="AA456" s="1233"/>
      <c r="AB456" s="1235"/>
      <c r="AC456" s="1233"/>
      <c r="AD456" s="1235"/>
      <c r="AE456" s="1235"/>
      <c r="AF456" s="1235"/>
      <c r="AG456" s="1233"/>
      <c r="AH456" s="1233"/>
      <c r="AI456" s="1233"/>
      <c r="AJ456" s="1233"/>
      <c r="AK456" s="1233"/>
      <c r="AL456" s="1234">
        <f t="shared" si="25"/>
        <v>0</v>
      </c>
      <c r="AM456" s="1400"/>
      <c r="AN456" s="1237"/>
      <c r="AO456" s="1237"/>
      <c r="AP456" s="1237"/>
      <c r="AQ456" s="1237"/>
      <c r="AR456" s="1237"/>
      <c r="AS456" s="1237"/>
      <c r="AT456" s="1237"/>
      <c r="AU456" s="1237"/>
      <c r="AV456" s="1237"/>
      <c r="AW456" s="1237"/>
      <c r="AX456" s="1237"/>
      <c r="AY456" s="1237"/>
      <c r="AZ456" s="1237"/>
      <c r="BA456" s="1237"/>
      <c r="BB456" s="1237"/>
      <c r="BC456" s="1237"/>
      <c r="BD456" s="1237"/>
      <c r="BE456" s="1237"/>
      <c r="BF456" s="1237"/>
      <c r="BG456" s="1237"/>
      <c r="BH456" s="1237"/>
      <c r="BI456" s="1237"/>
      <c r="BJ456" s="1237"/>
      <c r="BK456" s="1237"/>
      <c r="BL456" s="1237"/>
      <c r="BM456" s="1237"/>
      <c r="BN456" s="1237"/>
      <c r="BO456" s="1237"/>
      <c r="BP456" s="1237"/>
      <c r="BQ456" s="1237"/>
      <c r="BR456" s="1237"/>
      <c r="BS456" s="1237"/>
      <c r="BT456" s="1237"/>
      <c r="BU456" s="1237"/>
      <c r="BV456" s="1237"/>
      <c r="BW456" s="1237"/>
      <c r="BX456" s="1237"/>
      <c r="BY456" s="1237"/>
      <c r="BZ456" s="1237"/>
      <c r="CA456" s="1237"/>
      <c r="CB456" s="1237"/>
      <c r="CC456" s="1237"/>
      <c r="CD456" s="1237"/>
      <c r="CE456" s="1237"/>
      <c r="CF456" s="1237"/>
      <c r="CG456" s="1237"/>
      <c r="CH456" s="1237"/>
      <c r="CI456" s="1237"/>
      <c r="CJ456" s="1239">
        <f t="shared" si="26"/>
        <v>0</v>
      </c>
    </row>
    <row r="457" spans="4:88">
      <c r="D457" s="1223"/>
      <c r="E457" s="1223"/>
      <c r="F457" s="1229"/>
      <c r="G457" s="1223"/>
      <c r="H457" s="1223"/>
      <c r="I457" s="1223"/>
      <c r="J457" s="1223"/>
      <c r="K457" s="1223"/>
      <c r="L457" s="1228"/>
      <c r="M457" s="1223"/>
      <c r="N457" s="1223"/>
      <c r="O457" s="1244"/>
      <c r="P457" s="1223"/>
      <c r="Q457" s="1223"/>
      <c r="R457" s="1223"/>
      <c r="S457" s="1225"/>
      <c r="T457" s="1240"/>
      <c r="U457" s="250"/>
      <c r="V457" s="1400"/>
      <c r="W457" s="1232"/>
      <c r="X457" s="1233"/>
      <c r="Y457" s="1233"/>
      <c r="Z457" s="1233"/>
      <c r="AA457" s="1233"/>
      <c r="AB457" s="1235"/>
      <c r="AC457" s="1233"/>
      <c r="AD457" s="1235"/>
      <c r="AE457" s="1235"/>
      <c r="AF457" s="1235"/>
      <c r="AG457" s="1233"/>
      <c r="AH457" s="1233"/>
      <c r="AI457" s="1233"/>
      <c r="AJ457" s="1233"/>
      <c r="AK457" s="1233"/>
      <c r="AL457" s="1234">
        <f t="shared" si="25"/>
        <v>0</v>
      </c>
      <c r="AM457" s="1400"/>
      <c r="AN457" s="1237"/>
      <c r="AO457" s="1237"/>
      <c r="AP457" s="1237"/>
      <c r="AQ457" s="1237"/>
      <c r="AR457" s="1237"/>
      <c r="AS457" s="1237"/>
      <c r="AT457" s="1237"/>
      <c r="AU457" s="1237"/>
      <c r="AV457" s="1237"/>
      <c r="AW457" s="1237"/>
      <c r="AX457" s="1237"/>
      <c r="AY457" s="1237"/>
      <c r="AZ457" s="1237"/>
      <c r="BA457" s="1237"/>
      <c r="BB457" s="1237"/>
      <c r="BC457" s="1237"/>
      <c r="BD457" s="1237"/>
      <c r="BE457" s="1237"/>
      <c r="BF457" s="1237"/>
      <c r="BG457" s="1237"/>
      <c r="BH457" s="1237"/>
      <c r="BI457" s="1237"/>
      <c r="BJ457" s="1237"/>
      <c r="BK457" s="1237"/>
      <c r="BL457" s="1237"/>
      <c r="BM457" s="1237"/>
      <c r="BN457" s="1237"/>
      <c r="BO457" s="1237"/>
      <c r="BP457" s="1237"/>
      <c r="BQ457" s="1237"/>
      <c r="BR457" s="1237"/>
      <c r="BS457" s="1237"/>
      <c r="BT457" s="1237"/>
      <c r="BU457" s="1237"/>
      <c r="BV457" s="1237"/>
      <c r="BW457" s="1237"/>
      <c r="BX457" s="1237"/>
      <c r="BY457" s="1237"/>
      <c r="BZ457" s="1237"/>
      <c r="CA457" s="1237"/>
      <c r="CB457" s="1237"/>
      <c r="CC457" s="1237"/>
      <c r="CD457" s="1237"/>
      <c r="CE457" s="1237"/>
      <c r="CF457" s="1237"/>
      <c r="CG457" s="1237"/>
      <c r="CH457" s="1237"/>
      <c r="CI457" s="1237"/>
      <c r="CJ457" s="1239">
        <f t="shared" si="26"/>
        <v>0</v>
      </c>
    </row>
    <row r="458" spans="4:88">
      <c r="D458" s="1223"/>
      <c r="E458" s="1223"/>
      <c r="F458" s="1229"/>
      <c r="G458" s="1223"/>
      <c r="H458" s="1223"/>
      <c r="I458" s="1223"/>
      <c r="J458" s="1223"/>
      <c r="K458" s="1223"/>
      <c r="L458" s="1228"/>
      <c r="M458" s="1223"/>
      <c r="N458" s="1223"/>
      <c r="O458" s="1244"/>
      <c r="P458" s="1223"/>
      <c r="Q458" s="1223"/>
      <c r="R458" s="1223"/>
      <c r="S458" s="1225"/>
      <c r="T458" s="1240"/>
      <c r="U458" s="250"/>
      <c r="V458" s="1400"/>
      <c r="W458" s="1232"/>
      <c r="X458" s="1233"/>
      <c r="Y458" s="1233"/>
      <c r="Z458" s="1233"/>
      <c r="AA458" s="1233"/>
      <c r="AB458" s="1235"/>
      <c r="AC458" s="1233"/>
      <c r="AD458" s="1235"/>
      <c r="AE458" s="1235"/>
      <c r="AF458" s="1235"/>
      <c r="AG458" s="1233"/>
      <c r="AH458" s="1233"/>
      <c r="AI458" s="1233"/>
      <c r="AJ458" s="1233"/>
      <c r="AK458" s="1233"/>
      <c r="AL458" s="1234">
        <f t="shared" si="25"/>
        <v>0</v>
      </c>
      <c r="AM458" s="1400"/>
      <c r="AN458" s="1237"/>
      <c r="AO458" s="1237"/>
      <c r="AP458" s="1237"/>
      <c r="AQ458" s="1237"/>
      <c r="AR458" s="1237"/>
      <c r="AS458" s="1237"/>
      <c r="AT458" s="1237"/>
      <c r="AU458" s="1237"/>
      <c r="AV458" s="1237"/>
      <c r="AW458" s="1237"/>
      <c r="AX458" s="1237"/>
      <c r="AY458" s="1237"/>
      <c r="AZ458" s="1237"/>
      <c r="BA458" s="1237"/>
      <c r="BB458" s="1237"/>
      <c r="BC458" s="1237"/>
      <c r="BD458" s="1237"/>
      <c r="BE458" s="1237"/>
      <c r="BF458" s="1237"/>
      <c r="BG458" s="1237"/>
      <c r="BH458" s="1237"/>
      <c r="BI458" s="1237"/>
      <c r="BJ458" s="1237"/>
      <c r="BK458" s="1237"/>
      <c r="BL458" s="1237"/>
      <c r="BM458" s="1237"/>
      <c r="BN458" s="1237"/>
      <c r="BO458" s="1237"/>
      <c r="BP458" s="1237"/>
      <c r="BQ458" s="1237"/>
      <c r="BR458" s="1237"/>
      <c r="BS458" s="1237"/>
      <c r="BT458" s="1237"/>
      <c r="BU458" s="1237"/>
      <c r="BV458" s="1237"/>
      <c r="BW458" s="1237"/>
      <c r="BX458" s="1237"/>
      <c r="BY458" s="1237"/>
      <c r="BZ458" s="1237"/>
      <c r="CA458" s="1237"/>
      <c r="CB458" s="1237"/>
      <c r="CC458" s="1237"/>
      <c r="CD458" s="1237"/>
      <c r="CE458" s="1237"/>
      <c r="CF458" s="1237"/>
      <c r="CG458" s="1237"/>
      <c r="CH458" s="1237"/>
      <c r="CI458" s="1237"/>
      <c r="CJ458" s="1239">
        <f t="shared" si="26"/>
        <v>0</v>
      </c>
    </row>
    <row r="459" spans="4:88">
      <c r="D459" s="1223"/>
      <c r="E459" s="1223"/>
      <c r="F459" s="1229"/>
      <c r="G459" s="1223"/>
      <c r="H459" s="1223"/>
      <c r="I459" s="1223"/>
      <c r="J459" s="1223"/>
      <c r="K459" s="1223"/>
      <c r="L459" s="1228"/>
      <c r="M459" s="1223"/>
      <c r="N459" s="1223"/>
      <c r="O459" s="1244"/>
      <c r="P459" s="1223"/>
      <c r="Q459" s="1223"/>
      <c r="R459" s="1223"/>
      <c r="S459" s="1225"/>
      <c r="T459" s="1240"/>
      <c r="U459" s="250"/>
      <c r="V459" s="1400"/>
      <c r="W459" s="1232"/>
      <c r="X459" s="1233"/>
      <c r="Y459" s="1233"/>
      <c r="Z459" s="1233"/>
      <c r="AA459" s="1233"/>
      <c r="AB459" s="1235"/>
      <c r="AC459" s="1233"/>
      <c r="AD459" s="1235"/>
      <c r="AE459" s="1235"/>
      <c r="AF459" s="1235"/>
      <c r="AG459" s="1233"/>
      <c r="AH459" s="1233"/>
      <c r="AI459" s="1233"/>
      <c r="AJ459" s="1233"/>
      <c r="AK459" s="1233"/>
      <c r="AL459" s="1234">
        <f t="shared" si="25"/>
        <v>0</v>
      </c>
      <c r="AM459" s="1400"/>
      <c r="AN459" s="1237"/>
      <c r="AO459" s="1237"/>
      <c r="AP459" s="1237"/>
      <c r="AQ459" s="1237"/>
      <c r="AR459" s="1237"/>
      <c r="AS459" s="1237"/>
      <c r="AT459" s="1237"/>
      <c r="AU459" s="1237"/>
      <c r="AV459" s="1237"/>
      <c r="AW459" s="1237"/>
      <c r="AX459" s="1237"/>
      <c r="AY459" s="1237"/>
      <c r="AZ459" s="1237"/>
      <c r="BA459" s="1237"/>
      <c r="BB459" s="1237"/>
      <c r="BC459" s="1237"/>
      <c r="BD459" s="1237"/>
      <c r="BE459" s="1237"/>
      <c r="BF459" s="1237"/>
      <c r="BG459" s="1237"/>
      <c r="BH459" s="1237"/>
      <c r="BI459" s="1237"/>
      <c r="BJ459" s="1237"/>
      <c r="BK459" s="1237"/>
      <c r="BL459" s="1237"/>
      <c r="BM459" s="1237"/>
      <c r="BN459" s="1237"/>
      <c r="BO459" s="1237"/>
      <c r="BP459" s="1237"/>
      <c r="BQ459" s="1237"/>
      <c r="BR459" s="1237"/>
      <c r="BS459" s="1237"/>
      <c r="BT459" s="1237"/>
      <c r="BU459" s="1237"/>
      <c r="BV459" s="1237"/>
      <c r="BW459" s="1237"/>
      <c r="BX459" s="1237"/>
      <c r="BY459" s="1237"/>
      <c r="BZ459" s="1237"/>
      <c r="CA459" s="1237"/>
      <c r="CB459" s="1237"/>
      <c r="CC459" s="1237"/>
      <c r="CD459" s="1237"/>
      <c r="CE459" s="1237"/>
      <c r="CF459" s="1237"/>
      <c r="CG459" s="1237"/>
      <c r="CH459" s="1237"/>
      <c r="CI459" s="1237"/>
      <c r="CJ459" s="1239">
        <f t="shared" si="26"/>
        <v>0</v>
      </c>
    </row>
    <row r="460" spans="4:88">
      <c r="D460" s="1223"/>
      <c r="E460" s="1223"/>
      <c r="F460" s="1229"/>
      <c r="G460" s="1223"/>
      <c r="H460" s="1223"/>
      <c r="I460" s="1223"/>
      <c r="J460" s="1223"/>
      <c r="K460" s="1223"/>
      <c r="L460" s="1228"/>
      <c r="M460" s="1223"/>
      <c r="N460" s="1223"/>
      <c r="O460" s="1244"/>
      <c r="P460" s="1223"/>
      <c r="Q460" s="1223"/>
      <c r="R460" s="1223"/>
      <c r="S460" s="1225"/>
      <c r="T460" s="1240"/>
      <c r="U460" s="250"/>
      <c r="V460" s="1400"/>
      <c r="W460" s="1232"/>
      <c r="X460" s="1233"/>
      <c r="Y460" s="1233"/>
      <c r="Z460" s="1233"/>
      <c r="AA460" s="1233"/>
      <c r="AB460" s="1235"/>
      <c r="AC460" s="1233"/>
      <c r="AD460" s="1235"/>
      <c r="AE460" s="1235"/>
      <c r="AF460" s="1235"/>
      <c r="AG460" s="1233"/>
      <c r="AH460" s="1233"/>
      <c r="AI460" s="1233"/>
      <c r="AJ460" s="1233"/>
      <c r="AK460" s="1233"/>
      <c r="AL460" s="1234">
        <f t="shared" si="25"/>
        <v>0</v>
      </c>
      <c r="AM460" s="1400"/>
      <c r="AN460" s="1237"/>
      <c r="AO460" s="1237"/>
      <c r="AP460" s="1237"/>
      <c r="AQ460" s="1237"/>
      <c r="AR460" s="1237"/>
      <c r="AS460" s="1237"/>
      <c r="AT460" s="1237"/>
      <c r="AU460" s="1237"/>
      <c r="AV460" s="1237"/>
      <c r="AW460" s="1237"/>
      <c r="AX460" s="1237"/>
      <c r="AY460" s="1237"/>
      <c r="AZ460" s="1237"/>
      <c r="BA460" s="1237"/>
      <c r="BB460" s="1237"/>
      <c r="BC460" s="1237"/>
      <c r="BD460" s="1237"/>
      <c r="BE460" s="1237"/>
      <c r="BF460" s="1237"/>
      <c r="BG460" s="1237"/>
      <c r="BH460" s="1237"/>
      <c r="BI460" s="1237"/>
      <c r="BJ460" s="1237"/>
      <c r="BK460" s="1237"/>
      <c r="BL460" s="1237"/>
      <c r="BM460" s="1237"/>
      <c r="BN460" s="1237"/>
      <c r="BO460" s="1237"/>
      <c r="BP460" s="1237"/>
      <c r="BQ460" s="1237"/>
      <c r="BR460" s="1237"/>
      <c r="BS460" s="1237"/>
      <c r="BT460" s="1237"/>
      <c r="BU460" s="1237"/>
      <c r="BV460" s="1237"/>
      <c r="BW460" s="1237"/>
      <c r="BX460" s="1237"/>
      <c r="BY460" s="1237"/>
      <c r="BZ460" s="1237"/>
      <c r="CA460" s="1237"/>
      <c r="CB460" s="1237"/>
      <c r="CC460" s="1237"/>
      <c r="CD460" s="1237"/>
      <c r="CE460" s="1237"/>
      <c r="CF460" s="1237"/>
      <c r="CG460" s="1237"/>
      <c r="CH460" s="1237"/>
      <c r="CI460" s="1237"/>
      <c r="CJ460" s="1239">
        <f t="shared" si="26"/>
        <v>0</v>
      </c>
    </row>
    <row r="461" spans="4:88">
      <c r="D461" s="1223"/>
      <c r="E461" s="1223"/>
      <c r="F461" s="1229"/>
      <c r="G461" s="1223"/>
      <c r="H461" s="1223"/>
      <c r="I461" s="1223"/>
      <c r="J461" s="1223"/>
      <c r="K461" s="1223"/>
      <c r="L461" s="1228"/>
      <c r="M461" s="1223"/>
      <c r="N461" s="1223"/>
      <c r="O461" s="1244"/>
      <c r="P461" s="1223"/>
      <c r="Q461" s="1223"/>
      <c r="R461" s="1223"/>
      <c r="S461" s="1225"/>
      <c r="T461" s="1240"/>
      <c r="U461" s="250"/>
      <c r="V461" s="1400"/>
      <c r="W461" s="1232"/>
      <c r="X461" s="1233"/>
      <c r="Y461" s="1233"/>
      <c r="Z461" s="1233"/>
      <c r="AA461" s="1233"/>
      <c r="AB461" s="1235"/>
      <c r="AC461" s="1233"/>
      <c r="AD461" s="1235"/>
      <c r="AE461" s="1235"/>
      <c r="AF461" s="1235"/>
      <c r="AG461" s="1233"/>
      <c r="AH461" s="1233"/>
      <c r="AI461" s="1233"/>
      <c r="AJ461" s="1233"/>
      <c r="AK461" s="1233"/>
      <c r="AL461" s="1234">
        <f t="shared" si="25"/>
        <v>0</v>
      </c>
      <c r="AM461" s="1400"/>
      <c r="AN461" s="1237"/>
      <c r="AO461" s="1237"/>
      <c r="AP461" s="1237"/>
      <c r="AQ461" s="1237"/>
      <c r="AR461" s="1237"/>
      <c r="AS461" s="1237"/>
      <c r="AT461" s="1237"/>
      <c r="AU461" s="1237"/>
      <c r="AV461" s="1237"/>
      <c r="AW461" s="1237"/>
      <c r="AX461" s="1237"/>
      <c r="AY461" s="1237"/>
      <c r="AZ461" s="1237"/>
      <c r="BA461" s="1237"/>
      <c r="BB461" s="1237"/>
      <c r="BC461" s="1237"/>
      <c r="BD461" s="1237"/>
      <c r="BE461" s="1237"/>
      <c r="BF461" s="1237"/>
      <c r="BG461" s="1237"/>
      <c r="BH461" s="1237"/>
      <c r="BI461" s="1237"/>
      <c r="BJ461" s="1237"/>
      <c r="BK461" s="1237"/>
      <c r="BL461" s="1237"/>
      <c r="BM461" s="1237"/>
      <c r="BN461" s="1237"/>
      <c r="BO461" s="1237"/>
      <c r="BP461" s="1237"/>
      <c r="BQ461" s="1237"/>
      <c r="BR461" s="1237"/>
      <c r="BS461" s="1237"/>
      <c r="BT461" s="1237"/>
      <c r="BU461" s="1237"/>
      <c r="BV461" s="1237"/>
      <c r="BW461" s="1237"/>
      <c r="BX461" s="1237"/>
      <c r="BY461" s="1237"/>
      <c r="BZ461" s="1237"/>
      <c r="CA461" s="1237"/>
      <c r="CB461" s="1237"/>
      <c r="CC461" s="1237"/>
      <c r="CD461" s="1237"/>
      <c r="CE461" s="1237"/>
      <c r="CF461" s="1237"/>
      <c r="CG461" s="1237"/>
      <c r="CH461" s="1237"/>
      <c r="CI461" s="1237"/>
      <c r="CJ461" s="1239">
        <f t="shared" si="26"/>
        <v>0</v>
      </c>
    </row>
    <row r="462" spans="4:88">
      <c r="D462" s="1223"/>
      <c r="E462" s="1223"/>
      <c r="F462" s="1229"/>
      <c r="G462" s="1223"/>
      <c r="H462" s="1223"/>
      <c r="I462" s="1223"/>
      <c r="J462" s="1223"/>
      <c r="K462" s="1223"/>
      <c r="L462" s="1228"/>
      <c r="M462" s="1223"/>
      <c r="N462" s="1223"/>
      <c r="O462" s="1244"/>
      <c r="P462" s="1223"/>
      <c r="Q462" s="1223"/>
      <c r="R462" s="1223"/>
      <c r="S462" s="1225"/>
      <c r="T462" s="1240"/>
      <c r="U462" s="250"/>
      <c r="V462" s="1400"/>
      <c r="W462" s="1232"/>
      <c r="X462" s="1233"/>
      <c r="Y462" s="1233"/>
      <c r="Z462" s="1233"/>
      <c r="AA462" s="1233"/>
      <c r="AB462" s="1235"/>
      <c r="AC462" s="1233"/>
      <c r="AD462" s="1235"/>
      <c r="AE462" s="1235"/>
      <c r="AF462" s="1235"/>
      <c r="AG462" s="1233"/>
      <c r="AH462" s="1233"/>
      <c r="AI462" s="1233"/>
      <c r="AJ462" s="1233"/>
      <c r="AK462" s="1233"/>
      <c r="AL462" s="1234">
        <f t="shared" si="25"/>
        <v>0</v>
      </c>
      <c r="AM462" s="1400"/>
      <c r="AN462" s="1237"/>
      <c r="AO462" s="1237"/>
      <c r="AP462" s="1237"/>
      <c r="AQ462" s="1237"/>
      <c r="AR462" s="1237"/>
      <c r="AS462" s="1237"/>
      <c r="AT462" s="1237"/>
      <c r="AU462" s="1237"/>
      <c r="AV462" s="1237"/>
      <c r="AW462" s="1237"/>
      <c r="AX462" s="1237"/>
      <c r="AY462" s="1237"/>
      <c r="AZ462" s="1237"/>
      <c r="BA462" s="1237"/>
      <c r="BB462" s="1237"/>
      <c r="BC462" s="1237"/>
      <c r="BD462" s="1237"/>
      <c r="BE462" s="1237"/>
      <c r="BF462" s="1237"/>
      <c r="BG462" s="1237"/>
      <c r="BH462" s="1237"/>
      <c r="BI462" s="1237"/>
      <c r="BJ462" s="1237"/>
      <c r="BK462" s="1237"/>
      <c r="BL462" s="1237"/>
      <c r="BM462" s="1237"/>
      <c r="BN462" s="1237"/>
      <c r="BO462" s="1237"/>
      <c r="BP462" s="1237"/>
      <c r="BQ462" s="1237"/>
      <c r="BR462" s="1237"/>
      <c r="BS462" s="1237"/>
      <c r="BT462" s="1237"/>
      <c r="BU462" s="1237"/>
      <c r="BV462" s="1237"/>
      <c r="BW462" s="1237"/>
      <c r="BX462" s="1237"/>
      <c r="BY462" s="1237"/>
      <c r="BZ462" s="1237"/>
      <c r="CA462" s="1237"/>
      <c r="CB462" s="1237"/>
      <c r="CC462" s="1237"/>
      <c r="CD462" s="1237"/>
      <c r="CE462" s="1237"/>
      <c r="CF462" s="1237"/>
      <c r="CG462" s="1237"/>
      <c r="CH462" s="1237"/>
      <c r="CI462" s="1237"/>
      <c r="CJ462" s="1239">
        <f t="shared" si="26"/>
        <v>0</v>
      </c>
    </row>
    <row r="463" spans="4:88">
      <c r="D463" s="1223"/>
      <c r="E463" s="1223"/>
      <c r="F463" s="1229"/>
      <c r="G463" s="1223"/>
      <c r="H463" s="1223"/>
      <c r="I463" s="1223"/>
      <c r="J463" s="1223"/>
      <c r="K463" s="1223"/>
      <c r="L463" s="1228"/>
      <c r="M463" s="1223"/>
      <c r="N463" s="1223"/>
      <c r="O463" s="1244"/>
      <c r="P463" s="1223"/>
      <c r="Q463" s="1223"/>
      <c r="R463" s="1223"/>
      <c r="S463" s="1225"/>
      <c r="T463" s="1240"/>
      <c r="U463" s="250"/>
      <c r="V463" s="1400"/>
      <c r="W463" s="1232"/>
      <c r="X463" s="1233"/>
      <c r="Y463" s="1233"/>
      <c r="Z463" s="1233"/>
      <c r="AA463" s="1233"/>
      <c r="AB463" s="1235"/>
      <c r="AC463" s="1233"/>
      <c r="AD463" s="1235"/>
      <c r="AE463" s="1235"/>
      <c r="AF463" s="1235"/>
      <c r="AG463" s="1233"/>
      <c r="AH463" s="1233"/>
      <c r="AI463" s="1233"/>
      <c r="AJ463" s="1233"/>
      <c r="AK463" s="1233"/>
      <c r="AL463" s="1234">
        <f t="shared" si="25"/>
        <v>0</v>
      </c>
      <c r="AM463" s="1400"/>
      <c r="AN463" s="1237"/>
      <c r="AO463" s="1237"/>
      <c r="AP463" s="1237"/>
      <c r="AQ463" s="1237"/>
      <c r="AR463" s="1237"/>
      <c r="AS463" s="1237"/>
      <c r="AT463" s="1237"/>
      <c r="AU463" s="1237"/>
      <c r="AV463" s="1237"/>
      <c r="AW463" s="1237"/>
      <c r="AX463" s="1237"/>
      <c r="AY463" s="1237"/>
      <c r="AZ463" s="1237"/>
      <c r="BA463" s="1237"/>
      <c r="BB463" s="1237"/>
      <c r="BC463" s="1237"/>
      <c r="BD463" s="1237"/>
      <c r="BE463" s="1237"/>
      <c r="BF463" s="1237"/>
      <c r="BG463" s="1237"/>
      <c r="BH463" s="1237"/>
      <c r="BI463" s="1237"/>
      <c r="BJ463" s="1237"/>
      <c r="BK463" s="1237"/>
      <c r="BL463" s="1237"/>
      <c r="BM463" s="1237"/>
      <c r="BN463" s="1237"/>
      <c r="BO463" s="1237"/>
      <c r="BP463" s="1237"/>
      <c r="BQ463" s="1237"/>
      <c r="BR463" s="1237"/>
      <c r="BS463" s="1237"/>
      <c r="BT463" s="1237"/>
      <c r="BU463" s="1237"/>
      <c r="BV463" s="1237"/>
      <c r="BW463" s="1237"/>
      <c r="BX463" s="1237"/>
      <c r="BY463" s="1237"/>
      <c r="BZ463" s="1237"/>
      <c r="CA463" s="1237"/>
      <c r="CB463" s="1237"/>
      <c r="CC463" s="1237"/>
      <c r="CD463" s="1237"/>
      <c r="CE463" s="1237"/>
      <c r="CF463" s="1237"/>
      <c r="CG463" s="1237"/>
      <c r="CH463" s="1237"/>
      <c r="CI463" s="1237"/>
      <c r="CJ463" s="1239">
        <f t="shared" si="26"/>
        <v>0</v>
      </c>
    </row>
    <row r="464" spans="4:88">
      <c r="D464" s="1223"/>
      <c r="E464" s="1223"/>
      <c r="F464" s="1229"/>
      <c r="G464" s="1223"/>
      <c r="H464" s="1223"/>
      <c r="I464" s="1223"/>
      <c r="J464" s="1223"/>
      <c r="K464" s="1223"/>
      <c r="L464" s="1228"/>
      <c r="M464" s="1223"/>
      <c r="N464" s="1223"/>
      <c r="O464" s="1244"/>
      <c r="P464" s="1223"/>
      <c r="Q464" s="1223"/>
      <c r="R464" s="1223"/>
      <c r="S464" s="1225"/>
      <c r="T464" s="1240"/>
      <c r="U464" s="250"/>
      <c r="V464" s="1400"/>
      <c r="W464" s="1232"/>
      <c r="X464" s="1233"/>
      <c r="Y464" s="1233"/>
      <c r="Z464" s="1233"/>
      <c r="AA464" s="1233"/>
      <c r="AB464" s="1235"/>
      <c r="AC464" s="1233"/>
      <c r="AD464" s="1235"/>
      <c r="AE464" s="1235"/>
      <c r="AF464" s="1235"/>
      <c r="AG464" s="1233"/>
      <c r="AH464" s="1233"/>
      <c r="AI464" s="1233"/>
      <c r="AJ464" s="1233"/>
      <c r="AK464" s="1233"/>
      <c r="AL464" s="1234">
        <f t="shared" si="25"/>
        <v>0</v>
      </c>
      <c r="AM464" s="1400"/>
      <c r="AN464" s="1237"/>
      <c r="AO464" s="1237"/>
      <c r="AP464" s="1237"/>
      <c r="AQ464" s="1237"/>
      <c r="AR464" s="1237"/>
      <c r="AS464" s="1237"/>
      <c r="AT464" s="1237"/>
      <c r="AU464" s="1237"/>
      <c r="AV464" s="1237"/>
      <c r="AW464" s="1237"/>
      <c r="AX464" s="1237"/>
      <c r="AY464" s="1237"/>
      <c r="AZ464" s="1237"/>
      <c r="BA464" s="1237"/>
      <c r="BB464" s="1237"/>
      <c r="BC464" s="1237"/>
      <c r="BD464" s="1237"/>
      <c r="BE464" s="1237"/>
      <c r="BF464" s="1237"/>
      <c r="BG464" s="1237"/>
      <c r="BH464" s="1237"/>
      <c r="BI464" s="1237"/>
      <c r="BJ464" s="1237"/>
      <c r="BK464" s="1237"/>
      <c r="BL464" s="1237"/>
      <c r="BM464" s="1237"/>
      <c r="BN464" s="1237"/>
      <c r="BO464" s="1237"/>
      <c r="BP464" s="1237"/>
      <c r="BQ464" s="1237"/>
      <c r="BR464" s="1237"/>
      <c r="BS464" s="1237"/>
      <c r="BT464" s="1237"/>
      <c r="BU464" s="1237"/>
      <c r="BV464" s="1237"/>
      <c r="BW464" s="1237"/>
      <c r="BX464" s="1237"/>
      <c r="BY464" s="1237"/>
      <c r="BZ464" s="1237"/>
      <c r="CA464" s="1237"/>
      <c r="CB464" s="1237"/>
      <c r="CC464" s="1237"/>
      <c r="CD464" s="1237"/>
      <c r="CE464" s="1237"/>
      <c r="CF464" s="1237"/>
      <c r="CG464" s="1237"/>
      <c r="CH464" s="1237"/>
      <c r="CI464" s="1237"/>
      <c r="CJ464" s="1239">
        <f t="shared" si="26"/>
        <v>0</v>
      </c>
    </row>
    <row r="465" spans="4:88">
      <c r="D465" s="1223"/>
      <c r="E465" s="1223"/>
      <c r="F465" s="1229"/>
      <c r="G465" s="1223"/>
      <c r="H465" s="1223"/>
      <c r="I465" s="1223"/>
      <c r="J465" s="1223"/>
      <c r="K465" s="1223"/>
      <c r="L465" s="1228"/>
      <c r="M465" s="1223"/>
      <c r="N465" s="1223"/>
      <c r="O465" s="1244"/>
      <c r="P465" s="1223"/>
      <c r="Q465" s="1223"/>
      <c r="R465" s="1223"/>
      <c r="S465" s="1225"/>
      <c r="T465" s="1240"/>
      <c r="U465" s="250"/>
      <c r="V465" s="1400"/>
      <c r="W465" s="1232"/>
      <c r="X465" s="1233"/>
      <c r="Y465" s="1233"/>
      <c r="Z465" s="1233"/>
      <c r="AA465" s="1233"/>
      <c r="AB465" s="1235"/>
      <c r="AC465" s="1233"/>
      <c r="AD465" s="1235"/>
      <c r="AE465" s="1235"/>
      <c r="AF465" s="1235"/>
      <c r="AG465" s="1233"/>
      <c r="AH465" s="1233"/>
      <c r="AI465" s="1233"/>
      <c r="AJ465" s="1233"/>
      <c r="AK465" s="1233"/>
      <c r="AL465" s="1234">
        <f t="shared" si="25"/>
        <v>0</v>
      </c>
      <c r="AM465" s="1400"/>
      <c r="AN465" s="1237"/>
      <c r="AO465" s="1237"/>
      <c r="AP465" s="1237"/>
      <c r="AQ465" s="1237"/>
      <c r="AR465" s="1237"/>
      <c r="AS465" s="1237"/>
      <c r="AT465" s="1237"/>
      <c r="AU465" s="1237"/>
      <c r="AV465" s="1237"/>
      <c r="AW465" s="1237"/>
      <c r="AX465" s="1237"/>
      <c r="AY465" s="1237"/>
      <c r="AZ465" s="1237"/>
      <c r="BA465" s="1237"/>
      <c r="BB465" s="1237"/>
      <c r="BC465" s="1237"/>
      <c r="BD465" s="1237"/>
      <c r="BE465" s="1237"/>
      <c r="BF465" s="1237"/>
      <c r="BG465" s="1237"/>
      <c r="BH465" s="1237"/>
      <c r="BI465" s="1237"/>
      <c r="BJ465" s="1237"/>
      <c r="BK465" s="1237"/>
      <c r="BL465" s="1237"/>
      <c r="BM465" s="1237"/>
      <c r="BN465" s="1237"/>
      <c r="BO465" s="1237"/>
      <c r="BP465" s="1237"/>
      <c r="BQ465" s="1237"/>
      <c r="BR465" s="1237"/>
      <c r="BS465" s="1237"/>
      <c r="BT465" s="1237"/>
      <c r="BU465" s="1237"/>
      <c r="BV465" s="1237"/>
      <c r="BW465" s="1237"/>
      <c r="BX465" s="1237"/>
      <c r="BY465" s="1237"/>
      <c r="BZ465" s="1237"/>
      <c r="CA465" s="1237"/>
      <c r="CB465" s="1237"/>
      <c r="CC465" s="1237"/>
      <c r="CD465" s="1237"/>
      <c r="CE465" s="1237"/>
      <c r="CF465" s="1237"/>
      <c r="CG465" s="1237"/>
      <c r="CH465" s="1237"/>
      <c r="CI465" s="1237"/>
      <c r="CJ465" s="1239">
        <f t="shared" si="26"/>
        <v>0</v>
      </c>
    </row>
    <row r="466" spans="4:88">
      <c r="D466" s="1223"/>
      <c r="E466" s="1223"/>
      <c r="F466" s="1229"/>
      <c r="G466" s="1223"/>
      <c r="H466" s="1223"/>
      <c r="I466" s="1223"/>
      <c r="J466" s="1223"/>
      <c r="K466" s="1223"/>
      <c r="L466" s="1228"/>
      <c r="M466" s="1223"/>
      <c r="N466" s="1223"/>
      <c r="O466" s="1244"/>
      <c r="P466" s="1223"/>
      <c r="Q466" s="1223"/>
      <c r="R466" s="1223"/>
      <c r="S466" s="1225"/>
      <c r="T466" s="1240"/>
      <c r="U466" s="250"/>
      <c r="V466" s="1400"/>
      <c r="W466" s="1232"/>
      <c r="X466" s="1233"/>
      <c r="Y466" s="1233"/>
      <c r="Z466" s="1233"/>
      <c r="AA466" s="1233"/>
      <c r="AB466" s="1235"/>
      <c r="AC466" s="1233"/>
      <c r="AD466" s="1235"/>
      <c r="AE466" s="1235"/>
      <c r="AF466" s="1235"/>
      <c r="AG466" s="1233"/>
      <c r="AH466" s="1233"/>
      <c r="AI466" s="1233"/>
      <c r="AJ466" s="1233"/>
      <c r="AK466" s="1233"/>
      <c r="AL466" s="1234">
        <f t="shared" si="25"/>
        <v>0</v>
      </c>
      <c r="AM466" s="1400"/>
      <c r="AN466" s="1237"/>
      <c r="AO466" s="1237"/>
      <c r="AP466" s="1237"/>
      <c r="AQ466" s="1237"/>
      <c r="AR466" s="1237"/>
      <c r="AS466" s="1237"/>
      <c r="AT466" s="1237"/>
      <c r="AU466" s="1237"/>
      <c r="AV466" s="1237"/>
      <c r="AW466" s="1237"/>
      <c r="AX466" s="1237"/>
      <c r="AY466" s="1237"/>
      <c r="AZ466" s="1237"/>
      <c r="BA466" s="1237"/>
      <c r="BB466" s="1237"/>
      <c r="BC466" s="1237"/>
      <c r="BD466" s="1237"/>
      <c r="BE466" s="1237"/>
      <c r="BF466" s="1237"/>
      <c r="BG466" s="1237"/>
      <c r="BH466" s="1237"/>
      <c r="BI466" s="1237"/>
      <c r="BJ466" s="1237"/>
      <c r="BK466" s="1237"/>
      <c r="BL466" s="1237"/>
      <c r="BM466" s="1237"/>
      <c r="BN466" s="1237"/>
      <c r="BO466" s="1237"/>
      <c r="BP466" s="1237"/>
      <c r="BQ466" s="1237"/>
      <c r="BR466" s="1237"/>
      <c r="BS466" s="1237"/>
      <c r="BT466" s="1237"/>
      <c r="BU466" s="1237"/>
      <c r="BV466" s="1237"/>
      <c r="BW466" s="1237"/>
      <c r="BX466" s="1237"/>
      <c r="BY466" s="1237"/>
      <c r="BZ466" s="1237"/>
      <c r="CA466" s="1237"/>
      <c r="CB466" s="1237"/>
      <c r="CC466" s="1237"/>
      <c r="CD466" s="1237"/>
      <c r="CE466" s="1237"/>
      <c r="CF466" s="1237"/>
      <c r="CG466" s="1237"/>
      <c r="CH466" s="1237"/>
      <c r="CI466" s="1237"/>
      <c r="CJ466" s="1239">
        <f t="shared" si="26"/>
        <v>0</v>
      </c>
    </row>
    <row r="467" spans="4:88">
      <c r="D467" s="1223"/>
      <c r="E467" s="1223"/>
      <c r="F467" s="1229"/>
      <c r="G467" s="1223"/>
      <c r="H467" s="1223"/>
      <c r="I467" s="1223"/>
      <c r="J467" s="1223"/>
      <c r="K467" s="1223"/>
      <c r="L467" s="1228"/>
      <c r="M467" s="1223"/>
      <c r="N467" s="1223"/>
      <c r="O467" s="1244"/>
      <c r="P467" s="1223"/>
      <c r="Q467" s="1223"/>
      <c r="R467" s="1223"/>
      <c r="S467" s="1225"/>
      <c r="T467" s="1240"/>
      <c r="U467" s="250"/>
      <c r="V467" s="1400"/>
      <c r="W467" s="1232"/>
      <c r="X467" s="1233"/>
      <c r="Y467" s="1233"/>
      <c r="Z467" s="1233"/>
      <c r="AA467" s="1233"/>
      <c r="AB467" s="1235"/>
      <c r="AC467" s="1233"/>
      <c r="AD467" s="1235"/>
      <c r="AE467" s="1235"/>
      <c r="AF467" s="1235"/>
      <c r="AG467" s="1233"/>
      <c r="AH467" s="1233"/>
      <c r="AI467" s="1233"/>
      <c r="AJ467" s="1233"/>
      <c r="AK467" s="1233"/>
      <c r="AL467" s="1234">
        <f t="shared" si="25"/>
        <v>0</v>
      </c>
      <c r="AM467" s="1400"/>
      <c r="AN467" s="1237"/>
      <c r="AO467" s="1237"/>
      <c r="AP467" s="1237"/>
      <c r="AQ467" s="1237"/>
      <c r="AR467" s="1237"/>
      <c r="AS467" s="1237"/>
      <c r="AT467" s="1237"/>
      <c r="AU467" s="1237"/>
      <c r="AV467" s="1237"/>
      <c r="AW467" s="1237"/>
      <c r="AX467" s="1237"/>
      <c r="AY467" s="1237"/>
      <c r="AZ467" s="1237"/>
      <c r="BA467" s="1237"/>
      <c r="BB467" s="1237"/>
      <c r="BC467" s="1237"/>
      <c r="BD467" s="1237"/>
      <c r="BE467" s="1237"/>
      <c r="BF467" s="1237"/>
      <c r="BG467" s="1237"/>
      <c r="BH467" s="1237"/>
      <c r="BI467" s="1237"/>
      <c r="BJ467" s="1237"/>
      <c r="BK467" s="1237"/>
      <c r="BL467" s="1237"/>
      <c r="BM467" s="1237"/>
      <c r="BN467" s="1237"/>
      <c r="BO467" s="1237"/>
      <c r="BP467" s="1237"/>
      <c r="BQ467" s="1237"/>
      <c r="BR467" s="1237"/>
      <c r="BS467" s="1237"/>
      <c r="BT467" s="1237"/>
      <c r="BU467" s="1237"/>
      <c r="BV467" s="1237"/>
      <c r="BW467" s="1237"/>
      <c r="BX467" s="1237"/>
      <c r="BY467" s="1237"/>
      <c r="BZ467" s="1237"/>
      <c r="CA467" s="1237"/>
      <c r="CB467" s="1237"/>
      <c r="CC467" s="1237"/>
      <c r="CD467" s="1237"/>
      <c r="CE467" s="1237"/>
      <c r="CF467" s="1237"/>
      <c r="CG467" s="1237"/>
      <c r="CH467" s="1237"/>
      <c r="CI467" s="1237"/>
      <c r="CJ467" s="1239">
        <f t="shared" si="26"/>
        <v>0</v>
      </c>
    </row>
    <row r="468" spans="4:88">
      <c r="D468" s="1223"/>
      <c r="E468" s="1223"/>
      <c r="F468" s="1229"/>
      <c r="G468" s="1223"/>
      <c r="H468" s="1223"/>
      <c r="I468" s="1223"/>
      <c r="J468" s="1223"/>
      <c r="K468" s="1223"/>
      <c r="L468" s="1228"/>
      <c r="M468" s="1223"/>
      <c r="N468" s="1223"/>
      <c r="O468" s="1244"/>
      <c r="P468" s="1223"/>
      <c r="Q468" s="1223"/>
      <c r="R468" s="1223"/>
      <c r="S468" s="1225"/>
      <c r="T468" s="1240"/>
      <c r="U468" s="250"/>
      <c r="V468" s="1400"/>
      <c r="W468" s="1232"/>
      <c r="X468" s="1233"/>
      <c r="Y468" s="1233"/>
      <c r="Z468" s="1233"/>
      <c r="AA468" s="1233"/>
      <c r="AB468" s="1235"/>
      <c r="AC468" s="1233"/>
      <c r="AD468" s="1235"/>
      <c r="AE468" s="1235"/>
      <c r="AF468" s="1235"/>
      <c r="AG468" s="1233"/>
      <c r="AH468" s="1233"/>
      <c r="AI468" s="1233"/>
      <c r="AJ468" s="1233"/>
      <c r="AK468" s="1233"/>
      <c r="AL468" s="1234">
        <f t="shared" si="25"/>
        <v>0</v>
      </c>
      <c r="AM468" s="1400"/>
      <c r="AN468" s="1237"/>
      <c r="AO468" s="1237"/>
      <c r="AP468" s="1237"/>
      <c r="AQ468" s="1237"/>
      <c r="AR468" s="1237"/>
      <c r="AS468" s="1237"/>
      <c r="AT468" s="1237"/>
      <c r="AU468" s="1237"/>
      <c r="AV468" s="1237"/>
      <c r="AW468" s="1237"/>
      <c r="AX468" s="1237"/>
      <c r="AY468" s="1237"/>
      <c r="AZ468" s="1237"/>
      <c r="BA468" s="1237"/>
      <c r="BB468" s="1237"/>
      <c r="BC468" s="1237"/>
      <c r="BD468" s="1237"/>
      <c r="BE468" s="1237"/>
      <c r="BF468" s="1237"/>
      <c r="BG468" s="1237"/>
      <c r="BH468" s="1237"/>
      <c r="BI468" s="1237"/>
      <c r="BJ468" s="1237"/>
      <c r="BK468" s="1237"/>
      <c r="BL468" s="1237"/>
      <c r="BM468" s="1237"/>
      <c r="BN468" s="1237"/>
      <c r="BO468" s="1237"/>
      <c r="BP468" s="1237"/>
      <c r="BQ468" s="1237"/>
      <c r="BR468" s="1237"/>
      <c r="BS468" s="1237"/>
      <c r="BT468" s="1237"/>
      <c r="BU468" s="1237"/>
      <c r="BV468" s="1237"/>
      <c r="BW468" s="1237"/>
      <c r="BX468" s="1237"/>
      <c r="BY468" s="1237"/>
      <c r="BZ468" s="1237"/>
      <c r="CA468" s="1237"/>
      <c r="CB468" s="1237"/>
      <c r="CC468" s="1237"/>
      <c r="CD468" s="1237"/>
      <c r="CE468" s="1237"/>
      <c r="CF468" s="1237"/>
      <c r="CG468" s="1237"/>
      <c r="CH468" s="1237"/>
      <c r="CI468" s="1237"/>
      <c r="CJ468" s="1239">
        <f t="shared" si="26"/>
        <v>0</v>
      </c>
    </row>
    <row r="469" spans="4:88">
      <c r="D469" s="1223"/>
      <c r="E469" s="1223"/>
      <c r="F469" s="1229"/>
      <c r="G469" s="1223"/>
      <c r="H469" s="1223"/>
      <c r="I469" s="1223"/>
      <c r="J469" s="1223"/>
      <c r="K469" s="1223"/>
      <c r="L469" s="1228"/>
      <c r="M469" s="1223"/>
      <c r="N469" s="1223"/>
      <c r="O469" s="1244"/>
      <c r="P469" s="1223"/>
      <c r="Q469" s="1223"/>
      <c r="R469" s="1223"/>
      <c r="S469" s="1225"/>
      <c r="T469" s="1240"/>
      <c r="U469" s="250"/>
      <c r="V469" s="1400"/>
      <c r="W469" s="1232"/>
      <c r="X469" s="1233"/>
      <c r="Y469" s="1233"/>
      <c r="Z469" s="1233"/>
      <c r="AA469" s="1233"/>
      <c r="AB469" s="1235"/>
      <c r="AC469" s="1233"/>
      <c r="AD469" s="1235"/>
      <c r="AE469" s="1235"/>
      <c r="AF469" s="1235"/>
      <c r="AG469" s="1233"/>
      <c r="AH469" s="1233"/>
      <c r="AI469" s="1233"/>
      <c r="AJ469" s="1233"/>
      <c r="AK469" s="1233"/>
      <c r="AL469" s="1234">
        <f t="shared" si="25"/>
        <v>0</v>
      </c>
      <c r="AM469" s="1400"/>
      <c r="AN469" s="1237"/>
      <c r="AO469" s="1237"/>
      <c r="AP469" s="1237"/>
      <c r="AQ469" s="1237"/>
      <c r="AR469" s="1237"/>
      <c r="AS469" s="1237"/>
      <c r="AT469" s="1237"/>
      <c r="AU469" s="1237"/>
      <c r="AV469" s="1237"/>
      <c r="AW469" s="1237"/>
      <c r="AX469" s="1237"/>
      <c r="AY469" s="1237"/>
      <c r="AZ469" s="1237"/>
      <c r="BA469" s="1237"/>
      <c r="BB469" s="1237"/>
      <c r="BC469" s="1237"/>
      <c r="BD469" s="1237"/>
      <c r="BE469" s="1237"/>
      <c r="BF469" s="1237"/>
      <c r="BG469" s="1237"/>
      <c r="BH469" s="1237"/>
      <c r="BI469" s="1237"/>
      <c r="BJ469" s="1237"/>
      <c r="BK469" s="1237"/>
      <c r="BL469" s="1237"/>
      <c r="BM469" s="1237"/>
      <c r="BN469" s="1237"/>
      <c r="BO469" s="1237"/>
      <c r="BP469" s="1237"/>
      <c r="BQ469" s="1237"/>
      <c r="BR469" s="1237"/>
      <c r="BS469" s="1237"/>
      <c r="BT469" s="1237"/>
      <c r="BU469" s="1237"/>
      <c r="BV469" s="1237"/>
      <c r="BW469" s="1237"/>
      <c r="BX469" s="1237"/>
      <c r="BY469" s="1237"/>
      <c r="BZ469" s="1237"/>
      <c r="CA469" s="1237"/>
      <c r="CB469" s="1237"/>
      <c r="CC469" s="1237"/>
      <c r="CD469" s="1237"/>
      <c r="CE469" s="1237"/>
      <c r="CF469" s="1237"/>
      <c r="CG469" s="1237"/>
      <c r="CH469" s="1237"/>
      <c r="CI469" s="1237"/>
      <c r="CJ469" s="1239">
        <f t="shared" si="26"/>
        <v>0</v>
      </c>
    </row>
    <row r="470" spans="4:88">
      <c r="D470" s="1223"/>
      <c r="E470" s="1223"/>
      <c r="F470" s="1229"/>
      <c r="G470" s="1223"/>
      <c r="H470" s="1223"/>
      <c r="I470" s="1223"/>
      <c r="J470" s="1223"/>
      <c r="K470" s="1223"/>
      <c r="L470" s="1228"/>
      <c r="M470" s="1223"/>
      <c r="N470" s="1223"/>
      <c r="O470" s="1244"/>
      <c r="P470" s="1223"/>
      <c r="Q470" s="1223"/>
      <c r="R470" s="1223"/>
      <c r="S470" s="1225"/>
      <c r="T470" s="1240"/>
      <c r="U470" s="250"/>
      <c r="V470" s="1400"/>
      <c r="W470" s="1232"/>
      <c r="X470" s="1233"/>
      <c r="Y470" s="1233"/>
      <c r="Z470" s="1233"/>
      <c r="AA470" s="1233"/>
      <c r="AB470" s="1235"/>
      <c r="AC470" s="1233"/>
      <c r="AD470" s="1235"/>
      <c r="AE470" s="1235"/>
      <c r="AF470" s="1235"/>
      <c r="AG470" s="1233"/>
      <c r="AH470" s="1233"/>
      <c r="AI470" s="1233"/>
      <c r="AJ470" s="1233"/>
      <c r="AK470" s="1233"/>
      <c r="AL470" s="1234">
        <f t="shared" si="25"/>
        <v>0</v>
      </c>
      <c r="AM470" s="1400"/>
      <c r="AN470" s="1237"/>
      <c r="AO470" s="1237"/>
      <c r="AP470" s="1237"/>
      <c r="AQ470" s="1237"/>
      <c r="AR470" s="1237"/>
      <c r="AS470" s="1237"/>
      <c r="AT470" s="1237"/>
      <c r="AU470" s="1237"/>
      <c r="AV470" s="1237"/>
      <c r="AW470" s="1237"/>
      <c r="AX470" s="1237"/>
      <c r="AY470" s="1237"/>
      <c r="AZ470" s="1237"/>
      <c r="BA470" s="1237"/>
      <c r="BB470" s="1237"/>
      <c r="BC470" s="1237"/>
      <c r="BD470" s="1237"/>
      <c r="BE470" s="1237"/>
      <c r="BF470" s="1237"/>
      <c r="BG470" s="1237"/>
      <c r="BH470" s="1237"/>
      <c r="BI470" s="1237"/>
      <c r="BJ470" s="1237"/>
      <c r="BK470" s="1237"/>
      <c r="BL470" s="1237"/>
      <c r="BM470" s="1237"/>
      <c r="BN470" s="1237"/>
      <c r="BO470" s="1237"/>
      <c r="BP470" s="1237"/>
      <c r="BQ470" s="1237"/>
      <c r="BR470" s="1237"/>
      <c r="BS470" s="1237"/>
      <c r="BT470" s="1237"/>
      <c r="BU470" s="1237"/>
      <c r="BV470" s="1237"/>
      <c r="BW470" s="1237"/>
      <c r="BX470" s="1237"/>
      <c r="BY470" s="1237"/>
      <c r="BZ470" s="1237"/>
      <c r="CA470" s="1237"/>
      <c r="CB470" s="1237"/>
      <c r="CC470" s="1237"/>
      <c r="CD470" s="1237"/>
      <c r="CE470" s="1237"/>
      <c r="CF470" s="1237"/>
      <c r="CG470" s="1237"/>
      <c r="CH470" s="1237"/>
      <c r="CI470" s="1237"/>
      <c r="CJ470" s="1239">
        <f t="shared" si="26"/>
        <v>0</v>
      </c>
    </row>
    <row r="471" spans="4:88">
      <c r="D471" s="1223"/>
      <c r="E471" s="1223"/>
      <c r="F471" s="1229"/>
      <c r="G471" s="1223"/>
      <c r="H471" s="1223"/>
      <c r="I471" s="1223"/>
      <c r="J471" s="1223"/>
      <c r="K471" s="1223"/>
      <c r="L471" s="1228"/>
      <c r="M471" s="1223"/>
      <c r="N471" s="1223"/>
      <c r="O471" s="1244"/>
      <c r="P471" s="1223"/>
      <c r="Q471" s="1223"/>
      <c r="R471" s="1223"/>
      <c r="S471" s="1225"/>
      <c r="T471" s="1240"/>
      <c r="U471" s="250"/>
      <c r="V471" s="1400"/>
      <c r="W471" s="1232"/>
      <c r="X471" s="1233"/>
      <c r="Y471" s="1233"/>
      <c r="Z471" s="1233"/>
      <c r="AA471" s="1233"/>
      <c r="AB471" s="1235"/>
      <c r="AC471" s="1233"/>
      <c r="AD471" s="1235"/>
      <c r="AE471" s="1235"/>
      <c r="AF471" s="1235"/>
      <c r="AG471" s="1233"/>
      <c r="AH471" s="1233"/>
      <c r="AI471" s="1233"/>
      <c r="AJ471" s="1233"/>
      <c r="AK471" s="1233"/>
      <c r="AL471" s="1234">
        <f t="shared" si="25"/>
        <v>0</v>
      </c>
      <c r="AM471" s="1400"/>
      <c r="AN471" s="1237"/>
      <c r="AO471" s="1237"/>
      <c r="AP471" s="1237"/>
      <c r="AQ471" s="1237"/>
      <c r="AR471" s="1237"/>
      <c r="AS471" s="1237"/>
      <c r="AT471" s="1237"/>
      <c r="AU471" s="1237"/>
      <c r="AV471" s="1237"/>
      <c r="AW471" s="1237"/>
      <c r="AX471" s="1237"/>
      <c r="AY471" s="1237"/>
      <c r="AZ471" s="1237"/>
      <c r="BA471" s="1237"/>
      <c r="BB471" s="1237"/>
      <c r="BC471" s="1237"/>
      <c r="BD471" s="1237"/>
      <c r="BE471" s="1237"/>
      <c r="BF471" s="1237"/>
      <c r="BG471" s="1237"/>
      <c r="BH471" s="1237"/>
      <c r="BI471" s="1237"/>
      <c r="BJ471" s="1237"/>
      <c r="BK471" s="1237"/>
      <c r="BL471" s="1237"/>
      <c r="BM471" s="1237"/>
      <c r="BN471" s="1237"/>
      <c r="BO471" s="1237"/>
      <c r="BP471" s="1237"/>
      <c r="BQ471" s="1237"/>
      <c r="BR471" s="1237"/>
      <c r="BS471" s="1237"/>
      <c r="BT471" s="1237"/>
      <c r="BU471" s="1237"/>
      <c r="BV471" s="1237"/>
      <c r="BW471" s="1237"/>
      <c r="BX471" s="1237"/>
      <c r="BY471" s="1237"/>
      <c r="BZ471" s="1237"/>
      <c r="CA471" s="1237"/>
      <c r="CB471" s="1237"/>
      <c r="CC471" s="1237"/>
      <c r="CD471" s="1237"/>
      <c r="CE471" s="1237"/>
      <c r="CF471" s="1237"/>
      <c r="CG471" s="1237"/>
      <c r="CH471" s="1237"/>
      <c r="CI471" s="1237"/>
      <c r="CJ471" s="1239">
        <f t="shared" si="26"/>
        <v>0</v>
      </c>
    </row>
    <row r="472" spans="4:88">
      <c r="D472" s="1223"/>
      <c r="E472" s="1223"/>
      <c r="F472" s="1229"/>
      <c r="G472" s="1223"/>
      <c r="H472" s="1223"/>
      <c r="I472" s="1223"/>
      <c r="J472" s="1223"/>
      <c r="K472" s="1223"/>
      <c r="L472" s="1228"/>
      <c r="M472" s="1223"/>
      <c r="N472" s="1223"/>
      <c r="O472" s="1244"/>
      <c r="P472" s="1223"/>
      <c r="Q472" s="1223"/>
      <c r="R472" s="1223"/>
      <c r="S472" s="1225"/>
      <c r="T472" s="1240"/>
      <c r="U472" s="250"/>
      <c r="V472" s="1400"/>
      <c r="W472" s="1232"/>
      <c r="X472" s="1233"/>
      <c r="Y472" s="1233"/>
      <c r="Z472" s="1233"/>
      <c r="AA472" s="1233"/>
      <c r="AB472" s="1235"/>
      <c r="AC472" s="1233"/>
      <c r="AD472" s="1235"/>
      <c r="AE472" s="1235"/>
      <c r="AF472" s="1235"/>
      <c r="AG472" s="1233"/>
      <c r="AH472" s="1233"/>
      <c r="AI472" s="1233"/>
      <c r="AJ472" s="1233"/>
      <c r="AK472" s="1233"/>
      <c r="AL472" s="1234">
        <f t="shared" si="25"/>
        <v>0</v>
      </c>
      <c r="AM472" s="1400"/>
      <c r="AN472" s="1237"/>
      <c r="AO472" s="1237"/>
      <c r="AP472" s="1237"/>
      <c r="AQ472" s="1237"/>
      <c r="AR472" s="1237"/>
      <c r="AS472" s="1237"/>
      <c r="AT472" s="1237"/>
      <c r="AU472" s="1237"/>
      <c r="AV472" s="1237"/>
      <c r="AW472" s="1237"/>
      <c r="AX472" s="1237"/>
      <c r="AY472" s="1237"/>
      <c r="AZ472" s="1237"/>
      <c r="BA472" s="1237"/>
      <c r="BB472" s="1237"/>
      <c r="BC472" s="1237"/>
      <c r="BD472" s="1237"/>
      <c r="BE472" s="1237"/>
      <c r="BF472" s="1237"/>
      <c r="BG472" s="1237"/>
      <c r="BH472" s="1237"/>
      <c r="BI472" s="1237"/>
      <c r="BJ472" s="1237"/>
      <c r="BK472" s="1237"/>
      <c r="BL472" s="1237"/>
      <c r="BM472" s="1237"/>
      <c r="BN472" s="1237"/>
      <c r="BO472" s="1237"/>
      <c r="BP472" s="1237"/>
      <c r="BQ472" s="1237"/>
      <c r="BR472" s="1237"/>
      <c r="BS472" s="1237"/>
      <c r="BT472" s="1237"/>
      <c r="BU472" s="1237"/>
      <c r="BV472" s="1237"/>
      <c r="BW472" s="1237"/>
      <c r="BX472" s="1237"/>
      <c r="BY472" s="1237"/>
      <c r="BZ472" s="1237"/>
      <c r="CA472" s="1237"/>
      <c r="CB472" s="1237"/>
      <c r="CC472" s="1237"/>
      <c r="CD472" s="1237"/>
      <c r="CE472" s="1237"/>
      <c r="CF472" s="1237"/>
      <c r="CG472" s="1237"/>
      <c r="CH472" s="1237"/>
      <c r="CI472" s="1237"/>
      <c r="CJ472" s="1239">
        <f t="shared" si="26"/>
        <v>0</v>
      </c>
    </row>
    <row r="473" spans="4:88">
      <c r="D473" s="1223"/>
      <c r="E473" s="1223"/>
      <c r="F473" s="1229"/>
      <c r="G473" s="1223"/>
      <c r="H473" s="1223"/>
      <c r="I473" s="1223"/>
      <c r="J473" s="1223"/>
      <c r="K473" s="1223"/>
      <c r="L473" s="1228"/>
      <c r="M473" s="1223"/>
      <c r="N473" s="1223"/>
      <c r="O473" s="1244"/>
      <c r="P473" s="1223"/>
      <c r="Q473" s="1223"/>
      <c r="R473" s="1223"/>
      <c r="S473" s="1225"/>
      <c r="T473" s="1240"/>
      <c r="U473" s="250"/>
      <c r="V473" s="1400"/>
      <c r="W473" s="1232"/>
      <c r="X473" s="1233"/>
      <c r="Y473" s="1233"/>
      <c r="Z473" s="1233"/>
      <c r="AA473" s="1233"/>
      <c r="AB473" s="1235"/>
      <c r="AC473" s="1233"/>
      <c r="AD473" s="1235"/>
      <c r="AE473" s="1235"/>
      <c r="AF473" s="1235"/>
      <c r="AG473" s="1233"/>
      <c r="AH473" s="1233"/>
      <c r="AI473" s="1233"/>
      <c r="AJ473" s="1233"/>
      <c r="AK473" s="1233"/>
      <c r="AL473" s="1234">
        <f t="shared" si="25"/>
        <v>0</v>
      </c>
      <c r="AM473" s="1400"/>
      <c r="AN473" s="1237"/>
      <c r="AO473" s="1237"/>
      <c r="AP473" s="1237"/>
      <c r="AQ473" s="1237"/>
      <c r="AR473" s="1237"/>
      <c r="AS473" s="1237"/>
      <c r="AT473" s="1237"/>
      <c r="AU473" s="1237"/>
      <c r="AV473" s="1237"/>
      <c r="AW473" s="1237"/>
      <c r="AX473" s="1237"/>
      <c r="AY473" s="1237"/>
      <c r="AZ473" s="1237"/>
      <c r="BA473" s="1237"/>
      <c r="BB473" s="1237"/>
      <c r="BC473" s="1237"/>
      <c r="BD473" s="1237"/>
      <c r="BE473" s="1237"/>
      <c r="BF473" s="1237"/>
      <c r="BG473" s="1237"/>
      <c r="BH473" s="1237"/>
      <c r="BI473" s="1237"/>
      <c r="BJ473" s="1237"/>
      <c r="BK473" s="1237"/>
      <c r="BL473" s="1237"/>
      <c r="BM473" s="1237"/>
      <c r="BN473" s="1237"/>
      <c r="BO473" s="1237"/>
      <c r="BP473" s="1237"/>
      <c r="BQ473" s="1237"/>
      <c r="BR473" s="1237"/>
      <c r="BS473" s="1237"/>
      <c r="BT473" s="1237"/>
      <c r="BU473" s="1237"/>
      <c r="BV473" s="1237"/>
      <c r="BW473" s="1237"/>
      <c r="BX473" s="1237"/>
      <c r="BY473" s="1237"/>
      <c r="BZ473" s="1237"/>
      <c r="CA473" s="1237"/>
      <c r="CB473" s="1237"/>
      <c r="CC473" s="1237"/>
      <c r="CD473" s="1237"/>
      <c r="CE473" s="1237"/>
      <c r="CF473" s="1237"/>
      <c r="CG473" s="1237"/>
      <c r="CH473" s="1237"/>
      <c r="CI473" s="1237"/>
      <c r="CJ473" s="1239">
        <f t="shared" si="26"/>
        <v>0</v>
      </c>
    </row>
    <row r="474" spans="4:88">
      <c r="D474" s="1223"/>
      <c r="E474" s="1223"/>
      <c r="F474" s="1229"/>
      <c r="G474" s="1223"/>
      <c r="H474" s="1223"/>
      <c r="I474" s="1223"/>
      <c r="J474" s="1223"/>
      <c r="K474" s="1223"/>
      <c r="L474" s="1228"/>
      <c r="M474" s="1223"/>
      <c r="N474" s="1223"/>
      <c r="O474" s="1244"/>
      <c r="P474" s="1223"/>
      <c r="Q474" s="1223"/>
      <c r="R474" s="1223"/>
      <c r="S474" s="1225"/>
      <c r="T474" s="1240"/>
      <c r="U474" s="250"/>
      <c r="V474" s="1400"/>
      <c r="W474" s="1232"/>
      <c r="X474" s="1233"/>
      <c r="Y474" s="1233"/>
      <c r="Z474" s="1233"/>
      <c r="AA474" s="1233"/>
      <c r="AB474" s="1235"/>
      <c r="AC474" s="1233"/>
      <c r="AD474" s="1235"/>
      <c r="AE474" s="1235"/>
      <c r="AF474" s="1235"/>
      <c r="AG474" s="1233"/>
      <c r="AH474" s="1233"/>
      <c r="AI474" s="1233"/>
      <c r="AJ474" s="1233"/>
      <c r="AK474" s="1233"/>
      <c r="AL474" s="1234">
        <f t="shared" si="25"/>
        <v>0</v>
      </c>
      <c r="AM474" s="1400"/>
      <c r="AN474" s="1237"/>
      <c r="AO474" s="1237"/>
      <c r="AP474" s="1237"/>
      <c r="AQ474" s="1237"/>
      <c r="AR474" s="1237"/>
      <c r="AS474" s="1237"/>
      <c r="AT474" s="1237"/>
      <c r="AU474" s="1237"/>
      <c r="AV474" s="1237"/>
      <c r="AW474" s="1237"/>
      <c r="AX474" s="1237"/>
      <c r="AY474" s="1237"/>
      <c r="AZ474" s="1237"/>
      <c r="BA474" s="1237"/>
      <c r="BB474" s="1237"/>
      <c r="BC474" s="1237"/>
      <c r="BD474" s="1237"/>
      <c r="BE474" s="1237"/>
      <c r="BF474" s="1237"/>
      <c r="BG474" s="1237"/>
      <c r="BH474" s="1237"/>
      <c r="BI474" s="1237"/>
      <c r="BJ474" s="1237"/>
      <c r="BK474" s="1237"/>
      <c r="BL474" s="1237"/>
      <c r="BM474" s="1237"/>
      <c r="BN474" s="1237"/>
      <c r="BO474" s="1237"/>
      <c r="BP474" s="1237"/>
      <c r="BQ474" s="1237"/>
      <c r="BR474" s="1237"/>
      <c r="BS474" s="1237"/>
      <c r="BT474" s="1237"/>
      <c r="BU474" s="1237"/>
      <c r="BV474" s="1237"/>
      <c r="BW474" s="1237"/>
      <c r="BX474" s="1237"/>
      <c r="BY474" s="1237"/>
      <c r="BZ474" s="1237"/>
      <c r="CA474" s="1237"/>
      <c r="CB474" s="1237"/>
      <c r="CC474" s="1237"/>
      <c r="CD474" s="1237"/>
      <c r="CE474" s="1237"/>
      <c r="CF474" s="1237"/>
      <c r="CG474" s="1237"/>
      <c r="CH474" s="1237"/>
      <c r="CI474" s="1237"/>
      <c r="CJ474" s="1239">
        <f t="shared" si="26"/>
        <v>0</v>
      </c>
    </row>
    <row r="475" spans="4:88">
      <c r="D475" s="1223"/>
      <c r="E475" s="1223"/>
      <c r="F475" s="1229"/>
      <c r="G475" s="1223"/>
      <c r="H475" s="1223"/>
      <c r="I475" s="1223"/>
      <c r="J475" s="1223"/>
      <c r="K475" s="1223"/>
      <c r="L475" s="1228"/>
      <c r="M475" s="1223"/>
      <c r="N475" s="1223"/>
      <c r="O475" s="1244"/>
      <c r="P475" s="1223"/>
      <c r="Q475" s="1223"/>
      <c r="R475" s="1223"/>
      <c r="S475" s="1225"/>
      <c r="T475" s="1240"/>
      <c r="U475" s="250"/>
      <c r="V475" s="1400"/>
      <c r="W475" s="1232"/>
      <c r="X475" s="1233"/>
      <c r="Y475" s="1233"/>
      <c r="Z475" s="1233"/>
      <c r="AA475" s="1233"/>
      <c r="AB475" s="1235"/>
      <c r="AC475" s="1233"/>
      <c r="AD475" s="1235"/>
      <c r="AE475" s="1235"/>
      <c r="AF475" s="1235"/>
      <c r="AG475" s="1233"/>
      <c r="AH475" s="1233"/>
      <c r="AI475" s="1233"/>
      <c r="AJ475" s="1233"/>
      <c r="AK475" s="1233"/>
      <c r="AL475" s="1234">
        <f t="shared" si="25"/>
        <v>0</v>
      </c>
      <c r="AM475" s="1400"/>
      <c r="AN475" s="1237"/>
      <c r="AO475" s="1237"/>
      <c r="AP475" s="1237"/>
      <c r="AQ475" s="1237"/>
      <c r="AR475" s="1237"/>
      <c r="AS475" s="1237"/>
      <c r="AT475" s="1237"/>
      <c r="AU475" s="1237"/>
      <c r="AV475" s="1237"/>
      <c r="AW475" s="1237"/>
      <c r="AX475" s="1237"/>
      <c r="AY475" s="1237"/>
      <c r="AZ475" s="1237"/>
      <c r="BA475" s="1237"/>
      <c r="BB475" s="1237"/>
      <c r="BC475" s="1237"/>
      <c r="BD475" s="1237"/>
      <c r="BE475" s="1237"/>
      <c r="BF475" s="1237"/>
      <c r="BG475" s="1237"/>
      <c r="BH475" s="1237"/>
      <c r="BI475" s="1237"/>
      <c r="BJ475" s="1237"/>
      <c r="BK475" s="1237"/>
      <c r="BL475" s="1237"/>
      <c r="BM475" s="1237"/>
      <c r="BN475" s="1237"/>
      <c r="BO475" s="1237"/>
      <c r="BP475" s="1237"/>
      <c r="BQ475" s="1237"/>
      <c r="BR475" s="1237"/>
      <c r="BS475" s="1237"/>
      <c r="BT475" s="1237"/>
      <c r="BU475" s="1237"/>
      <c r="BV475" s="1237"/>
      <c r="BW475" s="1237"/>
      <c r="BX475" s="1237"/>
      <c r="BY475" s="1237"/>
      <c r="BZ475" s="1237"/>
      <c r="CA475" s="1237"/>
      <c r="CB475" s="1237"/>
      <c r="CC475" s="1237"/>
      <c r="CD475" s="1237"/>
      <c r="CE475" s="1237"/>
      <c r="CF475" s="1237"/>
      <c r="CG475" s="1237"/>
      <c r="CH475" s="1237"/>
      <c r="CI475" s="1237"/>
      <c r="CJ475" s="1239">
        <f t="shared" si="26"/>
        <v>0</v>
      </c>
    </row>
    <row r="476" spans="4:88">
      <c r="D476" s="1223"/>
      <c r="E476" s="1223"/>
      <c r="F476" s="1229"/>
      <c r="G476" s="1223"/>
      <c r="H476" s="1223"/>
      <c r="I476" s="1223"/>
      <c r="J476" s="1223"/>
      <c r="K476" s="1223"/>
      <c r="L476" s="1228"/>
      <c r="M476" s="1223"/>
      <c r="N476" s="1223"/>
      <c r="O476" s="1244"/>
      <c r="P476" s="1223"/>
      <c r="Q476" s="1223"/>
      <c r="R476" s="1223"/>
      <c r="S476" s="1225"/>
      <c r="T476" s="1240"/>
      <c r="U476" s="250"/>
      <c r="V476" s="1400"/>
      <c r="W476" s="1232"/>
      <c r="X476" s="1233"/>
      <c r="Y476" s="1233"/>
      <c r="Z476" s="1233"/>
      <c r="AA476" s="1233"/>
      <c r="AB476" s="1235"/>
      <c r="AC476" s="1233"/>
      <c r="AD476" s="1235"/>
      <c r="AE476" s="1235"/>
      <c r="AF476" s="1235"/>
      <c r="AG476" s="1233"/>
      <c r="AH476" s="1233"/>
      <c r="AI476" s="1233"/>
      <c r="AJ476" s="1233"/>
      <c r="AK476" s="1233"/>
      <c r="AL476" s="1234">
        <f t="shared" si="25"/>
        <v>0</v>
      </c>
      <c r="AM476" s="1400"/>
      <c r="AN476" s="1237"/>
      <c r="AO476" s="1237"/>
      <c r="AP476" s="1237"/>
      <c r="AQ476" s="1237"/>
      <c r="AR476" s="1237"/>
      <c r="AS476" s="1237"/>
      <c r="AT476" s="1237"/>
      <c r="AU476" s="1237"/>
      <c r="AV476" s="1237"/>
      <c r="AW476" s="1237"/>
      <c r="AX476" s="1237"/>
      <c r="AY476" s="1237"/>
      <c r="AZ476" s="1237"/>
      <c r="BA476" s="1237"/>
      <c r="BB476" s="1237"/>
      <c r="BC476" s="1237"/>
      <c r="BD476" s="1237"/>
      <c r="BE476" s="1237"/>
      <c r="BF476" s="1237"/>
      <c r="BG476" s="1237"/>
      <c r="BH476" s="1237"/>
      <c r="BI476" s="1237"/>
      <c r="BJ476" s="1237"/>
      <c r="BK476" s="1237"/>
      <c r="BL476" s="1237"/>
      <c r="BM476" s="1237"/>
      <c r="BN476" s="1237"/>
      <c r="BO476" s="1237"/>
      <c r="BP476" s="1237"/>
      <c r="BQ476" s="1237"/>
      <c r="BR476" s="1237"/>
      <c r="BS476" s="1237"/>
      <c r="BT476" s="1237"/>
      <c r="BU476" s="1237"/>
      <c r="BV476" s="1237"/>
      <c r="BW476" s="1237"/>
      <c r="BX476" s="1237"/>
      <c r="BY476" s="1237"/>
      <c r="BZ476" s="1237"/>
      <c r="CA476" s="1237"/>
      <c r="CB476" s="1237"/>
      <c r="CC476" s="1237"/>
      <c r="CD476" s="1237"/>
      <c r="CE476" s="1237"/>
      <c r="CF476" s="1237"/>
      <c r="CG476" s="1237"/>
      <c r="CH476" s="1237"/>
      <c r="CI476" s="1237"/>
      <c r="CJ476" s="1239">
        <f t="shared" si="26"/>
        <v>0</v>
      </c>
    </row>
    <row r="477" spans="4:88">
      <c r="D477" s="1223"/>
      <c r="E477" s="1223"/>
      <c r="F477" s="1229"/>
      <c r="G477" s="1223"/>
      <c r="H477" s="1223"/>
      <c r="I477" s="1223"/>
      <c r="J477" s="1223"/>
      <c r="K477" s="1223"/>
      <c r="L477" s="1228"/>
      <c r="M477" s="1223"/>
      <c r="N477" s="1223"/>
      <c r="O477" s="1244"/>
      <c r="P477" s="1223"/>
      <c r="Q477" s="1223"/>
      <c r="R477" s="1223"/>
      <c r="S477" s="1225"/>
      <c r="T477" s="1240"/>
      <c r="U477" s="250"/>
      <c r="V477" s="1400"/>
      <c r="W477" s="1232"/>
      <c r="X477" s="1233"/>
      <c r="Y477" s="1233"/>
      <c r="Z477" s="1233"/>
      <c r="AA477" s="1233"/>
      <c r="AB477" s="1235"/>
      <c r="AC477" s="1233"/>
      <c r="AD477" s="1235"/>
      <c r="AE477" s="1235"/>
      <c r="AF477" s="1235"/>
      <c r="AG477" s="1233"/>
      <c r="AH477" s="1233"/>
      <c r="AI477" s="1233"/>
      <c r="AJ477" s="1233"/>
      <c r="AK477" s="1233"/>
      <c r="AL477" s="1234">
        <f t="shared" si="25"/>
        <v>0</v>
      </c>
      <c r="AM477" s="1400"/>
      <c r="AN477" s="1237"/>
      <c r="AO477" s="1237"/>
      <c r="AP477" s="1237"/>
      <c r="AQ477" s="1237"/>
      <c r="AR477" s="1237"/>
      <c r="AS477" s="1237"/>
      <c r="AT477" s="1237"/>
      <c r="AU477" s="1237"/>
      <c r="AV477" s="1237"/>
      <c r="AW477" s="1237"/>
      <c r="AX477" s="1237"/>
      <c r="AY477" s="1237"/>
      <c r="AZ477" s="1237"/>
      <c r="BA477" s="1237"/>
      <c r="BB477" s="1237"/>
      <c r="BC477" s="1237"/>
      <c r="BD477" s="1237"/>
      <c r="BE477" s="1237"/>
      <c r="BF477" s="1237"/>
      <c r="BG477" s="1237"/>
      <c r="BH477" s="1237"/>
      <c r="BI477" s="1237"/>
      <c r="BJ477" s="1237"/>
      <c r="BK477" s="1237"/>
      <c r="BL477" s="1237"/>
      <c r="BM477" s="1237"/>
      <c r="BN477" s="1237"/>
      <c r="BO477" s="1237"/>
      <c r="BP477" s="1237"/>
      <c r="BQ477" s="1237"/>
      <c r="BR477" s="1237"/>
      <c r="BS477" s="1237"/>
      <c r="BT477" s="1237"/>
      <c r="BU477" s="1237"/>
      <c r="BV477" s="1237"/>
      <c r="BW477" s="1237"/>
      <c r="BX477" s="1237"/>
      <c r="BY477" s="1237"/>
      <c r="BZ477" s="1237"/>
      <c r="CA477" s="1237"/>
      <c r="CB477" s="1237"/>
      <c r="CC477" s="1237"/>
      <c r="CD477" s="1237"/>
      <c r="CE477" s="1237"/>
      <c r="CF477" s="1237"/>
      <c r="CG477" s="1237"/>
      <c r="CH477" s="1237"/>
      <c r="CI477" s="1237"/>
      <c r="CJ477" s="1239">
        <f t="shared" si="26"/>
        <v>0</v>
      </c>
    </row>
    <row r="478" spans="4:88">
      <c r="D478" s="1223"/>
      <c r="E478" s="1223"/>
      <c r="F478" s="1229"/>
      <c r="G478" s="1223"/>
      <c r="H478" s="1223"/>
      <c r="I478" s="1223"/>
      <c r="J478" s="1223"/>
      <c r="K478" s="1223"/>
      <c r="L478" s="1228"/>
      <c r="M478" s="1223"/>
      <c r="N478" s="1223"/>
      <c r="O478" s="1244"/>
      <c r="P478" s="1223"/>
      <c r="Q478" s="1223"/>
      <c r="R478" s="1223"/>
      <c r="S478" s="1225"/>
      <c r="T478" s="1240"/>
      <c r="U478" s="250"/>
      <c r="V478" s="1400"/>
      <c r="W478" s="1232"/>
      <c r="X478" s="1233"/>
      <c r="Y478" s="1233"/>
      <c r="Z478" s="1233"/>
      <c r="AA478" s="1233"/>
      <c r="AB478" s="1235"/>
      <c r="AC478" s="1233"/>
      <c r="AD478" s="1235"/>
      <c r="AE478" s="1235"/>
      <c r="AF478" s="1235"/>
      <c r="AG478" s="1233"/>
      <c r="AH478" s="1233"/>
      <c r="AI478" s="1233"/>
      <c r="AJ478" s="1233"/>
      <c r="AK478" s="1233"/>
      <c r="AL478" s="1234">
        <f t="shared" si="25"/>
        <v>0</v>
      </c>
      <c r="AM478" s="1400"/>
      <c r="AN478" s="1237"/>
      <c r="AO478" s="1237"/>
      <c r="AP478" s="1237"/>
      <c r="AQ478" s="1237"/>
      <c r="AR478" s="1237"/>
      <c r="AS478" s="1237"/>
      <c r="AT478" s="1237"/>
      <c r="AU478" s="1237"/>
      <c r="AV478" s="1237"/>
      <c r="AW478" s="1237"/>
      <c r="AX478" s="1237"/>
      <c r="AY478" s="1237"/>
      <c r="AZ478" s="1237"/>
      <c r="BA478" s="1237"/>
      <c r="BB478" s="1237"/>
      <c r="BC478" s="1237"/>
      <c r="BD478" s="1237"/>
      <c r="BE478" s="1237"/>
      <c r="BF478" s="1237"/>
      <c r="BG478" s="1237"/>
      <c r="BH478" s="1237"/>
      <c r="BI478" s="1237"/>
      <c r="BJ478" s="1237"/>
      <c r="BK478" s="1237"/>
      <c r="BL478" s="1237"/>
      <c r="BM478" s="1237"/>
      <c r="BN478" s="1237"/>
      <c r="BO478" s="1237"/>
      <c r="BP478" s="1237"/>
      <c r="BQ478" s="1237"/>
      <c r="BR478" s="1237"/>
      <c r="BS478" s="1237"/>
      <c r="BT478" s="1237"/>
      <c r="BU478" s="1237"/>
      <c r="BV478" s="1237"/>
      <c r="BW478" s="1237"/>
      <c r="BX478" s="1237"/>
      <c r="BY478" s="1237"/>
      <c r="BZ478" s="1237"/>
      <c r="CA478" s="1237"/>
      <c r="CB478" s="1237"/>
      <c r="CC478" s="1237"/>
      <c r="CD478" s="1237"/>
      <c r="CE478" s="1237"/>
      <c r="CF478" s="1237"/>
      <c r="CG478" s="1237"/>
      <c r="CH478" s="1237"/>
      <c r="CI478" s="1237"/>
      <c r="CJ478" s="1239">
        <f t="shared" si="26"/>
        <v>0</v>
      </c>
    </row>
    <row r="479" spans="4:88">
      <c r="D479" s="1223"/>
      <c r="E479" s="1223"/>
      <c r="F479" s="1229"/>
      <c r="G479" s="1223"/>
      <c r="H479" s="1223"/>
      <c r="I479" s="1223"/>
      <c r="J479" s="1223"/>
      <c r="K479" s="1223"/>
      <c r="L479" s="1228"/>
      <c r="M479" s="1223"/>
      <c r="N479" s="1223"/>
      <c r="O479" s="1244"/>
      <c r="P479" s="1223"/>
      <c r="Q479" s="1223"/>
      <c r="R479" s="1223"/>
      <c r="S479" s="1225"/>
      <c r="T479" s="1240"/>
      <c r="U479" s="250"/>
      <c r="V479" s="1400"/>
      <c r="W479" s="1232"/>
      <c r="X479" s="1233"/>
      <c r="Y479" s="1233"/>
      <c r="Z479" s="1233"/>
      <c r="AA479" s="1233"/>
      <c r="AB479" s="1235"/>
      <c r="AC479" s="1233"/>
      <c r="AD479" s="1235"/>
      <c r="AE479" s="1235"/>
      <c r="AF479" s="1235"/>
      <c r="AG479" s="1233"/>
      <c r="AH479" s="1233"/>
      <c r="AI479" s="1233"/>
      <c r="AJ479" s="1233"/>
      <c r="AK479" s="1233"/>
      <c r="AL479" s="1234">
        <f t="shared" si="25"/>
        <v>0</v>
      </c>
      <c r="AM479" s="1400"/>
      <c r="AN479" s="1237"/>
      <c r="AO479" s="1237"/>
      <c r="AP479" s="1237"/>
      <c r="AQ479" s="1237"/>
      <c r="AR479" s="1237"/>
      <c r="AS479" s="1237"/>
      <c r="AT479" s="1237"/>
      <c r="AU479" s="1237"/>
      <c r="AV479" s="1237"/>
      <c r="AW479" s="1237"/>
      <c r="AX479" s="1237"/>
      <c r="AY479" s="1237"/>
      <c r="AZ479" s="1237"/>
      <c r="BA479" s="1237"/>
      <c r="BB479" s="1237"/>
      <c r="BC479" s="1237"/>
      <c r="BD479" s="1237"/>
      <c r="BE479" s="1237"/>
      <c r="BF479" s="1237"/>
      <c r="BG479" s="1237"/>
      <c r="BH479" s="1237"/>
      <c r="BI479" s="1237"/>
      <c r="BJ479" s="1237"/>
      <c r="BK479" s="1237"/>
      <c r="BL479" s="1237"/>
      <c r="BM479" s="1237"/>
      <c r="BN479" s="1237"/>
      <c r="BO479" s="1237"/>
      <c r="BP479" s="1237"/>
      <c r="BQ479" s="1237"/>
      <c r="BR479" s="1237"/>
      <c r="BS479" s="1237"/>
      <c r="BT479" s="1237"/>
      <c r="BU479" s="1237"/>
      <c r="BV479" s="1237"/>
      <c r="BW479" s="1237"/>
      <c r="BX479" s="1237"/>
      <c r="BY479" s="1237"/>
      <c r="BZ479" s="1237"/>
      <c r="CA479" s="1237"/>
      <c r="CB479" s="1237"/>
      <c r="CC479" s="1237"/>
      <c r="CD479" s="1237"/>
      <c r="CE479" s="1237"/>
      <c r="CF479" s="1237"/>
      <c r="CG479" s="1237"/>
      <c r="CH479" s="1237"/>
      <c r="CI479" s="1237"/>
      <c r="CJ479" s="1239">
        <f t="shared" si="26"/>
        <v>0</v>
      </c>
    </row>
    <row r="480" spans="4:88">
      <c r="D480" s="1223"/>
      <c r="E480" s="1223"/>
      <c r="F480" s="1229"/>
      <c r="G480" s="1223"/>
      <c r="H480" s="1223"/>
      <c r="I480" s="1223"/>
      <c r="J480" s="1223"/>
      <c r="K480" s="1223"/>
      <c r="L480" s="1228"/>
      <c r="M480" s="1223"/>
      <c r="N480" s="1223"/>
      <c r="O480" s="1244"/>
      <c r="P480" s="1223"/>
      <c r="Q480" s="1223"/>
      <c r="R480" s="1223"/>
      <c r="S480" s="1225"/>
      <c r="T480" s="1240"/>
      <c r="U480" s="250"/>
      <c r="V480" s="1400"/>
      <c r="W480" s="1232"/>
      <c r="X480" s="1233"/>
      <c r="Y480" s="1233"/>
      <c r="Z480" s="1233"/>
      <c r="AA480" s="1233"/>
      <c r="AB480" s="1235"/>
      <c r="AC480" s="1233"/>
      <c r="AD480" s="1235"/>
      <c r="AE480" s="1235"/>
      <c r="AF480" s="1235"/>
      <c r="AG480" s="1233"/>
      <c r="AH480" s="1233"/>
      <c r="AI480" s="1233"/>
      <c r="AJ480" s="1233"/>
      <c r="AK480" s="1233"/>
      <c r="AL480" s="1234">
        <f t="shared" si="25"/>
        <v>0</v>
      </c>
      <c r="AM480" s="1400"/>
      <c r="AN480" s="1237"/>
      <c r="AO480" s="1237"/>
      <c r="AP480" s="1237"/>
      <c r="AQ480" s="1237"/>
      <c r="AR480" s="1237"/>
      <c r="AS480" s="1237"/>
      <c r="AT480" s="1237"/>
      <c r="AU480" s="1237"/>
      <c r="AV480" s="1237"/>
      <c r="AW480" s="1237"/>
      <c r="AX480" s="1237"/>
      <c r="AY480" s="1237"/>
      <c r="AZ480" s="1237"/>
      <c r="BA480" s="1237"/>
      <c r="BB480" s="1237"/>
      <c r="BC480" s="1237"/>
      <c r="BD480" s="1237"/>
      <c r="BE480" s="1237"/>
      <c r="BF480" s="1237"/>
      <c r="BG480" s="1237"/>
      <c r="BH480" s="1237"/>
      <c r="BI480" s="1237"/>
      <c r="BJ480" s="1237"/>
      <c r="BK480" s="1237"/>
      <c r="BL480" s="1237"/>
      <c r="BM480" s="1237"/>
      <c r="BN480" s="1237"/>
      <c r="BO480" s="1237"/>
      <c r="BP480" s="1237"/>
      <c r="BQ480" s="1237"/>
      <c r="BR480" s="1237"/>
      <c r="BS480" s="1237"/>
      <c r="BT480" s="1237"/>
      <c r="BU480" s="1237"/>
      <c r="BV480" s="1237"/>
      <c r="BW480" s="1237"/>
      <c r="BX480" s="1237"/>
      <c r="BY480" s="1237"/>
      <c r="BZ480" s="1237"/>
      <c r="CA480" s="1237"/>
      <c r="CB480" s="1237"/>
      <c r="CC480" s="1237"/>
      <c r="CD480" s="1237"/>
      <c r="CE480" s="1237"/>
      <c r="CF480" s="1237"/>
      <c r="CG480" s="1237"/>
      <c r="CH480" s="1237"/>
      <c r="CI480" s="1237"/>
      <c r="CJ480" s="1239">
        <f t="shared" si="26"/>
        <v>0</v>
      </c>
    </row>
    <row r="481" spans="4:88">
      <c r="D481" s="1223"/>
      <c r="E481" s="1223"/>
      <c r="F481" s="1229"/>
      <c r="G481" s="1223"/>
      <c r="H481" s="1223"/>
      <c r="I481" s="1223"/>
      <c r="J481" s="1223"/>
      <c r="K481" s="1223"/>
      <c r="L481" s="1228"/>
      <c r="M481" s="1223"/>
      <c r="N481" s="1223"/>
      <c r="O481" s="1244"/>
      <c r="P481" s="1223"/>
      <c r="Q481" s="1223"/>
      <c r="R481" s="1223"/>
      <c r="S481" s="1225"/>
      <c r="T481" s="1240"/>
      <c r="U481" s="250"/>
      <c r="V481" s="1400"/>
      <c r="W481" s="1232"/>
      <c r="X481" s="1233"/>
      <c r="Y481" s="1233"/>
      <c r="Z481" s="1233"/>
      <c r="AA481" s="1233"/>
      <c r="AB481" s="1235"/>
      <c r="AC481" s="1233"/>
      <c r="AD481" s="1235"/>
      <c r="AE481" s="1235"/>
      <c r="AF481" s="1235"/>
      <c r="AG481" s="1233"/>
      <c r="AH481" s="1233"/>
      <c r="AI481" s="1233"/>
      <c r="AJ481" s="1233"/>
      <c r="AK481" s="1233"/>
      <c r="AL481" s="1234">
        <f t="shared" si="25"/>
        <v>0</v>
      </c>
      <c r="AM481" s="1400"/>
      <c r="AN481" s="1237"/>
      <c r="AO481" s="1237"/>
      <c r="AP481" s="1237"/>
      <c r="AQ481" s="1237"/>
      <c r="AR481" s="1237"/>
      <c r="AS481" s="1237"/>
      <c r="AT481" s="1237"/>
      <c r="AU481" s="1237"/>
      <c r="AV481" s="1237"/>
      <c r="AW481" s="1237"/>
      <c r="AX481" s="1237"/>
      <c r="AY481" s="1237"/>
      <c r="AZ481" s="1237"/>
      <c r="BA481" s="1237"/>
      <c r="BB481" s="1237"/>
      <c r="BC481" s="1237"/>
      <c r="BD481" s="1237"/>
      <c r="BE481" s="1237"/>
      <c r="BF481" s="1237"/>
      <c r="BG481" s="1237"/>
      <c r="BH481" s="1237"/>
      <c r="BI481" s="1237"/>
      <c r="BJ481" s="1237"/>
      <c r="BK481" s="1237"/>
      <c r="BL481" s="1237"/>
      <c r="BM481" s="1237"/>
      <c r="BN481" s="1237"/>
      <c r="BO481" s="1237"/>
      <c r="BP481" s="1237"/>
      <c r="BQ481" s="1237"/>
      <c r="BR481" s="1237"/>
      <c r="BS481" s="1237"/>
      <c r="BT481" s="1237"/>
      <c r="BU481" s="1237"/>
      <c r="BV481" s="1237"/>
      <c r="BW481" s="1237"/>
      <c r="BX481" s="1237"/>
      <c r="BY481" s="1237"/>
      <c r="BZ481" s="1237"/>
      <c r="CA481" s="1237"/>
      <c r="CB481" s="1237"/>
      <c r="CC481" s="1237"/>
      <c r="CD481" s="1237"/>
      <c r="CE481" s="1237"/>
      <c r="CF481" s="1237"/>
      <c r="CG481" s="1237"/>
      <c r="CH481" s="1237"/>
      <c r="CI481" s="1237"/>
      <c r="CJ481" s="1239">
        <f t="shared" si="26"/>
        <v>0</v>
      </c>
    </row>
    <row r="482" spans="4:88">
      <c r="D482" s="1223"/>
      <c r="E482" s="1223"/>
      <c r="F482" s="1229"/>
      <c r="G482" s="1223"/>
      <c r="H482" s="1223"/>
      <c r="I482" s="1223"/>
      <c r="J482" s="1223"/>
      <c r="K482" s="1223"/>
      <c r="L482" s="1228"/>
      <c r="M482" s="1223"/>
      <c r="N482" s="1223"/>
      <c r="O482" s="1244"/>
      <c r="P482" s="1223"/>
      <c r="Q482" s="1223"/>
      <c r="R482" s="1223"/>
      <c r="S482" s="1225"/>
      <c r="T482" s="1240"/>
      <c r="U482" s="250"/>
      <c r="V482" s="1400"/>
      <c r="W482" s="1232"/>
      <c r="X482" s="1233"/>
      <c r="Y482" s="1233"/>
      <c r="Z482" s="1233"/>
      <c r="AA482" s="1233"/>
      <c r="AB482" s="1235"/>
      <c r="AC482" s="1233"/>
      <c r="AD482" s="1235"/>
      <c r="AE482" s="1235"/>
      <c r="AF482" s="1235"/>
      <c r="AG482" s="1233"/>
      <c r="AH482" s="1233"/>
      <c r="AI482" s="1233"/>
      <c r="AJ482" s="1233"/>
      <c r="AK482" s="1233"/>
      <c r="AL482" s="1234">
        <f t="shared" si="25"/>
        <v>0</v>
      </c>
      <c r="AM482" s="1400"/>
      <c r="AN482" s="1237"/>
      <c r="AO482" s="1237"/>
      <c r="AP482" s="1237"/>
      <c r="AQ482" s="1237"/>
      <c r="AR482" s="1237"/>
      <c r="AS482" s="1237"/>
      <c r="AT482" s="1237"/>
      <c r="AU482" s="1237"/>
      <c r="AV482" s="1237"/>
      <c r="AW482" s="1237"/>
      <c r="AX482" s="1237"/>
      <c r="AY482" s="1237"/>
      <c r="AZ482" s="1237"/>
      <c r="BA482" s="1237"/>
      <c r="BB482" s="1237"/>
      <c r="BC482" s="1237"/>
      <c r="BD482" s="1237"/>
      <c r="BE482" s="1237"/>
      <c r="BF482" s="1237"/>
      <c r="BG482" s="1237"/>
      <c r="BH482" s="1237"/>
      <c r="BI482" s="1237"/>
      <c r="BJ482" s="1237"/>
      <c r="BK482" s="1237"/>
      <c r="BL482" s="1237"/>
      <c r="BM482" s="1237"/>
      <c r="BN482" s="1237"/>
      <c r="BO482" s="1237"/>
      <c r="BP482" s="1237"/>
      <c r="BQ482" s="1237"/>
      <c r="BR482" s="1237"/>
      <c r="BS482" s="1237"/>
      <c r="BT482" s="1237"/>
      <c r="BU482" s="1237"/>
      <c r="BV482" s="1237"/>
      <c r="BW482" s="1237"/>
      <c r="BX482" s="1237"/>
      <c r="BY482" s="1237"/>
      <c r="BZ482" s="1237"/>
      <c r="CA482" s="1237"/>
      <c r="CB482" s="1237"/>
      <c r="CC482" s="1237"/>
      <c r="CD482" s="1237"/>
      <c r="CE482" s="1237"/>
      <c r="CF482" s="1237"/>
      <c r="CG482" s="1237"/>
      <c r="CH482" s="1237"/>
      <c r="CI482" s="1237"/>
      <c r="CJ482" s="1239">
        <f t="shared" si="26"/>
        <v>0</v>
      </c>
    </row>
    <row r="483" spans="4:88">
      <c r="D483" s="1223"/>
      <c r="E483" s="1223"/>
      <c r="F483" s="1229"/>
      <c r="G483" s="1223"/>
      <c r="H483" s="1223"/>
      <c r="I483" s="1223"/>
      <c r="J483" s="1223"/>
      <c r="K483" s="1223"/>
      <c r="L483" s="1228"/>
      <c r="M483" s="1223"/>
      <c r="N483" s="1223"/>
      <c r="O483" s="1244"/>
      <c r="P483" s="1223"/>
      <c r="Q483" s="1223"/>
      <c r="R483" s="1223"/>
      <c r="S483" s="1225"/>
      <c r="T483" s="1240"/>
      <c r="U483" s="250"/>
      <c r="V483" s="1400"/>
      <c r="W483" s="1232"/>
      <c r="X483" s="1233"/>
      <c r="Y483" s="1233"/>
      <c r="Z483" s="1233"/>
      <c r="AA483" s="1233"/>
      <c r="AB483" s="1235"/>
      <c r="AC483" s="1233"/>
      <c r="AD483" s="1235"/>
      <c r="AE483" s="1235"/>
      <c r="AF483" s="1235"/>
      <c r="AG483" s="1233"/>
      <c r="AH483" s="1233"/>
      <c r="AI483" s="1233"/>
      <c r="AJ483" s="1233"/>
      <c r="AK483" s="1233"/>
      <c r="AL483" s="1234">
        <f t="shared" si="25"/>
        <v>0</v>
      </c>
      <c r="AM483" s="1400"/>
      <c r="AN483" s="1237"/>
      <c r="AO483" s="1237"/>
      <c r="AP483" s="1237"/>
      <c r="AQ483" s="1237"/>
      <c r="AR483" s="1237"/>
      <c r="AS483" s="1237"/>
      <c r="AT483" s="1237"/>
      <c r="AU483" s="1237"/>
      <c r="AV483" s="1237"/>
      <c r="AW483" s="1237"/>
      <c r="AX483" s="1237"/>
      <c r="AY483" s="1237"/>
      <c r="AZ483" s="1237"/>
      <c r="BA483" s="1237"/>
      <c r="BB483" s="1237"/>
      <c r="BC483" s="1237"/>
      <c r="BD483" s="1237"/>
      <c r="BE483" s="1237"/>
      <c r="BF483" s="1237"/>
      <c r="BG483" s="1237"/>
      <c r="BH483" s="1237"/>
      <c r="BI483" s="1237"/>
      <c r="BJ483" s="1237"/>
      <c r="BK483" s="1237"/>
      <c r="BL483" s="1237"/>
      <c r="BM483" s="1237"/>
      <c r="BN483" s="1237"/>
      <c r="BO483" s="1237"/>
      <c r="BP483" s="1237"/>
      <c r="BQ483" s="1237"/>
      <c r="BR483" s="1237"/>
      <c r="BS483" s="1237"/>
      <c r="BT483" s="1237"/>
      <c r="BU483" s="1237"/>
      <c r="BV483" s="1237"/>
      <c r="BW483" s="1237"/>
      <c r="BX483" s="1237"/>
      <c r="BY483" s="1237"/>
      <c r="BZ483" s="1237"/>
      <c r="CA483" s="1237"/>
      <c r="CB483" s="1237"/>
      <c r="CC483" s="1237"/>
      <c r="CD483" s="1237"/>
      <c r="CE483" s="1237"/>
      <c r="CF483" s="1237"/>
      <c r="CG483" s="1237"/>
      <c r="CH483" s="1237"/>
      <c r="CI483" s="1237"/>
      <c r="CJ483" s="1239">
        <f t="shared" si="26"/>
        <v>0</v>
      </c>
    </row>
  </sheetData>
  <conditionalFormatting sqref="E43">
    <cfRule type="duplicateValues" dxfId="197" priority="3"/>
  </conditionalFormatting>
  <conditionalFormatting sqref="AL3:AL483 Y12">
    <cfRule type="dataBar" priority="248">
      <dataBar>
        <cfvo type="min"/>
        <cfvo type="max"/>
        <color rgb="FF638EC6"/>
      </dataBar>
      <extLst>
        <ext xmlns:x14="http://schemas.microsoft.com/office/spreadsheetml/2009/9/main" uri="{B025F937-C7B1-47D3-B67F-A62EFF666E3E}">
          <x14:id>{838DCECA-07E5-4DDB-93C8-9D3F4530540A}</x14:id>
        </ext>
      </extLst>
    </cfRule>
  </conditionalFormatting>
  <pageMargins left="0.7" right="0.7" top="0.75" bottom="0.75" header="0.3" footer="0.3"/>
  <pageSetup paperSize="9" scale="22" orientation="landscape" r:id="rId1"/>
  <extLst>
    <ext xmlns:x14="http://schemas.microsoft.com/office/spreadsheetml/2009/9/main" uri="{78C0D931-6437-407d-A8EE-F0AAD7539E65}">
      <x14:conditionalFormattings>
        <x14:conditionalFormatting xmlns:xm="http://schemas.microsoft.com/office/excel/2006/main">
          <x14:cfRule type="dataBar" id="{838DCECA-07E5-4DDB-93C8-9D3F4530540A}">
            <x14:dataBar minLength="0" maxLength="100" gradient="0" direction="leftToRight">
              <x14:cfvo type="autoMin"/>
              <x14:cfvo type="autoMax"/>
              <x14:negativeFillColor rgb="FFFF0000"/>
              <x14:axisColor rgb="FF000000"/>
            </x14:dataBar>
          </x14:cfRule>
          <xm:sqref>AL3:AL483 Y12</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J423"/>
  <sheetViews>
    <sheetView zoomScale="83" zoomScaleNormal="83" workbookViewId="0">
      <pane ySplit="2" topLeftCell="A58" activePane="bottomLeft" state="frozen"/>
      <selection pane="bottomLeft" activeCell="E64" sqref="E64"/>
    </sheetView>
  </sheetViews>
  <sheetFormatPr defaultColWidth="9.140625" defaultRowHeight="15"/>
  <cols>
    <col min="1" max="1" width="9.140625" style="1399" customWidth="1"/>
    <col min="2" max="2" width="5.85546875" style="1399" hidden="1" customWidth="1"/>
    <col min="3" max="3" width="5.7109375" style="1399" hidden="1" customWidth="1"/>
    <col min="4" max="4" width="8.5703125" style="1399" customWidth="1"/>
    <col min="5" max="5" width="22.28515625" style="1399" customWidth="1"/>
    <col min="6" max="6" width="32.140625" style="1401" customWidth="1"/>
    <col min="7" max="7" width="18.140625" style="1399" customWidth="1"/>
    <col min="8" max="8" width="32.140625" style="1399" customWidth="1"/>
    <col min="9" max="9" width="9.7109375" style="1399" customWidth="1"/>
    <col min="10" max="10" width="11" style="1399" customWidth="1"/>
    <col min="11" max="11" width="6.7109375" style="1399" customWidth="1"/>
    <col min="12" max="12" width="10.5703125" style="1399" customWidth="1"/>
    <col min="13" max="13" width="8.140625" style="1399" customWidth="1"/>
    <col min="14" max="14" width="14" style="1399" customWidth="1"/>
    <col min="15" max="15" width="7.85546875" style="1399" customWidth="1"/>
    <col min="16" max="16" width="6.85546875" style="1399" customWidth="1"/>
    <col min="17" max="17" width="7.7109375" style="1399" customWidth="1"/>
    <col min="18" max="18" width="5.7109375" style="1399" customWidth="1"/>
    <col min="19" max="19" width="5.85546875" style="1399" customWidth="1"/>
    <col min="20" max="20" width="18.140625" style="1399" customWidth="1"/>
    <col min="21" max="21" width="13.5703125" style="1399" customWidth="1"/>
    <col min="22" max="22" width="9.140625" style="1399" customWidth="1"/>
    <col min="23" max="23" width="6.28515625" style="1399" customWidth="1"/>
    <col min="24" max="24" width="27.85546875" style="1399" bestFit="1" customWidth="1"/>
    <col min="25" max="25" width="26" style="1399" customWidth="1"/>
    <col min="26" max="26" width="12.5703125" style="1399" bestFit="1" customWidth="1"/>
    <col min="27" max="27" width="7.140625" style="1399" hidden="1" customWidth="1"/>
    <col min="28" max="28" width="17.28515625" style="1399" bestFit="1" customWidth="1"/>
    <col min="29" max="29" width="19.28515625" style="1399" bestFit="1" customWidth="1"/>
    <col min="30" max="30" width="19.140625" style="1399" bestFit="1" customWidth="1"/>
    <col min="31" max="31" width="15" style="1399" bestFit="1" customWidth="1"/>
    <col min="32" max="32" width="10.140625" style="1399" bestFit="1" customWidth="1"/>
    <col min="33" max="34" width="15.5703125" style="1399" hidden="1" customWidth="1"/>
    <col min="35" max="35" width="8.85546875" style="1399" hidden="1" customWidth="1"/>
    <col min="36" max="36" width="24.7109375" style="1399" hidden="1" customWidth="1"/>
    <col min="37" max="37" width="14.140625" style="1399" hidden="1" customWidth="1"/>
    <col min="38" max="38" width="16.7109375" style="1399" customWidth="1"/>
    <col min="39" max="39" width="9.140625" style="1399" customWidth="1"/>
    <col min="40" max="40" width="5.7109375" style="1399" customWidth="1"/>
    <col min="41" max="41" width="24.85546875" style="1399" customWidth="1"/>
    <col min="42" max="42" width="54.85546875" style="1399" bestFit="1" customWidth="1"/>
    <col min="43" max="43" width="3" style="1399" hidden="1" customWidth="1"/>
    <col min="44" max="44" width="4.28515625" style="1399" hidden="1" customWidth="1"/>
    <col min="45" max="45" width="4.140625" style="1399" hidden="1" customWidth="1"/>
    <col min="46" max="47" width="5.28515625" style="1399" hidden="1" customWidth="1"/>
    <col min="48" max="53" width="4.5703125" style="1399" hidden="1" customWidth="1"/>
    <col min="54" max="54" width="3.42578125" style="1399" hidden="1" customWidth="1"/>
    <col min="55" max="55" width="2.140625" style="1399" hidden="1" customWidth="1"/>
    <col min="56" max="56" width="3.28515625" style="1399" hidden="1" customWidth="1"/>
    <col min="57" max="57" width="2.140625" style="1399" hidden="1" customWidth="1"/>
    <col min="58" max="58" width="3.28515625" style="1399" hidden="1" customWidth="1"/>
    <col min="59" max="59" width="4.42578125" style="1399" hidden="1" customWidth="1"/>
    <col min="60" max="60" width="5.7109375" style="1399" hidden="1" customWidth="1"/>
    <col min="61" max="61" width="4.140625" style="1399" hidden="1" customWidth="1"/>
    <col min="62" max="62" width="3.28515625" style="1399" customWidth="1"/>
    <col min="63" max="63" width="4.140625" style="1399" hidden="1" customWidth="1"/>
    <col min="64" max="64" width="3.28515625" style="1399" customWidth="1"/>
    <col min="65" max="65" width="4.140625" style="1399" customWidth="1"/>
    <col min="66" max="66" width="3.28515625" style="1399" customWidth="1"/>
    <col min="67" max="67" width="4.140625" style="1399" customWidth="1"/>
    <col min="68" max="68" width="3.28515625" style="1399" hidden="1" customWidth="1"/>
    <col min="69" max="69" width="4.140625" style="1399" hidden="1" customWidth="1"/>
    <col min="70" max="71" width="3.28515625" style="1399" hidden="1" customWidth="1"/>
    <col min="72" max="74" width="3" style="1399" hidden="1" customWidth="1"/>
    <col min="75" max="82" width="3.28515625" style="1399" hidden="1" customWidth="1"/>
    <col min="83" max="84" width="8.85546875" style="1399" hidden="1" customWidth="1"/>
    <col min="85" max="87" width="9.7109375" style="1399" hidden="1" customWidth="1"/>
    <col min="88" max="88" width="5.42578125" style="1399" bestFit="1" customWidth="1"/>
    <col min="89" max="16384" width="9.140625" style="256"/>
  </cols>
  <sheetData>
    <row r="2" spans="2:88" ht="45">
      <c r="B2" s="1221" t="s">
        <v>632</v>
      </c>
      <c r="C2" s="1221" t="s">
        <v>633</v>
      </c>
      <c r="D2" s="1221" t="s">
        <v>634</v>
      </c>
      <c r="E2" s="1221" t="s">
        <v>354</v>
      </c>
      <c r="F2" s="1222" t="s">
        <v>635</v>
      </c>
      <c r="G2" s="1221" t="s">
        <v>636</v>
      </c>
      <c r="H2" s="1221" t="s">
        <v>637</v>
      </c>
      <c r="I2" s="1221" t="s">
        <v>638</v>
      </c>
      <c r="J2" s="1221" t="s">
        <v>639</v>
      </c>
      <c r="K2" s="1221" t="s">
        <v>640</v>
      </c>
      <c r="L2" s="1221" t="s">
        <v>641</v>
      </c>
      <c r="M2" s="1221" t="s">
        <v>642</v>
      </c>
      <c r="N2" s="1221" t="s">
        <v>643</v>
      </c>
      <c r="O2" s="1221" t="s">
        <v>644</v>
      </c>
      <c r="P2" s="1221" t="s">
        <v>645</v>
      </c>
      <c r="Q2" s="1221" t="s">
        <v>646</v>
      </c>
      <c r="R2" s="1221" t="s">
        <v>647</v>
      </c>
      <c r="S2" s="1221" t="s">
        <v>648</v>
      </c>
      <c r="T2" s="1246" t="s">
        <v>649</v>
      </c>
      <c r="U2" s="1245" t="s">
        <v>650</v>
      </c>
      <c r="V2" s="507"/>
      <c r="W2" s="1231" t="s">
        <v>633</v>
      </c>
      <c r="X2" s="1231" t="s">
        <v>2</v>
      </c>
      <c r="Y2" s="1231" t="s">
        <v>4</v>
      </c>
      <c r="Z2" s="1231" t="s">
        <v>651</v>
      </c>
      <c r="AA2" s="1231" t="s">
        <v>652</v>
      </c>
      <c r="AB2" s="1231" t="s">
        <v>653</v>
      </c>
      <c r="AC2" s="1231" t="s">
        <v>654</v>
      </c>
      <c r="AD2" s="1231" t="s">
        <v>655</v>
      </c>
      <c r="AE2" s="1231" t="s">
        <v>656</v>
      </c>
      <c r="AF2" s="1231" t="s">
        <v>657</v>
      </c>
      <c r="AG2" s="1231" t="s">
        <v>658</v>
      </c>
      <c r="AH2" s="1231" t="s">
        <v>659</v>
      </c>
      <c r="AI2" s="1231" t="s">
        <v>660</v>
      </c>
      <c r="AJ2" s="1231" t="s">
        <v>661</v>
      </c>
      <c r="AK2" s="1231" t="s">
        <v>662</v>
      </c>
      <c r="AL2" s="1231" t="s">
        <v>663</v>
      </c>
      <c r="AM2" s="507"/>
      <c r="AN2" s="1236" t="s">
        <v>633</v>
      </c>
      <c r="AO2" s="1236" t="s">
        <v>664</v>
      </c>
      <c r="AP2" s="1236" t="s">
        <v>637</v>
      </c>
      <c r="AQ2" s="1236" t="s">
        <v>482</v>
      </c>
      <c r="AR2" s="1236" t="s">
        <v>483</v>
      </c>
      <c r="AS2" s="1236" t="s">
        <v>485</v>
      </c>
      <c r="AT2" s="1236" t="s">
        <v>665</v>
      </c>
      <c r="AU2" s="1236" t="s">
        <v>666</v>
      </c>
      <c r="AV2" s="1236" t="s">
        <v>487</v>
      </c>
      <c r="AW2" s="1236" t="s">
        <v>488</v>
      </c>
      <c r="AX2" s="1236" t="s">
        <v>489</v>
      </c>
      <c r="AY2" s="1236" t="s">
        <v>490</v>
      </c>
      <c r="AZ2" s="1236" t="s">
        <v>491</v>
      </c>
      <c r="BA2" s="1236" t="s">
        <v>492</v>
      </c>
      <c r="BB2" s="1236" t="s">
        <v>453</v>
      </c>
      <c r="BC2" s="1236" t="s">
        <v>454</v>
      </c>
      <c r="BD2" s="1236" t="s">
        <v>455</v>
      </c>
      <c r="BE2" s="1236" t="s">
        <v>456</v>
      </c>
      <c r="BF2" s="1236" t="s">
        <v>457</v>
      </c>
      <c r="BG2" s="1236" t="s">
        <v>458</v>
      </c>
      <c r="BH2" s="1236" t="s">
        <v>1505</v>
      </c>
      <c r="BI2" s="1236" t="s">
        <v>623</v>
      </c>
      <c r="BJ2" s="1236">
        <v>15</v>
      </c>
      <c r="BK2" s="1236" t="s">
        <v>624</v>
      </c>
      <c r="BL2" s="1236">
        <v>16</v>
      </c>
      <c r="BM2" s="1236" t="s">
        <v>625</v>
      </c>
      <c r="BN2" s="1236">
        <v>17</v>
      </c>
      <c r="BO2" s="1236" t="s">
        <v>626</v>
      </c>
      <c r="BP2" s="1236">
        <v>18</v>
      </c>
      <c r="BQ2" s="1236" t="s">
        <v>627</v>
      </c>
      <c r="BR2" s="1236">
        <v>37</v>
      </c>
      <c r="BS2" s="1236">
        <v>38</v>
      </c>
      <c r="BT2" s="1236">
        <v>39</v>
      </c>
      <c r="BU2" s="1236">
        <v>40</v>
      </c>
      <c r="BV2" s="1236">
        <v>41</v>
      </c>
      <c r="BW2" s="1236">
        <v>42</v>
      </c>
      <c r="BX2" s="1236">
        <v>43</v>
      </c>
      <c r="BY2" s="1236">
        <v>44</v>
      </c>
      <c r="BZ2" s="1236">
        <v>45</v>
      </c>
      <c r="CA2" s="1236">
        <v>46</v>
      </c>
      <c r="CB2" s="1236">
        <v>47</v>
      </c>
      <c r="CC2" s="1236">
        <v>47</v>
      </c>
      <c r="CD2" s="1236">
        <v>48</v>
      </c>
      <c r="CE2" s="1236" t="s">
        <v>667</v>
      </c>
      <c r="CF2" s="1236" t="s">
        <v>668</v>
      </c>
      <c r="CG2" s="1236" t="s">
        <v>669</v>
      </c>
      <c r="CH2" s="1236" t="s">
        <v>670</v>
      </c>
      <c r="CI2" s="1236" t="s">
        <v>671</v>
      </c>
      <c r="CJ2" s="1236" t="s">
        <v>400</v>
      </c>
    </row>
    <row r="3" spans="2:88" hidden="1">
      <c r="D3" s="1223">
        <v>5</v>
      </c>
      <c r="E3" s="1223" t="s">
        <v>1692</v>
      </c>
      <c r="F3" s="1229" t="s">
        <v>842</v>
      </c>
      <c r="G3" s="1223" t="s">
        <v>1687</v>
      </c>
      <c r="H3" s="1223" t="s">
        <v>1691</v>
      </c>
      <c r="I3" s="1223">
        <v>500</v>
      </c>
      <c r="J3" s="1223">
        <v>531</v>
      </c>
      <c r="K3" s="1223">
        <v>531</v>
      </c>
      <c r="L3" s="1228">
        <f t="shared" ref="L3:L10" si="0">K3/I3</f>
        <v>1.0620000000000001</v>
      </c>
      <c r="M3" s="1223">
        <v>531</v>
      </c>
      <c r="N3" s="1223">
        <v>531</v>
      </c>
      <c r="O3" s="1244">
        <v>405</v>
      </c>
      <c r="P3" s="1223">
        <v>4</v>
      </c>
      <c r="Q3" s="1223">
        <f t="shared" ref="Q3:Q10" si="1">N3-O3-P3</f>
        <v>122</v>
      </c>
      <c r="R3" s="1223">
        <v>0</v>
      </c>
      <c r="S3" s="1225">
        <f t="shared" ref="S3:S9" si="2">Q3-R3</f>
        <v>122</v>
      </c>
      <c r="T3" s="1240">
        <f>Q3/N3</f>
        <v>0.22975517890772129</v>
      </c>
      <c r="U3" s="250">
        <f>S3/N3</f>
        <v>0.22975517890772129</v>
      </c>
      <c r="V3" s="1400"/>
      <c r="W3" s="1232"/>
      <c r="X3" s="1233" t="s">
        <v>1692</v>
      </c>
      <c r="Y3" s="1233" t="s">
        <v>1691</v>
      </c>
      <c r="Z3" s="1233"/>
      <c r="AA3" s="1233"/>
      <c r="AB3" s="1235">
        <v>21</v>
      </c>
      <c r="AC3" s="1233">
        <v>24</v>
      </c>
      <c r="AD3" s="1235"/>
      <c r="AE3" s="1235">
        <v>17</v>
      </c>
      <c r="AF3" s="1235">
        <v>60</v>
      </c>
      <c r="AG3" s="1233"/>
      <c r="AH3" s="1233"/>
      <c r="AI3" s="1233"/>
      <c r="AJ3" s="1233"/>
      <c r="AK3" s="1233"/>
      <c r="AL3" s="1234">
        <f>SUM(Z3:AK3)</f>
        <v>122</v>
      </c>
      <c r="AM3" s="1400"/>
      <c r="AN3" s="1237"/>
      <c r="AO3" s="1237"/>
      <c r="AP3" s="1237"/>
      <c r="AQ3" s="1237"/>
      <c r="AR3" s="1237"/>
      <c r="AS3" s="1237"/>
      <c r="AT3" s="1237"/>
      <c r="AU3" s="1237"/>
      <c r="AV3" s="1237"/>
      <c r="AW3" s="1237"/>
      <c r="AX3" s="1237"/>
      <c r="AY3" s="1237"/>
      <c r="AZ3" s="1237"/>
      <c r="BA3" s="1237"/>
      <c r="BB3" s="1237"/>
      <c r="BC3" s="1237"/>
      <c r="BD3" s="1237"/>
      <c r="BE3" s="1237"/>
      <c r="BF3" s="1237"/>
      <c r="BG3" s="1237"/>
      <c r="BH3" s="1237"/>
      <c r="BI3" s="1237"/>
      <c r="BJ3" s="1237"/>
      <c r="BK3" s="1237"/>
      <c r="BL3" s="1237"/>
      <c r="BM3" s="1237"/>
      <c r="BN3" s="1237"/>
      <c r="BO3" s="1237"/>
      <c r="BP3" s="1237"/>
      <c r="BQ3" s="1237"/>
      <c r="BR3" s="1237"/>
      <c r="BS3" s="1237"/>
      <c r="BT3" s="1237"/>
      <c r="BU3" s="1237"/>
      <c r="BV3" s="1237"/>
      <c r="BW3" s="1237"/>
      <c r="BX3" s="1237"/>
      <c r="BY3" s="1237"/>
      <c r="BZ3" s="1237"/>
      <c r="CA3" s="1237"/>
      <c r="CB3" s="1237"/>
      <c r="CC3" s="1237"/>
      <c r="CD3" s="1237"/>
      <c r="CE3" s="1237"/>
      <c r="CF3" s="1237"/>
      <c r="CG3" s="1237"/>
      <c r="CH3" s="1237"/>
      <c r="CI3" s="1237"/>
      <c r="CJ3" s="1239">
        <f>SUM(AQ3:CI3)</f>
        <v>0</v>
      </c>
    </row>
    <row r="4" spans="2:88" hidden="1">
      <c r="D4" s="1223">
        <v>8</v>
      </c>
      <c r="E4" s="1223" t="s">
        <v>1741</v>
      </c>
      <c r="F4" s="1229" t="s">
        <v>1742</v>
      </c>
      <c r="G4" s="1223" t="s">
        <v>1743</v>
      </c>
      <c r="H4" s="1223" t="s">
        <v>1744</v>
      </c>
      <c r="I4" s="1223">
        <v>1000</v>
      </c>
      <c r="J4" s="1223">
        <v>991</v>
      </c>
      <c r="K4" s="1223">
        <v>991</v>
      </c>
      <c r="L4" s="1228">
        <f t="shared" si="0"/>
        <v>0.99099999999999999</v>
      </c>
      <c r="M4" s="1223">
        <v>991</v>
      </c>
      <c r="N4" s="1223">
        <v>991</v>
      </c>
      <c r="O4" s="1244">
        <v>973</v>
      </c>
      <c r="P4" s="1223">
        <v>8</v>
      </c>
      <c r="Q4" s="1223">
        <f t="shared" si="1"/>
        <v>10</v>
      </c>
      <c r="R4" s="1223">
        <v>0</v>
      </c>
      <c r="S4" s="1225">
        <f t="shared" si="2"/>
        <v>10</v>
      </c>
      <c r="T4" s="1240">
        <f>Q4/N4</f>
        <v>1.0090817356205853E-2</v>
      </c>
      <c r="U4" s="250">
        <f>S4/N4</f>
        <v>1.0090817356205853E-2</v>
      </c>
      <c r="V4" s="1400"/>
      <c r="W4" s="1232"/>
      <c r="X4" s="1233" t="s">
        <v>1741</v>
      </c>
      <c r="Y4" s="1233" t="s">
        <v>1744</v>
      </c>
      <c r="Z4" s="1233"/>
      <c r="AA4" s="1233"/>
      <c r="AB4" s="1235">
        <v>3</v>
      </c>
      <c r="AC4" s="1233">
        <v>2</v>
      </c>
      <c r="AD4" s="1235"/>
      <c r="AE4" s="1235"/>
      <c r="AF4" s="1235">
        <v>5</v>
      </c>
      <c r="AG4" s="1233"/>
      <c r="AH4" s="1233"/>
      <c r="AI4" s="1233"/>
      <c r="AJ4" s="1233"/>
      <c r="AK4" s="1233"/>
      <c r="AL4" s="1234">
        <f t="shared" ref="AL4:AL33" si="3">SUM(Z4:AK4)</f>
        <v>10</v>
      </c>
      <c r="AM4" s="1400"/>
      <c r="AN4" s="1237"/>
      <c r="AO4" s="1237"/>
      <c r="AP4" s="1237"/>
      <c r="AQ4" s="1237"/>
      <c r="AR4" s="1237"/>
      <c r="AS4" s="1237"/>
      <c r="AT4" s="1237"/>
      <c r="AU4" s="1237"/>
      <c r="AV4" s="1237"/>
      <c r="AW4" s="1237"/>
      <c r="AX4" s="1237"/>
      <c r="AY4" s="1237"/>
      <c r="AZ4" s="1237"/>
      <c r="BA4" s="1237"/>
      <c r="BB4" s="1237"/>
      <c r="BC4" s="1237"/>
      <c r="BD4" s="1237"/>
      <c r="BE4" s="1237"/>
      <c r="BF4" s="1237"/>
      <c r="BG4" s="1237"/>
      <c r="BH4" s="1237"/>
      <c r="BI4" s="1237"/>
      <c r="BJ4" s="1237"/>
      <c r="BK4" s="1237"/>
      <c r="BL4" s="1237"/>
      <c r="BM4" s="1237"/>
      <c r="BN4" s="1237"/>
      <c r="BO4" s="1237"/>
      <c r="BP4" s="1237"/>
      <c r="BQ4" s="1237"/>
      <c r="BR4" s="1237"/>
      <c r="BS4" s="1237"/>
      <c r="BT4" s="1237"/>
      <c r="BU4" s="1237"/>
      <c r="BV4" s="1237"/>
      <c r="BW4" s="1237"/>
      <c r="BX4" s="1237"/>
      <c r="BY4" s="1237"/>
      <c r="BZ4" s="1237"/>
      <c r="CA4" s="1237"/>
      <c r="CB4" s="1237"/>
      <c r="CC4" s="1237"/>
      <c r="CD4" s="1237"/>
      <c r="CE4" s="1237"/>
      <c r="CF4" s="1237"/>
      <c r="CG4" s="1237"/>
      <c r="CH4" s="1237"/>
      <c r="CI4" s="1237"/>
      <c r="CJ4" s="1239">
        <f t="shared" ref="CJ4:CJ31" si="4">SUM(AQ4:CI4)</f>
        <v>0</v>
      </c>
    </row>
    <row r="5" spans="2:88" hidden="1">
      <c r="D5" s="1223">
        <v>8</v>
      </c>
      <c r="E5" s="1223" t="s">
        <v>1745</v>
      </c>
      <c r="F5" s="1229" t="s">
        <v>1746</v>
      </c>
      <c r="G5" s="1223" t="s">
        <v>1743</v>
      </c>
      <c r="H5" s="1223" t="s">
        <v>1747</v>
      </c>
      <c r="I5" s="1223">
        <v>628</v>
      </c>
      <c r="J5" s="1223">
        <v>631</v>
      </c>
      <c r="K5" s="1223">
        <v>631</v>
      </c>
      <c r="L5" s="1228">
        <f t="shared" si="0"/>
        <v>1.0047770700636942</v>
      </c>
      <c r="M5" s="1223">
        <v>631</v>
      </c>
      <c r="N5" s="1223">
        <v>631</v>
      </c>
      <c r="O5" s="1244">
        <v>619</v>
      </c>
      <c r="P5" s="1223">
        <v>8</v>
      </c>
      <c r="Q5" s="1223">
        <f t="shared" si="1"/>
        <v>4</v>
      </c>
      <c r="R5" s="1223">
        <v>0</v>
      </c>
      <c r="S5" s="1225">
        <f t="shared" si="2"/>
        <v>4</v>
      </c>
      <c r="T5" s="1240">
        <f>Q5/N5</f>
        <v>6.3391442155309036E-3</v>
      </c>
      <c r="U5" s="250">
        <f>S5/N5</f>
        <v>6.3391442155309036E-3</v>
      </c>
      <c r="V5" s="1400"/>
      <c r="W5" s="1232"/>
      <c r="X5" s="1233" t="s">
        <v>1745</v>
      </c>
      <c r="Y5" s="1233" t="s">
        <v>1747</v>
      </c>
      <c r="Z5" s="1233"/>
      <c r="AA5" s="1233"/>
      <c r="AB5" s="1235">
        <v>1</v>
      </c>
      <c r="AC5" s="1233"/>
      <c r="AD5" s="1235"/>
      <c r="AE5" s="1235"/>
      <c r="AF5" s="1235">
        <v>3</v>
      </c>
      <c r="AG5" s="1233"/>
      <c r="AH5" s="1233"/>
      <c r="AI5" s="1233"/>
      <c r="AJ5" s="1233"/>
      <c r="AK5" s="1233"/>
      <c r="AL5" s="1234">
        <f t="shared" si="3"/>
        <v>4</v>
      </c>
      <c r="AM5" s="1400"/>
      <c r="AN5" s="1237"/>
      <c r="AO5" s="1237"/>
      <c r="AP5" s="1237"/>
      <c r="AQ5" s="1237"/>
      <c r="AR5" s="1237"/>
      <c r="AS5" s="1237"/>
      <c r="AT5" s="1237"/>
      <c r="AU5" s="1237"/>
      <c r="AV5" s="1237"/>
      <c r="AW5" s="1237"/>
      <c r="AX5" s="1237"/>
      <c r="AY5" s="1237"/>
      <c r="AZ5" s="1237"/>
      <c r="BA5" s="1237"/>
      <c r="BB5" s="1237"/>
      <c r="BC5" s="1237"/>
      <c r="BD5" s="1237"/>
      <c r="BE5" s="1237"/>
      <c r="BF5" s="1237"/>
      <c r="BG5" s="1237"/>
      <c r="BH5" s="1237"/>
      <c r="BI5" s="1237"/>
      <c r="BJ5" s="1237"/>
      <c r="BK5" s="1237"/>
      <c r="BL5" s="1237"/>
      <c r="BM5" s="1237"/>
      <c r="BN5" s="1237"/>
      <c r="BO5" s="1237"/>
      <c r="BP5" s="1237"/>
      <c r="BQ5" s="1237"/>
      <c r="BR5" s="1237"/>
      <c r="BS5" s="1237"/>
      <c r="BT5" s="1237"/>
      <c r="BU5" s="1237"/>
      <c r="BV5" s="1237"/>
      <c r="BW5" s="1237"/>
      <c r="BX5" s="1237"/>
      <c r="BY5" s="1237"/>
      <c r="BZ5" s="1237"/>
      <c r="CA5" s="1237"/>
      <c r="CB5" s="1237"/>
      <c r="CC5" s="1237"/>
      <c r="CD5" s="1237"/>
      <c r="CE5" s="1237"/>
      <c r="CF5" s="1237"/>
      <c r="CG5" s="1237"/>
      <c r="CH5" s="1237"/>
      <c r="CI5" s="1237"/>
      <c r="CJ5" s="1239">
        <f t="shared" si="4"/>
        <v>0</v>
      </c>
    </row>
    <row r="6" spans="2:88" hidden="1">
      <c r="D6" s="1223">
        <v>6</v>
      </c>
      <c r="E6" s="1223" t="s">
        <v>1758</v>
      </c>
      <c r="F6" s="1223" t="s">
        <v>1759</v>
      </c>
      <c r="G6" s="1223" t="s">
        <v>1529</v>
      </c>
      <c r="H6" s="1223" t="s">
        <v>1760</v>
      </c>
      <c r="I6" s="1223">
        <v>500</v>
      </c>
      <c r="J6" s="1223">
        <v>516</v>
      </c>
      <c r="K6" s="1223">
        <v>516</v>
      </c>
      <c r="L6" s="1228">
        <f t="shared" si="0"/>
        <v>1.032</v>
      </c>
      <c r="M6" s="1223">
        <v>516</v>
      </c>
      <c r="N6" s="1223">
        <v>516</v>
      </c>
      <c r="O6" s="1244">
        <v>508</v>
      </c>
      <c r="P6" s="1223">
        <v>2</v>
      </c>
      <c r="Q6" s="1223">
        <f t="shared" si="1"/>
        <v>6</v>
      </c>
      <c r="R6" s="1223">
        <v>4</v>
      </c>
      <c r="S6" s="1225">
        <f t="shared" si="2"/>
        <v>2</v>
      </c>
      <c r="T6" s="1240">
        <f>Q6/N6</f>
        <v>1.1627906976744186E-2</v>
      </c>
      <c r="U6" s="250">
        <f>S6/N6</f>
        <v>3.875968992248062E-3</v>
      </c>
      <c r="V6" s="1400"/>
      <c r="W6" s="1232"/>
      <c r="X6" s="1233" t="s">
        <v>1758</v>
      </c>
      <c r="Y6" s="1233" t="s">
        <v>1760</v>
      </c>
      <c r="Z6" s="1233"/>
      <c r="AA6" s="1233"/>
      <c r="AB6" s="1235"/>
      <c r="AC6" s="1233">
        <v>2</v>
      </c>
      <c r="AD6" s="1235"/>
      <c r="AE6" s="1235"/>
      <c r="AF6" s="1235"/>
      <c r="AG6" s="1233"/>
      <c r="AH6" s="1233"/>
      <c r="AI6" s="1233"/>
      <c r="AJ6" s="1233"/>
      <c r="AK6" s="1233"/>
      <c r="AL6" s="1234">
        <f t="shared" si="3"/>
        <v>2</v>
      </c>
      <c r="AM6" s="1400"/>
      <c r="AN6" s="1237"/>
      <c r="AO6" s="1237" t="s">
        <v>1758</v>
      </c>
      <c r="AP6" s="1237" t="s">
        <v>1760</v>
      </c>
      <c r="AQ6" s="1237"/>
      <c r="AR6" s="1237"/>
      <c r="AS6" s="1237"/>
      <c r="AT6" s="1237"/>
      <c r="AU6" s="1237"/>
      <c r="AV6" s="1237"/>
      <c r="AW6" s="1237"/>
      <c r="AX6" s="1237"/>
      <c r="AY6" s="1237"/>
      <c r="AZ6" s="1237"/>
      <c r="BA6" s="1237"/>
      <c r="BB6" s="1237"/>
      <c r="BC6" s="1237"/>
      <c r="BD6" s="1237"/>
      <c r="BE6" s="1237">
        <v>2</v>
      </c>
      <c r="BF6" s="1237">
        <v>1</v>
      </c>
      <c r="BG6" s="1237">
        <v>1</v>
      </c>
      <c r="BH6" s="1237"/>
      <c r="BI6" s="1237"/>
      <c r="BJ6" s="1237"/>
      <c r="BK6" s="1237"/>
      <c r="BL6" s="1237"/>
      <c r="BM6" s="1237"/>
      <c r="BN6" s="1237"/>
      <c r="BO6" s="1237"/>
      <c r="BP6" s="1237"/>
      <c r="BQ6" s="1237"/>
      <c r="BR6" s="1237"/>
      <c r="BS6" s="1237"/>
      <c r="BT6" s="1237"/>
      <c r="BU6" s="1237"/>
      <c r="BV6" s="1237"/>
      <c r="BW6" s="1237"/>
      <c r="BX6" s="1237"/>
      <c r="BY6" s="1237"/>
      <c r="BZ6" s="1237"/>
      <c r="CA6" s="1237"/>
      <c r="CB6" s="1237"/>
      <c r="CC6" s="1237"/>
      <c r="CD6" s="1237"/>
      <c r="CE6" s="1237"/>
      <c r="CF6" s="1237"/>
      <c r="CG6" s="1237"/>
      <c r="CH6" s="1237"/>
      <c r="CI6" s="1237"/>
      <c r="CJ6" s="1239">
        <f t="shared" si="4"/>
        <v>4</v>
      </c>
    </row>
    <row r="7" spans="2:88" hidden="1">
      <c r="D7" s="1223">
        <v>5</v>
      </c>
      <c r="E7" s="1223" t="s">
        <v>1761</v>
      </c>
      <c r="F7" s="1229" t="s">
        <v>1762</v>
      </c>
      <c r="G7" s="1223" t="s">
        <v>1529</v>
      </c>
      <c r="H7" s="1223" t="s">
        <v>1526</v>
      </c>
      <c r="I7" s="1223">
        <v>4000</v>
      </c>
      <c r="J7" s="1223">
        <v>4165</v>
      </c>
      <c r="K7" s="1223">
        <v>4165</v>
      </c>
      <c r="L7" s="1228">
        <f t="shared" si="0"/>
        <v>1.04125</v>
      </c>
      <c r="M7" s="1223">
        <v>4165</v>
      </c>
      <c r="N7" s="1223">
        <v>4165</v>
      </c>
      <c r="O7" s="1244">
        <v>4106</v>
      </c>
      <c r="P7" s="1223">
        <v>2</v>
      </c>
      <c r="Q7" s="1223">
        <f t="shared" si="1"/>
        <v>57</v>
      </c>
      <c r="R7" s="1223">
        <v>16</v>
      </c>
      <c r="S7" s="1225">
        <f t="shared" si="2"/>
        <v>41</v>
      </c>
      <c r="T7" s="1240">
        <f>Q7/N7</f>
        <v>1.368547418967587E-2</v>
      </c>
      <c r="U7" s="250">
        <f>S7/N7</f>
        <v>9.843937575030012E-3</v>
      </c>
      <c r="V7" s="1400"/>
      <c r="W7" s="1232"/>
      <c r="X7" s="1233" t="s">
        <v>1761</v>
      </c>
      <c r="Y7" s="1233" t="s">
        <v>1526</v>
      </c>
      <c r="Z7" s="1233">
        <v>8</v>
      </c>
      <c r="AA7" s="1233"/>
      <c r="AB7" s="1235">
        <v>11</v>
      </c>
      <c r="AC7" s="1233">
        <v>18</v>
      </c>
      <c r="AD7" s="1235"/>
      <c r="AE7" s="1235">
        <v>4</v>
      </c>
      <c r="AF7" s="1235"/>
      <c r="AG7" s="1233"/>
      <c r="AH7" s="1233"/>
      <c r="AI7" s="1233"/>
      <c r="AJ7" s="1233"/>
      <c r="AK7" s="1233"/>
      <c r="AL7" s="1234">
        <f t="shared" si="3"/>
        <v>41</v>
      </c>
      <c r="AM7" s="1400"/>
      <c r="AN7" s="1237"/>
      <c r="AO7" s="1237" t="s">
        <v>1761</v>
      </c>
      <c r="AP7" s="1237" t="s">
        <v>1526</v>
      </c>
      <c r="AQ7" s="1237"/>
      <c r="AR7" s="1237"/>
      <c r="AS7" s="1237"/>
      <c r="AT7" s="1237"/>
      <c r="AU7" s="1237"/>
      <c r="AV7" s="1237"/>
      <c r="AW7" s="1237"/>
      <c r="AX7" s="1237"/>
      <c r="AY7" s="1237"/>
      <c r="AZ7" s="1237"/>
      <c r="BA7" s="1237"/>
      <c r="BB7" s="1237"/>
      <c r="BC7" s="1237">
        <v>2</v>
      </c>
      <c r="BD7" s="1237">
        <v>5</v>
      </c>
      <c r="BE7" s="1237">
        <v>1</v>
      </c>
      <c r="BF7" s="1237">
        <v>4</v>
      </c>
      <c r="BG7" s="1237">
        <v>4</v>
      </c>
      <c r="BH7" s="1237"/>
      <c r="BI7" s="1237"/>
      <c r="BJ7" s="1237"/>
      <c r="BK7" s="1237"/>
      <c r="BL7" s="1237"/>
      <c r="BM7" s="1237"/>
      <c r="BN7" s="1237"/>
      <c r="BO7" s="1237"/>
      <c r="BP7" s="1237"/>
      <c r="BQ7" s="1237"/>
      <c r="BR7" s="1237"/>
      <c r="BS7" s="1237"/>
      <c r="BT7" s="1237"/>
      <c r="BU7" s="1237"/>
      <c r="BV7" s="1237"/>
      <c r="BW7" s="1237"/>
      <c r="BX7" s="1237"/>
      <c r="BY7" s="1237"/>
      <c r="BZ7" s="1237"/>
      <c r="CA7" s="1237"/>
      <c r="CB7" s="1237"/>
      <c r="CC7" s="1237"/>
      <c r="CD7" s="1237"/>
      <c r="CE7" s="1237"/>
      <c r="CF7" s="1237"/>
      <c r="CG7" s="1237"/>
      <c r="CH7" s="1237"/>
      <c r="CI7" s="1237"/>
      <c r="CJ7" s="1239">
        <f t="shared" si="4"/>
        <v>16</v>
      </c>
    </row>
    <row r="8" spans="2:88" hidden="1">
      <c r="D8" s="1223">
        <v>6</v>
      </c>
      <c r="E8" s="1223" t="s">
        <v>1769</v>
      </c>
      <c r="F8" s="1223" t="s">
        <v>1770</v>
      </c>
      <c r="G8" s="1223" t="s">
        <v>1529</v>
      </c>
      <c r="H8" s="1223" t="s">
        <v>1771</v>
      </c>
      <c r="I8" s="1223">
        <v>3800</v>
      </c>
      <c r="J8" s="1223">
        <v>3968</v>
      </c>
      <c r="K8" s="1223">
        <v>3968</v>
      </c>
      <c r="L8" s="1228">
        <f t="shared" si="0"/>
        <v>1.0442105263157895</v>
      </c>
      <c r="M8" s="1223">
        <v>3968</v>
      </c>
      <c r="N8" s="1223">
        <v>3968</v>
      </c>
      <c r="O8" s="1244">
        <v>3897</v>
      </c>
      <c r="P8" s="1223">
        <v>2</v>
      </c>
      <c r="Q8" s="1223">
        <f t="shared" si="1"/>
        <v>69</v>
      </c>
      <c r="R8" s="1223">
        <v>50</v>
      </c>
      <c r="S8" s="1225">
        <f t="shared" si="2"/>
        <v>19</v>
      </c>
      <c r="T8" s="1240">
        <f>Q8/N8*100</f>
        <v>1.7389112903225805</v>
      </c>
      <c r="U8" s="250">
        <f>+S8/N8</f>
        <v>4.7883064516129033E-3</v>
      </c>
      <c r="V8" s="1400"/>
      <c r="W8" s="1232"/>
      <c r="X8" s="1233" t="s">
        <v>1769</v>
      </c>
      <c r="Y8" s="1233" t="s">
        <v>1771</v>
      </c>
      <c r="Z8" s="1233">
        <v>2</v>
      </c>
      <c r="AA8" s="1233"/>
      <c r="AB8" s="1235">
        <v>12</v>
      </c>
      <c r="AC8" s="1233"/>
      <c r="AD8" s="1235">
        <v>5</v>
      </c>
      <c r="AE8" s="1235"/>
      <c r="AF8" s="1235"/>
      <c r="AG8" s="1233"/>
      <c r="AH8" s="1233"/>
      <c r="AI8" s="1233"/>
      <c r="AJ8" s="1233"/>
      <c r="AK8" s="1233"/>
      <c r="AL8" s="1234">
        <f>SUM(Z8:AK8)</f>
        <v>19</v>
      </c>
      <c r="AM8" s="1400"/>
      <c r="AN8" s="1237"/>
      <c r="AO8" s="1237" t="s">
        <v>1769</v>
      </c>
      <c r="AP8" s="1237" t="s">
        <v>1771</v>
      </c>
      <c r="AQ8" s="1237"/>
      <c r="AR8" s="1237"/>
      <c r="AS8" s="1237"/>
      <c r="AT8" s="1237"/>
      <c r="AU8" s="1237"/>
      <c r="AV8" s="1237"/>
      <c r="AW8" s="1237"/>
      <c r="AX8" s="1237"/>
      <c r="AY8" s="1237"/>
      <c r="AZ8" s="1237"/>
      <c r="BA8" s="1237"/>
      <c r="BB8" s="1237"/>
      <c r="BC8" s="1237">
        <v>5</v>
      </c>
      <c r="BD8" s="1237">
        <v>16</v>
      </c>
      <c r="BE8" s="1237">
        <v>8</v>
      </c>
      <c r="BF8" s="1237">
        <v>18</v>
      </c>
      <c r="BG8" s="1237">
        <v>3</v>
      </c>
      <c r="BH8" s="1237"/>
      <c r="BI8" s="1237"/>
      <c r="BJ8" s="1237"/>
      <c r="BK8" s="1237"/>
      <c r="BL8" s="1237"/>
      <c r="BM8" s="1237"/>
      <c r="BN8" s="1237"/>
      <c r="BO8" s="1237"/>
      <c r="BP8" s="1237"/>
      <c r="BQ8" s="1237"/>
      <c r="BR8" s="1237"/>
      <c r="BS8" s="1237"/>
      <c r="BT8" s="1237"/>
      <c r="BU8" s="1237"/>
      <c r="BV8" s="1237"/>
      <c r="BW8" s="1237"/>
      <c r="BX8" s="1237"/>
      <c r="BY8" s="1237"/>
      <c r="BZ8" s="1237"/>
      <c r="CA8" s="1237"/>
      <c r="CB8" s="1237"/>
      <c r="CC8" s="1237"/>
      <c r="CD8" s="1237"/>
      <c r="CE8" s="1237"/>
      <c r="CF8" s="1237"/>
      <c r="CG8" s="1237"/>
      <c r="CH8" s="1237"/>
      <c r="CI8" s="1237"/>
      <c r="CJ8" s="1239">
        <f>SUM(AQ8:CI8)</f>
        <v>50</v>
      </c>
    </row>
    <row r="9" spans="2:88" hidden="1">
      <c r="D9" s="1223">
        <v>3</v>
      </c>
      <c r="E9" s="1223" t="s">
        <v>1792</v>
      </c>
      <c r="F9" s="1229" t="s">
        <v>1793</v>
      </c>
      <c r="G9" s="1223" t="s">
        <v>1488</v>
      </c>
      <c r="H9" s="1223" t="s">
        <v>1776</v>
      </c>
      <c r="I9" s="1223">
        <v>135</v>
      </c>
      <c r="J9" s="1223">
        <v>140</v>
      </c>
      <c r="K9" s="1223">
        <v>140</v>
      </c>
      <c r="L9" s="1228">
        <f t="shared" si="0"/>
        <v>1.037037037037037</v>
      </c>
      <c r="M9" s="1223">
        <v>140</v>
      </c>
      <c r="N9" s="1223">
        <v>140</v>
      </c>
      <c r="O9" s="1244">
        <v>135</v>
      </c>
      <c r="P9" s="1223">
        <v>1</v>
      </c>
      <c r="Q9" s="1223">
        <f t="shared" si="1"/>
        <v>4</v>
      </c>
      <c r="R9" s="1223"/>
      <c r="S9" s="1225">
        <f t="shared" si="2"/>
        <v>4</v>
      </c>
      <c r="T9" s="1240">
        <f>Q9/N9*100</f>
        <v>2.8571428571428572</v>
      </c>
      <c r="U9" s="250">
        <f>+S9/N9</f>
        <v>2.8571428571428571E-2</v>
      </c>
      <c r="V9" s="1400"/>
      <c r="W9" s="1232"/>
      <c r="X9" s="1233" t="s">
        <v>1777</v>
      </c>
      <c r="Y9" s="1233" t="s">
        <v>1778</v>
      </c>
      <c r="Z9" s="1233"/>
      <c r="AA9" s="1233"/>
      <c r="AB9" s="1235">
        <v>2</v>
      </c>
      <c r="AC9" s="1233"/>
      <c r="AD9" s="1235"/>
      <c r="AE9" s="1235">
        <v>1</v>
      </c>
      <c r="AF9" s="1235"/>
      <c r="AG9" s="1233"/>
      <c r="AH9" s="1233"/>
      <c r="AI9" s="1233"/>
      <c r="AJ9" s="1233"/>
      <c r="AK9" s="1233"/>
      <c r="AL9" s="1234">
        <f t="shared" si="3"/>
        <v>3</v>
      </c>
      <c r="AM9" s="1400"/>
      <c r="AN9" s="1237"/>
      <c r="AO9" s="1237"/>
      <c r="AP9" s="1237"/>
      <c r="AQ9" s="1237"/>
      <c r="AR9" s="1237"/>
      <c r="AS9" s="1237"/>
      <c r="AT9" s="1237"/>
      <c r="AU9" s="1237"/>
      <c r="AV9" s="1237"/>
      <c r="AW9" s="1237"/>
      <c r="AX9" s="1237"/>
      <c r="AY9" s="1237"/>
      <c r="AZ9" s="1237"/>
      <c r="BA9" s="1237"/>
      <c r="BB9" s="1237"/>
      <c r="BC9" s="1237"/>
      <c r="BD9" s="1237"/>
      <c r="BE9" s="1237"/>
      <c r="BF9" s="1237"/>
      <c r="BG9" s="1237"/>
      <c r="BH9" s="1237"/>
      <c r="BI9" s="1237"/>
      <c r="BJ9" s="1237"/>
      <c r="BK9" s="1237"/>
      <c r="BL9" s="1237"/>
      <c r="BM9" s="1237"/>
      <c r="BN9" s="1237"/>
      <c r="BO9" s="1237"/>
      <c r="BP9" s="1237"/>
      <c r="BQ9" s="1237"/>
      <c r="BR9" s="1237"/>
      <c r="BS9" s="1237"/>
      <c r="BT9" s="1237"/>
      <c r="BU9" s="1237"/>
      <c r="BV9" s="1237"/>
      <c r="BW9" s="1237"/>
      <c r="BX9" s="1237"/>
      <c r="BY9" s="1237"/>
      <c r="BZ9" s="1237"/>
      <c r="CA9" s="1237"/>
      <c r="CB9" s="1237"/>
      <c r="CC9" s="1237"/>
      <c r="CD9" s="1237"/>
      <c r="CE9" s="1237"/>
      <c r="CF9" s="1237"/>
      <c r="CG9" s="1237"/>
      <c r="CH9" s="1237"/>
      <c r="CI9" s="1237"/>
      <c r="CJ9" s="1239">
        <f t="shared" si="4"/>
        <v>0</v>
      </c>
    </row>
    <row r="10" spans="2:88" hidden="1">
      <c r="D10" s="1223">
        <v>3</v>
      </c>
      <c r="E10" s="1223" t="s">
        <v>1777</v>
      </c>
      <c r="F10" s="1229" t="s">
        <v>1775</v>
      </c>
      <c r="G10" s="1223" t="s">
        <v>1488</v>
      </c>
      <c r="H10" s="1223" t="s">
        <v>1778</v>
      </c>
      <c r="I10" s="1223">
        <v>106</v>
      </c>
      <c r="J10" s="1223">
        <v>110</v>
      </c>
      <c r="K10" s="1223">
        <v>110</v>
      </c>
      <c r="L10" s="1228">
        <f t="shared" si="0"/>
        <v>1.0377358490566038</v>
      </c>
      <c r="M10" s="1223">
        <v>110</v>
      </c>
      <c r="N10" s="1223">
        <v>110</v>
      </c>
      <c r="O10" s="1244">
        <v>106</v>
      </c>
      <c r="P10" s="1223">
        <v>1</v>
      </c>
      <c r="Q10" s="1223">
        <f t="shared" si="1"/>
        <v>3</v>
      </c>
      <c r="R10" s="1223"/>
      <c r="S10" s="1225">
        <f t="shared" ref="S10:S72" si="5">Q10-R10</f>
        <v>3</v>
      </c>
      <c r="T10" s="1240">
        <f t="shared" ref="T10:T72" si="6">Q10/N10*100</f>
        <v>2.7272727272727271</v>
      </c>
      <c r="U10" s="250">
        <f t="shared" ref="U10:U72" si="7">+S10/N10</f>
        <v>2.7272727272727271E-2</v>
      </c>
      <c r="V10" s="1400"/>
      <c r="W10" s="1232"/>
      <c r="X10" s="1233" t="s">
        <v>1779</v>
      </c>
      <c r="Y10" s="1233" t="s">
        <v>1781</v>
      </c>
      <c r="Z10" s="1233">
        <v>3</v>
      </c>
      <c r="AA10" s="1233"/>
      <c r="AB10" s="1235">
        <v>2</v>
      </c>
      <c r="AC10" s="1233">
        <v>3</v>
      </c>
      <c r="AD10" s="1235"/>
      <c r="AE10" s="1235"/>
      <c r="AF10" s="1235"/>
      <c r="AG10" s="1233"/>
      <c r="AH10" s="1233"/>
      <c r="AI10" s="1233"/>
      <c r="AJ10" s="1233"/>
      <c r="AK10" s="1233"/>
      <c r="AL10" s="1234">
        <f t="shared" si="3"/>
        <v>8</v>
      </c>
      <c r="AM10" s="1400"/>
      <c r="AN10" s="1237"/>
      <c r="AO10" s="1237"/>
      <c r="AP10" s="1237"/>
      <c r="AQ10" s="1237"/>
      <c r="AR10" s="1237"/>
      <c r="AS10" s="1237"/>
      <c r="AT10" s="1237"/>
      <c r="AU10" s="1237"/>
      <c r="AV10" s="1237"/>
      <c r="AW10" s="1237"/>
      <c r="AX10" s="1237"/>
      <c r="AY10" s="1237"/>
      <c r="AZ10" s="1237"/>
      <c r="BA10" s="1237"/>
      <c r="BB10" s="1237"/>
      <c r="BC10" s="1237"/>
      <c r="BD10" s="1237"/>
      <c r="BE10" s="1237"/>
      <c r="BF10" s="1237"/>
      <c r="BG10" s="1237"/>
      <c r="BH10" s="1237"/>
      <c r="BI10" s="1237"/>
      <c r="BJ10" s="1237"/>
      <c r="BK10" s="1237"/>
      <c r="BL10" s="1237"/>
      <c r="BM10" s="1237"/>
      <c r="BN10" s="1237"/>
      <c r="BO10" s="1237"/>
      <c r="BP10" s="1237"/>
      <c r="BQ10" s="1237"/>
      <c r="BR10" s="1237"/>
      <c r="BS10" s="1237"/>
      <c r="BT10" s="1237"/>
      <c r="BU10" s="1237"/>
      <c r="BV10" s="1237"/>
      <c r="BW10" s="1237"/>
      <c r="BX10" s="1237"/>
      <c r="BY10" s="1237"/>
      <c r="BZ10" s="1237"/>
      <c r="CA10" s="1237"/>
      <c r="CB10" s="1237"/>
      <c r="CC10" s="1237"/>
      <c r="CD10" s="1237"/>
      <c r="CE10" s="1237"/>
      <c r="CF10" s="1237"/>
      <c r="CG10" s="1237"/>
      <c r="CH10" s="1237"/>
      <c r="CI10" s="1237"/>
      <c r="CJ10" s="1239">
        <f t="shared" si="4"/>
        <v>0</v>
      </c>
    </row>
    <row r="11" spans="2:88" hidden="1">
      <c r="D11" s="1223">
        <v>1</v>
      </c>
      <c r="E11" s="1223" t="s">
        <v>1779</v>
      </c>
      <c r="F11" s="1229" t="s">
        <v>1780</v>
      </c>
      <c r="G11" s="1223" t="s">
        <v>1488</v>
      </c>
      <c r="H11" s="1223" t="s">
        <v>1781</v>
      </c>
      <c r="I11" s="1223">
        <v>705</v>
      </c>
      <c r="J11" s="1223">
        <v>732</v>
      </c>
      <c r="K11" s="1223">
        <v>732</v>
      </c>
      <c r="L11" s="1228">
        <f t="shared" ref="L11:L73" si="8">K11/I11</f>
        <v>1.0382978723404255</v>
      </c>
      <c r="M11" s="1223">
        <v>732</v>
      </c>
      <c r="N11" s="1223">
        <v>732</v>
      </c>
      <c r="O11" s="1244">
        <v>704</v>
      </c>
      <c r="P11" s="1223">
        <v>1</v>
      </c>
      <c r="Q11" s="1223">
        <f t="shared" ref="Q11:Q73" si="9">N11-O11-P11</f>
        <v>27</v>
      </c>
      <c r="R11" s="1223">
        <v>19</v>
      </c>
      <c r="S11" s="1225">
        <f t="shared" si="5"/>
        <v>8</v>
      </c>
      <c r="T11" s="1240">
        <f t="shared" si="6"/>
        <v>3.6885245901639343</v>
      </c>
      <c r="U11" s="250">
        <f t="shared" si="7"/>
        <v>1.092896174863388E-2</v>
      </c>
      <c r="V11" s="1400"/>
      <c r="W11" s="1232"/>
      <c r="X11" s="1233" t="s">
        <v>1782</v>
      </c>
      <c r="Y11" s="1233" t="s">
        <v>1784</v>
      </c>
      <c r="Z11" s="1233"/>
      <c r="AA11" s="1233"/>
      <c r="AB11" s="1235">
        <v>4</v>
      </c>
      <c r="AC11" s="1233"/>
      <c r="AD11" s="1235">
        <v>3</v>
      </c>
      <c r="AE11" s="1235"/>
      <c r="AF11" s="1235"/>
      <c r="AG11" s="1233"/>
      <c r="AH11" s="1233"/>
      <c r="AI11" s="1233"/>
      <c r="AJ11" s="1233"/>
      <c r="AK11" s="1233"/>
      <c r="AL11" s="1234">
        <f t="shared" si="3"/>
        <v>7</v>
      </c>
      <c r="AM11" s="1400"/>
      <c r="AN11" s="1237"/>
      <c r="AO11" s="1237"/>
      <c r="AP11" s="1237"/>
      <c r="AQ11" s="1237"/>
      <c r="AR11" s="1237"/>
      <c r="AS11" s="1237"/>
      <c r="AT11" s="1237"/>
      <c r="AU11" s="1237"/>
      <c r="AV11" s="1237"/>
      <c r="AW11" s="1237"/>
      <c r="AX11" s="1237"/>
      <c r="AY11" s="1237"/>
      <c r="AZ11" s="1237"/>
      <c r="BA11" s="1237"/>
      <c r="BB11" s="1237"/>
      <c r="BC11" s="1237"/>
      <c r="BD11" s="1237"/>
      <c r="BE11" s="1237"/>
      <c r="BF11" s="1237"/>
      <c r="BG11" s="1237"/>
      <c r="BH11" s="1237"/>
      <c r="BI11" s="1237"/>
      <c r="BJ11" s="1237"/>
      <c r="BK11" s="1237"/>
      <c r="BL11" s="1237"/>
      <c r="BM11" s="1237"/>
      <c r="BN11" s="1237"/>
      <c r="BO11" s="1237"/>
      <c r="BP11" s="1237"/>
      <c r="BQ11" s="1237"/>
      <c r="BR11" s="1237"/>
      <c r="BS11" s="1237"/>
      <c r="BT11" s="1237"/>
      <c r="BU11" s="1237"/>
      <c r="BV11" s="1237"/>
      <c r="BW11" s="1237"/>
      <c r="BX11" s="1237"/>
      <c r="BY11" s="1237"/>
      <c r="BZ11" s="1237"/>
      <c r="CA11" s="1237"/>
      <c r="CB11" s="1237"/>
      <c r="CC11" s="1237"/>
      <c r="CD11" s="1237"/>
      <c r="CE11" s="1237"/>
      <c r="CF11" s="1237"/>
      <c r="CG11" s="1237"/>
      <c r="CH11" s="1237"/>
      <c r="CI11" s="1237"/>
      <c r="CJ11" s="1239">
        <f t="shared" si="4"/>
        <v>0</v>
      </c>
    </row>
    <row r="12" spans="2:88" hidden="1">
      <c r="D12" s="1223">
        <v>2</v>
      </c>
      <c r="E12" s="1223" t="s">
        <v>1782</v>
      </c>
      <c r="F12" s="1229" t="s">
        <v>1783</v>
      </c>
      <c r="G12" s="1223" t="s">
        <v>1488</v>
      </c>
      <c r="H12" s="1223" t="s">
        <v>1784</v>
      </c>
      <c r="I12" s="1223">
        <v>758</v>
      </c>
      <c r="J12" s="1223">
        <v>784</v>
      </c>
      <c r="K12" s="1223">
        <v>784</v>
      </c>
      <c r="L12" s="1228">
        <f t="shared" si="8"/>
        <v>1.0343007915567282</v>
      </c>
      <c r="M12" s="1223">
        <v>784</v>
      </c>
      <c r="N12" s="1223">
        <v>784</v>
      </c>
      <c r="O12" s="1244">
        <v>758</v>
      </c>
      <c r="P12" s="1223">
        <v>1</v>
      </c>
      <c r="Q12" s="1223">
        <f t="shared" si="9"/>
        <v>25</v>
      </c>
      <c r="R12" s="1223">
        <v>18</v>
      </c>
      <c r="S12" s="1225">
        <f t="shared" si="5"/>
        <v>7</v>
      </c>
      <c r="T12" s="1240">
        <f t="shared" si="6"/>
        <v>3.1887755102040818</v>
      </c>
      <c r="U12" s="250">
        <f t="shared" si="7"/>
        <v>8.9285714285714281E-3</v>
      </c>
      <c r="V12" s="1400"/>
      <c r="W12" s="1232"/>
      <c r="X12" s="1233" t="s">
        <v>1774</v>
      </c>
      <c r="Y12" s="1233" t="s">
        <v>1776</v>
      </c>
      <c r="Z12" s="1233"/>
      <c r="AA12" s="1233"/>
      <c r="AB12" s="1235"/>
      <c r="AC12" s="1233"/>
      <c r="AD12" s="1235"/>
      <c r="AE12" s="1235"/>
      <c r="AF12" s="1235">
        <v>2</v>
      </c>
      <c r="AG12" s="1233"/>
      <c r="AH12" s="1233"/>
      <c r="AI12" s="1233"/>
      <c r="AJ12" s="1233"/>
      <c r="AK12" s="1233"/>
      <c r="AL12" s="1234">
        <f t="shared" si="3"/>
        <v>2</v>
      </c>
      <c r="AM12" s="1400"/>
      <c r="AN12" s="1237"/>
      <c r="AO12" s="1237"/>
      <c r="AP12" s="1237"/>
      <c r="AQ12" s="1237"/>
      <c r="AR12" s="1237"/>
      <c r="AS12" s="1237"/>
      <c r="AT12" s="1237"/>
      <c r="AU12" s="1237"/>
      <c r="AV12" s="1237"/>
      <c r="AW12" s="1237"/>
      <c r="AX12" s="1237"/>
      <c r="AY12" s="1237"/>
      <c r="AZ12" s="1237"/>
      <c r="BA12" s="1237"/>
      <c r="BB12" s="1237"/>
      <c r="BC12" s="1237"/>
      <c r="BD12" s="1237"/>
      <c r="BE12" s="1237"/>
      <c r="BF12" s="1237"/>
      <c r="BG12" s="1237"/>
      <c r="BH12" s="1237"/>
      <c r="BI12" s="1237"/>
      <c r="BJ12" s="1237"/>
      <c r="BK12" s="1237"/>
      <c r="BL12" s="1237"/>
      <c r="BM12" s="1237"/>
      <c r="BN12" s="1237"/>
      <c r="BO12" s="1237"/>
      <c r="BP12" s="1237"/>
      <c r="BQ12" s="1237"/>
      <c r="BR12" s="1237"/>
      <c r="BS12" s="1237"/>
      <c r="BT12" s="1237"/>
      <c r="BU12" s="1237"/>
      <c r="BV12" s="1237"/>
      <c r="BW12" s="1237"/>
      <c r="BX12" s="1237"/>
      <c r="BY12" s="1237"/>
      <c r="BZ12" s="1237"/>
      <c r="CA12" s="1237"/>
      <c r="CB12" s="1237"/>
      <c r="CC12" s="1237"/>
      <c r="CD12" s="1237"/>
      <c r="CE12" s="1237"/>
      <c r="CF12" s="1237"/>
      <c r="CG12" s="1237"/>
      <c r="CH12" s="1237"/>
      <c r="CI12" s="1237"/>
      <c r="CJ12" s="1239">
        <f t="shared" si="4"/>
        <v>0</v>
      </c>
    </row>
    <row r="13" spans="2:88" hidden="1">
      <c r="D13" s="1223">
        <v>3</v>
      </c>
      <c r="E13" s="1223" t="s">
        <v>1774</v>
      </c>
      <c r="F13" s="1229" t="s">
        <v>1775</v>
      </c>
      <c r="G13" s="1223" t="s">
        <v>1488</v>
      </c>
      <c r="H13" s="1223" t="s">
        <v>1776</v>
      </c>
      <c r="I13" s="1223">
        <v>10</v>
      </c>
      <c r="J13" s="1223">
        <v>12</v>
      </c>
      <c r="K13" s="1223">
        <v>12</v>
      </c>
      <c r="L13" s="1228">
        <f t="shared" si="8"/>
        <v>1.2</v>
      </c>
      <c r="M13" s="1223">
        <v>12</v>
      </c>
      <c r="N13" s="1223">
        <v>12</v>
      </c>
      <c r="O13" s="1244">
        <v>10</v>
      </c>
      <c r="P13" s="1223"/>
      <c r="Q13" s="1223">
        <f t="shared" si="9"/>
        <v>2</v>
      </c>
      <c r="R13" s="1223"/>
      <c r="S13" s="1225">
        <f t="shared" si="5"/>
        <v>2</v>
      </c>
      <c r="T13" s="1240">
        <f t="shared" si="6"/>
        <v>16.666666666666664</v>
      </c>
      <c r="U13" s="250">
        <f t="shared" si="7"/>
        <v>0.16666666666666666</v>
      </c>
      <c r="V13" s="1400"/>
      <c r="W13" s="1232"/>
      <c r="X13" s="1233" t="s">
        <v>1785</v>
      </c>
      <c r="Y13" s="1233" t="s">
        <v>1787</v>
      </c>
      <c r="Z13" s="1233"/>
      <c r="AA13" s="1233"/>
      <c r="AB13" s="1235">
        <v>2</v>
      </c>
      <c r="AC13" s="1233"/>
      <c r="AD13" s="1235"/>
      <c r="AE13" s="1235"/>
      <c r="AF13" s="1235">
        <v>1</v>
      </c>
      <c r="AG13" s="1233"/>
      <c r="AH13" s="1233"/>
      <c r="AI13" s="1233"/>
      <c r="AJ13" s="1233"/>
      <c r="AK13" s="1233"/>
      <c r="AL13" s="1234">
        <f t="shared" si="3"/>
        <v>3</v>
      </c>
      <c r="AM13" s="1400"/>
      <c r="AN13" s="1237"/>
      <c r="AO13" s="1237"/>
      <c r="AP13" s="1237"/>
      <c r="AQ13" s="1237"/>
      <c r="AR13" s="1237"/>
      <c r="AS13" s="1237"/>
      <c r="AT13" s="1237"/>
      <c r="AU13" s="1237"/>
      <c r="AV13" s="1237"/>
      <c r="AW13" s="1237"/>
      <c r="AX13" s="1237"/>
      <c r="AY13" s="1237"/>
      <c r="AZ13" s="1237"/>
      <c r="BA13" s="1237"/>
      <c r="BB13" s="1237"/>
      <c r="BC13" s="1237"/>
      <c r="BD13" s="1237"/>
      <c r="BE13" s="1237"/>
      <c r="BF13" s="1237"/>
      <c r="BG13" s="1237"/>
      <c r="BH13" s="1237"/>
      <c r="BI13" s="1237"/>
      <c r="BJ13" s="1237"/>
      <c r="BK13" s="1237"/>
      <c r="BL13" s="1237"/>
      <c r="BM13" s="1237"/>
      <c r="BN13" s="1237"/>
      <c r="BO13" s="1237"/>
      <c r="BP13" s="1237"/>
      <c r="BQ13" s="1237"/>
      <c r="BR13" s="1237"/>
      <c r="BS13" s="1237"/>
      <c r="BT13" s="1237"/>
      <c r="BU13" s="1237"/>
      <c r="BV13" s="1237"/>
      <c r="BW13" s="1237"/>
      <c r="BX13" s="1237"/>
      <c r="BY13" s="1237"/>
      <c r="BZ13" s="1237"/>
      <c r="CA13" s="1237"/>
      <c r="CB13" s="1237"/>
      <c r="CC13" s="1237"/>
      <c r="CD13" s="1237"/>
      <c r="CE13" s="1237"/>
      <c r="CF13" s="1237"/>
      <c r="CG13" s="1237"/>
      <c r="CH13" s="1237"/>
      <c r="CI13" s="1237"/>
      <c r="CJ13" s="1239">
        <f t="shared" si="4"/>
        <v>0</v>
      </c>
    </row>
    <row r="14" spans="2:88" hidden="1">
      <c r="D14" s="1223">
        <v>3</v>
      </c>
      <c r="E14" s="1223" t="s">
        <v>1785</v>
      </c>
      <c r="F14" s="1229" t="s">
        <v>1786</v>
      </c>
      <c r="G14" s="1223" t="s">
        <v>1488</v>
      </c>
      <c r="H14" s="1223" t="s">
        <v>1787</v>
      </c>
      <c r="I14" s="1223">
        <v>311</v>
      </c>
      <c r="J14" s="1223">
        <v>323</v>
      </c>
      <c r="K14" s="1223">
        <v>323</v>
      </c>
      <c r="L14" s="1228">
        <f t="shared" si="8"/>
        <v>1.0385852090032155</v>
      </c>
      <c r="M14" s="1223">
        <v>323</v>
      </c>
      <c r="N14" s="1223">
        <v>323</v>
      </c>
      <c r="O14" s="1244">
        <v>311</v>
      </c>
      <c r="P14" s="1223">
        <v>1</v>
      </c>
      <c r="Q14" s="1223">
        <f t="shared" si="9"/>
        <v>11</v>
      </c>
      <c r="R14" s="1223">
        <v>8</v>
      </c>
      <c r="S14" s="1225">
        <f t="shared" si="5"/>
        <v>3</v>
      </c>
      <c r="T14" s="1240">
        <f t="shared" si="6"/>
        <v>3.4055727554179565</v>
      </c>
      <c r="U14" s="250">
        <f t="shared" si="7"/>
        <v>9.2879256965944269E-3</v>
      </c>
      <c r="V14" s="1400"/>
      <c r="W14" s="1232"/>
      <c r="X14" s="1233" t="s">
        <v>1788</v>
      </c>
      <c r="Y14" s="1233" t="s">
        <v>1789</v>
      </c>
      <c r="Z14" s="1233"/>
      <c r="AA14" s="1233">
        <v>6</v>
      </c>
      <c r="AB14" s="1235">
        <v>2</v>
      </c>
      <c r="AC14" s="1233"/>
      <c r="AD14" s="1235">
        <v>1</v>
      </c>
      <c r="AE14" s="1235"/>
      <c r="AF14" s="1235">
        <v>1</v>
      </c>
      <c r="AG14" s="1233"/>
      <c r="AH14" s="1233"/>
      <c r="AI14" s="1233"/>
      <c r="AJ14" s="1233"/>
      <c r="AK14" s="1233"/>
      <c r="AL14" s="1234">
        <f t="shared" si="3"/>
        <v>10</v>
      </c>
      <c r="AM14" s="1400"/>
      <c r="AN14" s="1237"/>
      <c r="AO14" s="1237"/>
      <c r="AP14" s="1237"/>
      <c r="AQ14" s="1237"/>
      <c r="AR14" s="1237"/>
      <c r="AS14" s="1237"/>
      <c r="AT14" s="1237"/>
      <c r="AU14" s="1237"/>
      <c r="AV14" s="1237"/>
      <c r="AW14" s="1237"/>
      <c r="AX14" s="1237"/>
      <c r="AY14" s="1237"/>
      <c r="AZ14" s="1237"/>
      <c r="BA14" s="1237"/>
      <c r="BB14" s="1237"/>
      <c r="BC14" s="1237"/>
      <c r="BD14" s="1237"/>
      <c r="BE14" s="1237"/>
      <c r="BF14" s="1237"/>
      <c r="BG14" s="1237"/>
      <c r="BH14" s="1237"/>
      <c r="BI14" s="1237"/>
      <c r="BJ14" s="1237"/>
      <c r="BK14" s="1237"/>
      <c r="BL14" s="1237"/>
      <c r="BM14" s="1237"/>
      <c r="BN14" s="1237"/>
      <c r="BO14" s="1237"/>
      <c r="BP14" s="1237"/>
      <c r="BQ14" s="1237"/>
      <c r="BR14" s="1237"/>
      <c r="BS14" s="1237"/>
      <c r="BT14" s="1237"/>
      <c r="BU14" s="1237"/>
      <c r="BV14" s="1237"/>
      <c r="BW14" s="1237"/>
      <c r="BX14" s="1237"/>
      <c r="BY14" s="1237"/>
      <c r="BZ14" s="1237"/>
      <c r="CA14" s="1237"/>
      <c r="CB14" s="1237"/>
      <c r="CC14" s="1237"/>
      <c r="CD14" s="1237"/>
      <c r="CE14" s="1237"/>
      <c r="CF14" s="1237"/>
      <c r="CG14" s="1237"/>
      <c r="CH14" s="1237"/>
      <c r="CI14" s="1237"/>
      <c r="CJ14" s="1239">
        <f t="shared" si="4"/>
        <v>0</v>
      </c>
    </row>
    <row r="15" spans="2:88" hidden="1">
      <c r="D15" s="1223">
        <v>1</v>
      </c>
      <c r="E15" s="1223" t="s">
        <v>1788</v>
      </c>
      <c r="F15" s="1229" t="s">
        <v>1552</v>
      </c>
      <c r="G15" s="1223" t="s">
        <v>1488</v>
      </c>
      <c r="H15" s="1223" t="s">
        <v>1789</v>
      </c>
      <c r="I15" s="1223">
        <v>476</v>
      </c>
      <c r="J15" s="1223">
        <v>487</v>
      </c>
      <c r="K15" s="1223">
        <v>487</v>
      </c>
      <c r="L15" s="1228">
        <f t="shared" si="8"/>
        <v>1.0231092436974789</v>
      </c>
      <c r="M15" s="1223">
        <v>487</v>
      </c>
      <c r="N15" s="1223">
        <v>487</v>
      </c>
      <c r="O15" s="1244">
        <v>476</v>
      </c>
      <c r="P15" s="1223">
        <v>1</v>
      </c>
      <c r="Q15" s="1223">
        <f t="shared" si="9"/>
        <v>10</v>
      </c>
      <c r="R15" s="1223"/>
      <c r="S15" s="1225">
        <f t="shared" si="5"/>
        <v>10</v>
      </c>
      <c r="T15" s="1240">
        <f t="shared" si="6"/>
        <v>2.0533880903490758</v>
      </c>
      <c r="U15" s="250">
        <f t="shared" si="7"/>
        <v>2.0533880903490759E-2</v>
      </c>
      <c r="V15" s="1400"/>
      <c r="W15" s="1232"/>
      <c r="X15" s="1233" t="s">
        <v>1792</v>
      </c>
      <c r="Y15" s="1233" t="s">
        <v>1776</v>
      </c>
      <c r="Z15" s="1233"/>
      <c r="AA15" s="1233"/>
      <c r="AB15" s="1235">
        <v>2</v>
      </c>
      <c r="AC15" s="1233"/>
      <c r="AD15" s="1235">
        <v>1</v>
      </c>
      <c r="AE15" s="1235">
        <v>1</v>
      </c>
      <c r="AF15" s="1235"/>
      <c r="AG15" s="1233"/>
      <c r="AH15" s="1233"/>
      <c r="AI15" s="1233"/>
      <c r="AJ15" s="1233"/>
      <c r="AK15" s="1233"/>
      <c r="AL15" s="1234">
        <f t="shared" si="3"/>
        <v>4</v>
      </c>
      <c r="AM15" s="1400"/>
      <c r="AN15" s="1237"/>
      <c r="AO15" s="1237"/>
      <c r="AP15" s="1237"/>
      <c r="AQ15" s="1237"/>
      <c r="AR15" s="1237"/>
      <c r="AS15" s="1237"/>
      <c r="AT15" s="1237"/>
      <c r="AU15" s="1237"/>
      <c r="AV15" s="1237"/>
      <c r="AW15" s="1237"/>
      <c r="AX15" s="1237"/>
      <c r="AY15" s="1237"/>
      <c r="AZ15" s="1237"/>
      <c r="BA15" s="1237"/>
      <c r="BB15" s="1237"/>
      <c r="BC15" s="1237"/>
      <c r="BD15" s="1237"/>
      <c r="BE15" s="1237"/>
      <c r="BF15" s="1237"/>
      <c r="BG15" s="1237"/>
      <c r="BH15" s="1237"/>
      <c r="BI15" s="1237"/>
      <c r="BJ15" s="1237"/>
      <c r="BK15" s="1237"/>
      <c r="BL15" s="1237"/>
      <c r="BM15" s="1237"/>
      <c r="BN15" s="1237"/>
      <c r="BO15" s="1237"/>
      <c r="BP15" s="1237"/>
      <c r="BQ15" s="1237"/>
      <c r="BR15" s="1237"/>
      <c r="BS15" s="1237"/>
      <c r="BT15" s="1237"/>
      <c r="BU15" s="1237"/>
      <c r="BV15" s="1237"/>
      <c r="BW15" s="1237"/>
      <c r="BX15" s="1237"/>
      <c r="BY15" s="1237"/>
      <c r="BZ15" s="1237"/>
      <c r="CA15" s="1237"/>
      <c r="CB15" s="1237"/>
      <c r="CC15" s="1237"/>
      <c r="CD15" s="1237"/>
      <c r="CE15" s="1237"/>
      <c r="CF15" s="1237"/>
      <c r="CG15" s="1237"/>
      <c r="CH15" s="1237"/>
      <c r="CI15" s="1237"/>
      <c r="CJ15" s="1239">
        <f t="shared" si="4"/>
        <v>0</v>
      </c>
    </row>
    <row r="16" spans="2:88" hidden="1">
      <c r="D16" s="1223">
        <v>6</v>
      </c>
      <c r="E16" s="1223" t="s">
        <v>1790</v>
      </c>
      <c r="F16" s="1229" t="s">
        <v>1759</v>
      </c>
      <c r="G16" s="1223" t="s">
        <v>1529</v>
      </c>
      <c r="H16" s="1223" t="s">
        <v>1791</v>
      </c>
      <c r="I16" s="1223">
        <v>650</v>
      </c>
      <c r="J16" s="1223">
        <v>678</v>
      </c>
      <c r="K16" s="1223">
        <v>678</v>
      </c>
      <c r="L16" s="1228">
        <f t="shared" si="8"/>
        <v>1.043076923076923</v>
      </c>
      <c r="M16" s="1223">
        <v>678</v>
      </c>
      <c r="N16" s="1223">
        <v>678</v>
      </c>
      <c r="O16" s="1244">
        <v>660</v>
      </c>
      <c r="P16" s="1223">
        <v>2</v>
      </c>
      <c r="Q16" s="1223">
        <f t="shared" si="9"/>
        <v>16</v>
      </c>
      <c r="R16" s="1223">
        <v>9</v>
      </c>
      <c r="S16" s="1225">
        <f t="shared" si="5"/>
        <v>7</v>
      </c>
      <c r="T16" s="1240">
        <f t="shared" si="6"/>
        <v>2.359882005899705</v>
      </c>
      <c r="U16" s="250">
        <f t="shared" si="7"/>
        <v>1.0324483775811209E-2</v>
      </c>
      <c r="V16" s="1400"/>
      <c r="W16" s="1232"/>
      <c r="X16" s="1233" t="s">
        <v>1790</v>
      </c>
      <c r="Y16" s="1233" t="s">
        <v>1791</v>
      </c>
      <c r="Z16" s="1233"/>
      <c r="AA16" s="1233"/>
      <c r="AB16" s="1235">
        <v>2</v>
      </c>
      <c r="AC16" s="1233">
        <v>3</v>
      </c>
      <c r="AD16" s="1235">
        <v>2</v>
      </c>
      <c r="AE16" s="1235"/>
      <c r="AF16" s="1235"/>
      <c r="AG16" s="1233"/>
      <c r="AH16" s="1233"/>
      <c r="AI16" s="1233"/>
      <c r="AJ16" s="1233"/>
      <c r="AK16" s="1233"/>
      <c r="AL16" s="1234">
        <f t="shared" si="3"/>
        <v>7</v>
      </c>
      <c r="AM16" s="1400"/>
      <c r="AN16" s="1237"/>
      <c r="AO16" s="1237" t="s">
        <v>1790</v>
      </c>
      <c r="AP16" s="1237" t="s">
        <v>1791</v>
      </c>
      <c r="AQ16" s="1237"/>
      <c r="AR16" s="1237"/>
      <c r="AS16" s="1237"/>
      <c r="AT16" s="1237"/>
      <c r="AU16" s="1237"/>
      <c r="AV16" s="1237"/>
      <c r="AW16" s="1237"/>
      <c r="AX16" s="1237"/>
      <c r="AY16" s="1237"/>
      <c r="AZ16" s="1237"/>
      <c r="BA16" s="1237"/>
      <c r="BB16" s="1237"/>
      <c r="BC16" s="1237">
        <v>2</v>
      </c>
      <c r="BD16" s="1237">
        <v>4</v>
      </c>
      <c r="BE16" s="1237">
        <v>3</v>
      </c>
      <c r="BF16" s="1237"/>
      <c r="BG16" s="1237"/>
      <c r="BH16" s="1237"/>
      <c r="BI16" s="1237"/>
      <c r="BJ16" s="1237"/>
      <c r="BK16" s="1237"/>
      <c r="BL16" s="1237"/>
      <c r="BM16" s="1237"/>
      <c r="BN16" s="1237"/>
      <c r="BO16" s="1237"/>
      <c r="BP16" s="1237"/>
      <c r="BQ16" s="1237"/>
      <c r="BR16" s="1237"/>
      <c r="BS16" s="1237"/>
      <c r="BT16" s="1237"/>
      <c r="BU16" s="1237"/>
      <c r="BV16" s="1237"/>
      <c r="BW16" s="1237"/>
      <c r="BX16" s="1237"/>
      <c r="BY16" s="1237"/>
      <c r="BZ16" s="1237"/>
      <c r="CA16" s="1237"/>
      <c r="CB16" s="1237"/>
      <c r="CC16" s="1237"/>
      <c r="CD16" s="1237"/>
      <c r="CE16" s="1237"/>
      <c r="CF16" s="1237"/>
      <c r="CG16" s="1237"/>
      <c r="CH16" s="1237"/>
      <c r="CI16" s="1237"/>
      <c r="CJ16" s="1239">
        <f t="shared" si="4"/>
        <v>9</v>
      </c>
    </row>
    <row r="17" spans="4:88" hidden="1">
      <c r="D17" s="1223">
        <v>3</v>
      </c>
      <c r="E17" s="1223" t="s">
        <v>1796</v>
      </c>
      <c r="F17" s="1229" t="s">
        <v>1786</v>
      </c>
      <c r="G17" s="1223" t="s">
        <v>1488</v>
      </c>
      <c r="H17" s="1223" t="s">
        <v>1795</v>
      </c>
      <c r="I17" s="1223">
        <v>380</v>
      </c>
      <c r="J17" s="1223">
        <v>394</v>
      </c>
      <c r="K17" s="1223">
        <v>394</v>
      </c>
      <c r="L17" s="1228">
        <f t="shared" si="8"/>
        <v>1.0368421052631578</v>
      </c>
      <c r="M17" s="1223">
        <v>394</v>
      </c>
      <c r="N17" s="1223">
        <v>394</v>
      </c>
      <c r="O17" s="1244">
        <v>380</v>
      </c>
      <c r="P17" s="1223">
        <v>1</v>
      </c>
      <c r="Q17" s="1223">
        <f t="shared" si="9"/>
        <v>13</v>
      </c>
      <c r="R17" s="1223">
        <v>5</v>
      </c>
      <c r="S17" s="1225">
        <f t="shared" si="5"/>
        <v>8</v>
      </c>
      <c r="T17" s="1240">
        <f t="shared" si="6"/>
        <v>3.2994923857868024</v>
      </c>
      <c r="U17" s="250">
        <f t="shared" si="7"/>
        <v>2.030456852791878E-2</v>
      </c>
      <c r="V17" s="1400"/>
      <c r="W17" s="1232"/>
      <c r="X17" s="1233" t="s">
        <v>1796</v>
      </c>
      <c r="Y17" s="1233" t="s">
        <v>1795</v>
      </c>
      <c r="Z17" s="1233"/>
      <c r="AA17" s="1233"/>
      <c r="AB17" s="1235">
        <v>3</v>
      </c>
      <c r="AC17" s="1233"/>
      <c r="AD17" s="1235">
        <v>1</v>
      </c>
      <c r="AE17" s="1235">
        <v>4</v>
      </c>
      <c r="AF17" s="1235"/>
      <c r="AG17" s="1233"/>
      <c r="AH17" s="1233"/>
      <c r="AI17" s="1233"/>
      <c r="AJ17" s="1233"/>
      <c r="AK17" s="1233"/>
      <c r="AL17" s="1234">
        <f t="shared" si="3"/>
        <v>8</v>
      </c>
      <c r="AM17" s="1400"/>
      <c r="AN17" s="1237"/>
      <c r="AO17" s="1237"/>
      <c r="AP17" s="1237"/>
      <c r="AQ17" s="1237"/>
      <c r="AR17" s="1237"/>
      <c r="AS17" s="1237"/>
      <c r="AT17" s="1237"/>
      <c r="AU17" s="1237"/>
      <c r="AV17" s="1237"/>
      <c r="AW17" s="1237"/>
      <c r="AX17" s="1237"/>
      <c r="AY17" s="1237"/>
      <c r="AZ17" s="1237"/>
      <c r="BA17" s="1237"/>
      <c r="BB17" s="1237"/>
      <c r="BC17" s="1237"/>
      <c r="BD17" s="1237"/>
      <c r="BE17" s="1237"/>
      <c r="BF17" s="1237"/>
      <c r="BG17" s="1237"/>
      <c r="BH17" s="1237"/>
      <c r="BI17" s="1237"/>
      <c r="BJ17" s="1237"/>
      <c r="BK17" s="1237"/>
      <c r="BL17" s="1237"/>
      <c r="BM17" s="1237"/>
      <c r="BN17" s="1237"/>
      <c r="BO17" s="1237"/>
      <c r="BP17" s="1237"/>
      <c r="BQ17" s="1237"/>
      <c r="BR17" s="1237"/>
      <c r="BS17" s="1237"/>
      <c r="BT17" s="1237"/>
      <c r="BU17" s="1237"/>
      <c r="BV17" s="1237"/>
      <c r="BW17" s="1237"/>
      <c r="BX17" s="1237"/>
      <c r="BY17" s="1237"/>
      <c r="BZ17" s="1237"/>
      <c r="CA17" s="1237"/>
      <c r="CB17" s="1237"/>
      <c r="CC17" s="1237"/>
      <c r="CD17" s="1237"/>
      <c r="CE17" s="1237"/>
      <c r="CF17" s="1237"/>
      <c r="CG17" s="1237"/>
      <c r="CH17" s="1237"/>
      <c r="CI17" s="1237"/>
      <c r="CJ17" s="1239">
        <f t="shared" si="4"/>
        <v>0</v>
      </c>
    </row>
    <row r="18" spans="4:88" hidden="1">
      <c r="D18" s="1223">
        <v>3</v>
      </c>
      <c r="E18" s="1223" t="s">
        <v>1797</v>
      </c>
      <c r="F18" s="1229" t="s">
        <v>1793</v>
      </c>
      <c r="G18" s="1223" t="s">
        <v>1488</v>
      </c>
      <c r="H18" s="1223" t="s">
        <v>1778</v>
      </c>
      <c r="I18" s="1223">
        <v>17</v>
      </c>
      <c r="J18" s="1223">
        <v>18</v>
      </c>
      <c r="K18" s="1223">
        <v>18</v>
      </c>
      <c r="L18" s="1228">
        <f t="shared" si="8"/>
        <v>1.0588235294117647</v>
      </c>
      <c r="M18" s="1223">
        <v>18</v>
      </c>
      <c r="N18" s="1223">
        <v>18</v>
      </c>
      <c r="O18" s="1244">
        <v>17</v>
      </c>
      <c r="P18" s="1223">
        <v>1</v>
      </c>
      <c r="Q18" s="1223">
        <f t="shared" si="9"/>
        <v>0</v>
      </c>
      <c r="R18" s="1223"/>
      <c r="S18" s="1225">
        <f t="shared" si="5"/>
        <v>0</v>
      </c>
      <c r="T18" s="1240">
        <f t="shared" si="6"/>
        <v>0</v>
      </c>
      <c r="U18" s="250">
        <f t="shared" si="7"/>
        <v>0</v>
      </c>
      <c r="V18" s="1400"/>
      <c r="W18" s="1232"/>
      <c r="X18" s="1233" t="s">
        <v>1798</v>
      </c>
      <c r="Y18" s="1233" t="s">
        <v>1799</v>
      </c>
      <c r="Z18" s="1233"/>
      <c r="AA18" s="1233"/>
      <c r="AB18" s="1235">
        <v>1</v>
      </c>
      <c r="AC18" s="1233"/>
      <c r="AD18" s="1235"/>
      <c r="AE18" s="1235"/>
      <c r="AF18" s="1235"/>
      <c r="AG18" s="1233"/>
      <c r="AH18" s="1233"/>
      <c r="AI18" s="1233"/>
      <c r="AJ18" s="1233"/>
      <c r="AK18" s="1233"/>
      <c r="AL18" s="1234">
        <f t="shared" si="3"/>
        <v>1</v>
      </c>
      <c r="AM18" s="1400"/>
      <c r="AN18" s="1237"/>
      <c r="AO18" s="1237"/>
      <c r="AP18" s="1237"/>
      <c r="AQ18" s="1237"/>
      <c r="AR18" s="1237"/>
      <c r="AS18" s="1237"/>
      <c r="AT18" s="1237"/>
      <c r="AU18" s="1237"/>
      <c r="AV18" s="1237"/>
      <c r="AW18" s="1237"/>
      <c r="AX18" s="1237"/>
      <c r="AY18" s="1237"/>
      <c r="AZ18" s="1237"/>
      <c r="BA18" s="1237"/>
      <c r="BB18" s="1237"/>
      <c r="BC18" s="1237"/>
      <c r="BD18" s="1237"/>
      <c r="BE18" s="1237"/>
      <c r="BF18" s="1237"/>
      <c r="BG18" s="1237"/>
      <c r="BH18" s="1237"/>
      <c r="BI18" s="1237"/>
      <c r="BJ18" s="1237"/>
      <c r="BK18" s="1237"/>
      <c r="BL18" s="1237"/>
      <c r="BM18" s="1237"/>
      <c r="BN18" s="1237"/>
      <c r="BO18" s="1237"/>
      <c r="BP18" s="1237"/>
      <c r="BQ18" s="1237"/>
      <c r="BR18" s="1237"/>
      <c r="BS18" s="1237"/>
      <c r="BT18" s="1237"/>
      <c r="BU18" s="1237"/>
      <c r="BV18" s="1237"/>
      <c r="BW18" s="1237"/>
      <c r="BX18" s="1237"/>
      <c r="BY18" s="1237"/>
      <c r="BZ18" s="1237"/>
      <c r="CA18" s="1237"/>
      <c r="CB18" s="1237"/>
      <c r="CC18" s="1237"/>
      <c r="CD18" s="1237"/>
      <c r="CE18" s="1237"/>
      <c r="CF18" s="1237"/>
      <c r="CG18" s="1237"/>
      <c r="CH18" s="1237"/>
      <c r="CI18" s="1237"/>
      <c r="CJ18" s="1239">
        <f t="shared" si="4"/>
        <v>0</v>
      </c>
    </row>
    <row r="19" spans="4:88" hidden="1">
      <c r="D19" s="1223">
        <v>3</v>
      </c>
      <c r="E19" s="1223" t="s">
        <v>1798</v>
      </c>
      <c r="F19" s="1229" t="s">
        <v>1793</v>
      </c>
      <c r="G19" s="1223" t="s">
        <v>1488</v>
      </c>
      <c r="H19" s="1223" t="s">
        <v>1799</v>
      </c>
      <c r="I19" s="1223">
        <v>55</v>
      </c>
      <c r="J19" s="1223">
        <v>56</v>
      </c>
      <c r="K19" s="1223">
        <v>56</v>
      </c>
      <c r="L19" s="1228">
        <f t="shared" si="8"/>
        <v>1.0181818181818181</v>
      </c>
      <c r="M19" s="1223">
        <v>56</v>
      </c>
      <c r="N19" s="1223">
        <v>56</v>
      </c>
      <c r="O19" s="1244">
        <v>55</v>
      </c>
      <c r="P19" s="1223"/>
      <c r="Q19" s="1223">
        <f t="shared" si="9"/>
        <v>1</v>
      </c>
      <c r="R19" s="1223"/>
      <c r="S19" s="1225">
        <f t="shared" si="5"/>
        <v>1</v>
      </c>
      <c r="T19" s="1240">
        <f t="shared" si="6"/>
        <v>1.7857142857142856</v>
      </c>
      <c r="U19" s="250">
        <f t="shared" si="7"/>
        <v>1.7857142857142856E-2</v>
      </c>
      <c r="V19" s="1400"/>
      <c r="W19" s="1232"/>
      <c r="X19" s="1233"/>
      <c r="Y19" s="1233"/>
      <c r="Z19" s="1233"/>
      <c r="AA19" s="1233"/>
      <c r="AB19" s="1235"/>
      <c r="AC19" s="1233"/>
      <c r="AD19" s="1235"/>
      <c r="AE19" s="1235"/>
      <c r="AF19" s="1235"/>
      <c r="AG19" s="1233"/>
      <c r="AH19" s="1233"/>
      <c r="AI19" s="1233"/>
      <c r="AJ19" s="1233"/>
      <c r="AK19" s="1233"/>
      <c r="AL19" s="1234">
        <f t="shared" si="3"/>
        <v>0</v>
      </c>
      <c r="AM19" s="1400"/>
      <c r="AN19" s="1237"/>
      <c r="AO19" s="1237"/>
      <c r="AP19" s="1237"/>
      <c r="AQ19" s="1237"/>
      <c r="AR19" s="1237"/>
      <c r="AS19" s="1237"/>
      <c r="AT19" s="1237"/>
      <c r="AU19" s="1237"/>
      <c r="AV19" s="1237"/>
      <c r="AW19" s="1237"/>
      <c r="AX19" s="1237"/>
      <c r="AY19" s="1237"/>
      <c r="AZ19" s="1237"/>
      <c r="BA19" s="1237"/>
      <c r="BB19" s="1237"/>
      <c r="BC19" s="1237"/>
      <c r="BD19" s="1237"/>
      <c r="BE19" s="1237"/>
      <c r="BF19" s="1237"/>
      <c r="BG19" s="1237"/>
      <c r="BH19" s="1237"/>
      <c r="BI19" s="1237"/>
      <c r="BJ19" s="1237"/>
      <c r="BK19" s="1237"/>
      <c r="BL19" s="1237"/>
      <c r="BM19" s="1237"/>
      <c r="BN19" s="1237"/>
      <c r="BO19" s="1237"/>
      <c r="BP19" s="1237"/>
      <c r="BQ19" s="1237"/>
      <c r="BR19" s="1237"/>
      <c r="BS19" s="1237"/>
      <c r="BT19" s="1237"/>
      <c r="BU19" s="1237"/>
      <c r="BV19" s="1237"/>
      <c r="BW19" s="1237"/>
      <c r="BX19" s="1237"/>
      <c r="BY19" s="1237"/>
      <c r="BZ19" s="1237"/>
      <c r="CA19" s="1237"/>
      <c r="CB19" s="1237"/>
      <c r="CC19" s="1237"/>
      <c r="CD19" s="1237"/>
      <c r="CE19" s="1237"/>
      <c r="CF19" s="1237"/>
      <c r="CG19" s="1237"/>
      <c r="CH19" s="1237"/>
      <c r="CI19" s="1237"/>
      <c r="CJ19" s="1239">
        <f t="shared" si="4"/>
        <v>0</v>
      </c>
    </row>
    <row r="20" spans="4:88" hidden="1">
      <c r="D20" s="1223">
        <v>9</v>
      </c>
      <c r="E20" s="1223" t="s">
        <v>1822</v>
      </c>
      <c r="F20" s="1229"/>
      <c r="G20" s="1223" t="s">
        <v>1821</v>
      </c>
      <c r="H20" s="1223"/>
      <c r="I20" s="1223">
        <v>1207</v>
      </c>
      <c r="J20" s="1223">
        <v>1236</v>
      </c>
      <c r="K20" s="1223">
        <v>1236</v>
      </c>
      <c r="L20" s="1228">
        <f t="shared" si="8"/>
        <v>1.0240265120132559</v>
      </c>
      <c r="M20" s="1223">
        <v>1236</v>
      </c>
      <c r="N20" s="1223">
        <v>1236</v>
      </c>
      <c r="O20" s="1244">
        <v>1220</v>
      </c>
      <c r="P20" s="1223">
        <v>4</v>
      </c>
      <c r="Q20" s="1223">
        <f t="shared" si="9"/>
        <v>12</v>
      </c>
      <c r="R20" s="1223">
        <v>0</v>
      </c>
      <c r="S20" s="1225">
        <f t="shared" si="5"/>
        <v>12</v>
      </c>
      <c r="T20" s="1240">
        <f t="shared" si="6"/>
        <v>0.97087378640776689</v>
      </c>
      <c r="U20" s="250">
        <f t="shared" si="7"/>
        <v>9.7087378640776691E-3</v>
      </c>
      <c r="V20" s="1400"/>
      <c r="W20" s="1232"/>
      <c r="X20" s="1233" t="s">
        <v>1822</v>
      </c>
      <c r="Y20" s="1233"/>
      <c r="Z20" s="1233">
        <v>3</v>
      </c>
      <c r="AA20" s="1233"/>
      <c r="AB20" s="1235">
        <v>4</v>
      </c>
      <c r="AC20" s="1233">
        <v>3</v>
      </c>
      <c r="AD20" s="1235"/>
      <c r="AE20" s="1235"/>
      <c r="AF20" s="1235">
        <v>2</v>
      </c>
      <c r="AG20" s="1233"/>
      <c r="AH20" s="1233"/>
      <c r="AI20" s="1233"/>
      <c r="AJ20" s="1233"/>
      <c r="AK20" s="1233"/>
      <c r="AL20" s="1234">
        <f t="shared" si="3"/>
        <v>12</v>
      </c>
      <c r="AM20" s="1400"/>
      <c r="AN20" s="1237"/>
      <c r="AO20" s="1237"/>
      <c r="AP20" s="1237"/>
      <c r="AQ20" s="1237"/>
      <c r="AR20" s="1237"/>
      <c r="AS20" s="1237"/>
      <c r="AT20" s="1237"/>
      <c r="AU20" s="1237"/>
      <c r="AV20" s="1237"/>
      <c r="AW20" s="1237"/>
      <c r="AX20" s="1237"/>
      <c r="AY20" s="1237"/>
      <c r="AZ20" s="1237"/>
      <c r="BA20" s="1237"/>
      <c r="BB20" s="1237"/>
      <c r="BC20" s="1237"/>
      <c r="BD20" s="1237"/>
      <c r="BE20" s="1237"/>
      <c r="BF20" s="1237"/>
      <c r="BG20" s="1237"/>
      <c r="BH20" s="1237"/>
      <c r="BI20" s="1237"/>
      <c r="BJ20" s="1237"/>
      <c r="BK20" s="1237"/>
      <c r="BL20" s="1237"/>
      <c r="BM20" s="1237"/>
      <c r="BN20" s="1237"/>
      <c r="BO20" s="1237"/>
      <c r="BP20" s="1237"/>
      <c r="BQ20" s="1237"/>
      <c r="BR20" s="1237"/>
      <c r="BS20" s="1237"/>
      <c r="BT20" s="1237"/>
      <c r="BU20" s="1237"/>
      <c r="BV20" s="1237"/>
      <c r="BW20" s="1237"/>
      <c r="BX20" s="1237"/>
      <c r="BY20" s="1237"/>
      <c r="BZ20" s="1237"/>
      <c r="CA20" s="1237"/>
      <c r="CB20" s="1237"/>
      <c r="CC20" s="1237"/>
      <c r="CD20" s="1237"/>
      <c r="CE20" s="1237"/>
      <c r="CF20" s="1237"/>
      <c r="CG20" s="1237"/>
      <c r="CH20" s="1237"/>
      <c r="CI20" s="1237"/>
      <c r="CJ20" s="1239">
        <f t="shared" si="4"/>
        <v>0</v>
      </c>
    </row>
    <row r="21" spans="4:88" hidden="1">
      <c r="D21" s="1223">
        <v>5</v>
      </c>
      <c r="E21" s="1678" t="s">
        <v>1837</v>
      </c>
      <c r="F21" s="1229" t="s">
        <v>1838</v>
      </c>
      <c r="G21" s="1223" t="s">
        <v>1529</v>
      </c>
      <c r="H21" s="1223" t="s">
        <v>1585</v>
      </c>
      <c r="I21" s="1223">
        <v>1800</v>
      </c>
      <c r="J21" s="1223">
        <v>1873</v>
      </c>
      <c r="K21" s="1223">
        <v>1873</v>
      </c>
      <c r="L21" s="1228">
        <f t="shared" si="8"/>
        <v>1.0405555555555555</v>
      </c>
      <c r="M21" s="1223">
        <v>1873</v>
      </c>
      <c r="N21" s="1223">
        <v>1873</v>
      </c>
      <c r="O21" s="1244">
        <f>1676+24+2</f>
        <v>1702</v>
      </c>
      <c r="P21" s="1223">
        <v>2</v>
      </c>
      <c r="Q21" s="1223">
        <f t="shared" si="9"/>
        <v>169</v>
      </c>
      <c r="R21" s="1223"/>
      <c r="S21" s="1225">
        <f t="shared" si="5"/>
        <v>169</v>
      </c>
      <c r="T21" s="1240">
        <f t="shared" si="6"/>
        <v>9.0229578216764548</v>
      </c>
      <c r="U21" s="250">
        <f t="shared" si="7"/>
        <v>9.0229578216764555E-2</v>
      </c>
      <c r="V21" s="1400"/>
      <c r="W21" s="1232"/>
      <c r="X21" s="1233" t="s">
        <v>1837</v>
      </c>
      <c r="Y21" s="1233" t="s">
        <v>1585</v>
      </c>
      <c r="Z21" s="1233">
        <v>7</v>
      </c>
      <c r="AA21" s="1233"/>
      <c r="AB21" s="1235">
        <v>4</v>
      </c>
      <c r="AC21" s="1233">
        <v>154</v>
      </c>
      <c r="AD21" s="1235"/>
      <c r="AE21" s="1235"/>
      <c r="AF21" s="1235">
        <v>4</v>
      </c>
      <c r="AG21" s="1233"/>
      <c r="AH21" s="1233"/>
      <c r="AI21" s="1233"/>
      <c r="AJ21" s="1233"/>
      <c r="AK21" s="1233"/>
      <c r="AL21" s="1234">
        <f t="shared" si="3"/>
        <v>169</v>
      </c>
      <c r="AM21" s="1400"/>
      <c r="AN21" s="1237"/>
      <c r="AO21" s="1237"/>
      <c r="AP21" s="1237"/>
      <c r="AQ21" s="1237"/>
      <c r="AR21" s="1237"/>
      <c r="AS21" s="1237"/>
      <c r="AT21" s="1237"/>
      <c r="AU21" s="1237"/>
      <c r="AV21" s="1237"/>
      <c r="AW21" s="1237"/>
      <c r="AX21" s="1237"/>
      <c r="AY21" s="1237"/>
      <c r="AZ21" s="1237"/>
      <c r="BA21" s="1237"/>
      <c r="BB21" s="1237"/>
      <c r="BC21" s="1237"/>
      <c r="BD21" s="1237"/>
      <c r="BE21" s="1237"/>
      <c r="BF21" s="1237"/>
      <c r="BG21" s="1237"/>
      <c r="BH21" s="1237"/>
      <c r="BI21" s="1237"/>
      <c r="BJ21" s="1237"/>
      <c r="BK21" s="1237"/>
      <c r="BL21" s="1237"/>
      <c r="BM21" s="1237"/>
      <c r="BN21" s="1237"/>
      <c r="BO21" s="1237"/>
      <c r="BP21" s="1237"/>
      <c r="BQ21" s="1237"/>
      <c r="BR21" s="1237"/>
      <c r="BS21" s="1237"/>
      <c r="BT21" s="1237"/>
      <c r="BU21" s="1237"/>
      <c r="BV21" s="1237"/>
      <c r="BW21" s="1237"/>
      <c r="BX21" s="1237"/>
      <c r="BY21" s="1237"/>
      <c r="BZ21" s="1237"/>
      <c r="CA21" s="1237"/>
      <c r="CB21" s="1237"/>
      <c r="CC21" s="1237"/>
      <c r="CD21" s="1237"/>
      <c r="CE21" s="1237"/>
      <c r="CF21" s="1237"/>
      <c r="CG21" s="1237"/>
      <c r="CH21" s="1237"/>
      <c r="CI21" s="1237"/>
      <c r="CJ21" s="1239">
        <f t="shared" si="4"/>
        <v>0</v>
      </c>
    </row>
    <row r="22" spans="4:88" hidden="1">
      <c r="D22" s="1223">
        <v>5</v>
      </c>
      <c r="E22" s="1223" t="s">
        <v>1889</v>
      </c>
      <c r="F22" s="1229" t="s">
        <v>1762</v>
      </c>
      <c r="G22" s="1223" t="s">
        <v>1529</v>
      </c>
      <c r="H22" s="1223" t="s">
        <v>111</v>
      </c>
      <c r="I22" s="1223">
        <v>1200</v>
      </c>
      <c r="J22" s="1223">
        <v>1248</v>
      </c>
      <c r="K22" s="1223">
        <v>1248</v>
      </c>
      <c r="L22" s="1228">
        <f t="shared" si="8"/>
        <v>1.04</v>
      </c>
      <c r="M22" s="1223">
        <v>1248</v>
      </c>
      <c r="N22" s="1223">
        <v>1248</v>
      </c>
      <c r="O22" s="1244">
        <v>1209</v>
      </c>
      <c r="P22" s="1223">
        <v>2</v>
      </c>
      <c r="Q22" s="1223">
        <f t="shared" si="9"/>
        <v>37</v>
      </c>
      <c r="R22" s="1223">
        <v>8</v>
      </c>
      <c r="S22" s="1225">
        <f t="shared" si="5"/>
        <v>29</v>
      </c>
      <c r="T22" s="1240">
        <f t="shared" si="6"/>
        <v>2.9647435897435894</v>
      </c>
      <c r="U22" s="250">
        <f t="shared" si="7"/>
        <v>2.3237179487179488E-2</v>
      </c>
      <c r="V22" s="1400"/>
      <c r="W22" s="1232"/>
      <c r="X22" s="1233" t="s">
        <v>1889</v>
      </c>
      <c r="Y22" s="1233" t="s">
        <v>111</v>
      </c>
      <c r="Z22" s="1233">
        <v>4</v>
      </c>
      <c r="AA22" s="1233"/>
      <c r="AB22" s="1235">
        <v>15</v>
      </c>
      <c r="AC22" s="1233">
        <v>10</v>
      </c>
      <c r="AD22" s="1235"/>
      <c r="AE22" s="1235"/>
      <c r="AF22" s="1235"/>
      <c r="AG22" s="1233"/>
      <c r="AH22" s="1233"/>
      <c r="AI22" s="1233"/>
      <c r="AJ22" s="1233"/>
      <c r="AK22" s="1233"/>
      <c r="AL22" s="1234">
        <f t="shared" si="3"/>
        <v>29</v>
      </c>
      <c r="AM22" s="1400"/>
      <c r="AN22" s="1237"/>
      <c r="AO22" s="1237" t="s">
        <v>1889</v>
      </c>
      <c r="AP22" s="1237" t="s">
        <v>111</v>
      </c>
      <c r="AQ22" s="1237"/>
      <c r="AR22" s="1237"/>
      <c r="AS22" s="1237"/>
      <c r="AT22" s="1237"/>
      <c r="AU22" s="1237"/>
      <c r="AV22" s="1237"/>
      <c r="AW22" s="1237"/>
      <c r="AX22" s="1237"/>
      <c r="AY22" s="1237"/>
      <c r="AZ22" s="1237"/>
      <c r="BA22" s="1237"/>
      <c r="BB22" s="1237"/>
      <c r="BC22" s="1237"/>
      <c r="BD22" s="1237">
        <v>1</v>
      </c>
      <c r="BE22" s="1237"/>
      <c r="BF22" s="1237">
        <v>5</v>
      </c>
      <c r="BG22" s="1237">
        <v>2</v>
      </c>
      <c r="BH22" s="1237"/>
      <c r="BI22" s="1237"/>
      <c r="BJ22" s="1237"/>
      <c r="BK22" s="1237"/>
      <c r="BL22" s="1237"/>
      <c r="BM22" s="1237"/>
      <c r="BN22" s="1237"/>
      <c r="BO22" s="1237"/>
      <c r="BP22" s="1237"/>
      <c r="BQ22" s="1237"/>
      <c r="BR22" s="1237"/>
      <c r="BS22" s="1237"/>
      <c r="BT22" s="1237"/>
      <c r="BU22" s="1237"/>
      <c r="BV22" s="1237"/>
      <c r="BW22" s="1237"/>
      <c r="BX22" s="1237"/>
      <c r="BY22" s="1237"/>
      <c r="BZ22" s="1237"/>
      <c r="CA22" s="1237"/>
      <c r="CB22" s="1237"/>
      <c r="CC22" s="1237"/>
      <c r="CD22" s="1237"/>
      <c r="CE22" s="1237"/>
      <c r="CF22" s="1237"/>
      <c r="CG22" s="1237"/>
      <c r="CH22" s="1237"/>
      <c r="CI22" s="1237"/>
      <c r="CJ22" s="1239">
        <f t="shared" si="4"/>
        <v>8</v>
      </c>
    </row>
    <row r="23" spans="4:88" hidden="1">
      <c r="D23" s="1223">
        <v>2</v>
      </c>
      <c r="E23" s="1223" t="s">
        <v>1896</v>
      </c>
      <c r="F23" s="1223">
        <v>50567029</v>
      </c>
      <c r="G23" s="1223" t="s">
        <v>1488</v>
      </c>
      <c r="H23" s="1223" t="s">
        <v>1891</v>
      </c>
      <c r="I23" s="1223">
        <v>40</v>
      </c>
      <c r="J23" s="1223">
        <v>45</v>
      </c>
      <c r="K23" s="1223">
        <v>45</v>
      </c>
      <c r="L23" s="1228">
        <f t="shared" si="8"/>
        <v>1.125</v>
      </c>
      <c r="M23" s="1223">
        <v>45</v>
      </c>
      <c r="N23" s="1223">
        <v>45</v>
      </c>
      <c r="O23" s="1244">
        <v>40</v>
      </c>
      <c r="P23" s="1223">
        <v>0</v>
      </c>
      <c r="Q23" s="1223">
        <f t="shared" si="9"/>
        <v>5</v>
      </c>
      <c r="R23" s="1223">
        <v>4</v>
      </c>
      <c r="S23" s="1225">
        <f t="shared" si="5"/>
        <v>1</v>
      </c>
      <c r="T23" s="1240">
        <f t="shared" si="6"/>
        <v>11.111111111111111</v>
      </c>
      <c r="U23" s="250">
        <f t="shared" si="7"/>
        <v>2.2222222222222223E-2</v>
      </c>
      <c r="V23" s="1400"/>
      <c r="W23" s="1232"/>
      <c r="X23" s="1233" t="s">
        <v>1896</v>
      </c>
      <c r="Y23" s="1233" t="s">
        <v>1891</v>
      </c>
      <c r="Z23" s="1233"/>
      <c r="AA23" s="1233"/>
      <c r="AB23" s="1235">
        <v>1</v>
      </c>
      <c r="AC23" s="1233"/>
      <c r="AD23" s="1235"/>
      <c r="AE23" s="1235"/>
      <c r="AF23" s="1235"/>
      <c r="AG23" s="1233"/>
      <c r="AH23" s="1233"/>
      <c r="AI23" s="1233"/>
      <c r="AJ23" s="1233"/>
      <c r="AK23" s="1233"/>
      <c r="AL23" s="1234">
        <f t="shared" si="3"/>
        <v>1</v>
      </c>
      <c r="AM23" s="1400"/>
      <c r="AN23" s="1237"/>
      <c r="AO23" s="1237"/>
      <c r="AP23" s="1237"/>
      <c r="AQ23" s="1237"/>
      <c r="AR23" s="1237"/>
      <c r="AS23" s="1237"/>
      <c r="AT23" s="1237"/>
      <c r="AU23" s="1237"/>
      <c r="AV23" s="1237"/>
      <c r="AW23" s="1237"/>
      <c r="AX23" s="1237"/>
      <c r="AY23" s="1237"/>
      <c r="AZ23" s="1237"/>
      <c r="BA23" s="1237"/>
      <c r="BB23" s="1237"/>
      <c r="BC23" s="1237"/>
      <c r="BD23" s="1237"/>
      <c r="BE23" s="1237"/>
      <c r="BF23" s="1237"/>
      <c r="BG23" s="1237"/>
      <c r="BH23" s="1237"/>
      <c r="BI23" s="1237"/>
      <c r="BJ23" s="1237"/>
      <c r="BK23" s="1237"/>
      <c r="BL23" s="1237"/>
      <c r="BM23" s="1237"/>
      <c r="BN23" s="1237"/>
      <c r="BO23" s="1237"/>
      <c r="BP23" s="1237"/>
      <c r="BQ23" s="1237"/>
      <c r="BR23" s="1237"/>
      <c r="BS23" s="1237"/>
      <c r="BT23" s="1237"/>
      <c r="BU23" s="1237"/>
      <c r="BV23" s="1237"/>
      <c r="BW23" s="1237"/>
      <c r="BX23" s="1237"/>
      <c r="BY23" s="1237"/>
      <c r="BZ23" s="1237"/>
      <c r="CA23" s="1237"/>
      <c r="CB23" s="1237"/>
      <c r="CC23" s="1237"/>
      <c r="CD23" s="1237"/>
      <c r="CE23" s="1237"/>
      <c r="CF23" s="1237"/>
      <c r="CG23" s="1237"/>
      <c r="CH23" s="1237"/>
      <c r="CI23" s="1237"/>
      <c r="CJ23" s="1239">
        <f t="shared" si="4"/>
        <v>0</v>
      </c>
    </row>
    <row r="24" spans="4:88" hidden="1">
      <c r="D24" s="1223">
        <v>2</v>
      </c>
      <c r="E24" s="1223" t="s">
        <v>1895</v>
      </c>
      <c r="F24" s="1223">
        <v>50567029</v>
      </c>
      <c r="G24" s="1223" t="s">
        <v>1488</v>
      </c>
      <c r="H24" s="1223" t="s">
        <v>1891</v>
      </c>
      <c r="I24" s="1223">
        <v>455</v>
      </c>
      <c r="J24" s="1223">
        <v>470</v>
      </c>
      <c r="K24" s="1223">
        <v>470</v>
      </c>
      <c r="L24" s="1228">
        <f t="shared" si="8"/>
        <v>1.0329670329670331</v>
      </c>
      <c r="M24" s="1223">
        <v>470</v>
      </c>
      <c r="N24" s="1223">
        <v>470</v>
      </c>
      <c r="O24" s="1244">
        <v>455</v>
      </c>
      <c r="P24" s="1223">
        <v>1</v>
      </c>
      <c r="Q24" s="1223">
        <f t="shared" si="9"/>
        <v>14</v>
      </c>
      <c r="R24" s="1223">
        <v>7</v>
      </c>
      <c r="S24" s="1225">
        <f t="shared" si="5"/>
        <v>7</v>
      </c>
      <c r="T24" s="1240">
        <f t="shared" si="6"/>
        <v>2.9787234042553195</v>
      </c>
      <c r="U24" s="250">
        <f t="shared" si="7"/>
        <v>1.4893617021276596E-2</v>
      </c>
      <c r="V24" s="1400"/>
      <c r="W24" s="1232"/>
      <c r="X24" s="1233" t="s">
        <v>1895</v>
      </c>
      <c r="Y24" s="1233" t="s">
        <v>1891</v>
      </c>
      <c r="Z24" s="1233"/>
      <c r="AA24" s="1233">
        <v>1</v>
      </c>
      <c r="AB24" s="1235">
        <v>2</v>
      </c>
      <c r="AC24" s="1233">
        <v>1</v>
      </c>
      <c r="AD24" s="1235"/>
      <c r="AE24" s="1235">
        <v>1</v>
      </c>
      <c r="AF24" s="1235">
        <v>2</v>
      </c>
      <c r="AG24" s="1233"/>
      <c r="AH24" s="1233"/>
      <c r="AI24" s="1233"/>
      <c r="AJ24" s="1233"/>
      <c r="AK24" s="1233"/>
      <c r="AL24" s="1234">
        <f t="shared" si="3"/>
        <v>7</v>
      </c>
      <c r="AM24" s="1400"/>
      <c r="AN24" s="1237"/>
      <c r="AO24" s="1237"/>
      <c r="AP24" s="1237"/>
      <c r="AQ24" s="1237"/>
      <c r="AR24" s="1237"/>
      <c r="AS24" s="1237"/>
      <c r="AT24" s="1237"/>
      <c r="AU24" s="1237"/>
      <c r="AV24" s="1237"/>
      <c r="AW24" s="1237"/>
      <c r="AX24" s="1237"/>
      <c r="AY24" s="1237"/>
      <c r="AZ24" s="1237"/>
      <c r="BA24" s="1237"/>
      <c r="BB24" s="1237"/>
      <c r="BC24" s="1237"/>
      <c r="BD24" s="1237"/>
      <c r="BE24" s="1237"/>
      <c r="BF24" s="1237"/>
      <c r="BG24" s="1237"/>
      <c r="BH24" s="1237"/>
      <c r="BI24" s="1237"/>
      <c r="BJ24" s="1237"/>
      <c r="BK24" s="1237"/>
      <c r="BL24" s="1237"/>
      <c r="BM24" s="1237"/>
      <c r="BN24" s="1237"/>
      <c r="BO24" s="1237"/>
      <c r="BP24" s="1237"/>
      <c r="BQ24" s="1237"/>
      <c r="BR24" s="1237"/>
      <c r="BS24" s="1237"/>
      <c r="BT24" s="1237"/>
      <c r="BU24" s="1237"/>
      <c r="BV24" s="1237"/>
      <c r="BW24" s="1237"/>
      <c r="BX24" s="1237"/>
      <c r="BY24" s="1237"/>
      <c r="BZ24" s="1237"/>
      <c r="CA24" s="1237"/>
      <c r="CB24" s="1237"/>
      <c r="CC24" s="1237"/>
      <c r="CD24" s="1237"/>
      <c r="CE24" s="1237"/>
      <c r="CF24" s="1237"/>
      <c r="CG24" s="1237"/>
      <c r="CH24" s="1237"/>
      <c r="CI24" s="1237"/>
      <c r="CJ24" s="1239">
        <f t="shared" si="4"/>
        <v>0</v>
      </c>
    </row>
    <row r="25" spans="4:88" hidden="1">
      <c r="D25" s="1223">
        <v>3</v>
      </c>
      <c r="E25" s="1223" t="s">
        <v>1894</v>
      </c>
      <c r="F25" s="1223">
        <v>50519812</v>
      </c>
      <c r="G25" s="1223" t="s">
        <v>1488</v>
      </c>
      <c r="H25" s="1223" t="s">
        <v>1892</v>
      </c>
      <c r="I25" s="1223">
        <v>400</v>
      </c>
      <c r="J25" s="1223">
        <v>417</v>
      </c>
      <c r="K25" s="1223">
        <v>417</v>
      </c>
      <c r="L25" s="1228">
        <f t="shared" si="8"/>
        <v>1.0425</v>
      </c>
      <c r="M25" s="1223">
        <v>417</v>
      </c>
      <c r="N25" s="1223">
        <v>417</v>
      </c>
      <c r="O25" s="1244">
        <v>400</v>
      </c>
      <c r="P25" s="1223">
        <v>1</v>
      </c>
      <c r="Q25" s="1223">
        <f t="shared" si="9"/>
        <v>16</v>
      </c>
      <c r="R25" s="1223">
        <v>12</v>
      </c>
      <c r="S25" s="1225">
        <f t="shared" si="5"/>
        <v>4</v>
      </c>
      <c r="T25" s="1240">
        <f t="shared" si="6"/>
        <v>3.8369304556354913</v>
      </c>
      <c r="U25" s="250">
        <f t="shared" si="7"/>
        <v>9.5923261390887284E-3</v>
      </c>
      <c r="V25" s="1400"/>
      <c r="W25" s="1232"/>
      <c r="X25" s="1233" t="s">
        <v>1894</v>
      </c>
      <c r="Y25" s="1233" t="s">
        <v>1892</v>
      </c>
      <c r="Z25" s="1233"/>
      <c r="AA25" s="1233"/>
      <c r="AB25" s="1235">
        <v>2</v>
      </c>
      <c r="AC25" s="1233">
        <v>1</v>
      </c>
      <c r="AD25" s="1235"/>
      <c r="AE25" s="1235">
        <v>1</v>
      </c>
      <c r="AF25" s="1235"/>
      <c r="AG25" s="1233"/>
      <c r="AH25" s="1233"/>
      <c r="AI25" s="1233"/>
      <c r="AJ25" s="1233"/>
      <c r="AK25" s="1233"/>
      <c r="AL25" s="1234">
        <f t="shared" si="3"/>
        <v>4</v>
      </c>
      <c r="AM25" s="1400"/>
      <c r="AN25" s="1237"/>
      <c r="AO25" s="1237"/>
      <c r="AP25" s="1237"/>
      <c r="AQ25" s="1237"/>
      <c r="AR25" s="1237"/>
      <c r="AS25" s="1237"/>
      <c r="AT25" s="1237"/>
      <c r="AU25" s="1237"/>
      <c r="AV25" s="1237"/>
      <c r="AW25" s="1237"/>
      <c r="AX25" s="1237"/>
      <c r="AY25" s="1237"/>
      <c r="AZ25" s="1237"/>
      <c r="BA25" s="1237"/>
      <c r="BB25" s="1237"/>
      <c r="BC25" s="1237"/>
      <c r="BD25" s="1237"/>
      <c r="BE25" s="1237"/>
      <c r="BF25" s="1237"/>
      <c r="BG25" s="1237"/>
      <c r="BH25" s="1237"/>
      <c r="BI25" s="1237"/>
      <c r="BJ25" s="1237"/>
      <c r="BK25" s="1237"/>
      <c r="BL25" s="1237"/>
      <c r="BM25" s="1237"/>
      <c r="BN25" s="1237"/>
      <c r="BO25" s="1237"/>
      <c r="BP25" s="1237"/>
      <c r="BQ25" s="1237"/>
      <c r="BR25" s="1237"/>
      <c r="BS25" s="1237"/>
      <c r="BT25" s="1237"/>
      <c r="BU25" s="1237"/>
      <c r="BV25" s="1237"/>
      <c r="BW25" s="1237"/>
      <c r="BX25" s="1237"/>
      <c r="BY25" s="1237"/>
      <c r="BZ25" s="1237"/>
      <c r="CA25" s="1237"/>
      <c r="CB25" s="1237"/>
      <c r="CC25" s="1237"/>
      <c r="CD25" s="1237"/>
      <c r="CE25" s="1237"/>
      <c r="CF25" s="1237"/>
      <c r="CG25" s="1237"/>
      <c r="CH25" s="1237"/>
      <c r="CI25" s="1237"/>
      <c r="CJ25" s="1239">
        <f t="shared" si="4"/>
        <v>0</v>
      </c>
    </row>
    <row r="26" spans="4:88" hidden="1">
      <c r="D26" s="1223">
        <v>3</v>
      </c>
      <c r="E26" s="1223" t="s">
        <v>1893</v>
      </c>
      <c r="F26" s="1223">
        <v>50519812</v>
      </c>
      <c r="G26" s="1223" t="s">
        <v>1488</v>
      </c>
      <c r="H26" s="1223" t="s">
        <v>1416</v>
      </c>
      <c r="I26" s="1223">
        <v>628</v>
      </c>
      <c r="J26" s="1223">
        <v>650</v>
      </c>
      <c r="K26" s="1223">
        <v>650</v>
      </c>
      <c r="L26" s="1228">
        <f t="shared" si="8"/>
        <v>1.0350318471337581</v>
      </c>
      <c r="M26" s="1223">
        <v>650</v>
      </c>
      <c r="N26" s="1223">
        <v>650</v>
      </c>
      <c r="O26" s="1244">
        <v>628</v>
      </c>
      <c r="P26" s="1223">
        <v>1</v>
      </c>
      <c r="Q26" s="1223">
        <f t="shared" si="9"/>
        <v>21</v>
      </c>
      <c r="R26" s="1223">
        <v>15</v>
      </c>
      <c r="S26" s="1225">
        <f t="shared" si="5"/>
        <v>6</v>
      </c>
      <c r="T26" s="1240">
        <f t="shared" si="6"/>
        <v>3.2307692307692308</v>
      </c>
      <c r="U26" s="250">
        <f t="shared" si="7"/>
        <v>9.2307692307692316E-3</v>
      </c>
      <c r="V26" s="1400"/>
      <c r="W26" s="1232"/>
      <c r="X26" s="1233" t="s">
        <v>1893</v>
      </c>
      <c r="Y26" s="1233" t="s">
        <v>1416</v>
      </c>
      <c r="Z26" s="1233">
        <v>1</v>
      </c>
      <c r="AA26" s="1233"/>
      <c r="AB26" s="1235">
        <v>2</v>
      </c>
      <c r="AC26" s="1233"/>
      <c r="AD26" s="1235">
        <v>3</v>
      </c>
      <c r="AE26" s="1235"/>
      <c r="AF26" s="1235"/>
      <c r="AG26" s="1233"/>
      <c r="AH26" s="1233"/>
      <c r="AI26" s="1233"/>
      <c r="AJ26" s="1233"/>
      <c r="AK26" s="1233"/>
      <c r="AL26" s="1234">
        <f t="shared" si="3"/>
        <v>6</v>
      </c>
      <c r="AM26" s="1400"/>
      <c r="AN26" s="1237"/>
      <c r="AO26" s="1237"/>
      <c r="AP26" s="1237"/>
      <c r="AQ26" s="1237"/>
      <c r="AR26" s="1237"/>
      <c r="AS26" s="1237"/>
      <c r="AT26" s="1237"/>
      <c r="AU26" s="1237"/>
      <c r="AV26" s="1237"/>
      <c r="AW26" s="1237"/>
      <c r="AX26" s="1237"/>
      <c r="AY26" s="1237"/>
      <c r="AZ26" s="1237"/>
      <c r="BA26" s="1237"/>
      <c r="BB26" s="1237"/>
      <c r="BC26" s="1237"/>
      <c r="BD26" s="1237"/>
      <c r="BE26" s="1237"/>
      <c r="BF26" s="1237"/>
      <c r="BG26" s="1237"/>
      <c r="BH26" s="1237"/>
      <c r="BI26" s="1237"/>
      <c r="BJ26" s="1237"/>
      <c r="BK26" s="1237"/>
      <c r="BL26" s="1237"/>
      <c r="BM26" s="1237"/>
      <c r="BN26" s="1237"/>
      <c r="BO26" s="1237"/>
      <c r="BP26" s="1237"/>
      <c r="BQ26" s="1237"/>
      <c r="BR26" s="1237"/>
      <c r="BS26" s="1237"/>
      <c r="BT26" s="1237"/>
      <c r="BU26" s="1237"/>
      <c r="BV26" s="1237"/>
      <c r="BW26" s="1237"/>
      <c r="BX26" s="1237"/>
      <c r="BY26" s="1237"/>
      <c r="BZ26" s="1237"/>
      <c r="CA26" s="1237"/>
      <c r="CB26" s="1237"/>
      <c r="CC26" s="1237"/>
      <c r="CD26" s="1237"/>
      <c r="CE26" s="1237"/>
      <c r="CF26" s="1237"/>
      <c r="CG26" s="1237"/>
      <c r="CH26" s="1237"/>
      <c r="CI26" s="1237"/>
      <c r="CJ26" s="1239">
        <f t="shared" si="4"/>
        <v>0</v>
      </c>
    </row>
    <row r="27" spans="4:88" hidden="1">
      <c r="D27" s="1223">
        <v>10</v>
      </c>
      <c r="E27" s="1223" t="s">
        <v>1903</v>
      </c>
      <c r="F27" s="1229"/>
      <c r="G27" s="1223" t="s">
        <v>1897</v>
      </c>
      <c r="H27" s="1223" t="s">
        <v>1416</v>
      </c>
      <c r="I27" s="1223">
        <v>1450</v>
      </c>
      <c r="J27" s="1223">
        <v>1503</v>
      </c>
      <c r="K27" s="1223">
        <v>1503</v>
      </c>
      <c r="L27" s="1228">
        <f t="shared" si="8"/>
        <v>1.036551724137931</v>
      </c>
      <c r="M27" s="1223">
        <v>1503</v>
      </c>
      <c r="N27" s="1223">
        <v>1503</v>
      </c>
      <c r="O27" s="1244">
        <f>1450+29</f>
        <v>1479</v>
      </c>
      <c r="P27" s="1223">
        <v>8</v>
      </c>
      <c r="Q27" s="1223">
        <f t="shared" si="9"/>
        <v>16</v>
      </c>
      <c r="R27" s="1223">
        <v>0</v>
      </c>
      <c r="S27" s="1225">
        <f t="shared" si="5"/>
        <v>16</v>
      </c>
      <c r="T27" s="1240">
        <f t="shared" si="6"/>
        <v>1.0645375914836992</v>
      </c>
      <c r="U27" s="250">
        <f t="shared" si="7"/>
        <v>1.0645375914836993E-2</v>
      </c>
      <c r="V27" s="1400"/>
      <c r="W27" s="1232"/>
      <c r="X27" s="1233" t="s">
        <v>1903</v>
      </c>
      <c r="Y27" s="1233" t="s">
        <v>1416</v>
      </c>
      <c r="Z27" s="1233"/>
      <c r="AA27" s="1233"/>
      <c r="AB27" s="1235">
        <v>4</v>
      </c>
      <c r="AC27" s="1233"/>
      <c r="AD27" s="1235">
        <v>4</v>
      </c>
      <c r="AE27" s="1235">
        <v>1</v>
      </c>
      <c r="AF27" s="1235">
        <v>7</v>
      </c>
      <c r="AG27" s="1233"/>
      <c r="AH27" s="1233"/>
      <c r="AI27" s="1233"/>
      <c r="AJ27" s="1233"/>
      <c r="AK27" s="1233"/>
      <c r="AL27" s="1234">
        <f t="shared" si="3"/>
        <v>16</v>
      </c>
      <c r="AM27" s="1400"/>
      <c r="AN27" s="1237"/>
      <c r="AO27" s="1237"/>
      <c r="AP27" s="1237"/>
      <c r="AQ27" s="1237"/>
      <c r="AR27" s="1237"/>
      <c r="AS27" s="1237"/>
      <c r="AT27" s="1237"/>
      <c r="AU27" s="1237"/>
      <c r="AV27" s="1237"/>
      <c r="AW27" s="1237"/>
      <c r="AX27" s="1237"/>
      <c r="AY27" s="1237"/>
      <c r="AZ27" s="1237"/>
      <c r="BA27" s="1237"/>
      <c r="BB27" s="1237"/>
      <c r="BC27" s="1237"/>
      <c r="BD27" s="1237"/>
      <c r="BE27" s="1237"/>
      <c r="BF27" s="1237"/>
      <c r="BG27" s="1237"/>
      <c r="BH27" s="1237"/>
      <c r="BI27" s="1237"/>
      <c r="BJ27" s="1237"/>
      <c r="BK27" s="1237"/>
      <c r="BL27" s="1237"/>
      <c r="BM27" s="1237"/>
      <c r="BN27" s="1237"/>
      <c r="BO27" s="1237"/>
      <c r="BP27" s="1237"/>
      <c r="BQ27" s="1237"/>
      <c r="BR27" s="1237"/>
      <c r="BS27" s="1237"/>
      <c r="BT27" s="1237"/>
      <c r="BU27" s="1237"/>
      <c r="BV27" s="1237"/>
      <c r="BW27" s="1237"/>
      <c r="BX27" s="1237"/>
      <c r="BY27" s="1237"/>
      <c r="BZ27" s="1237"/>
      <c r="CA27" s="1237"/>
      <c r="CB27" s="1237"/>
      <c r="CC27" s="1237"/>
      <c r="CD27" s="1237"/>
      <c r="CE27" s="1237"/>
      <c r="CF27" s="1237"/>
      <c r="CG27" s="1237"/>
      <c r="CH27" s="1237"/>
      <c r="CI27" s="1237"/>
      <c r="CJ27" s="1239">
        <f t="shared" si="4"/>
        <v>0</v>
      </c>
    </row>
    <row r="28" spans="4:88" hidden="1">
      <c r="D28" s="1223">
        <v>9</v>
      </c>
      <c r="E28" s="1223" t="s">
        <v>1901</v>
      </c>
      <c r="F28" s="1229" t="s">
        <v>1902</v>
      </c>
      <c r="G28" s="1223" t="s">
        <v>1897</v>
      </c>
      <c r="H28" s="1223" t="s">
        <v>1898</v>
      </c>
      <c r="I28" s="1223">
        <v>835</v>
      </c>
      <c r="J28" s="1223">
        <v>818</v>
      </c>
      <c r="K28" s="1223">
        <v>818</v>
      </c>
      <c r="L28" s="1228">
        <f t="shared" si="8"/>
        <v>0.97964071856287427</v>
      </c>
      <c r="M28" s="1223">
        <v>818</v>
      </c>
      <c r="N28" s="1223">
        <v>818</v>
      </c>
      <c r="O28" s="1244">
        <v>796</v>
      </c>
      <c r="P28" s="1223">
        <v>12</v>
      </c>
      <c r="Q28" s="1223">
        <f t="shared" si="9"/>
        <v>10</v>
      </c>
      <c r="R28" s="1223">
        <v>0</v>
      </c>
      <c r="S28" s="1225">
        <f t="shared" si="5"/>
        <v>10</v>
      </c>
      <c r="T28" s="1240">
        <f t="shared" si="6"/>
        <v>1.2224938875305624</v>
      </c>
      <c r="U28" s="250">
        <f t="shared" si="7"/>
        <v>1.2224938875305624E-2</v>
      </c>
      <c r="V28" s="1400"/>
      <c r="W28" s="1232"/>
      <c r="X28" s="1233" t="s">
        <v>1901</v>
      </c>
      <c r="Y28" s="1233" t="s">
        <v>1898</v>
      </c>
      <c r="Z28" s="1233"/>
      <c r="AA28" s="1233"/>
      <c r="AB28" s="1235">
        <v>2</v>
      </c>
      <c r="AC28" s="1233"/>
      <c r="AD28" s="1235">
        <v>3</v>
      </c>
      <c r="AE28" s="1235"/>
      <c r="AF28" s="1235">
        <v>5</v>
      </c>
      <c r="AG28" s="1233"/>
      <c r="AH28" s="1233"/>
      <c r="AI28" s="1233"/>
      <c r="AJ28" s="1233"/>
      <c r="AK28" s="1233"/>
      <c r="AL28" s="1234">
        <f t="shared" si="3"/>
        <v>10</v>
      </c>
      <c r="AM28" s="1400"/>
      <c r="AN28" s="1237"/>
      <c r="AO28" s="1237"/>
      <c r="AP28" s="1237"/>
      <c r="AQ28" s="1237"/>
      <c r="AR28" s="1237"/>
      <c r="AS28" s="1237"/>
      <c r="AT28" s="1237"/>
      <c r="AU28" s="1237"/>
      <c r="AV28" s="1237"/>
      <c r="AW28" s="1237"/>
      <c r="AX28" s="1237"/>
      <c r="AY28" s="1237"/>
      <c r="AZ28" s="1237"/>
      <c r="BA28" s="1237"/>
      <c r="BB28" s="1237"/>
      <c r="BC28" s="1237"/>
      <c r="BD28" s="1237"/>
      <c r="BE28" s="1237"/>
      <c r="BF28" s="1237"/>
      <c r="BG28" s="1237"/>
      <c r="BH28" s="1237"/>
      <c r="BI28" s="1237"/>
      <c r="BJ28" s="1237"/>
      <c r="BK28" s="1237"/>
      <c r="BL28" s="1237"/>
      <c r="BM28" s="1237"/>
      <c r="BN28" s="1237"/>
      <c r="BO28" s="1237"/>
      <c r="BP28" s="1237"/>
      <c r="BQ28" s="1237"/>
      <c r="BR28" s="1237"/>
      <c r="BS28" s="1237"/>
      <c r="BT28" s="1237"/>
      <c r="BU28" s="1237"/>
      <c r="BV28" s="1237"/>
      <c r="BW28" s="1237"/>
      <c r="BX28" s="1237"/>
      <c r="BY28" s="1237"/>
      <c r="BZ28" s="1237"/>
      <c r="CA28" s="1237"/>
      <c r="CB28" s="1237"/>
      <c r="CC28" s="1237"/>
      <c r="CD28" s="1237"/>
      <c r="CE28" s="1237"/>
      <c r="CF28" s="1237"/>
      <c r="CG28" s="1237"/>
      <c r="CH28" s="1237"/>
      <c r="CI28" s="1237"/>
      <c r="CJ28" s="1239">
        <f t="shared" si="4"/>
        <v>0</v>
      </c>
    </row>
    <row r="29" spans="4:88" hidden="1">
      <c r="D29" s="1223">
        <v>9</v>
      </c>
      <c r="E29" s="1223" t="s">
        <v>1899</v>
      </c>
      <c r="F29" s="1229" t="s">
        <v>1900</v>
      </c>
      <c r="G29" s="1223" t="s">
        <v>1821</v>
      </c>
      <c r="H29" s="1223" t="s">
        <v>1416</v>
      </c>
      <c r="I29" s="1223">
        <v>1201</v>
      </c>
      <c r="J29" s="1223">
        <v>1210</v>
      </c>
      <c r="K29" s="1223">
        <v>1210</v>
      </c>
      <c r="L29" s="1228">
        <f t="shared" si="8"/>
        <v>1.0074937552039966</v>
      </c>
      <c r="M29" s="1223">
        <v>1210</v>
      </c>
      <c r="N29" s="1223">
        <v>1210</v>
      </c>
      <c r="O29" s="1244">
        <v>1194</v>
      </c>
      <c r="P29" s="1223">
        <v>4</v>
      </c>
      <c r="Q29" s="1223">
        <f t="shared" si="9"/>
        <v>12</v>
      </c>
      <c r="R29" s="1223">
        <v>0</v>
      </c>
      <c r="S29" s="1225">
        <f t="shared" si="5"/>
        <v>12</v>
      </c>
      <c r="T29" s="1240">
        <f t="shared" si="6"/>
        <v>0.99173553719008267</v>
      </c>
      <c r="U29" s="250">
        <f t="shared" si="7"/>
        <v>9.9173553719008271E-3</v>
      </c>
      <c r="V29" s="1400"/>
      <c r="W29" s="1232"/>
      <c r="X29" s="1233" t="s">
        <v>1899</v>
      </c>
      <c r="Y29" s="1233" t="s">
        <v>1416</v>
      </c>
      <c r="Z29" s="1233"/>
      <c r="AA29" s="1233"/>
      <c r="AB29" s="1235">
        <v>4</v>
      </c>
      <c r="AC29" s="1233"/>
      <c r="AD29" s="1235">
        <v>2</v>
      </c>
      <c r="AE29" s="1235"/>
      <c r="AF29" s="1235">
        <v>6</v>
      </c>
      <c r="AG29" s="1233"/>
      <c r="AH29" s="1233"/>
      <c r="AI29" s="1233"/>
      <c r="AJ29" s="1233"/>
      <c r="AK29" s="1233"/>
      <c r="AL29" s="1234">
        <f t="shared" si="3"/>
        <v>12</v>
      </c>
      <c r="AM29" s="1400"/>
      <c r="AN29" s="1237"/>
      <c r="AO29" s="1237"/>
      <c r="AP29" s="1237"/>
      <c r="AQ29" s="1237"/>
      <c r="AR29" s="1237"/>
      <c r="AS29" s="1237"/>
      <c r="AT29" s="1237"/>
      <c r="AU29" s="1237"/>
      <c r="AV29" s="1237"/>
      <c r="AW29" s="1237"/>
      <c r="AX29" s="1237"/>
      <c r="AY29" s="1237"/>
      <c r="AZ29" s="1237"/>
      <c r="BA29" s="1237"/>
      <c r="BB29" s="1237"/>
      <c r="BC29" s="1237"/>
      <c r="BD29" s="1237"/>
      <c r="BE29" s="1237"/>
      <c r="BF29" s="1237"/>
      <c r="BG29" s="1237"/>
      <c r="BH29" s="1237"/>
      <c r="BI29" s="1237"/>
      <c r="BJ29" s="1237"/>
      <c r="BK29" s="1237"/>
      <c r="BL29" s="1237"/>
      <c r="BM29" s="1237"/>
      <c r="BN29" s="1237"/>
      <c r="BO29" s="1237"/>
      <c r="BP29" s="1237"/>
      <c r="BQ29" s="1237"/>
      <c r="BR29" s="1237"/>
      <c r="BS29" s="1237"/>
      <c r="BT29" s="1237"/>
      <c r="BU29" s="1237"/>
      <c r="BV29" s="1237"/>
      <c r="BW29" s="1237"/>
      <c r="BX29" s="1237"/>
      <c r="BY29" s="1237"/>
      <c r="BZ29" s="1237"/>
      <c r="CA29" s="1237"/>
      <c r="CB29" s="1237"/>
      <c r="CC29" s="1237"/>
      <c r="CD29" s="1237"/>
      <c r="CE29" s="1237"/>
      <c r="CF29" s="1237"/>
      <c r="CG29" s="1237"/>
      <c r="CH29" s="1237"/>
      <c r="CI29" s="1237"/>
      <c r="CJ29" s="1239">
        <f t="shared" si="4"/>
        <v>0</v>
      </c>
    </row>
    <row r="30" spans="4:88" hidden="1">
      <c r="D30" s="1223">
        <v>8</v>
      </c>
      <c r="E30" s="1223" t="s">
        <v>1906</v>
      </c>
      <c r="F30" s="1229"/>
      <c r="G30" s="1223" t="s">
        <v>1908</v>
      </c>
      <c r="H30" s="1223" t="s">
        <v>1904</v>
      </c>
      <c r="I30" s="1223">
        <v>988</v>
      </c>
      <c r="J30" s="1223">
        <v>1024</v>
      </c>
      <c r="K30" s="1223">
        <v>1024</v>
      </c>
      <c r="L30" s="1228">
        <f t="shared" si="8"/>
        <v>1.0364372469635628</v>
      </c>
      <c r="M30" s="1223">
        <v>1024</v>
      </c>
      <c r="N30" s="1223">
        <v>1024</v>
      </c>
      <c r="O30" s="1244">
        <v>994</v>
      </c>
      <c r="P30" s="1223">
        <v>2</v>
      </c>
      <c r="Q30" s="1223">
        <f t="shared" si="9"/>
        <v>28</v>
      </c>
      <c r="R30" s="1223">
        <v>10</v>
      </c>
      <c r="S30" s="1225">
        <f t="shared" si="5"/>
        <v>18</v>
      </c>
      <c r="T30" s="1240">
        <f t="shared" si="6"/>
        <v>2.734375</v>
      </c>
      <c r="U30" s="250">
        <f t="shared" si="7"/>
        <v>1.7578125E-2</v>
      </c>
      <c r="V30" s="1400"/>
      <c r="W30" s="1232"/>
      <c r="X30" s="1233" t="s">
        <v>1906</v>
      </c>
      <c r="Y30" s="1233" t="s">
        <v>1904</v>
      </c>
      <c r="Z30" s="1233"/>
      <c r="AA30" s="1233"/>
      <c r="AB30" s="1235">
        <v>6</v>
      </c>
      <c r="AC30" s="1233">
        <v>5</v>
      </c>
      <c r="AD30" s="1235"/>
      <c r="AE30" s="1235">
        <v>2</v>
      </c>
      <c r="AF30" s="1235">
        <v>5</v>
      </c>
      <c r="AG30" s="1233"/>
      <c r="AH30" s="1233"/>
      <c r="AI30" s="1233"/>
      <c r="AJ30" s="1233"/>
      <c r="AK30" s="1233"/>
      <c r="AL30" s="1234">
        <f t="shared" si="3"/>
        <v>18</v>
      </c>
      <c r="AM30" s="1400"/>
      <c r="AN30" s="1237"/>
      <c r="AO30" s="1237"/>
      <c r="AP30" s="1237"/>
      <c r="AQ30" s="1237"/>
      <c r="AR30" s="1237"/>
      <c r="AS30" s="1237"/>
      <c r="AT30" s="1237"/>
      <c r="AU30" s="1237"/>
      <c r="AV30" s="1237"/>
      <c r="AW30" s="1237"/>
      <c r="AX30" s="1237"/>
      <c r="AY30" s="1237"/>
      <c r="AZ30" s="1237"/>
      <c r="BA30" s="1237"/>
      <c r="BB30" s="1237"/>
      <c r="BC30" s="1237"/>
      <c r="BD30" s="1237"/>
      <c r="BE30" s="1237"/>
      <c r="BF30" s="1237"/>
      <c r="BG30" s="1237"/>
      <c r="BH30" s="1237"/>
      <c r="BI30" s="1237"/>
      <c r="BJ30" s="1237"/>
      <c r="BK30" s="1237"/>
      <c r="BL30" s="1237"/>
      <c r="BM30" s="1237"/>
      <c r="BN30" s="1237"/>
      <c r="BO30" s="1237"/>
      <c r="BP30" s="1237"/>
      <c r="BQ30" s="1237"/>
      <c r="BR30" s="1237"/>
      <c r="BS30" s="1237"/>
      <c r="BT30" s="1237"/>
      <c r="BU30" s="1237"/>
      <c r="BV30" s="1237"/>
      <c r="BW30" s="1237"/>
      <c r="BX30" s="1237"/>
      <c r="BY30" s="1237"/>
      <c r="BZ30" s="1237"/>
      <c r="CA30" s="1237"/>
      <c r="CB30" s="1237"/>
      <c r="CC30" s="1237"/>
      <c r="CD30" s="1237"/>
      <c r="CE30" s="1237"/>
      <c r="CF30" s="1237"/>
      <c r="CG30" s="1237"/>
      <c r="CH30" s="1237"/>
      <c r="CI30" s="1237"/>
      <c r="CJ30" s="1239">
        <f t="shared" si="4"/>
        <v>0</v>
      </c>
    </row>
    <row r="31" spans="4:88" hidden="1">
      <c r="D31" s="1223">
        <v>8</v>
      </c>
      <c r="E31" s="1223" t="s">
        <v>1907</v>
      </c>
      <c r="F31" s="1229"/>
      <c r="G31" s="1223" t="s">
        <v>1908</v>
      </c>
      <c r="H31" s="1223" t="s">
        <v>1905</v>
      </c>
      <c r="I31" s="1223">
        <v>1435</v>
      </c>
      <c r="J31" s="1223">
        <v>1481</v>
      </c>
      <c r="K31" s="1223">
        <v>1481</v>
      </c>
      <c r="L31" s="1228">
        <f t="shared" si="8"/>
        <v>1.03205574912892</v>
      </c>
      <c r="M31" s="1223">
        <v>1481</v>
      </c>
      <c r="N31" s="1223">
        <v>1481</v>
      </c>
      <c r="O31" s="1244">
        <v>1433</v>
      </c>
      <c r="P31" s="1223">
        <v>2</v>
      </c>
      <c r="Q31" s="1223">
        <f t="shared" si="9"/>
        <v>46</v>
      </c>
      <c r="R31" s="1223">
        <v>9</v>
      </c>
      <c r="S31" s="1225">
        <f t="shared" si="5"/>
        <v>37</v>
      </c>
      <c r="T31" s="1240">
        <f t="shared" si="6"/>
        <v>3.1060094530722484</v>
      </c>
      <c r="U31" s="250">
        <f t="shared" si="7"/>
        <v>2.4983119513841998E-2</v>
      </c>
      <c r="V31" s="1400"/>
      <c r="W31" s="1232"/>
      <c r="X31" s="1233" t="s">
        <v>1907</v>
      </c>
      <c r="Y31" s="1233" t="s">
        <v>1905</v>
      </c>
      <c r="Z31" s="1233"/>
      <c r="AA31" s="1233"/>
      <c r="AB31" s="1235"/>
      <c r="AC31" s="1233">
        <v>12</v>
      </c>
      <c r="AD31" s="1235">
        <v>4</v>
      </c>
      <c r="AE31" s="1235">
        <v>3</v>
      </c>
      <c r="AF31" s="1235">
        <v>18</v>
      </c>
      <c r="AG31" s="1233"/>
      <c r="AH31" s="1233"/>
      <c r="AI31" s="1233"/>
      <c r="AJ31" s="1233"/>
      <c r="AK31" s="1233"/>
      <c r="AL31" s="1234">
        <f t="shared" si="3"/>
        <v>37</v>
      </c>
      <c r="AM31" s="1400"/>
      <c r="AN31" s="1237"/>
      <c r="AO31" s="1237"/>
      <c r="AP31" s="1237"/>
      <c r="AQ31" s="1237"/>
      <c r="AR31" s="1237"/>
      <c r="AS31" s="1237"/>
      <c r="AT31" s="1237"/>
      <c r="AU31" s="1237"/>
      <c r="AV31" s="1237"/>
      <c r="AW31" s="1237"/>
      <c r="AX31" s="1237"/>
      <c r="AY31" s="1237"/>
      <c r="AZ31" s="1237"/>
      <c r="BA31" s="1237"/>
      <c r="BB31" s="1237"/>
      <c r="BC31" s="1237"/>
      <c r="BD31" s="1237"/>
      <c r="BE31" s="1237"/>
      <c r="BF31" s="1237"/>
      <c r="BG31" s="1237"/>
      <c r="BH31" s="1237"/>
      <c r="BI31" s="1237"/>
      <c r="BJ31" s="1237"/>
      <c r="BK31" s="1237"/>
      <c r="BL31" s="1237"/>
      <c r="BM31" s="1237"/>
      <c r="BN31" s="1237"/>
      <c r="BO31" s="1237"/>
      <c r="BP31" s="1237"/>
      <c r="BQ31" s="1237"/>
      <c r="BR31" s="1237"/>
      <c r="BS31" s="1237"/>
      <c r="BT31" s="1237"/>
      <c r="BU31" s="1237"/>
      <c r="BV31" s="1237"/>
      <c r="BW31" s="1237"/>
      <c r="BX31" s="1237"/>
      <c r="BY31" s="1237"/>
      <c r="BZ31" s="1237"/>
      <c r="CA31" s="1237"/>
      <c r="CB31" s="1237"/>
      <c r="CC31" s="1237"/>
      <c r="CD31" s="1237"/>
      <c r="CE31" s="1237"/>
      <c r="CF31" s="1237"/>
      <c r="CG31" s="1237"/>
      <c r="CH31" s="1237"/>
      <c r="CI31" s="1237"/>
      <c r="CJ31" s="1239">
        <f t="shared" si="4"/>
        <v>0</v>
      </c>
    </row>
    <row r="32" spans="4:88" hidden="1">
      <c r="D32" s="1223">
        <v>9</v>
      </c>
      <c r="E32" s="1223" t="s">
        <v>1939</v>
      </c>
      <c r="F32" s="1229"/>
      <c r="G32" s="1223" t="s">
        <v>1940</v>
      </c>
      <c r="H32" s="1223" t="s">
        <v>1941</v>
      </c>
      <c r="I32" s="1223">
        <v>600</v>
      </c>
      <c r="J32" s="1223">
        <v>626</v>
      </c>
      <c r="K32" s="1223">
        <v>626</v>
      </c>
      <c r="L32" s="1228">
        <f t="shared" si="8"/>
        <v>1.0433333333333332</v>
      </c>
      <c r="M32" s="1223">
        <v>626</v>
      </c>
      <c r="N32" s="1223">
        <v>626</v>
      </c>
      <c r="O32" s="1244">
        <v>574</v>
      </c>
      <c r="P32" s="1223">
        <v>3</v>
      </c>
      <c r="Q32" s="1223">
        <f t="shared" si="9"/>
        <v>49</v>
      </c>
      <c r="R32" s="1223"/>
      <c r="S32" s="1225">
        <f t="shared" si="5"/>
        <v>49</v>
      </c>
      <c r="T32" s="1240">
        <f t="shared" si="6"/>
        <v>7.8274760383386583</v>
      </c>
      <c r="U32" s="250">
        <f t="shared" si="7"/>
        <v>7.8274760383386585E-2</v>
      </c>
      <c r="V32" s="1400"/>
      <c r="W32" s="1232"/>
      <c r="X32" s="1233" t="s">
        <v>1939</v>
      </c>
      <c r="Y32" s="1233" t="s">
        <v>1941</v>
      </c>
      <c r="Z32" s="1235">
        <v>49</v>
      </c>
      <c r="AA32" s="1233"/>
      <c r="AB32" s="1235"/>
      <c r="AC32" s="1233"/>
      <c r="AD32" s="1235"/>
      <c r="AE32" s="1235"/>
      <c r="AF32" s="1235"/>
      <c r="AG32" s="1233"/>
      <c r="AH32" s="1233"/>
      <c r="AI32" s="1233"/>
      <c r="AJ32" s="1233"/>
      <c r="AK32" s="1233"/>
      <c r="AL32" s="1234">
        <f t="shared" si="3"/>
        <v>49</v>
      </c>
      <c r="AM32" s="1400"/>
      <c r="AN32" s="1237"/>
      <c r="AO32" s="1237"/>
      <c r="AP32" s="1237"/>
      <c r="AQ32" s="1237"/>
      <c r="AR32" s="1237"/>
      <c r="AS32" s="1237"/>
      <c r="AT32" s="1237"/>
      <c r="AU32" s="1237"/>
      <c r="AV32" s="1237"/>
      <c r="AW32" s="1237"/>
      <c r="AX32" s="1237"/>
      <c r="AY32" s="1237"/>
      <c r="AZ32" s="1237"/>
      <c r="BA32" s="1237"/>
      <c r="BB32" s="1237"/>
      <c r="BC32" s="1237"/>
      <c r="BD32" s="1237"/>
      <c r="BE32" s="1237"/>
      <c r="BF32" s="1237"/>
      <c r="BG32" s="1237"/>
      <c r="BH32" s="1237"/>
      <c r="BI32" s="1237"/>
      <c r="BJ32" s="1237"/>
      <c r="BK32" s="1237"/>
      <c r="BL32" s="1237"/>
      <c r="BM32" s="1237"/>
      <c r="BN32" s="1237"/>
      <c r="BO32" s="1237"/>
      <c r="BP32" s="1237"/>
      <c r="BQ32" s="1237"/>
      <c r="BR32" s="1237"/>
      <c r="BS32" s="1237"/>
      <c r="BT32" s="1237"/>
      <c r="BU32" s="1237"/>
      <c r="BV32" s="1237"/>
      <c r="BW32" s="1237"/>
      <c r="BX32" s="1237"/>
      <c r="BY32" s="1237"/>
      <c r="BZ32" s="1237"/>
      <c r="CA32" s="1237"/>
      <c r="CB32" s="1237"/>
      <c r="CC32" s="1237"/>
      <c r="CD32" s="1237"/>
      <c r="CE32" s="1237"/>
      <c r="CF32" s="1237"/>
      <c r="CG32" s="1237"/>
      <c r="CH32" s="1237"/>
      <c r="CI32" s="1237"/>
      <c r="CJ32" s="1239">
        <f t="shared" ref="CJ32:CJ94" si="10">SUM(AQ32:CI32)</f>
        <v>0</v>
      </c>
    </row>
    <row r="33" spans="4:88" hidden="1">
      <c r="D33" s="1223">
        <v>9</v>
      </c>
      <c r="E33" s="1223" t="s">
        <v>1942</v>
      </c>
      <c r="F33" s="1229"/>
      <c r="G33" s="1223" t="s">
        <v>1940</v>
      </c>
      <c r="H33" s="1223" t="s">
        <v>334</v>
      </c>
      <c r="I33" s="1223">
        <v>480</v>
      </c>
      <c r="J33" s="1223">
        <v>500</v>
      </c>
      <c r="K33" s="1223">
        <v>500</v>
      </c>
      <c r="L33" s="1228">
        <f t="shared" si="8"/>
        <v>1.0416666666666667</v>
      </c>
      <c r="M33" s="1223">
        <v>500</v>
      </c>
      <c r="N33" s="1223">
        <v>500</v>
      </c>
      <c r="O33" s="1244">
        <v>487</v>
      </c>
      <c r="P33" s="1223">
        <v>3</v>
      </c>
      <c r="Q33" s="1223">
        <f t="shared" si="9"/>
        <v>10</v>
      </c>
      <c r="R33" s="1223"/>
      <c r="S33" s="1225">
        <f t="shared" si="5"/>
        <v>10</v>
      </c>
      <c r="T33" s="1240">
        <f t="shared" si="6"/>
        <v>2</v>
      </c>
      <c r="U33" s="250">
        <f t="shared" si="7"/>
        <v>0.02</v>
      </c>
      <c r="V33" s="1400"/>
      <c r="W33" s="1232"/>
      <c r="X33" s="1233" t="s">
        <v>1942</v>
      </c>
      <c r="Y33" s="1233" t="s">
        <v>334</v>
      </c>
      <c r="Z33" s="1235">
        <v>10</v>
      </c>
      <c r="AA33" s="1233"/>
      <c r="AB33" s="1235"/>
      <c r="AC33" s="1233"/>
      <c r="AD33" s="1235"/>
      <c r="AE33" s="1235"/>
      <c r="AF33" s="1235"/>
      <c r="AG33" s="1233"/>
      <c r="AH33" s="1233"/>
      <c r="AI33" s="1233"/>
      <c r="AJ33" s="1233"/>
      <c r="AK33" s="1233"/>
      <c r="AL33" s="1234">
        <f t="shared" si="3"/>
        <v>10</v>
      </c>
      <c r="AM33" s="1400"/>
      <c r="AN33" s="1237"/>
      <c r="AO33" s="1237"/>
      <c r="AP33" s="1237"/>
      <c r="AQ33" s="1237"/>
      <c r="AR33" s="1237"/>
      <c r="AS33" s="1237"/>
      <c r="AT33" s="1237"/>
      <c r="AU33" s="1237"/>
      <c r="AV33" s="1237"/>
      <c r="AW33" s="1237"/>
      <c r="AX33" s="1237"/>
      <c r="AY33" s="1237"/>
      <c r="AZ33" s="1237"/>
      <c r="BA33" s="1237"/>
      <c r="BB33" s="1237"/>
      <c r="BC33" s="1237"/>
      <c r="BD33" s="1237"/>
      <c r="BE33" s="1237"/>
      <c r="BF33" s="1237"/>
      <c r="BG33" s="1237"/>
      <c r="BH33" s="1237"/>
      <c r="BI33" s="1237"/>
      <c r="BJ33" s="1237"/>
      <c r="BK33" s="1237"/>
      <c r="BL33" s="1237"/>
      <c r="BM33" s="1237"/>
      <c r="BN33" s="1237"/>
      <c r="BO33" s="1237"/>
      <c r="BP33" s="1237"/>
      <c r="BQ33" s="1237"/>
      <c r="BR33" s="1237"/>
      <c r="BS33" s="1237"/>
      <c r="BT33" s="1237"/>
      <c r="BU33" s="1237"/>
      <c r="BV33" s="1237"/>
      <c r="BW33" s="1237"/>
      <c r="BX33" s="1237"/>
      <c r="BY33" s="1237"/>
      <c r="BZ33" s="1237"/>
      <c r="CA33" s="1237"/>
      <c r="CB33" s="1237"/>
      <c r="CC33" s="1237"/>
      <c r="CD33" s="1237"/>
      <c r="CE33" s="1237"/>
      <c r="CF33" s="1237"/>
      <c r="CG33" s="1237"/>
      <c r="CH33" s="1237"/>
      <c r="CI33" s="1237"/>
      <c r="CJ33" s="1239">
        <f t="shared" si="10"/>
        <v>0</v>
      </c>
    </row>
    <row r="34" spans="4:88" hidden="1">
      <c r="D34" s="1223">
        <v>9</v>
      </c>
      <c r="E34" s="1223" t="s">
        <v>1943</v>
      </c>
      <c r="F34" s="1229"/>
      <c r="G34" s="1223" t="s">
        <v>1940</v>
      </c>
      <c r="H34" s="1223" t="s">
        <v>1944</v>
      </c>
      <c r="I34" s="1223">
        <v>785</v>
      </c>
      <c r="J34" s="1223">
        <v>783</v>
      </c>
      <c r="K34" s="1223">
        <v>783</v>
      </c>
      <c r="L34" s="1228">
        <f t="shared" si="8"/>
        <v>0.99745222929936306</v>
      </c>
      <c r="M34" s="1223">
        <v>783</v>
      </c>
      <c r="N34" s="1223">
        <v>783</v>
      </c>
      <c r="O34" s="1244">
        <v>755</v>
      </c>
      <c r="P34" s="1223">
        <v>4</v>
      </c>
      <c r="Q34" s="1223">
        <f t="shared" si="9"/>
        <v>24</v>
      </c>
      <c r="R34" s="1223"/>
      <c r="S34" s="1225">
        <f t="shared" si="5"/>
        <v>24</v>
      </c>
      <c r="T34" s="1240">
        <f t="shared" si="6"/>
        <v>3.0651340996168579</v>
      </c>
      <c r="U34" s="250">
        <f t="shared" si="7"/>
        <v>3.0651340996168581E-2</v>
      </c>
      <c r="V34" s="1400"/>
      <c r="W34" s="1232"/>
      <c r="X34" s="1233" t="s">
        <v>1943</v>
      </c>
      <c r="Y34" s="1233" t="s">
        <v>1944</v>
      </c>
      <c r="Z34" s="1235">
        <v>24</v>
      </c>
      <c r="AA34" s="1233"/>
      <c r="AB34" s="1235"/>
      <c r="AC34" s="1233"/>
      <c r="AD34" s="1235"/>
      <c r="AE34" s="1235"/>
      <c r="AF34" s="1235"/>
      <c r="AG34" s="1233"/>
      <c r="AH34" s="1233"/>
      <c r="AI34" s="1233"/>
      <c r="AJ34" s="1233"/>
      <c r="AK34" s="1233"/>
      <c r="AL34" s="1234">
        <f t="shared" ref="AL34:AL96" si="11">SUM(Z34:AK34)</f>
        <v>24</v>
      </c>
      <c r="AM34" s="1400"/>
      <c r="AN34" s="1237"/>
      <c r="AO34" s="1237"/>
      <c r="AP34" s="1237"/>
      <c r="AQ34" s="1237"/>
      <c r="AR34" s="1237"/>
      <c r="AS34" s="1237"/>
      <c r="AT34" s="1237"/>
      <c r="AU34" s="1237"/>
      <c r="AV34" s="1237"/>
      <c r="AW34" s="1237"/>
      <c r="AX34" s="1237"/>
      <c r="AY34" s="1237"/>
      <c r="AZ34" s="1237"/>
      <c r="BA34" s="1237"/>
      <c r="BB34" s="1237"/>
      <c r="BC34" s="1237"/>
      <c r="BD34" s="1237"/>
      <c r="BE34" s="1237"/>
      <c r="BF34" s="1237"/>
      <c r="BG34" s="1237"/>
      <c r="BH34" s="1237"/>
      <c r="BI34" s="1237"/>
      <c r="BJ34" s="1237"/>
      <c r="BK34" s="1237"/>
      <c r="BL34" s="1237"/>
      <c r="BM34" s="1237"/>
      <c r="BN34" s="1237"/>
      <c r="BO34" s="1237"/>
      <c r="BP34" s="1237"/>
      <c r="BQ34" s="1237"/>
      <c r="BR34" s="1237"/>
      <c r="BS34" s="1237"/>
      <c r="BT34" s="1237"/>
      <c r="BU34" s="1237"/>
      <c r="BV34" s="1237"/>
      <c r="BW34" s="1237"/>
      <c r="BX34" s="1237"/>
      <c r="BY34" s="1237"/>
      <c r="BZ34" s="1237"/>
      <c r="CA34" s="1237"/>
      <c r="CB34" s="1237"/>
      <c r="CC34" s="1237"/>
      <c r="CD34" s="1237"/>
      <c r="CE34" s="1237"/>
      <c r="CF34" s="1237"/>
      <c r="CG34" s="1237"/>
      <c r="CH34" s="1237"/>
      <c r="CI34" s="1237"/>
      <c r="CJ34" s="1239">
        <f t="shared" si="10"/>
        <v>0</v>
      </c>
    </row>
    <row r="35" spans="4:88" hidden="1">
      <c r="D35" s="1223">
        <v>5</v>
      </c>
      <c r="E35" s="1223" t="s">
        <v>1945</v>
      </c>
      <c r="F35" s="1229"/>
      <c r="G35" s="1223" t="s">
        <v>1529</v>
      </c>
      <c r="H35" s="1223" t="s">
        <v>1946</v>
      </c>
      <c r="I35" s="1223">
        <v>4000</v>
      </c>
      <c r="J35" s="1223">
        <v>4153</v>
      </c>
      <c r="K35" s="1223">
        <v>4153</v>
      </c>
      <c r="L35" s="1228">
        <f t="shared" si="8"/>
        <v>1.0382499999999999</v>
      </c>
      <c r="M35" s="1223">
        <v>4153</v>
      </c>
      <c r="N35" s="1223">
        <v>4153</v>
      </c>
      <c r="O35" s="1244">
        <v>4007</v>
      </c>
      <c r="P35" s="1223">
        <v>2</v>
      </c>
      <c r="Q35" s="1223">
        <f t="shared" si="9"/>
        <v>144</v>
      </c>
      <c r="R35" s="1223"/>
      <c r="S35" s="1225">
        <f t="shared" si="5"/>
        <v>144</v>
      </c>
      <c r="T35" s="1240">
        <f t="shared" si="6"/>
        <v>3.4673729833855047</v>
      </c>
      <c r="U35" s="250">
        <f t="shared" si="7"/>
        <v>3.4673729833855048E-2</v>
      </c>
      <c r="V35" s="1400"/>
      <c r="W35" s="1232"/>
      <c r="X35" s="1233"/>
      <c r="Y35" s="1233"/>
      <c r="Z35" s="1233"/>
      <c r="AA35" s="1233"/>
      <c r="AB35" s="1235"/>
      <c r="AC35" s="1233"/>
      <c r="AD35" s="1235"/>
      <c r="AE35" s="1235"/>
      <c r="AF35" s="1235"/>
      <c r="AG35" s="1233"/>
      <c r="AH35" s="1233"/>
      <c r="AI35" s="1233"/>
      <c r="AJ35" s="1233"/>
      <c r="AK35" s="1233"/>
      <c r="AL35" s="1234">
        <f t="shared" si="11"/>
        <v>0</v>
      </c>
      <c r="AM35" s="1400"/>
      <c r="AN35" s="1237"/>
      <c r="AO35" s="1237"/>
      <c r="AP35" s="1237"/>
      <c r="AQ35" s="1237"/>
      <c r="AR35" s="1237"/>
      <c r="AS35" s="1237"/>
      <c r="AT35" s="1237"/>
      <c r="AU35" s="1237"/>
      <c r="AV35" s="1237"/>
      <c r="AW35" s="1237"/>
      <c r="AX35" s="1237"/>
      <c r="AY35" s="1237"/>
      <c r="AZ35" s="1237"/>
      <c r="BA35" s="1237"/>
      <c r="BB35" s="1237"/>
      <c r="BC35" s="1237"/>
      <c r="BD35" s="1237"/>
      <c r="BE35" s="1237"/>
      <c r="BF35" s="1237"/>
      <c r="BG35" s="1237"/>
      <c r="BH35" s="1237"/>
      <c r="BI35" s="1237"/>
      <c r="BJ35" s="1237"/>
      <c r="BK35" s="1237"/>
      <c r="BL35" s="1237"/>
      <c r="BM35" s="1237"/>
      <c r="BN35" s="1237"/>
      <c r="BO35" s="1237"/>
      <c r="BP35" s="1237"/>
      <c r="BQ35" s="1237"/>
      <c r="BR35" s="1237"/>
      <c r="BS35" s="1237"/>
      <c r="BT35" s="1237"/>
      <c r="BU35" s="1237"/>
      <c r="BV35" s="1237"/>
      <c r="BW35" s="1237"/>
      <c r="BX35" s="1237"/>
      <c r="BY35" s="1237"/>
      <c r="BZ35" s="1237"/>
      <c r="CA35" s="1237"/>
      <c r="CB35" s="1237"/>
      <c r="CC35" s="1237"/>
      <c r="CD35" s="1237"/>
      <c r="CE35" s="1237"/>
      <c r="CF35" s="1237"/>
      <c r="CG35" s="1237"/>
      <c r="CH35" s="1237"/>
      <c r="CI35" s="1237"/>
      <c r="CJ35" s="1239">
        <f t="shared" si="10"/>
        <v>0</v>
      </c>
    </row>
    <row r="36" spans="4:88" hidden="1">
      <c r="D36" s="1223">
        <v>6</v>
      </c>
      <c r="E36" s="1678" t="s">
        <v>1651</v>
      </c>
      <c r="F36" s="1223" t="s">
        <v>1947</v>
      </c>
      <c r="G36" s="1223" t="s">
        <v>1529</v>
      </c>
      <c r="H36" s="1223" t="s">
        <v>769</v>
      </c>
      <c r="I36" s="1223">
        <v>3000</v>
      </c>
      <c r="J36" s="1223">
        <v>3122</v>
      </c>
      <c r="K36" s="1223">
        <v>3122</v>
      </c>
      <c r="L36" s="1228">
        <f t="shared" si="8"/>
        <v>1.0406666666666666</v>
      </c>
      <c r="M36" s="1223">
        <v>3122</v>
      </c>
      <c r="N36" s="1223">
        <v>3122</v>
      </c>
      <c r="O36" s="1244">
        <v>3069</v>
      </c>
      <c r="P36" s="1223">
        <v>1</v>
      </c>
      <c r="Q36" s="1223">
        <f t="shared" si="9"/>
        <v>52</v>
      </c>
      <c r="R36" s="1223">
        <v>17</v>
      </c>
      <c r="S36" s="1225">
        <f t="shared" si="5"/>
        <v>35</v>
      </c>
      <c r="T36" s="1240">
        <f t="shared" si="6"/>
        <v>1.6655989750160152</v>
      </c>
      <c r="U36" s="250">
        <f t="shared" si="7"/>
        <v>1.1210762331838564E-2</v>
      </c>
      <c r="V36" s="1400"/>
      <c r="W36" s="1232"/>
      <c r="X36" s="1233" t="s">
        <v>1651</v>
      </c>
      <c r="Y36" s="1233" t="s">
        <v>769</v>
      </c>
      <c r="Z36" s="1233"/>
      <c r="AA36" s="1233">
        <v>5</v>
      </c>
      <c r="AB36" s="1235">
        <v>7</v>
      </c>
      <c r="AC36" s="1233">
        <v>13</v>
      </c>
      <c r="AD36" s="1235">
        <v>7</v>
      </c>
      <c r="AE36" s="1235"/>
      <c r="AF36" s="1235">
        <v>3</v>
      </c>
      <c r="AG36" s="1233"/>
      <c r="AH36" s="1233"/>
      <c r="AI36" s="1233"/>
      <c r="AJ36" s="1233"/>
      <c r="AK36" s="1233"/>
      <c r="AL36" s="1234">
        <f t="shared" si="11"/>
        <v>35</v>
      </c>
      <c r="AM36" s="1400"/>
      <c r="AN36" s="1237"/>
      <c r="AO36" s="1237"/>
      <c r="AP36" s="1237"/>
      <c r="AQ36" s="1237"/>
      <c r="AR36" s="1237"/>
      <c r="AS36" s="1237"/>
      <c r="AT36" s="1237"/>
      <c r="AU36" s="1237"/>
      <c r="AV36" s="1237"/>
      <c r="AW36" s="1237"/>
      <c r="AX36" s="1237"/>
      <c r="AY36" s="1237"/>
      <c r="AZ36" s="1237"/>
      <c r="BA36" s="1237"/>
      <c r="BB36" s="1237"/>
      <c r="BC36" s="1237"/>
      <c r="BD36" s="1237"/>
      <c r="BE36" s="1237"/>
      <c r="BF36" s="1237"/>
      <c r="BG36" s="1237"/>
      <c r="BH36" s="1237"/>
      <c r="BI36" s="1237"/>
      <c r="BJ36" s="1237"/>
      <c r="BK36" s="1237"/>
      <c r="BL36" s="1237"/>
      <c r="BM36" s="1237"/>
      <c r="BN36" s="1237"/>
      <c r="BO36" s="1237"/>
      <c r="BP36" s="1237"/>
      <c r="BQ36" s="1237"/>
      <c r="BR36" s="1237"/>
      <c r="BS36" s="1237"/>
      <c r="BT36" s="1237"/>
      <c r="BU36" s="1237"/>
      <c r="BV36" s="1237"/>
      <c r="BW36" s="1237"/>
      <c r="BX36" s="1237"/>
      <c r="BY36" s="1237"/>
      <c r="BZ36" s="1237"/>
      <c r="CA36" s="1237"/>
      <c r="CB36" s="1237"/>
      <c r="CC36" s="1237"/>
      <c r="CD36" s="1237"/>
      <c r="CE36" s="1237"/>
      <c r="CF36" s="1237"/>
      <c r="CG36" s="1237"/>
      <c r="CH36" s="1237"/>
      <c r="CI36" s="1237"/>
      <c r="CJ36" s="1239">
        <f t="shared" si="10"/>
        <v>0</v>
      </c>
    </row>
    <row r="37" spans="4:88" hidden="1">
      <c r="D37" s="1223">
        <v>9</v>
      </c>
      <c r="E37" s="1223" t="s">
        <v>1959</v>
      </c>
      <c r="F37" s="1229" t="s">
        <v>1960</v>
      </c>
      <c r="G37" s="1223" t="s">
        <v>1961</v>
      </c>
      <c r="H37" s="1223" t="s">
        <v>1962</v>
      </c>
      <c r="I37" s="1223">
        <v>1000</v>
      </c>
      <c r="J37" s="1223">
        <v>1052</v>
      </c>
      <c r="K37" s="1223">
        <v>1052</v>
      </c>
      <c r="L37" s="1228">
        <f t="shared" si="8"/>
        <v>1.052</v>
      </c>
      <c r="M37" s="1223">
        <v>1052</v>
      </c>
      <c r="N37" s="1223">
        <v>1052</v>
      </c>
      <c r="O37" s="1244">
        <v>1039</v>
      </c>
      <c r="P37" s="1223">
        <v>3</v>
      </c>
      <c r="Q37" s="1223">
        <f t="shared" si="9"/>
        <v>10</v>
      </c>
      <c r="R37" s="1223"/>
      <c r="S37" s="1225">
        <f t="shared" si="5"/>
        <v>10</v>
      </c>
      <c r="T37" s="1240">
        <f t="shared" si="6"/>
        <v>0.95057034220532322</v>
      </c>
      <c r="U37" s="250">
        <f t="shared" si="7"/>
        <v>9.5057034220532317E-3</v>
      </c>
      <c r="V37" s="1400"/>
      <c r="W37" s="1232"/>
      <c r="X37" s="1233"/>
      <c r="Y37" s="1233"/>
      <c r="Z37" s="1233"/>
      <c r="AA37" s="1233"/>
      <c r="AB37" s="1235"/>
      <c r="AC37" s="1233"/>
      <c r="AD37" s="1235"/>
      <c r="AE37" s="1235"/>
      <c r="AF37" s="1235"/>
      <c r="AG37" s="1233"/>
      <c r="AH37" s="1233"/>
      <c r="AI37" s="1233"/>
      <c r="AJ37" s="1233"/>
      <c r="AK37" s="1233"/>
      <c r="AL37" s="1234">
        <f t="shared" si="11"/>
        <v>0</v>
      </c>
      <c r="AM37" s="1400"/>
      <c r="AN37" s="1237"/>
      <c r="AO37" s="1237"/>
      <c r="AP37" s="1237"/>
      <c r="AQ37" s="1237"/>
      <c r="AR37" s="1237"/>
      <c r="AS37" s="1237"/>
      <c r="AT37" s="1237"/>
      <c r="AU37" s="1237"/>
      <c r="AV37" s="1237"/>
      <c r="AW37" s="1237"/>
      <c r="AX37" s="1237"/>
      <c r="AY37" s="1237"/>
      <c r="AZ37" s="1237"/>
      <c r="BA37" s="1237"/>
      <c r="BB37" s="1237"/>
      <c r="BC37" s="1237"/>
      <c r="BD37" s="1237"/>
      <c r="BE37" s="1237"/>
      <c r="BF37" s="1237"/>
      <c r="BG37" s="1237"/>
      <c r="BH37" s="1237"/>
      <c r="BI37" s="1237"/>
      <c r="BJ37" s="1237"/>
      <c r="BK37" s="1237"/>
      <c r="BL37" s="1237"/>
      <c r="BM37" s="1237"/>
      <c r="BN37" s="1237"/>
      <c r="BO37" s="1237"/>
      <c r="BP37" s="1237"/>
      <c r="BQ37" s="1237"/>
      <c r="BR37" s="1237"/>
      <c r="BS37" s="1237"/>
      <c r="BT37" s="1237"/>
      <c r="BU37" s="1237"/>
      <c r="BV37" s="1237"/>
      <c r="BW37" s="1237"/>
      <c r="BX37" s="1237"/>
      <c r="BY37" s="1237"/>
      <c r="BZ37" s="1237"/>
      <c r="CA37" s="1237"/>
      <c r="CB37" s="1237"/>
      <c r="CC37" s="1237"/>
      <c r="CD37" s="1237"/>
      <c r="CE37" s="1237"/>
      <c r="CF37" s="1237"/>
      <c r="CG37" s="1237"/>
      <c r="CH37" s="1237"/>
      <c r="CI37" s="1237"/>
      <c r="CJ37" s="1239">
        <f t="shared" si="10"/>
        <v>0</v>
      </c>
    </row>
    <row r="38" spans="4:88" hidden="1">
      <c r="D38" s="1223">
        <v>9</v>
      </c>
      <c r="E38" s="1223" t="s">
        <v>1963</v>
      </c>
      <c r="F38" s="1229" t="s">
        <v>1964</v>
      </c>
      <c r="G38" s="1223" t="s">
        <v>1961</v>
      </c>
      <c r="H38" s="1223" t="s">
        <v>1965</v>
      </c>
      <c r="I38" s="1223">
        <v>675</v>
      </c>
      <c r="J38" s="1223">
        <v>690</v>
      </c>
      <c r="K38" s="1223">
        <v>690</v>
      </c>
      <c r="L38" s="1228">
        <f t="shared" si="8"/>
        <v>1.0222222222222221</v>
      </c>
      <c r="M38" s="1223">
        <v>690</v>
      </c>
      <c r="N38" s="1223">
        <v>690</v>
      </c>
      <c r="O38" s="1244">
        <v>682</v>
      </c>
      <c r="P38" s="1223">
        <v>3</v>
      </c>
      <c r="Q38" s="1223">
        <f t="shared" si="9"/>
        <v>5</v>
      </c>
      <c r="R38" s="1223"/>
      <c r="S38" s="1225">
        <f t="shared" si="5"/>
        <v>5</v>
      </c>
      <c r="T38" s="1240">
        <f t="shared" si="6"/>
        <v>0.72463768115942029</v>
      </c>
      <c r="U38" s="250">
        <f t="shared" si="7"/>
        <v>7.246376811594203E-3</v>
      </c>
      <c r="V38" s="1400"/>
      <c r="W38" s="1232"/>
      <c r="X38" s="1233" t="s">
        <v>1963</v>
      </c>
      <c r="Y38" s="1233" t="s">
        <v>1965</v>
      </c>
      <c r="Z38" s="1233"/>
      <c r="AA38" s="1233"/>
      <c r="AB38" s="1235">
        <v>1</v>
      </c>
      <c r="AC38" s="1233">
        <v>1</v>
      </c>
      <c r="AD38" s="1235"/>
      <c r="AE38" s="1235"/>
      <c r="AF38" s="1235">
        <v>3</v>
      </c>
      <c r="AG38" s="1233"/>
      <c r="AH38" s="1233"/>
      <c r="AI38" s="1233"/>
      <c r="AJ38" s="1233"/>
      <c r="AK38" s="1233"/>
      <c r="AL38" s="1234">
        <f t="shared" si="11"/>
        <v>5</v>
      </c>
      <c r="AM38" s="1400"/>
      <c r="AN38" s="1237"/>
      <c r="AO38" s="1237"/>
      <c r="AP38" s="1237"/>
      <c r="AQ38" s="1237"/>
      <c r="AR38" s="1237"/>
      <c r="AS38" s="1237"/>
      <c r="AT38" s="1237"/>
      <c r="AU38" s="1237"/>
      <c r="AV38" s="1237"/>
      <c r="AW38" s="1237"/>
      <c r="AX38" s="1237"/>
      <c r="AY38" s="1237"/>
      <c r="AZ38" s="1237"/>
      <c r="BA38" s="1237"/>
      <c r="BB38" s="1237"/>
      <c r="BC38" s="1237"/>
      <c r="BD38" s="1237"/>
      <c r="BE38" s="1237"/>
      <c r="BF38" s="1237"/>
      <c r="BG38" s="1237"/>
      <c r="BH38" s="1237"/>
      <c r="BI38" s="1237"/>
      <c r="BJ38" s="1237"/>
      <c r="BK38" s="1237"/>
      <c r="BL38" s="1237"/>
      <c r="BM38" s="1237"/>
      <c r="BN38" s="1237"/>
      <c r="BO38" s="1237"/>
      <c r="BP38" s="1237"/>
      <c r="BQ38" s="1237"/>
      <c r="BR38" s="1237"/>
      <c r="BS38" s="1237"/>
      <c r="BT38" s="1237"/>
      <c r="BU38" s="1237"/>
      <c r="BV38" s="1237"/>
      <c r="BW38" s="1237"/>
      <c r="BX38" s="1237"/>
      <c r="BY38" s="1237"/>
      <c r="BZ38" s="1237"/>
      <c r="CA38" s="1237"/>
      <c r="CB38" s="1237"/>
      <c r="CC38" s="1237"/>
      <c r="CD38" s="1237"/>
      <c r="CE38" s="1237"/>
      <c r="CF38" s="1237"/>
      <c r="CG38" s="1237"/>
      <c r="CH38" s="1237"/>
      <c r="CI38" s="1237"/>
      <c r="CJ38" s="1239">
        <f t="shared" si="10"/>
        <v>0</v>
      </c>
    </row>
    <row r="39" spans="4:88" hidden="1">
      <c r="D39" s="1223">
        <v>6</v>
      </c>
      <c r="E39" s="1229" t="s">
        <v>1823</v>
      </c>
      <c r="F39" s="1229" t="s">
        <v>1841</v>
      </c>
      <c r="G39" s="1229" t="s">
        <v>1529</v>
      </c>
      <c r="H39" s="1229" t="s">
        <v>821</v>
      </c>
      <c r="I39" s="1223">
        <v>4692</v>
      </c>
      <c r="J39" s="1223">
        <v>452</v>
      </c>
      <c r="K39" s="1223">
        <v>452</v>
      </c>
      <c r="L39" s="1228">
        <f t="shared" si="8"/>
        <v>9.6334185848252346E-2</v>
      </c>
      <c r="M39" s="1223">
        <v>452</v>
      </c>
      <c r="N39" s="1223">
        <v>452</v>
      </c>
      <c r="O39" s="1244">
        <v>436</v>
      </c>
      <c r="P39" s="1223">
        <v>2</v>
      </c>
      <c r="Q39" s="1223">
        <f t="shared" si="9"/>
        <v>14</v>
      </c>
      <c r="R39" s="1223">
        <v>0</v>
      </c>
      <c r="S39" s="1225">
        <f t="shared" si="5"/>
        <v>14</v>
      </c>
      <c r="T39" s="1240">
        <f t="shared" si="6"/>
        <v>3.0973451327433628</v>
      </c>
      <c r="U39" s="250">
        <f t="shared" si="7"/>
        <v>3.0973451327433628E-2</v>
      </c>
      <c r="V39" s="1400"/>
      <c r="W39" s="1232"/>
      <c r="X39" s="1233" t="s">
        <v>1823</v>
      </c>
      <c r="Y39" s="1233" t="s">
        <v>821</v>
      </c>
      <c r="Z39" s="1233">
        <v>9</v>
      </c>
      <c r="AA39" s="1233"/>
      <c r="AB39" s="1235">
        <v>3</v>
      </c>
      <c r="AC39" s="1233"/>
      <c r="AD39" s="1235">
        <v>2</v>
      </c>
      <c r="AE39" s="1235"/>
      <c r="AF39" s="1235"/>
      <c r="AG39" s="1233"/>
      <c r="AH39" s="1233"/>
      <c r="AI39" s="1233"/>
      <c r="AJ39" s="1233"/>
      <c r="AK39" s="1233"/>
      <c r="AL39" s="1234">
        <f t="shared" si="11"/>
        <v>14</v>
      </c>
      <c r="AM39" s="1400"/>
      <c r="AN39" s="1237"/>
      <c r="AO39" s="1237"/>
      <c r="AP39" s="1237"/>
      <c r="AQ39" s="1237"/>
      <c r="AR39" s="1237"/>
      <c r="AS39" s="1237"/>
      <c r="AT39" s="1237"/>
      <c r="AU39" s="1237"/>
      <c r="AV39" s="1237"/>
      <c r="AW39" s="1237"/>
      <c r="AX39" s="1237"/>
      <c r="AY39" s="1237"/>
      <c r="AZ39" s="1237"/>
      <c r="BA39" s="1237"/>
      <c r="BB39" s="1237"/>
      <c r="BC39" s="1237"/>
      <c r="BD39" s="1237"/>
      <c r="BE39" s="1237"/>
      <c r="BF39" s="1237"/>
      <c r="BG39" s="1237"/>
      <c r="BH39" s="1237"/>
      <c r="BI39" s="1237"/>
      <c r="BJ39" s="1237"/>
      <c r="BK39" s="1237"/>
      <c r="BL39" s="1237"/>
      <c r="BM39" s="1237"/>
      <c r="BN39" s="1237"/>
      <c r="BO39" s="1237"/>
      <c r="BP39" s="1237"/>
      <c r="BQ39" s="1237"/>
      <c r="BR39" s="1237"/>
      <c r="BS39" s="1237"/>
      <c r="BT39" s="1237"/>
      <c r="BU39" s="1237"/>
      <c r="BV39" s="1237"/>
      <c r="BW39" s="1237"/>
      <c r="BX39" s="1237"/>
      <c r="BY39" s="1237"/>
      <c r="BZ39" s="1237"/>
      <c r="CA39" s="1237"/>
      <c r="CB39" s="1237"/>
      <c r="CC39" s="1237"/>
      <c r="CD39" s="1237"/>
      <c r="CE39" s="1237"/>
      <c r="CF39" s="1237"/>
      <c r="CG39" s="1237"/>
      <c r="CH39" s="1237"/>
      <c r="CI39" s="1237"/>
      <c r="CJ39" s="1239">
        <f t="shared" si="10"/>
        <v>0</v>
      </c>
    </row>
    <row r="40" spans="4:88" hidden="1">
      <c r="D40" s="1223">
        <v>6</v>
      </c>
      <c r="E40" s="1677" t="s">
        <v>1520</v>
      </c>
      <c r="F40" s="1229" t="s">
        <v>1983</v>
      </c>
      <c r="G40" s="1229" t="s">
        <v>1529</v>
      </c>
      <c r="H40" s="1229" t="s">
        <v>769</v>
      </c>
      <c r="I40" s="1223">
        <v>4000</v>
      </c>
      <c r="J40" s="1223">
        <v>4153</v>
      </c>
      <c r="K40" s="1223">
        <v>4153</v>
      </c>
      <c r="L40" s="1228">
        <f t="shared" si="8"/>
        <v>1.0382499999999999</v>
      </c>
      <c r="M40" s="1223">
        <v>4153</v>
      </c>
      <c r="N40" s="1223">
        <v>4153</v>
      </c>
      <c r="O40" s="1244">
        <v>4007</v>
      </c>
      <c r="P40" s="1223">
        <v>2</v>
      </c>
      <c r="Q40" s="1223">
        <f t="shared" si="9"/>
        <v>144</v>
      </c>
      <c r="R40" s="1223">
        <v>12</v>
      </c>
      <c r="S40" s="1225">
        <f t="shared" si="5"/>
        <v>132</v>
      </c>
      <c r="T40" s="1240">
        <f t="shared" si="6"/>
        <v>3.4673729833855047</v>
      </c>
      <c r="U40" s="250">
        <f t="shared" si="7"/>
        <v>3.1784252347700458E-2</v>
      </c>
      <c r="V40" s="1400"/>
      <c r="W40" s="1232"/>
      <c r="X40" s="1233" t="s">
        <v>1520</v>
      </c>
      <c r="Y40" s="1233" t="s">
        <v>769</v>
      </c>
      <c r="Z40" s="1233">
        <v>13</v>
      </c>
      <c r="AA40" s="1233">
        <v>41</v>
      </c>
      <c r="AB40" s="1235">
        <v>37</v>
      </c>
      <c r="AC40" s="1233">
        <v>36</v>
      </c>
      <c r="AD40" s="1235">
        <v>2</v>
      </c>
      <c r="AE40" s="1235"/>
      <c r="AF40" s="1235">
        <v>3</v>
      </c>
      <c r="AG40" s="1233"/>
      <c r="AH40" s="1233"/>
      <c r="AI40" s="1233"/>
      <c r="AJ40" s="1233"/>
      <c r="AK40" s="1233"/>
      <c r="AL40" s="1234">
        <f t="shared" si="11"/>
        <v>132</v>
      </c>
      <c r="AM40" s="1400"/>
      <c r="AN40" s="1237"/>
      <c r="AO40" s="1237"/>
      <c r="AP40" s="1237"/>
      <c r="AQ40" s="1237"/>
      <c r="AR40" s="1237"/>
      <c r="AS40" s="1237"/>
      <c r="AT40" s="1237"/>
      <c r="AU40" s="1237"/>
      <c r="AV40" s="1237"/>
      <c r="AW40" s="1237"/>
      <c r="AX40" s="1237"/>
      <c r="AY40" s="1237"/>
      <c r="AZ40" s="1237"/>
      <c r="BA40" s="1237"/>
      <c r="BB40" s="1237"/>
      <c r="BC40" s="1237"/>
      <c r="BD40" s="1237"/>
      <c r="BE40" s="1237"/>
      <c r="BF40" s="1237"/>
      <c r="BG40" s="1237"/>
      <c r="BH40" s="1237"/>
      <c r="BI40" s="1237"/>
      <c r="BJ40" s="1237"/>
      <c r="BK40" s="1237"/>
      <c r="BL40" s="1237"/>
      <c r="BM40" s="1237"/>
      <c r="BN40" s="1237"/>
      <c r="BO40" s="1237"/>
      <c r="BP40" s="1237"/>
      <c r="BQ40" s="1237"/>
      <c r="BR40" s="1237"/>
      <c r="BS40" s="1237"/>
      <c r="BT40" s="1237"/>
      <c r="BU40" s="1237"/>
      <c r="BV40" s="1237"/>
      <c r="BW40" s="1237"/>
      <c r="BX40" s="1237"/>
      <c r="BY40" s="1237"/>
      <c r="BZ40" s="1237"/>
      <c r="CA40" s="1237"/>
      <c r="CB40" s="1237"/>
      <c r="CC40" s="1237"/>
      <c r="CD40" s="1237"/>
      <c r="CE40" s="1237"/>
      <c r="CF40" s="1237"/>
      <c r="CG40" s="1237"/>
      <c r="CH40" s="1237"/>
      <c r="CI40" s="1237"/>
      <c r="CJ40" s="1239">
        <f t="shared" si="10"/>
        <v>0</v>
      </c>
    </row>
    <row r="41" spans="4:88" hidden="1">
      <c r="D41" s="1223">
        <v>6</v>
      </c>
      <c r="E41" s="1677" t="s">
        <v>1522</v>
      </c>
      <c r="F41" s="1229" t="s">
        <v>1984</v>
      </c>
      <c r="G41" s="1229" t="s">
        <v>1529</v>
      </c>
      <c r="H41" s="1229" t="s">
        <v>111</v>
      </c>
      <c r="I41" s="1223">
        <v>3000</v>
      </c>
      <c r="J41" s="1223">
        <v>3110</v>
      </c>
      <c r="K41" s="1223">
        <v>3110</v>
      </c>
      <c r="L41" s="1228">
        <f t="shared" si="8"/>
        <v>1.0366666666666666</v>
      </c>
      <c r="M41" s="1223">
        <v>3110</v>
      </c>
      <c r="N41" s="1223">
        <v>3110</v>
      </c>
      <c r="O41" s="1244">
        <v>3023</v>
      </c>
      <c r="P41" s="1223">
        <v>2</v>
      </c>
      <c r="Q41" s="1223">
        <f t="shared" si="9"/>
        <v>85</v>
      </c>
      <c r="R41" s="1223">
        <v>0</v>
      </c>
      <c r="S41" s="1225">
        <f t="shared" si="5"/>
        <v>85</v>
      </c>
      <c r="T41" s="1240">
        <f t="shared" si="6"/>
        <v>2.7331189710610935</v>
      </c>
      <c r="U41" s="250">
        <f t="shared" si="7"/>
        <v>2.7331189710610933E-2</v>
      </c>
      <c r="V41" s="1400"/>
      <c r="W41" s="1232"/>
      <c r="X41" s="1233" t="s">
        <v>1522</v>
      </c>
      <c r="Y41" s="1233" t="s">
        <v>111</v>
      </c>
      <c r="Z41" s="1233">
        <v>7</v>
      </c>
      <c r="AA41" s="1233"/>
      <c r="AB41" s="1235">
        <v>38</v>
      </c>
      <c r="AC41" s="1233">
        <v>35</v>
      </c>
      <c r="AD41" s="1235"/>
      <c r="AE41" s="1235"/>
      <c r="AF41" s="1235">
        <v>5</v>
      </c>
      <c r="AG41" s="1233"/>
      <c r="AH41" s="1233"/>
      <c r="AI41" s="1233"/>
      <c r="AJ41" s="1233"/>
      <c r="AK41" s="1233"/>
      <c r="AL41" s="1234">
        <f t="shared" si="11"/>
        <v>85</v>
      </c>
      <c r="AM41" s="1400"/>
      <c r="AN41" s="1237"/>
      <c r="AO41" s="1237"/>
      <c r="AP41" s="1237"/>
      <c r="AQ41" s="1237"/>
      <c r="AR41" s="1237"/>
      <c r="AS41" s="1237"/>
      <c r="AT41" s="1237"/>
      <c r="AU41" s="1237"/>
      <c r="AV41" s="1237"/>
      <c r="AW41" s="1237"/>
      <c r="AX41" s="1237"/>
      <c r="AY41" s="1237"/>
      <c r="AZ41" s="1237"/>
      <c r="BA41" s="1237"/>
      <c r="BB41" s="1237"/>
      <c r="BC41" s="1237"/>
      <c r="BD41" s="1237"/>
      <c r="BE41" s="1237"/>
      <c r="BF41" s="1237"/>
      <c r="BG41" s="1237"/>
      <c r="BH41" s="1237"/>
      <c r="BI41" s="1237"/>
      <c r="BJ41" s="1237"/>
      <c r="BK41" s="1237"/>
      <c r="BL41" s="1237"/>
      <c r="BM41" s="1237"/>
      <c r="BN41" s="1237"/>
      <c r="BO41" s="1237"/>
      <c r="BP41" s="1237"/>
      <c r="BQ41" s="1237"/>
      <c r="BR41" s="1237"/>
      <c r="BS41" s="1237"/>
      <c r="BT41" s="1237"/>
      <c r="BU41" s="1237"/>
      <c r="BV41" s="1237"/>
      <c r="BW41" s="1237"/>
      <c r="BX41" s="1237"/>
      <c r="BY41" s="1237"/>
      <c r="BZ41" s="1237"/>
      <c r="CA41" s="1237"/>
      <c r="CB41" s="1237"/>
      <c r="CC41" s="1237"/>
      <c r="CD41" s="1237"/>
      <c r="CE41" s="1237"/>
      <c r="CF41" s="1237"/>
      <c r="CG41" s="1237"/>
      <c r="CH41" s="1237"/>
      <c r="CI41" s="1237"/>
      <c r="CJ41" s="1239">
        <f t="shared" si="10"/>
        <v>0</v>
      </c>
    </row>
    <row r="42" spans="4:88" hidden="1">
      <c r="D42" s="1223">
        <v>9</v>
      </c>
      <c r="E42" s="1223" t="s">
        <v>1985</v>
      </c>
      <c r="F42" s="1229" t="s">
        <v>1986</v>
      </c>
      <c r="G42" s="1223" t="s">
        <v>1961</v>
      </c>
      <c r="H42" s="1223" t="s">
        <v>1987</v>
      </c>
      <c r="I42" s="1223">
        <v>650</v>
      </c>
      <c r="J42" s="1223">
        <v>682</v>
      </c>
      <c r="K42" s="1223">
        <v>682</v>
      </c>
      <c r="L42" s="1228">
        <f t="shared" si="8"/>
        <v>1.0492307692307692</v>
      </c>
      <c r="M42" s="1223">
        <v>682</v>
      </c>
      <c r="N42" s="1223">
        <v>682</v>
      </c>
      <c r="O42" s="1244">
        <v>673</v>
      </c>
      <c r="P42" s="1223">
        <v>3</v>
      </c>
      <c r="Q42" s="1223">
        <f t="shared" si="9"/>
        <v>6</v>
      </c>
      <c r="R42" s="1223"/>
      <c r="S42" s="1225">
        <f t="shared" si="5"/>
        <v>6</v>
      </c>
      <c r="T42" s="1240">
        <f t="shared" si="6"/>
        <v>0.87976539589442826</v>
      </c>
      <c r="U42" s="250">
        <f t="shared" si="7"/>
        <v>8.7976539589442824E-3</v>
      </c>
      <c r="V42" s="1400"/>
      <c r="W42" s="1232"/>
      <c r="X42" s="1233" t="s">
        <v>1985</v>
      </c>
      <c r="Y42" s="1233" t="s">
        <v>1987</v>
      </c>
      <c r="Z42" s="1233"/>
      <c r="AA42" s="1233"/>
      <c r="AB42" s="1235">
        <v>2</v>
      </c>
      <c r="AC42" s="1233"/>
      <c r="AD42" s="1235"/>
      <c r="AE42" s="1235"/>
      <c r="AF42" s="1235">
        <v>4</v>
      </c>
      <c r="AG42" s="1233"/>
      <c r="AH42" s="1233"/>
      <c r="AI42" s="1233"/>
      <c r="AJ42" s="1233"/>
      <c r="AK42" s="1233"/>
      <c r="AL42" s="1234">
        <f t="shared" si="11"/>
        <v>6</v>
      </c>
      <c r="AM42" s="1400"/>
      <c r="AN42" s="1237"/>
      <c r="AO42" s="1237"/>
      <c r="AP42" s="1237"/>
      <c r="AQ42" s="1237"/>
      <c r="AR42" s="1237"/>
      <c r="AS42" s="1237"/>
      <c r="AT42" s="1237"/>
      <c r="AU42" s="1237"/>
      <c r="AV42" s="1237"/>
      <c r="AW42" s="1237"/>
      <c r="AX42" s="1237"/>
      <c r="AY42" s="1237"/>
      <c r="AZ42" s="1237"/>
      <c r="BA42" s="1237"/>
      <c r="BB42" s="1237"/>
      <c r="BC42" s="1237"/>
      <c r="BD42" s="1237"/>
      <c r="BE42" s="1237"/>
      <c r="BF42" s="1237"/>
      <c r="BG42" s="1237"/>
      <c r="BH42" s="1237"/>
      <c r="BI42" s="1237"/>
      <c r="BJ42" s="1237"/>
      <c r="BK42" s="1237"/>
      <c r="BL42" s="1237"/>
      <c r="BM42" s="1237"/>
      <c r="BN42" s="1237"/>
      <c r="BO42" s="1237"/>
      <c r="BP42" s="1237"/>
      <c r="BQ42" s="1237"/>
      <c r="BR42" s="1237"/>
      <c r="BS42" s="1237"/>
      <c r="BT42" s="1237"/>
      <c r="BU42" s="1237"/>
      <c r="BV42" s="1237"/>
      <c r="BW42" s="1237"/>
      <c r="BX42" s="1237"/>
      <c r="BY42" s="1237"/>
      <c r="BZ42" s="1237"/>
      <c r="CA42" s="1237"/>
      <c r="CB42" s="1237"/>
      <c r="CC42" s="1237"/>
      <c r="CD42" s="1237"/>
      <c r="CE42" s="1237"/>
      <c r="CF42" s="1237"/>
      <c r="CG42" s="1237"/>
      <c r="CH42" s="1237"/>
      <c r="CI42" s="1237"/>
      <c r="CJ42" s="1239">
        <f t="shared" si="10"/>
        <v>0</v>
      </c>
    </row>
    <row r="43" spans="4:88" hidden="1">
      <c r="D43" s="1223">
        <v>9</v>
      </c>
      <c r="E43" s="1223" t="s">
        <v>1988</v>
      </c>
      <c r="F43" s="1229" t="s">
        <v>1989</v>
      </c>
      <c r="G43" s="1223" t="s">
        <v>1961</v>
      </c>
      <c r="H43" s="1223" t="s">
        <v>1965</v>
      </c>
      <c r="I43" s="1223">
        <v>675</v>
      </c>
      <c r="J43" s="1223">
        <v>696</v>
      </c>
      <c r="K43" s="1223">
        <v>696</v>
      </c>
      <c r="L43" s="1228">
        <f t="shared" si="8"/>
        <v>1.0311111111111111</v>
      </c>
      <c r="M43" s="1223">
        <v>696</v>
      </c>
      <c r="N43" s="1223">
        <v>696</v>
      </c>
      <c r="O43" s="1244">
        <v>689</v>
      </c>
      <c r="P43" s="1223">
        <v>2</v>
      </c>
      <c r="Q43" s="1223">
        <f t="shared" si="9"/>
        <v>5</v>
      </c>
      <c r="R43" s="1223"/>
      <c r="S43" s="1225">
        <f t="shared" si="5"/>
        <v>5</v>
      </c>
      <c r="T43" s="1240">
        <f t="shared" si="6"/>
        <v>0.7183908045977011</v>
      </c>
      <c r="U43" s="250">
        <f t="shared" si="7"/>
        <v>7.1839080459770114E-3</v>
      </c>
      <c r="V43" s="1400"/>
      <c r="W43" s="1232"/>
      <c r="X43" s="1233" t="s">
        <v>1988</v>
      </c>
      <c r="Y43" s="1233" t="s">
        <v>1965</v>
      </c>
      <c r="Z43" s="1233"/>
      <c r="AA43" s="1233"/>
      <c r="AB43" s="1235">
        <v>1</v>
      </c>
      <c r="AC43" s="1233"/>
      <c r="AD43" s="1235"/>
      <c r="AE43" s="1235">
        <v>2</v>
      </c>
      <c r="AF43" s="1235">
        <v>2</v>
      </c>
      <c r="AG43" s="1233"/>
      <c r="AH43" s="1233"/>
      <c r="AI43" s="1233"/>
      <c r="AJ43" s="1233"/>
      <c r="AK43" s="1233"/>
      <c r="AL43" s="1234">
        <f t="shared" si="11"/>
        <v>5</v>
      </c>
      <c r="AM43" s="1400"/>
      <c r="AN43" s="1237"/>
      <c r="AO43" s="1237"/>
      <c r="AP43" s="1237"/>
      <c r="AQ43" s="1237"/>
      <c r="AR43" s="1237"/>
      <c r="AS43" s="1237"/>
      <c r="AT43" s="1237"/>
      <c r="AU43" s="1237"/>
      <c r="AV43" s="1237"/>
      <c r="AW43" s="1237"/>
      <c r="AX43" s="1237"/>
      <c r="AY43" s="1237"/>
      <c r="AZ43" s="1237"/>
      <c r="BA43" s="1237"/>
      <c r="BB43" s="1237"/>
      <c r="BC43" s="1237"/>
      <c r="BD43" s="1237"/>
      <c r="BE43" s="1237"/>
      <c r="BF43" s="1237"/>
      <c r="BG43" s="1237"/>
      <c r="BH43" s="1237"/>
      <c r="BI43" s="1237"/>
      <c r="BJ43" s="1237"/>
      <c r="BK43" s="1237"/>
      <c r="BL43" s="1237"/>
      <c r="BM43" s="1237"/>
      <c r="BN43" s="1237"/>
      <c r="BO43" s="1237"/>
      <c r="BP43" s="1237"/>
      <c r="BQ43" s="1237"/>
      <c r="BR43" s="1237"/>
      <c r="BS43" s="1237"/>
      <c r="BT43" s="1237"/>
      <c r="BU43" s="1237"/>
      <c r="BV43" s="1237"/>
      <c r="BW43" s="1237"/>
      <c r="BX43" s="1237"/>
      <c r="BY43" s="1237"/>
      <c r="BZ43" s="1237"/>
      <c r="CA43" s="1237"/>
      <c r="CB43" s="1237"/>
      <c r="CC43" s="1237"/>
      <c r="CD43" s="1237"/>
      <c r="CE43" s="1237"/>
      <c r="CF43" s="1237"/>
      <c r="CG43" s="1237"/>
      <c r="CH43" s="1237"/>
      <c r="CI43" s="1237"/>
      <c r="CJ43" s="1239">
        <f t="shared" si="10"/>
        <v>0</v>
      </c>
    </row>
    <row r="44" spans="4:88" hidden="1">
      <c r="D44" s="1223">
        <v>5</v>
      </c>
      <c r="E44" s="1678" t="s">
        <v>1521</v>
      </c>
      <c r="F44" s="1229">
        <v>710967632005</v>
      </c>
      <c r="G44" s="1223" t="s">
        <v>1529</v>
      </c>
      <c r="H44" s="1223" t="s">
        <v>1523</v>
      </c>
      <c r="I44" s="1223">
        <v>4000</v>
      </c>
      <c r="J44" s="1223">
        <v>4000</v>
      </c>
      <c r="K44" s="1223">
        <v>4000</v>
      </c>
      <c r="L44" s="1228">
        <f t="shared" si="8"/>
        <v>1</v>
      </c>
      <c r="M44" s="1223">
        <v>4000</v>
      </c>
      <c r="N44" s="1223">
        <v>4000</v>
      </c>
      <c r="O44" s="1244">
        <v>3943</v>
      </c>
      <c r="P44" s="1223">
        <v>2</v>
      </c>
      <c r="Q44" s="1223">
        <f t="shared" si="9"/>
        <v>55</v>
      </c>
      <c r="R44" s="1223">
        <v>0</v>
      </c>
      <c r="S44" s="1225">
        <f t="shared" si="5"/>
        <v>55</v>
      </c>
      <c r="T44" s="1240">
        <f t="shared" si="6"/>
        <v>1.375</v>
      </c>
      <c r="U44" s="250">
        <f t="shared" si="7"/>
        <v>1.375E-2</v>
      </c>
      <c r="V44" s="1400"/>
      <c r="W44" s="1232"/>
      <c r="X44" s="1233" t="s">
        <v>1521</v>
      </c>
      <c r="Y44" s="1233" t="s">
        <v>1523</v>
      </c>
      <c r="Z44" s="1233">
        <v>8</v>
      </c>
      <c r="AA44" s="1233"/>
      <c r="AB44" s="1235">
        <v>23</v>
      </c>
      <c r="AC44" s="1233">
        <v>20</v>
      </c>
      <c r="AD44" s="1235"/>
      <c r="AE44" s="1235">
        <v>4</v>
      </c>
      <c r="AF44" s="1235"/>
      <c r="AG44" s="1233"/>
      <c r="AH44" s="1233"/>
      <c r="AI44" s="1233"/>
      <c r="AJ44" s="1233"/>
      <c r="AK44" s="1233"/>
      <c r="AL44" s="1234">
        <f t="shared" si="11"/>
        <v>55</v>
      </c>
      <c r="AM44" s="1400"/>
      <c r="AN44" s="1237"/>
      <c r="AO44" s="1237"/>
      <c r="AP44" s="1237"/>
      <c r="AQ44" s="1237"/>
      <c r="AR44" s="1237"/>
      <c r="AS44" s="1237"/>
      <c r="AT44" s="1237"/>
      <c r="AU44" s="1237"/>
      <c r="AV44" s="1237"/>
      <c r="AW44" s="1237"/>
      <c r="AX44" s="1237"/>
      <c r="AY44" s="1237"/>
      <c r="AZ44" s="1237"/>
      <c r="BA44" s="1237"/>
      <c r="BB44" s="1237"/>
      <c r="BC44" s="1237"/>
      <c r="BD44" s="1237"/>
      <c r="BE44" s="1237"/>
      <c r="BF44" s="1237"/>
      <c r="BG44" s="1237"/>
      <c r="BH44" s="1237"/>
      <c r="BI44" s="1237"/>
      <c r="BJ44" s="1237"/>
      <c r="BK44" s="1237"/>
      <c r="BL44" s="1237"/>
      <c r="BM44" s="1237"/>
      <c r="BN44" s="1237"/>
      <c r="BO44" s="1237"/>
      <c r="BP44" s="1237"/>
      <c r="BQ44" s="1237"/>
      <c r="BR44" s="1237"/>
      <c r="BS44" s="1237"/>
      <c r="BT44" s="1237"/>
      <c r="BU44" s="1237"/>
      <c r="BV44" s="1237"/>
      <c r="BW44" s="1237"/>
      <c r="BX44" s="1237"/>
      <c r="BY44" s="1237"/>
      <c r="BZ44" s="1237"/>
      <c r="CA44" s="1237"/>
      <c r="CB44" s="1237"/>
      <c r="CC44" s="1237"/>
      <c r="CD44" s="1237"/>
      <c r="CE44" s="1237"/>
      <c r="CF44" s="1237"/>
      <c r="CG44" s="1237"/>
      <c r="CH44" s="1237"/>
      <c r="CI44" s="1237"/>
      <c r="CJ44" s="1239">
        <f t="shared" si="10"/>
        <v>0</v>
      </c>
    </row>
    <row r="45" spans="4:88" hidden="1">
      <c r="D45" s="1223">
        <v>6</v>
      </c>
      <c r="E45" s="1223" t="s">
        <v>1996</v>
      </c>
      <c r="F45" s="1229" t="s">
        <v>1997</v>
      </c>
      <c r="G45" s="1223" t="s">
        <v>1529</v>
      </c>
      <c r="H45" s="1223" t="s">
        <v>1998</v>
      </c>
      <c r="I45" s="1223">
        <v>1560</v>
      </c>
      <c r="J45" s="1223">
        <v>1636</v>
      </c>
      <c r="K45" s="1223">
        <v>1636</v>
      </c>
      <c r="L45" s="1228">
        <f t="shared" si="8"/>
        <v>1.0487179487179488</v>
      </c>
      <c r="M45" s="1223">
        <v>1636</v>
      </c>
      <c r="N45" s="1223">
        <v>1636</v>
      </c>
      <c r="O45" s="1244">
        <v>1602</v>
      </c>
      <c r="P45" s="1223">
        <v>2</v>
      </c>
      <c r="Q45" s="1223">
        <f t="shared" si="9"/>
        <v>32</v>
      </c>
      <c r="R45" s="1223">
        <v>10</v>
      </c>
      <c r="S45" s="1225">
        <f t="shared" si="5"/>
        <v>22</v>
      </c>
      <c r="T45" s="1240">
        <f t="shared" si="6"/>
        <v>1.9559902200488997</v>
      </c>
      <c r="U45" s="250">
        <f t="shared" si="7"/>
        <v>1.3447432762836185E-2</v>
      </c>
      <c r="V45" s="1400"/>
      <c r="W45" s="1232"/>
      <c r="X45" s="1233" t="s">
        <v>1996</v>
      </c>
      <c r="Y45" s="1233" t="s">
        <v>1998</v>
      </c>
      <c r="Z45" s="1233">
        <v>2</v>
      </c>
      <c r="AA45" s="1233"/>
      <c r="AB45" s="1235">
        <v>8</v>
      </c>
      <c r="AC45" s="1233">
        <v>10</v>
      </c>
      <c r="AD45" s="1235"/>
      <c r="AE45" s="1235"/>
      <c r="AF45" s="1235">
        <v>2</v>
      </c>
      <c r="AG45" s="1233"/>
      <c r="AH45" s="1233"/>
      <c r="AI45" s="1233"/>
      <c r="AJ45" s="1233"/>
      <c r="AK45" s="1233"/>
      <c r="AL45" s="1234">
        <f t="shared" si="11"/>
        <v>22</v>
      </c>
      <c r="AM45" s="1400"/>
      <c r="AN45" s="1237"/>
      <c r="AO45" s="1237"/>
      <c r="AP45" s="1237"/>
      <c r="AQ45" s="1237"/>
      <c r="AR45" s="1237"/>
      <c r="AS45" s="1237"/>
      <c r="AT45" s="1237"/>
      <c r="AU45" s="1237"/>
      <c r="AV45" s="1237"/>
      <c r="AW45" s="1237"/>
      <c r="AX45" s="1237"/>
      <c r="AY45" s="1237"/>
      <c r="AZ45" s="1237"/>
      <c r="BA45" s="1237"/>
      <c r="BB45" s="1237"/>
      <c r="BC45" s="1237"/>
      <c r="BD45" s="1237"/>
      <c r="BE45" s="1237"/>
      <c r="BF45" s="1237"/>
      <c r="BG45" s="1237"/>
      <c r="BH45" s="1237"/>
      <c r="BI45" s="1237"/>
      <c r="BJ45" s="1237"/>
      <c r="BK45" s="1237"/>
      <c r="BL45" s="1237"/>
      <c r="BM45" s="1237"/>
      <c r="BN45" s="1237"/>
      <c r="BO45" s="1237"/>
      <c r="BP45" s="1237"/>
      <c r="BQ45" s="1237"/>
      <c r="BR45" s="1237"/>
      <c r="BS45" s="1237"/>
      <c r="BT45" s="1237"/>
      <c r="BU45" s="1237"/>
      <c r="BV45" s="1237"/>
      <c r="BW45" s="1237"/>
      <c r="BX45" s="1237"/>
      <c r="BY45" s="1237"/>
      <c r="BZ45" s="1237"/>
      <c r="CA45" s="1237"/>
      <c r="CB45" s="1237"/>
      <c r="CC45" s="1237"/>
      <c r="CD45" s="1237"/>
      <c r="CE45" s="1237"/>
      <c r="CF45" s="1237"/>
      <c r="CG45" s="1237"/>
      <c r="CH45" s="1237"/>
      <c r="CI45" s="1237"/>
      <c r="CJ45" s="1239">
        <f t="shared" si="10"/>
        <v>0</v>
      </c>
    </row>
    <row r="46" spans="4:88" hidden="1">
      <c r="D46" s="1223">
        <v>6</v>
      </c>
      <c r="E46" s="1223" t="s">
        <v>1911</v>
      </c>
      <c r="F46" s="1223" t="s">
        <v>1923</v>
      </c>
      <c r="G46" s="1223" t="s">
        <v>1529</v>
      </c>
      <c r="H46" s="1223" t="s">
        <v>825</v>
      </c>
      <c r="I46" s="1223">
        <v>505</v>
      </c>
      <c r="J46" s="1223">
        <v>525</v>
      </c>
      <c r="K46" s="1223">
        <v>525</v>
      </c>
      <c r="L46" s="1228">
        <f t="shared" si="8"/>
        <v>1.0396039603960396</v>
      </c>
      <c r="M46" s="1223">
        <v>525</v>
      </c>
      <c r="N46" s="1223">
        <v>525</v>
      </c>
      <c r="O46" s="1244">
        <v>509</v>
      </c>
      <c r="P46" s="1223">
        <v>2</v>
      </c>
      <c r="Q46" s="1223">
        <f t="shared" si="9"/>
        <v>14</v>
      </c>
      <c r="R46" s="1223">
        <v>8</v>
      </c>
      <c r="S46" s="1225">
        <f t="shared" si="5"/>
        <v>6</v>
      </c>
      <c r="T46" s="1240">
        <f t="shared" si="6"/>
        <v>2.666666666666667</v>
      </c>
      <c r="U46" s="250">
        <f t="shared" si="7"/>
        <v>1.1428571428571429E-2</v>
      </c>
      <c r="V46" s="1400"/>
      <c r="W46" s="1232"/>
      <c r="X46" s="1233" t="s">
        <v>1911</v>
      </c>
      <c r="Y46" s="1233" t="s">
        <v>825</v>
      </c>
      <c r="Z46" s="1233">
        <v>1</v>
      </c>
      <c r="AA46" s="1233"/>
      <c r="AB46" s="1235">
        <v>3</v>
      </c>
      <c r="AC46" s="1233"/>
      <c r="AD46" s="1235">
        <v>1</v>
      </c>
      <c r="AE46" s="1235">
        <v>1</v>
      </c>
      <c r="AF46" s="1235"/>
      <c r="AG46" s="1233"/>
      <c r="AH46" s="1233"/>
      <c r="AI46" s="1233"/>
      <c r="AJ46" s="1233"/>
      <c r="AK46" s="1233"/>
      <c r="AL46" s="1234">
        <f t="shared" si="11"/>
        <v>6</v>
      </c>
      <c r="AM46" s="1400"/>
      <c r="AN46" s="1237"/>
      <c r="AO46" s="1237"/>
      <c r="AP46" s="1237"/>
      <c r="AQ46" s="1237"/>
      <c r="AR46" s="1237"/>
      <c r="AS46" s="1237"/>
      <c r="AT46" s="1237"/>
      <c r="AU46" s="1237"/>
      <c r="AV46" s="1237"/>
      <c r="AW46" s="1237"/>
      <c r="AX46" s="1237"/>
      <c r="AY46" s="1237"/>
      <c r="AZ46" s="1237"/>
      <c r="BA46" s="1237"/>
      <c r="BB46" s="1237"/>
      <c r="BC46" s="1237"/>
      <c r="BD46" s="1237"/>
      <c r="BE46" s="1237"/>
      <c r="BF46" s="1237"/>
      <c r="BG46" s="1237"/>
      <c r="BH46" s="1237"/>
      <c r="BI46" s="1237"/>
      <c r="BJ46" s="1237"/>
      <c r="BK46" s="1237"/>
      <c r="BL46" s="1237"/>
      <c r="BM46" s="1237"/>
      <c r="BN46" s="1237"/>
      <c r="BO46" s="1237"/>
      <c r="BP46" s="1237"/>
      <c r="BQ46" s="1237"/>
      <c r="BR46" s="1237"/>
      <c r="BS46" s="1237"/>
      <c r="BT46" s="1237"/>
      <c r="BU46" s="1237"/>
      <c r="BV46" s="1237"/>
      <c r="BW46" s="1237"/>
      <c r="BX46" s="1237"/>
      <c r="BY46" s="1237"/>
      <c r="BZ46" s="1237"/>
      <c r="CA46" s="1237"/>
      <c r="CB46" s="1237"/>
      <c r="CC46" s="1237"/>
      <c r="CD46" s="1237"/>
      <c r="CE46" s="1237"/>
      <c r="CF46" s="1237"/>
      <c r="CG46" s="1237"/>
      <c r="CH46" s="1237"/>
      <c r="CI46" s="1237"/>
      <c r="CJ46" s="1239">
        <f t="shared" si="10"/>
        <v>0</v>
      </c>
    </row>
    <row r="47" spans="4:88" hidden="1">
      <c r="D47" s="1223">
        <v>6</v>
      </c>
      <c r="E47" s="1223" t="s">
        <v>1909</v>
      </c>
      <c r="F47" s="1223" t="s">
        <v>1921</v>
      </c>
      <c r="G47" s="1223" t="s">
        <v>1529</v>
      </c>
      <c r="H47" s="1223" t="s">
        <v>1929</v>
      </c>
      <c r="I47" s="1223">
        <v>330</v>
      </c>
      <c r="J47" s="1223">
        <v>313</v>
      </c>
      <c r="K47" s="1223">
        <v>313</v>
      </c>
      <c r="L47" s="1228">
        <f t="shared" si="8"/>
        <v>0.94848484848484849</v>
      </c>
      <c r="M47" s="1223">
        <v>313</v>
      </c>
      <c r="N47" s="1223">
        <v>313</v>
      </c>
      <c r="O47" s="1244">
        <v>309</v>
      </c>
      <c r="P47" s="1223">
        <v>2</v>
      </c>
      <c r="Q47" s="1223">
        <f t="shared" si="9"/>
        <v>2</v>
      </c>
      <c r="R47" s="1223">
        <v>0</v>
      </c>
      <c r="S47" s="1225">
        <f t="shared" si="5"/>
        <v>2</v>
      </c>
      <c r="T47" s="1240">
        <f t="shared" si="6"/>
        <v>0.63897763578274758</v>
      </c>
      <c r="U47" s="250">
        <f t="shared" si="7"/>
        <v>6.3897763578274758E-3</v>
      </c>
      <c r="V47" s="1400"/>
      <c r="W47" s="1232"/>
      <c r="X47" s="1233" t="s">
        <v>1909</v>
      </c>
      <c r="Y47" s="1233" t="s">
        <v>1929</v>
      </c>
      <c r="Z47" s="1233"/>
      <c r="AA47" s="1233"/>
      <c r="AB47" s="1235">
        <v>2</v>
      </c>
      <c r="AC47" s="1233"/>
      <c r="AD47" s="1235"/>
      <c r="AE47" s="1235"/>
      <c r="AF47" s="1235"/>
      <c r="AG47" s="1233"/>
      <c r="AH47" s="1233"/>
      <c r="AI47" s="1233"/>
      <c r="AJ47" s="1233"/>
      <c r="AK47" s="1233"/>
      <c r="AL47" s="1234">
        <f t="shared" si="11"/>
        <v>2</v>
      </c>
      <c r="AM47" s="1400"/>
      <c r="AN47" s="1237"/>
      <c r="AO47" s="1237"/>
      <c r="AP47" s="1237"/>
      <c r="AQ47" s="1237"/>
      <c r="AR47" s="1237"/>
      <c r="AS47" s="1237"/>
      <c r="AT47" s="1237"/>
      <c r="AU47" s="1237"/>
      <c r="AV47" s="1237"/>
      <c r="AW47" s="1237"/>
      <c r="AX47" s="1237"/>
      <c r="AY47" s="1237"/>
      <c r="AZ47" s="1237"/>
      <c r="BA47" s="1237"/>
      <c r="BB47" s="1237"/>
      <c r="BC47" s="1237"/>
      <c r="BD47" s="1237"/>
      <c r="BE47" s="1237"/>
      <c r="BF47" s="1237"/>
      <c r="BG47" s="1237"/>
      <c r="BH47" s="1237"/>
      <c r="BI47" s="1237"/>
      <c r="BJ47" s="1237"/>
      <c r="BK47" s="1237"/>
      <c r="BL47" s="1237"/>
      <c r="BM47" s="1237"/>
      <c r="BN47" s="1237"/>
      <c r="BO47" s="1237"/>
      <c r="BP47" s="1237"/>
      <c r="BQ47" s="1237"/>
      <c r="BR47" s="1237"/>
      <c r="BS47" s="1237"/>
      <c r="BT47" s="1237"/>
      <c r="BU47" s="1237"/>
      <c r="BV47" s="1237"/>
      <c r="BW47" s="1237"/>
      <c r="BX47" s="1237"/>
      <c r="BY47" s="1237"/>
      <c r="BZ47" s="1237"/>
      <c r="CA47" s="1237"/>
      <c r="CB47" s="1237"/>
      <c r="CC47" s="1237"/>
      <c r="CD47" s="1237"/>
      <c r="CE47" s="1237"/>
      <c r="CF47" s="1237"/>
      <c r="CG47" s="1237"/>
      <c r="CH47" s="1237"/>
      <c r="CI47" s="1237"/>
      <c r="CJ47" s="1239">
        <f t="shared" si="10"/>
        <v>0</v>
      </c>
    </row>
    <row r="48" spans="4:88" hidden="1">
      <c r="D48" s="1223">
        <v>8</v>
      </c>
      <c r="E48" s="1223" t="s">
        <v>2003</v>
      </c>
      <c r="F48" s="1229" t="s">
        <v>2004</v>
      </c>
      <c r="G48" s="1223" t="s">
        <v>2005</v>
      </c>
      <c r="H48" s="1223" t="s">
        <v>2006</v>
      </c>
      <c r="I48" s="1223">
        <v>3126</v>
      </c>
      <c r="J48" s="1223">
        <v>3252</v>
      </c>
      <c r="K48" s="1223">
        <v>3252</v>
      </c>
      <c r="L48" s="1228">
        <f t="shared" si="8"/>
        <v>1.0403071017274472</v>
      </c>
      <c r="M48" s="1223">
        <v>3252</v>
      </c>
      <c r="N48" s="1223">
        <v>3252</v>
      </c>
      <c r="O48" s="1244">
        <f>21+41+305+206+302+1189+110+35+924</f>
        <v>3133</v>
      </c>
      <c r="P48" s="1223">
        <v>4</v>
      </c>
      <c r="Q48" s="1223">
        <f t="shared" si="9"/>
        <v>115</v>
      </c>
      <c r="R48" s="1223"/>
      <c r="S48" s="1225">
        <f t="shared" si="5"/>
        <v>115</v>
      </c>
      <c r="T48" s="1240">
        <f t="shared" si="6"/>
        <v>3.5362853628536284</v>
      </c>
      <c r="U48" s="250">
        <f t="shared" si="7"/>
        <v>3.5362853628536285E-2</v>
      </c>
      <c r="V48" s="1400"/>
      <c r="W48" s="1232"/>
      <c r="X48" s="1233" t="s">
        <v>2003</v>
      </c>
      <c r="Y48" s="1233" t="s">
        <v>2006</v>
      </c>
      <c r="Z48" s="1233"/>
      <c r="AA48" s="1233"/>
      <c r="AB48" s="1235">
        <v>45</v>
      </c>
      <c r="AC48" s="1233">
        <v>15</v>
      </c>
      <c r="AD48" s="1235"/>
      <c r="AE48" s="1235">
        <v>29</v>
      </c>
      <c r="AF48" s="1235">
        <v>26</v>
      </c>
      <c r="AG48" s="1233"/>
      <c r="AH48" s="1233"/>
      <c r="AI48" s="1233"/>
      <c r="AJ48" s="1233"/>
      <c r="AK48" s="1233"/>
      <c r="AL48" s="1234">
        <f t="shared" si="11"/>
        <v>115</v>
      </c>
      <c r="AM48" s="1400"/>
      <c r="AN48" s="1237"/>
      <c r="AO48" s="1237" t="s">
        <v>2007</v>
      </c>
      <c r="AP48" s="1237" t="s">
        <v>2009</v>
      </c>
      <c r="AQ48" s="1237"/>
      <c r="AR48" s="1237"/>
      <c r="AS48" s="1237"/>
      <c r="AT48" s="1237"/>
      <c r="AU48" s="1237"/>
      <c r="AV48" s="1237"/>
      <c r="AW48" s="1237"/>
      <c r="AX48" s="1237"/>
      <c r="AY48" s="1237"/>
      <c r="AZ48" s="1237"/>
      <c r="BA48" s="1237"/>
      <c r="BB48" s="1237"/>
      <c r="BC48" s="1237"/>
      <c r="BD48" s="1237"/>
      <c r="BE48" s="1237"/>
      <c r="BF48" s="1237"/>
      <c r="BG48" s="1237"/>
      <c r="BH48" s="1237"/>
      <c r="BI48" s="1237"/>
      <c r="BJ48" s="1237"/>
      <c r="BK48" s="1237"/>
      <c r="BL48" s="1237"/>
      <c r="BM48" s="1237"/>
      <c r="BN48" s="1237"/>
      <c r="BO48" s="1237"/>
      <c r="BP48" s="1237"/>
      <c r="BQ48" s="1237"/>
      <c r="BR48" s="1237">
        <v>1</v>
      </c>
      <c r="BS48" s="1237">
        <v>2</v>
      </c>
      <c r="BT48" s="1237"/>
      <c r="BU48" s="1237"/>
      <c r="BV48" s="1237">
        <v>1</v>
      </c>
      <c r="BW48" s="1237">
        <v>1</v>
      </c>
      <c r="BX48" s="1237">
        <v>1</v>
      </c>
      <c r="BY48" s="1237">
        <v>3</v>
      </c>
      <c r="BZ48" s="1237">
        <v>1</v>
      </c>
      <c r="CA48" s="1237">
        <v>1</v>
      </c>
      <c r="CB48" s="1237"/>
      <c r="CC48" s="1237"/>
      <c r="CD48" s="1237"/>
      <c r="CE48" s="1237"/>
      <c r="CF48" s="1237"/>
      <c r="CG48" s="1237"/>
      <c r="CH48" s="1237"/>
      <c r="CI48" s="1237"/>
      <c r="CJ48" s="1239">
        <f t="shared" si="10"/>
        <v>11</v>
      </c>
    </row>
    <row r="49" spans="4:88" hidden="1">
      <c r="D49" s="1223">
        <v>8</v>
      </c>
      <c r="E49" s="1223" t="s">
        <v>2007</v>
      </c>
      <c r="F49" s="1229" t="s">
        <v>2008</v>
      </c>
      <c r="G49" s="1223" t="s">
        <v>2005</v>
      </c>
      <c r="H49" s="1223" t="s">
        <v>2009</v>
      </c>
      <c r="I49" s="1223">
        <v>905</v>
      </c>
      <c r="J49" s="1223">
        <v>940</v>
      </c>
      <c r="K49" s="1223">
        <v>940</v>
      </c>
      <c r="L49" s="1228">
        <f t="shared" si="8"/>
        <v>1.0386740331491713</v>
      </c>
      <c r="M49" s="1223">
        <v>940</v>
      </c>
      <c r="N49" s="1223">
        <v>940</v>
      </c>
      <c r="O49" s="1244">
        <f>503+415</f>
        <v>918</v>
      </c>
      <c r="P49" s="1223">
        <v>4</v>
      </c>
      <c r="Q49" s="1223">
        <f t="shared" si="9"/>
        <v>18</v>
      </c>
      <c r="R49" s="1223">
        <v>11</v>
      </c>
      <c r="S49" s="1225">
        <f t="shared" si="5"/>
        <v>7</v>
      </c>
      <c r="T49" s="1240">
        <f t="shared" si="6"/>
        <v>1.9148936170212765</v>
      </c>
      <c r="U49" s="250">
        <f t="shared" si="7"/>
        <v>7.4468085106382982E-3</v>
      </c>
      <c r="V49" s="1400"/>
      <c r="W49" s="1232"/>
      <c r="X49" s="1233" t="s">
        <v>2007</v>
      </c>
      <c r="Y49" s="1233" t="s">
        <v>2009</v>
      </c>
      <c r="Z49" s="1233"/>
      <c r="AA49" s="1233"/>
      <c r="AB49" s="1235">
        <v>2</v>
      </c>
      <c r="AC49" s="1233">
        <v>3</v>
      </c>
      <c r="AD49" s="1235"/>
      <c r="AE49" s="1235">
        <v>2</v>
      </c>
      <c r="AF49" s="1235"/>
      <c r="AG49" s="1233"/>
      <c r="AH49" s="1233"/>
      <c r="AI49" s="1233"/>
      <c r="AJ49" s="1233"/>
      <c r="AK49" s="1233"/>
      <c r="AL49" s="1234">
        <f t="shared" si="11"/>
        <v>7</v>
      </c>
      <c r="AM49" s="1400"/>
      <c r="AN49" s="1237"/>
      <c r="AO49" s="1237"/>
      <c r="AP49" s="1237"/>
      <c r="AQ49" s="1237"/>
      <c r="AR49" s="1237"/>
      <c r="AS49" s="1237"/>
      <c r="AT49" s="1237"/>
      <c r="AU49" s="1237"/>
      <c r="AV49" s="1237"/>
      <c r="AW49" s="1237"/>
      <c r="AX49" s="1237"/>
      <c r="AY49" s="1237"/>
      <c r="AZ49" s="1237"/>
      <c r="BA49" s="1237"/>
      <c r="BB49" s="1237"/>
      <c r="BC49" s="1237"/>
      <c r="BD49" s="1237"/>
      <c r="BE49" s="1237"/>
      <c r="BF49" s="1237"/>
      <c r="BG49" s="1237"/>
      <c r="BH49" s="1237"/>
      <c r="BI49" s="1237"/>
      <c r="BJ49" s="1237"/>
      <c r="BK49" s="1237"/>
      <c r="BL49" s="1237"/>
      <c r="BM49" s="1237"/>
      <c r="BN49" s="1237"/>
      <c r="BO49" s="1237"/>
      <c r="BP49" s="1237"/>
      <c r="BQ49" s="1237"/>
      <c r="BR49" s="1237"/>
      <c r="BS49" s="1237"/>
      <c r="BT49" s="1237"/>
      <c r="BU49" s="1237"/>
      <c r="BV49" s="1237"/>
      <c r="BW49" s="1237"/>
      <c r="BX49" s="1237"/>
      <c r="BY49" s="1237"/>
      <c r="BZ49" s="1237"/>
      <c r="CA49" s="1237"/>
      <c r="CB49" s="1237"/>
      <c r="CC49" s="1237"/>
      <c r="CD49" s="1237"/>
      <c r="CE49" s="1237"/>
      <c r="CF49" s="1237"/>
      <c r="CG49" s="1237"/>
      <c r="CH49" s="1237"/>
      <c r="CI49" s="1237"/>
      <c r="CJ49" s="1239">
        <f t="shared" si="10"/>
        <v>0</v>
      </c>
    </row>
    <row r="50" spans="4:88" hidden="1">
      <c r="D50" s="1223">
        <v>9</v>
      </c>
      <c r="E50" s="1223" t="s">
        <v>2010</v>
      </c>
      <c r="F50" s="1229" t="s">
        <v>2011</v>
      </c>
      <c r="G50" s="1223" t="s">
        <v>1413</v>
      </c>
      <c r="H50" s="1223" t="s">
        <v>2012</v>
      </c>
      <c r="I50" s="1223">
        <v>1970</v>
      </c>
      <c r="J50" s="1223">
        <v>1751</v>
      </c>
      <c r="K50" s="1223">
        <v>1751</v>
      </c>
      <c r="L50" s="1228">
        <f t="shared" si="8"/>
        <v>0.8888324873096447</v>
      </c>
      <c r="M50" s="1223">
        <v>1751</v>
      </c>
      <c r="N50" s="1223">
        <v>1751</v>
      </c>
      <c r="O50" s="1244">
        <v>1730</v>
      </c>
      <c r="P50" s="1223">
        <v>4</v>
      </c>
      <c r="Q50" s="1223">
        <f t="shared" si="9"/>
        <v>17</v>
      </c>
      <c r="R50" s="1223"/>
      <c r="S50" s="1225">
        <f t="shared" si="5"/>
        <v>17</v>
      </c>
      <c r="T50" s="1240">
        <f t="shared" si="6"/>
        <v>0.97087378640776689</v>
      </c>
      <c r="U50" s="250">
        <f t="shared" si="7"/>
        <v>9.7087378640776691E-3</v>
      </c>
      <c r="V50" s="1400"/>
      <c r="W50" s="1232"/>
      <c r="X50" s="1233" t="s">
        <v>2010</v>
      </c>
      <c r="Y50" s="1233" t="s">
        <v>2012</v>
      </c>
      <c r="Z50" s="1233">
        <v>1</v>
      </c>
      <c r="AA50" s="1233"/>
      <c r="AB50" s="1235">
        <v>4</v>
      </c>
      <c r="AC50" s="1233"/>
      <c r="AD50" s="1235">
        <v>4</v>
      </c>
      <c r="AE50" s="1235">
        <v>3</v>
      </c>
      <c r="AF50" s="1235">
        <v>5</v>
      </c>
      <c r="AG50" s="1233"/>
      <c r="AH50" s="1233"/>
      <c r="AI50" s="1233"/>
      <c r="AJ50" s="1233"/>
      <c r="AK50" s="1233"/>
      <c r="AL50" s="1234">
        <f t="shared" si="11"/>
        <v>17</v>
      </c>
      <c r="AM50" s="1400"/>
      <c r="AN50" s="1237"/>
      <c r="AO50" s="1237"/>
      <c r="AP50" s="1237"/>
      <c r="AQ50" s="1237"/>
      <c r="AR50" s="1237"/>
      <c r="AS50" s="1237"/>
      <c r="AT50" s="1237"/>
      <c r="AU50" s="1237"/>
      <c r="AV50" s="1237"/>
      <c r="AW50" s="1237"/>
      <c r="AX50" s="1237"/>
      <c r="AY50" s="1237"/>
      <c r="AZ50" s="1237"/>
      <c r="BA50" s="1237"/>
      <c r="BB50" s="1237"/>
      <c r="BC50" s="1237"/>
      <c r="BD50" s="1237"/>
      <c r="BE50" s="1237"/>
      <c r="BF50" s="1237"/>
      <c r="BG50" s="1237"/>
      <c r="BH50" s="1237"/>
      <c r="BI50" s="1237"/>
      <c r="BJ50" s="1237"/>
      <c r="BK50" s="1237"/>
      <c r="BL50" s="1237"/>
      <c r="BM50" s="1237"/>
      <c r="BN50" s="1237"/>
      <c r="BO50" s="1237"/>
      <c r="BP50" s="1237"/>
      <c r="BQ50" s="1237"/>
      <c r="BR50" s="1237"/>
      <c r="BS50" s="1237"/>
      <c r="BT50" s="1237"/>
      <c r="BU50" s="1237"/>
      <c r="BV50" s="1237"/>
      <c r="BW50" s="1237"/>
      <c r="BX50" s="1237"/>
      <c r="BY50" s="1237"/>
      <c r="BZ50" s="1237"/>
      <c r="CA50" s="1237"/>
      <c r="CB50" s="1237"/>
      <c r="CC50" s="1237"/>
      <c r="CD50" s="1237"/>
      <c r="CE50" s="1237"/>
      <c r="CF50" s="1237"/>
      <c r="CG50" s="1237"/>
      <c r="CH50" s="1237"/>
      <c r="CI50" s="1237"/>
      <c r="CJ50" s="1239">
        <f t="shared" si="10"/>
        <v>0</v>
      </c>
    </row>
    <row r="51" spans="4:88" hidden="1">
      <c r="D51" s="1223">
        <v>5</v>
      </c>
      <c r="E51" s="1223" t="s">
        <v>2019</v>
      </c>
      <c r="F51" s="1229" t="s">
        <v>2020</v>
      </c>
      <c r="G51" s="1223" t="s">
        <v>1529</v>
      </c>
      <c r="H51" s="1223" t="s">
        <v>2021</v>
      </c>
      <c r="I51" s="1223">
        <v>750</v>
      </c>
      <c r="J51" s="1223">
        <v>784</v>
      </c>
      <c r="K51" s="1223">
        <v>784</v>
      </c>
      <c r="L51" s="1228">
        <f t="shared" si="8"/>
        <v>1.0453333333333332</v>
      </c>
      <c r="M51" s="1223">
        <v>784</v>
      </c>
      <c r="N51" s="1223">
        <v>784</v>
      </c>
      <c r="O51" s="1244">
        <v>678</v>
      </c>
      <c r="P51" s="1223">
        <v>2</v>
      </c>
      <c r="Q51" s="1223">
        <f t="shared" si="9"/>
        <v>104</v>
      </c>
      <c r="R51" s="1223"/>
      <c r="S51" s="1225">
        <f t="shared" si="5"/>
        <v>104</v>
      </c>
      <c r="T51" s="1240">
        <f t="shared" si="6"/>
        <v>13.26530612244898</v>
      </c>
      <c r="U51" s="250">
        <f t="shared" si="7"/>
        <v>0.1326530612244898</v>
      </c>
      <c r="V51" s="1400"/>
      <c r="W51" s="1232"/>
      <c r="X51" s="1233" t="s">
        <v>2019</v>
      </c>
      <c r="Y51" s="1233" t="s">
        <v>2021</v>
      </c>
      <c r="Z51" s="1233"/>
      <c r="AA51" s="1233">
        <v>15</v>
      </c>
      <c r="AB51" s="1235">
        <v>1</v>
      </c>
      <c r="AC51" s="1233">
        <v>75</v>
      </c>
      <c r="AD51" s="1235"/>
      <c r="AE51" s="1235"/>
      <c r="AF51" s="1235">
        <v>4</v>
      </c>
      <c r="AG51" s="1233"/>
      <c r="AH51" s="1233"/>
      <c r="AI51" s="1233"/>
      <c r="AJ51" s="1233">
        <v>9</v>
      </c>
      <c r="AK51" s="1233"/>
      <c r="AL51" s="1234">
        <f t="shared" si="11"/>
        <v>104</v>
      </c>
      <c r="AM51" s="1400"/>
      <c r="AN51" s="1237"/>
      <c r="AO51" s="1237"/>
      <c r="AP51" s="1237"/>
      <c r="AQ51" s="1237"/>
      <c r="AR51" s="1237"/>
      <c r="AS51" s="1237"/>
      <c r="AT51" s="1237"/>
      <c r="AU51" s="1237"/>
      <c r="AV51" s="1237"/>
      <c r="AW51" s="1237"/>
      <c r="AX51" s="1237"/>
      <c r="AY51" s="1237"/>
      <c r="AZ51" s="1237"/>
      <c r="BA51" s="1237"/>
      <c r="BB51" s="1237"/>
      <c r="BC51" s="1237"/>
      <c r="BD51" s="1237"/>
      <c r="BE51" s="1237"/>
      <c r="BF51" s="1237"/>
      <c r="BG51" s="1237"/>
      <c r="BH51" s="1237"/>
      <c r="BI51" s="1237"/>
      <c r="BJ51" s="1237"/>
      <c r="BK51" s="1237"/>
      <c r="BL51" s="1237"/>
      <c r="BM51" s="1237"/>
      <c r="BN51" s="1237"/>
      <c r="BO51" s="1237"/>
      <c r="BP51" s="1237"/>
      <c r="BQ51" s="1237"/>
      <c r="BR51" s="1237"/>
      <c r="BS51" s="1237"/>
      <c r="BT51" s="1237"/>
      <c r="BU51" s="1237"/>
      <c r="BV51" s="1237"/>
      <c r="BW51" s="1237"/>
      <c r="BX51" s="1237"/>
      <c r="BY51" s="1237"/>
      <c r="BZ51" s="1237"/>
      <c r="CA51" s="1237"/>
      <c r="CB51" s="1237"/>
      <c r="CC51" s="1237"/>
      <c r="CD51" s="1237"/>
      <c r="CE51" s="1237"/>
      <c r="CF51" s="1237"/>
      <c r="CG51" s="1237"/>
      <c r="CH51" s="1237"/>
      <c r="CI51" s="1237"/>
      <c r="CJ51" s="1239">
        <f t="shared" si="10"/>
        <v>0</v>
      </c>
    </row>
    <row r="52" spans="4:88" hidden="1">
      <c r="D52" s="1223">
        <v>6</v>
      </c>
      <c r="E52" s="1223" t="s">
        <v>1913</v>
      </c>
      <c r="F52" s="1223" t="s">
        <v>1924</v>
      </c>
      <c r="G52" s="1223" t="s">
        <v>1529</v>
      </c>
      <c r="H52" s="1223" t="s">
        <v>1932</v>
      </c>
      <c r="I52" s="1223">
        <v>300</v>
      </c>
      <c r="J52" s="1223">
        <v>298</v>
      </c>
      <c r="K52" s="1223">
        <v>298</v>
      </c>
      <c r="L52" s="1228">
        <f t="shared" si="8"/>
        <v>0.99333333333333329</v>
      </c>
      <c r="M52" s="1223">
        <v>298</v>
      </c>
      <c r="N52" s="1223">
        <v>298</v>
      </c>
      <c r="O52" s="1244">
        <v>291</v>
      </c>
      <c r="P52" s="1223">
        <v>2</v>
      </c>
      <c r="Q52" s="1223">
        <f t="shared" si="9"/>
        <v>5</v>
      </c>
      <c r="R52" s="1223">
        <v>5</v>
      </c>
      <c r="S52" s="1225">
        <f t="shared" si="5"/>
        <v>0</v>
      </c>
      <c r="T52" s="1240">
        <f t="shared" si="6"/>
        <v>1.6778523489932886</v>
      </c>
      <c r="U52" s="250">
        <f t="shared" si="7"/>
        <v>0</v>
      </c>
      <c r="V52" s="1400"/>
      <c r="W52" s="1232"/>
      <c r="X52" s="1233"/>
      <c r="Y52" s="1233"/>
      <c r="Z52" s="1233"/>
      <c r="AA52" s="1233"/>
      <c r="AB52" s="1235"/>
      <c r="AC52" s="1233"/>
      <c r="AD52" s="1235"/>
      <c r="AE52" s="1235"/>
      <c r="AF52" s="1235"/>
      <c r="AG52" s="1233"/>
      <c r="AH52" s="1233"/>
      <c r="AI52" s="1233"/>
      <c r="AJ52" s="1233"/>
      <c r="AK52" s="1233"/>
      <c r="AL52" s="1234">
        <f t="shared" si="11"/>
        <v>0</v>
      </c>
      <c r="AM52" s="1400"/>
      <c r="AN52" s="1237"/>
      <c r="AO52" s="1223" t="s">
        <v>1913</v>
      </c>
      <c r="AP52" s="1223" t="s">
        <v>1932</v>
      </c>
      <c r="AQ52" s="1237"/>
      <c r="AR52" s="1237"/>
      <c r="AS52" s="1237"/>
      <c r="AT52" s="1237"/>
      <c r="AU52" s="1237"/>
      <c r="AV52" s="1237"/>
      <c r="AW52" s="1237"/>
      <c r="AX52" s="1237"/>
      <c r="AY52" s="1237"/>
      <c r="AZ52" s="1237"/>
      <c r="BA52" s="1237"/>
      <c r="BB52" s="1237"/>
      <c r="BC52" s="1237"/>
      <c r="BD52" s="1237"/>
      <c r="BE52" s="1237"/>
      <c r="BF52" s="1237"/>
      <c r="BG52" s="1237"/>
      <c r="BH52" s="1237"/>
      <c r="BI52" s="1237"/>
      <c r="BJ52" s="1237">
        <v>1</v>
      </c>
      <c r="BK52" s="1237"/>
      <c r="BL52" s="1237">
        <v>1</v>
      </c>
      <c r="BM52" s="1237">
        <v>1</v>
      </c>
      <c r="BN52" s="1237">
        <v>1</v>
      </c>
      <c r="BO52" s="1237">
        <v>1</v>
      </c>
      <c r="BP52" s="1237"/>
      <c r="BQ52" s="1237"/>
      <c r="BR52" s="1237"/>
      <c r="BS52" s="1237"/>
      <c r="BT52" s="1237"/>
      <c r="BU52" s="1237"/>
      <c r="BV52" s="1237"/>
      <c r="BW52" s="1237"/>
      <c r="BX52" s="1237"/>
      <c r="BY52" s="1237"/>
      <c r="BZ52" s="1237"/>
      <c r="CA52" s="1237"/>
      <c r="CB52" s="1237"/>
      <c r="CC52" s="1237"/>
      <c r="CD52" s="1237"/>
      <c r="CE52" s="1237"/>
      <c r="CF52" s="1237"/>
      <c r="CG52" s="1237"/>
      <c r="CH52" s="1237"/>
      <c r="CI52" s="1237"/>
      <c r="CJ52" s="1239">
        <f t="shared" si="10"/>
        <v>5</v>
      </c>
    </row>
    <row r="53" spans="4:88" hidden="1">
      <c r="D53" s="1223">
        <v>5</v>
      </c>
      <c r="E53" s="1223" t="s">
        <v>1918</v>
      </c>
      <c r="F53" s="1223" t="s">
        <v>1928</v>
      </c>
      <c r="G53" s="1223" t="s">
        <v>1529</v>
      </c>
      <c r="H53" s="1223" t="s">
        <v>1936</v>
      </c>
      <c r="I53" s="1223">
        <v>842</v>
      </c>
      <c r="J53" s="1223">
        <v>768</v>
      </c>
      <c r="K53" s="1223">
        <v>768</v>
      </c>
      <c r="L53" s="1228">
        <f t="shared" si="8"/>
        <v>0.91211401425178151</v>
      </c>
      <c r="M53" s="1223">
        <v>768</v>
      </c>
      <c r="N53" s="1223">
        <v>768</v>
      </c>
      <c r="O53" s="1244">
        <v>748</v>
      </c>
      <c r="P53" s="1223">
        <v>2</v>
      </c>
      <c r="Q53" s="1223">
        <f t="shared" si="9"/>
        <v>18</v>
      </c>
      <c r="R53" s="1223"/>
      <c r="S53" s="1225">
        <f t="shared" si="5"/>
        <v>18</v>
      </c>
      <c r="T53" s="1240">
        <f t="shared" si="6"/>
        <v>2.34375</v>
      </c>
      <c r="U53" s="250">
        <f t="shared" si="7"/>
        <v>2.34375E-2</v>
      </c>
      <c r="V53" s="1400"/>
      <c r="W53" s="1232"/>
      <c r="X53" s="1233" t="s">
        <v>1918</v>
      </c>
      <c r="Y53" s="1233" t="s">
        <v>1936</v>
      </c>
      <c r="Z53" s="1233"/>
      <c r="AA53" s="1233"/>
      <c r="AB53" s="1235">
        <v>5</v>
      </c>
      <c r="AC53" s="1233">
        <v>7</v>
      </c>
      <c r="AD53" s="1235"/>
      <c r="AE53" s="1235"/>
      <c r="AF53" s="1235">
        <v>6</v>
      </c>
      <c r="AG53" s="1233"/>
      <c r="AH53" s="1233"/>
      <c r="AI53" s="1233"/>
      <c r="AJ53" s="1233"/>
      <c r="AK53" s="1233"/>
      <c r="AL53" s="1234">
        <f t="shared" si="11"/>
        <v>18</v>
      </c>
      <c r="AM53" s="1400"/>
      <c r="AN53" s="1237"/>
      <c r="AO53" s="1237"/>
      <c r="AP53" s="1237"/>
      <c r="AQ53" s="1237"/>
      <c r="AR53" s="1237"/>
      <c r="AS53" s="1237"/>
      <c r="AT53" s="1237"/>
      <c r="AU53" s="1237"/>
      <c r="AV53" s="1237"/>
      <c r="AW53" s="1237"/>
      <c r="AX53" s="1237"/>
      <c r="AY53" s="1237"/>
      <c r="AZ53" s="1237"/>
      <c r="BA53" s="1237"/>
      <c r="BB53" s="1237"/>
      <c r="BC53" s="1237"/>
      <c r="BD53" s="1237"/>
      <c r="BE53" s="1237"/>
      <c r="BF53" s="1237"/>
      <c r="BG53" s="1237"/>
      <c r="BH53" s="1237"/>
      <c r="BI53" s="1237"/>
      <c r="BJ53" s="1237"/>
      <c r="BK53" s="1237"/>
      <c r="BL53" s="1237"/>
      <c r="BM53" s="1237"/>
      <c r="BN53" s="1237"/>
      <c r="BO53" s="1237"/>
      <c r="BP53" s="1237"/>
      <c r="BQ53" s="1237"/>
      <c r="BR53" s="1237"/>
      <c r="BS53" s="1237"/>
      <c r="BT53" s="1237"/>
      <c r="BU53" s="1237"/>
      <c r="BV53" s="1237"/>
      <c r="BW53" s="1237"/>
      <c r="BX53" s="1237"/>
      <c r="BY53" s="1237"/>
      <c r="BZ53" s="1237"/>
      <c r="CA53" s="1237"/>
      <c r="CB53" s="1237"/>
      <c r="CC53" s="1237"/>
      <c r="CD53" s="1237"/>
      <c r="CE53" s="1237"/>
      <c r="CF53" s="1237"/>
      <c r="CG53" s="1237"/>
      <c r="CH53" s="1237"/>
      <c r="CI53" s="1237"/>
      <c r="CJ53" s="1239">
        <f t="shared" si="10"/>
        <v>0</v>
      </c>
    </row>
    <row r="54" spans="4:88" hidden="1">
      <c r="D54" s="1223">
        <v>5</v>
      </c>
      <c r="E54" s="1223" t="s">
        <v>2070</v>
      </c>
      <c r="F54" s="1229" t="s">
        <v>2071</v>
      </c>
      <c r="G54" s="1223" t="s">
        <v>1529</v>
      </c>
      <c r="H54" s="1223" t="s">
        <v>2072</v>
      </c>
      <c r="I54" s="1223">
        <v>1099</v>
      </c>
      <c r="J54" s="1223">
        <v>1141</v>
      </c>
      <c r="K54" s="1223">
        <v>1141</v>
      </c>
      <c r="L54" s="1228">
        <f t="shared" si="8"/>
        <v>1.0382165605095541</v>
      </c>
      <c r="M54" s="1223">
        <v>1141</v>
      </c>
      <c r="N54" s="1223">
        <v>1141</v>
      </c>
      <c r="O54" s="1244"/>
      <c r="P54" s="1223"/>
      <c r="Q54" s="1223">
        <f t="shared" si="9"/>
        <v>1141</v>
      </c>
      <c r="R54" s="1223"/>
      <c r="S54" s="1225">
        <f t="shared" si="5"/>
        <v>1141</v>
      </c>
      <c r="T54" s="1240">
        <f t="shared" si="6"/>
        <v>100</v>
      </c>
      <c r="U54" s="250">
        <f t="shared" si="7"/>
        <v>1</v>
      </c>
      <c r="V54" s="1400"/>
      <c r="W54" s="1232"/>
      <c r="X54" s="1233"/>
      <c r="Y54" s="1233"/>
      <c r="Z54" s="1233"/>
      <c r="AA54" s="1233"/>
      <c r="AB54" s="1235"/>
      <c r="AC54" s="1233"/>
      <c r="AD54" s="1235"/>
      <c r="AE54" s="1235"/>
      <c r="AF54" s="1235"/>
      <c r="AG54" s="1233"/>
      <c r="AH54" s="1233"/>
      <c r="AI54" s="1233"/>
      <c r="AJ54" s="1233"/>
      <c r="AK54" s="1233"/>
      <c r="AL54" s="1234">
        <f t="shared" si="11"/>
        <v>0</v>
      </c>
      <c r="AM54" s="1400"/>
      <c r="AN54" s="1237"/>
      <c r="AO54" s="1237"/>
      <c r="AP54" s="1237"/>
      <c r="AQ54" s="1237"/>
      <c r="AR54" s="1237"/>
      <c r="AS54" s="1237"/>
      <c r="AT54" s="1237"/>
      <c r="AU54" s="1237"/>
      <c r="AV54" s="1237"/>
      <c r="AW54" s="1237"/>
      <c r="AX54" s="1237"/>
      <c r="AY54" s="1237"/>
      <c r="AZ54" s="1237"/>
      <c r="BA54" s="1237"/>
      <c r="BB54" s="1237"/>
      <c r="BC54" s="1237"/>
      <c r="BD54" s="1237"/>
      <c r="BE54" s="1237"/>
      <c r="BF54" s="1237"/>
      <c r="BG54" s="1237"/>
      <c r="BH54" s="1237"/>
      <c r="BI54" s="1237"/>
      <c r="BJ54" s="1237"/>
      <c r="BK54" s="1237"/>
      <c r="BL54" s="1237"/>
      <c r="BM54" s="1237"/>
      <c r="BN54" s="1237"/>
      <c r="BO54" s="1237"/>
      <c r="BP54" s="1237"/>
      <c r="BQ54" s="1237"/>
      <c r="BR54" s="1237"/>
      <c r="BS54" s="1237"/>
      <c r="BT54" s="1237"/>
      <c r="BU54" s="1237"/>
      <c r="BV54" s="1237"/>
      <c r="BW54" s="1237"/>
      <c r="BX54" s="1237"/>
      <c r="BY54" s="1237"/>
      <c r="BZ54" s="1237"/>
      <c r="CA54" s="1237"/>
      <c r="CB54" s="1237"/>
      <c r="CC54" s="1237"/>
      <c r="CD54" s="1237"/>
      <c r="CE54" s="1237"/>
      <c r="CF54" s="1237"/>
      <c r="CG54" s="1237"/>
      <c r="CH54" s="1237"/>
      <c r="CI54" s="1237"/>
      <c r="CJ54" s="1239">
        <f t="shared" si="10"/>
        <v>0</v>
      </c>
    </row>
    <row r="55" spans="4:88" hidden="1">
      <c r="D55" s="1223">
        <v>5</v>
      </c>
      <c r="E55" s="1223" t="s">
        <v>1969</v>
      </c>
      <c r="F55" s="1223" t="s">
        <v>1979</v>
      </c>
      <c r="G55" s="1223" t="s">
        <v>1529</v>
      </c>
      <c r="H55" s="1223" t="s">
        <v>1982</v>
      </c>
      <c r="I55" s="1223">
        <v>3500</v>
      </c>
      <c r="J55" s="1223">
        <v>3337</v>
      </c>
      <c r="K55" s="1223">
        <v>3337</v>
      </c>
      <c r="L55" s="1228">
        <f t="shared" si="8"/>
        <v>0.9534285714285714</v>
      </c>
      <c r="M55" s="1223">
        <v>3337</v>
      </c>
      <c r="N55" s="1223">
        <v>3337</v>
      </c>
      <c r="O55" s="1244">
        <v>3318</v>
      </c>
      <c r="P55" s="1223">
        <v>2</v>
      </c>
      <c r="Q55" s="1223">
        <f t="shared" si="9"/>
        <v>17</v>
      </c>
      <c r="R55" s="1223">
        <v>0</v>
      </c>
      <c r="S55" s="1225">
        <f t="shared" si="5"/>
        <v>17</v>
      </c>
      <c r="T55" s="1240">
        <f t="shared" si="6"/>
        <v>0.50943961642193591</v>
      </c>
      <c r="U55" s="250">
        <f t="shared" si="7"/>
        <v>5.0943961642193588E-3</v>
      </c>
      <c r="V55" s="1400"/>
      <c r="W55" s="1232"/>
      <c r="X55" s="1233" t="s">
        <v>1969</v>
      </c>
      <c r="Y55" s="1233" t="s">
        <v>1982</v>
      </c>
      <c r="Z55" s="1233">
        <v>4</v>
      </c>
      <c r="AA55" s="1233"/>
      <c r="AB55" s="1235">
        <v>8</v>
      </c>
      <c r="AC55" s="1233"/>
      <c r="AD55" s="1235">
        <v>2</v>
      </c>
      <c r="AE55" s="1235"/>
      <c r="AF55" s="1235">
        <v>3</v>
      </c>
      <c r="AG55" s="1233"/>
      <c r="AH55" s="1233"/>
      <c r="AI55" s="1233"/>
      <c r="AJ55" s="1233"/>
      <c r="AK55" s="1233"/>
      <c r="AL55" s="1234">
        <f t="shared" si="11"/>
        <v>17</v>
      </c>
      <c r="AM55" s="1400"/>
      <c r="AN55" s="1237"/>
      <c r="AO55" s="1237"/>
      <c r="AP55" s="1237"/>
      <c r="AQ55" s="1237"/>
      <c r="AR55" s="1237"/>
      <c r="AS55" s="1237"/>
      <c r="AT55" s="1237"/>
      <c r="AU55" s="1237"/>
      <c r="AV55" s="1237"/>
      <c r="AW55" s="1237"/>
      <c r="AX55" s="1237"/>
      <c r="AY55" s="1237"/>
      <c r="AZ55" s="1237"/>
      <c r="BA55" s="1237"/>
      <c r="BB55" s="1237"/>
      <c r="BC55" s="1237"/>
      <c r="BD55" s="1237"/>
      <c r="BE55" s="1237"/>
      <c r="BF55" s="1237"/>
      <c r="BG55" s="1237"/>
      <c r="BH55" s="1237"/>
      <c r="BI55" s="1237"/>
      <c r="BJ55" s="1237"/>
      <c r="BK55" s="1237"/>
      <c r="BL55" s="1237"/>
      <c r="BM55" s="1237"/>
      <c r="BN55" s="1237"/>
      <c r="BO55" s="1237"/>
      <c r="BP55" s="1237"/>
      <c r="BQ55" s="1237"/>
      <c r="BR55" s="1237"/>
      <c r="BS55" s="1237"/>
      <c r="BT55" s="1237"/>
      <c r="BU55" s="1237"/>
      <c r="BV55" s="1237"/>
      <c r="BW55" s="1237"/>
      <c r="BX55" s="1237"/>
      <c r="BY55" s="1237"/>
      <c r="BZ55" s="1237"/>
      <c r="CA55" s="1237"/>
      <c r="CB55" s="1237"/>
      <c r="CC55" s="1237"/>
      <c r="CD55" s="1237"/>
      <c r="CE55" s="1237"/>
      <c r="CF55" s="1237"/>
      <c r="CG55" s="1237"/>
      <c r="CH55" s="1237"/>
      <c r="CI55" s="1237"/>
      <c r="CJ55" s="1239">
        <f t="shared" si="10"/>
        <v>0</v>
      </c>
    </row>
    <row r="56" spans="4:88" hidden="1">
      <c r="D56" s="1223">
        <v>6</v>
      </c>
      <c r="E56" s="1223" t="s">
        <v>1910</v>
      </c>
      <c r="F56" s="1223" t="s">
        <v>1922</v>
      </c>
      <c r="G56" s="1223" t="s">
        <v>1529</v>
      </c>
      <c r="H56" s="1223" t="s">
        <v>1930</v>
      </c>
      <c r="I56" s="1223">
        <v>372</v>
      </c>
      <c r="J56" s="1223">
        <v>350</v>
      </c>
      <c r="K56" s="1223">
        <v>350</v>
      </c>
      <c r="L56" s="1228">
        <f t="shared" si="8"/>
        <v>0.94086021505376349</v>
      </c>
      <c r="M56" s="1223">
        <v>350</v>
      </c>
      <c r="N56" s="1223">
        <v>350</v>
      </c>
      <c r="O56" s="1244">
        <v>343</v>
      </c>
      <c r="P56" s="1223">
        <v>2</v>
      </c>
      <c r="Q56" s="1223">
        <f t="shared" si="9"/>
        <v>5</v>
      </c>
      <c r="R56" s="1223">
        <v>0</v>
      </c>
      <c r="S56" s="1225">
        <f t="shared" si="5"/>
        <v>5</v>
      </c>
      <c r="T56" s="1240">
        <f t="shared" si="6"/>
        <v>1.4285714285714286</v>
      </c>
      <c r="U56" s="250">
        <f t="shared" si="7"/>
        <v>1.4285714285714285E-2</v>
      </c>
      <c r="V56" s="1400"/>
      <c r="W56" s="1232"/>
      <c r="X56" s="1233" t="s">
        <v>1910</v>
      </c>
      <c r="Y56" s="1233" t="s">
        <v>1930</v>
      </c>
      <c r="Z56" s="1233"/>
      <c r="AA56" s="1233"/>
      <c r="AB56" s="1235"/>
      <c r="AC56" s="1233"/>
      <c r="AD56" s="1235"/>
      <c r="AE56" s="1235"/>
      <c r="AF56" s="1235">
        <v>5</v>
      </c>
      <c r="AG56" s="1233"/>
      <c r="AH56" s="1233"/>
      <c r="AI56" s="1233"/>
      <c r="AJ56" s="1233"/>
      <c r="AK56" s="1233"/>
      <c r="AL56" s="1234">
        <f t="shared" si="11"/>
        <v>5</v>
      </c>
      <c r="AM56" s="1400"/>
      <c r="AN56" s="1237"/>
      <c r="AO56" s="1237"/>
      <c r="AP56" s="1237"/>
      <c r="AQ56" s="1237"/>
      <c r="AR56" s="1237"/>
      <c r="AS56" s="1237"/>
      <c r="AT56" s="1237"/>
      <c r="AU56" s="1237"/>
      <c r="AV56" s="1237"/>
      <c r="AW56" s="1237"/>
      <c r="AX56" s="1237"/>
      <c r="AY56" s="1237"/>
      <c r="AZ56" s="1237"/>
      <c r="BA56" s="1237"/>
      <c r="BB56" s="1237"/>
      <c r="BC56" s="1237"/>
      <c r="BD56" s="1237"/>
      <c r="BE56" s="1237"/>
      <c r="BF56" s="1237"/>
      <c r="BG56" s="1237"/>
      <c r="BH56" s="1237"/>
      <c r="BI56" s="1237"/>
      <c r="BJ56" s="1237"/>
      <c r="BK56" s="1237"/>
      <c r="BL56" s="1237"/>
      <c r="BM56" s="1237"/>
      <c r="BN56" s="1237"/>
      <c r="BO56" s="1237"/>
      <c r="BP56" s="1237"/>
      <c r="BQ56" s="1237"/>
      <c r="BR56" s="1237"/>
      <c r="BS56" s="1237"/>
      <c r="BT56" s="1237"/>
      <c r="BU56" s="1237"/>
      <c r="BV56" s="1237"/>
      <c r="BW56" s="1237"/>
      <c r="BX56" s="1237"/>
      <c r="BY56" s="1237"/>
      <c r="BZ56" s="1237"/>
      <c r="CA56" s="1237"/>
      <c r="CB56" s="1237"/>
      <c r="CC56" s="1237"/>
      <c r="CD56" s="1237"/>
      <c r="CE56" s="1237"/>
      <c r="CF56" s="1237"/>
      <c r="CG56" s="1237"/>
      <c r="CH56" s="1237"/>
      <c r="CI56" s="1237"/>
      <c r="CJ56" s="1239">
        <f t="shared" si="10"/>
        <v>0</v>
      </c>
    </row>
    <row r="57" spans="4:88" hidden="1">
      <c r="D57" s="1223">
        <v>5</v>
      </c>
      <c r="E57" s="1223" t="s">
        <v>2092</v>
      </c>
      <c r="F57" s="1229" t="s">
        <v>2071</v>
      </c>
      <c r="G57" s="1223" t="s">
        <v>1529</v>
      </c>
      <c r="H57" s="1223" t="s">
        <v>2093</v>
      </c>
      <c r="I57" s="1223">
        <v>1779</v>
      </c>
      <c r="J57" s="1223">
        <v>1848</v>
      </c>
      <c r="K57" s="1223">
        <v>1848</v>
      </c>
      <c r="L57" s="1228">
        <f t="shared" si="8"/>
        <v>1.0387858347386172</v>
      </c>
      <c r="M57" s="1223">
        <v>1848</v>
      </c>
      <c r="N57" s="1223">
        <v>1848</v>
      </c>
      <c r="O57" s="1244">
        <v>1780</v>
      </c>
      <c r="P57" s="1223">
        <v>2</v>
      </c>
      <c r="Q57" s="1223">
        <f t="shared" si="9"/>
        <v>66</v>
      </c>
      <c r="R57" s="1223">
        <v>8</v>
      </c>
      <c r="S57" s="1225">
        <f t="shared" si="5"/>
        <v>58</v>
      </c>
      <c r="T57" s="1240">
        <f t="shared" si="6"/>
        <v>3.5714285714285712</v>
      </c>
      <c r="U57" s="250">
        <f t="shared" si="7"/>
        <v>3.1385281385281384E-2</v>
      </c>
      <c r="V57" s="1400"/>
      <c r="W57" s="1232"/>
      <c r="X57" s="1233" t="s">
        <v>2092</v>
      </c>
      <c r="Y57" s="1233" t="s">
        <v>2093</v>
      </c>
      <c r="Z57" s="1233"/>
      <c r="AA57" s="1233">
        <v>3</v>
      </c>
      <c r="AB57" s="1235">
        <f>5+8</f>
        <v>13</v>
      </c>
      <c r="AC57" s="1233">
        <v>28</v>
      </c>
      <c r="AD57" s="1235"/>
      <c r="AE57" s="1235">
        <v>2</v>
      </c>
      <c r="AF57" s="1235">
        <v>5</v>
      </c>
      <c r="AG57" s="1233"/>
      <c r="AH57" s="1233"/>
      <c r="AI57" s="1233"/>
      <c r="AJ57" s="1233"/>
      <c r="AK57" s="1233"/>
      <c r="AL57" s="1234">
        <f t="shared" si="11"/>
        <v>51</v>
      </c>
      <c r="AM57" s="1400"/>
      <c r="AN57" s="1237"/>
      <c r="AO57" s="1237"/>
      <c r="AP57" s="1237"/>
      <c r="AQ57" s="1237"/>
      <c r="AR57" s="1237"/>
      <c r="AS57" s="1237"/>
      <c r="AT57" s="1237"/>
      <c r="AU57" s="1237"/>
      <c r="AV57" s="1237"/>
      <c r="AW57" s="1237"/>
      <c r="AX57" s="1237"/>
      <c r="AY57" s="1237"/>
      <c r="AZ57" s="1237"/>
      <c r="BA57" s="1237"/>
      <c r="BB57" s="1237"/>
      <c r="BC57" s="1237"/>
      <c r="BD57" s="1237"/>
      <c r="BE57" s="1237"/>
      <c r="BF57" s="1237"/>
      <c r="BG57" s="1237"/>
      <c r="BH57" s="1237"/>
      <c r="BI57" s="1237"/>
      <c r="BJ57" s="1237"/>
      <c r="BK57" s="1237"/>
      <c r="BL57" s="1237"/>
      <c r="BM57" s="1237"/>
      <c r="BN57" s="1237"/>
      <c r="BO57" s="1237"/>
      <c r="BP57" s="1237"/>
      <c r="BQ57" s="1237"/>
      <c r="BR57" s="1237"/>
      <c r="BS57" s="1237"/>
      <c r="BT57" s="1237"/>
      <c r="BU57" s="1237"/>
      <c r="BV57" s="1237"/>
      <c r="BW57" s="1237"/>
      <c r="BX57" s="1237"/>
      <c r="BY57" s="1237"/>
      <c r="BZ57" s="1237"/>
      <c r="CA57" s="1237"/>
      <c r="CB57" s="1237"/>
      <c r="CC57" s="1237"/>
      <c r="CD57" s="1237"/>
      <c r="CE57" s="1237"/>
      <c r="CF57" s="1237"/>
      <c r="CG57" s="1237"/>
      <c r="CH57" s="1237"/>
      <c r="CI57" s="1237"/>
      <c r="CJ57" s="1239">
        <f t="shared" si="10"/>
        <v>0</v>
      </c>
    </row>
    <row r="58" spans="4:88">
      <c r="D58" s="1223">
        <v>3</v>
      </c>
      <c r="E58" s="1223" t="s">
        <v>2153</v>
      </c>
      <c r="F58" s="1229" t="s">
        <v>2154</v>
      </c>
      <c r="G58" s="1223" t="s">
        <v>1664</v>
      </c>
      <c r="H58" s="1223" t="s">
        <v>2155</v>
      </c>
      <c r="I58" s="1223">
        <v>300</v>
      </c>
      <c r="J58" s="1223">
        <v>330</v>
      </c>
      <c r="K58" s="1223">
        <v>330</v>
      </c>
      <c r="L58" s="1228">
        <f t="shared" si="8"/>
        <v>1.1000000000000001</v>
      </c>
      <c r="M58" s="1223">
        <v>330</v>
      </c>
      <c r="N58" s="1223">
        <v>330</v>
      </c>
      <c r="O58" s="1244">
        <v>316</v>
      </c>
      <c r="P58" s="1223">
        <v>3</v>
      </c>
      <c r="Q58" s="1223">
        <f t="shared" si="9"/>
        <v>11</v>
      </c>
      <c r="R58" s="1223">
        <v>0</v>
      </c>
      <c r="S58" s="1225">
        <f t="shared" si="5"/>
        <v>11</v>
      </c>
      <c r="T58" s="1240">
        <f t="shared" si="6"/>
        <v>3.3333333333333335</v>
      </c>
      <c r="U58" s="250">
        <f t="shared" si="7"/>
        <v>3.3333333333333333E-2</v>
      </c>
      <c r="V58" s="1400"/>
      <c r="W58" s="1232"/>
      <c r="X58" s="1233" t="s">
        <v>2153</v>
      </c>
      <c r="Y58" s="1233" t="s">
        <v>2155</v>
      </c>
      <c r="Z58" s="1233"/>
      <c r="AA58" s="1233"/>
      <c r="AB58" s="1235">
        <v>5</v>
      </c>
      <c r="AC58" s="1233">
        <v>3</v>
      </c>
      <c r="AD58" s="1235"/>
      <c r="AE58" s="1235">
        <v>3</v>
      </c>
      <c r="AF58" s="1235"/>
      <c r="AG58" s="1233"/>
      <c r="AH58" s="1233"/>
      <c r="AI58" s="1233"/>
      <c r="AJ58" s="1233"/>
      <c r="AK58" s="1233"/>
      <c r="AL58" s="1234">
        <f t="shared" si="11"/>
        <v>11</v>
      </c>
      <c r="AM58" s="1400"/>
      <c r="AN58" s="1237"/>
      <c r="AO58" s="1237"/>
      <c r="AP58" s="1237"/>
      <c r="AQ58" s="1237"/>
      <c r="AR58" s="1237"/>
      <c r="AS58" s="1237"/>
      <c r="AT58" s="1237"/>
      <c r="AU58" s="1237"/>
      <c r="AV58" s="1237"/>
      <c r="AW58" s="1237"/>
      <c r="AX58" s="1237"/>
      <c r="AY58" s="1237"/>
      <c r="AZ58" s="1237"/>
      <c r="BA58" s="1237"/>
      <c r="BB58" s="1237"/>
      <c r="BC58" s="1237"/>
      <c r="BD58" s="1237"/>
      <c r="BE58" s="1237"/>
      <c r="BF58" s="1237"/>
      <c r="BG58" s="1237"/>
      <c r="BH58" s="1237"/>
      <c r="BI58" s="1237"/>
      <c r="BJ58" s="1237"/>
      <c r="BK58" s="1237"/>
      <c r="BL58" s="1237"/>
      <c r="BM58" s="1237"/>
      <c r="BN58" s="1237"/>
      <c r="BO58" s="1237"/>
      <c r="BP58" s="1237"/>
      <c r="BQ58" s="1237"/>
      <c r="BR58" s="1237"/>
      <c r="BS58" s="1237"/>
      <c r="BT58" s="1237"/>
      <c r="BU58" s="1237"/>
      <c r="BV58" s="1237"/>
      <c r="BW58" s="1237"/>
      <c r="BX58" s="1237"/>
      <c r="BY58" s="1237"/>
      <c r="BZ58" s="1237"/>
      <c r="CA58" s="1237"/>
      <c r="CB58" s="1237"/>
      <c r="CC58" s="1237"/>
      <c r="CD58" s="1237"/>
      <c r="CE58" s="1237"/>
      <c r="CF58" s="1237"/>
      <c r="CG58" s="1237"/>
      <c r="CH58" s="1237"/>
      <c r="CI58" s="1237"/>
      <c r="CJ58" s="1239">
        <f t="shared" si="10"/>
        <v>0</v>
      </c>
    </row>
    <row r="59" spans="4:88">
      <c r="D59" s="1223">
        <v>3</v>
      </c>
      <c r="E59" s="1223" t="s">
        <v>2153</v>
      </c>
      <c r="F59" s="1229" t="s">
        <v>2154</v>
      </c>
      <c r="G59" s="1223" t="s">
        <v>1664</v>
      </c>
      <c r="H59" s="1223" t="s">
        <v>2156</v>
      </c>
      <c r="I59" s="1223">
        <v>300</v>
      </c>
      <c r="J59" s="1223">
        <v>324</v>
      </c>
      <c r="K59" s="1223">
        <v>324</v>
      </c>
      <c r="L59" s="1228">
        <f t="shared" si="8"/>
        <v>1.08</v>
      </c>
      <c r="M59" s="1223">
        <v>324</v>
      </c>
      <c r="N59" s="1223">
        <v>324</v>
      </c>
      <c r="O59" s="1244">
        <v>310</v>
      </c>
      <c r="P59" s="1223">
        <v>3</v>
      </c>
      <c r="Q59" s="1223">
        <f t="shared" si="9"/>
        <v>11</v>
      </c>
      <c r="R59" s="1223">
        <v>0</v>
      </c>
      <c r="S59" s="1225">
        <f t="shared" si="5"/>
        <v>11</v>
      </c>
      <c r="T59" s="1240">
        <f t="shared" si="6"/>
        <v>3.3950617283950617</v>
      </c>
      <c r="U59" s="250">
        <f t="shared" si="7"/>
        <v>3.3950617283950615E-2</v>
      </c>
      <c r="V59" s="1400"/>
      <c r="W59" s="1232"/>
      <c r="X59" s="1233" t="s">
        <v>2153</v>
      </c>
      <c r="Y59" s="1233" t="s">
        <v>2156</v>
      </c>
      <c r="Z59" s="1233"/>
      <c r="AA59" s="1233"/>
      <c r="AB59" s="1235">
        <v>3</v>
      </c>
      <c r="AC59" s="1233"/>
      <c r="AD59" s="1235">
        <v>1</v>
      </c>
      <c r="AE59" s="1235">
        <v>5</v>
      </c>
      <c r="AF59" s="1235">
        <v>2</v>
      </c>
      <c r="AG59" s="1233"/>
      <c r="AH59" s="1233"/>
      <c r="AI59" s="1233"/>
      <c r="AJ59" s="1233"/>
      <c r="AK59" s="1233"/>
      <c r="AL59" s="1234">
        <f t="shared" si="11"/>
        <v>11</v>
      </c>
      <c r="AM59" s="1400"/>
      <c r="AN59" s="1237"/>
      <c r="AO59" s="1237"/>
      <c r="AP59" s="1237"/>
      <c r="AQ59" s="1237"/>
      <c r="AR59" s="1237"/>
      <c r="AS59" s="1237"/>
      <c r="AT59" s="1237"/>
      <c r="AU59" s="1237"/>
      <c r="AV59" s="1237"/>
      <c r="AW59" s="1237"/>
      <c r="AX59" s="1237"/>
      <c r="AY59" s="1237"/>
      <c r="AZ59" s="1237"/>
      <c r="BA59" s="1237"/>
      <c r="BB59" s="1237"/>
      <c r="BC59" s="1237"/>
      <c r="BD59" s="1237"/>
      <c r="BE59" s="1237"/>
      <c r="BF59" s="1237"/>
      <c r="BG59" s="1237"/>
      <c r="BH59" s="1237"/>
      <c r="BI59" s="1237"/>
      <c r="BJ59" s="1237"/>
      <c r="BK59" s="1237"/>
      <c r="BL59" s="1237"/>
      <c r="BM59" s="1237"/>
      <c r="BN59" s="1237"/>
      <c r="BO59" s="1237"/>
      <c r="BP59" s="1237"/>
      <c r="BQ59" s="1237"/>
      <c r="BR59" s="1237"/>
      <c r="BS59" s="1237"/>
      <c r="BT59" s="1237"/>
      <c r="BU59" s="1237"/>
      <c r="BV59" s="1237"/>
      <c r="BW59" s="1237"/>
      <c r="BX59" s="1237"/>
      <c r="BY59" s="1237"/>
      <c r="BZ59" s="1237"/>
      <c r="CA59" s="1237"/>
      <c r="CB59" s="1237"/>
      <c r="CC59" s="1237"/>
      <c r="CD59" s="1237"/>
      <c r="CE59" s="1237"/>
      <c r="CF59" s="1237"/>
      <c r="CG59" s="1237"/>
      <c r="CH59" s="1237"/>
      <c r="CI59" s="1237"/>
      <c r="CJ59" s="1239">
        <f t="shared" si="10"/>
        <v>0</v>
      </c>
    </row>
    <row r="60" spans="4:88">
      <c r="D60" s="1223">
        <v>3</v>
      </c>
      <c r="E60" s="1223" t="s">
        <v>2153</v>
      </c>
      <c r="F60" s="1229" t="s">
        <v>2154</v>
      </c>
      <c r="G60" s="1223" t="s">
        <v>1664</v>
      </c>
      <c r="H60" s="1223" t="s">
        <v>2157</v>
      </c>
      <c r="I60" s="1223">
        <v>300</v>
      </c>
      <c r="J60" s="1223">
        <v>330</v>
      </c>
      <c r="K60" s="1223">
        <v>330</v>
      </c>
      <c r="L60" s="1228">
        <f t="shared" si="8"/>
        <v>1.1000000000000001</v>
      </c>
      <c r="M60" s="1223">
        <v>330</v>
      </c>
      <c r="N60" s="1223">
        <v>330</v>
      </c>
      <c r="O60" s="1244">
        <v>312</v>
      </c>
      <c r="P60" s="1223">
        <v>3</v>
      </c>
      <c r="Q60" s="1223">
        <f t="shared" si="9"/>
        <v>15</v>
      </c>
      <c r="R60" s="1223">
        <v>0</v>
      </c>
      <c r="S60" s="1225">
        <f t="shared" si="5"/>
        <v>15</v>
      </c>
      <c r="T60" s="1240">
        <f t="shared" si="6"/>
        <v>4.5454545454545459</v>
      </c>
      <c r="U60" s="250">
        <f t="shared" si="7"/>
        <v>4.5454545454545456E-2</v>
      </c>
      <c r="V60" s="1400"/>
      <c r="W60" s="1232"/>
      <c r="X60" s="1233" t="s">
        <v>2153</v>
      </c>
      <c r="Y60" s="1233" t="s">
        <v>2157</v>
      </c>
      <c r="Z60" s="1233">
        <v>1</v>
      </c>
      <c r="AA60" s="1233"/>
      <c r="AB60" s="1235">
        <v>2</v>
      </c>
      <c r="AC60" s="1233"/>
      <c r="AD60" s="1235">
        <v>2</v>
      </c>
      <c r="AE60" s="1235"/>
      <c r="AF60" s="1235">
        <v>10</v>
      </c>
      <c r="AG60" s="1233"/>
      <c r="AH60" s="1233"/>
      <c r="AI60" s="1233"/>
      <c r="AJ60" s="1233"/>
      <c r="AK60" s="1233"/>
      <c r="AL60" s="1234">
        <f t="shared" si="11"/>
        <v>15</v>
      </c>
      <c r="AM60" s="1400"/>
      <c r="AN60" s="1237"/>
      <c r="AO60" s="1237"/>
      <c r="AP60" s="1237"/>
      <c r="AQ60" s="1237"/>
      <c r="AR60" s="1237"/>
      <c r="AS60" s="1237"/>
      <c r="AT60" s="1237"/>
      <c r="AU60" s="1237"/>
      <c r="AV60" s="1237"/>
      <c r="AW60" s="1237"/>
      <c r="AX60" s="1237"/>
      <c r="AY60" s="1237"/>
      <c r="AZ60" s="1237"/>
      <c r="BA60" s="1237"/>
      <c r="BB60" s="1237"/>
      <c r="BC60" s="1237"/>
      <c r="BD60" s="1237"/>
      <c r="BE60" s="1237"/>
      <c r="BF60" s="1237"/>
      <c r="BG60" s="1237"/>
      <c r="BH60" s="1237"/>
      <c r="BI60" s="1237"/>
      <c r="BJ60" s="1237"/>
      <c r="BK60" s="1237"/>
      <c r="BL60" s="1237"/>
      <c r="BM60" s="1237"/>
      <c r="BN60" s="1237"/>
      <c r="BO60" s="1237"/>
      <c r="BP60" s="1237"/>
      <c r="BQ60" s="1237"/>
      <c r="BR60" s="1237"/>
      <c r="BS60" s="1237"/>
      <c r="BT60" s="1237"/>
      <c r="BU60" s="1237"/>
      <c r="BV60" s="1237"/>
      <c r="BW60" s="1237"/>
      <c r="BX60" s="1237"/>
      <c r="BY60" s="1237"/>
      <c r="BZ60" s="1237"/>
      <c r="CA60" s="1237"/>
      <c r="CB60" s="1237"/>
      <c r="CC60" s="1237"/>
      <c r="CD60" s="1237"/>
      <c r="CE60" s="1237"/>
      <c r="CF60" s="1237"/>
      <c r="CG60" s="1237"/>
      <c r="CH60" s="1237"/>
      <c r="CI60" s="1237"/>
      <c r="CJ60" s="1239">
        <f t="shared" si="10"/>
        <v>0</v>
      </c>
    </row>
    <row r="61" spans="4:88">
      <c r="D61" s="1223"/>
      <c r="E61" s="1223"/>
      <c r="F61" s="1229"/>
      <c r="G61" s="1223"/>
      <c r="H61" s="1223"/>
      <c r="I61" s="1223"/>
      <c r="J61" s="1223"/>
      <c r="K61" s="1223"/>
      <c r="L61" s="1228" t="e">
        <f t="shared" si="8"/>
        <v>#DIV/0!</v>
      </c>
      <c r="M61" s="1223"/>
      <c r="N61" s="1223"/>
      <c r="O61" s="1244"/>
      <c r="P61" s="1223"/>
      <c r="Q61" s="1223">
        <f t="shared" si="9"/>
        <v>0</v>
      </c>
      <c r="R61" s="1223"/>
      <c r="S61" s="1225">
        <f t="shared" si="5"/>
        <v>0</v>
      </c>
      <c r="T61" s="1240" t="e">
        <f t="shared" si="6"/>
        <v>#DIV/0!</v>
      </c>
      <c r="U61" s="250" t="e">
        <f t="shared" si="7"/>
        <v>#DIV/0!</v>
      </c>
      <c r="V61" s="1400"/>
      <c r="W61" s="1232"/>
      <c r="X61" s="1233"/>
      <c r="Y61" s="1233"/>
      <c r="Z61" s="1233"/>
      <c r="AA61" s="1233"/>
      <c r="AB61" s="1235"/>
      <c r="AC61" s="1233"/>
      <c r="AD61" s="1235"/>
      <c r="AE61" s="1235"/>
      <c r="AF61" s="1235"/>
      <c r="AG61" s="1233"/>
      <c r="AH61" s="1233"/>
      <c r="AI61" s="1233"/>
      <c r="AJ61" s="1233"/>
      <c r="AK61" s="1233"/>
      <c r="AL61" s="1234">
        <f t="shared" si="11"/>
        <v>0</v>
      </c>
      <c r="AM61" s="1400"/>
      <c r="AN61" s="1237"/>
      <c r="AO61" s="1237"/>
      <c r="AP61" s="1237"/>
      <c r="AQ61" s="1237"/>
      <c r="AR61" s="1237"/>
      <c r="AS61" s="1237"/>
      <c r="AT61" s="1237"/>
      <c r="AU61" s="1237"/>
      <c r="AV61" s="1237"/>
      <c r="AW61" s="1237"/>
      <c r="AX61" s="1237"/>
      <c r="AY61" s="1237"/>
      <c r="AZ61" s="1237"/>
      <c r="BA61" s="1237"/>
      <c r="BB61" s="1237"/>
      <c r="BC61" s="1237"/>
      <c r="BD61" s="1237"/>
      <c r="BE61" s="1237"/>
      <c r="BF61" s="1237"/>
      <c r="BG61" s="1237"/>
      <c r="BH61" s="1237"/>
      <c r="BI61" s="1237"/>
      <c r="BJ61" s="1237"/>
      <c r="BK61" s="1237"/>
      <c r="BL61" s="1237"/>
      <c r="BM61" s="1237"/>
      <c r="BN61" s="1237"/>
      <c r="BO61" s="1237"/>
      <c r="BP61" s="1237"/>
      <c r="BQ61" s="1237"/>
      <c r="BR61" s="1237"/>
      <c r="BS61" s="1237"/>
      <c r="BT61" s="1237"/>
      <c r="BU61" s="1237"/>
      <c r="BV61" s="1237"/>
      <c r="BW61" s="1237"/>
      <c r="BX61" s="1237"/>
      <c r="BY61" s="1237"/>
      <c r="BZ61" s="1237"/>
      <c r="CA61" s="1237"/>
      <c r="CB61" s="1237"/>
      <c r="CC61" s="1237"/>
      <c r="CD61" s="1237"/>
      <c r="CE61" s="1237"/>
      <c r="CF61" s="1237"/>
      <c r="CG61" s="1237"/>
      <c r="CH61" s="1237"/>
      <c r="CI61" s="1237"/>
      <c r="CJ61" s="1239">
        <f t="shared" si="10"/>
        <v>0</v>
      </c>
    </row>
    <row r="62" spans="4:88">
      <c r="D62" s="1223"/>
      <c r="E62" s="1223"/>
      <c r="F62" s="1229"/>
      <c r="G62" s="1223"/>
      <c r="H62" s="1223"/>
      <c r="I62" s="1223"/>
      <c r="J62" s="1223"/>
      <c r="K62" s="1223"/>
      <c r="L62" s="1228" t="e">
        <f t="shared" si="8"/>
        <v>#DIV/0!</v>
      </c>
      <c r="M62" s="1223"/>
      <c r="N62" s="1223"/>
      <c r="O62" s="1244"/>
      <c r="P62" s="1223"/>
      <c r="Q62" s="1223">
        <f t="shared" si="9"/>
        <v>0</v>
      </c>
      <c r="R62" s="1223"/>
      <c r="S62" s="1225">
        <f t="shared" si="5"/>
        <v>0</v>
      </c>
      <c r="T62" s="1240" t="e">
        <f t="shared" si="6"/>
        <v>#DIV/0!</v>
      </c>
      <c r="U62" s="250" t="e">
        <f t="shared" si="7"/>
        <v>#DIV/0!</v>
      </c>
      <c r="V62" s="1400"/>
      <c r="W62" s="1232"/>
      <c r="X62" s="1233"/>
      <c r="Y62" s="1233"/>
      <c r="Z62" s="1233"/>
      <c r="AA62" s="1233"/>
      <c r="AB62" s="1235"/>
      <c r="AC62" s="1233"/>
      <c r="AD62" s="1235"/>
      <c r="AE62" s="1235"/>
      <c r="AF62" s="1235"/>
      <c r="AG62" s="1233"/>
      <c r="AH62" s="1233"/>
      <c r="AI62" s="1233"/>
      <c r="AJ62" s="1233"/>
      <c r="AK62" s="1233"/>
      <c r="AL62" s="1234">
        <f t="shared" si="11"/>
        <v>0</v>
      </c>
      <c r="AM62" s="1400"/>
      <c r="AN62" s="1237"/>
      <c r="AO62" s="1237"/>
      <c r="AP62" s="1237"/>
      <c r="AQ62" s="1237"/>
      <c r="AR62" s="1237"/>
      <c r="AS62" s="1237"/>
      <c r="AT62" s="1237"/>
      <c r="AU62" s="1237"/>
      <c r="AV62" s="1237"/>
      <c r="AW62" s="1237"/>
      <c r="AX62" s="1237"/>
      <c r="AY62" s="1237"/>
      <c r="AZ62" s="1237"/>
      <c r="BA62" s="1237"/>
      <c r="BB62" s="1237"/>
      <c r="BC62" s="1237"/>
      <c r="BD62" s="1237"/>
      <c r="BE62" s="1237"/>
      <c r="BF62" s="1237"/>
      <c r="BG62" s="1237"/>
      <c r="BH62" s="1237"/>
      <c r="BI62" s="1237"/>
      <c r="BJ62" s="1237"/>
      <c r="BK62" s="1237"/>
      <c r="BL62" s="1237"/>
      <c r="BM62" s="1237"/>
      <c r="BN62" s="1237"/>
      <c r="BO62" s="1237"/>
      <c r="BP62" s="1237"/>
      <c r="BQ62" s="1237"/>
      <c r="BR62" s="1237"/>
      <c r="BS62" s="1237"/>
      <c r="BT62" s="1237"/>
      <c r="BU62" s="1237"/>
      <c r="BV62" s="1237"/>
      <c r="BW62" s="1237"/>
      <c r="BX62" s="1237"/>
      <c r="BY62" s="1237"/>
      <c r="BZ62" s="1237"/>
      <c r="CA62" s="1237"/>
      <c r="CB62" s="1237"/>
      <c r="CC62" s="1237"/>
      <c r="CD62" s="1237"/>
      <c r="CE62" s="1237"/>
      <c r="CF62" s="1237"/>
      <c r="CG62" s="1237"/>
      <c r="CH62" s="1237"/>
      <c r="CI62" s="1237"/>
      <c r="CJ62" s="1239">
        <f t="shared" si="10"/>
        <v>0</v>
      </c>
    </row>
    <row r="63" spans="4:88">
      <c r="D63" s="1223"/>
      <c r="E63" s="1223"/>
      <c r="F63" s="1229"/>
      <c r="G63" s="1223"/>
      <c r="H63" s="1223"/>
      <c r="I63" s="1223"/>
      <c r="J63" s="1223"/>
      <c r="K63" s="1223"/>
      <c r="L63" s="1228" t="e">
        <f t="shared" si="8"/>
        <v>#DIV/0!</v>
      </c>
      <c r="M63" s="1223"/>
      <c r="N63" s="1223"/>
      <c r="O63" s="1244"/>
      <c r="P63" s="1223"/>
      <c r="Q63" s="1223">
        <f t="shared" si="9"/>
        <v>0</v>
      </c>
      <c r="R63" s="1223"/>
      <c r="S63" s="1225">
        <f t="shared" si="5"/>
        <v>0</v>
      </c>
      <c r="T63" s="1240" t="e">
        <f t="shared" si="6"/>
        <v>#DIV/0!</v>
      </c>
      <c r="U63" s="250" t="e">
        <f t="shared" si="7"/>
        <v>#DIV/0!</v>
      </c>
      <c r="V63" s="1400"/>
      <c r="W63" s="1232"/>
      <c r="X63" s="1233"/>
      <c r="Y63" s="1233"/>
      <c r="Z63" s="1233"/>
      <c r="AA63" s="1233"/>
      <c r="AB63" s="1235"/>
      <c r="AC63" s="1233"/>
      <c r="AD63" s="1235"/>
      <c r="AE63" s="1235"/>
      <c r="AF63" s="1235"/>
      <c r="AG63" s="1233"/>
      <c r="AH63" s="1233"/>
      <c r="AI63" s="1233"/>
      <c r="AJ63" s="1233"/>
      <c r="AK63" s="1233"/>
      <c r="AL63" s="1234">
        <f t="shared" si="11"/>
        <v>0</v>
      </c>
      <c r="AM63" s="1400"/>
      <c r="AN63" s="1237"/>
      <c r="AO63" s="1237"/>
      <c r="AP63" s="1237"/>
      <c r="AQ63" s="1237"/>
      <c r="AR63" s="1237"/>
      <c r="AS63" s="1237"/>
      <c r="AT63" s="1237"/>
      <c r="AU63" s="1237"/>
      <c r="AV63" s="1237"/>
      <c r="AW63" s="1237"/>
      <c r="AX63" s="1237"/>
      <c r="AY63" s="1237"/>
      <c r="AZ63" s="1237"/>
      <c r="BA63" s="1237"/>
      <c r="BB63" s="1237"/>
      <c r="BC63" s="1237"/>
      <c r="BD63" s="1237"/>
      <c r="BE63" s="1237"/>
      <c r="BF63" s="1237"/>
      <c r="BG63" s="1237"/>
      <c r="BH63" s="1237"/>
      <c r="BI63" s="1237"/>
      <c r="BJ63" s="1237"/>
      <c r="BK63" s="1237"/>
      <c r="BL63" s="1237"/>
      <c r="BM63" s="1237"/>
      <c r="BN63" s="1237"/>
      <c r="BO63" s="1237"/>
      <c r="BP63" s="1237"/>
      <c r="BQ63" s="1237"/>
      <c r="BR63" s="1237"/>
      <c r="BS63" s="1237"/>
      <c r="BT63" s="1237"/>
      <c r="BU63" s="1237"/>
      <c r="BV63" s="1237"/>
      <c r="BW63" s="1237"/>
      <c r="BX63" s="1237"/>
      <c r="BY63" s="1237"/>
      <c r="BZ63" s="1237"/>
      <c r="CA63" s="1237"/>
      <c r="CB63" s="1237"/>
      <c r="CC63" s="1237"/>
      <c r="CD63" s="1237"/>
      <c r="CE63" s="1237"/>
      <c r="CF63" s="1237"/>
      <c r="CG63" s="1237"/>
      <c r="CH63" s="1237"/>
      <c r="CI63" s="1237"/>
      <c r="CJ63" s="1239">
        <f t="shared" si="10"/>
        <v>0</v>
      </c>
    </row>
    <row r="64" spans="4:88">
      <c r="D64" s="1223"/>
      <c r="E64" s="1223"/>
      <c r="F64" s="1229"/>
      <c r="G64" s="1223"/>
      <c r="H64" s="1223"/>
      <c r="I64" s="1223"/>
      <c r="J64" s="1223"/>
      <c r="K64" s="1223"/>
      <c r="L64" s="1228" t="e">
        <f t="shared" si="8"/>
        <v>#DIV/0!</v>
      </c>
      <c r="M64" s="1223"/>
      <c r="N64" s="1223"/>
      <c r="O64" s="1244"/>
      <c r="P64" s="1223"/>
      <c r="Q64" s="1223">
        <f t="shared" si="9"/>
        <v>0</v>
      </c>
      <c r="R64" s="1223"/>
      <c r="S64" s="1225">
        <f t="shared" si="5"/>
        <v>0</v>
      </c>
      <c r="T64" s="1240" t="e">
        <f t="shared" si="6"/>
        <v>#DIV/0!</v>
      </c>
      <c r="U64" s="250" t="e">
        <f t="shared" si="7"/>
        <v>#DIV/0!</v>
      </c>
      <c r="V64" s="1400"/>
      <c r="W64" s="1232"/>
      <c r="X64" s="1233"/>
      <c r="Y64" s="1233"/>
      <c r="Z64" s="1233"/>
      <c r="AA64" s="1233"/>
      <c r="AB64" s="1235"/>
      <c r="AC64" s="1233"/>
      <c r="AD64" s="1235"/>
      <c r="AE64" s="1235"/>
      <c r="AF64" s="1235"/>
      <c r="AG64" s="1233"/>
      <c r="AH64" s="1233"/>
      <c r="AI64" s="1233"/>
      <c r="AJ64" s="1233"/>
      <c r="AK64" s="1233"/>
      <c r="AL64" s="1234">
        <f t="shared" si="11"/>
        <v>0</v>
      </c>
      <c r="AM64" s="1400"/>
      <c r="AN64" s="1237"/>
      <c r="AO64" s="1237"/>
      <c r="AP64" s="1237"/>
      <c r="AQ64" s="1237"/>
      <c r="AR64" s="1237"/>
      <c r="AS64" s="1237"/>
      <c r="AT64" s="1237"/>
      <c r="AU64" s="1237"/>
      <c r="AV64" s="1237"/>
      <c r="AW64" s="1237"/>
      <c r="AX64" s="1237"/>
      <c r="AY64" s="1237"/>
      <c r="AZ64" s="1237"/>
      <c r="BA64" s="1237"/>
      <c r="BB64" s="1237"/>
      <c r="BC64" s="1237"/>
      <c r="BD64" s="1237"/>
      <c r="BE64" s="1237"/>
      <c r="BF64" s="1237"/>
      <c r="BG64" s="1237"/>
      <c r="BH64" s="1237"/>
      <c r="BI64" s="1237"/>
      <c r="BJ64" s="1237"/>
      <c r="BK64" s="1237"/>
      <c r="BL64" s="1237"/>
      <c r="BM64" s="1237"/>
      <c r="BN64" s="1237"/>
      <c r="BO64" s="1237"/>
      <c r="BP64" s="1237"/>
      <c r="BQ64" s="1237"/>
      <c r="BR64" s="1237"/>
      <c r="BS64" s="1237"/>
      <c r="BT64" s="1237"/>
      <c r="BU64" s="1237"/>
      <c r="BV64" s="1237"/>
      <c r="BW64" s="1237"/>
      <c r="BX64" s="1237"/>
      <c r="BY64" s="1237"/>
      <c r="BZ64" s="1237"/>
      <c r="CA64" s="1237"/>
      <c r="CB64" s="1237"/>
      <c r="CC64" s="1237"/>
      <c r="CD64" s="1237"/>
      <c r="CE64" s="1237"/>
      <c r="CF64" s="1237"/>
      <c r="CG64" s="1237"/>
      <c r="CH64" s="1237"/>
      <c r="CI64" s="1237"/>
      <c r="CJ64" s="1239">
        <f t="shared" si="10"/>
        <v>0</v>
      </c>
    </row>
    <row r="65" spans="4:88">
      <c r="D65" s="1223"/>
      <c r="E65" s="1223"/>
      <c r="F65" s="1229"/>
      <c r="G65" s="1223"/>
      <c r="H65" s="1223"/>
      <c r="I65" s="1223"/>
      <c r="J65" s="1223"/>
      <c r="K65" s="1223"/>
      <c r="L65" s="1228" t="e">
        <f t="shared" si="8"/>
        <v>#DIV/0!</v>
      </c>
      <c r="M65" s="1223"/>
      <c r="N65" s="1223"/>
      <c r="O65" s="1244"/>
      <c r="P65" s="1223"/>
      <c r="Q65" s="1223">
        <f t="shared" si="9"/>
        <v>0</v>
      </c>
      <c r="R65" s="1223"/>
      <c r="S65" s="1225">
        <f t="shared" si="5"/>
        <v>0</v>
      </c>
      <c r="T65" s="1240" t="e">
        <f t="shared" si="6"/>
        <v>#DIV/0!</v>
      </c>
      <c r="U65" s="250" t="e">
        <f t="shared" si="7"/>
        <v>#DIV/0!</v>
      </c>
      <c r="V65" s="1400"/>
      <c r="W65" s="1232"/>
      <c r="X65" s="1233"/>
      <c r="Y65" s="1233"/>
      <c r="Z65" s="1233"/>
      <c r="AA65" s="1233"/>
      <c r="AB65" s="1235"/>
      <c r="AC65" s="1233"/>
      <c r="AD65" s="1235"/>
      <c r="AE65" s="1235"/>
      <c r="AF65" s="1235"/>
      <c r="AG65" s="1233"/>
      <c r="AH65" s="1233"/>
      <c r="AI65" s="1233"/>
      <c r="AJ65" s="1233"/>
      <c r="AK65" s="1233"/>
      <c r="AL65" s="1234">
        <f t="shared" si="11"/>
        <v>0</v>
      </c>
      <c r="AM65" s="1400"/>
      <c r="AN65" s="1237"/>
      <c r="AO65" s="1237"/>
      <c r="AP65" s="1237"/>
      <c r="AQ65" s="1237"/>
      <c r="AR65" s="1237"/>
      <c r="AS65" s="1237"/>
      <c r="AT65" s="1237"/>
      <c r="AU65" s="1237"/>
      <c r="AV65" s="1237"/>
      <c r="AW65" s="1237"/>
      <c r="AX65" s="1237"/>
      <c r="AY65" s="1237"/>
      <c r="AZ65" s="1237"/>
      <c r="BA65" s="1237"/>
      <c r="BB65" s="1237"/>
      <c r="BC65" s="1237"/>
      <c r="BD65" s="1237"/>
      <c r="BE65" s="1237"/>
      <c r="BF65" s="1237"/>
      <c r="BG65" s="1237"/>
      <c r="BH65" s="1237"/>
      <c r="BI65" s="1237"/>
      <c r="BJ65" s="1237"/>
      <c r="BK65" s="1237"/>
      <c r="BL65" s="1237"/>
      <c r="BM65" s="1237"/>
      <c r="BN65" s="1237"/>
      <c r="BO65" s="1237"/>
      <c r="BP65" s="1237"/>
      <c r="BQ65" s="1237"/>
      <c r="BR65" s="1237"/>
      <c r="BS65" s="1237"/>
      <c r="BT65" s="1237"/>
      <c r="BU65" s="1237"/>
      <c r="BV65" s="1237"/>
      <c r="BW65" s="1237"/>
      <c r="BX65" s="1237"/>
      <c r="BY65" s="1237"/>
      <c r="BZ65" s="1237"/>
      <c r="CA65" s="1237"/>
      <c r="CB65" s="1237"/>
      <c r="CC65" s="1237"/>
      <c r="CD65" s="1237"/>
      <c r="CE65" s="1237"/>
      <c r="CF65" s="1237"/>
      <c r="CG65" s="1237"/>
      <c r="CH65" s="1237"/>
      <c r="CI65" s="1237"/>
      <c r="CJ65" s="1239">
        <f t="shared" si="10"/>
        <v>0</v>
      </c>
    </row>
    <row r="66" spans="4:88">
      <c r="D66" s="1223"/>
      <c r="E66" s="1223"/>
      <c r="F66" s="1229"/>
      <c r="G66" s="1223"/>
      <c r="H66" s="1223"/>
      <c r="I66" s="1223"/>
      <c r="J66" s="1223"/>
      <c r="K66" s="1223"/>
      <c r="L66" s="1228" t="e">
        <f t="shared" si="8"/>
        <v>#DIV/0!</v>
      </c>
      <c r="M66" s="1223"/>
      <c r="N66" s="1223"/>
      <c r="O66" s="1244"/>
      <c r="P66" s="1223"/>
      <c r="Q66" s="1223">
        <f t="shared" si="9"/>
        <v>0</v>
      </c>
      <c r="R66" s="1223"/>
      <c r="S66" s="1225">
        <f t="shared" si="5"/>
        <v>0</v>
      </c>
      <c r="T66" s="1240" t="e">
        <f t="shared" si="6"/>
        <v>#DIV/0!</v>
      </c>
      <c r="U66" s="250" t="e">
        <f t="shared" si="7"/>
        <v>#DIV/0!</v>
      </c>
      <c r="V66" s="1400"/>
      <c r="W66" s="1232"/>
      <c r="X66" s="1233"/>
      <c r="Y66" s="1233"/>
      <c r="Z66" s="1233"/>
      <c r="AA66" s="1233"/>
      <c r="AB66" s="1235"/>
      <c r="AC66" s="1233"/>
      <c r="AD66" s="1235"/>
      <c r="AE66" s="1235"/>
      <c r="AF66" s="1235"/>
      <c r="AG66" s="1233"/>
      <c r="AH66" s="1233"/>
      <c r="AI66" s="1233"/>
      <c r="AJ66" s="1233"/>
      <c r="AK66" s="1233"/>
      <c r="AL66" s="1234">
        <f t="shared" si="11"/>
        <v>0</v>
      </c>
      <c r="AM66" s="1400"/>
      <c r="AN66" s="1237"/>
      <c r="AO66" s="1237"/>
      <c r="AP66" s="1237"/>
      <c r="AQ66" s="1237"/>
      <c r="AR66" s="1237"/>
      <c r="AS66" s="1237"/>
      <c r="AT66" s="1237"/>
      <c r="AU66" s="1237"/>
      <c r="AV66" s="1237"/>
      <c r="AW66" s="1237"/>
      <c r="AX66" s="1237"/>
      <c r="AY66" s="1237"/>
      <c r="AZ66" s="1237"/>
      <c r="BA66" s="1237"/>
      <c r="BB66" s="1237"/>
      <c r="BC66" s="1237"/>
      <c r="BD66" s="1237"/>
      <c r="BE66" s="1237"/>
      <c r="BF66" s="1237"/>
      <c r="BG66" s="1237"/>
      <c r="BH66" s="1237"/>
      <c r="BI66" s="1237"/>
      <c r="BJ66" s="1237"/>
      <c r="BK66" s="1237"/>
      <c r="BL66" s="1237"/>
      <c r="BM66" s="1237"/>
      <c r="BN66" s="1237"/>
      <c r="BO66" s="1237"/>
      <c r="BP66" s="1237"/>
      <c r="BQ66" s="1237"/>
      <c r="BR66" s="1237"/>
      <c r="BS66" s="1237"/>
      <c r="BT66" s="1237"/>
      <c r="BU66" s="1237"/>
      <c r="BV66" s="1237"/>
      <c r="BW66" s="1237"/>
      <c r="BX66" s="1237"/>
      <c r="BY66" s="1237"/>
      <c r="BZ66" s="1237"/>
      <c r="CA66" s="1237"/>
      <c r="CB66" s="1237"/>
      <c r="CC66" s="1237"/>
      <c r="CD66" s="1237"/>
      <c r="CE66" s="1237"/>
      <c r="CF66" s="1237"/>
      <c r="CG66" s="1237"/>
      <c r="CH66" s="1237"/>
      <c r="CI66" s="1237"/>
      <c r="CJ66" s="1239">
        <f t="shared" si="10"/>
        <v>0</v>
      </c>
    </row>
    <row r="67" spans="4:88">
      <c r="D67" s="1223"/>
      <c r="E67" s="1223"/>
      <c r="F67" s="1229"/>
      <c r="G67" s="1223"/>
      <c r="H67" s="1223"/>
      <c r="I67" s="1223"/>
      <c r="J67" s="1223"/>
      <c r="K67" s="1223"/>
      <c r="L67" s="1228" t="e">
        <f t="shared" si="8"/>
        <v>#DIV/0!</v>
      </c>
      <c r="M67" s="1223"/>
      <c r="N67" s="1223"/>
      <c r="O67" s="1244"/>
      <c r="P67" s="1223"/>
      <c r="Q67" s="1223">
        <f t="shared" si="9"/>
        <v>0</v>
      </c>
      <c r="R67" s="1223"/>
      <c r="S67" s="1225">
        <f t="shared" si="5"/>
        <v>0</v>
      </c>
      <c r="T67" s="1240" t="e">
        <f t="shared" si="6"/>
        <v>#DIV/0!</v>
      </c>
      <c r="U67" s="250" t="e">
        <f t="shared" si="7"/>
        <v>#DIV/0!</v>
      </c>
      <c r="V67" s="1400"/>
      <c r="W67" s="1232"/>
      <c r="X67" s="1233"/>
      <c r="Y67" s="1233"/>
      <c r="Z67" s="1233"/>
      <c r="AA67" s="1233"/>
      <c r="AB67" s="1235"/>
      <c r="AC67" s="1233"/>
      <c r="AD67" s="1235"/>
      <c r="AE67" s="1235"/>
      <c r="AF67" s="1235"/>
      <c r="AG67" s="1233"/>
      <c r="AH67" s="1233"/>
      <c r="AI67" s="1233"/>
      <c r="AJ67" s="1233"/>
      <c r="AK67" s="1233"/>
      <c r="AL67" s="1234">
        <f t="shared" si="11"/>
        <v>0</v>
      </c>
      <c r="AM67" s="1400"/>
      <c r="AN67" s="1237"/>
      <c r="AO67" s="1237"/>
      <c r="AP67" s="1237"/>
      <c r="AQ67" s="1237"/>
      <c r="AR67" s="1237"/>
      <c r="AS67" s="1237"/>
      <c r="AT67" s="1237"/>
      <c r="AU67" s="1237"/>
      <c r="AV67" s="1237"/>
      <c r="AW67" s="1237"/>
      <c r="AX67" s="1237"/>
      <c r="AY67" s="1237"/>
      <c r="AZ67" s="1237"/>
      <c r="BA67" s="1237"/>
      <c r="BB67" s="1237"/>
      <c r="BC67" s="1237"/>
      <c r="BD67" s="1237"/>
      <c r="BE67" s="1237"/>
      <c r="BF67" s="1237"/>
      <c r="BG67" s="1237"/>
      <c r="BH67" s="1237"/>
      <c r="BI67" s="1237"/>
      <c r="BJ67" s="1237"/>
      <c r="BK67" s="1237"/>
      <c r="BL67" s="1237"/>
      <c r="BM67" s="1237"/>
      <c r="BN67" s="1237"/>
      <c r="BO67" s="1237"/>
      <c r="BP67" s="1237"/>
      <c r="BQ67" s="1237"/>
      <c r="BR67" s="1237"/>
      <c r="BS67" s="1237"/>
      <c r="BT67" s="1237"/>
      <c r="BU67" s="1237"/>
      <c r="BV67" s="1237"/>
      <c r="BW67" s="1237"/>
      <c r="BX67" s="1237"/>
      <c r="BY67" s="1237"/>
      <c r="BZ67" s="1237"/>
      <c r="CA67" s="1237"/>
      <c r="CB67" s="1237"/>
      <c r="CC67" s="1237"/>
      <c r="CD67" s="1237"/>
      <c r="CE67" s="1237"/>
      <c r="CF67" s="1237"/>
      <c r="CG67" s="1237"/>
      <c r="CH67" s="1237"/>
      <c r="CI67" s="1237"/>
      <c r="CJ67" s="1239">
        <f t="shared" si="10"/>
        <v>0</v>
      </c>
    </row>
    <row r="68" spans="4:88">
      <c r="D68" s="1223"/>
      <c r="E68" s="1223"/>
      <c r="F68" s="1229"/>
      <c r="G68" s="1223"/>
      <c r="H68" s="1223"/>
      <c r="I68" s="1223"/>
      <c r="J68" s="1223"/>
      <c r="K68" s="1223"/>
      <c r="L68" s="1228" t="e">
        <f t="shared" si="8"/>
        <v>#DIV/0!</v>
      </c>
      <c r="M68" s="1223"/>
      <c r="N68" s="1223"/>
      <c r="O68" s="1244"/>
      <c r="P68" s="1223"/>
      <c r="Q68" s="1223">
        <f t="shared" si="9"/>
        <v>0</v>
      </c>
      <c r="R68" s="1223"/>
      <c r="S68" s="1225">
        <f t="shared" si="5"/>
        <v>0</v>
      </c>
      <c r="T68" s="1240" t="e">
        <f t="shared" si="6"/>
        <v>#DIV/0!</v>
      </c>
      <c r="U68" s="250" t="e">
        <f t="shared" si="7"/>
        <v>#DIV/0!</v>
      </c>
      <c r="V68" s="1400"/>
      <c r="W68" s="1232"/>
      <c r="X68" s="1233"/>
      <c r="Y68" s="1233"/>
      <c r="Z68" s="1233"/>
      <c r="AA68" s="1233"/>
      <c r="AB68" s="1235"/>
      <c r="AC68" s="1233"/>
      <c r="AD68" s="1235"/>
      <c r="AE68" s="1235"/>
      <c r="AF68" s="1235"/>
      <c r="AG68" s="1233"/>
      <c r="AH68" s="1233"/>
      <c r="AI68" s="1233"/>
      <c r="AJ68" s="1233"/>
      <c r="AK68" s="1233"/>
      <c r="AL68" s="1234">
        <f t="shared" si="11"/>
        <v>0</v>
      </c>
      <c r="AM68" s="1400"/>
      <c r="AN68" s="1237"/>
      <c r="AO68" s="1237"/>
      <c r="AP68" s="1237"/>
      <c r="AQ68" s="1237"/>
      <c r="AR68" s="1237"/>
      <c r="AS68" s="1237"/>
      <c r="AT68" s="1237"/>
      <c r="AU68" s="1237"/>
      <c r="AV68" s="1237"/>
      <c r="AW68" s="1237"/>
      <c r="AX68" s="1237"/>
      <c r="AY68" s="1237"/>
      <c r="AZ68" s="1237"/>
      <c r="BA68" s="1237"/>
      <c r="BB68" s="1237"/>
      <c r="BC68" s="1237"/>
      <c r="BD68" s="1237"/>
      <c r="BE68" s="1237"/>
      <c r="BF68" s="1237"/>
      <c r="BG68" s="1237"/>
      <c r="BH68" s="1237"/>
      <c r="BI68" s="1237"/>
      <c r="BJ68" s="1237"/>
      <c r="BK68" s="1237"/>
      <c r="BL68" s="1237"/>
      <c r="BM68" s="1237"/>
      <c r="BN68" s="1237"/>
      <c r="BO68" s="1237"/>
      <c r="BP68" s="1237"/>
      <c r="BQ68" s="1237"/>
      <c r="BR68" s="1237"/>
      <c r="BS68" s="1237"/>
      <c r="BT68" s="1237"/>
      <c r="BU68" s="1237"/>
      <c r="BV68" s="1237"/>
      <c r="BW68" s="1237"/>
      <c r="BX68" s="1237"/>
      <c r="BY68" s="1237"/>
      <c r="BZ68" s="1237"/>
      <c r="CA68" s="1237"/>
      <c r="CB68" s="1237"/>
      <c r="CC68" s="1237"/>
      <c r="CD68" s="1237"/>
      <c r="CE68" s="1237"/>
      <c r="CF68" s="1237"/>
      <c r="CG68" s="1237"/>
      <c r="CH68" s="1237"/>
      <c r="CI68" s="1237"/>
      <c r="CJ68" s="1239">
        <f t="shared" si="10"/>
        <v>0</v>
      </c>
    </row>
    <row r="69" spans="4:88">
      <c r="D69" s="1223"/>
      <c r="E69" s="1223"/>
      <c r="F69" s="1229"/>
      <c r="G69" s="1223"/>
      <c r="H69" s="1223"/>
      <c r="I69" s="1223"/>
      <c r="J69" s="1223"/>
      <c r="K69" s="1223"/>
      <c r="L69" s="1228" t="e">
        <f t="shared" si="8"/>
        <v>#DIV/0!</v>
      </c>
      <c r="M69" s="1223"/>
      <c r="N69" s="1223"/>
      <c r="O69" s="1244"/>
      <c r="P69" s="1223"/>
      <c r="Q69" s="1223">
        <f t="shared" si="9"/>
        <v>0</v>
      </c>
      <c r="R69" s="1223"/>
      <c r="S69" s="1225">
        <f t="shared" si="5"/>
        <v>0</v>
      </c>
      <c r="T69" s="1240" t="e">
        <f t="shared" si="6"/>
        <v>#DIV/0!</v>
      </c>
      <c r="U69" s="250" t="e">
        <f t="shared" si="7"/>
        <v>#DIV/0!</v>
      </c>
      <c r="V69" s="1400"/>
      <c r="W69" s="1232"/>
      <c r="X69" s="1233"/>
      <c r="Y69" s="1233"/>
      <c r="Z69" s="1233"/>
      <c r="AA69" s="1233"/>
      <c r="AB69" s="1235"/>
      <c r="AC69" s="1233"/>
      <c r="AD69" s="1235"/>
      <c r="AE69" s="1235"/>
      <c r="AF69" s="1235"/>
      <c r="AG69" s="1233"/>
      <c r="AH69" s="1233"/>
      <c r="AI69" s="1233"/>
      <c r="AJ69" s="1233"/>
      <c r="AK69" s="1233"/>
      <c r="AL69" s="1234">
        <f t="shared" si="11"/>
        <v>0</v>
      </c>
      <c r="AM69" s="1400"/>
      <c r="AN69" s="1237"/>
      <c r="AO69" s="1237"/>
      <c r="AP69" s="1237"/>
      <c r="AQ69" s="1237"/>
      <c r="AR69" s="1237"/>
      <c r="AS69" s="1237"/>
      <c r="AT69" s="1237"/>
      <c r="AU69" s="1237"/>
      <c r="AV69" s="1237"/>
      <c r="AW69" s="1237"/>
      <c r="AX69" s="1237"/>
      <c r="AY69" s="1237"/>
      <c r="AZ69" s="1237"/>
      <c r="BA69" s="1237"/>
      <c r="BB69" s="1237"/>
      <c r="BC69" s="1237"/>
      <c r="BD69" s="1237"/>
      <c r="BE69" s="1237"/>
      <c r="BF69" s="1237"/>
      <c r="BG69" s="1237"/>
      <c r="BH69" s="1237"/>
      <c r="BI69" s="1237"/>
      <c r="BJ69" s="1237"/>
      <c r="BK69" s="1237"/>
      <c r="BL69" s="1237"/>
      <c r="BM69" s="1237"/>
      <c r="BN69" s="1237"/>
      <c r="BO69" s="1237"/>
      <c r="BP69" s="1237"/>
      <c r="BQ69" s="1237"/>
      <c r="BR69" s="1237"/>
      <c r="BS69" s="1237"/>
      <c r="BT69" s="1237"/>
      <c r="BU69" s="1237"/>
      <c r="BV69" s="1237"/>
      <c r="BW69" s="1237"/>
      <c r="BX69" s="1237"/>
      <c r="BY69" s="1237"/>
      <c r="BZ69" s="1237"/>
      <c r="CA69" s="1237"/>
      <c r="CB69" s="1237"/>
      <c r="CC69" s="1237"/>
      <c r="CD69" s="1237"/>
      <c r="CE69" s="1237"/>
      <c r="CF69" s="1237"/>
      <c r="CG69" s="1237"/>
      <c r="CH69" s="1237"/>
      <c r="CI69" s="1237"/>
      <c r="CJ69" s="1239">
        <f t="shared" si="10"/>
        <v>0</v>
      </c>
    </row>
    <row r="70" spans="4:88">
      <c r="D70" s="1223"/>
      <c r="E70" s="1223"/>
      <c r="F70" s="1229"/>
      <c r="G70" s="1223"/>
      <c r="H70" s="1223"/>
      <c r="I70" s="1223"/>
      <c r="J70" s="1223"/>
      <c r="K70" s="1223"/>
      <c r="L70" s="1228" t="e">
        <f t="shared" si="8"/>
        <v>#DIV/0!</v>
      </c>
      <c r="M70" s="1223"/>
      <c r="N70" s="1223"/>
      <c r="O70" s="1244"/>
      <c r="P70" s="1223"/>
      <c r="Q70" s="1223">
        <f t="shared" si="9"/>
        <v>0</v>
      </c>
      <c r="R70" s="1223"/>
      <c r="S70" s="1225">
        <f t="shared" si="5"/>
        <v>0</v>
      </c>
      <c r="T70" s="1240" t="e">
        <f t="shared" si="6"/>
        <v>#DIV/0!</v>
      </c>
      <c r="U70" s="250" t="e">
        <f t="shared" si="7"/>
        <v>#DIV/0!</v>
      </c>
      <c r="V70" s="1400"/>
      <c r="W70" s="1232"/>
      <c r="X70" s="1233"/>
      <c r="Y70" s="1233"/>
      <c r="Z70" s="1233"/>
      <c r="AA70" s="1233"/>
      <c r="AB70" s="1235"/>
      <c r="AC70" s="1233"/>
      <c r="AD70" s="1235"/>
      <c r="AE70" s="1235"/>
      <c r="AF70" s="1235"/>
      <c r="AG70" s="1233"/>
      <c r="AH70" s="1233"/>
      <c r="AI70" s="1233"/>
      <c r="AJ70" s="1233"/>
      <c r="AK70" s="1233"/>
      <c r="AL70" s="1234">
        <f t="shared" si="11"/>
        <v>0</v>
      </c>
      <c r="AM70" s="1400"/>
      <c r="AN70" s="1237"/>
      <c r="AO70" s="1237"/>
      <c r="AP70" s="1237"/>
      <c r="AQ70" s="1237"/>
      <c r="AR70" s="1237"/>
      <c r="AS70" s="1237"/>
      <c r="AT70" s="1237"/>
      <c r="AU70" s="1237"/>
      <c r="AV70" s="1237"/>
      <c r="AW70" s="1237"/>
      <c r="AX70" s="1237"/>
      <c r="AY70" s="1237"/>
      <c r="AZ70" s="1237"/>
      <c r="BA70" s="1237"/>
      <c r="BB70" s="1237"/>
      <c r="BC70" s="1237"/>
      <c r="BD70" s="1237"/>
      <c r="BE70" s="1237"/>
      <c r="BF70" s="1237"/>
      <c r="BG70" s="1237"/>
      <c r="BH70" s="1237"/>
      <c r="BI70" s="1237"/>
      <c r="BJ70" s="1237"/>
      <c r="BK70" s="1237"/>
      <c r="BL70" s="1237"/>
      <c r="BM70" s="1237"/>
      <c r="BN70" s="1237"/>
      <c r="BO70" s="1237"/>
      <c r="BP70" s="1237"/>
      <c r="BQ70" s="1237"/>
      <c r="BR70" s="1237"/>
      <c r="BS70" s="1237"/>
      <c r="BT70" s="1237"/>
      <c r="BU70" s="1237"/>
      <c r="BV70" s="1237"/>
      <c r="BW70" s="1237"/>
      <c r="BX70" s="1237"/>
      <c r="BY70" s="1237"/>
      <c r="BZ70" s="1237"/>
      <c r="CA70" s="1237"/>
      <c r="CB70" s="1237"/>
      <c r="CC70" s="1237"/>
      <c r="CD70" s="1237"/>
      <c r="CE70" s="1237"/>
      <c r="CF70" s="1237"/>
      <c r="CG70" s="1237"/>
      <c r="CH70" s="1237"/>
      <c r="CI70" s="1237"/>
      <c r="CJ70" s="1239">
        <f t="shared" si="10"/>
        <v>0</v>
      </c>
    </row>
    <row r="71" spans="4:88">
      <c r="D71" s="1223"/>
      <c r="E71" s="1223"/>
      <c r="F71" s="1229"/>
      <c r="G71" s="1223"/>
      <c r="H71" s="1223"/>
      <c r="I71" s="1223"/>
      <c r="J71" s="1223"/>
      <c r="K71" s="1223"/>
      <c r="L71" s="1228" t="e">
        <f t="shared" si="8"/>
        <v>#DIV/0!</v>
      </c>
      <c r="M71" s="1223"/>
      <c r="N71" s="1223"/>
      <c r="O71" s="1244"/>
      <c r="P71" s="1223"/>
      <c r="Q71" s="1223">
        <f t="shared" si="9"/>
        <v>0</v>
      </c>
      <c r="R71" s="1223"/>
      <c r="S71" s="1225">
        <f t="shared" si="5"/>
        <v>0</v>
      </c>
      <c r="T71" s="1240" t="e">
        <f t="shared" si="6"/>
        <v>#DIV/0!</v>
      </c>
      <c r="U71" s="250" t="e">
        <f t="shared" si="7"/>
        <v>#DIV/0!</v>
      </c>
      <c r="V71" s="1400"/>
      <c r="W71" s="1232"/>
      <c r="X71" s="1233"/>
      <c r="Y71" s="1233"/>
      <c r="Z71" s="1233"/>
      <c r="AA71" s="1233"/>
      <c r="AB71" s="1235"/>
      <c r="AC71" s="1233"/>
      <c r="AD71" s="1235"/>
      <c r="AE71" s="1235"/>
      <c r="AF71" s="1235"/>
      <c r="AG71" s="1233"/>
      <c r="AH71" s="1233"/>
      <c r="AI71" s="1233"/>
      <c r="AJ71" s="1233"/>
      <c r="AK71" s="1233"/>
      <c r="AL71" s="1234">
        <f t="shared" si="11"/>
        <v>0</v>
      </c>
      <c r="AM71" s="1400"/>
      <c r="AN71" s="1237"/>
      <c r="AO71" s="1237"/>
      <c r="AP71" s="1237"/>
      <c r="AQ71" s="1237"/>
      <c r="AR71" s="1237"/>
      <c r="AS71" s="1237"/>
      <c r="AT71" s="1237"/>
      <c r="AU71" s="1237"/>
      <c r="AV71" s="1237"/>
      <c r="AW71" s="1237"/>
      <c r="AX71" s="1237"/>
      <c r="AY71" s="1237"/>
      <c r="AZ71" s="1237"/>
      <c r="BA71" s="1237"/>
      <c r="BB71" s="1237"/>
      <c r="BC71" s="1237"/>
      <c r="BD71" s="1237"/>
      <c r="BE71" s="1237"/>
      <c r="BF71" s="1237"/>
      <c r="BG71" s="1237"/>
      <c r="BH71" s="1237"/>
      <c r="BI71" s="1237"/>
      <c r="BJ71" s="1237"/>
      <c r="BK71" s="1237"/>
      <c r="BL71" s="1237"/>
      <c r="BM71" s="1237"/>
      <c r="BN71" s="1237"/>
      <c r="BO71" s="1237"/>
      <c r="BP71" s="1237"/>
      <c r="BQ71" s="1237"/>
      <c r="BR71" s="1237"/>
      <c r="BS71" s="1237"/>
      <c r="BT71" s="1237"/>
      <c r="BU71" s="1237"/>
      <c r="BV71" s="1237"/>
      <c r="BW71" s="1237"/>
      <c r="BX71" s="1237"/>
      <c r="BY71" s="1237"/>
      <c r="BZ71" s="1237"/>
      <c r="CA71" s="1237"/>
      <c r="CB71" s="1237"/>
      <c r="CC71" s="1237"/>
      <c r="CD71" s="1237"/>
      <c r="CE71" s="1237"/>
      <c r="CF71" s="1237"/>
      <c r="CG71" s="1237"/>
      <c r="CH71" s="1237"/>
      <c r="CI71" s="1237"/>
      <c r="CJ71" s="1239">
        <f t="shared" si="10"/>
        <v>0</v>
      </c>
    </row>
    <row r="72" spans="4:88">
      <c r="D72" s="1223"/>
      <c r="E72" s="1223"/>
      <c r="F72" s="1229"/>
      <c r="G72" s="1223"/>
      <c r="H72" s="1223"/>
      <c r="I72" s="1223"/>
      <c r="J72" s="1223"/>
      <c r="K72" s="1223"/>
      <c r="L72" s="1228" t="e">
        <f t="shared" si="8"/>
        <v>#DIV/0!</v>
      </c>
      <c r="M72" s="1223"/>
      <c r="N72" s="1223"/>
      <c r="O72" s="1244"/>
      <c r="P72" s="1223"/>
      <c r="Q72" s="1223">
        <f t="shared" si="9"/>
        <v>0</v>
      </c>
      <c r="R72" s="1223"/>
      <c r="S72" s="1225">
        <f t="shared" si="5"/>
        <v>0</v>
      </c>
      <c r="T72" s="1240" t="e">
        <f t="shared" si="6"/>
        <v>#DIV/0!</v>
      </c>
      <c r="U72" s="250" t="e">
        <f t="shared" si="7"/>
        <v>#DIV/0!</v>
      </c>
      <c r="V72" s="1400"/>
      <c r="W72" s="1232"/>
      <c r="X72" s="1233"/>
      <c r="Y72" s="1233"/>
      <c r="Z72" s="1233"/>
      <c r="AA72" s="1233"/>
      <c r="AB72" s="1235"/>
      <c r="AC72" s="1233"/>
      <c r="AD72" s="1235"/>
      <c r="AE72" s="1235"/>
      <c r="AF72" s="1235"/>
      <c r="AG72" s="1233"/>
      <c r="AH72" s="1233"/>
      <c r="AI72" s="1233"/>
      <c r="AJ72" s="1233"/>
      <c r="AK72" s="1233"/>
      <c r="AL72" s="1234">
        <f t="shared" si="11"/>
        <v>0</v>
      </c>
      <c r="AM72" s="1400"/>
      <c r="AN72" s="1237"/>
      <c r="AO72" s="1237"/>
      <c r="AP72" s="1237"/>
      <c r="AQ72" s="1237"/>
      <c r="AR72" s="1237"/>
      <c r="AS72" s="1237"/>
      <c r="AT72" s="1237"/>
      <c r="AU72" s="1237"/>
      <c r="AV72" s="1237"/>
      <c r="AW72" s="1237"/>
      <c r="AX72" s="1237"/>
      <c r="AY72" s="1237"/>
      <c r="AZ72" s="1237"/>
      <c r="BA72" s="1237"/>
      <c r="BB72" s="1237"/>
      <c r="BC72" s="1237"/>
      <c r="BD72" s="1237"/>
      <c r="BE72" s="1237"/>
      <c r="BF72" s="1237"/>
      <c r="BG72" s="1237"/>
      <c r="BH72" s="1237"/>
      <c r="BI72" s="1237"/>
      <c r="BJ72" s="1237"/>
      <c r="BK72" s="1237"/>
      <c r="BL72" s="1237"/>
      <c r="BM72" s="1237"/>
      <c r="BN72" s="1237"/>
      <c r="BO72" s="1237"/>
      <c r="BP72" s="1237"/>
      <c r="BQ72" s="1237"/>
      <c r="BR72" s="1237"/>
      <c r="BS72" s="1237"/>
      <c r="BT72" s="1237"/>
      <c r="BU72" s="1237"/>
      <c r="BV72" s="1237"/>
      <c r="BW72" s="1237"/>
      <c r="BX72" s="1237"/>
      <c r="BY72" s="1237"/>
      <c r="BZ72" s="1237"/>
      <c r="CA72" s="1237"/>
      <c r="CB72" s="1237"/>
      <c r="CC72" s="1237"/>
      <c r="CD72" s="1237"/>
      <c r="CE72" s="1237"/>
      <c r="CF72" s="1237"/>
      <c r="CG72" s="1237"/>
      <c r="CH72" s="1237"/>
      <c r="CI72" s="1237"/>
      <c r="CJ72" s="1239">
        <f t="shared" si="10"/>
        <v>0</v>
      </c>
    </row>
    <row r="73" spans="4:88">
      <c r="D73" s="1223"/>
      <c r="E73" s="1223"/>
      <c r="F73" s="1229"/>
      <c r="G73" s="1223"/>
      <c r="H73" s="1223"/>
      <c r="I73" s="1223"/>
      <c r="J73" s="1223"/>
      <c r="K73" s="1223"/>
      <c r="L73" s="1228" t="e">
        <f t="shared" si="8"/>
        <v>#DIV/0!</v>
      </c>
      <c r="M73" s="1223"/>
      <c r="N73" s="1223"/>
      <c r="O73" s="1244"/>
      <c r="P73" s="1223"/>
      <c r="Q73" s="1223">
        <f t="shared" si="9"/>
        <v>0</v>
      </c>
      <c r="R73" s="1223"/>
      <c r="S73" s="1225">
        <f t="shared" ref="S73:S136" si="12">Q73-R73</f>
        <v>0</v>
      </c>
      <c r="T73" s="1240" t="e">
        <f t="shared" ref="T73:T136" si="13">Q73/N73*100</f>
        <v>#DIV/0!</v>
      </c>
      <c r="U73" s="250" t="e">
        <f t="shared" ref="U73:U136" si="14">+S73/N73</f>
        <v>#DIV/0!</v>
      </c>
      <c r="V73" s="1400"/>
      <c r="W73" s="1232"/>
      <c r="X73" s="1233"/>
      <c r="Y73" s="1233"/>
      <c r="Z73" s="1233"/>
      <c r="AA73" s="1233"/>
      <c r="AB73" s="1235"/>
      <c r="AC73" s="1233"/>
      <c r="AD73" s="1235"/>
      <c r="AE73" s="1235"/>
      <c r="AF73" s="1235"/>
      <c r="AG73" s="1233"/>
      <c r="AH73" s="1233"/>
      <c r="AI73" s="1233"/>
      <c r="AJ73" s="1233"/>
      <c r="AK73" s="1233"/>
      <c r="AL73" s="1234">
        <f t="shared" si="11"/>
        <v>0</v>
      </c>
      <c r="AM73" s="1400"/>
      <c r="AN73" s="1237"/>
      <c r="AO73" s="1237"/>
      <c r="AP73" s="1237"/>
      <c r="AQ73" s="1237"/>
      <c r="AR73" s="1237"/>
      <c r="AS73" s="1237"/>
      <c r="AT73" s="1237"/>
      <c r="AU73" s="1237"/>
      <c r="AV73" s="1237"/>
      <c r="AW73" s="1237"/>
      <c r="AX73" s="1237"/>
      <c r="AY73" s="1237"/>
      <c r="AZ73" s="1237"/>
      <c r="BA73" s="1237"/>
      <c r="BB73" s="1237"/>
      <c r="BC73" s="1237"/>
      <c r="BD73" s="1237"/>
      <c r="BE73" s="1237"/>
      <c r="BF73" s="1237"/>
      <c r="BG73" s="1237"/>
      <c r="BH73" s="1237"/>
      <c r="BI73" s="1237"/>
      <c r="BJ73" s="1237"/>
      <c r="BK73" s="1237"/>
      <c r="BL73" s="1237"/>
      <c r="BM73" s="1237"/>
      <c r="BN73" s="1237"/>
      <c r="BO73" s="1237"/>
      <c r="BP73" s="1237"/>
      <c r="BQ73" s="1237"/>
      <c r="BR73" s="1237"/>
      <c r="BS73" s="1237"/>
      <c r="BT73" s="1237"/>
      <c r="BU73" s="1237"/>
      <c r="BV73" s="1237"/>
      <c r="BW73" s="1237"/>
      <c r="BX73" s="1237"/>
      <c r="BY73" s="1237"/>
      <c r="BZ73" s="1237"/>
      <c r="CA73" s="1237"/>
      <c r="CB73" s="1237"/>
      <c r="CC73" s="1237"/>
      <c r="CD73" s="1237"/>
      <c r="CE73" s="1237"/>
      <c r="CF73" s="1237"/>
      <c r="CG73" s="1237"/>
      <c r="CH73" s="1237"/>
      <c r="CI73" s="1237"/>
      <c r="CJ73" s="1239">
        <f t="shared" si="10"/>
        <v>0</v>
      </c>
    </row>
    <row r="74" spans="4:88">
      <c r="D74" s="1223"/>
      <c r="E74" s="1223"/>
      <c r="F74" s="1229"/>
      <c r="G74" s="1223"/>
      <c r="H74" s="1223"/>
      <c r="I74" s="1223"/>
      <c r="J74" s="1223"/>
      <c r="K74" s="1223"/>
      <c r="L74" s="1228" t="e">
        <f t="shared" ref="L74:L137" si="15">K74/I74</f>
        <v>#DIV/0!</v>
      </c>
      <c r="M74" s="1223"/>
      <c r="N74" s="1223"/>
      <c r="O74" s="1244"/>
      <c r="P74" s="1223"/>
      <c r="Q74" s="1223">
        <f t="shared" ref="Q74:Q137" si="16">N74-O74-P74</f>
        <v>0</v>
      </c>
      <c r="R74" s="1223"/>
      <c r="S74" s="1225">
        <f t="shared" si="12"/>
        <v>0</v>
      </c>
      <c r="T74" s="1240" t="e">
        <f t="shared" si="13"/>
        <v>#DIV/0!</v>
      </c>
      <c r="U74" s="250" t="e">
        <f t="shared" si="14"/>
        <v>#DIV/0!</v>
      </c>
      <c r="V74" s="1400"/>
      <c r="W74" s="1232"/>
      <c r="X74" s="1233"/>
      <c r="Y74" s="1233"/>
      <c r="Z74" s="1233"/>
      <c r="AA74" s="1233"/>
      <c r="AB74" s="1235"/>
      <c r="AC74" s="1233"/>
      <c r="AD74" s="1235"/>
      <c r="AE74" s="1235"/>
      <c r="AF74" s="1235"/>
      <c r="AG74" s="1233"/>
      <c r="AH74" s="1233"/>
      <c r="AI74" s="1233"/>
      <c r="AJ74" s="1233"/>
      <c r="AK74" s="1233"/>
      <c r="AL74" s="1234">
        <f t="shared" si="11"/>
        <v>0</v>
      </c>
      <c r="AM74" s="1400"/>
      <c r="AN74" s="1237"/>
      <c r="AO74" s="1237"/>
      <c r="AP74" s="1237"/>
      <c r="AQ74" s="1237"/>
      <c r="AR74" s="1237"/>
      <c r="AS74" s="1237"/>
      <c r="AT74" s="1237"/>
      <c r="AU74" s="1237"/>
      <c r="AV74" s="1237"/>
      <c r="AW74" s="1237"/>
      <c r="AX74" s="1237"/>
      <c r="AY74" s="1237"/>
      <c r="AZ74" s="1237"/>
      <c r="BA74" s="1237"/>
      <c r="BB74" s="1237"/>
      <c r="BC74" s="1237"/>
      <c r="BD74" s="1237"/>
      <c r="BE74" s="1237"/>
      <c r="BF74" s="1237"/>
      <c r="BG74" s="1237"/>
      <c r="BH74" s="1237"/>
      <c r="BI74" s="1237"/>
      <c r="BJ74" s="1237"/>
      <c r="BK74" s="1237"/>
      <c r="BL74" s="1237"/>
      <c r="BM74" s="1237"/>
      <c r="BN74" s="1237"/>
      <c r="BO74" s="1237"/>
      <c r="BP74" s="1237"/>
      <c r="BQ74" s="1237"/>
      <c r="BR74" s="1237"/>
      <c r="BS74" s="1237"/>
      <c r="BT74" s="1237"/>
      <c r="BU74" s="1237"/>
      <c r="BV74" s="1237"/>
      <c r="BW74" s="1237"/>
      <c r="BX74" s="1237"/>
      <c r="BY74" s="1237"/>
      <c r="BZ74" s="1237"/>
      <c r="CA74" s="1237"/>
      <c r="CB74" s="1237"/>
      <c r="CC74" s="1237"/>
      <c r="CD74" s="1237"/>
      <c r="CE74" s="1237"/>
      <c r="CF74" s="1237"/>
      <c r="CG74" s="1237"/>
      <c r="CH74" s="1237"/>
      <c r="CI74" s="1237"/>
      <c r="CJ74" s="1239">
        <f t="shared" si="10"/>
        <v>0</v>
      </c>
    </row>
    <row r="75" spans="4:88">
      <c r="D75" s="1223"/>
      <c r="E75" s="1223"/>
      <c r="F75" s="1229"/>
      <c r="G75" s="1223"/>
      <c r="H75" s="1223"/>
      <c r="I75" s="1223"/>
      <c r="J75" s="1223"/>
      <c r="K75" s="1223"/>
      <c r="L75" s="1228" t="e">
        <f t="shared" si="15"/>
        <v>#DIV/0!</v>
      </c>
      <c r="M75" s="1223"/>
      <c r="N75" s="1223"/>
      <c r="O75" s="1244"/>
      <c r="P75" s="1223"/>
      <c r="Q75" s="1223">
        <f t="shared" si="16"/>
        <v>0</v>
      </c>
      <c r="R75" s="1223"/>
      <c r="S75" s="1225">
        <f t="shared" si="12"/>
        <v>0</v>
      </c>
      <c r="T75" s="1240" t="e">
        <f t="shared" si="13"/>
        <v>#DIV/0!</v>
      </c>
      <c r="U75" s="250" t="e">
        <f t="shared" si="14"/>
        <v>#DIV/0!</v>
      </c>
      <c r="V75" s="1400"/>
      <c r="W75" s="1232"/>
      <c r="X75" s="1233"/>
      <c r="Y75" s="1233"/>
      <c r="Z75" s="1233"/>
      <c r="AA75" s="1233"/>
      <c r="AB75" s="1235"/>
      <c r="AC75" s="1233"/>
      <c r="AD75" s="1235"/>
      <c r="AE75" s="1235"/>
      <c r="AF75" s="1235"/>
      <c r="AG75" s="1233"/>
      <c r="AH75" s="1233"/>
      <c r="AI75" s="1233"/>
      <c r="AJ75" s="1233"/>
      <c r="AK75" s="1233"/>
      <c r="AL75" s="1234">
        <f t="shared" si="11"/>
        <v>0</v>
      </c>
      <c r="AM75" s="1400"/>
      <c r="AN75" s="1237"/>
      <c r="AO75" s="1237"/>
      <c r="AP75" s="1237"/>
      <c r="AQ75" s="1237"/>
      <c r="AR75" s="1237"/>
      <c r="AS75" s="1237"/>
      <c r="AT75" s="1237"/>
      <c r="AU75" s="1237"/>
      <c r="AV75" s="1237"/>
      <c r="AW75" s="1237"/>
      <c r="AX75" s="1237"/>
      <c r="AY75" s="1237"/>
      <c r="AZ75" s="1237"/>
      <c r="BA75" s="1237"/>
      <c r="BB75" s="1237"/>
      <c r="BC75" s="1237"/>
      <c r="BD75" s="1237"/>
      <c r="BE75" s="1237"/>
      <c r="BF75" s="1237"/>
      <c r="BG75" s="1237"/>
      <c r="BH75" s="1237"/>
      <c r="BI75" s="1237"/>
      <c r="BJ75" s="1237"/>
      <c r="BK75" s="1237"/>
      <c r="BL75" s="1237"/>
      <c r="BM75" s="1237"/>
      <c r="BN75" s="1237"/>
      <c r="BO75" s="1237"/>
      <c r="BP75" s="1237"/>
      <c r="BQ75" s="1237"/>
      <c r="BR75" s="1237"/>
      <c r="BS75" s="1237"/>
      <c r="BT75" s="1237"/>
      <c r="BU75" s="1237"/>
      <c r="BV75" s="1237"/>
      <c r="BW75" s="1237"/>
      <c r="BX75" s="1237"/>
      <c r="BY75" s="1237"/>
      <c r="BZ75" s="1237"/>
      <c r="CA75" s="1237"/>
      <c r="CB75" s="1237"/>
      <c r="CC75" s="1237"/>
      <c r="CD75" s="1237"/>
      <c r="CE75" s="1237"/>
      <c r="CF75" s="1237"/>
      <c r="CG75" s="1237"/>
      <c r="CH75" s="1237"/>
      <c r="CI75" s="1237"/>
      <c r="CJ75" s="1239">
        <f t="shared" si="10"/>
        <v>0</v>
      </c>
    </row>
    <row r="76" spans="4:88">
      <c r="D76" s="1223"/>
      <c r="E76" s="1223"/>
      <c r="F76" s="1229"/>
      <c r="G76" s="1223"/>
      <c r="H76" s="1223"/>
      <c r="I76" s="1223"/>
      <c r="J76" s="1223"/>
      <c r="K76" s="1223"/>
      <c r="L76" s="1228" t="e">
        <f t="shared" si="15"/>
        <v>#DIV/0!</v>
      </c>
      <c r="M76" s="1223"/>
      <c r="N76" s="1223"/>
      <c r="O76" s="1244"/>
      <c r="P76" s="1223"/>
      <c r="Q76" s="1223">
        <f t="shared" si="16"/>
        <v>0</v>
      </c>
      <c r="R76" s="1223"/>
      <c r="S76" s="1225">
        <f t="shared" si="12"/>
        <v>0</v>
      </c>
      <c r="T76" s="1240" t="e">
        <f t="shared" si="13"/>
        <v>#DIV/0!</v>
      </c>
      <c r="U76" s="250" t="e">
        <f t="shared" si="14"/>
        <v>#DIV/0!</v>
      </c>
      <c r="V76" s="1400"/>
      <c r="W76" s="1232"/>
      <c r="X76" s="1233"/>
      <c r="Y76" s="1233"/>
      <c r="Z76" s="1233"/>
      <c r="AA76" s="1233"/>
      <c r="AB76" s="1235"/>
      <c r="AC76" s="1233"/>
      <c r="AD76" s="1235"/>
      <c r="AE76" s="1235"/>
      <c r="AF76" s="1235"/>
      <c r="AG76" s="1233"/>
      <c r="AH76" s="1233"/>
      <c r="AI76" s="1233"/>
      <c r="AJ76" s="1233"/>
      <c r="AK76" s="1233"/>
      <c r="AL76" s="1234">
        <f t="shared" si="11"/>
        <v>0</v>
      </c>
      <c r="AM76" s="1400"/>
      <c r="AN76" s="1237"/>
      <c r="AO76" s="1237"/>
      <c r="AP76" s="1237"/>
      <c r="AQ76" s="1237"/>
      <c r="AR76" s="1237"/>
      <c r="AS76" s="1237"/>
      <c r="AT76" s="1237"/>
      <c r="AU76" s="1237"/>
      <c r="AV76" s="1237"/>
      <c r="AW76" s="1237"/>
      <c r="AX76" s="1237"/>
      <c r="AY76" s="1237"/>
      <c r="AZ76" s="1237"/>
      <c r="BA76" s="1237"/>
      <c r="BB76" s="1237"/>
      <c r="BC76" s="1237"/>
      <c r="BD76" s="1237"/>
      <c r="BE76" s="1237"/>
      <c r="BF76" s="1237"/>
      <c r="BG76" s="1237"/>
      <c r="BH76" s="1237"/>
      <c r="BI76" s="1237"/>
      <c r="BJ76" s="1237"/>
      <c r="BK76" s="1237"/>
      <c r="BL76" s="1237"/>
      <c r="BM76" s="1237"/>
      <c r="BN76" s="1237"/>
      <c r="BO76" s="1237"/>
      <c r="BP76" s="1237"/>
      <c r="BQ76" s="1237"/>
      <c r="BR76" s="1237"/>
      <c r="BS76" s="1237"/>
      <c r="BT76" s="1237"/>
      <c r="BU76" s="1237"/>
      <c r="BV76" s="1237"/>
      <c r="BW76" s="1237"/>
      <c r="BX76" s="1237"/>
      <c r="BY76" s="1237"/>
      <c r="BZ76" s="1237"/>
      <c r="CA76" s="1237"/>
      <c r="CB76" s="1237"/>
      <c r="CC76" s="1237"/>
      <c r="CD76" s="1237"/>
      <c r="CE76" s="1237"/>
      <c r="CF76" s="1237"/>
      <c r="CG76" s="1237"/>
      <c r="CH76" s="1237"/>
      <c r="CI76" s="1237"/>
      <c r="CJ76" s="1239">
        <f t="shared" si="10"/>
        <v>0</v>
      </c>
    </row>
    <row r="77" spans="4:88">
      <c r="D77" s="1223"/>
      <c r="E77" s="1223"/>
      <c r="F77" s="1229"/>
      <c r="G77" s="1223"/>
      <c r="H77" s="1223"/>
      <c r="I77" s="1223"/>
      <c r="J77" s="1223"/>
      <c r="K77" s="1223"/>
      <c r="L77" s="1228" t="e">
        <f t="shared" si="15"/>
        <v>#DIV/0!</v>
      </c>
      <c r="M77" s="1223"/>
      <c r="N77" s="1223"/>
      <c r="O77" s="1244"/>
      <c r="P77" s="1223"/>
      <c r="Q77" s="1223">
        <f t="shared" si="16"/>
        <v>0</v>
      </c>
      <c r="R77" s="1223"/>
      <c r="S77" s="1225">
        <f t="shared" si="12"/>
        <v>0</v>
      </c>
      <c r="T77" s="1240" t="e">
        <f t="shared" si="13"/>
        <v>#DIV/0!</v>
      </c>
      <c r="U77" s="250" t="e">
        <f t="shared" si="14"/>
        <v>#DIV/0!</v>
      </c>
      <c r="V77" s="1400"/>
      <c r="W77" s="1232"/>
      <c r="X77" s="1233"/>
      <c r="Y77" s="1233"/>
      <c r="Z77" s="1233"/>
      <c r="AA77" s="1233"/>
      <c r="AB77" s="1235"/>
      <c r="AC77" s="1233"/>
      <c r="AD77" s="1235"/>
      <c r="AE77" s="1235"/>
      <c r="AF77" s="1235"/>
      <c r="AG77" s="1233"/>
      <c r="AH77" s="1233"/>
      <c r="AI77" s="1233"/>
      <c r="AJ77" s="1233"/>
      <c r="AK77" s="1233"/>
      <c r="AL77" s="1234">
        <f t="shared" si="11"/>
        <v>0</v>
      </c>
      <c r="AM77" s="1400"/>
      <c r="AN77" s="1237"/>
      <c r="AO77" s="1237"/>
      <c r="AP77" s="1237"/>
      <c r="AQ77" s="1237"/>
      <c r="AR77" s="1237"/>
      <c r="AS77" s="1237"/>
      <c r="AT77" s="1237"/>
      <c r="AU77" s="1237"/>
      <c r="AV77" s="1237"/>
      <c r="AW77" s="1237"/>
      <c r="AX77" s="1237"/>
      <c r="AY77" s="1237"/>
      <c r="AZ77" s="1237"/>
      <c r="BA77" s="1237"/>
      <c r="BB77" s="1237"/>
      <c r="BC77" s="1237"/>
      <c r="BD77" s="1237"/>
      <c r="BE77" s="1237"/>
      <c r="BF77" s="1237"/>
      <c r="BG77" s="1237"/>
      <c r="BH77" s="1237"/>
      <c r="BI77" s="1237"/>
      <c r="BJ77" s="1237"/>
      <c r="BK77" s="1237"/>
      <c r="BL77" s="1237"/>
      <c r="BM77" s="1237"/>
      <c r="BN77" s="1237"/>
      <c r="BO77" s="1237"/>
      <c r="BP77" s="1237"/>
      <c r="BQ77" s="1237"/>
      <c r="BR77" s="1237"/>
      <c r="BS77" s="1237"/>
      <c r="BT77" s="1237"/>
      <c r="BU77" s="1237"/>
      <c r="BV77" s="1237"/>
      <c r="BW77" s="1237"/>
      <c r="BX77" s="1237"/>
      <c r="BY77" s="1237"/>
      <c r="BZ77" s="1237"/>
      <c r="CA77" s="1237"/>
      <c r="CB77" s="1237"/>
      <c r="CC77" s="1237"/>
      <c r="CD77" s="1237"/>
      <c r="CE77" s="1237"/>
      <c r="CF77" s="1237"/>
      <c r="CG77" s="1237"/>
      <c r="CH77" s="1237"/>
      <c r="CI77" s="1237"/>
      <c r="CJ77" s="1239">
        <f t="shared" si="10"/>
        <v>0</v>
      </c>
    </row>
    <row r="78" spans="4:88">
      <c r="D78" s="1223"/>
      <c r="E78" s="1223"/>
      <c r="F78" s="1229"/>
      <c r="G78" s="1223"/>
      <c r="H78" s="1223"/>
      <c r="I78" s="1223"/>
      <c r="J78" s="1223"/>
      <c r="K78" s="1223"/>
      <c r="L78" s="1228" t="e">
        <f t="shared" si="15"/>
        <v>#DIV/0!</v>
      </c>
      <c r="M78" s="1223"/>
      <c r="N78" s="1223"/>
      <c r="O78" s="1244"/>
      <c r="P78" s="1223"/>
      <c r="Q78" s="1223">
        <f t="shared" si="16"/>
        <v>0</v>
      </c>
      <c r="R78" s="1223"/>
      <c r="S78" s="1225">
        <f t="shared" si="12"/>
        <v>0</v>
      </c>
      <c r="T78" s="1240" t="e">
        <f t="shared" si="13"/>
        <v>#DIV/0!</v>
      </c>
      <c r="U78" s="250" t="e">
        <f t="shared" si="14"/>
        <v>#DIV/0!</v>
      </c>
      <c r="V78" s="1400"/>
      <c r="W78" s="1232"/>
      <c r="X78" s="1233"/>
      <c r="Y78" s="1233"/>
      <c r="Z78" s="1233"/>
      <c r="AA78" s="1233"/>
      <c r="AB78" s="1235"/>
      <c r="AC78" s="1233"/>
      <c r="AD78" s="1235"/>
      <c r="AE78" s="1235"/>
      <c r="AF78" s="1235"/>
      <c r="AG78" s="1233"/>
      <c r="AH78" s="1233"/>
      <c r="AI78" s="1233"/>
      <c r="AJ78" s="1233"/>
      <c r="AK78" s="1233"/>
      <c r="AL78" s="1234">
        <f t="shared" si="11"/>
        <v>0</v>
      </c>
      <c r="AM78" s="1400"/>
      <c r="AN78" s="1237"/>
      <c r="AO78" s="1237"/>
      <c r="AP78" s="1237"/>
      <c r="AQ78" s="1237"/>
      <c r="AR78" s="1237"/>
      <c r="AS78" s="1237"/>
      <c r="AT78" s="1237"/>
      <c r="AU78" s="1237"/>
      <c r="AV78" s="1237"/>
      <c r="AW78" s="1237"/>
      <c r="AX78" s="1237"/>
      <c r="AY78" s="1237"/>
      <c r="AZ78" s="1237"/>
      <c r="BA78" s="1237"/>
      <c r="BB78" s="1237"/>
      <c r="BC78" s="1237"/>
      <c r="BD78" s="1237"/>
      <c r="BE78" s="1237"/>
      <c r="BF78" s="1237"/>
      <c r="BG78" s="1237"/>
      <c r="BH78" s="1237"/>
      <c r="BI78" s="1237"/>
      <c r="BJ78" s="1237"/>
      <c r="BK78" s="1237"/>
      <c r="BL78" s="1237"/>
      <c r="BM78" s="1237"/>
      <c r="BN78" s="1237"/>
      <c r="BO78" s="1237"/>
      <c r="BP78" s="1237"/>
      <c r="BQ78" s="1237"/>
      <c r="BR78" s="1237"/>
      <c r="BS78" s="1237"/>
      <c r="BT78" s="1237"/>
      <c r="BU78" s="1237"/>
      <c r="BV78" s="1237"/>
      <c r="BW78" s="1237"/>
      <c r="BX78" s="1237"/>
      <c r="BY78" s="1237"/>
      <c r="BZ78" s="1237"/>
      <c r="CA78" s="1237"/>
      <c r="CB78" s="1237"/>
      <c r="CC78" s="1237"/>
      <c r="CD78" s="1237"/>
      <c r="CE78" s="1237"/>
      <c r="CF78" s="1237"/>
      <c r="CG78" s="1237"/>
      <c r="CH78" s="1237"/>
      <c r="CI78" s="1237"/>
      <c r="CJ78" s="1239">
        <f t="shared" si="10"/>
        <v>0</v>
      </c>
    </row>
    <row r="79" spans="4:88">
      <c r="D79" s="1223"/>
      <c r="E79" s="1223"/>
      <c r="F79" s="1229"/>
      <c r="G79" s="1223"/>
      <c r="H79" s="1223"/>
      <c r="I79" s="1223"/>
      <c r="J79" s="1223"/>
      <c r="K79" s="1223"/>
      <c r="L79" s="1228" t="e">
        <f t="shared" si="15"/>
        <v>#DIV/0!</v>
      </c>
      <c r="M79" s="1223"/>
      <c r="N79" s="1223"/>
      <c r="O79" s="1244"/>
      <c r="P79" s="1223"/>
      <c r="Q79" s="1223">
        <f t="shared" si="16"/>
        <v>0</v>
      </c>
      <c r="R79" s="1223"/>
      <c r="S79" s="1225">
        <f t="shared" si="12"/>
        <v>0</v>
      </c>
      <c r="T79" s="1240" t="e">
        <f t="shared" si="13"/>
        <v>#DIV/0!</v>
      </c>
      <c r="U79" s="250" t="e">
        <f t="shared" si="14"/>
        <v>#DIV/0!</v>
      </c>
      <c r="V79" s="1400"/>
      <c r="W79" s="1232"/>
      <c r="X79" s="1233"/>
      <c r="Y79" s="1233"/>
      <c r="Z79" s="1233"/>
      <c r="AA79" s="1233"/>
      <c r="AB79" s="1235"/>
      <c r="AC79" s="1233"/>
      <c r="AD79" s="1235"/>
      <c r="AE79" s="1235"/>
      <c r="AF79" s="1235"/>
      <c r="AG79" s="1233"/>
      <c r="AH79" s="1233"/>
      <c r="AI79" s="1233"/>
      <c r="AJ79" s="1233"/>
      <c r="AK79" s="1233"/>
      <c r="AL79" s="1234">
        <f t="shared" si="11"/>
        <v>0</v>
      </c>
      <c r="AM79" s="1400"/>
      <c r="AN79" s="1237"/>
      <c r="AO79" s="1237"/>
      <c r="AP79" s="1237"/>
      <c r="AQ79" s="1237"/>
      <c r="AR79" s="1237"/>
      <c r="AS79" s="1237"/>
      <c r="AT79" s="1237"/>
      <c r="AU79" s="1237"/>
      <c r="AV79" s="1237"/>
      <c r="AW79" s="1237"/>
      <c r="AX79" s="1237"/>
      <c r="AY79" s="1237"/>
      <c r="AZ79" s="1237"/>
      <c r="BA79" s="1237"/>
      <c r="BB79" s="1237"/>
      <c r="BC79" s="1237"/>
      <c r="BD79" s="1237"/>
      <c r="BE79" s="1237"/>
      <c r="BF79" s="1237"/>
      <c r="BG79" s="1237"/>
      <c r="BH79" s="1237"/>
      <c r="BI79" s="1237"/>
      <c r="BJ79" s="1237"/>
      <c r="BK79" s="1237"/>
      <c r="BL79" s="1237"/>
      <c r="BM79" s="1237"/>
      <c r="BN79" s="1237"/>
      <c r="BO79" s="1237"/>
      <c r="BP79" s="1237"/>
      <c r="BQ79" s="1237"/>
      <c r="BR79" s="1237"/>
      <c r="BS79" s="1237"/>
      <c r="BT79" s="1237"/>
      <c r="BU79" s="1237"/>
      <c r="BV79" s="1237"/>
      <c r="BW79" s="1237"/>
      <c r="BX79" s="1237"/>
      <c r="BY79" s="1237"/>
      <c r="BZ79" s="1237"/>
      <c r="CA79" s="1237"/>
      <c r="CB79" s="1237"/>
      <c r="CC79" s="1237"/>
      <c r="CD79" s="1237"/>
      <c r="CE79" s="1237"/>
      <c r="CF79" s="1237"/>
      <c r="CG79" s="1237"/>
      <c r="CH79" s="1237"/>
      <c r="CI79" s="1237"/>
      <c r="CJ79" s="1239">
        <f t="shared" si="10"/>
        <v>0</v>
      </c>
    </row>
    <row r="80" spans="4:88">
      <c r="D80" s="1223"/>
      <c r="E80" s="1223"/>
      <c r="F80" s="1229"/>
      <c r="G80" s="1223"/>
      <c r="H80" s="1223"/>
      <c r="I80" s="1223"/>
      <c r="J80" s="1223"/>
      <c r="K80" s="1223"/>
      <c r="L80" s="1228" t="e">
        <f t="shared" si="15"/>
        <v>#DIV/0!</v>
      </c>
      <c r="M80" s="1223"/>
      <c r="N80" s="1223"/>
      <c r="O80" s="1244"/>
      <c r="P80" s="1223"/>
      <c r="Q80" s="1223">
        <f t="shared" si="16"/>
        <v>0</v>
      </c>
      <c r="R80" s="1223"/>
      <c r="S80" s="1225">
        <f t="shared" si="12"/>
        <v>0</v>
      </c>
      <c r="T80" s="1240" t="e">
        <f t="shared" si="13"/>
        <v>#DIV/0!</v>
      </c>
      <c r="U80" s="250" t="e">
        <f t="shared" si="14"/>
        <v>#DIV/0!</v>
      </c>
      <c r="V80" s="1400"/>
      <c r="W80" s="1232"/>
      <c r="X80" s="1233"/>
      <c r="Y80" s="1233"/>
      <c r="Z80" s="1233"/>
      <c r="AA80" s="1233"/>
      <c r="AB80" s="1235"/>
      <c r="AC80" s="1233"/>
      <c r="AD80" s="1235"/>
      <c r="AE80" s="1235"/>
      <c r="AF80" s="1235"/>
      <c r="AG80" s="1233"/>
      <c r="AH80" s="1233"/>
      <c r="AI80" s="1233"/>
      <c r="AJ80" s="1233"/>
      <c r="AK80" s="1233"/>
      <c r="AL80" s="1234">
        <f t="shared" si="11"/>
        <v>0</v>
      </c>
      <c r="AM80" s="1400"/>
      <c r="AN80" s="1237"/>
      <c r="AO80" s="1237"/>
      <c r="AP80" s="1237"/>
      <c r="AQ80" s="1237"/>
      <c r="AR80" s="1237"/>
      <c r="AS80" s="1237"/>
      <c r="AT80" s="1237"/>
      <c r="AU80" s="1237"/>
      <c r="AV80" s="1237"/>
      <c r="AW80" s="1237"/>
      <c r="AX80" s="1237"/>
      <c r="AY80" s="1237"/>
      <c r="AZ80" s="1237"/>
      <c r="BA80" s="1237"/>
      <c r="BB80" s="1237"/>
      <c r="BC80" s="1237"/>
      <c r="BD80" s="1237"/>
      <c r="BE80" s="1237"/>
      <c r="BF80" s="1237"/>
      <c r="BG80" s="1237"/>
      <c r="BH80" s="1237"/>
      <c r="BI80" s="1237"/>
      <c r="BJ80" s="1237"/>
      <c r="BK80" s="1237"/>
      <c r="BL80" s="1237"/>
      <c r="BM80" s="1237"/>
      <c r="BN80" s="1237"/>
      <c r="BO80" s="1237"/>
      <c r="BP80" s="1237"/>
      <c r="BQ80" s="1237"/>
      <c r="BR80" s="1237"/>
      <c r="BS80" s="1237"/>
      <c r="BT80" s="1237"/>
      <c r="BU80" s="1237"/>
      <c r="BV80" s="1237"/>
      <c r="BW80" s="1237"/>
      <c r="BX80" s="1237"/>
      <c r="BY80" s="1237"/>
      <c r="BZ80" s="1237"/>
      <c r="CA80" s="1237"/>
      <c r="CB80" s="1237"/>
      <c r="CC80" s="1237"/>
      <c r="CD80" s="1237"/>
      <c r="CE80" s="1237"/>
      <c r="CF80" s="1237"/>
      <c r="CG80" s="1237"/>
      <c r="CH80" s="1237"/>
      <c r="CI80" s="1237"/>
      <c r="CJ80" s="1239">
        <f t="shared" si="10"/>
        <v>0</v>
      </c>
    </row>
    <row r="81" spans="4:88">
      <c r="D81" s="1223"/>
      <c r="E81" s="1223"/>
      <c r="F81" s="1229"/>
      <c r="G81" s="1223"/>
      <c r="H81" s="1223"/>
      <c r="I81" s="1223"/>
      <c r="J81" s="1223"/>
      <c r="K81" s="1223"/>
      <c r="L81" s="1228" t="e">
        <f t="shared" si="15"/>
        <v>#DIV/0!</v>
      </c>
      <c r="M81" s="1223"/>
      <c r="N81" s="1223"/>
      <c r="O81" s="1244"/>
      <c r="P81" s="1223"/>
      <c r="Q81" s="1223">
        <f t="shared" si="16"/>
        <v>0</v>
      </c>
      <c r="R81" s="1223"/>
      <c r="S81" s="1225">
        <f t="shared" si="12"/>
        <v>0</v>
      </c>
      <c r="T81" s="1240" t="e">
        <f t="shared" si="13"/>
        <v>#DIV/0!</v>
      </c>
      <c r="U81" s="250" t="e">
        <f t="shared" si="14"/>
        <v>#DIV/0!</v>
      </c>
      <c r="V81" s="1400"/>
      <c r="W81" s="1232"/>
      <c r="X81" s="1233"/>
      <c r="Y81" s="1233"/>
      <c r="Z81" s="1233"/>
      <c r="AA81" s="1233"/>
      <c r="AB81" s="1235"/>
      <c r="AC81" s="1233"/>
      <c r="AD81" s="1235"/>
      <c r="AE81" s="1235"/>
      <c r="AF81" s="1235"/>
      <c r="AG81" s="1233"/>
      <c r="AH81" s="1233"/>
      <c r="AI81" s="1233"/>
      <c r="AJ81" s="1233"/>
      <c r="AK81" s="1233"/>
      <c r="AL81" s="1234">
        <f t="shared" si="11"/>
        <v>0</v>
      </c>
      <c r="AM81" s="1400"/>
      <c r="AN81" s="1237"/>
      <c r="AO81" s="1237"/>
      <c r="AP81" s="1237"/>
      <c r="AQ81" s="1237"/>
      <c r="AR81" s="1237"/>
      <c r="AS81" s="1237"/>
      <c r="AT81" s="1237"/>
      <c r="AU81" s="1237"/>
      <c r="AV81" s="1237"/>
      <c r="AW81" s="1237"/>
      <c r="AX81" s="1237"/>
      <c r="AY81" s="1237"/>
      <c r="AZ81" s="1237"/>
      <c r="BA81" s="1237"/>
      <c r="BB81" s="1237"/>
      <c r="BC81" s="1237"/>
      <c r="BD81" s="1237"/>
      <c r="BE81" s="1237"/>
      <c r="BF81" s="1237"/>
      <c r="BG81" s="1237"/>
      <c r="BH81" s="1237"/>
      <c r="BI81" s="1237"/>
      <c r="BJ81" s="1237"/>
      <c r="BK81" s="1237"/>
      <c r="BL81" s="1237"/>
      <c r="BM81" s="1237"/>
      <c r="BN81" s="1237"/>
      <c r="BO81" s="1237"/>
      <c r="BP81" s="1237"/>
      <c r="BQ81" s="1237"/>
      <c r="BR81" s="1237"/>
      <c r="BS81" s="1237"/>
      <c r="BT81" s="1237"/>
      <c r="BU81" s="1237"/>
      <c r="BV81" s="1237"/>
      <c r="BW81" s="1237"/>
      <c r="BX81" s="1237"/>
      <c r="BY81" s="1237"/>
      <c r="BZ81" s="1237"/>
      <c r="CA81" s="1237"/>
      <c r="CB81" s="1237"/>
      <c r="CC81" s="1237"/>
      <c r="CD81" s="1237"/>
      <c r="CE81" s="1237"/>
      <c r="CF81" s="1237"/>
      <c r="CG81" s="1237"/>
      <c r="CH81" s="1237"/>
      <c r="CI81" s="1237"/>
      <c r="CJ81" s="1239">
        <f t="shared" si="10"/>
        <v>0</v>
      </c>
    </row>
    <row r="82" spans="4:88">
      <c r="D82" s="1223"/>
      <c r="E82" s="1223"/>
      <c r="F82" s="1229"/>
      <c r="G82" s="1223"/>
      <c r="H82" s="1223"/>
      <c r="I82" s="1223"/>
      <c r="J82" s="1223"/>
      <c r="K82" s="1223"/>
      <c r="L82" s="1228" t="e">
        <f t="shared" si="15"/>
        <v>#DIV/0!</v>
      </c>
      <c r="M82" s="1223"/>
      <c r="N82" s="1223"/>
      <c r="O82" s="1244"/>
      <c r="P82" s="1223"/>
      <c r="Q82" s="1223">
        <f t="shared" si="16"/>
        <v>0</v>
      </c>
      <c r="R82" s="1223"/>
      <c r="S82" s="1225">
        <f t="shared" si="12"/>
        <v>0</v>
      </c>
      <c r="T82" s="1240" t="e">
        <f t="shared" si="13"/>
        <v>#DIV/0!</v>
      </c>
      <c r="U82" s="250" t="e">
        <f t="shared" si="14"/>
        <v>#DIV/0!</v>
      </c>
      <c r="V82" s="1400"/>
      <c r="W82" s="1232"/>
      <c r="X82" s="1233"/>
      <c r="Y82" s="1233"/>
      <c r="Z82" s="1233"/>
      <c r="AA82" s="1233"/>
      <c r="AB82" s="1235"/>
      <c r="AC82" s="1233"/>
      <c r="AD82" s="1235"/>
      <c r="AE82" s="1235"/>
      <c r="AF82" s="1235"/>
      <c r="AG82" s="1233"/>
      <c r="AH82" s="1233"/>
      <c r="AI82" s="1233"/>
      <c r="AJ82" s="1233"/>
      <c r="AK82" s="1233"/>
      <c r="AL82" s="1234">
        <f t="shared" si="11"/>
        <v>0</v>
      </c>
      <c r="AM82" s="1400"/>
      <c r="AN82" s="1237"/>
      <c r="AO82" s="1237"/>
      <c r="AP82" s="1237"/>
      <c r="AQ82" s="1237"/>
      <c r="AR82" s="1237"/>
      <c r="AS82" s="1237"/>
      <c r="AT82" s="1237"/>
      <c r="AU82" s="1237"/>
      <c r="AV82" s="1237"/>
      <c r="AW82" s="1237"/>
      <c r="AX82" s="1237"/>
      <c r="AY82" s="1237"/>
      <c r="AZ82" s="1237"/>
      <c r="BA82" s="1237"/>
      <c r="BB82" s="1237"/>
      <c r="BC82" s="1237"/>
      <c r="BD82" s="1237"/>
      <c r="BE82" s="1237"/>
      <c r="BF82" s="1237"/>
      <c r="BG82" s="1237"/>
      <c r="BH82" s="1237"/>
      <c r="BI82" s="1237"/>
      <c r="BJ82" s="1237"/>
      <c r="BK82" s="1237"/>
      <c r="BL82" s="1237"/>
      <c r="BM82" s="1237"/>
      <c r="BN82" s="1237"/>
      <c r="BO82" s="1237"/>
      <c r="BP82" s="1237"/>
      <c r="BQ82" s="1237"/>
      <c r="BR82" s="1237"/>
      <c r="BS82" s="1237"/>
      <c r="BT82" s="1237"/>
      <c r="BU82" s="1237"/>
      <c r="BV82" s="1237"/>
      <c r="BW82" s="1237"/>
      <c r="BX82" s="1237"/>
      <c r="BY82" s="1237"/>
      <c r="BZ82" s="1237"/>
      <c r="CA82" s="1237"/>
      <c r="CB82" s="1237"/>
      <c r="CC82" s="1237"/>
      <c r="CD82" s="1237"/>
      <c r="CE82" s="1237"/>
      <c r="CF82" s="1237"/>
      <c r="CG82" s="1237"/>
      <c r="CH82" s="1237"/>
      <c r="CI82" s="1237"/>
      <c r="CJ82" s="1239">
        <f t="shared" si="10"/>
        <v>0</v>
      </c>
    </row>
    <row r="83" spans="4:88">
      <c r="D83" s="1223"/>
      <c r="E83" s="1223"/>
      <c r="F83" s="1229"/>
      <c r="G83" s="1223"/>
      <c r="H83" s="1223"/>
      <c r="I83" s="1223"/>
      <c r="J83" s="1223"/>
      <c r="K83" s="1223"/>
      <c r="L83" s="1228" t="e">
        <f t="shared" si="15"/>
        <v>#DIV/0!</v>
      </c>
      <c r="M83" s="1223"/>
      <c r="N83" s="1223"/>
      <c r="O83" s="1244"/>
      <c r="P83" s="1223"/>
      <c r="Q83" s="1223">
        <f t="shared" si="16"/>
        <v>0</v>
      </c>
      <c r="R83" s="1223"/>
      <c r="S83" s="1225">
        <f t="shared" si="12"/>
        <v>0</v>
      </c>
      <c r="T83" s="1240" t="e">
        <f t="shared" si="13"/>
        <v>#DIV/0!</v>
      </c>
      <c r="U83" s="250" t="e">
        <f t="shared" si="14"/>
        <v>#DIV/0!</v>
      </c>
      <c r="V83" s="1400"/>
      <c r="W83" s="1232"/>
      <c r="X83" s="1233"/>
      <c r="Y83" s="1233"/>
      <c r="Z83" s="1233"/>
      <c r="AA83" s="1233"/>
      <c r="AB83" s="1235"/>
      <c r="AC83" s="1233"/>
      <c r="AD83" s="1235"/>
      <c r="AE83" s="1235"/>
      <c r="AF83" s="1235"/>
      <c r="AG83" s="1233"/>
      <c r="AH83" s="1233"/>
      <c r="AI83" s="1233"/>
      <c r="AJ83" s="1233"/>
      <c r="AK83" s="1233"/>
      <c r="AL83" s="1234">
        <f t="shared" si="11"/>
        <v>0</v>
      </c>
      <c r="AM83" s="1400"/>
      <c r="AN83" s="1237"/>
      <c r="AO83" s="1237"/>
      <c r="AP83" s="1237"/>
      <c r="AQ83" s="1237"/>
      <c r="AR83" s="1237"/>
      <c r="AS83" s="1237"/>
      <c r="AT83" s="1237"/>
      <c r="AU83" s="1237"/>
      <c r="AV83" s="1237"/>
      <c r="AW83" s="1237"/>
      <c r="AX83" s="1237"/>
      <c r="AY83" s="1237"/>
      <c r="AZ83" s="1237"/>
      <c r="BA83" s="1237"/>
      <c r="BB83" s="1237"/>
      <c r="BC83" s="1237"/>
      <c r="BD83" s="1237"/>
      <c r="BE83" s="1237"/>
      <c r="BF83" s="1237"/>
      <c r="BG83" s="1237"/>
      <c r="BH83" s="1237"/>
      <c r="BI83" s="1237"/>
      <c r="BJ83" s="1237"/>
      <c r="BK83" s="1237"/>
      <c r="BL83" s="1237"/>
      <c r="BM83" s="1237"/>
      <c r="BN83" s="1237"/>
      <c r="BO83" s="1237"/>
      <c r="BP83" s="1237"/>
      <c r="BQ83" s="1237"/>
      <c r="BR83" s="1237"/>
      <c r="BS83" s="1237"/>
      <c r="BT83" s="1237"/>
      <c r="BU83" s="1237"/>
      <c r="BV83" s="1237"/>
      <c r="BW83" s="1237"/>
      <c r="BX83" s="1237"/>
      <c r="BY83" s="1237"/>
      <c r="BZ83" s="1237"/>
      <c r="CA83" s="1237"/>
      <c r="CB83" s="1237"/>
      <c r="CC83" s="1237"/>
      <c r="CD83" s="1237"/>
      <c r="CE83" s="1237"/>
      <c r="CF83" s="1237"/>
      <c r="CG83" s="1237"/>
      <c r="CH83" s="1237"/>
      <c r="CI83" s="1237"/>
      <c r="CJ83" s="1239">
        <f t="shared" si="10"/>
        <v>0</v>
      </c>
    </row>
    <row r="84" spans="4:88">
      <c r="D84" s="1223"/>
      <c r="E84" s="1223"/>
      <c r="F84" s="1229"/>
      <c r="G84" s="1223"/>
      <c r="H84" s="1223"/>
      <c r="I84" s="1223"/>
      <c r="J84" s="1223"/>
      <c r="K84" s="1223"/>
      <c r="L84" s="1228" t="e">
        <f t="shared" si="15"/>
        <v>#DIV/0!</v>
      </c>
      <c r="M84" s="1223"/>
      <c r="N84" s="1223"/>
      <c r="O84" s="1244"/>
      <c r="P84" s="1223"/>
      <c r="Q84" s="1223">
        <f t="shared" si="16"/>
        <v>0</v>
      </c>
      <c r="R84" s="1223"/>
      <c r="S84" s="1225">
        <f t="shared" si="12"/>
        <v>0</v>
      </c>
      <c r="T84" s="1240" t="e">
        <f t="shared" si="13"/>
        <v>#DIV/0!</v>
      </c>
      <c r="U84" s="250" t="e">
        <f t="shared" si="14"/>
        <v>#DIV/0!</v>
      </c>
      <c r="V84" s="1400"/>
      <c r="W84" s="1232"/>
      <c r="X84" s="1233"/>
      <c r="Y84" s="1233"/>
      <c r="Z84" s="1233"/>
      <c r="AA84" s="1233"/>
      <c r="AB84" s="1235"/>
      <c r="AC84" s="1233"/>
      <c r="AD84" s="1235"/>
      <c r="AE84" s="1235"/>
      <c r="AF84" s="1235"/>
      <c r="AG84" s="1233"/>
      <c r="AH84" s="1233"/>
      <c r="AI84" s="1233"/>
      <c r="AJ84" s="1233"/>
      <c r="AK84" s="1233"/>
      <c r="AL84" s="1234">
        <f t="shared" si="11"/>
        <v>0</v>
      </c>
      <c r="AM84" s="1400"/>
      <c r="AN84" s="1237"/>
      <c r="AO84" s="1237"/>
      <c r="AP84" s="1237"/>
      <c r="AQ84" s="1237"/>
      <c r="AR84" s="1237"/>
      <c r="AS84" s="1237"/>
      <c r="AT84" s="1237"/>
      <c r="AU84" s="1237"/>
      <c r="AV84" s="1237"/>
      <c r="AW84" s="1237"/>
      <c r="AX84" s="1237"/>
      <c r="AY84" s="1237"/>
      <c r="AZ84" s="1237"/>
      <c r="BA84" s="1237"/>
      <c r="BB84" s="1237"/>
      <c r="BC84" s="1237"/>
      <c r="BD84" s="1237"/>
      <c r="BE84" s="1237"/>
      <c r="BF84" s="1237"/>
      <c r="BG84" s="1237"/>
      <c r="BH84" s="1237"/>
      <c r="BI84" s="1237"/>
      <c r="BJ84" s="1237"/>
      <c r="BK84" s="1237"/>
      <c r="BL84" s="1237"/>
      <c r="BM84" s="1237"/>
      <c r="BN84" s="1237"/>
      <c r="BO84" s="1237"/>
      <c r="BP84" s="1237"/>
      <c r="BQ84" s="1237"/>
      <c r="BR84" s="1237"/>
      <c r="BS84" s="1237"/>
      <c r="BT84" s="1237"/>
      <c r="BU84" s="1237"/>
      <c r="BV84" s="1237"/>
      <c r="BW84" s="1237"/>
      <c r="BX84" s="1237"/>
      <c r="BY84" s="1237"/>
      <c r="BZ84" s="1237"/>
      <c r="CA84" s="1237"/>
      <c r="CB84" s="1237"/>
      <c r="CC84" s="1237"/>
      <c r="CD84" s="1237"/>
      <c r="CE84" s="1237"/>
      <c r="CF84" s="1237"/>
      <c r="CG84" s="1237"/>
      <c r="CH84" s="1237"/>
      <c r="CI84" s="1237"/>
      <c r="CJ84" s="1239">
        <f t="shared" si="10"/>
        <v>0</v>
      </c>
    </row>
    <row r="85" spans="4:88">
      <c r="D85" s="1223"/>
      <c r="E85" s="1223"/>
      <c r="F85" s="1229"/>
      <c r="G85" s="1223"/>
      <c r="H85" s="1223"/>
      <c r="I85" s="1223"/>
      <c r="J85" s="1223"/>
      <c r="K85" s="1223"/>
      <c r="L85" s="1228" t="e">
        <f t="shared" si="15"/>
        <v>#DIV/0!</v>
      </c>
      <c r="M85" s="1223"/>
      <c r="N85" s="1223"/>
      <c r="O85" s="1244"/>
      <c r="P85" s="1223"/>
      <c r="Q85" s="1223">
        <f t="shared" si="16"/>
        <v>0</v>
      </c>
      <c r="R85" s="1223"/>
      <c r="S85" s="1225">
        <f t="shared" si="12"/>
        <v>0</v>
      </c>
      <c r="T85" s="1240" t="e">
        <f t="shared" si="13"/>
        <v>#DIV/0!</v>
      </c>
      <c r="U85" s="250" t="e">
        <f t="shared" si="14"/>
        <v>#DIV/0!</v>
      </c>
      <c r="V85" s="1400"/>
      <c r="W85" s="1232"/>
      <c r="X85" s="1233"/>
      <c r="Y85" s="1233"/>
      <c r="Z85" s="1233"/>
      <c r="AA85" s="1233"/>
      <c r="AB85" s="1235"/>
      <c r="AC85" s="1233"/>
      <c r="AD85" s="1235"/>
      <c r="AE85" s="1235"/>
      <c r="AF85" s="1235"/>
      <c r="AG85" s="1233"/>
      <c r="AH85" s="1233"/>
      <c r="AI85" s="1233"/>
      <c r="AJ85" s="1233"/>
      <c r="AK85" s="1233"/>
      <c r="AL85" s="1234">
        <f t="shared" si="11"/>
        <v>0</v>
      </c>
      <c r="AM85" s="1400"/>
      <c r="AN85" s="1237"/>
      <c r="AO85" s="1237"/>
      <c r="AP85" s="1237"/>
      <c r="AQ85" s="1237"/>
      <c r="AR85" s="1237"/>
      <c r="AS85" s="1237"/>
      <c r="AT85" s="1237"/>
      <c r="AU85" s="1237"/>
      <c r="AV85" s="1237"/>
      <c r="AW85" s="1237"/>
      <c r="AX85" s="1237"/>
      <c r="AY85" s="1237"/>
      <c r="AZ85" s="1237"/>
      <c r="BA85" s="1237"/>
      <c r="BB85" s="1237"/>
      <c r="BC85" s="1237"/>
      <c r="BD85" s="1237"/>
      <c r="BE85" s="1237"/>
      <c r="BF85" s="1237"/>
      <c r="BG85" s="1237"/>
      <c r="BH85" s="1237"/>
      <c r="BI85" s="1237"/>
      <c r="BJ85" s="1237"/>
      <c r="BK85" s="1237"/>
      <c r="BL85" s="1237"/>
      <c r="BM85" s="1237"/>
      <c r="BN85" s="1237"/>
      <c r="BO85" s="1237"/>
      <c r="BP85" s="1237"/>
      <c r="BQ85" s="1237"/>
      <c r="BR85" s="1237"/>
      <c r="BS85" s="1237"/>
      <c r="BT85" s="1237"/>
      <c r="BU85" s="1237"/>
      <c r="BV85" s="1237"/>
      <c r="BW85" s="1237"/>
      <c r="BX85" s="1237"/>
      <c r="BY85" s="1237"/>
      <c r="BZ85" s="1237"/>
      <c r="CA85" s="1237"/>
      <c r="CB85" s="1237"/>
      <c r="CC85" s="1237"/>
      <c r="CD85" s="1237"/>
      <c r="CE85" s="1237"/>
      <c r="CF85" s="1237"/>
      <c r="CG85" s="1237"/>
      <c r="CH85" s="1237"/>
      <c r="CI85" s="1237"/>
      <c r="CJ85" s="1239">
        <f t="shared" si="10"/>
        <v>0</v>
      </c>
    </row>
    <row r="86" spans="4:88">
      <c r="D86" s="1223"/>
      <c r="E86" s="1223"/>
      <c r="F86" s="1229"/>
      <c r="G86" s="1223"/>
      <c r="H86" s="1223"/>
      <c r="I86" s="1223"/>
      <c r="J86" s="1223"/>
      <c r="K86" s="1223"/>
      <c r="L86" s="1228" t="e">
        <f t="shared" si="15"/>
        <v>#DIV/0!</v>
      </c>
      <c r="M86" s="1223"/>
      <c r="N86" s="1223"/>
      <c r="O86" s="1244"/>
      <c r="P86" s="1223"/>
      <c r="Q86" s="1223">
        <f t="shared" si="16"/>
        <v>0</v>
      </c>
      <c r="R86" s="1223"/>
      <c r="S86" s="1225">
        <f t="shared" si="12"/>
        <v>0</v>
      </c>
      <c r="T86" s="1240" t="e">
        <f t="shared" si="13"/>
        <v>#DIV/0!</v>
      </c>
      <c r="U86" s="250" t="e">
        <f t="shared" si="14"/>
        <v>#DIV/0!</v>
      </c>
      <c r="V86" s="1400"/>
      <c r="W86" s="1232"/>
      <c r="X86" s="1233"/>
      <c r="Y86" s="1233"/>
      <c r="Z86" s="1233"/>
      <c r="AA86" s="1233"/>
      <c r="AB86" s="1235"/>
      <c r="AC86" s="1233"/>
      <c r="AD86" s="1235"/>
      <c r="AE86" s="1235"/>
      <c r="AF86" s="1235"/>
      <c r="AG86" s="1233"/>
      <c r="AH86" s="1233"/>
      <c r="AI86" s="1233"/>
      <c r="AJ86" s="1233"/>
      <c r="AK86" s="1233"/>
      <c r="AL86" s="1234">
        <f t="shared" si="11"/>
        <v>0</v>
      </c>
      <c r="AM86" s="1400"/>
      <c r="AN86" s="1237"/>
      <c r="AO86" s="1237"/>
      <c r="AP86" s="1237"/>
      <c r="AQ86" s="1237"/>
      <c r="AR86" s="1237"/>
      <c r="AS86" s="1237"/>
      <c r="AT86" s="1237"/>
      <c r="AU86" s="1237"/>
      <c r="AV86" s="1237"/>
      <c r="AW86" s="1237"/>
      <c r="AX86" s="1237"/>
      <c r="AY86" s="1237"/>
      <c r="AZ86" s="1237"/>
      <c r="BA86" s="1237"/>
      <c r="BB86" s="1237"/>
      <c r="BC86" s="1237"/>
      <c r="BD86" s="1237"/>
      <c r="BE86" s="1237"/>
      <c r="BF86" s="1237"/>
      <c r="BG86" s="1237"/>
      <c r="BH86" s="1237"/>
      <c r="BI86" s="1237"/>
      <c r="BJ86" s="1237"/>
      <c r="BK86" s="1237"/>
      <c r="BL86" s="1237"/>
      <c r="BM86" s="1237"/>
      <c r="BN86" s="1237"/>
      <c r="BO86" s="1237"/>
      <c r="BP86" s="1237"/>
      <c r="BQ86" s="1237"/>
      <c r="BR86" s="1237"/>
      <c r="BS86" s="1237"/>
      <c r="BT86" s="1237"/>
      <c r="BU86" s="1237"/>
      <c r="BV86" s="1237"/>
      <c r="BW86" s="1237"/>
      <c r="BX86" s="1237"/>
      <c r="BY86" s="1237"/>
      <c r="BZ86" s="1237"/>
      <c r="CA86" s="1237"/>
      <c r="CB86" s="1237"/>
      <c r="CC86" s="1237"/>
      <c r="CD86" s="1237"/>
      <c r="CE86" s="1237"/>
      <c r="CF86" s="1237"/>
      <c r="CG86" s="1237"/>
      <c r="CH86" s="1237"/>
      <c r="CI86" s="1237"/>
      <c r="CJ86" s="1239">
        <f t="shared" si="10"/>
        <v>0</v>
      </c>
    </row>
    <row r="87" spans="4:88">
      <c r="D87" s="1223"/>
      <c r="E87" s="1223"/>
      <c r="F87" s="1229"/>
      <c r="G87" s="1223"/>
      <c r="H87" s="1223"/>
      <c r="I87" s="1223"/>
      <c r="J87" s="1223"/>
      <c r="K87" s="1223"/>
      <c r="L87" s="1228" t="e">
        <f t="shared" si="15"/>
        <v>#DIV/0!</v>
      </c>
      <c r="M87" s="1223"/>
      <c r="N87" s="1223"/>
      <c r="O87" s="1244"/>
      <c r="P87" s="1223"/>
      <c r="Q87" s="1223">
        <f t="shared" si="16"/>
        <v>0</v>
      </c>
      <c r="R87" s="1223"/>
      <c r="S87" s="1225">
        <f t="shared" si="12"/>
        <v>0</v>
      </c>
      <c r="T87" s="1240" t="e">
        <f t="shared" si="13"/>
        <v>#DIV/0!</v>
      </c>
      <c r="U87" s="250" t="e">
        <f t="shared" si="14"/>
        <v>#DIV/0!</v>
      </c>
      <c r="V87" s="1400"/>
      <c r="W87" s="1232"/>
      <c r="X87" s="1233"/>
      <c r="Y87" s="1233"/>
      <c r="Z87" s="1233"/>
      <c r="AA87" s="1233"/>
      <c r="AB87" s="1235"/>
      <c r="AC87" s="1233"/>
      <c r="AD87" s="1235"/>
      <c r="AE87" s="1235"/>
      <c r="AF87" s="1235"/>
      <c r="AG87" s="1233"/>
      <c r="AH87" s="1233"/>
      <c r="AI87" s="1233"/>
      <c r="AJ87" s="1233"/>
      <c r="AK87" s="1233"/>
      <c r="AL87" s="1234">
        <f t="shared" si="11"/>
        <v>0</v>
      </c>
      <c r="AM87" s="1400"/>
      <c r="AN87" s="1237"/>
      <c r="AO87" s="1237"/>
      <c r="AP87" s="1237"/>
      <c r="AQ87" s="1237"/>
      <c r="AR87" s="1237"/>
      <c r="AS87" s="1237"/>
      <c r="AT87" s="1237"/>
      <c r="AU87" s="1237"/>
      <c r="AV87" s="1237"/>
      <c r="AW87" s="1237"/>
      <c r="AX87" s="1237"/>
      <c r="AY87" s="1237"/>
      <c r="AZ87" s="1237"/>
      <c r="BA87" s="1237"/>
      <c r="BB87" s="1237"/>
      <c r="BC87" s="1237"/>
      <c r="BD87" s="1237"/>
      <c r="BE87" s="1237"/>
      <c r="BF87" s="1237"/>
      <c r="BG87" s="1237"/>
      <c r="BH87" s="1237"/>
      <c r="BI87" s="1237"/>
      <c r="BJ87" s="1237"/>
      <c r="BK87" s="1237"/>
      <c r="BL87" s="1237"/>
      <c r="BM87" s="1237"/>
      <c r="BN87" s="1237"/>
      <c r="BO87" s="1237"/>
      <c r="BP87" s="1237"/>
      <c r="BQ87" s="1237"/>
      <c r="BR87" s="1237"/>
      <c r="BS87" s="1237"/>
      <c r="BT87" s="1237"/>
      <c r="BU87" s="1237"/>
      <c r="BV87" s="1237"/>
      <c r="BW87" s="1237"/>
      <c r="BX87" s="1237"/>
      <c r="BY87" s="1237"/>
      <c r="BZ87" s="1237"/>
      <c r="CA87" s="1237"/>
      <c r="CB87" s="1237"/>
      <c r="CC87" s="1237"/>
      <c r="CD87" s="1237"/>
      <c r="CE87" s="1237"/>
      <c r="CF87" s="1237"/>
      <c r="CG87" s="1237"/>
      <c r="CH87" s="1237"/>
      <c r="CI87" s="1237"/>
      <c r="CJ87" s="1239">
        <f t="shared" si="10"/>
        <v>0</v>
      </c>
    </row>
    <row r="88" spans="4:88">
      <c r="D88" s="1223"/>
      <c r="E88" s="1223"/>
      <c r="F88" s="1229"/>
      <c r="G88" s="1223"/>
      <c r="H88" s="1223"/>
      <c r="I88" s="1223"/>
      <c r="J88" s="1223"/>
      <c r="K88" s="1223"/>
      <c r="L88" s="1228" t="e">
        <f t="shared" si="15"/>
        <v>#DIV/0!</v>
      </c>
      <c r="M88" s="1223"/>
      <c r="N88" s="1223"/>
      <c r="O88" s="1244"/>
      <c r="P88" s="1223"/>
      <c r="Q88" s="1223">
        <f t="shared" si="16"/>
        <v>0</v>
      </c>
      <c r="R88" s="1223"/>
      <c r="S88" s="1225">
        <f t="shared" si="12"/>
        <v>0</v>
      </c>
      <c r="T88" s="1240" t="e">
        <f t="shared" si="13"/>
        <v>#DIV/0!</v>
      </c>
      <c r="U88" s="250" t="e">
        <f t="shared" si="14"/>
        <v>#DIV/0!</v>
      </c>
      <c r="V88" s="1400"/>
      <c r="W88" s="1232"/>
      <c r="X88" s="1233"/>
      <c r="Y88" s="1233"/>
      <c r="Z88" s="1233"/>
      <c r="AA88" s="1233"/>
      <c r="AB88" s="1235"/>
      <c r="AC88" s="1233"/>
      <c r="AD88" s="1235"/>
      <c r="AE88" s="1235"/>
      <c r="AF88" s="1235"/>
      <c r="AG88" s="1233"/>
      <c r="AH88" s="1233"/>
      <c r="AI88" s="1233"/>
      <c r="AJ88" s="1233"/>
      <c r="AK88" s="1233"/>
      <c r="AL88" s="1234">
        <f t="shared" si="11"/>
        <v>0</v>
      </c>
      <c r="AM88" s="1400"/>
      <c r="AN88" s="1237"/>
      <c r="AO88" s="1237"/>
      <c r="AP88" s="1237"/>
      <c r="AQ88" s="1237"/>
      <c r="AR88" s="1237"/>
      <c r="AS88" s="1237"/>
      <c r="AT88" s="1237"/>
      <c r="AU88" s="1237"/>
      <c r="AV88" s="1237"/>
      <c r="AW88" s="1237"/>
      <c r="AX88" s="1237"/>
      <c r="AY88" s="1237"/>
      <c r="AZ88" s="1237"/>
      <c r="BA88" s="1237"/>
      <c r="BB88" s="1237"/>
      <c r="BC88" s="1237"/>
      <c r="BD88" s="1237"/>
      <c r="BE88" s="1237"/>
      <c r="BF88" s="1237"/>
      <c r="BG88" s="1237"/>
      <c r="BH88" s="1237"/>
      <c r="BI88" s="1237"/>
      <c r="BJ88" s="1237"/>
      <c r="BK88" s="1237"/>
      <c r="BL88" s="1237"/>
      <c r="BM88" s="1237"/>
      <c r="BN88" s="1237"/>
      <c r="BO88" s="1237"/>
      <c r="BP88" s="1237"/>
      <c r="BQ88" s="1237"/>
      <c r="BR88" s="1237"/>
      <c r="BS88" s="1237"/>
      <c r="BT88" s="1237"/>
      <c r="BU88" s="1237"/>
      <c r="BV88" s="1237"/>
      <c r="BW88" s="1237"/>
      <c r="BX88" s="1237"/>
      <c r="BY88" s="1237"/>
      <c r="BZ88" s="1237"/>
      <c r="CA88" s="1237"/>
      <c r="CB88" s="1237"/>
      <c r="CC88" s="1237"/>
      <c r="CD88" s="1237"/>
      <c r="CE88" s="1237"/>
      <c r="CF88" s="1237"/>
      <c r="CG88" s="1237"/>
      <c r="CH88" s="1237"/>
      <c r="CI88" s="1237"/>
      <c r="CJ88" s="1239">
        <f t="shared" si="10"/>
        <v>0</v>
      </c>
    </row>
    <row r="89" spans="4:88">
      <c r="D89" s="1223"/>
      <c r="E89" s="1223"/>
      <c r="F89" s="1229"/>
      <c r="G89" s="1223"/>
      <c r="H89" s="1223"/>
      <c r="I89" s="1223"/>
      <c r="J89" s="1223"/>
      <c r="K89" s="1223"/>
      <c r="L89" s="1228" t="e">
        <f t="shared" si="15"/>
        <v>#DIV/0!</v>
      </c>
      <c r="M89" s="1223"/>
      <c r="N89" s="1223"/>
      <c r="O89" s="1244"/>
      <c r="P89" s="1223"/>
      <c r="Q89" s="1223">
        <f t="shared" si="16"/>
        <v>0</v>
      </c>
      <c r="R89" s="1223"/>
      <c r="S89" s="1225">
        <f t="shared" si="12"/>
        <v>0</v>
      </c>
      <c r="T89" s="1240" t="e">
        <f t="shared" si="13"/>
        <v>#DIV/0!</v>
      </c>
      <c r="U89" s="250" t="e">
        <f t="shared" si="14"/>
        <v>#DIV/0!</v>
      </c>
      <c r="V89" s="1400"/>
      <c r="W89" s="1232"/>
      <c r="X89" s="1233"/>
      <c r="Y89" s="1233"/>
      <c r="Z89" s="1233"/>
      <c r="AA89" s="1233"/>
      <c r="AB89" s="1235"/>
      <c r="AC89" s="1233"/>
      <c r="AD89" s="1235"/>
      <c r="AE89" s="1235"/>
      <c r="AF89" s="1235"/>
      <c r="AG89" s="1233"/>
      <c r="AH89" s="1233"/>
      <c r="AI89" s="1233"/>
      <c r="AJ89" s="1233"/>
      <c r="AK89" s="1233"/>
      <c r="AL89" s="1234">
        <f t="shared" si="11"/>
        <v>0</v>
      </c>
      <c r="AM89" s="1400"/>
      <c r="AN89" s="1237"/>
      <c r="AO89" s="1237"/>
      <c r="AP89" s="1237"/>
      <c r="AQ89" s="1237"/>
      <c r="AR89" s="1237"/>
      <c r="AS89" s="1237"/>
      <c r="AT89" s="1237"/>
      <c r="AU89" s="1237"/>
      <c r="AV89" s="1237"/>
      <c r="AW89" s="1237"/>
      <c r="AX89" s="1237"/>
      <c r="AY89" s="1237"/>
      <c r="AZ89" s="1237"/>
      <c r="BA89" s="1237"/>
      <c r="BB89" s="1237"/>
      <c r="BC89" s="1237"/>
      <c r="BD89" s="1237"/>
      <c r="BE89" s="1237"/>
      <c r="BF89" s="1237"/>
      <c r="BG89" s="1237"/>
      <c r="BH89" s="1237"/>
      <c r="BI89" s="1237"/>
      <c r="BJ89" s="1237"/>
      <c r="BK89" s="1237"/>
      <c r="BL89" s="1237"/>
      <c r="BM89" s="1237"/>
      <c r="BN89" s="1237"/>
      <c r="BO89" s="1237"/>
      <c r="BP89" s="1237"/>
      <c r="BQ89" s="1237"/>
      <c r="BR89" s="1237"/>
      <c r="BS89" s="1237"/>
      <c r="BT89" s="1237"/>
      <c r="BU89" s="1237"/>
      <c r="BV89" s="1237"/>
      <c r="BW89" s="1237"/>
      <c r="BX89" s="1237"/>
      <c r="BY89" s="1237"/>
      <c r="BZ89" s="1237"/>
      <c r="CA89" s="1237"/>
      <c r="CB89" s="1237"/>
      <c r="CC89" s="1237"/>
      <c r="CD89" s="1237"/>
      <c r="CE89" s="1237"/>
      <c r="CF89" s="1237"/>
      <c r="CG89" s="1237"/>
      <c r="CH89" s="1237"/>
      <c r="CI89" s="1237"/>
      <c r="CJ89" s="1239">
        <f t="shared" si="10"/>
        <v>0</v>
      </c>
    </row>
    <row r="90" spans="4:88">
      <c r="D90" s="1223"/>
      <c r="E90" s="1223"/>
      <c r="F90" s="1229"/>
      <c r="G90" s="1223"/>
      <c r="H90" s="1223"/>
      <c r="I90" s="1223"/>
      <c r="J90" s="1223"/>
      <c r="K90" s="1223"/>
      <c r="L90" s="1228" t="e">
        <f t="shared" si="15"/>
        <v>#DIV/0!</v>
      </c>
      <c r="M90" s="1223"/>
      <c r="N90" s="1223"/>
      <c r="O90" s="1244"/>
      <c r="P90" s="1223"/>
      <c r="Q90" s="1223">
        <f t="shared" si="16"/>
        <v>0</v>
      </c>
      <c r="R90" s="1223"/>
      <c r="S90" s="1225">
        <f t="shared" si="12"/>
        <v>0</v>
      </c>
      <c r="T90" s="1240" t="e">
        <f t="shared" si="13"/>
        <v>#DIV/0!</v>
      </c>
      <c r="U90" s="250" t="e">
        <f t="shared" si="14"/>
        <v>#DIV/0!</v>
      </c>
      <c r="V90" s="1400"/>
      <c r="W90" s="1232"/>
      <c r="X90" s="1233"/>
      <c r="Y90" s="1233"/>
      <c r="Z90" s="1233"/>
      <c r="AA90" s="1233"/>
      <c r="AB90" s="1235"/>
      <c r="AC90" s="1233"/>
      <c r="AD90" s="1235"/>
      <c r="AE90" s="1235"/>
      <c r="AF90" s="1235"/>
      <c r="AG90" s="1233"/>
      <c r="AH90" s="1233"/>
      <c r="AI90" s="1233"/>
      <c r="AJ90" s="1233"/>
      <c r="AK90" s="1233"/>
      <c r="AL90" s="1234">
        <f t="shared" si="11"/>
        <v>0</v>
      </c>
      <c r="AM90" s="1400"/>
      <c r="AN90" s="1237"/>
      <c r="AO90" s="1237"/>
      <c r="AP90" s="1237"/>
      <c r="AQ90" s="1237"/>
      <c r="AR90" s="1237"/>
      <c r="AS90" s="1237"/>
      <c r="AT90" s="1237"/>
      <c r="AU90" s="1237"/>
      <c r="AV90" s="1237"/>
      <c r="AW90" s="1237"/>
      <c r="AX90" s="1237"/>
      <c r="AY90" s="1237"/>
      <c r="AZ90" s="1237"/>
      <c r="BA90" s="1237"/>
      <c r="BB90" s="1237"/>
      <c r="BC90" s="1237"/>
      <c r="BD90" s="1237"/>
      <c r="BE90" s="1237"/>
      <c r="BF90" s="1237"/>
      <c r="BG90" s="1237"/>
      <c r="BH90" s="1237"/>
      <c r="BI90" s="1237"/>
      <c r="BJ90" s="1237"/>
      <c r="BK90" s="1237"/>
      <c r="BL90" s="1237"/>
      <c r="BM90" s="1237"/>
      <c r="BN90" s="1237"/>
      <c r="BO90" s="1237"/>
      <c r="BP90" s="1237"/>
      <c r="BQ90" s="1237"/>
      <c r="BR90" s="1237"/>
      <c r="BS90" s="1237"/>
      <c r="BT90" s="1237"/>
      <c r="BU90" s="1237"/>
      <c r="BV90" s="1237"/>
      <c r="BW90" s="1237"/>
      <c r="BX90" s="1237"/>
      <c r="BY90" s="1237"/>
      <c r="BZ90" s="1237"/>
      <c r="CA90" s="1237"/>
      <c r="CB90" s="1237"/>
      <c r="CC90" s="1237"/>
      <c r="CD90" s="1237"/>
      <c r="CE90" s="1237"/>
      <c r="CF90" s="1237"/>
      <c r="CG90" s="1237"/>
      <c r="CH90" s="1237"/>
      <c r="CI90" s="1237"/>
      <c r="CJ90" s="1239">
        <f t="shared" si="10"/>
        <v>0</v>
      </c>
    </row>
    <row r="91" spans="4:88">
      <c r="D91" s="1223"/>
      <c r="E91" s="1223"/>
      <c r="F91" s="1229"/>
      <c r="G91" s="1223"/>
      <c r="H91" s="1223"/>
      <c r="I91" s="1223"/>
      <c r="J91" s="1223"/>
      <c r="K91" s="1223"/>
      <c r="L91" s="1228" t="e">
        <f t="shared" si="15"/>
        <v>#DIV/0!</v>
      </c>
      <c r="M91" s="1223"/>
      <c r="N91" s="1223"/>
      <c r="O91" s="1244"/>
      <c r="P91" s="1223"/>
      <c r="Q91" s="1223">
        <f t="shared" si="16"/>
        <v>0</v>
      </c>
      <c r="R91" s="1223"/>
      <c r="S91" s="1225">
        <f t="shared" si="12"/>
        <v>0</v>
      </c>
      <c r="T91" s="1240" t="e">
        <f t="shared" si="13"/>
        <v>#DIV/0!</v>
      </c>
      <c r="U91" s="250" t="e">
        <f t="shared" si="14"/>
        <v>#DIV/0!</v>
      </c>
      <c r="V91" s="1400"/>
      <c r="W91" s="1232"/>
      <c r="X91" s="1233"/>
      <c r="Y91" s="1233"/>
      <c r="Z91" s="1233"/>
      <c r="AA91" s="1233"/>
      <c r="AB91" s="1235"/>
      <c r="AC91" s="1233"/>
      <c r="AD91" s="1235"/>
      <c r="AE91" s="1235"/>
      <c r="AF91" s="1235"/>
      <c r="AG91" s="1233"/>
      <c r="AH91" s="1233"/>
      <c r="AI91" s="1233"/>
      <c r="AJ91" s="1233"/>
      <c r="AK91" s="1233"/>
      <c r="AL91" s="1234">
        <f t="shared" si="11"/>
        <v>0</v>
      </c>
      <c r="AM91" s="1400"/>
      <c r="AN91" s="1237"/>
      <c r="AO91" s="1237"/>
      <c r="AP91" s="1237"/>
      <c r="AQ91" s="1237"/>
      <c r="AR91" s="1237"/>
      <c r="AS91" s="1237"/>
      <c r="AT91" s="1237"/>
      <c r="AU91" s="1237"/>
      <c r="AV91" s="1237"/>
      <c r="AW91" s="1237"/>
      <c r="AX91" s="1237"/>
      <c r="AY91" s="1237"/>
      <c r="AZ91" s="1237"/>
      <c r="BA91" s="1237"/>
      <c r="BB91" s="1237"/>
      <c r="BC91" s="1237"/>
      <c r="BD91" s="1237"/>
      <c r="BE91" s="1237"/>
      <c r="BF91" s="1237"/>
      <c r="BG91" s="1237"/>
      <c r="BH91" s="1237"/>
      <c r="BI91" s="1237"/>
      <c r="BJ91" s="1237"/>
      <c r="BK91" s="1237"/>
      <c r="BL91" s="1237"/>
      <c r="BM91" s="1237"/>
      <c r="BN91" s="1237"/>
      <c r="BO91" s="1237"/>
      <c r="BP91" s="1237"/>
      <c r="BQ91" s="1237"/>
      <c r="BR91" s="1237"/>
      <c r="BS91" s="1237"/>
      <c r="BT91" s="1237"/>
      <c r="BU91" s="1237"/>
      <c r="BV91" s="1237"/>
      <c r="BW91" s="1237"/>
      <c r="BX91" s="1237"/>
      <c r="BY91" s="1237"/>
      <c r="BZ91" s="1237"/>
      <c r="CA91" s="1237"/>
      <c r="CB91" s="1237"/>
      <c r="CC91" s="1237"/>
      <c r="CD91" s="1237"/>
      <c r="CE91" s="1237"/>
      <c r="CF91" s="1237"/>
      <c r="CG91" s="1237"/>
      <c r="CH91" s="1237"/>
      <c r="CI91" s="1237"/>
      <c r="CJ91" s="1239">
        <f t="shared" si="10"/>
        <v>0</v>
      </c>
    </row>
    <row r="92" spans="4:88">
      <c r="D92" s="1223"/>
      <c r="E92" s="1223"/>
      <c r="F92" s="1229"/>
      <c r="G92" s="1223"/>
      <c r="H92" s="1223"/>
      <c r="I92" s="1223"/>
      <c r="J92" s="1223"/>
      <c r="K92" s="1223"/>
      <c r="L92" s="1228" t="e">
        <f t="shared" si="15"/>
        <v>#DIV/0!</v>
      </c>
      <c r="M92" s="1223"/>
      <c r="N92" s="1223"/>
      <c r="O92" s="1244"/>
      <c r="P92" s="1223"/>
      <c r="Q92" s="1223">
        <f t="shared" si="16"/>
        <v>0</v>
      </c>
      <c r="R92" s="1223"/>
      <c r="S92" s="1225">
        <f t="shared" si="12"/>
        <v>0</v>
      </c>
      <c r="T92" s="1240" t="e">
        <f t="shared" si="13"/>
        <v>#DIV/0!</v>
      </c>
      <c r="U92" s="250" t="e">
        <f t="shared" si="14"/>
        <v>#DIV/0!</v>
      </c>
      <c r="V92" s="1400"/>
      <c r="W92" s="1232"/>
      <c r="X92" s="1233"/>
      <c r="Y92" s="1233"/>
      <c r="Z92" s="1233"/>
      <c r="AA92" s="1233"/>
      <c r="AB92" s="1235"/>
      <c r="AC92" s="1233"/>
      <c r="AD92" s="1235"/>
      <c r="AE92" s="1235"/>
      <c r="AF92" s="1235"/>
      <c r="AG92" s="1233"/>
      <c r="AH92" s="1233"/>
      <c r="AI92" s="1233"/>
      <c r="AJ92" s="1233"/>
      <c r="AK92" s="1233"/>
      <c r="AL92" s="1234">
        <f t="shared" si="11"/>
        <v>0</v>
      </c>
      <c r="AM92" s="1400"/>
      <c r="AN92" s="1237"/>
      <c r="AO92" s="1237"/>
      <c r="AP92" s="1237"/>
      <c r="AQ92" s="1237"/>
      <c r="AR92" s="1237"/>
      <c r="AS92" s="1237"/>
      <c r="AT92" s="1237"/>
      <c r="AU92" s="1237"/>
      <c r="AV92" s="1237"/>
      <c r="AW92" s="1237"/>
      <c r="AX92" s="1237"/>
      <c r="AY92" s="1237"/>
      <c r="AZ92" s="1237"/>
      <c r="BA92" s="1237"/>
      <c r="BB92" s="1237"/>
      <c r="BC92" s="1237"/>
      <c r="BD92" s="1237"/>
      <c r="BE92" s="1237"/>
      <c r="BF92" s="1237"/>
      <c r="BG92" s="1237"/>
      <c r="BH92" s="1237"/>
      <c r="BI92" s="1237"/>
      <c r="BJ92" s="1237"/>
      <c r="BK92" s="1237"/>
      <c r="BL92" s="1237"/>
      <c r="BM92" s="1237"/>
      <c r="BN92" s="1237"/>
      <c r="BO92" s="1237"/>
      <c r="BP92" s="1237"/>
      <c r="BQ92" s="1237"/>
      <c r="BR92" s="1237"/>
      <c r="BS92" s="1237"/>
      <c r="BT92" s="1237"/>
      <c r="BU92" s="1237"/>
      <c r="BV92" s="1237"/>
      <c r="BW92" s="1237"/>
      <c r="BX92" s="1237"/>
      <c r="BY92" s="1237"/>
      <c r="BZ92" s="1237"/>
      <c r="CA92" s="1237"/>
      <c r="CB92" s="1237"/>
      <c r="CC92" s="1237"/>
      <c r="CD92" s="1237"/>
      <c r="CE92" s="1237"/>
      <c r="CF92" s="1237"/>
      <c r="CG92" s="1237"/>
      <c r="CH92" s="1237"/>
      <c r="CI92" s="1237"/>
      <c r="CJ92" s="1239">
        <f t="shared" si="10"/>
        <v>0</v>
      </c>
    </row>
    <row r="93" spans="4:88">
      <c r="D93" s="1223"/>
      <c r="E93" s="1223"/>
      <c r="F93" s="1229"/>
      <c r="G93" s="1223"/>
      <c r="H93" s="1223"/>
      <c r="I93" s="1223"/>
      <c r="J93" s="1223"/>
      <c r="K93" s="1223"/>
      <c r="L93" s="1228" t="e">
        <f t="shared" si="15"/>
        <v>#DIV/0!</v>
      </c>
      <c r="M93" s="1223"/>
      <c r="N93" s="1223"/>
      <c r="O93" s="1244"/>
      <c r="P93" s="1223"/>
      <c r="Q93" s="1223">
        <f t="shared" si="16"/>
        <v>0</v>
      </c>
      <c r="R93" s="1223"/>
      <c r="S93" s="1225">
        <f t="shared" si="12"/>
        <v>0</v>
      </c>
      <c r="T93" s="1240" t="e">
        <f t="shared" si="13"/>
        <v>#DIV/0!</v>
      </c>
      <c r="U93" s="250" t="e">
        <f t="shared" si="14"/>
        <v>#DIV/0!</v>
      </c>
      <c r="V93" s="1400"/>
      <c r="W93" s="1232"/>
      <c r="X93" s="1233"/>
      <c r="Y93" s="1233"/>
      <c r="Z93" s="1233"/>
      <c r="AA93" s="1233"/>
      <c r="AB93" s="1235"/>
      <c r="AC93" s="1233"/>
      <c r="AD93" s="1235"/>
      <c r="AE93" s="1235"/>
      <c r="AF93" s="1235"/>
      <c r="AG93" s="1233"/>
      <c r="AH93" s="1233"/>
      <c r="AI93" s="1233"/>
      <c r="AJ93" s="1233"/>
      <c r="AK93" s="1233"/>
      <c r="AL93" s="1234">
        <f t="shared" si="11"/>
        <v>0</v>
      </c>
      <c r="AM93" s="1400"/>
      <c r="AN93" s="1237"/>
      <c r="AO93" s="1237"/>
      <c r="AP93" s="1237"/>
      <c r="AQ93" s="1237"/>
      <c r="AR93" s="1237"/>
      <c r="AS93" s="1237"/>
      <c r="AT93" s="1237"/>
      <c r="AU93" s="1237"/>
      <c r="AV93" s="1237"/>
      <c r="AW93" s="1237"/>
      <c r="AX93" s="1237"/>
      <c r="AY93" s="1237"/>
      <c r="AZ93" s="1237"/>
      <c r="BA93" s="1237"/>
      <c r="BB93" s="1237"/>
      <c r="BC93" s="1237"/>
      <c r="BD93" s="1237"/>
      <c r="BE93" s="1237"/>
      <c r="BF93" s="1237"/>
      <c r="BG93" s="1237"/>
      <c r="BH93" s="1237"/>
      <c r="BI93" s="1237"/>
      <c r="BJ93" s="1237"/>
      <c r="BK93" s="1237"/>
      <c r="BL93" s="1237"/>
      <c r="BM93" s="1237"/>
      <c r="BN93" s="1237"/>
      <c r="BO93" s="1237"/>
      <c r="BP93" s="1237"/>
      <c r="BQ93" s="1237"/>
      <c r="BR93" s="1237"/>
      <c r="BS93" s="1237"/>
      <c r="BT93" s="1237"/>
      <c r="BU93" s="1237"/>
      <c r="BV93" s="1237"/>
      <c r="BW93" s="1237"/>
      <c r="BX93" s="1237"/>
      <c r="BY93" s="1237"/>
      <c r="BZ93" s="1237"/>
      <c r="CA93" s="1237"/>
      <c r="CB93" s="1237"/>
      <c r="CC93" s="1237"/>
      <c r="CD93" s="1237"/>
      <c r="CE93" s="1237"/>
      <c r="CF93" s="1237"/>
      <c r="CG93" s="1237"/>
      <c r="CH93" s="1237"/>
      <c r="CI93" s="1237"/>
      <c r="CJ93" s="1239">
        <f t="shared" si="10"/>
        <v>0</v>
      </c>
    </row>
    <row r="94" spans="4:88">
      <c r="D94" s="1223"/>
      <c r="E94" s="1223"/>
      <c r="F94" s="1229"/>
      <c r="G94" s="1223"/>
      <c r="H94" s="1223"/>
      <c r="I94" s="1223"/>
      <c r="J94" s="1223"/>
      <c r="K94" s="1223"/>
      <c r="L94" s="1228" t="e">
        <f t="shared" si="15"/>
        <v>#DIV/0!</v>
      </c>
      <c r="M94" s="1223"/>
      <c r="N94" s="1223"/>
      <c r="O94" s="1244"/>
      <c r="P94" s="1223"/>
      <c r="Q94" s="1223">
        <f t="shared" si="16"/>
        <v>0</v>
      </c>
      <c r="R94" s="1223"/>
      <c r="S94" s="1225">
        <f t="shared" si="12"/>
        <v>0</v>
      </c>
      <c r="T94" s="1240" t="e">
        <f t="shared" si="13"/>
        <v>#DIV/0!</v>
      </c>
      <c r="U94" s="250" t="e">
        <f t="shared" si="14"/>
        <v>#DIV/0!</v>
      </c>
      <c r="V94" s="1400"/>
      <c r="W94" s="1232"/>
      <c r="X94" s="1233"/>
      <c r="Y94" s="1233"/>
      <c r="Z94" s="1233"/>
      <c r="AA94" s="1233"/>
      <c r="AB94" s="1235"/>
      <c r="AC94" s="1233"/>
      <c r="AD94" s="1235"/>
      <c r="AE94" s="1235"/>
      <c r="AF94" s="1235"/>
      <c r="AG94" s="1233"/>
      <c r="AH94" s="1233"/>
      <c r="AI94" s="1233"/>
      <c r="AJ94" s="1233"/>
      <c r="AK94" s="1233"/>
      <c r="AL94" s="1234">
        <f t="shared" si="11"/>
        <v>0</v>
      </c>
      <c r="AM94" s="1400"/>
      <c r="AN94" s="1237"/>
      <c r="AO94" s="1237"/>
      <c r="AP94" s="1237"/>
      <c r="AQ94" s="1237"/>
      <c r="AR94" s="1237"/>
      <c r="AS94" s="1237"/>
      <c r="AT94" s="1237"/>
      <c r="AU94" s="1237"/>
      <c r="AV94" s="1237"/>
      <c r="AW94" s="1237"/>
      <c r="AX94" s="1237"/>
      <c r="AY94" s="1237"/>
      <c r="AZ94" s="1237"/>
      <c r="BA94" s="1237"/>
      <c r="BB94" s="1237"/>
      <c r="BC94" s="1237"/>
      <c r="BD94" s="1237"/>
      <c r="BE94" s="1237"/>
      <c r="BF94" s="1237"/>
      <c r="BG94" s="1237"/>
      <c r="BH94" s="1237"/>
      <c r="BI94" s="1237"/>
      <c r="BJ94" s="1237"/>
      <c r="BK94" s="1237"/>
      <c r="BL94" s="1237"/>
      <c r="BM94" s="1237"/>
      <c r="BN94" s="1237"/>
      <c r="BO94" s="1237"/>
      <c r="BP94" s="1237"/>
      <c r="BQ94" s="1237"/>
      <c r="BR94" s="1237"/>
      <c r="BS94" s="1237"/>
      <c r="BT94" s="1237"/>
      <c r="BU94" s="1237"/>
      <c r="BV94" s="1237"/>
      <c r="BW94" s="1237"/>
      <c r="BX94" s="1237"/>
      <c r="BY94" s="1237"/>
      <c r="BZ94" s="1237"/>
      <c r="CA94" s="1237"/>
      <c r="CB94" s="1237"/>
      <c r="CC94" s="1237"/>
      <c r="CD94" s="1237"/>
      <c r="CE94" s="1237"/>
      <c r="CF94" s="1237"/>
      <c r="CG94" s="1237"/>
      <c r="CH94" s="1237"/>
      <c r="CI94" s="1237"/>
      <c r="CJ94" s="1239">
        <f t="shared" si="10"/>
        <v>0</v>
      </c>
    </row>
    <row r="95" spans="4:88">
      <c r="D95" s="1223"/>
      <c r="E95" s="1223"/>
      <c r="F95" s="1229"/>
      <c r="G95" s="1223"/>
      <c r="H95" s="1223"/>
      <c r="I95" s="1223"/>
      <c r="J95" s="1223"/>
      <c r="K95" s="1223"/>
      <c r="L95" s="1228" t="e">
        <f t="shared" si="15"/>
        <v>#DIV/0!</v>
      </c>
      <c r="M95" s="1223"/>
      <c r="N95" s="1223"/>
      <c r="O95" s="1244"/>
      <c r="P95" s="1223"/>
      <c r="Q95" s="1223">
        <f t="shared" si="16"/>
        <v>0</v>
      </c>
      <c r="R95" s="1223"/>
      <c r="S95" s="1225">
        <f t="shared" si="12"/>
        <v>0</v>
      </c>
      <c r="T95" s="1240" t="e">
        <f t="shared" si="13"/>
        <v>#DIV/0!</v>
      </c>
      <c r="U95" s="250" t="e">
        <f t="shared" si="14"/>
        <v>#DIV/0!</v>
      </c>
      <c r="V95" s="1400"/>
      <c r="W95" s="1232"/>
      <c r="X95" s="1233"/>
      <c r="Y95" s="1233"/>
      <c r="Z95" s="1233"/>
      <c r="AA95" s="1233"/>
      <c r="AB95" s="1235"/>
      <c r="AC95" s="1233"/>
      <c r="AD95" s="1235"/>
      <c r="AE95" s="1235"/>
      <c r="AF95" s="1235"/>
      <c r="AG95" s="1233"/>
      <c r="AH95" s="1233"/>
      <c r="AI95" s="1233"/>
      <c r="AJ95" s="1233"/>
      <c r="AK95" s="1233"/>
      <c r="AL95" s="1234">
        <f t="shared" si="11"/>
        <v>0</v>
      </c>
      <c r="AM95" s="1400"/>
      <c r="AN95" s="1237"/>
      <c r="AO95" s="1237"/>
      <c r="AP95" s="1237"/>
      <c r="AQ95" s="1237"/>
      <c r="AR95" s="1237"/>
      <c r="AS95" s="1237"/>
      <c r="AT95" s="1237"/>
      <c r="AU95" s="1237"/>
      <c r="AV95" s="1237"/>
      <c r="AW95" s="1237"/>
      <c r="AX95" s="1237"/>
      <c r="AY95" s="1237"/>
      <c r="AZ95" s="1237"/>
      <c r="BA95" s="1237"/>
      <c r="BB95" s="1237"/>
      <c r="BC95" s="1237"/>
      <c r="BD95" s="1237"/>
      <c r="BE95" s="1237"/>
      <c r="BF95" s="1237"/>
      <c r="BG95" s="1237"/>
      <c r="BH95" s="1237"/>
      <c r="BI95" s="1237"/>
      <c r="BJ95" s="1237"/>
      <c r="BK95" s="1237"/>
      <c r="BL95" s="1237"/>
      <c r="BM95" s="1237"/>
      <c r="BN95" s="1237"/>
      <c r="BO95" s="1237"/>
      <c r="BP95" s="1237"/>
      <c r="BQ95" s="1237"/>
      <c r="BR95" s="1237"/>
      <c r="BS95" s="1237"/>
      <c r="BT95" s="1237"/>
      <c r="BU95" s="1237"/>
      <c r="BV95" s="1237"/>
      <c r="BW95" s="1237"/>
      <c r="BX95" s="1237"/>
      <c r="BY95" s="1237"/>
      <c r="BZ95" s="1237"/>
      <c r="CA95" s="1237"/>
      <c r="CB95" s="1237"/>
      <c r="CC95" s="1237"/>
      <c r="CD95" s="1237"/>
      <c r="CE95" s="1237"/>
      <c r="CF95" s="1237"/>
      <c r="CG95" s="1237"/>
      <c r="CH95" s="1237"/>
      <c r="CI95" s="1237"/>
      <c r="CJ95" s="1239">
        <f t="shared" ref="CJ95:CJ158" si="17">SUM(AQ95:CI95)</f>
        <v>0</v>
      </c>
    </row>
    <row r="96" spans="4:88">
      <c r="D96" s="1223"/>
      <c r="E96" s="1223"/>
      <c r="F96" s="1229"/>
      <c r="G96" s="1223"/>
      <c r="H96" s="1223"/>
      <c r="I96" s="1223"/>
      <c r="J96" s="1223"/>
      <c r="K96" s="1223"/>
      <c r="L96" s="1228" t="e">
        <f t="shared" si="15"/>
        <v>#DIV/0!</v>
      </c>
      <c r="M96" s="1223"/>
      <c r="N96" s="1223"/>
      <c r="O96" s="1244"/>
      <c r="P96" s="1223"/>
      <c r="Q96" s="1223">
        <f t="shared" si="16"/>
        <v>0</v>
      </c>
      <c r="R96" s="1223"/>
      <c r="S96" s="1225">
        <f t="shared" si="12"/>
        <v>0</v>
      </c>
      <c r="T96" s="1240" t="e">
        <f t="shared" si="13"/>
        <v>#DIV/0!</v>
      </c>
      <c r="U96" s="250" t="e">
        <f t="shared" si="14"/>
        <v>#DIV/0!</v>
      </c>
      <c r="V96" s="1400"/>
      <c r="W96" s="1232"/>
      <c r="X96" s="1233"/>
      <c r="Y96" s="1233"/>
      <c r="Z96" s="1233"/>
      <c r="AA96" s="1233"/>
      <c r="AB96" s="1235"/>
      <c r="AC96" s="1233"/>
      <c r="AD96" s="1235"/>
      <c r="AE96" s="1235"/>
      <c r="AF96" s="1235"/>
      <c r="AG96" s="1233"/>
      <c r="AH96" s="1233"/>
      <c r="AI96" s="1233"/>
      <c r="AJ96" s="1233"/>
      <c r="AK96" s="1233"/>
      <c r="AL96" s="1234">
        <f t="shared" si="11"/>
        <v>0</v>
      </c>
      <c r="AM96" s="1400"/>
      <c r="AN96" s="1237"/>
      <c r="AO96" s="1237"/>
      <c r="AP96" s="1237"/>
      <c r="AQ96" s="1237"/>
      <c r="AR96" s="1237"/>
      <c r="AS96" s="1237"/>
      <c r="AT96" s="1237"/>
      <c r="AU96" s="1237"/>
      <c r="AV96" s="1237"/>
      <c r="AW96" s="1237"/>
      <c r="AX96" s="1237"/>
      <c r="AY96" s="1237"/>
      <c r="AZ96" s="1237"/>
      <c r="BA96" s="1237"/>
      <c r="BB96" s="1237"/>
      <c r="BC96" s="1237"/>
      <c r="BD96" s="1237"/>
      <c r="BE96" s="1237"/>
      <c r="BF96" s="1237"/>
      <c r="BG96" s="1237"/>
      <c r="BH96" s="1237"/>
      <c r="BI96" s="1237"/>
      <c r="BJ96" s="1237"/>
      <c r="BK96" s="1237"/>
      <c r="BL96" s="1237"/>
      <c r="BM96" s="1237"/>
      <c r="BN96" s="1237"/>
      <c r="BO96" s="1237"/>
      <c r="BP96" s="1237"/>
      <c r="BQ96" s="1237"/>
      <c r="BR96" s="1237"/>
      <c r="BS96" s="1237"/>
      <c r="BT96" s="1237"/>
      <c r="BU96" s="1237"/>
      <c r="BV96" s="1237"/>
      <c r="BW96" s="1237"/>
      <c r="BX96" s="1237"/>
      <c r="BY96" s="1237"/>
      <c r="BZ96" s="1237"/>
      <c r="CA96" s="1237"/>
      <c r="CB96" s="1237"/>
      <c r="CC96" s="1237"/>
      <c r="CD96" s="1237"/>
      <c r="CE96" s="1237"/>
      <c r="CF96" s="1237"/>
      <c r="CG96" s="1237"/>
      <c r="CH96" s="1237"/>
      <c r="CI96" s="1237"/>
      <c r="CJ96" s="1239">
        <f t="shared" si="17"/>
        <v>0</v>
      </c>
    </row>
    <row r="97" spans="4:88">
      <c r="D97" s="1223"/>
      <c r="E97" s="1223"/>
      <c r="F97" s="1229"/>
      <c r="G97" s="1223"/>
      <c r="H97" s="1223"/>
      <c r="I97" s="1223"/>
      <c r="J97" s="1223"/>
      <c r="K97" s="1223"/>
      <c r="L97" s="1228" t="e">
        <f t="shared" si="15"/>
        <v>#DIV/0!</v>
      </c>
      <c r="M97" s="1223"/>
      <c r="N97" s="1223"/>
      <c r="O97" s="1244"/>
      <c r="P97" s="1223"/>
      <c r="Q97" s="1223">
        <f t="shared" si="16"/>
        <v>0</v>
      </c>
      <c r="R97" s="1223"/>
      <c r="S97" s="1225">
        <f t="shared" si="12"/>
        <v>0</v>
      </c>
      <c r="T97" s="1240" t="e">
        <f t="shared" si="13"/>
        <v>#DIV/0!</v>
      </c>
      <c r="U97" s="250" t="e">
        <f t="shared" si="14"/>
        <v>#DIV/0!</v>
      </c>
      <c r="V97" s="1400"/>
      <c r="W97" s="1232"/>
      <c r="X97" s="1233"/>
      <c r="Y97" s="1233"/>
      <c r="Z97" s="1233"/>
      <c r="AA97" s="1233"/>
      <c r="AB97" s="1235"/>
      <c r="AC97" s="1233"/>
      <c r="AD97" s="1235"/>
      <c r="AE97" s="1235"/>
      <c r="AF97" s="1235"/>
      <c r="AG97" s="1233"/>
      <c r="AH97" s="1233"/>
      <c r="AI97" s="1233"/>
      <c r="AJ97" s="1233"/>
      <c r="AK97" s="1233"/>
      <c r="AL97" s="1234">
        <f t="shared" ref="AL97:AL160" si="18">SUM(Z97:AK97)</f>
        <v>0</v>
      </c>
      <c r="AM97" s="1400"/>
      <c r="AN97" s="1237"/>
      <c r="AO97" s="1237"/>
      <c r="AP97" s="1237"/>
      <c r="AQ97" s="1237"/>
      <c r="AR97" s="1237"/>
      <c r="AS97" s="1237"/>
      <c r="AT97" s="1237"/>
      <c r="AU97" s="1237"/>
      <c r="AV97" s="1237"/>
      <c r="AW97" s="1237"/>
      <c r="AX97" s="1237"/>
      <c r="AY97" s="1237"/>
      <c r="AZ97" s="1237"/>
      <c r="BA97" s="1237"/>
      <c r="BB97" s="1237"/>
      <c r="BC97" s="1237"/>
      <c r="BD97" s="1237"/>
      <c r="BE97" s="1237"/>
      <c r="BF97" s="1237"/>
      <c r="BG97" s="1237"/>
      <c r="BH97" s="1237"/>
      <c r="BI97" s="1237"/>
      <c r="BJ97" s="1237"/>
      <c r="BK97" s="1237"/>
      <c r="BL97" s="1237"/>
      <c r="BM97" s="1237"/>
      <c r="BN97" s="1237"/>
      <c r="BO97" s="1237"/>
      <c r="BP97" s="1237"/>
      <c r="BQ97" s="1237"/>
      <c r="BR97" s="1237"/>
      <c r="BS97" s="1237"/>
      <c r="BT97" s="1237"/>
      <c r="BU97" s="1237"/>
      <c r="BV97" s="1237"/>
      <c r="BW97" s="1237"/>
      <c r="BX97" s="1237"/>
      <c r="BY97" s="1237"/>
      <c r="BZ97" s="1237"/>
      <c r="CA97" s="1237"/>
      <c r="CB97" s="1237"/>
      <c r="CC97" s="1237"/>
      <c r="CD97" s="1237"/>
      <c r="CE97" s="1237"/>
      <c r="CF97" s="1237"/>
      <c r="CG97" s="1237"/>
      <c r="CH97" s="1237"/>
      <c r="CI97" s="1237"/>
      <c r="CJ97" s="1239">
        <f t="shared" si="17"/>
        <v>0</v>
      </c>
    </row>
    <row r="98" spans="4:88">
      <c r="D98" s="1223"/>
      <c r="E98" s="1223"/>
      <c r="F98" s="1229"/>
      <c r="G98" s="1223"/>
      <c r="H98" s="1223"/>
      <c r="I98" s="1223"/>
      <c r="J98" s="1223"/>
      <c r="K98" s="1223"/>
      <c r="L98" s="1228" t="e">
        <f t="shared" si="15"/>
        <v>#DIV/0!</v>
      </c>
      <c r="M98" s="1223"/>
      <c r="N98" s="1223"/>
      <c r="O98" s="1244"/>
      <c r="P98" s="1223"/>
      <c r="Q98" s="1223">
        <f t="shared" si="16"/>
        <v>0</v>
      </c>
      <c r="R98" s="1223"/>
      <c r="S98" s="1225">
        <f t="shared" si="12"/>
        <v>0</v>
      </c>
      <c r="T98" s="1240" t="e">
        <f t="shared" si="13"/>
        <v>#DIV/0!</v>
      </c>
      <c r="U98" s="250" t="e">
        <f t="shared" si="14"/>
        <v>#DIV/0!</v>
      </c>
      <c r="V98" s="1400"/>
      <c r="W98" s="1232"/>
      <c r="X98" s="1233"/>
      <c r="Y98" s="1233"/>
      <c r="Z98" s="1233"/>
      <c r="AA98" s="1233"/>
      <c r="AB98" s="1235"/>
      <c r="AC98" s="1233"/>
      <c r="AD98" s="1235"/>
      <c r="AE98" s="1235"/>
      <c r="AF98" s="1235"/>
      <c r="AG98" s="1233"/>
      <c r="AH98" s="1233"/>
      <c r="AI98" s="1233"/>
      <c r="AJ98" s="1233"/>
      <c r="AK98" s="1233"/>
      <c r="AL98" s="1234">
        <f t="shared" si="18"/>
        <v>0</v>
      </c>
      <c r="AM98" s="1400"/>
      <c r="AN98" s="1237"/>
      <c r="AO98" s="1237"/>
      <c r="AP98" s="1237"/>
      <c r="AQ98" s="1237"/>
      <c r="AR98" s="1237"/>
      <c r="AS98" s="1237"/>
      <c r="AT98" s="1237"/>
      <c r="AU98" s="1237"/>
      <c r="AV98" s="1237"/>
      <c r="AW98" s="1237"/>
      <c r="AX98" s="1237"/>
      <c r="AY98" s="1237"/>
      <c r="AZ98" s="1237"/>
      <c r="BA98" s="1237"/>
      <c r="BB98" s="1237"/>
      <c r="BC98" s="1237"/>
      <c r="BD98" s="1237"/>
      <c r="BE98" s="1237"/>
      <c r="BF98" s="1237"/>
      <c r="BG98" s="1237"/>
      <c r="BH98" s="1237"/>
      <c r="BI98" s="1237"/>
      <c r="BJ98" s="1237"/>
      <c r="BK98" s="1237"/>
      <c r="BL98" s="1237"/>
      <c r="BM98" s="1237"/>
      <c r="BN98" s="1237"/>
      <c r="BO98" s="1237"/>
      <c r="BP98" s="1237"/>
      <c r="BQ98" s="1237"/>
      <c r="BR98" s="1237"/>
      <c r="BS98" s="1237"/>
      <c r="BT98" s="1237"/>
      <c r="BU98" s="1237"/>
      <c r="BV98" s="1237"/>
      <c r="BW98" s="1237"/>
      <c r="BX98" s="1237"/>
      <c r="BY98" s="1237"/>
      <c r="BZ98" s="1237"/>
      <c r="CA98" s="1237"/>
      <c r="CB98" s="1237"/>
      <c r="CC98" s="1237"/>
      <c r="CD98" s="1237"/>
      <c r="CE98" s="1237"/>
      <c r="CF98" s="1237"/>
      <c r="CG98" s="1237"/>
      <c r="CH98" s="1237"/>
      <c r="CI98" s="1237"/>
      <c r="CJ98" s="1239">
        <f t="shared" si="17"/>
        <v>0</v>
      </c>
    </row>
    <row r="99" spans="4:88">
      <c r="D99" s="1223"/>
      <c r="E99" s="1223"/>
      <c r="F99" s="1229"/>
      <c r="G99" s="1223"/>
      <c r="H99" s="1223"/>
      <c r="I99" s="1223"/>
      <c r="J99" s="1223"/>
      <c r="K99" s="1223"/>
      <c r="L99" s="1228" t="e">
        <f t="shared" si="15"/>
        <v>#DIV/0!</v>
      </c>
      <c r="M99" s="1223"/>
      <c r="N99" s="1223"/>
      <c r="O99" s="1244"/>
      <c r="P99" s="1223"/>
      <c r="Q99" s="1223">
        <f t="shared" si="16"/>
        <v>0</v>
      </c>
      <c r="R99" s="1223"/>
      <c r="S99" s="1225">
        <f t="shared" si="12"/>
        <v>0</v>
      </c>
      <c r="T99" s="1240" t="e">
        <f t="shared" si="13"/>
        <v>#DIV/0!</v>
      </c>
      <c r="U99" s="250" t="e">
        <f t="shared" si="14"/>
        <v>#DIV/0!</v>
      </c>
      <c r="V99" s="1400"/>
      <c r="W99" s="1232"/>
      <c r="X99" s="1233"/>
      <c r="Y99" s="1233"/>
      <c r="Z99" s="1233"/>
      <c r="AA99" s="1233"/>
      <c r="AB99" s="1235"/>
      <c r="AC99" s="1233"/>
      <c r="AD99" s="1235"/>
      <c r="AE99" s="1235"/>
      <c r="AF99" s="1235"/>
      <c r="AG99" s="1233"/>
      <c r="AH99" s="1233"/>
      <c r="AI99" s="1233"/>
      <c r="AJ99" s="1233"/>
      <c r="AK99" s="1233"/>
      <c r="AL99" s="1234">
        <f t="shared" si="18"/>
        <v>0</v>
      </c>
      <c r="AM99" s="1400"/>
      <c r="AN99" s="1237"/>
      <c r="AO99" s="1237"/>
      <c r="AP99" s="1237"/>
      <c r="AQ99" s="1237"/>
      <c r="AR99" s="1237"/>
      <c r="AS99" s="1237"/>
      <c r="AT99" s="1237"/>
      <c r="AU99" s="1237"/>
      <c r="AV99" s="1237"/>
      <c r="AW99" s="1237"/>
      <c r="AX99" s="1237"/>
      <c r="AY99" s="1237"/>
      <c r="AZ99" s="1237"/>
      <c r="BA99" s="1237"/>
      <c r="BB99" s="1237"/>
      <c r="BC99" s="1237"/>
      <c r="BD99" s="1237"/>
      <c r="BE99" s="1237"/>
      <c r="BF99" s="1237"/>
      <c r="BG99" s="1237"/>
      <c r="BH99" s="1237"/>
      <c r="BI99" s="1237"/>
      <c r="BJ99" s="1237"/>
      <c r="BK99" s="1237"/>
      <c r="BL99" s="1237"/>
      <c r="BM99" s="1237"/>
      <c r="BN99" s="1237"/>
      <c r="BO99" s="1237"/>
      <c r="BP99" s="1237"/>
      <c r="BQ99" s="1237"/>
      <c r="BR99" s="1237"/>
      <c r="BS99" s="1237"/>
      <c r="BT99" s="1237"/>
      <c r="BU99" s="1237"/>
      <c r="BV99" s="1237"/>
      <c r="BW99" s="1237"/>
      <c r="BX99" s="1237"/>
      <c r="BY99" s="1237"/>
      <c r="BZ99" s="1237"/>
      <c r="CA99" s="1237"/>
      <c r="CB99" s="1237"/>
      <c r="CC99" s="1237"/>
      <c r="CD99" s="1237"/>
      <c r="CE99" s="1237"/>
      <c r="CF99" s="1237"/>
      <c r="CG99" s="1237"/>
      <c r="CH99" s="1237"/>
      <c r="CI99" s="1237"/>
      <c r="CJ99" s="1239">
        <f t="shared" si="17"/>
        <v>0</v>
      </c>
    </row>
    <row r="100" spans="4:88">
      <c r="D100" s="1223"/>
      <c r="E100" s="1223"/>
      <c r="F100" s="1229"/>
      <c r="G100" s="1223"/>
      <c r="H100" s="1223"/>
      <c r="I100" s="1223"/>
      <c r="J100" s="1223"/>
      <c r="K100" s="1223"/>
      <c r="L100" s="1228" t="e">
        <f t="shared" si="15"/>
        <v>#DIV/0!</v>
      </c>
      <c r="M100" s="1223"/>
      <c r="N100" s="1223"/>
      <c r="O100" s="1244"/>
      <c r="P100" s="1223"/>
      <c r="Q100" s="1223">
        <f t="shared" si="16"/>
        <v>0</v>
      </c>
      <c r="R100" s="1223"/>
      <c r="S100" s="1225">
        <f t="shared" si="12"/>
        <v>0</v>
      </c>
      <c r="T100" s="1240" t="e">
        <f t="shared" si="13"/>
        <v>#DIV/0!</v>
      </c>
      <c r="U100" s="250" t="e">
        <f t="shared" si="14"/>
        <v>#DIV/0!</v>
      </c>
      <c r="V100" s="1400"/>
      <c r="W100" s="1232"/>
      <c r="X100" s="1233"/>
      <c r="Y100" s="1233"/>
      <c r="Z100" s="1233"/>
      <c r="AA100" s="1233"/>
      <c r="AB100" s="1235"/>
      <c r="AC100" s="1233"/>
      <c r="AD100" s="1235"/>
      <c r="AE100" s="1235"/>
      <c r="AF100" s="1235"/>
      <c r="AG100" s="1233"/>
      <c r="AH100" s="1233"/>
      <c r="AI100" s="1233"/>
      <c r="AJ100" s="1233"/>
      <c r="AK100" s="1233"/>
      <c r="AL100" s="1234">
        <f t="shared" si="18"/>
        <v>0</v>
      </c>
      <c r="AM100" s="1400"/>
      <c r="AN100" s="1237"/>
      <c r="AO100" s="1237"/>
      <c r="AP100" s="1237"/>
      <c r="AQ100" s="1237"/>
      <c r="AR100" s="1237"/>
      <c r="AS100" s="1237"/>
      <c r="AT100" s="1237"/>
      <c r="AU100" s="1237"/>
      <c r="AV100" s="1237"/>
      <c r="AW100" s="1237"/>
      <c r="AX100" s="1237"/>
      <c r="AY100" s="1237"/>
      <c r="AZ100" s="1237"/>
      <c r="BA100" s="1237"/>
      <c r="BB100" s="1237"/>
      <c r="BC100" s="1237"/>
      <c r="BD100" s="1237"/>
      <c r="BE100" s="1237"/>
      <c r="BF100" s="1237"/>
      <c r="BG100" s="1237"/>
      <c r="BH100" s="1237"/>
      <c r="BI100" s="1237"/>
      <c r="BJ100" s="1237"/>
      <c r="BK100" s="1237"/>
      <c r="BL100" s="1237"/>
      <c r="BM100" s="1237"/>
      <c r="BN100" s="1237"/>
      <c r="BO100" s="1237"/>
      <c r="BP100" s="1237"/>
      <c r="BQ100" s="1237"/>
      <c r="BR100" s="1237"/>
      <c r="BS100" s="1237"/>
      <c r="BT100" s="1237"/>
      <c r="BU100" s="1237"/>
      <c r="BV100" s="1237"/>
      <c r="BW100" s="1237"/>
      <c r="BX100" s="1237"/>
      <c r="BY100" s="1237"/>
      <c r="BZ100" s="1237"/>
      <c r="CA100" s="1237"/>
      <c r="CB100" s="1237"/>
      <c r="CC100" s="1237"/>
      <c r="CD100" s="1237"/>
      <c r="CE100" s="1237"/>
      <c r="CF100" s="1237"/>
      <c r="CG100" s="1237"/>
      <c r="CH100" s="1237"/>
      <c r="CI100" s="1237"/>
      <c r="CJ100" s="1239">
        <f t="shared" si="17"/>
        <v>0</v>
      </c>
    </row>
    <row r="101" spans="4:88">
      <c r="D101" s="1223"/>
      <c r="E101" s="1223"/>
      <c r="F101" s="1229"/>
      <c r="G101" s="1223"/>
      <c r="H101" s="1223"/>
      <c r="I101" s="1223"/>
      <c r="J101" s="1223"/>
      <c r="K101" s="1223"/>
      <c r="L101" s="1228" t="e">
        <f t="shared" si="15"/>
        <v>#DIV/0!</v>
      </c>
      <c r="M101" s="1223"/>
      <c r="N101" s="1223"/>
      <c r="O101" s="1244"/>
      <c r="P101" s="1223"/>
      <c r="Q101" s="1223">
        <f t="shared" si="16"/>
        <v>0</v>
      </c>
      <c r="R101" s="1223"/>
      <c r="S101" s="1225">
        <f t="shared" si="12"/>
        <v>0</v>
      </c>
      <c r="T101" s="1240" t="e">
        <f t="shared" si="13"/>
        <v>#DIV/0!</v>
      </c>
      <c r="U101" s="250" t="e">
        <f t="shared" si="14"/>
        <v>#DIV/0!</v>
      </c>
      <c r="V101" s="1400"/>
      <c r="W101" s="1232"/>
      <c r="X101" s="1233"/>
      <c r="Y101" s="1233"/>
      <c r="Z101" s="1233"/>
      <c r="AA101" s="1233"/>
      <c r="AB101" s="1235"/>
      <c r="AC101" s="1233"/>
      <c r="AD101" s="1235"/>
      <c r="AE101" s="1235"/>
      <c r="AF101" s="1235"/>
      <c r="AG101" s="1233"/>
      <c r="AH101" s="1233"/>
      <c r="AI101" s="1233"/>
      <c r="AJ101" s="1233"/>
      <c r="AK101" s="1233"/>
      <c r="AL101" s="1234">
        <f t="shared" si="18"/>
        <v>0</v>
      </c>
      <c r="AM101" s="1400"/>
      <c r="AN101" s="1237"/>
      <c r="AO101" s="1237"/>
      <c r="AP101" s="1237"/>
      <c r="AQ101" s="1237"/>
      <c r="AR101" s="1237"/>
      <c r="AS101" s="1237"/>
      <c r="AT101" s="1237"/>
      <c r="AU101" s="1237"/>
      <c r="AV101" s="1237"/>
      <c r="AW101" s="1237"/>
      <c r="AX101" s="1237"/>
      <c r="AY101" s="1237"/>
      <c r="AZ101" s="1237"/>
      <c r="BA101" s="1237"/>
      <c r="BB101" s="1237"/>
      <c r="BC101" s="1237"/>
      <c r="BD101" s="1237"/>
      <c r="BE101" s="1237"/>
      <c r="BF101" s="1237"/>
      <c r="BG101" s="1237"/>
      <c r="BH101" s="1237"/>
      <c r="BI101" s="1237"/>
      <c r="BJ101" s="1237"/>
      <c r="BK101" s="1237"/>
      <c r="BL101" s="1237"/>
      <c r="BM101" s="1237"/>
      <c r="BN101" s="1237"/>
      <c r="BO101" s="1237"/>
      <c r="BP101" s="1237"/>
      <c r="BQ101" s="1237"/>
      <c r="BR101" s="1237"/>
      <c r="BS101" s="1237"/>
      <c r="BT101" s="1237"/>
      <c r="BU101" s="1237"/>
      <c r="BV101" s="1237"/>
      <c r="BW101" s="1237"/>
      <c r="BX101" s="1237"/>
      <c r="BY101" s="1237"/>
      <c r="BZ101" s="1237"/>
      <c r="CA101" s="1237"/>
      <c r="CB101" s="1237"/>
      <c r="CC101" s="1237"/>
      <c r="CD101" s="1237"/>
      <c r="CE101" s="1237"/>
      <c r="CF101" s="1237"/>
      <c r="CG101" s="1237"/>
      <c r="CH101" s="1237"/>
      <c r="CI101" s="1237"/>
      <c r="CJ101" s="1239">
        <f t="shared" si="17"/>
        <v>0</v>
      </c>
    </row>
    <row r="102" spans="4:88">
      <c r="D102" s="1223"/>
      <c r="E102" s="1223"/>
      <c r="F102" s="1229"/>
      <c r="G102" s="1223"/>
      <c r="H102" s="1223"/>
      <c r="I102" s="1223"/>
      <c r="J102" s="1223"/>
      <c r="K102" s="1223"/>
      <c r="L102" s="1228" t="e">
        <f t="shared" si="15"/>
        <v>#DIV/0!</v>
      </c>
      <c r="M102" s="1223"/>
      <c r="N102" s="1223"/>
      <c r="O102" s="1244"/>
      <c r="P102" s="1223"/>
      <c r="Q102" s="1223">
        <f t="shared" si="16"/>
        <v>0</v>
      </c>
      <c r="R102" s="1223"/>
      <c r="S102" s="1225">
        <f t="shared" si="12"/>
        <v>0</v>
      </c>
      <c r="T102" s="1240" t="e">
        <f t="shared" si="13"/>
        <v>#DIV/0!</v>
      </c>
      <c r="U102" s="250" t="e">
        <f t="shared" si="14"/>
        <v>#DIV/0!</v>
      </c>
      <c r="V102" s="1400"/>
      <c r="W102" s="1232"/>
      <c r="X102" s="1233"/>
      <c r="Y102" s="1233"/>
      <c r="Z102" s="1233"/>
      <c r="AA102" s="1233"/>
      <c r="AB102" s="1235"/>
      <c r="AC102" s="1233"/>
      <c r="AD102" s="1235"/>
      <c r="AE102" s="1235"/>
      <c r="AF102" s="1235"/>
      <c r="AG102" s="1233"/>
      <c r="AH102" s="1233"/>
      <c r="AI102" s="1233"/>
      <c r="AJ102" s="1233"/>
      <c r="AK102" s="1233"/>
      <c r="AL102" s="1234">
        <f t="shared" si="18"/>
        <v>0</v>
      </c>
      <c r="AM102" s="1400"/>
      <c r="AN102" s="1237"/>
      <c r="AO102" s="1237"/>
      <c r="AP102" s="1237"/>
      <c r="AQ102" s="1237"/>
      <c r="AR102" s="1237"/>
      <c r="AS102" s="1237"/>
      <c r="AT102" s="1237"/>
      <c r="AU102" s="1237"/>
      <c r="AV102" s="1237"/>
      <c r="AW102" s="1237"/>
      <c r="AX102" s="1237"/>
      <c r="AY102" s="1237"/>
      <c r="AZ102" s="1237"/>
      <c r="BA102" s="1237"/>
      <c r="BB102" s="1237"/>
      <c r="BC102" s="1237"/>
      <c r="BD102" s="1237"/>
      <c r="BE102" s="1237"/>
      <c r="BF102" s="1237"/>
      <c r="BG102" s="1237"/>
      <c r="BH102" s="1237"/>
      <c r="BI102" s="1237"/>
      <c r="BJ102" s="1237"/>
      <c r="BK102" s="1237"/>
      <c r="BL102" s="1237"/>
      <c r="BM102" s="1237"/>
      <c r="BN102" s="1237"/>
      <c r="BO102" s="1237"/>
      <c r="BP102" s="1237"/>
      <c r="BQ102" s="1237"/>
      <c r="BR102" s="1237"/>
      <c r="BS102" s="1237"/>
      <c r="BT102" s="1237"/>
      <c r="BU102" s="1237"/>
      <c r="BV102" s="1237"/>
      <c r="BW102" s="1237"/>
      <c r="BX102" s="1237"/>
      <c r="BY102" s="1237"/>
      <c r="BZ102" s="1237"/>
      <c r="CA102" s="1237"/>
      <c r="CB102" s="1237"/>
      <c r="CC102" s="1237"/>
      <c r="CD102" s="1237"/>
      <c r="CE102" s="1237"/>
      <c r="CF102" s="1237"/>
      <c r="CG102" s="1237"/>
      <c r="CH102" s="1237"/>
      <c r="CI102" s="1237"/>
      <c r="CJ102" s="1239">
        <f t="shared" si="17"/>
        <v>0</v>
      </c>
    </row>
    <row r="103" spans="4:88">
      <c r="D103" s="1223"/>
      <c r="E103" s="1223"/>
      <c r="F103" s="1229"/>
      <c r="G103" s="1223"/>
      <c r="H103" s="1223"/>
      <c r="I103" s="1223"/>
      <c r="J103" s="1223"/>
      <c r="K103" s="1223"/>
      <c r="L103" s="1228" t="e">
        <f t="shared" si="15"/>
        <v>#DIV/0!</v>
      </c>
      <c r="M103" s="1223"/>
      <c r="N103" s="1223"/>
      <c r="O103" s="1244"/>
      <c r="P103" s="1223"/>
      <c r="Q103" s="1223">
        <f t="shared" si="16"/>
        <v>0</v>
      </c>
      <c r="R103" s="1223"/>
      <c r="S103" s="1225">
        <f t="shared" si="12"/>
        <v>0</v>
      </c>
      <c r="T103" s="1240" t="e">
        <f t="shared" si="13"/>
        <v>#DIV/0!</v>
      </c>
      <c r="U103" s="250" t="e">
        <f t="shared" si="14"/>
        <v>#DIV/0!</v>
      </c>
      <c r="V103" s="1400"/>
      <c r="W103" s="1232"/>
      <c r="X103" s="1233"/>
      <c r="Y103" s="1233"/>
      <c r="Z103" s="1233"/>
      <c r="AA103" s="1233"/>
      <c r="AB103" s="1235"/>
      <c r="AC103" s="1233"/>
      <c r="AD103" s="1235"/>
      <c r="AE103" s="1235"/>
      <c r="AF103" s="1235"/>
      <c r="AG103" s="1233"/>
      <c r="AH103" s="1233"/>
      <c r="AI103" s="1233"/>
      <c r="AJ103" s="1233"/>
      <c r="AK103" s="1233"/>
      <c r="AL103" s="1234">
        <f t="shared" si="18"/>
        <v>0</v>
      </c>
      <c r="AM103" s="1400"/>
      <c r="AN103" s="1237"/>
      <c r="AO103" s="1237"/>
      <c r="AP103" s="1237"/>
      <c r="AQ103" s="1237"/>
      <c r="AR103" s="1237"/>
      <c r="AS103" s="1237"/>
      <c r="AT103" s="1237"/>
      <c r="AU103" s="1237"/>
      <c r="AV103" s="1237"/>
      <c r="AW103" s="1237"/>
      <c r="AX103" s="1237"/>
      <c r="AY103" s="1237"/>
      <c r="AZ103" s="1237"/>
      <c r="BA103" s="1237"/>
      <c r="BB103" s="1237"/>
      <c r="BC103" s="1237"/>
      <c r="BD103" s="1237"/>
      <c r="BE103" s="1237"/>
      <c r="BF103" s="1237"/>
      <c r="BG103" s="1237"/>
      <c r="BH103" s="1237"/>
      <c r="BI103" s="1237"/>
      <c r="BJ103" s="1237"/>
      <c r="BK103" s="1237"/>
      <c r="BL103" s="1237"/>
      <c r="BM103" s="1237"/>
      <c r="BN103" s="1237"/>
      <c r="BO103" s="1237"/>
      <c r="BP103" s="1237"/>
      <c r="BQ103" s="1237"/>
      <c r="BR103" s="1237"/>
      <c r="BS103" s="1237"/>
      <c r="BT103" s="1237"/>
      <c r="BU103" s="1237"/>
      <c r="BV103" s="1237"/>
      <c r="BW103" s="1237"/>
      <c r="BX103" s="1237"/>
      <c r="BY103" s="1237"/>
      <c r="BZ103" s="1237"/>
      <c r="CA103" s="1237"/>
      <c r="CB103" s="1237"/>
      <c r="CC103" s="1237"/>
      <c r="CD103" s="1237"/>
      <c r="CE103" s="1237"/>
      <c r="CF103" s="1237"/>
      <c r="CG103" s="1237"/>
      <c r="CH103" s="1237"/>
      <c r="CI103" s="1237"/>
      <c r="CJ103" s="1239">
        <f t="shared" si="17"/>
        <v>0</v>
      </c>
    </row>
    <row r="104" spans="4:88">
      <c r="D104" s="1223"/>
      <c r="E104" s="1223"/>
      <c r="F104" s="1229"/>
      <c r="G104" s="1223"/>
      <c r="H104" s="1223"/>
      <c r="I104" s="1223"/>
      <c r="J104" s="1223"/>
      <c r="K104" s="1223"/>
      <c r="L104" s="1228" t="e">
        <f t="shared" si="15"/>
        <v>#DIV/0!</v>
      </c>
      <c r="M104" s="1223"/>
      <c r="N104" s="1223"/>
      <c r="O104" s="1244"/>
      <c r="P104" s="1223"/>
      <c r="Q104" s="1223">
        <f t="shared" si="16"/>
        <v>0</v>
      </c>
      <c r="R104" s="1223"/>
      <c r="S104" s="1225">
        <f t="shared" si="12"/>
        <v>0</v>
      </c>
      <c r="T104" s="1240" t="e">
        <f t="shared" si="13"/>
        <v>#DIV/0!</v>
      </c>
      <c r="U104" s="250" t="e">
        <f t="shared" si="14"/>
        <v>#DIV/0!</v>
      </c>
      <c r="V104" s="1400"/>
      <c r="W104" s="1232"/>
      <c r="X104" s="1233"/>
      <c r="Y104" s="1233"/>
      <c r="Z104" s="1233"/>
      <c r="AA104" s="1233"/>
      <c r="AB104" s="1235"/>
      <c r="AC104" s="1233"/>
      <c r="AD104" s="1235"/>
      <c r="AE104" s="1235"/>
      <c r="AF104" s="1235"/>
      <c r="AG104" s="1233"/>
      <c r="AH104" s="1233"/>
      <c r="AI104" s="1233"/>
      <c r="AJ104" s="1233"/>
      <c r="AK104" s="1233"/>
      <c r="AL104" s="1234">
        <f t="shared" si="18"/>
        <v>0</v>
      </c>
      <c r="AM104" s="1400"/>
      <c r="AN104" s="1237"/>
      <c r="AO104" s="1237"/>
      <c r="AP104" s="1237"/>
      <c r="AQ104" s="1237"/>
      <c r="AR104" s="1237"/>
      <c r="AS104" s="1237"/>
      <c r="AT104" s="1237"/>
      <c r="AU104" s="1237"/>
      <c r="AV104" s="1237"/>
      <c r="AW104" s="1237"/>
      <c r="AX104" s="1237"/>
      <c r="AY104" s="1237"/>
      <c r="AZ104" s="1237"/>
      <c r="BA104" s="1237"/>
      <c r="BB104" s="1237"/>
      <c r="BC104" s="1237"/>
      <c r="BD104" s="1237"/>
      <c r="BE104" s="1237"/>
      <c r="BF104" s="1237"/>
      <c r="BG104" s="1237"/>
      <c r="BH104" s="1237"/>
      <c r="BI104" s="1237"/>
      <c r="BJ104" s="1237"/>
      <c r="BK104" s="1237"/>
      <c r="BL104" s="1237"/>
      <c r="BM104" s="1237"/>
      <c r="BN104" s="1237"/>
      <c r="BO104" s="1237"/>
      <c r="BP104" s="1237"/>
      <c r="BQ104" s="1237"/>
      <c r="BR104" s="1237"/>
      <c r="BS104" s="1237"/>
      <c r="BT104" s="1237"/>
      <c r="BU104" s="1237"/>
      <c r="BV104" s="1237"/>
      <c r="BW104" s="1237"/>
      <c r="BX104" s="1237"/>
      <c r="BY104" s="1237"/>
      <c r="BZ104" s="1237"/>
      <c r="CA104" s="1237"/>
      <c r="CB104" s="1237"/>
      <c r="CC104" s="1237"/>
      <c r="CD104" s="1237"/>
      <c r="CE104" s="1237"/>
      <c r="CF104" s="1237"/>
      <c r="CG104" s="1237"/>
      <c r="CH104" s="1237"/>
      <c r="CI104" s="1237"/>
      <c r="CJ104" s="1239">
        <f t="shared" si="17"/>
        <v>0</v>
      </c>
    </row>
    <row r="105" spans="4:88">
      <c r="D105" s="1223"/>
      <c r="E105" s="1223"/>
      <c r="F105" s="1229"/>
      <c r="G105" s="1223"/>
      <c r="H105" s="1223"/>
      <c r="I105" s="1223"/>
      <c r="J105" s="1223"/>
      <c r="K105" s="1223"/>
      <c r="L105" s="1228" t="e">
        <f t="shared" si="15"/>
        <v>#DIV/0!</v>
      </c>
      <c r="M105" s="1223"/>
      <c r="N105" s="1223"/>
      <c r="O105" s="1244"/>
      <c r="P105" s="1223"/>
      <c r="Q105" s="1223">
        <f t="shared" si="16"/>
        <v>0</v>
      </c>
      <c r="R105" s="1223"/>
      <c r="S105" s="1225">
        <f t="shared" si="12"/>
        <v>0</v>
      </c>
      <c r="T105" s="1240" t="e">
        <f t="shared" si="13"/>
        <v>#DIV/0!</v>
      </c>
      <c r="U105" s="250" t="e">
        <f t="shared" si="14"/>
        <v>#DIV/0!</v>
      </c>
      <c r="V105" s="1400"/>
      <c r="W105" s="1232"/>
      <c r="X105" s="1233"/>
      <c r="Y105" s="1233"/>
      <c r="Z105" s="1233"/>
      <c r="AA105" s="1233"/>
      <c r="AB105" s="1235"/>
      <c r="AC105" s="1233"/>
      <c r="AD105" s="1235"/>
      <c r="AE105" s="1235"/>
      <c r="AF105" s="1235"/>
      <c r="AG105" s="1233"/>
      <c r="AH105" s="1233"/>
      <c r="AI105" s="1233"/>
      <c r="AJ105" s="1233"/>
      <c r="AK105" s="1233"/>
      <c r="AL105" s="1234">
        <f t="shared" si="18"/>
        <v>0</v>
      </c>
      <c r="AM105" s="1400"/>
      <c r="AN105" s="1237"/>
      <c r="AO105" s="1237"/>
      <c r="AP105" s="1237"/>
      <c r="AQ105" s="1237"/>
      <c r="AR105" s="1237"/>
      <c r="AS105" s="1237"/>
      <c r="AT105" s="1237"/>
      <c r="AU105" s="1237"/>
      <c r="AV105" s="1237"/>
      <c r="AW105" s="1237"/>
      <c r="AX105" s="1237"/>
      <c r="AY105" s="1237"/>
      <c r="AZ105" s="1237"/>
      <c r="BA105" s="1237"/>
      <c r="BB105" s="1237"/>
      <c r="BC105" s="1237"/>
      <c r="BD105" s="1237"/>
      <c r="BE105" s="1237"/>
      <c r="BF105" s="1237"/>
      <c r="BG105" s="1237"/>
      <c r="BH105" s="1237"/>
      <c r="BI105" s="1237"/>
      <c r="BJ105" s="1237"/>
      <c r="BK105" s="1237"/>
      <c r="BL105" s="1237"/>
      <c r="BM105" s="1237"/>
      <c r="BN105" s="1237"/>
      <c r="BO105" s="1237"/>
      <c r="BP105" s="1237"/>
      <c r="BQ105" s="1237"/>
      <c r="BR105" s="1237"/>
      <c r="BS105" s="1237"/>
      <c r="BT105" s="1237"/>
      <c r="BU105" s="1237"/>
      <c r="BV105" s="1237"/>
      <c r="BW105" s="1237"/>
      <c r="BX105" s="1237"/>
      <c r="BY105" s="1237"/>
      <c r="BZ105" s="1237"/>
      <c r="CA105" s="1237"/>
      <c r="CB105" s="1237"/>
      <c r="CC105" s="1237"/>
      <c r="CD105" s="1237"/>
      <c r="CE105" s="1237"/>
      <c r="CF105" s="1237"/>
      <c r="CG105" s="1237"/>
      <c r="CH105" s="1237"/>
      <c r="CI105" s="1237"/>
      <c r="CJ105" s="1239">
        <f t="shared" si="17"/>
        <v>0</v>
      </c>
    </row>
    <row r="106" spans="4:88">
      <c r="D106" s="1223"/>
      <c r="E106" s="1223"/>
      <c r="F106" s="1229"/>
      <c r="G106" s="1223"/>
      <c r="H106" s="1223"/>
      <c r="I106" s="1223"/>
      <c r="J106" s="1223"/>
      <c r="K106" s="1223"/>
      <c r="L106" s="1228" t="e">
        <f t="shared" si="15"/>
        <v>#DIV/0!</v>
      </c>
      <c r="M106" s="1223"/>
      <c r="N106" s="1223"/>
      <c r="O106" s="1244"/>
      <c r="P106" s="1223"/>
      <c r="Q106" s="1223">
        <f t="shared" si="16"/>
        <v>0</v>
      </c>
      <c r="R106" s="1223"/>
      <c r="S106" s="1225">
        <f t="shared" si="12"/>
        <v>0</v>
      </c>
      <c r="T106" s="1240" t="e">
        <f t="shared" si="13"/>
        <v>#DIV/0!</v>
      </c>
      <c r="U106" s="250" t="e">
        <f t="shared" si="14"/>
        <v>#DIV/0!</v>
      </c>
      <c r="V106" s="1400"/>
      <c r="W106" s="1232"/>
      <c r="X106" s="1233"/>
      <c r="Y106" s="1233"/>
      <c r="Z106" s="1233"/>
      <c r="AA106" s="1233"/>
      <c r="AB106" s="1235"/>
      <c r="AC106" s="1233"/>
      <c r="AD106" s="1235"/>
      <c r="AE106" s="1235"/>
      <c r="AF106" s="1235"/>
      <c r="AG106" s="1233"/>
      <c r="AH106" s="1233"/>
      <c r="AI106" s="1233"/>
      <c r="AJ106" s="1233"/>
      <c r="AK106" s="1233"/>
      <c r="AL106" s="1234">
        <f t="shared" si="18"/>
        <v>0</v>
      </c>
      <c r="AM106" s="1400"/>
      <c r="AN106" s="1237"/>
      <c r="AO106" s="1237"/>
      <c r="AP106" s="1237"/>
      <c r="AQ106" s="1237"/>
      <c r="AR106" s="1237"/>
      <c r="AS106" s="1237"/>
      <c r="AT106" s="1237"/>
      <c r="AU106" s="1237"/>
      <c r="AV106" s="1237"/>
      <c r="AW106" s="1237"/>
      <c r="AX106" s="1237"/>
      <c r="AY106" s="1237"/>
      <c r="AZ106" s="1237"/>
      <c r="BA106" s="1237"/>
      <c r="BB106" s="1237"/>
      <c r="BC106" s="1237"/>
      <c r="BD106" s="1237"/>
      <c r="BE106" s="1237"/>
      <c r="BF106" s="1237"/>
      <c r="BG106" s="1237"/>
      <c r="BH106" s="1237"/>
      <c r="BI106" s="1237"/>
      <c r="BJ106" s="1237"/>
      <c r="BK106" s="1237"/>
      <c r="BL106" s="1237"/>
      <c r="BM106" s="1237"/>
      <c r="BN106" s="1237"/>
      <c r="BO106" s="1237"/>
      <c r="BP106" s="1237"/>
      <c r="BQ106" s="1237"/>
      <c r="BR106" s="1237"/>
      <c r="BS106" s="1237"/>
      <c r="BT106" s="1237"/>
      <c r="BU106" s="1237"/>
      <c r="BV106" s="1237"/>
      <c r="BW106" s="1237"/>
      <c r="BX106" s="1237"/>
      <c r="BY106" s="1237"/>
      <c r="BZ106" s="1237"/>
      <c r="CA106" s="1237"/>
      <c r="CB106" s="1237"/>
      <c r="CC106" s="1237"/>
      <c r="CD106" s="1237"/>
      <c r="CE106" s="1237"/>
      <c r="CF106" s="1237"/>
      <c r="CG106" s="1237"/>
      <c r="CH106" s="1237"/>
      <c r="CI106" s="1237"/>
      <c r="CJ106" s="1239">
        <f t="shared" si="17"/>
        <v>0</v>
      </c>
    </row>
    <row r="107" spans="4:88">
      <c r="D107" s="1223"/>
      <c r="E107" s="1223"/>
      <c r="F107" s="1229"/>
      <c r="G107" s="1223"/>
      <c r="H107" s="1223"/>
      <c r="I107" s="1223"/>
      <c r="J107" s="1223"/>
      <c r="K107" s="1223"/>
      <c r="L107" s="1228" t="e">
        <f t="shared" si="15"/>
        <v>#DIV/0!</v>
      </c>
      <c r="M107" s="1223"/>
      <c r="N107" s="1223"/>
      <c r="O107" s="1244"/>
      <c r="P107" s="1223"/>
      <c r="Q107" s="1223">
        <f t="shared" si="16"/>
        <v>0</v>
      </c>
      <c r="R107" s="1223"/>
      <c r="S107" s="1225">
        <f t="shared" si="12"/>
        <v>0</v>
      </c>
      <c r="T107" s="1240" t="e">
        <f t="shared" si="13"/>
        <v>#DIV/0!</v>
      </c>
      <c r="U107" s="250" t="e">
        <f t="shared" si="14"/>
        <v>#DIV/0!</v>
      </c>
      <c r="V107" s="1400"/>
      <c r="W107" s="1232"/>
      <c r="X107" s="1233"/>
      <c r="Y107" s="1233"/>
      <c r="Z107" s="1233"/>
      <c r="AA107" s="1233"/>
      <c r="AB107" s="1235"/>
      <c r="AC107" s="1233"/>
      <c r="AD107" s="1235"/>
      <c r="AE107" s="1235"/>
      <c r="AF107" s="1235"/>
      <c r="AG107" s="1233"/>
      <c r="AH107" s="1233"/>
      <c r="AI107" s="1233"/>
      <c r="AJ107" s="1233"/>
      <c r="AK107" s="1233"/>
      <c r="AL107" s="1234">
        <f t="shared" si="18"/>
        <v>0</v>
      </c>
      <c r="AM107" s="1400"/>
      <c r="AN107" s="1237"/>
      <c r="AO107" s="1237"/>
      <c r="AP107" s="1237"/>
      <c r="AQ107" s="1237"/>
      <c r="AR107" s="1237"/>
      <c r="AS107" s="1237"/>
      <c r="AT107" s="1237"/>
      <c r="AU107" s="1237"/>
      <c r="AV107" s="1237"/>
      <c r="AW107" s="1237"/>
      <c r="AX107" s="1237"/>
      <c r="AY107" s="1237"/>
      <c r="AZ107" s="1237"/>
      <c r="BA107" s="1237"/>
      <c r="BB107" s="1237"/>
      <c r="BC107" s="1237"/>
      <c r="BD107" s="1237"/>
      <c r="BE107" s="1237"/>
      <c r="BF107" s="1237"/>
      <c r="BG107" s="1237"/>
      <c r="BH107" s="1237"/>
      <c r="BI107" s="1237"/>
      <c r="BJ107" s="1237"/>
      <c r="BK107" s="1237"/>
      <c r="BL107" s="1237"/>
      <c r="BM107" s="1237"/>
      <c r="BN107" s="1237"/>
      <c r="BO107" s="1237"/>
      <c r="BP107" s="1237"/>
      <c r="BQ107" s="1237"/>
      <c r="BR107" s="1237"/>
      <c r="BS107" s="1237"/>
      <c r="BT107" s="1237"/>
      <c r="BU107" s="1237"/>
      <c r="BV107" s="1237"/>
      <c r="BW107" s="1237"/>
      <c r="BX107" s="1237"/>
      <c r="BY107" s="1237"/>
      <c r="BZ107" s="1237"/>
      <c r="CA107" s="1237"/>
      <c r="CB107" s="1237"/>
      <c r="CC107" s="1237"/>
      <c r="CD107" s="1237"/>
      <c r="CE107" s="1237"/>
      <c r="CF107" s="1237"/>
      <c r="CG107" s="1237"/>
      <c r="CH107" s="1237"/>
      <c r="CI107" s="1237"/>
      <c r="CJ107" s="1239">
        <f t="shared" si="17"/>
        <v>0</v>
      </c>
    </row>
    <row r="108" spans="4:88">
      <c r="D108" s="1223"/>
      <c r="E108" s="1223"/>
      <c r="F108" s="1229"/>
      <c r="G108" s="1223"/>
      <c r="H108" s="1223"/>
      <c r="I108" s="1223"/>
      <c r="J108" s="1223"/>
      <c r="K108" s="1223"/>
      <c r="L108" s="1228" t="e">
        <f t="shared" si="15"/>
        <v>#DIV/0!</v>
      </c>
      <c r="M108" s="1223"/>
      <c r="N108" s="1223"/>
      <c r="O108" s="1244"/>
      <c r="P108" s="1223"/>
      <c r="Q108" s="1223">
        <f t="shared" si="16"/>
        <v>0</v>
      </c>
      <c r="R108" s="1223"/>
      <c r="S108" s="1225">
        <f t="shared" si="12"/>
        <v>0</v>
      </c>
      <c r="T108" s="1240" t="e">
        <f t="shared" si="13"/>
        <v>#DIV/0!</v>
      </c>
      <c r="U108" s="250" t="e">
        <f t="shared" si="14"/>
        <v>#DIV/0!</v>
      </c>
      <c r="V108" s="1400"/>
      <c r="W108" s="1232"/>
      <c r="X108" s="1233"/>
      <c r="Y108" s="1233"/>
      <c r="Z108" s="1233"/>
      <c r="AA108" s="1233"/>
      <c r="AB108" s="1235"/>
      <c r="AC108" s="1233"/>
      <c r="AD108" s="1235"/>
      <c r="AE108" s="1235"/>
      <c r="AF108" s="1235"/>
      <c r="AG108" s="1233"/>
      <c r="AH108" s="1233"/>
      <c r="AI108" s="1233"/>
      <c r="AJ108" s="1233"/>
      <c r="AK108" s="1233"/>
      <c r="AL108" s="1234">
        <f t="shared" si="18"/>
        <v>0</v>
      </c>
      <c r="AM108" s="1400"/>
      <c r="AN108" s="1237"/>
      <c r="AO108" s="1237"/>
      <c r="AP108" s="1237"/>
      <c r="AQ108" s="1237"/>
      <c r="AR108" s="1237"/>
      <c r="AS108" s="1237"/>
      <c r="AT108" s="1237"/>
      <c r="AU108" s="1237"/>
      <c r="AV108" s="1237"/>
      <c r="AW108" s="1237"/>
      <c r="AX108" s="1237"/>
      <c r="AY108" s="1237"/>
      <c r="AZ108" s="1237"/>
      <c r="BA108" s="1237"/>
      <c r="BB108" s="1237"/>
      <c r="BC108" s="1237"/>
      <c r="BD108" s="1237"/>
      <c r="BE108" s="1237"/>
      <c r="BF108" s="1237"/>
      <c r="BG108" s="1237"/>
      <c r="BH108" s="1237"/>
      <c r="BI108" s="1237"/>
      <c r="BJ108" s="1237"/>
      <c r="BK108" s="1237"/>
      <c r="BL108" s="1237"/>
      <c r="BM108" s="1237"/>
      <c r="BN108" s="1237"/>
      <c r="BO108" s="1237"/>
      <c r="BP108" s="1237"/>
      <c r="BQ108" s="1237"/>
      <c r="BR108" s="1237"/>
      <c r="BS108" s="1237"/>
      <c r="BT108" s="1237"/>
      <c r="BU108" s="1237"/>
      <c r="BV108" s="1237"/>
      <c r="BW108" s="1237"/>
      <c r="BX108" s="1237"/>
      <c r="BY108" s="1237"/>
      <c r="BZ108" s="1237"/>
      <c r="CA108" s="1237"/>
      <c r="CB108" s="1237"/>
      <c r="CC108" s="1237"/>
      <c r="CD108" s="1237"/>
      <c r="CE108" s="1237"/>
      <c r="CF108" s="1237"/>
      <c r="CG108" s="1237"/>
      <c r="CH108" s="1237"/>
      <c r="CI108" s="1237"/>
      <c r="CJ108" s="1239">
        <f t="shared" si="17"/>
        <v>0</v>
      </c>
    </row>
    <row r="109" spans="4:88">
      <c r="D109" s="1223"/>
      <c r="E109" s="1223"/>
      <c r="F109" s="1229"/>
      <c r="G109" s="1223"/>
      <c r="H109" s="1223"/>
      <c r="I109" s="1223"/>
      <c r="J109" s="1223"/>
      <c r="K109" s="1223"/>
      <c r="L109" s="1228" t="e">
        <f t="shared" si="15"/>
        <v>#DIV/0!</v>
      </c>
      <c r="M109" s="1223"/>
      <c r="N109" s="1223"/>
      <c r="O109" s="1244"/>
      <c r="P109" s="1223"/>
      <c r="Q109" s="1223">
        <f t="shared" si="16"/>
        <v>0</v>
      </c>
      <c r="R109" s="1223"/>
      <c r="S109" s="1225">
        <f t="shared" si="12"/>
        <v>0</v>
      </c>
      <c r="T109" s="1240" t="e">
        <f t="shared" si="13"/>
        <v>#DIV/0!</v>
      </c>
      <c r="U109" s="250" t="e">
        <f t="shared" si="14"/>
        <v>#DIV/0!</v>
      </c>
      <c r="V109" s="1400"/>
      <c r="W109" s="1232"/>
      <c r="X109" s="1233"/>
      <c r="Y109" s="1233"/>
      <c r="Z109" s="1233"/>
      <c r="AA109" s="1233"/>
      <c r="AB109" s="1235"/>
      <c r="AC109" s="1233"/>
      <c r="AD109" s="1235"/>
      <c r="AE109" s="1235"/>
      <c r="AF109" s="1235"/>
      <c r="AG109" s="1233"/>
      <c r="AH109" s="1233"/>
      <c r="AI109" s="1233"/>
      <c r="AJ109" s="1233"/>
      <c r="AK109" s="1233"/>
      <c r="AL109" s="1234">
        <f t="shared" si="18"/>
        <v>0</v>
      </c>
      <c r="AM109" s="1400"/>
      <c r="AN109" s="1237"/>
      <c r="AO109" s="1237"/>
      <c r="AP109" s="1237"/>
      <c r="AQ109" s="1237"/>
      <c r="AR109" s="1237"/>
      <c r="AS109" s="1237"/>
      <c r="AT109" s="1237"/>
      <c r="AU109" s="1237"/>
      <c r="AV109" s="1237"/>
      <c r="AW109" s="1237"/>
      <c r="AX109" s="1237"/>
      <c r="AY109" s="1237"/>
      <c r="AZ109" s="1237"/>
      <c r="BA109" s="1237"/>
      <c r="BB109" s="1237"/>
      <c r="BC109" s="1237"/>
      <c r="BD109" s="1237"/>
      <c r="BE109" s="1237"/>
      <c r="BF109" s="1237"/>
      <c r="BG109" s="1237"/>
      <c r="BH109" s="1237"/>
      <c r="BI109" s="1237"/>
      <c r="BJ109" s="1237"/>
      <c r="BK109" s="1237"/>
      <c r="BL109" s="1237"/>
      <c r="BM109" s="1237"/>
      <c r="BN109" s="1237"/>
      <c r="BO109" s="1237"/>
      <c r="BP109" s="1237"/>
      <c r="BQ109" s="1237"/>
      <c r="BR109" s="1237"/>
      <c r="BS109" s="1237"/>
      <c r="BT109" s="1237"/>
      <c r="BU109" s="1237"/>
      <c r="BV109" s="1237"/>
      <c r="BW109" s="1237"/>
      <c r="BX109" s="1237"/>
      <c r="BY109" s="1237"/>
      <c r="BZ109" s="1237"/>
      <c r="CA109" s="1237"/>
      <c r="CB109" s="1237"/>
      <c r="CC109" s="1237"/>
      <c r="CD109" s="1237"/>
      <c r="CE109" s="1237"/>
      <c r="CF109" s="1237"/>
      <c r="CG109" s="1237"/>
      <c r="CH109" s="1237"/>
      <c r="CI109" s="1237"/>
      <c r="CJ109" s="1239">
        <f t="shared" si="17"/>
        <v>0</v>
      </c>
    </row>
    <row r="110" spans="4:88">
      <c r="D110" s="1223"/>
      <c r="E110" s="1223"/>
      <c r="F110" s="1229"/>
      <c r="G110" s="1223"/>
      <c r="H110" s="1223"/>
      <c r="I110" s="1223"/>
      <c r="J110" s="1223"/>
      <c r="K110" s="1223"/>
      <c r="L110" s="1228" t="e">
        <f t="shared" si="15"/>
        <v>#DIV/0!</v>
      </c>
      <c r="M110" s="1223"/>
      <c r="N110" s="1223"/>
      <c r="O110" s="1244"/>
      <c r="P110" s="1223"/>
      <c r="Q110" s="1223">
        <f t="shared" si="16"/>
        <v>0</v>
      </c>
      <c r="R110" s="1223"/>
      <c r="S110" s="1225">
        <f t="shared" si="12"/>
        <v>0</v>
      </c>
      <c r="T110" s="1240" t="e">
        <f t="shared" si="13"/>
        <v>#DIV/0!</v>
      </c>
      <c r="U110" s="250" t="e">
        <f t="shared" si="14"/>
        <v>#DIV/0!</v>
      </c>
      <c r="V110" s="1400"/>
      <c r="W110" s="1232"/>
      <c r="X110" s="1233"/>
      <c r="Y110" s="1233"/>
      <c r="Z110" s="1233"/>
      <c r="AA110" s="1233"/>
      <c r="AB110" s="1235"/>
      <c r="AC110" s="1233"/>
      <c r="AD110" s="1235"/>
      <c r="AE110" s="1235"/>
      <c r="AF110" s="1235"/>
      <c r="AG110" s="1233"/>
      <c r="AH110" s="1233"/>
      <c r="AI110" s="1233"/>
      <c r="AJ110" s="1233"/>
      <c r="AK110" s="1233"/>
      <c r="AL110" s="1234">
        <f t="shared" si="18"/>
        <v>0</v>
      </c>
      <c r="AM110" s="1400"/>
      <c r="AN110" s="1237"/>
      <c r="AO110" s="1237"/>
      <c r="AP110" s="1237"/>
      <c r="AQ110" s="1237"/>
      <c r="AR110" s="1237"/>
      <c r="AS110" s="1237"/>
      <c r="AT110" s="1237"/>
      <c r="AU110" s="1237"/>
      <c r="AV110" s="1237"/>
      <c r="AW110" s="1237"/>
      <c r="AX110" s="1237"/>
      <c r="AY110" s="1237"/>
      <c r="AZ110" s="1237"/>
      <c r="BA110" s="1237"/>
      <c r="BB110" s="1237"/>
      <c r="BC110" s="1237"/>
      <c r="BD110" s="1237"/>
      <c r="BE110" s="1237"/>
      <c r="BF110" s="1237"/>
      <c r="BG110" s="1237"/>
      <c r="BH110" s="1237"/>
      <c r="BI110" s="1237"/>
      <c r="BJ110" s="1237"/>
      <c r="BK110" s="1237"/>
      <c r="BL110" s="1237"/>
      <c r="BM110" s="1237"/>
      <c r="BN110" s="1237"/>
      <c r="BO110" s="1237"/>
      <c r="BP110" s="1237"/>
      <c r="BQ110" s="1237"/>
      <c r="BR110" s="1237"/>
      <c r="BS110" s="1237"/>
      <c r="BT110" s="1237"/>
      <c r="BU110" s="1237"/>
      <c r="BV110" s="1237"/>
      <c r="BW110" s="1237"/>
      <c r="BX110" s="1237"/>
      <c r="BY110" s="1237"/>
      <c r="BZ110" s="1237"/>
      <c r="CA110" s="1237"/>
      <c r="CB110" s="1237"/>
      <c r="CC110" s="1237"/>
      <c r="CD110" s="1237"/>
      <c r="CE110" s="1237"/>
      <c r="CF110" s="1237"/>
      <c r="CG110" s="1237"/>
      <c r="CH110" s="1237"/>
      <c r="CI110" s="1237"/>
      <c r="CJ110" s="1239">
        <f t="shared" si="17"/>
        <v>0</v>
      </c>
    </row>
    <row r="111" spans="4:88">
      <c r="D111" s="1223"/>
      <c r="E111" s="1223"/>
      <c r="F111" s="1229"/>
      <c r="G111" s="1223"/>
      <c r="H111" s="1223"/>
      <c r="I111" s="1223"/>
      <c r="J111" s="1223"/>
      <c r="K111" s="1223"/>
      <c r="L111" s="1228" t="e">
        <f t="shared" si="15"/>
        <v>#DIV/0!</v>
      </c>
      <c r="M111" s="1223"/>
      <c r="N111" s="1223"/>
      <c r="O111" s="1244"/>
      <c r="P111" s="1223"/>
      <c r="Q111" s="1223">
        <f t="shared" si="16"/>
        <v>0</v>
      </c>
      <c r="R111" s="1223"/>
      <c r="S111" s="1225">
        <f t="shared" si="12"/>
        <v>0</v>
      </c>
      <c r="T111" s="1240" t="e">
        <f t="shared" si="13"/>
        <v>#DIV/0!</v>
      </c>
      <c r="U111" s="250" t="e">
        <f t="shared" si="14"/>
        <v>#DIV/0!</v>
      </c>
      <c r="V111" s="1400"/>
      <c r="W111" s="1232"/>
      <c r="X111" s="1233"/>
      <c r="Y111" s="1233"/>
      <c r="Z111" s="1233"/>
      <c r="AA111" s="1233"/>
      <c r="AB111" s="1235"/>
      <c r="AC111" s="1233"/>
      <c r="AD111" s="1235"/>
      <c r="AE111" s="1235"/>
      <c r="AF111" s="1235"/>
      <c r="AG111" s="1233"/>
      <c r="AH111" s="1233"/>
      <c r="AI111" s="1233"/>
      <c r="AJ111" s="1233"/>
      <c r="AK111" s="1233"/>
      <c r="AL111" s="1234">
        <f t="shared" si="18"/>
        <v>0</v>
      </c>
      <c r="AM111" s="1400"/>
      <c r="AN111" s="1237"/>
      <c r="AO111" s="1237"/>
      <c r="AP111" s="1237"/>
      <c r="AQ111" s="1237"/>
      <c r="AR111" s="1237"/>
      <c r="AS111" s="1237"/>
      <c r="AT111" s="1237"/>
      <c r="AU111" s="1237"/>
      <c r="AV111" s="1237"/>
      <c r="AW111" s="1237"/>
      <c r="AX111" s="1237"/>
      <c r="AY111" s="1237"/>
      <c r="AZ111" s="1237"/>
      <c r="BA111" s="1237"/>
      <c r="BB111" s="1237"/>
      <c r="BC111" s="1237"/>
      <c r="BD111" s="1237"/>
      <c r="BE111" s="1237"/>
      <c r="BF111" s="1237"/>
      <c r="BG111" s="1237"/>
      <c r="BH111" s="1237"/>
      <c r="BI111" s="1237"/>
      <c r="BJ111" s="1237"/>
      <c r="BK111" s="1237"/>
      <c r="BL111" s="1237"/>
      <c r="BM111" s="1237"/>
      <c r="BN111" s="1237"/>
      <c r="BO111" s="1237"/>
      <c r="BP111" s="1237"/>
      <c r="BQ111" s="1237"/>
      <c r="BR111" s="1237"/>
      <c r="BS111" s="1237"/>
      <c r="BT111" s="1237"/>
      <c r="BU111" s="1237"/>
      <c r="BV111" s="1237"/>
      <c r="BW111" s="1237"/>
      <c r="BX111" s="1237"/>
      <c r="BY111" s="1237"/>
      <c r="BZ111" s="1237"/>
      <c r="CA111" s="1237"/>
      <c r="CB111" s="1237"/>
      <c r="CC111" s="1237"/>
      <c r="CD111" s="1237"/>
      <c r="CE111" s="1237"/>
      <c r="CF111" s="1237"/>
      <c r="CG111" s="1237"/>
      <c r="CH111" s="1237"/>
      <c r="CI111" s="1237"/>
      <c r="CJ111" s="1239">
        <f t="shared" si="17"/>
        <v>0</v>
      </c>
    </row>
    <row r="112" spans="4:88">
      <c r="D112" s="1223"/>
      <c r="E112" s="1223"/>
      <c r="F112" s="1229"/>
      <c r="G112" s="1223"/>
      <c r="H112" s="1223"/>
      <c r="I112" s="1223"/>
      <c r="J112" s="1223"/>
      <c r="K112" s="1223"/>
      <c r="L112" s="1228" t="e">
        <f t="shared" si="15"/>
        <v>#DIV/0!</v>
      </c>
      <c r="M112" s="1223"/>
      <c r="N112" s="1223"/>
      <c r="O112" s="1244"/>
      <c r="P112" s="1223"/>
      <c r="Q112" s="1223">
        <f t="shared" si="16"/>
        <v>0</v>
      </c>
      <c r="R112" s="1223"/>
      <c r="S112" s="1225">
        <f t="shared" si="12"/>
        <v>0</v>
      </c>
      <c r="T112" s="1240" t="e">
        <f t="shared" si="13"/>
        <v>#DIV/0!</v>
      </c>
      <c r="U112" s="250" t="e">
        <f t="shared" si="14"/>
        <v>#DIV/0!</v>
      </c>
      <c r="V112" s="1400"/>
      <c r="W112" s="1232"/>
      <c r="X112" s="1233"/>
      <c r="Y112" s="1233"/>
      <c r="Z112" s="1233"/>
      <c r="AA112" s="1233"/>
      <c r="AB112" s="1235"/>
      <c r="AC112" s="1233"/>
      <c r="AD112" s="1235"/>
      <c r="AE112" s="1235"/>
      <c r="AF112" s="1235"/>
      <c r="AG112" s="1233"/>
      <c r="AH112" s="1233"/>
      <c r="AI112" s="1233"/>
      <c r="AJ112" s="1233"/>
      <c r="AK112" s="1233"/>
      <c r="AL112" s="1234">
        <f t="shared" si="18"/>
        <v>0</v>
      </c>
      <c r="AM112" s="1400"/>
      <c r="AN112" s="1237"/>
      <c r="AO112" s="1237"/>
      <c r="AP112" s="1237"/>
      <c r="AQ112" s="1237"/>
      <c r="AR112" s="1237"/>
      <c r="AS112" s="1237"/>
      <c r="AT112" s="1237"/>
      <c r="AU112" s="1237"/>
      <c r="AV112" s="1237"/>
      <c r="AW112" s="1237"/>
      <c r="AX112" s="1237"/>
      <c r="AY112" s="1237"/>
      <c r="AZ112" s="1237"/>
      <c r="BA112" s="1237"/>
      <c r="BB112" s="1237"/>
      <c r="BC112" s="1237"/>
      <c r="BD112" s="1237"/>
      <c r="BE112" s="1237"/>
      <c r="BF112" s="1237"/>
      <c r="BG112" s="1237"/>
      <c r="BH112" s="1237"/>
      <c r="BI112" s="1237"/>
      <c r="BJ112" s="1237"/>
      <c r="BK112" s="1237"/>
      <c r="BL112" s="1237"/>
      <c r="BM112" s="1237"/>
      <c r="BN112" s="1237"/>
      <c r="BO112" s="1237"/>
      <c r="BP112" s="1237"/>
      <c r="BQ112" s="1237"/>
      <c r="BR112" s="1237"/>
      <c r="BS112" s="1237"/>
      <c r="BT112" s="1237"/>
      <c r="BU112" s="1237"/>
      <c r="BV112" s="1237"/>
      <c r="BW112" s="1237"/>
      <c r="BX112" s="1237"/>
      <c r="BY112" s="1237"/>
      <c r="BZ112" s="1237"/>
      <c r="CA112" s="1237"/>
      <c r="CB112" s="1237"/>
      <c r="CC112" s="1237"/>
      <c r="CD112" s="1237"/>
      <c r="CE112" s="1237"/>
      <c r="CF112" s="1237"/>
      <c r="CG112" s="1237"/>
      <c r="CH112" s="1237"/>
      <c r="CI112" s="1237"/>
      <c r="CJ112" s="1239">
        <f t="shared" si="17"/>
        <v>0</v>
      </c>
    </row>
    <row r="113" spans="4:88">
      <c r="D113" s="1223"/>
      <c r="E113" s="1223"/>
      <c r="F113" s="1229"/>
      <c r="G113" s="1223"/>
      <c r="H113" s="1223"/>
      <c r="I113" s="1223"/>
      <c r="J113" s="1223"/>
      <c r="K113" s="1223"/>
      <c r="L113" s="1228" t="e">
        <f t="shared" si="15"/>
        <v>#DIV/0!</v>
      </c>
      <c r="M113" s="1223"/>
      <c r="N113" s="1223"/>
      <c r="O113" s="1244"/>
      <c r="P113" s="1223"/>
      <c r="Q113" s="1223">
        <f t="shared" si="16"/>
        <v>0</v>
      </c>
      <c r="R113" s="1223"/>
      <c r="S113" s="1225">
        <f t="shared" si="12"/>
        <v>0</v>
      </c>
      <c r="T113" s="1240" t="e">
        <f t="shared" si="13"/>
        <v>#DIV/0!</v>
      </c>
      <c r="U113" s="250" t="e">
        <f t="shared" si="14"/>
        <v>#DIV/0!</v>
      </c>
      <c r="V113" s="1400"/>
      <c r="W113" s="1232"/>
      <c r="X113" s="1233"/>
      <c r="Y113" s="1233"/>
      <c r="Z113" s="1233"/>
      <c r="AA113" s="1233"/>
      <c r="AB113" s="1235"/>
      <c r="AC113" s="1233"/>
      <c r="AD113" s="1235"/>
      <c r="AE113" s="1235"/>
      <c r="AF113" s="1235"/>
      <c r="AG113" s="1233"/>
      <c r="AH113" s="1233"/>
      <c r="AI113" s="1233"/>
      <c r="AJ113" s="1233"/>
      <c r="AK113" s="1233"/>
      <c r="AL113" s="1234">
        <f t="shared" si="18"/>
        <v>0</v>
      </c>
      <c r="AM113" s="1400"/>
      <c r="AN113" s="1237"/>
      <c r="AO113" s="1237"/>
      <c r="AP113" s="1237"/>
      <c r="AQ113" s="1237"/>
      <c r="AR113" s="1237"/>
      <c r="AS113" s="1237"/>
      <c r="AT113" s="1237"/>
      <c r="AU113" s="1237"/>
      <c r="AV113" s="1237"/>
      <c r="AW113" s="1237"/>
      <c r="AX113" s="1237"/>
      <c r="AY113" s="1237"/>
      <c r="AZ113" s="1237"/>
      <c r="BA113" s="1237"/>
      <c r="BB113" s="1237"/>
      <c r="BC113" s="1237"/>
      <c r="BD113" s="1237"/>
      <c r="BE113" s="1237"/>
      <c r="BF113" s="1237"/>
      <c r="BG113" s="1237"/>
      <c r="BH113" s="1237"/>
      <c r="BI113" s="1237"/>
      <c r="BJ113" s="1237"/>
      <c r="BK113" s="1237"/>
      <c r="BL113" s="1237"/>
      <c r="BM113" s="1237"/>
      <c r="BN113" s="1237"/>
      <c r="BO113" s="1237"/>
      <c r="BP113" s="1237"/>
      <c r="BQ113" s="1237"/>
      <c r="BR113" s="1237"/>
      <c r="BS113" s="1237"/>
      <c r="BT113" s="1237"/>
      <c r="BU113" s="1237"/>
      <c r="BV113" s="1237"/>
      <c r="BW113" s="1237"/>
      <c r="BX113" s="1237"/>
      <c r="BY113" s="1237"/>
      <c r="BZ113" s="1237"/>
      <c r="CA113" s="1237"/>
      <c r="CB113" s="1237"/>
      <c r="CC113" s="1237"/>
      <c r="CD113" s="1237"/>
      <c r="CE113" s="1237"/>
      <c r="CF113" s="1237"/>
      <c r="CG113" s="1237"/>
      <c r="CH113" s="1237"/>
      <c r="CI113" s="1237"/>
      <c r="CJ113" s="1239">
        <f t="shared" si="17"/>
        <v>0</v>
      </c>
    </row>
    <row r="114" spans="4:88">
      <c r="D114" s="1223"/>
      <c r="E114" s="1223"/>
      <c r="F114" s="1229"/>
      <c r="G114" s="1223"/>
      <c r="H114" s="1223"/>
      <c r="I114" s="1223"/>
      <c r="J114" s="1223"/>
      <c r="K114" s="1223"/>
      <c r="L114" s="1228" t="e">
        <f t="shared" si="15"/>
        <v>#DIV/0!</v>
      </c>
      <c r="M114" s="1223"/>
      <c r="N114" s="1223"/>
      <c r="O114" s="1244"/>
      <c r="P114" s="1223"/>
      <c r="Q114" s="1223">
        <f t="shared" si="16"/>
        <v>0</v>
      </c>
      <c r="R114" s="1223"/>
      <c r="S114" s="1225">
        <f t="shared" si="12"/>
        <v>0</v>
      </c>
      <c r="T114" s="1240" t="e">
        <f t="shared" si="13"/>
        <v>#DIV/0!</v>
      </c>
      <c r="U114" s="250" t="e">
        <f t="shared" si="14"/>
        <v>#DIV/0!</v>
      </c>
      <c r="V114" s="1400"/>
      <c r="W114" s="1232"/>
      <c r="X114" s="1233"/>
      <c r="Y114" s="1233"/>
      <c r="Z114" s="1233"/>
      <c r="AA114" s="1233"/>
      <c r="AB114" s="1235"/>
      <c r="AC114" s="1233"/>
      <c r="AD114" s="1235"/>
      <c r="AE114" s="1235"/>
      <c r="AF114" s="1235"/>
      <c r="AG114" s="1233"/>
      <c r="AH114" s="1233"/>
      <c r="AI114" s="1233"/>
      <c r="AJ114" s="1233"/>
      <c r="AK114" s="1233"/>
      <c r="AL114" s="1234">
        <f t="shared" si="18"/>
        <v>0</v>
      </c>
      <c r="AM114" s="1400"/>
      <c r="AN114" s="1237"/>
      <c r="AO114" s="1237"/>
      <c r="AP114" s="1237"/>
      <c r="AQ114" s="1237"/>
      <c r="AR114" s="1237"/>
      <c r="AS114" s="1237"/>
      <c r="AT114" s="1237"/>
      <c r="AU114" s="1237"/>
      <c r="AV114" s="1237"/>
      <c r="AW114" s="1237"/>
      <c r="AX114" s="1237"/>
      <c r="AY114" s="1237"/>
      <c r="AZ114" s="1237"/>
      <c r="BA114" s="1237"/>
      <c r="BB114" s="1237"/>
      <c r="BC114" s="1237"/>
      <c r="BD114" s="1237"/>
      <c r="BE114" s="1237"/>
      <c r="BF114" s="1237"/>
      <c r="BG114" s="1237"/>
      <c r="BH114" s="1237"/>
      <c r="BI114" s="1237"/>
      <c r="BJ114" s="1237"/>
      <c r="BK114" s="1237"/>
      <c r="BL114" s="1237"/>
      <c r="BM114" s="1237"/>
      <c r="BN114" s="1237"/>
      <c r="BO114" s="1237"/>
      <c r="BP114" s="1237"/>
      <c r="BQ114" s="1237"/>
      <c r="BR114" s="1237"/>
      <c r="BS114" s="1237"/>
      <c r="BT114" s="1237"/>
      <c r="BU114" s="1237"/>
      <c r="BV114" s="1237"/>
      <c r="BW114" s="1237"/>
      <c r="BX114" s="1237"/>
      <c r="BY114" s="1237"/>
      <c r="BZ114" s="1237"/>
      <c r="CA114" s="1237"/>
      <c r="CB114" s="1237"/>
      <c r="CC114" s="1237"/>
      <c r="CD114" s="1237"/>
      <c r="CE114" s="1237"/>
      <c r="CF114" s="1237"/>
      <c r="CG114" s="1237"/>
      <c r="CH114" s="1237"/>
      <c r="CI114" s="1237"/>
      <c r="CJ114" s="1239">
        <f t="shared" si="17"/>
        <v>0</v>
      </c>
    </row>
    <row r="115" spans="4:88">
      <c r="D115" s="1223"/>
      <c r="E115" s="1223"/>
      <c r="F115" s="1229"/>
      <c r="G115" s="1223"/>
      <c r="H115" s="1223"/>
      <c r="I115" s="1223"/>
      <c r="J115" s="1223"/>
      <c r="K115" s="1223"/>
      <c r="L115" s="1228" t="e">
        <f t="shared" si="15"/>
        <v>#DIV/0!</v>
      </c>
      <c r="M115" s="1223"/>
      <c r="N115" s="1223"/>
      <c r="O115" s="1244"/>
      <c r="P115" s="1223"/>
      <c r="Q115" s="1223">
        <f t="shared" si="16"/>
        <v>0</v>
      </c>
      <c r="R115" s="1223"/>
      <c r="S115" s="1225">
        <f t="shared" si="12"/>
        <v>0</v>
      </c>
      <c r="T115" s="1240" t="e">
        <f t="shared" si="13"/>
        <v>#DIV/0!</v>
      </c>
      <c r="U115" s="250" t="e">
        <f t="shared" si="14"/>
        <v>#DIV/0!</v>
      </c>
      <c r="V115" s="1400"/>
      <c r="W115" s="1232"/>
      <c r="X115" s="1233"/>
      <c r="Y115" s="1233"/>
      <c r="Z115" s="1233"/>
      <c r="AA115" s="1233"/>
      <c r="AB115" s="1235"/>
      <c r="AC115" s="1233"/>
      <c r="AD115" s="1235"/>
      <c r="AE115" s="1235"/>
      <c r="AF115" s="1235"/>
      <c r="AG115" s="1233"/>
      <c r="AH115" s="1233"/>
      <c r="AI115" s="1233"/>
      <c r="AJ115" s="1233"/>
      <c r="AK115" s="1233"/>
      <c r="AL115" s="1234">
        <f t="shared" si="18"/>
        <v>0</v>
      </c>
      <c r="AM115" s="1400"/>
      <c r="AN115" s="1237"/>
      <c r="AO115" s="1237"/>
      <c r="AP115" s="1237"/>
      <c r="AQ115" s="1237"/>
      <c r="AR115" s="1237"/>
      <c r="AS115" s="1237"/>
      <c r="AT115" s="1237"/>
      <c r="AU115" s="1237"/>
      <c r="AV115" s="1237"/>
      <c r="AW115" s="1237"/>
      <c r="AX115" s="1237"/>
      <c r="AY115" s="1237"/>
      <c r="AZ115" s="1237"/>
      <c r="BA115" s="1237"/>
      <c r="BB115" s="1237"/>
      <c r="BC115" s="1237"/>
      <c r="BD115" s="1237"/>
      <c r="BE115" s="1237"/>
      <c r="BF115" s="1237"/>
      <c r="BG115" s="1237"/>
      <c r="BH115" s="1237"/>
      <c r="BI115" s="1237"/>
      <c r="BJ115" s="1237"/>
      <c r="BK115" s="1237"/>
      <c r="BL115" s="1237"/>
      <c r="BM115" s="1237"/>
      <c r="BN115" s="1237"/>
      <c r="BO115" s="1237"/>
      <c r="BP115" s="1237"/>
      <c r="BQ115" s="1237"/>
      <c r="BR115" s="1237"/>
      <c r="BS115" s="1237"/>
      <c r="BT115" s="1237"/>
      <c r="BU115" s="1237"/>
      <c r="BV115" s="1237"/>
      <c r="BW115" s="1237"/>
      <c r="BX115" s="1237"/>
      <c r="BY115" s="1237"/>
      <c r="BZ115" s="1237"/>
      <c r="CA115" s="1237"/>
      <c r="CB115" s="1237"/>
      <c r="CC115" s="1237"/>
      <c r="CD115" s="1237"/>
      <c r="CE115" s="1237"/>
      <c r="CF115" s="1237"/>
      <c r="CG115" s="1237"/>
      <c r="CH115" s="1237"/>
      <c r="CI115" s="1237"/>
      <c r="CJ115" s="1239">
        <f t="shared" si="17"/>
        <v>0</v>
      </c>
    </row>
    <row r="116" spans="4:88">
      <c r="D116" s="1223"/>
      <c r="E116" s="1223"/>
      <c r="F116" s="1229"/>
      <c r="G116" s="1223"/>
      <c r="H116" s="1223"/>
      <c r="I116" s="1223"/>
      <c r="J116" s="1223"/>
      <c r="K116" s="1223"/>
      <c r="L116" s="1228" t="e">
        <f t="shared" si="15"/>
        <v>#DIV/0!</v>
      </c>
      <c r="M116" s="1223"/>
      <c r="N116" s="1223"/>
      <c r="O116" s="1244"/>
      <c r="P116" s="1223"/>
      <c r="Q116" s="1223">
        <f t="shared" si="16"/>
        <v>0</v>
      </c>
      <c r="R116" s="1223"/>
      <c r="S116" s="1225">
        <f t="shared" si="12"/>
        <v>0</v>
      </c>
      <c r="T116" s="1240" t="e">
        <f t="shared" si="13"/>
        <v>#DIV/0!</v>
      </c>
      <c r="U116" s="250" t="e">
        <f t="shared" si="14"/>
        <v>#DIV/0!</v>
      </c>
      <c r="V116" s="1400"/>
      <c r="W116" s="1232"/>
      <c r="X116" s="1233"/>
      <c r="Y116" s="1233"/>
      <c r="Z116" s="1233"/>
      <c r="AA116" s="1233"/>
      <c r="AB116" s="1235"/>
      <c r="AC116" s="1233"/>
      <c r="AD116" s="1235"/>
      <c r="AE116" s="1235"/>
      <c r="AF116" s="1235"/>
      <c r="AG116" s="1233"/>
      <c r="AH116" s="1233"/>
      <c r="AI116" s="1233"/>
      <c r="AJ116" s="1233"/>
      <c r="AK116" s="1233"/>
      <c r="AL116" s="1234">
        <f t="shared" si="18"/>
        <v>0</v>
      </c>
      <c r="AM116" s="1400"/>
      <c r="AN116" s="1237"/>
      <c r="AO116" s="1237"/>
      <c r="AP116" s="1237"/>
      <c r="AQ116" s="1237"/>
      <c r="AR116" s="1237"/>
      <c r="AS116" s="1237"/>
      <c r="AT116" s="1237"/>
      <c r="AU116" s="1237"/>
      <c r="AV116" s="1237"/>
      <c r="AW116" s="1237"/>
      <c r="AX116" s="1237"/>
      <c r="AY116" s="1237"/>
      <c r="AZ116" s="1237"/>
      <c r="BA116" s="1237"/>
      <c r="BB116" s="1237"/>
      <c r="BC116" s="1237"/>
      <c r="BD116" s="1237"/>
      <c r="BE116" s="1237"/>
      <c r="BF116" s="1237"/>
      <c r="BG116" s="1237"/>
      <c r="BH116" s="1237"/>
      <c r="BI116" s="1237"/>
      <c r="BJ116" s="1237"/>
      <c r="BK116" s="1237"/>
      <c r="BL116" s="1237"/>
      <c r="BM116" s="1237"/>
      <c r="BN116" s="1237"/>
      <c r="BO116" s="1237"/>
      <c r="BP116" s="1237"/>
      <c r="BQ116" s="1237"/>
      <c r="BR116" s="1237"/>
      <c r="BS116" s="1237"/>
      <c r="BT116" s="1237"/>
      <c r="BU116" s="1237"/>
      <c r="BV116" s="1237"/>
      <c r="BW116" s="1237"/>
      <c r="BX116" s="1237"/>
      <c r="BY116" s="1237"/>
      <c r="BZ116" s="1237"/>
      <c r="CA116" s="1237"/>
      <c r="CB116" s="1237"/>
      <c r="CC116" s="1237"/>
      <c r="CD116" s="1237"/>
      <c r="CE116" s="1237"/>
      <c r="CF116" s="1237"/>
      <c r="CG116" s="1237"/>
      <c r="CH116" s="1237"/>
      <c r="CI116" s="1237"/>
      <c r="CJ116" s="1239">
        <f t="shared" si="17"/>
        <v>0</v>
      </c>
    </row>
    <row r="117" spans="4:88">
      <c r="D117" s="1223"/>
      <c r="E117" s="1223"/>
      <c r="F117" s="1229"/>
      <c r="G117" s="1223"/>
      <c r="H117" s="1223"/>
      <c r="I117" s="1223"/>
      <c r="J117" s="1223"/>
      <c r="K117" s="1223"/>
      <c r="L117" s="1228" t="e">
        <f t="shared" si="15"/>
        <v>#DIV/0!</v>
      </c>
      <c r="M117" s="1223"/>
      <c r="N117" s="1223"/>
      <c r="O117" s="1244"/>
      <c r="P117" s="1223"/>
      <c r="Q117" s="1223">
        <f t="shared" si="16"/>
        <v>0</v>
      </c>
      <c r="R117" s="1223"/>
      <c r="S117" s="1225">
        <f t="shared" si="12"/>
        <v>0</v>
      </c>
      <c r="T117" s="1240" t="e">
        <f t="shared" si="13"/>
        <v>#DIV/0!</v>
      </c>
      <c r="U117" s="250" t="e">
        <f t="shared" si="14"/>
        <v>#DIV/0!</v>
      </c>
      <c r="V117" s="1400"/>
      <c r="W117" s="1232"/>
      <c r="X117" s="1233"/>
      <c r="Y117" s="1233"/>
      <c r="Z117" s="1233"/>
      <c r="AA117" s="1233"/>
      <c r="AB117" s="1235"/>
      <c r="AC117" s="1233"/>
      <c r="AD117" s="1235"/>
      <c r="AE117" s="1235"/>
      <c r="AF117" s="1235"/>
      <c r="AG117" s="1233"/>
      <c r="AH117" s="1233"/>
      <c r="AI117" s="1233"/>
      <c r="AJ117" s="1233"/>
      <c r="AK117" s="1233"/>
      <c r="AL117" s="1234">
        <f t="shared" si="18"/>
        <v>0</v>
      </c>
      <c r="AM117" s="1400"/>
      <c r="AN117" s="1237"/>
      <c r="AO117" s="1237"/>
      <c r="AP117" s="1237"/>
      <c r="AQ117" s="1237"/>
      <c r="AR117" s="1237"/>
      <c r="AS117" s="1237"/>
      <c r="AT117" s="1237"/>
      <c r="AU117" s="1237"/>
      <c r="AV117" s="1237"/>
      <c r="AW117" s="1237"/>
      <c r="AX117" s="1237"/>
      <c r="AY117" s="1237"/>
      <c r="AZ117" s="1237"/>
      <c r="BA117" s="1237"/>
      <c r="BB117" s="1237"/>
      <c r="BC117" s="1237"/>
      <c r="BD117" s="1237"/>
      <c r="BE117" s="1237"/>
      <c r="BF117" s="1237"/>
      <c r="BG117" s="1237"/>
      <c r="BH117" s="1237"/>
      <c r="BI117" s="1237"/>
      <c r="BJ117" s="1237"/>
      <c r="BK117" s="1237"/>
      <c r="BL117" s="1237"/>
      <c r="BM117" s="1237"/>
      <c r="BN117" s="1237"/>
      <c r="BO117" s="1237"/>
      <c r="BP117" s="1237"/>
      <c r="BQ117" s="1237"/>
      <c r="BR117" s="1237"/>
      <c r="BS117" s="1237"/>
      <c r="BT117" s="1237"/>
      <c r="BU117" s="1237"/>
      <c r="BV117" s="1237"/>
      <c r="BW117" s="1237"/>
      <c r="BX117" s="1237"/>
      <c r="BY117" s="1237"/>
      <c r="BZ117" s="1237"/>
      <c r="CA117" s="1237"/>
      <c r="CB117" s="1237"/>
      <c r="CC117" s="1237"/>
      <c r="CD117" s="1237"/>
      <c r="CE117" s="1237"/>
      <c r="CF117" s="1237"/>
      <c r="CG117" s="1237"/>
      <c r="CH117" s="1237"/>
      <c r="CI117" s="1237"/>
      <c r="CJ117" s="1239">
        <f t="shared" si="17"/>
        <v>0</v>
      </c>
    </row>
    <row r="118" spans="4:88">
      <c r="D118" s="1223"/>
      <c r="E118" s="1223"/>
      <c r="F118" s="1229"/>
      <c r="G118" s="1223"/>
      <c r="H118" s="1223"/>
      <c r="I118" s="1223"/>
      <c r="J118" s="1223"/>
      <c r="K118" s="1223"/>
      <c r="L118" s="1228" t="e">
        <f t="shared" si="15"/>
        <v>#DIV/0!</v>
      </c>
      <c r="M118" s="1223"/>
      <c r="N118" s="1223"/>
      <c r="O118" s="1244"/>
      <c r="P118" s="1223"/>
      <c r="Q118" s="1223">
        <f t="shared" si="16"/>
        <v>0</v>
      </c>
      <c r="R118" s="1223"/>
      <c r="S118" s="1225">
        <f t="shared" si="12"/>
        <v>0</v>
      </c>
      <c r="T118" s="1240" t="e">
        <f t="shared" si="13"/>
        <v>#DIV/0!</v>
      </c>
      <c r="U118" s="250" t="e">
        <f t="shared" si="14"/>
        <v>#DIV/0!</v>
      </c>
      <c r="V118" s="1400"/>
      <c r="W118" s="1232"/>
      <c r="X118" s="1233"/>
      <c r="Y118" s="1233"/>
      <c r="Z118" s="1233"/>
      <c r="AA118" s="1233"/>
      <c r="AB118" s="1235"/>
      <c r="AC118" s="1233"/>
      <c r="AD118" s="1235"/>
      <c r="AE118" s="1235"/>
      <c r="AF118" s="1235"/>
      <c r="AG118" s="1233"/>
      <c r="AH118" s="1233"/>
      <c r="AI118" s="1233"/>
      <c r="AJ118" s="1233"/>
      <c r="AK118" s="1233"/>
      <c r="AL118" s="1234">
        <f t="shared" si="18"/>
        <v>0</v>
      </c>
      <c r="AM118" s="1400"/>
      <c r="AN118" s="1237"/>
      <c r="AO118" s="1237"/>
      <c r="AP118" s="1237"/>
      <c r="AQ118" s="1237"/>
      <c r="AR118" s="1237"/>
      <c r="AS118" s="1237"/>
      <c r="AT118" s="1237"/>
      <c r="AU118" s="1237"/>
      <c r="AV118" s="1237"/>
      <c r="AW118" s="1237"/>
      <c r="AX118" s="1237"/>
      <c r="AY118" s="1237"/>
      <c r="AZ118" s="1237"/>
      <c r="BA118" s="1237"/>
      <c r="BB118" s="1237"/>
      <c r="BC118" s="1237"/>
      <c r="BD118" s="1237"/>
      <c r="BE118" s="1237"/>
      <c r="BF118" s="1237"/>
      <c r="BG118" s="1237"/>
      <c r="BH118" s="1237"/>
      <c r="BI118" s="1237"/>
      <c r="BJ118" s="1237"/>
      <c r="BK118" s="1237"/>
      <c r="BL118" s="1237"/>
      <c r="BM118" s="1237"/>
      <c r="BN118" s="1237"/>
      <c r="BO118" s="1237"/>
      <c r="BP118" s="1237"/>
      <c r="BQ118" s="1237"/>
      <c r="BR118" s="1237"/>
      <c r="BS118" s="1237"/>
      <c r="BT118" s="1237"/>
      <c r="BU118" s="1237"/>
      <c r="BV118" s="1237"/>
      <c r="BW118" s="1237"/>
      <c r="BX118" s="1237"/>
      <c r="BY118" s="1237"/>
      <c r="BZ118" s="1237"/>
      <c r="CA118" s="1237"/>
      <c r="CB118" s="1237"/>
      <c r="CC118" s="1237"/>
      <c r="CD118" s="1237"/>
      <c r="CE118" s="1237"/>
      <c r="CF118" s="1237"/>
      <c r="CG118" s="1237"/>
      <c r="CH118" s="1237"/>
      <c r="CI118" s="1237"/>
      <c r="CJ118" s="1239">
        <f t="shared" si="17"/>
        <v>0</v>
      </c>
    </row>
    <row r="119" spans="4:88">
      <c r="D119" s="1223"/>
      <c r="E119" s="1223"/>
      <c r="F119" s="1229"/>
      <c r="G119" s="1223"/>
      <c r="H119" s="1223"/>
      <c r="I119" s="1223"/>
      <c r="J119" s="1223"/>
      <c r="K119" s="1223"/>
      <c r="L119" s="1228" t="e">
        <f t="shared" si="15"/>
        <v>#DIV/0!</v>
      </c>
      <c r="M119" s="1223"/>
      <c r="N119" s="1223"/>
      <c r="O119" s="1244"/>
      <c r="P119" s="1223"/>
      <c r="Q119" s="1223">
        <f t="shared" si="16"/>
        <v>0</v>
      </c>
      <c r="R119" s="1223"/>
      <c r="S119" s="1225">
        <f t="shared" si="12"/>
        <v>0</v>
      </c>
      <c r="T119" s="1240" t="e">
        <f t="shared" si="13"/>
        <v>#DIV/0!</v>
      </c>
      <c r="U119" s="250" t="e">
        <f t="shared" si="14"/>
        <v>#DIV/0!</v>
      </c>
      <c r="V119" s="1400"/>
      <c r="W119" s="1232"/>
      <c r="X119" s="1233"/>
      <c r="Y119" s="1233"/>
      <c r="Z119" s="1233"/>
      <c r="AA119" s="1233"/>
      <c r="AB119" s="1235"/>
      <c r="AC119" s="1233"/>
      <c r="AD119" s="1235"/>
      <c r="AE119" s="1235"/>
      <c r="AF119" s="1235"/>
      <c r="AG119" s="1233"/>
      <c r="AH119" s="1233"/>
      <c r="AI119" s="1233"/>
      <c r="AJ119" s="1233"/>
      <c r="AK119" s="1233"/>
      <c r="AL119" s="1234">
        <f t="shared" si="18"/>
        <v>0</v>
      </c>
      <c r="AM119" s="1400"/>
      <c r="AN119" s="1237"/>
      <c r="AO119" s="1237"/>
      <c r="AP119" s="1237"/>
      <c r="AQ119" s="1237"/>
      <c r="AR119" s="1237"/>
      <c r="AS119" s="1237"/>
      <c r="AT119" s="1237"/>
      <c r="AU119" s="1237"/>
      <c r="AV119" s="1237"/>
      <c r="AW119" s="1237"/>
      <c r="AX119" s="1237"/>
      <c r="AY119" s="1237"/>
      <c r="AZ119" s="1237"/>
      <c r="BA119" s="1237"/>
      <c r="BB119" s="1237"/>
      <c r="BC119" s="1237"/>
      <c r="BD119" s="1237"/>
      <c r="BE119" s="1237"/>
      <c r="BF119" s="1237"/>
      <c r="BG119" s="1237"/>
      <c r="BH119" s="1237"/>
      <c r="BI119" s="1237"/>
      <c r="BJ119" s="1237"/>
      <c r="BK119" s="1237"/>
      <c r="BL119" s="1237"/>
      <c r="BM119" s="1237"/>
      <c r="BN119" s="1237"/>
      <c r="BO119" s="1237"/>
      <c r="BP119" s="1237"/>
      <c r="BQ119" s="1237"/>
      <c r="BR119" s="1237"/>
      <c r="BS119" s="1237"/>
      <c r="BT119" s="1237"/>
      <c r="BU119" s="1237"/>
      <c r="BV119" s="1237"/>
      <c r="BW119" s="1237"/>
      <c r="BX119" s="1237"/>
      <c r="BY119" s="1237"/>
      <c r="BZ119" s="1237"/>
      <c r="CA119" s="1237"/>
      <c r="CB119" s="1237"/>
      <c r="CC119" s="1237"/>
      <c r="CD119" s="1237"/>
      <c r="CE119" s="1237"/>
      <c r="CF119" s="1237"/>
      <c r="CG119" s="1237"/>
      <c r="CH119" s="1237"/>
      <c r="CI119" s="1237"/>
      <c r="CJ119" s="1239">
        <f t="shared" si="17"/>
        <v>0</v>
      </c>
    </row>
    <row r="120" spans="4:88">
      <c r="D120" s="1223"/>
      <c r="E120" s="1223"/>
      <c r="F120" s="1229"/>
      <c r="G120" s="1223"/>
      <c r="H120" s="1223"/>
      <c r="I120" s="1223"/>
      <c r="J120" s="1223"/>
      <c r="K120" s="1223"/>
      <c r="L120" s="1228" t="e">
        <f t="shared" si="15"/>
        <v>#DIV/0!</v>
      </c>
      <c r="M120" s="1223"/>
      <c r="N120" s="1223"/>
      <c r="O120" s="1244"/>
      <c r="P120" s="1223"/>
      <c r="Q120" s="1223">
        <f t="shared" si="16"/>
        <v>0</v>
      </c>
      <c r="R120" s="1223"/>
      <c r="S120" s="1225">
        <f t="shared" si="12"/>
        <v>0</v>
      </c>
      <c r="T120" s="1240" t="e">
        <f t="shared" si="13"/>
        <v>#DIV/0!</v>
      </c>
      <c r="U120" s="250" t="e">
        <f t="shared" si="14"/>
        <v>#DIV/0!</v>
      </c>
      <c r="V120" s="1400"/>
      <c r="W120" s="1232"/>
      <c r="X120" s="1233"/>
      <c r="Y120" s="1233"/>
      <c r="Z120" s="1233"/>
      <c r="AA120" s="1233"/>
      <c r="AB120" s="1235"/>
      <c r="AC120" s="1233"/>
      <c r="AD120" s="1235"/>
      <c r="AE120" s="1235"/>
      <c r="AF120" s="1235"/>
      <c r="AG120" s="1233"/>
      <c r="AH120" s="1233"/>
      <c r="AI120" s="1233"/>
      <c r="AJ120" s="1233"/>
      <c r="AK120" s="1233"/>
      <c r="AL120" s="1234">
        <f t="shared" si="18"/>
        <v>0</v>
      </c>
      <c r="AM120" s="1400"/>
      <c r="AN120" s="1237"/>
      <c r="AO120" s="1237"/>
      <c r="AP120" s="1237"/>
      <c r="AQ120" s="1237"/>
      <c r="AR120" s="1237"/>
      <c r="AS120" s="1237"/>
      <c r="AT120" s="1237"/>
      <c r="AU120" s="1237"/>
      <c r="AV120" s="1237"/>
      <c r="AW120" s="1237"/>
      <c r="AX120" s="1237"/>
      <c r="AY120" s="1237"/>
      <c r="AZ120" s="1237"/>
      <c r="BA120" s="1237"/>
      <c r="BB120" s="1237"/>
      <c r="BC120" s="1237"/>
      <c r="BD120" s="1237"/>
      <c r="BE120" s="1237"/>
      <c r="BF120" s="1237"/>
      <c r="BG120" s="1237"/>
      <c r="BH120" s="1237"/>
      <c r="BI120" s="1237"/>
      <c r="BJ120" s="1237"/>
      <c r="BK120" s="1237"/>
      <c r="BL120" s="1237"/>
      <c r="BM120" s="1237"/>
      <c r="BN120" s="1237"/>
      <c r="BO120" s="1237"/>
      <c r="BP120" s="1237"/>
      <c r="BQ120" s="1237"/>
      <c r="BR120" s="1237"/>
      <c r="BS120" s="1237"/>
      <c r="BT120" s="1237"/>
      <c r="BU120" s="1237"/>
      <c r="BV120" s="1237"/>
      <c r="BW120" s="1237"/>
      <c r="BX120" s="1237"/>
      <c r="BY120" s="1237"/>
      <c r="BZ120" s="1237"/>
      <c r="CA120" s="1237"/>
      <c r="CB120" s="1237"/>
      <c r="CC120" s="1237"/>
      <c r="CD120" s="1237"/>
      <c r="CE120" s="1237"/>
      <c r="CF120" s="1237"/>
      <c r="CG120" s="1237"/>
      <c r="CH120" s="1237"/>
      <c r="CI120" s="1237"/>
      <c r="CJ120" s="1239">
        <f t="shared" si="17"/>
        <v>0</v>
      </c>
    </row>
    <row r="121" spans="4:88">
      <c r="D121" s="1223"/>
      <c r="E121" s="1223"/>
      <c r="F121" s="1229"/>
      <c r="G121" s="1223"/>
      <c r="H121" s="1223"/>
      <c r="I121" s="1223"/>
      <c r="J121" s="1223"/>
      <c r="K121" s="1223"/>
      <c r="L121" s="1228" t="e">
        <f t="shared" si="15"/>
        <v>#DIV/0!</v>
      </c>
      <c r="M121" s="1223"/>
      <c r="N121" s="1223"/>
      <c r="O121" s="1244"/>
      <c r="P121" s="1223"/>
      <c r="Q121" s="1223">
        <f t="shared" si="16"/>
        <v>0</v>
      </c>
      <c r="R121" s="1223"/>
      <c r="S121" s="1225">
        <f t="shared" si="12"/>
        <v>0</v>
      </c>
      <c r="T121" s="1240" t="e">
        <f t="shared" si="13"/>
        <v>#DIV/0!</v>
      </c>
      <c r="U121" s="250" t="e">
        <f t="shared" si="14"/>
        <v>#DIV/0!</v>
      </c>
      <c r="V121" s="1400"/>
      <c r="W121" s="1232"/>
      <c r="X121" s="1233"/>
      <c r="Y121" s="1233"/>
      <c r="Z121" s="1233"/>
      <c r="AA121" s="1233"/>
      <c r="AB121" s="1235"/>
      <c r="AC121" s="1233"/>
      <c r="AD121" s="1235"/>
      <c r="AE121" s="1235"/>
      <c r="AF121" s="1235"/>
      <c r="AG121" s="1233"/>
      <c r="AH121" s="1233"/>
      <c r="AI121" s="1233"/>
      <c r="AJ121" s="1233"/>
      <c r="AK121" s="1233"/>
      <c r="AL121" s="1234">
        <f t="shared" si="18"/>
        <v>0</v>
      </c>
      <c r="AM121" s="1400"/>
      <c r="AN121" s="1237"/>
      <c r="AO121" s="1237"/>
      <c r="AP121" s="1237"/>
      <c r="AQ121" s="1237"/>
      <c r="AR121" s="1237"/>
      <c r="AS121" s="1237"/>
      <c r="AT121" s="1237"/>
      <c r="AU121" s="1237"/>
      <c r="AV121" s="1237"/>
      <c r="AW121" s="1237"/>
      <c r="AX121" s="1237"/>
      <c r="AY121" s="1237"/>
      <c r="AZ121" s="1237"/>
      <c r="BA121" s="1237"/>
      <c r="BB121" s="1237"/>
      <c r="BC121" s="1237"/>
      <c r="BD121" s="1237"/>
      <c r="BE121" s="1237"/>
      <c r="BF121" s="1237"/>
      <c r="BG121" s="1237"/>
      <c r="BH121" s="1237"/>
      <c r="BI121" s="1237"/>
      <c r="BJ121" s="1237"/>
      <c r="BK121" s="1237"/>
      <c r="BL121" s="1237"/>
      <c r="BM121" s="1237"/>
      <c r="BN121" s="1237"/>
      <c r="BO121" s="1237"/>
      <c r="BP121" s="1237"/>
      <c r="BQ121" s="1237"/>
      <c r="BR121" s="1237"/>
      <c r="BS121" s="1237"/>
      <c r="BT121" s="1237"/>
      <c r="BU121" s="1237"/>
      <c r="BV121" s="1237"/>
      <c r="BW121" s="1237"/>
      <c r="BX121" s="1237"/>
      <c r="BY121" s="1237"/>
      <c r="BZ121" s="1237"/>
      <c r="CA121" s="1237"/>
      <c r="CB121" s="1237"/>
      <c r="CC121" s="1237"/>
      <c r="CD121" s="1237"/>
      <c r="CE121" s="1237"/>
      <c r="CF121" s="1237"/>
      <c r="CG121" s="1237"/>
      <c r="CH121" s="1237"/>
      <c r="CI121" s="1237"/>
      <c r="CJ121" s="1239">
        <f t="shared" si="17"/>
        <v>0</v>
      </c>
    </row>
    <row r="122" spans="4:88">
      <c r="D122" s="1223"/>
      <c r="E122" s="1223"/>
      <c r="F122" s="1229"/>
      <c r="G122" s="1223"/>
      <c r="H122" s="1223"/>
      <c r="I122" s="1223"/>
      <c r="J122" s="1223"/>
      <c r="K122" s="1223"/>
      <c r="L122" s="1228" t="e">
        <f t="shared" si="15"/>
        <v>#DIV/0!</v>
      </c>
      <c r="M122" s="1223"/>
      <c r="N122" s="1223"/>
      <c r="O122" s="1244"/>
      <c r="P122" s="1223"/>
      <c r="Q122" s="1223">
        <f t="shared" si="16"/>
        <v>0</v>
      </c>
      <c r="R122" s="1223"/>
      <c r="S122" s="1225">
        <f t="shared" si="12"/>
        <v>0</v>
      </c>
      <c r="T122" s="1240" t="e">
        <f t="shared" si="13"/>
        <v>#DIV/0!</v>
      </c>
      <c r="U122" s="250" t="e">
        <f t="shared" si="14"/>
        <v>#DIV/0!</v>
      </c>
      <c r="V122" s="1400"/>
      <c r="W122" s="1232"/>
      <c r="X122" s="1233"/>
      <c r="Y122" s="1233"/>
      <c r="Z122" s="1233"/>
      <c r="AA122" s="1233"/>
      <c r="AB122" s="1235"/>
      <c r="AC122" s="1233"/>
      <c r="AD122" s="1235"/>
      <c r="AE122" s="1235"/>
      <c r="AF122" s="1235"/>
      <c r="AG122" s="1233"/>
      <c r="AH122" s="1233"/>
      <c r="AI122" s="1233"/>
      <c r="AJ122" s="1233"/>
      <c r="AK122" s="1233"/>
      <c r="AL122" s="1234">
        <f t="shared" si="18"/>
        <v>0</v>
      </c>
      <c r="AM122" s="1400"/>
      <c r="AN122" s="1237"/>
      <c r="AO122" s="1237"/>
      <c r="AP122" s="1237"/>
      <c r="AQ122" s="1237"/>
      <c r="AR122" s="1237"/>
      <c r="AS122" s="1237"/>
      <c r="AT122" s="1237"/>
      <c r="AU122" s="1237"/>
      <c r="AV122" s="1237"/>
      <c r="AW122" s="1237"/>
      <c r="AX122" s="1237"/>
      <c r="AY122" s="1237"/>
      <c r="AZ122" s="1237"/>
      <c r="BA122" s="1237"/>
      <c r="BB122" s="1237"/>
      <c r="BC122" s="1237"/>
      <c r="BD122" s="1237"/>
      <c r="BE122" s="1237"/>
      <c r="BF122" s="1237"/>
      <c r="BG122" s="1237"/>
      <c r="BH122" s="1237"/>
      <c r="BI122" s="1237"/>
      <c r="BJ122" s="1237"/>
      <c r="BK122" s="1237"/>
      <c r="BL122" s="1237"/>
      <c r="BM122" s="1237"/>
      <c r="BN122" s="1237"/>
      <c r="BO122" s="1237"/>
      <c r="BP122" s="1237"/>
      <c r="BQ122" s="1237"/>
      <c r="BR122" s="1237"/>
      <c r="BS122" s="1237"/>
      <c r="BT122" s="1237"/>
      <c r="BU122" s="1237"/>
      <c r="BV122" s="1237"/>
      <c r="BW122" s="1237"/>
      <c r="BX122" s="1237"/>
      <c r="BY122" s="1237"/>
      <c r="BZ122" s="1237"/>
      <c r="CA122" s="1237"/>
      <c r="CB122" s="1237"/>
      <c r="CC122" s="1237"/>
      <c r="CD122" s="1237"/>
      <c r="CE122" s="1237"/>
      <c r="CF122" s="1237"/>
      <c r="CG122" s="1237"/>
      <c r="CH122" s="1237"/>
      <c r="CI122" s="1237"/>
      <c r="CJ122" s="1239">
        <f t="shared" si="17"/>
        <v>0</v>
      </c>
    </row>
    <row r="123" spans="4:88">
      <c r="D123" s="1223"/>
      <c r="E123" s="1223"/>
      <c r="F123" s="1229"/>
      <c r="G123" s="1223"/>
      <c r="H123" s="1223"/>
      <c r="I123" s="1223"/>
      <c r="J123" s="1223"/>
      <c r="K123" s="1223"/>
      <c r="L123" s="1228" t="e">
        <f t="shared" si="15"/>
        <v>#DIV/0!</v>
      </c>
      <c r="M123" s="1223"/>
      <c r="N123" s="1223"/>
      <c r="O123" s="1244"/>
      <c r="P123" s="1223"/>
      <c r="Q123" s="1223">
        <f t="shared" si="16"/>
        <v>0</v>
      </c>
      <c r="R123" s="1223"/>
      <c r="S123" s="1225">
        <f t="shared" si="12"/>
        <v>0</v>
      </c>
      <c r="T123" s="1240" t="e">
        <f t="shared" si="13"/>
        <v>#DIV/0!</v>
      </c>
      <c r="U123" s="250" t="e">
        <f t="shared" si="14"/>
        <v>#DIV/0!</v>
      </c>
      <c r="V123" s="1400"/>
      <c r="W123" s="1232"/>
      <c r="X123" s="1233"/>
      <c r="Y123" s="1233"/>
      <c r="Z123" s="1233"/>
      <c r="AA123" s="1233"/>
      <c r="AB123" s="1235"/>
      <c r="AC123" s="1233"/>
      <c r="AD123" s="1235"/>
      <c r="AE123" s="1235"/>
      <c r="AF123" s="1235"/>
      <c r="AG123" s="1233"/>
      <c r="AH123" s="1233"/>
      <c r="AI123" s="1233"/>
      <c r="AJ123" s="1233"/>
      <c r="AK123" s="1233"/>
      <c r="AL123" s="1234">
        <f t="shared" si="18"/>
        <v>0</v>
      </c>
      <c r="AM123" s="1400"/>
      <c r="AN123" s="1237"/>
      <c r="AO123" s="1237"/>
      <c r="AP123" s="1237"/>
      <c r="AQ123" s="1237"/>
      <c r="AR123" s="1237"/>
      <c r="AS123" s="1237"/>
      <c r="AT123" s="1237"/>
      <c r="AU123" s="1237"/>
      <c r="AV123" s="1237"/>
      <c r="AW123" s="1237"/>
      <c r="AX123" s="1237"/>
      <c r="AY123" s="1237"/>
      <c r="AZ123" s="1237"/>
      <c r="BA123" s="1237"/>
      <c r="BB123" s="1237"/>
      <c r="BC123" s="1237"/>
      <c r="BD123" s="1237"/>
      <c r="BE123" s="1237"/>
      <c r="BF123" s="1237"/>
      <c r="BG123" s="1237"/>
      <c r="BH123" s="1237"/>
      <c r="BI123" s="1237"/>
      <c r="BJ123" s="1237"/>
      <c r="BK123" s="1237"/>
      <c r="BL123" s="1237"/>
      <c r="BM123" s="1237"/>
      <c r="BN123" s="1237"/>
      <c r="BO123" s="1237"/>
      <c r="BP123" s="1237"/>
      <c r="BQ123" s="1237"/>
      <c r="BR123" s="1237"/>
      <c r="BS123" s="1237"/>
      <c r="BT123" s="1237"/>
      <c r="BU123" s="1237"/>
      <c r="BV123" s="1237"/>
      <c r="BW123" s="1237"/>
      <c r="BX123" s="1237"/>
      <c r="BY123" s="1237"/>
      <c r="BZ123" s="1237"/>
      <c r="CA123" s="1237"/>
      <c r="CB123" s="1237"/>
      <c r="CC123" s="1237"/>
      <c r="CD123" s="1237"/>
      <c r="CE123" s="1237"/>
      <c r="CF123" s="1237"/>
      <c r="CG123" s="1237"/>
      <c r="CH123" s="1237"/>
      <c r="CI123" s="1237"/>
      <c r="CJ123" s="1239">
        <f t="shared" si="17"/>
        <v>0</v>
      </c>
    </row>
    <row r="124" spans="4:88">
      <c r="D124" s="1223"/>
      <c r="E124" s="1223"/>
      <c r="F124" s="1229"/>
      <c r="G124" s="1223"/>
      <c r="H124" s="1223"/>
      <c r="I124" s="1223"/>
      <c r="J124" s="1223"/>
      <c r="K124" s="1223"/>
      <c r="L124" s="1228" t="e">
        <f t="shared" si="15"/>
        <v>#DIV/0!</v>
      </c>
      <c r="M124" s="1223"/>
      <c r="N124" s="1223"/>
      <c r="O124" s="1244"/>
      <c r="P124" s="1223"/>
      <c r="Q124" s="1223">
        <f t="shared" si="16"/>
        <v>0</v>
      </c>
      <c r="R124" s="1223"/>
      <c r="S124" s="1225">
        <f t="shared" si="12"/>
        <v>0</v>
      </c>
      <c r="T124" s="1240" t="e">
        <f t="shared" si="13"/>
        <v>#DIV/0!</v>
      </c>
      <c r="U124" s="250" t="e">
        <f t="shared" si="14"/>
        <v>#DIV/0!</v>
      </c>
      <c r="V124" s="1400"/>
      <c r="W124" s="1232"/>
      <c r="X124" s="1233"/>
      <c r="Y124" s="1233"/>
      <c r="Z124" s="1233"/>
      <c r="AA124" s="1233"/>
      <c r="AB124" s="1235"/>
      <c r="AC124" s="1233"/>
      <c r="AD124" s="1235"/>
      <c r="AE124" s="1235"/>
      <c r="AF124" s="1235"/>
      <c r="AG124" s="1233"/>
      <c r="AH124" s="1233"/>
      <c r="AI124" s="1233"/>
      <c r="AJ124" s="1233"/>
      <c r="AK124" s="1233"/>
      <c r="AL124" s="1234">
        <f t="shared" si="18"/>
        <v>0</v>
      </c>
      <c r="AM124" s="1400"/>
      <c r="AN124" s="1237"/>
      <c r="AO124" s="1237"/>
      <c r="AP124" s="1237"/>
      <c r="AQ124" s="1237"/>
      <c r="AR124" s="1237"/>
      <c r="AS124" s="1237"/>
      <c r="AT124" s="1237"/>
      <c r="AU124" s="1237"/>
      <c r="AV124" s="1237"/>
      <c r="AW124" s="1237"/>
      <c r="AX124" s="1237"/>
      <c r="AY124" s="1237"/>
      <c r="AZ124" s="1237"/>
      <c r="BA124" s="1237"/>
      <c r="BB124" s="1237"/>
      <c r="BC124" s="1237"/>
      <c r="BD124" s="1237"/>
      <c r="BE124" s="1237"/>
      <c r="BF124" s="1237"/>
      <c r="BG124" s="1237"/>
      <c r="BH124" s="1237"/>
      <c r="BI124" s="1237"/>
      <c r="BJ124" s="1237"/>
      <c r="BK124" s="1237"/>
      <c r="BL124" s="1237"/>
      <c r="BM124" s="1237"/>
      <c r="BN124" s="1237"/>
      <c r="BO124" s="1237"/>
      <c r="BP124" s="1237"/>
      <c r="BQ124" s="1237"/>
      <c r="BR124" s="1237"/>
      <c r="BS124" s="1237"/>
      <c r="BT124" s="1237"/>
      <c r="BU124" s="1237"/>
      <c r="BV124" s="1237"/>
      <c r="BW124" s="1237"/>
      <c r="BX124" s="1237"/>
      <c r="BY124" s="1237"/>
      <c r="BZ124" s="1237"/>
      <c r="CA124" s="1237"/>
      <c r="CB124" s="1237"/>
      <c r="CC124" s="1237"/>
      <c r="CD124" s="1237"/>
      <c r="CE124" s="1237"/>
      <c r="CF124" s="1237"/>
      <c r="CG124" s="1237"/>
      <c r="CH124" s="1237"/>
      <c r="CI124" s="1237"/>
      <c r="CJ124" s="1239">
        <f t="shared" si="17"/>
        <v>0</v>
      </c>
    </row>
    <row r="125" spans="4:88">
      <c r="D125" s="1223"/>
      <c r="E125" s="1223"/>
      <c r="F125" s="1229"/>
      <c r="G125" s="1223"/>
      <c r="H125" s="1223"/>
      <c r="I125" s="1223"/>
      <c r="J125" s="1223"/>
      <c r="K125" s="1223"/>
      <c r="L125" s="1228" t="e">
        <f t="shared" si="15"/>
        <v>#DIV/0!</v>
      </c>
      <c r="M125" s="1223"/>
      <c r="N125" s="1223"/>
      <c r="O125" s="1244"/>
      <c r="P125" s="1223"/>
      <c r="Q125" s="1223">
        <f t="shared" si="16"/>
        <v>0</v>
      </c>
      <c r="R125" s="1223"/>
      <c r="S125" s="1225">
        <f t="shared" si="12"/>
        <v>0</v>
      </c>
      <c r="T125" s="1240" t="e">
        <f t="shared" si="13"/>
        <v>#DIV/0!</v>
      </c>
      <c r="U125" s="250" t="e">
        <f t="shared" si="14"/>
        <v>#DIV/0!</v>
      </c>
      <c r="V125" s="1400"/>
      <c r="W125" s="1232"/>
      <c r="X125" s="1233"/>
      <c r="Y125" s="1233"/>
      <c r="Z125" s="1233"/>
      <c r="AA125" s="1233"/>
      <c r="AB125" s="1235"/>
      <c r="AC125" s="1233"/>
      <c r="AD125" s="1235"/>
      <c r="AE125" s="1235"/>
      <c r="AF125" s="1235"/>
      <c r="AG125" s="1233"/>
      <c r="AH125" s="1233"/>
      <c r="AI125" s="1233"/>
      <c r="AJ125" s="1233"/>
      <c r="AK125" s="1233"/>
      <c r="AL125" s="1234">
        <f t="shared" si="18"/>
        <v>0</v>
      </c>
      <c r="AM125" s="1400"/>
      <c r="AN125" s="1237"/>
      <c r="AO125" s="1237"/>
      <c r="AP125" s="1237"/>
      <c r="AQ125" s="1237"/>
      <c r="AR125" s="1237"/>
      <c r="AS125" s="1237"/>
      <c r="AT125" s="1237"/>
      <c r="AU125" s="1237"/>
      <c r="AV125" s="1237"/>
      <c r="AW125" s="1237"/>
      <c r="AX125" s="1237"/>
      <c r="AY125" s="1237"/>
      <c r="AZ125" s="1237"/>
      <c r="BA125" s="1237"/>
      <c r="BB125" s="1237"/>
      <c r="BC125" s="1237"/>
      <c r="BD125" s="1237"/>
      <c r="BE125" s="1237"/>
      <c r="BF125" s="1237"/>
      <c r="BG125" s="1237"/>
      <c r="BH125" s="1237"/>
      <c r="BI125" s="1237"/>
      <c r="BJ125" s="1237"/>
      <c r="BK125" s="1237"/>
      <c r="BL125" s="1237"/>
      <c r="BM125" s="1237"/>
      <c r="BN125" s="1237"/>
      <c r="BO125" s="1237"/>
      <c r="BP125" s="1237"/>
      <c r="BQ125" s="1237"/>
      <c r="BR125" s="1237"/>
      <c r="BS125" s="1237"/>
      <c r="BT125" s="1237"/>
      <c r="BU125" s="1237"/>
      <c r="BV125" s="1237"/>
      <c r="BW125" s="1237"/>
      <c r="BX125" s="1237"/>
      <c r="BY125" s="1237"/>
      <c r="BZ125" s="1237"/>
      <c r="CA125" s="1237"/>
      <c r="CB125" s="1237"/>
      <c r="CC125" s="1237"/>
      <c r="CD125" s="1237"/>
      <c r="CE125" s="1237"/>
      <c r="CF125" s="1237"/>
      <c r="CG125" s="1237"/>
      <c r="CH125" s="1237"/>
      <c r="CI125" s="1237"/>
      <c r="CJ125" s="1239">
        <f t="shared" si="17"/>
        <v>0</v>
      </c>
    </row>
    <row r="126" spans="4:88">
      <c r="D126" s="1223"/>
      <c r="E126" s="1223"/>
      <c r="F126" s="1229"/>
      <c r="G126" s="1223"/>
      <c r="H126" s="1223"/>
      <c r="I126" s="1223"/>
      <c r="J126" s="1223"/>
      <c r="K126" s="1223"/>
      <c r="L126" s="1228" t="e">
        <f t="shared" si="15"/>
        <v>#DIV/0!</v>
      </c>
      <c r="M126" s="1223"/>
      <c r="N126" s="1223"/>
      <c r="O126" s="1244"/>
      <c r="P126" s="1223"/>
      <c r="Q126" s="1223">
        <f t="shared" si="16"/>
        <v>0</v>
      </c>
      <c r="R126" s="1223"/>
      <c r="S126" s="1225">
        <f t="shared" si="12"/>
        <v>0</v>
      </c>
      <c r="T126" s="1240" t="e">
        <f t="shared" si="13"/>
        <v>#DIV/0!</v>
      </c>
      <c r="U126" s="250" t="e">
        <f t="shared" si="14"/>
        <v>#DIV/0!</v>
      </c>
      <c r="V126" s="1400"/>
      <c r="W126" s="1232"/>
      <c r="X126" s="1233"/>
      <c r="Y126" s="1233"/>
      <c r="Z126" s="1233"/>
      <c r="AA126" s="1233"/>
      <c r="AB126" s="1235"/>
      <c r="AC126" s="1233"/>
      <c r="AD126" s="1235"/>
      <c r="AE126" s="1235"/>
      <c r="AF126" s="1235"/>
      <c r="AG126" s="1233"/>
      <c r="AH126" s="1233"/>
      <c r="AI126" s="1233"/>
      <c r="AJ126" s="1233"/>
      <c r="AK126" s="1233"/>
      <c r="AL126" s="1234">
        <f t="shared" si="18"/>
        <v>0</v>
      </c>
      <c r="AM126" s="1400"/>
      <c r="AN126" s="1237"/>
      <c r="AO126" s="1237"/>
      <c r="AP126" s="1237"/>
      <c r="AQ126" s="1237"/>
      <c r="AR126" s="1237"/>
      <c r="AS126" s="1237"/>
      <c r="AT126" s="1237"/>
      <c r="AU126" s="1237"/>
      <c r="AV126" s="1237"/>
      <c r="AW126" s="1237"/>
      <c r="AX126" s="1237"/>
      <c r="AY126" s="1237"/>
      <c r="AZ126" s="1237"/>
      <c r="BA126" s="1237"/>
      <c r="BB126" s="1237"/>
      <c r="BC126" s="1237"/>
      <c r="BD126" s="1237"/>
      <c r="BE126" s="1237"/>
      <c r="BF126" s="1237"/>
      <c r="BG126" s="1237"/>
      <c r="BH126" s="1237"/>
      <c r="BI126" s="1237"/>
      <c r="BJ126" s="1237"/>
      <c r="BK126" s="1237"/>
      <c r="BL126" s="1237"/>
      <c r="BM126" s="1237"/>
      <c r="BN126" s="1237"/>
      <c r="BO126" s="1237"/>
      <c r="BP126" s="1237"/>
      <c r="BQ126" s="1237"/>
      <c r="BR126" s="1237"/>
      <c r="BS126" s="1237"/>
      <c r="BT126" s="1237"/>
      <c r="BU126" s="1237"/>
      <c r="BV126" s="1237"/>
      <c r="BW126" s="1237"/>
      <c r="BX126" s="1237"/>
      <c r="BY126" s="1237"/>
      <c r="BZ126" s="1237"/>
      <c r="CA126" s="1237"/>
      <c r="CB126" s="1237"/>
      <c r="CC126" s="1237"/>
      <c r="CD126" s="1237"/>
      <c r="CE126" s="1237"/>
      <c r="CF126" s="1237"/>
      <c r="CG126" s="1237"/>
      <c r="CH126" s="1237"/>
      <c r="CI126" s="1237"/>
      <c r="CJ126" s="1239">
        <f t="shared" si="17"/>
        <v>0</v>
      </c>
    </row>
    <row r="127" spans="4:88">
      <c r="D127" s="1223"/>
      <c r="E127" s="1223"/>
      <c r="F127" s="1229"/>
      <c r="G127" s="1223"/>
      <c r="H127" s="1223"/>
      <c r="I127" s="1223"/>
      <c r="J127" s="1223"/>
      <c r="K127" s="1223"/>
      <c r="L127" s="1228" t="e">
        <f t="shared" si="15"/>
        <v>#DIV/0!</v>
      </c>
      <c r="M127" s="1223"/>
      <c r="N127" s="1223"/>
      <c r="O127" s="1244"/>
      <c r="P127" s="1223"/>
      <c r="Q127" s="1223">
        <f t="shared" si="16"/>
        <v>0</v>
      </c>
      <c r="R127" s="1223"/>
      <c r="S127" s="1225">
        <f t="shared" si="12"/>
        <v>0</v>
      </c>
      <c r="T127" s="1240" t="e">
        <f t="shared" si="13"/>
        <v>#DIV/0!</v>
      </c>
      <c r="U127" s="250" t="e">
        <f t="shared" si="14"/>
        <v>#DIV/0!</v>
      </c>
      <c r="V127" s="1400"/>
      <c r="W127" s="1232"/>
      <c r="X127" s="1233"/>
      <c r="Y127" s="1233"/>
      <c r="Z127" s="1233"/>
      <c r="AA127" s="1233"/>
      <c r="AB127" s="1235"/>
      <c r="AC127" s="1233"/>
      <c r="AD127" s="1235"/>
      <c r="AE127" s="1235"/>
      <c r="AF127" s="1235"/>
      <c r="AG127" s="1233"/>
      <c r="AH127" s="1233"/>
      <c r="AI127" s="1233"/>
      <c r="AJ127" s="1233"/>
      <c r="AK127" s="1233"/>
      <c r="AL127" s="1234">
        <f t="shared" si="18"/>
        <v>0</v>
      </c>
      <c r="AM127" s="1400"/>
      <c r="AN127" s="1237"/>
      <c r="AO127" s="1237"/>
      <c r="AP127" s="1237"/>
      <c r="AQ127" s="1237"/>
      <c r="AR127" s="1237"/>
      <c r="AS127" s="1237"/>
      <c r="AT127" s="1237"/>
      <c r="AU127" s="1237"/>
      <c r="AV127" s="1237"/>
      <c r="AW127" s="1237"/>
      <c r="AX127" s="1237"/>
      <c r="AY127" s="1237"/>
      <c r="AZ127" s="1237"/>
      <c r="BA127" s="1237"/>
      <c r="BB127" s="1237"/>
      <c r="BC127" s="1237"/>
      <c r="BD127" s="1237"/>
      <c r="BE127" s="1237"/>
      <c r="BF127" s="1237"/>
      <c r="BG127" s="1237"/>
      <c r="BH127" s="1237"/>
      <c r="BI127" s="1237"/>
      <c r="BJ127" s="1237"/>
      <c r="BK127" s="1237"/>
      <c r="BL127" s="1237"/>
      <c r="BM127" s="1237"/>
      <c r="BN127" s="1237"/>
      <c r="BO127" s="1237"/>
      <c r="BP127" s="1237"/>
      <c r="BQ127" s="1237"/>
      <c r="BR127" s="1237"/>
      <c r="BS127" s="1237"/>
      <c r="BT127" s="1237"/>
      <c r="BU127" s="1237"/>
      <c r="BV127" s="1237"/>
      <c r="BW127" s="1237"/>
      <c r="BX127" s="1237"/>
      <c r="BY127" s="1237"/>
      <c r="BZ127" s="1237"/>
      <c r="CA127" s="1237"/>
      <c r="CB127" s="1237"/>
      <c r="CC127" s="1237"/>
      <c r="CD127" s="1237"/>
      <c r="CE127" s="1237"/>
      <c r="CF127" s="1237"/>
      <c r="CG127" s="1237"/>
      <c r="CH127" s="1237"/>
      <c r="CI127" s="1237"/>
      <c r="CJ127" s="1239">
        <f t="shared" si="17"/>
        <v>0</v>
      </c>
    </row>
    <row r="128" spans="4:88">
      <c r="D128" s="1223"/>
      <c r="E128" s="1223"/>
      <c r="F128" s="1229"/>
      <c r="G128" s="1223"/>
      <c r="H128" s="1223"/>
      <c r="I128" s="1223"/>
      <c r="J128" s="1223"/>
      <c r="K128" s="1223"/>
      <c r="L128" s="1228" t="e">
        <f t="shared" si="15"/>
        <v>#DIV/0!</v>
      </c>
      <c r="M128" s="1223"/>
      <c r="N128" s="1223"/>
      <c r="O128" s="1244"/>
      <c r="P128" s="1223"/>
      <c r="Q128" s="1223">
        <f t="shared" si="16"/>
        <v>0</v>
      </c>
      <c r="R128" s="1223"/>
      <c r="S128" s="1225">
        <f t="shared" si="12"/>
        <v>0</v>
      </c>
      <c r="T128" s="1240" t="e">
        <f t="shared" si="13"/>
        <v>#DIV/0!</v>
      </c>
      <c r="U128" s="250" t="e">
        <f t="shared" si="14"/>
        <v>#DIV/0!</v>
      </c>
      <c r="V128" s="1400"/>
      <c r="W128" s="1232"/>
      <c r="X128" s="1233"/>
      <c r="Y128" s="1233"/>
      <c r="Z128" s="1233"/>
      <c r="AA128" s="1233"/>
      <c r="AB128" s="1235"/>
      <c r="AC128" s="1233"/>
      <c r="AD128" s="1235"/>
      <c r="AE128" s="1235"/>
      <c r="AF128" s="1235"/>
      <c r="AG128" s="1233"/>
      <c r="AH128" s="1233"/>
      <c r="AI128" s="1233"/>
      <c r="AJ128" s="1233"/>
      <c r="AK128" s="1233"/>
      <c r="AL128" s="1234">
        <f t="shared" si="18"/>
        <v>0</v>
      </c>
      <c r="AM128" s="1400"/>
      <c r="AN128" s="1237"/>
      <c r="AO128" s="1237"/>
      <c r="AP128" s="1237"/>
      <c r="AQ128" s="1237"/>
      <c r="AR128" s="1237"/>
      <c r="AS128" s="1237"/>
      <c r="AT128" s="1237"/>
      <c r="AU128" s="1237"/>
      <c r="AV128" s="1237"/>
      <c r="AW128" s="1237"/>
      <c r="AX128" s="1237"/>
      <c r="AY128" s="1237"/>
      <c r="AZ128" s="1237"/>
      <c r="BA128" s="1237"/>
      <c r="BB128" s="1237"/>
      <c r="BC128" s="1237"/>
      <c r="BD128" s="1237"/>
      <c r="BE128" s="1237"/>
      <c r="BF128" s="1237"/>
      <c r="BG128" s="1237"/>
      <c r="BH128" s="1237"/>
      <c r="BI128" s="1237"/>
      <c r="BJ128" s="1237"/>
      <c r="BK128" s="1237"/>
      <c r="BL128" s="1237"/>
      <c r="BM128" s="1237"/>
      <c r="BN128" s="1237"/>
      <c r="BO128" s="1237"/>
      <c r="BP128" s="1237"/>
      <c r="BQ128" s="1237"/>
      <c r="BR128" s="1237"/>
      <c r="BS128" s="1237"/>
      <c r="BT128" s="1237"/>
      <c r="BU128" s="1237"/>
      <c r="BV128" s="1237"/>
      <c r="BW128" s="1237"/>
      <c r="BX128" s="1237"/>
      <c r="BY128" s="1237"/>
      <c r="BZ128" s="1237"/>
      <c r="CA128" s="1237"/>
      <c r="CB128" s="1237"/>
      <c r="CC128" s="1237"/>
      <c r="CD128" s="1237"/>
      <c r="CE128" s="1237"/>
      <c r="CF128" s="1237"/>
      <c r="CG128" s="1237"/>
      <c r="CH128" s="1237"/>
      <c r="CI128" s="1237"/>
      <c r="CJ128" s="1239">
        <f t="shared" si="17"/>
        <v>0</v>
      </c>
    </row>
    <row r="129" spans="4:88">
      <c r="D129" s="1223"/>
      <c r="E129" s="1223"/>
      <c r="F129" s="1229"/>
      <c r="G129" s="1223"/>
      <c r="H129" s="1223"/>
      <c r="I129" s="1223"/>
      <c r="J129" s="1223"/>
      <c r="K129" s="1223"/>
      <c r="L129" s="1228" t="e">
        <f t="shared" si="15"/>
        <v>#DIV/0!</v>
      </c>
      <c r="M129" s="1223"/>
      <c r="N129" s="1223"/>
      <c r="O129" s="1244"/>
      <c r="P129" s="1223"/>
      <c r="Q129" s="1223">
        <f t="shared" si="16"/>
        <v>0</v>
      </c>
      <c r="R129" s="1223"/>
      <c r="S129" s="1225">
        <f t="shared" si="12"/>
        <v>0</v>
      </c>
      <c r="T129" s="1240" t="e">
        <f t="shared" si="13"/>
        <v>#DIV/0!</v>
      </c>
      <c r="U129" s="250" t="e">
        <f t="shared" si="14"/>
        <v>#DIV/0!</v>
      </c>
      <c r="V129" s="1400"/>
      <c r="W129" s="1232"/>
      <c r="X129" s="1233"/>
      <c r="Y129" s="1233"/>
      <c r="Z129" s="1233"/>
      <c r="AA129" s="1233"/>
      <c r="AB129" s="1235"/>
      <c r="AC129" s="1233"/>
      <c r="AD129" s="1235"/>
      <c r="AE129" s="1235"/>
      <c r="AF129" s="1235"/>
      <c r="AG129" s="1233"/>
      <c r="AH129" s="1233"/>
      <c r="AI129" s="1233"/>
      <c r="AJ129" s="1233"/>
      <c r="AK129" s="1233"/>
      <c r="AL129" s="1234">
        <f t="shared" si="18"/>
        <v>0</v>
      </c>
      <c r="AM129" s="1400"/>
      <c r="AN129" s="1237"/>
      <c r="AO129" s="1237"/>
      <c r="AP129" s="1237"/>
      <c r="AQ129" s="1237"/>
      <c r="AR129" s="1237"/>
      <c r="AS129" s="1237"/>
      <c r="AT129" s="1237"/>
      <c r="AU129" s="1237"/>
      <c r="AV129" s="1237"/>
      <c r="AW129" s="1237"/>
      <c r="AX129" s="1237"/>
      <c r="AY129" s="1237"/>
      <c r="AZ129" s="1237"/>
      <c r="BA129" s="1237"/>
      <c r="BB129" s="1237"/>
      <c r="BC129" s="1237"/>
      <c r="BD129" s="1237"/>
      <c r="BE129" s="1237"/>
      <c r="BF129" s="1237"/>
      <c r="BG129" s="1237"/>
      <c r="BH129" s="1237"/>
      <c r="BI129" s="1237"/>
      <c r="BJ129" s="1237"/>
      <c r="BK129" s="1237"/>
      <c r="BL129" s="1237"/>
      <c r="BM129" s="1237"/>
      <c r="BN129" s="1237"/>
      <c r="BO129" s="1237"/>
      <c r="BP129" s="1237"/>
      <c r="BQ129" s="1237"/>
      <c r="BR129" s="1237"/>
      <c r="BS129" s="1237"/>
      <c r="BT129" s="1237"/>
      <c r="BU129" s="1237"/>
      <c r="BV129" s="1237"/>
      <c r="BW129" s="1237"/>
      <c r="BX129" s="1237"/>
      <c r="BY129" s="1237"/>
      <c r="BZ129" s="1237"/>
      <c r="CA129" s="1237"/>
      <c r="CB129" s="1237"/>
      <c r="CC129" s="1237"/>
      <c r="CD129" s="1237"/>
      <c r="CE129" s="1237"/>
      <c r="CF129" s="1237"/>
      <c r="CG129" s="1237"/>
      <c r="CH129" s="1237"/>
      <c r="CI129" s="1237"/>
      <c r="CJ129" s="1239">
        <f t="shared" si="17"/>
        <v>0</v>
      </c>
    </row>
    <row r="130" spans="4:88">
      <c r="D130" s="1223"/>
      <c r="E130" s="1223"/>
      <c r="F130" s="1229"/>
      <c r="G130" s="1223"/>
      <c r="H130" s="1223"/>
      <c r="I130" s="1223"/>
      <c r="J130" s="1223"/>
      <c r="K130" s="1223"/>
      <c r="L130" s="1228" t="e">
        <f t="shared" si="15"/>
        <v>#DIV/0!</v>
      </c>
      <c r="M130" s="1223"/>
      <c r="N130" s="1223"/>
      <c r="O130" s="1244"/>
      <c r="P130" s="1223"/>
      <c r="Q130" s="1223">
        <f t="shared" si="16"/>
        <v>0</v>
      </c>
      <c r="R130" s="1223"/>
      <c r="S130" s="1225">
        <f t="shared" si="12"/>
        <v>0</v>
      </c>
      <c r="T130" s="1240" t="e">
        <f t="shared" si="13"/>
        <v>#DIV/0!</v>
      </c>
      <c r="U130" s="250" t="e">
        <f t="shared" si="14"/>
        <v>#DIV/0!</v>
      </c>
      <c r="V130" s="1400"/>
      <c r="W130" s="1232"/>
      <c r="X130" s="1233"/>
      <c r="Y130" s="1233"/>
      <c r="Z130" s="1233"/>
      <c r="AA130" s="1233"/>
      <c r="AB130" s="1235"/>
      <c r="AC130" s="1233"/>
      <c r="AD130" s="1235"/>
      <c r="AE130" s="1235"/>
      <c r="AF130" s="1235"/>
      <c r="AG130" s="1233"/>
      <c r="AH130" s="1233"/>
      <c r="AI130" s="1233"/>
      <c r="AJ130" s="1233"/>
      <c r="AK130" s="1233"/>
      <c r="AL130" s="1234">
        <f t="shared" si="18"/>
        <v>0</v>
      </c>
      <c r="AM130" s="1400"/>
      <c r="AN130" s="1237"/>
      <c r="AO130" s="1237"/>
      <c r="AP130" s="1237"/>
      <c r="AQ130" s="1237"/>
      <c r="AR130" s="1237"/>
      <c r="AS130" s="1237"/>
      <c r="AT130" s="1237"/>
      <c r="AU130" s="1237"/>
      <c r="AV130" s="1237"/>
      <c r="AW130" s="1237"/>
      <c r="AX130" s="1237"/>
      <c r="AY130" s="1237"/>
      <c r="AZ130" s="1237"/>
      <c r="BA130" s="1237"/>
      <c r="BB130" s="1237"/>
      <c r="BC130" s="1237"/>
      <c r="BD130" s="1237"/>
      <c r="BE130" s="1237"/>
      <c r="BF130" s="1237"/>
      <c r="BG130" s="1237"/>
      <c r="BH130" s="1237"/>
      <c r="BI130" s="1237"/>
      <c r="BJ130" s="1237"/>
      <c r="BK130" s="1237"/>
      <c r="BL130" s="1237"/>
      <c r="BM130" s="1237"/>
      <c r="BN130" s="1237"/>
      <c r="BO130" s="1237"/>
      <c r="BP130" s="1237"/>
      <c r="BQ130" s="1237"/>
      <c r="BR130" s="1237"/>
      <c r="BS130" s="1237"/>
      <c r="BT130" s="1237"/>
      <c r="BU130" s="1237"/>
      <c r="BV130" s="1237"/>
      <c r="BW130" s="1237"/>
      <c r="BX130" s="1237"/>
      <c r="BY130" s="1237"/>
      <c r="BZ130" s="1237"/>
      <c r="CA130" s="1237"/>
      <c r="CB130" s="1237"/>
      <c r="CC130" s="1237"/>
      <c r="CD130" s="1237"/>
      <c r="CE130" s="1237"/>
      <c r="CF130" s="1237"/>
      <c r="CG130" s="1237"/>
      <c r="CH130" s="1237"/>
      <c r="CI130" s="1237"/>
      <c r="CJ130" s="1239">
        <f t="shared" si="17"/>
        <v>0</v>
      </c>
    </row>
    <row r="131" spans="4:88">
      <c r="D131" s="1223"/>
      <c r="E131" s="1223"/>
      <c r="F131" s="1229"/>
      <c r="G131" s="1223"/>
      <c r="H131" s="1223"/>
      <c r="I131" s="1223"/>
      <c r="J131" s="1223"/>
      <c r="K131" s="1223"/>
      <c r="L131" s="1228" t="e">
        <f t="shared" si="15"/>
        <v>#DIV/0!</v>
      </c>
      <c r="M131" s="1223"/>
      <c r="N131" s="1223"/>
      <c r="O131" s="1244"/>
      <c r="P131" s="1223"/>
      <c r="Q131" s="1223">
        <f t="shared" si="16"/>
        <v>0</v>
      </c>
      <c r="R131" s="1223"/>
      <c r="S131" s="1225">
        <f t="shared" si="12"/>
        <v>0</v>
      </c>
      <c r="T131" s="1240" t="e">
        <f t="shared" si="13"/>
        <v>#DIV/0!</v>
      </c>
      <c r="U131" s="250" t="e">
        <f t="shared" si="14"/>
        <v>#DIV/0!</v>
      </c>
      <c r="V131" s="1400"/>
      <c r="W131" s="1232"/>
      <c r="X131" s="1233"/>
      <c r="Y131" s="1233"/>
      <c r="Z131" s="1233"/>
      <c r="AA131" s="1233"/>
      <c r="AB131" s="1235"/>
      <c r="AC131" s="1233"/>
      <c r="AD131" s="1235"/>
      <c r="AE131" s="1235"/>
      <c r="AF131" s="1235"/>
      <c r="AG131" s="1233"/>
      <c r="AH131" s="1233"/>
      <c r="AI131" s="1233"/>
      <c r="AJ131" s="1233"/>
      <c r="AK131" s="1233"/>
      <c r="AL131" s="1234">
        <f t="shared" si="18"/>
        <v>0</v>
      </c>
      <c r="AM131" s="1400"/>
      <c r="AN131" s="1237"/>
      <c r="AO131" s="1237"/>
      <c r="AP131" s="1237"/>
      <c r="AQ131" s="1237"/>
      <c r="AR131" s="1237"/>
      <c r="AS131" s="1237"/>
      <c r="AT131" s="1237"/>
      <c r="AU131" s="1237"/>
      <c r="AV131" s="1237"/>
      <c r="AW131" s="1237"/>
      <c r="AX131" s="1237"/>
      <c r="AY131" s="1237"/>
      <c r="AZ131" s="1237"/>
      <c r="BA131" s="1237"/>
      <c r="BB131" s="1237"/>
      <c r="BC131" s="1237"/>
      <c r="BD131" s="1237"/>
      <c r="BE131" s="1237"/>
      <c r="BF131" s="1237"/>
      <c r="BG131" s="1237"/>
      <c r="BH131" s="1237"/>
      <c r="BI131" s="1237"/>
      <c r="BJ131" s="1237"/>
      <c r="BK131" s="1237"/>
      <c r="BL131" s="1237"/>
      <c r="BM131" s="1237"/>
      <c r="BN131" s="1237"/>
      <c r="BO131" s="1237"/>
      <c r="BP131" s="1237"/>
      <c r="BQ131" s="1237"/>
      <c r="BR131" s="1237"/>
      <c r="BS131" s="1237"/>
      <c r="BT131" s="1237"/>
      <c r="BU131" s="1237"/>
      <c r="BV131" s="1237"/>
      <c r="BW131" s="1237"/>
      <c r="BX131" s="1237"/>
      <c r="BY131" s="1237"/>
      <c r="BZ131" s="1237"/>
      <c r="CA131" s="1237"/>
      <c r="CB131" s="1237"/>
      <c r="CC131" s="1237"/>
      <c r="CD131" s="1237"/>
      <c r="CE131" s="1237"/>
      <c r="CF131" s="1237"/>
      <c r="CG131" s="1237"/>
      <c r="CH131" s="1237"/>
      <c r="CI131" s="1237"/>
      <c r="CJ131" s="1239">
        <f t="shared" si="17"/>
        <v>0</v>
      </c>
    </row>
    <row r="132" spans="4:88">
      <c r="D132" s="1223"/>
      <c r="E132" s="1223"/>
      <c r="F132" s="1229"/>
      <c r="G132" s="1223"/>
      <c r="H132" s="1223"/>
      <c r="I132" s="1223"/>
      <c r="J132" s="1223"/>
      <c r="K132" s="1223"/>
      <c r="L132" s="1228" t="e">
        <f t="shared" si="15"/>
        <v>#DIV/0!</v>
      </c>
      <c r="M132" s="1223"/>
      <c r="N132" s="1223"/>
      <c r="O132" s="1244"/>
      <c r="P132" s="1223"/>
      <c r="Q132" s="1223">
        <f t="shared" si="16"/>
        <v>0</v>
      </c>
      <c r="R132" s="1223"/>
      <c r="S132" s="1225">
        <f t="shared" si="12"/>
        <v>0</v>
      </c>
      <c r="T132" s="1240" t="e">
        <f t="shared" si="13"/>
        <v>#DIV/0!</v>
      </c>
      <c r="U132" s="250" t="e">
        <f t="shared" si="14"/>
        <v>#DIV/0!</v>
      </c>
      <c r="V132" s="1400"/>
      <c r="W132" s="1232"/>
      <c r="X132" s="1233"/>
      <c r="Y132" s="1233"/>
      <c r="Z132" s="1233"/>
      <c r="AA132" s="1233"/>
      <c r="AB132" s="1235"/>
      <c r="AC132" s="1233"/>
      <c r="AD132" s="1235"/>
      <c r="AE132" s="1235"/>
      <c r="AF132" s="1235"/>
      <c r="AG132" s="1233"/>
      <c r="AH132" s="1233"/>
      <c r="AI132" s="1233"/>
      <c r="AJ132" s="1233"/>
      <c r="AK132" s="1233"/>
      <c r="AL132" s="1234">
        <f t="shared" si="18"/>
        <v>0</v>
      </c>
      <c r="AM132" s="1400"/>
      <c r="AN132" s="1237"/>
      <c r="AO132" s="1237"/>
      <c r="AP132" s="1237"/>
      <c r="AQ132" s="1237"/>
      <c r="AR132" s="1237"/>
      <c r="AS132" s="1237"/>
      <c r="AT132" s="1237"/>
      <c r="AU132" s="1237"/>
      <c r="AV132" s="1237"/>
      <c r="AW132" s="1237"/>
      <c r="AX132" s="1237"/>
      <c r="AY132" s="1237"/>
      <c r="AZ132" s="1237"/>
      <c r="BA132" s="1237"/>
      <c r="BB132" s="1237"/>
      <c r="BC132" s="1237"/>
      <c r="BD132" s="1237"/>
      <c r="BE132" s="1237"/>
      <c r="BF132" s="1237"/>
      <c r="BG132" s="1237"/>
      <c r="BH132" s="1237"/>
      <c r="BI132" s="1237"/>
      <c r="BJ132" s="1237"/>
      <c r="BK132" s="1237"/>
      <c r="BL132" s="1237"/>
      <c r="BM132" s="1237"/>
      <c r="BN132" s="1237"/>
      <c r="BO132" s="1237"/>
      <c r="BP132" s="1237"/>
      <c r="BQ132" s="1237"/>
      <c r="BR132" s="1237"/>
      <c r="BS132" s="1237"/>
      <c r="BT132" s="1237"/>
      <c r="BU132" s="1237"/>
      <c r="BV132" s="1237"/>
      <c r="BW132" s="1237"/>
      <c r="BX132" s="1237"/>
      <c r="BY132" s="1237"/>
      <c r="BZ132" s="1237"/>
      <c r="CA132" s="1237"/>
      <c r="CB132" s="1237"/>
      <c r="CC132" s="1237"/>
      <c r="CD132" s="1237"/>
      <c r="CE132" s="1237"/>
      <c r="CF132" s="1237"/>
      <c r="CG132" s="1237"/>
      <c r="CH132" s="1237"/>
      <c r="CI132" s="1237"/>
      <c r="CJ132" s="1239">
        <f t="shared" si="17"/>
        <v>0</v>
      </c>
    </row>
    <row r="133" spans="4:88">
      <c r="D133" s="1223"/>
      <c r="E133" s="1223"/>
      <c r="F133" s="1229"/>
      <c r="G133" s="1223"/>
      <c r="H133" s="1223"/>
      <c r="I133" s="1223"/>
      <c r="J133" s="1223"/>
      <c r="K133" s="1223"/>
      <c r="L133" s="1228" t="e">
        <f t="shared" si="15"/>
        <v>#DIV/0!</v>
      </c>
      <c r="M133" s="1223"/>
      <c r="N133" s="1223"/>
      <c r="O133" s="1244"/>
      <c r="P133" s="1223"/>
      <c r="Q133" s="1223">
        <f t="shared" si="16"/>
        <v>0</v>
      </c>
      <c r="R133" s="1223"/>
      <c r="S133" s="1225">
        <f t="shared" si="12"/>
        <v>0</v>
      </c>
      <c r="T133" s="1240" t="e">
        <f t="shared" si="13"/>
        <v>#DIV/0!</v>
      </c>
      <c r="U133" s="250" t="e">
        <f t="shared" si="14"/>
        <v>#DIV/0!</v>
      </c>
      <c r="V133" s="1400"/>
      <c r="W133" s="1232"/>
      <c r="X133" s="1233"/>
      <c r="Y133" s="1233"/>
      <c r="Z133" s="1233"/>
      <c r="AA133" s="1233"/>
      <c r="AB133" s="1235"/>
      <c r="AC133" s="1233"/>
      <c r="AD133" s="1235"/>
      <c r="AE133" s="1235"/>
      <c r="AF133" s="1235"/>
      <c r="AG133" s="1233"/>
      <c r="AH133" s="1233"/>
      <c r="AI133" s="1233"/>
      <c r="AJ133" s="1233"/>
      <c r="AK133" s="1233"/>
      <c r="AL133" s="1234">
        <f t="shared" si="18"/>
        <v>0</v>
      </c>
      <c r="AM133" s="1400"/>
      <c r="AN133" s="1237"/>
      <c r="AO133" s="1237"/>
      <c r="AP133" s="1237"/>
      <c r="AQ133" s="1237"/>
      <c r="AR133" s="1237"/>
      <c r="AS133" s="1237"/>
      <c r="AT133" s="1237"/>
      <c r="AU133" s="1237"/>
      <c r="AV133" s="1237"/>
      <c r="AW133" s="1237"/>
      <c r="AX133" s="1237"/>
      <c r="AY133" s="1237"/>
      <c r="AZ133" s="1237"/>
      <c r="BA133" s="1237"/>
      <c r="BB133" s="1237"/>
      <c r="BC133" s="1237"/>
      <c r="BD133" s="1237"/>
      <c r="BE133" s="1237"/>
      <c r="BF133" s="1237"/>
      <c r="BG133" s="1237"/>
      <c r="BH133" s="1237"/>
      <c r="BI133" s="1237"/>
      <c r="BJ133" s="1237"/>
      <c r="BK133" s="1237"/>
      <c r="BL133" s="1237"/>
      <c r="BM133" s="1237"/>
      <c r="BN133" s="1237"/>
      <c r="BO133" s="1237"/>
      <c r="BP133" s="1237"/>
      <c r="BQ133" s="1237"/>
      <c r="BR133" s="1237"/>
      <c r="BS133" s="1237"/>
      <c r="BT133" s="1237"/>
      <c r="BU133" s="1237"/>
      <c r="BV133" s="1237"/>
      <c r="BW133" s="1237"/>
      <c r="BX133" s="1237"/>
      <c r="BY133" s="1237"/>
      <c r="BZ133" s="1237"/>
      <c r="CA133" s="1237"/>
      <c r="CB133" s="1237"/>
      <c r="CC133" s="1237"/>
      <c r="CD133" s="1237"/>
      <c r="CE133" s="1237"/>
      <c r="CF133" s="1237"/>
      <c r="CG133" s="1237"/>
      <c r="CH133" s="1237"/>
      <c r="CI133" s="1237"/>
      <c r="CJ133" s="1239">
        <f t="shared" si="17"/>
        <v>0</v>
      </c>
    </row>
    <row r="134" spans="4:88">
      <c r="D134" s="1223"/>
      <c r="E134" s="1223"/>
      <c r="F134" s="1229"/>
      <c r="G134" s="1223"/>
      <c r="H134" s="1223"/>
      <c r="I134" s="1223"/>
      <c r="J134" s="1223"/>
      <c r="K134" s="1223"/>
      <c r="L134" s="1228" t="e">
        <f t="shared" si="15"/>
        <v>#DIV/0!</v>
      </c>
      <c r="M134" s="1223"/>
      <c r="N134" s="1223"/>
      <c r="O134" s="1244"/>
      <c r="P134" s="1223"/>
      <c r="Q134" s="1223">
        <f t="shared" si="16"/>
        <v>0</v>
      </c>
      <c r="R134" s="1223"/>
      <c r="S134" s="1225">
        <f t="shared" si="12"/>
        <v>0</v>
      </c>
      <c r="T134" s="1240" t="e">
        <f t="shared" si="13"/>
        <v>#DIV/0!</v>
      </c>
      <c r="U134" s="250" t="e">
        <f t="shared" si="14"/>
        <v>#DIV/0!</v>
      </c>
      <c r="V134" s="1400"/>
      <c r="W134" s="1232"/>
      <c r="X134" s="1233"/>
      <c r="Y134" s="1233"/>
      <c r="Z134" s="1233"/>
      <c r="AA134" s="1233"/>
      <c r="AB134" s="1235"/>
      <c r="AC134" s="1233"/>
      <c r="AD134" s="1235"/>
      <c r="AE134" s="1235"/>
      <c r="AF134" s="1235"/>
      <c r="AG134" s="1233"/>
      <c r="AH134" s="1233"/>
      <c r="AI134" s="1233"/>
      <c r="AJ134" s="1233"/>
      <c r="AK134" s="1233"/>
      <c r="AL134" s="1234">
        <f t="shared" si="18"/>
        <v>0</v>
      </c>
      <c r="AM134" s="1400"/>
      <c r="AN134" s="1237"/>
      <c r="AO134" s="1237"/>
      <c r="AP134" s="1237"/>
      <c r="AQ134" s="1237"/>
      <c r="AR134" s="1237"/>
      <c r="AS134" s="1237"/>
      <c r="AT134" s="1237"/>
      <c r="AU134" s="1237"/>
      <c r="AV134" s="1237"/>
      <c r="AW134" s="1237"/>
      <c r="AX134" s="1237"/>
      <c r="AY134" s="1237"/>
      <c r="AZ134" s="1237"/>
      <c r="BA134" s="1237"/>
      <c r="BB134" s="1237"/>
      <c r="BC134" s="1237"/>
      <c r="BD134" s="1237"/>
      <c r="BE134" s="1237"/>
      <c r="BF134" s="1237"/>
      <c r="BG134" s="1237"/>
      <c r="BH134" s="1237"/>
      <c r="BI134" s="1237"/>
      <c r="BJ134" s="1237"/>
      <c r="BK134" s="1237"/>
      <c r="BL134" s="1237"/>
      <c r="BM134" s="1237"/>
      <c r="BN134" s="1237"/>
      <c r="BO134" s="1237"/>
      <c r="BP134" s="1237"/>
      <c r="BQ134" s="1237"/>
      <c r="BR134" s="1237"/>
      <c r="BS134" s="1237"/>
      <c r="BT134" s="1237"/>
      <c r="BU134" s="1237"/>
      <c r="BV134" s="1237"/>
      <c r="BW134" s="1237"/>
      <c r="BX134" s="1237"/>
      <c r="BY134" s="1237"/>
      <c r="BZ134" s="1237"/>
      <c r="CA134" s="1237"/>
      <c r="CB134" s="1237"/>
      <c r="CC134" s="1237"/>
      <c r="CD134" s="1237"/>
      <c r="CE134" s="1237"/>
      <c r="CF134" s="1237"/>
      <c r="CG134" s="1237"/>
      <c r="CH134" s="1237"/>
      <c r="CI134" s="1237"/>
      <c r="CJ134" s="1239">
        <f t="shared" si="17"/>
        <v>0</v>
      </c>
    </row>
    <row r="135" spans="4:88">
      <c r="D135" s="1223"/>
      <c r="E135" s="1223"/>
      <c r="F135" s="1229"/>
      <c r="G135" s="1223"/>
      <c r="H135" s="1223"/>
      <c r="I135" s="1223"/>
      <c r="J135" s="1223"/>
      <c r="K135" s="1223"/>
      <c r="L135" s="1228" t="e">
        <f t="shared" si="15"/>
        <v>#DIV/0!</v>
      </c>
      <c r="M135" s="1223"/>
      <c r="N135" s="1223"/>
      <c r="O135" s="1244"/>
      <c r="P135" s="1223"/>
      <c r="Q135" s="1223">
        <f t="shared" si="16"/>
        <v>0</v>
      </c>
      <c r="R135" s="1223"/>
      <c r="S135" s="1225">
        <f t="shared" si="12"/>
        <v>0</v>
      </c>
      <c r="T135" s="1240" t="e">
        <f t="shared" si="13"/>
        <v>#DIV/0!</v>
      </c>
      <c r="U135" s="250" t="e">
        <f t="shared" si="14"/>
        <v>#DIV/0!</v>
      </c>
      <c r="V135" s="1400"/>
      <c r="W135" s="1232"/>
      <c r="X135" s="1233"/>
      <c r="Y135" s="1233"/>
      <c r="Z135" s="1233"/>
      <c r="AA135" s="1233"/>
      <c r="AB135" s="1235"/>
      <c r="AC135" s="1233"/>
      <c r="AD135" s="1235"/>
      <c r="AE135" s="1235"/>
      <c r="AF135" s="1235"/>
      <c r="AG135" s="1233"/>
      <c r="AH135" s="1233"/>
      <c r="AI135" s="1233"/>
      <c r="AJ135" s="1233"/>
      <c r="AK135" s="1233"/>
      <c r="AL135" s="1234">
        <f t="shared" si="18"/>
        <v>0</v>
      </c>
      <c r="AM135" s="1400"/>
      <c r="AN135" s="1237"/>
      <c r="AO135" s="1237"/>
      <c r="AP135" s="1237"/>
      <c r="AQ135" s="1237"/>
      <c r="AR135" s="1237"/>
      <c r="AS135" s="1237"/>
      <c r="AT135" s="1237"/>
      <c r="AU135" s="1237"/>
      <c r="AV135" s="1237"/>
      <c r="AW135" s="1237"/>
      <c r="AX135" s="1237"/>
      <c r="AY135" s="1237"/>
      <c r="AZ135" s="1237"/>
      <c r="BA135" s="1237"/>
      <c r="BB135" s="1237"/>
      <c r="BC135" s="1237"/>
      <c r="BD135" s="1237"/>
      <c r="BE135" s="1237"/>
      <c r="BF135" s="1237"/>
      <c r="BG135" s="1237"/>
      <c r="BH135" s="1237"/>
      <c r="BI135" s="1237"/>
      <c r="BJ135" s="1237"/>
      <c r="BK135" s="1237"/>
      <c r="BL135" s="1237"/>
      <c r="BM135" s="1237"/>
      <c r="BN135" s="1237"/>
      <c r="BO135" s="1237"/>
      <c r="BP135" s="1237"/>
      <c r="BQ135" s="1237"/>
      <c r="BR135" s="1237"/>
      <c r="BS135" s="1237"/>
      <c r="BT135" s="1237"/>
      <c r="BU135" s="1237"/>
      <c r="BV135" s="1237"/>
      <c r="BW135" s="1237"/>
      <c r="BX135" s="1237"/>
      <c r="BY135" s="1237"/>
      <c r="BZ135" s="1237"/>
      <c r="CA135" s="1237"/>
      <c r="CB135" s="1237"/>
      <c r="CC135" s="1237"/>
      <c r="CD135" s="1237"/>
      <c r="CE135" s="1237"/>
      <c r="CF135" s="1237"/>
      <c r="CG135" s="1237"/>
      <c r="CH135" s="1237"/>
      <c r="CI135" s="1237"/>
      <c r="CJ135" s="1239">
        <f t="shared" si="17"/>
        <v>0</v>
      </c>
    </row>
    <row r="136" spans="4:88">
      <c r="D136" s="1223"/>
      <c r="E136" s="1223"/>
      <c r="F136" s="1229"/>
      <c r="G136" s="1223"/>
      <c r="H136" s="1223"/>
      <c r="I136" s="1223"/>
      <c r="J136" s="1223"/>
      <c r="K136" s="1223"/>
      <c r="L136" s="1228" t="e">
        <f t="shared" si="15"/>
        <v>#DIV/0!</v>
      </c>
      <c r="M136" s="1223"/>
      <c r="N136" s="1223"/>
      <c r="O136" s="1244"/>
      <c r="P136" s="1223"/>
      <c r="Q136" s="1223">
        <f t="shared" si="16"/>
        <v>0</v>
      </c>
      <c r="R136" s="1223"/>
      <c r="S136" s="1225">
        <f t="shared" si="12"/>
        <v>0</v>
      </c>
      <c r="T136" s="1240" t="e">
        <f t="shared" si="13"/>
        <v>#DIV/0!</v>
      </c>
      <c r="U136" s="250" t="e">
        <f t="shared" si="14"/>
        <v>#DIV/0!</v>
      </c>
      <c r="V136" s="1400"/>
      <c r="W136" s="1232"/>
      <c r="X136" s="1233"/>
      <c r="Y136" s="1233"/>
      <c r="Z136" s="1233"/>
      <c r="AA136" s="1233"/>
      <c r="AB136" s="1235"/>
      <c r="AC136" s="1233"/>
      <c r="AD136" s="1235"/>
      <c r="AE136" s="1235"/>
      <c r="AF136" s="1235"/>
      <c r="AG136" s="1233"/>
      <c r="AH136" s="1233"/>
      <c r="AI136" s="1233"/>
      <c r="AJ136" s="1233"/>
      <c r="AK136" s="1233"/>
      <c r="AL136" s="1234">
        <f t="shared" si="18"/>
        <v>0</v>
      </c>
      <c r="AM136" s="1400"/>
      <c r="AN136" s="1237"/>
      <c r="AO136" s="1237"/>
      <c r="AP136" s="1237"/>
      <c r="AQ136" s="1237"/>
      <c r="AR136" s="1237"/>
      <c r="AS136" s="1237"/>
      <c r="AT136" s="1237"/>
      <c r="AU136" s="1237"/>
      <c r="AV136" s="1237"/>
      <c r="AW136" s="1237"/>
      <c r="AX136" s="1237"/>
      <c r="AY136" s="1237"/>
      <c r="AZ136" s="1237"/>
      <c r="BA136" s="1237"/>
      <c r="BB136" s="1237"/>
      <c r="BC136" s="1237"/>
      <c r="BD136" s="1237"/>
      <c r="BE136" s="1237"/>
      <c r="BF136" s="1237"/>
      <c r="BG136" s="1237"/>
      <c r="BH136" s="1237"/>
      <c r="BI136" s="1237"/>
      <c r="BJ136" s="1237"/>
      <c r="BK136" s="1237"/>
      <c r="BL136" s="1237"/>
      <c r="BM136" s="1237"/>
      <c r="BN136" s="1237"/>
      <c r="BO136" s="1237"/>
      <c r="BP136" s="1237"/>
      <c r="BQ136" s="1237"/>
      <c r="BR136" s="1237"/>
      <c r="BS136" s="1237"/>
      <c r="BT136" s="1237"/>
      <c r="BU136" s="1237"/>
      <c r="BV136" s="1237"/>
      <c r="BW136" s="1237"/>
      <c r="BX136" s="1237"/>
      <c r="BY136" s="1237"/>
      <c r="BZ136" s="1237"/>
      <c r="CA136" s="1237"/>
      <c r="CB136" s="1237"/>
      <c r="CC136" s="1237"/>
      <c r="CD136" s="1237"/>
      <c r="CE136" s="1237"/>
      <c r="CF136" s="1237"/>
      <c r="CG136" s="1237"/>
      <c r="CH136" s="1237"/>
      <c r="CI136" s="1237"/>
      <c r="CJ136" s="1239">
        <f t="shared" si="17"/>
        <v>0</v>
      </c>
    </row>
    <row r="137" spans="4:88">
      <c r="D137" s="1223"/>
      <c r="E137" s="1223"/>
      <c r="F137" s="1229"/>
      <c r="G137" s="1223"/>
      <c r="H137" s="1223"/>
      <c r="I137" s="1223"/>
      <c r="J137" s="1223"/>
      <c r="K137" s="1223"/>
      <c r="L137" s="1228" t="e">
        <f t="shared" si="15"/>
        <v>#DIV/0!</v>
      </c>
      <c r="M137" s="1223"/>
      <c r="N137" s="1223"/>
      <c r="O137" s="1244"/>
      <c r="P137" s="1223"/>
      <c r="Q137" s="1223">
        <f t="shared" si="16"/>
        <v>0</v>
      </c>
      <c r="R137" s="1223"/>
      <c r="S137" s="1225">
        <f t="shared" ref="S137:S200" si="19">Q137-R137</f>
        <v>0</v>
      </c>
      <c r="T137" s="1240" t="e">
        <f t="shared" ref="T137:T200" si="20">Q137/N137*100</f>
        <v>#DIV/0!</v>
      </c>
      <c r="U137" s="250" t="e">
        <f t="shared" ref="U137:U200" si="21">+S137/N137</f>
        <v>#DIV/0!</v>
      </c>
      <c r="V137" s="1400"/>
      <c r="W137" s="1232"/>
      <c r="X137" s="1233"/>
      <c r="Y137" s="1233"/>
      <c r="Z137" s="1233"/>
      <c r="AA137" s="1233"/>
      <c r="AB137" s="1235"/>
      <c r="AC137" s="1233"/>
      <c r="AD137" s="1235"/>
      <c r="AE137" s="1235"/>
      <c r="AF137" s="1235"/>
      <c r="AG137" s="1233"/>
      <c r="AH137" s="1233"/>
      <c r="AI137" s="1233"/>
      <c r="AJ137" s="1233"/>
      <c r="AK137" s="1233"/>
      <c r="AL137" s="1234">
        <f t="shared" si="18"/>
        <v>0</v>
      </c>
      <c r="AM137" s="1400"/>
      <c r="AN137" s="1237"/>
      <c r="AO137" s="1237"/>
      <c r="AP137" s="1237"/>
      <c r="AQ137" s="1237"/>
      <c r="AR137" s="1237"/>
      <c r="AS137" s="1237"/>
      <c r="AT137" s="1237"/>
      <c r="AU137" s="1237"/>
      <c r="AV137" s="1237"/>
      <c r="AW137" s="1237"/>
      <c r="AX137" s="1237"/>
      <c r="AY137" s="1237"/>
      <c r="AZ137" s="1237"/>
      <c r="BA137" s="1237"/>
      <c r="BB137" s="1237"/>
      <c r="BC137" s="1237"/>
      <c r="BD137" s="1237"/>
      <c r="BE137" s="1237"/>
      <c r="BF137" s="1237"/>
      <c r="BG137" s="1237"/>
      <c r="BH137" s="1237"/>
      <c r="BI137" s="1237"/>
      <c r="BJ137" s="1237"/>
      <c r="BK137" s="1237"/>
      <c r="BL137" s="1237"/>
      <c r="BM137" s="1237"/>
      <c r="BN137" s="1237"/>
      <c r="BO137" s="1237"/>
      <c r="BP137" s="1237"/>
      <c r="BQ137" s="1237"/>
      <c r="BR137" s="1237"/>
      <c r="BS137" s="1237"/>
      <c r="BT137" s="1237"/>
      <c r="BU137" s="1237"/>
      <c r="BV137" s="1237"/>
      <c r="BW137" s="1237"/>
      <c r="BX137" s="1237"/>
      <c r="BY137" s="1237"/>
      <c r="BZ137" s="1237"/>
      <c r="CA137" s="1237"/>
      <c r="CB137" s="1237"/>
      <c r="CC137" s="1237"/>
      <c r="CD137" s="1237"/>
      <c r="CE137" s="1237"/>
      <c r="CF137" s="1237"/>
      <c r="CG137" s="1237"/>
      <c r="CH137" s="1237"/>
      <c r="CI137" s="1237"/>
      <c r="CJ137" s="1239">
        <f t="shared" si="17"/>
        <v>0</v>
      </c>
    </row>
    <row r="138" spans="4:88">
      <c r="D138" s="1223"/>
      <c r="E138" s="1223"/>
      <c r="F138" s="1229"/>
      <c r="G138" s="1223"/>
      <c r="H138" s="1223"/>
      <c r="I138" s="1223"/>
      <c r="J138" s="1223"/>
      <c r="K138" s="1223"/>
      <c r="L138" s="1228" t="e">
        <f t="shared" ref="L138:L201" si="22">K138/I138</f>
        <v>#DIV/0!</v>
      </c>
      <c r="M138" s="1223"/>
      <c r="N138" s="1223"/>
      <c r="O138" s="1244"/>
      <c r="P138" s="1223"/>
      <c r="Q138" s="1223">
        <f t="shared" ref="Q138:Q201" si="23">N138-O138-P138</f>
        <v>0</v>
      </c>
      <c r="R138" s="1223"/>
      <c r="S138" s="1225">
        <f t="shared" si="19"/>
        <v>0</v>
      </c>
      <c r="T138" s="1240" t="e">
        <f t="shared" si="20"/>
        <v>#DIV/0!</v>
      </c>
      <c r="U138" s="250" t="e">
        <f t="shared" si="21"/>
        <v>#DIV/0!</v>
      </c>
      <c r="V138" s="1400"/>
      <c r="W138" s="1232"/>
      <c r="X138" s="1233"/>
      <c r="Y138" s="1233"/>
      <c r="Z138" s="1233"/>
      <c r="AA138" s="1233"/>
      <c r="AB138" s="1235"/>
      <c r="AC138" s="1233"/>
      <c r="AD138" s="1235"/>
      <c r="AE138" s="1235"/>
      <c r="AF138" s="1235"/>
      <c r="AG138" s="1233"/>
      <c r="AH138" s="1233"/>
      <c r="AI138" s="1233"/>
      <c r="AJ138" s="1233"/>
      <c r="AK138" s="1233"/>
      <c r="AL138" s="1234">
        <f t="shared" si="18"/>
        <v>0</v>
      </c>
      <c r="AM138" s="1400"/>
      <c r="AN138" s="1237"/>
      <c r="AO138" s="1237"/>
      <c r="AP138" s="1237"/>
      <c r="AQ138" s="1237"/>
      <c r="AR138" s="1237"/>
      <c r="AS138" s="1237"/>
      <c r="AT138" s="1237"/>
      <c r="AU138" s="1237"/>
      <c r="AV138" s="1237"/>
      <c r="AW138" s="1237"/>
      <c r="AX138" s="1237"/>
      <c r="AY138" s="1237"/>
      <c r="AZ138" s="1237"/>
      <c r="BA138" s="1237"/>
      <c r="BB138" s="1237"/>
      <c r="BC138" s="1237"/>
      <c r="BD138" s="1237"/>
      <c r="BE138" s="1237"/>
      <c r="BF138" s="1237"/>
      <c r="BG138" s="1237"/>
      <c r="BH138" s="1237"/>
      <c r="BI138" s="1237"/>
      <c r="BJ138" s="1237"/>
      <c r="BK138" s="1237"/>
      <c r="BL138" s="1237"/>
      <c r="BM138" s="1237"/>
      <c r="BN138" s="1237"/>
      <c r="BO138" s="1237"/>
      <c r="BP138" s="1237"/>
      <c r="BQ138" s="1237"/>
      <c r="BR138" s="1237"/>
      <c r="BS138" s="1237"/>
      <c r="BT138" s="1237"/>
      <c r="BU138" s="1237"/>
      <c r="BV138" s="1237"/>
      <c r="BW138" s="1237"/>
      <c r="BX138" s="1237"/>
      <c r="BY138" s="1237"/>
      <c r="BZ138" s="1237"/>
      <c r="CA138" s="1237"/>
      <c r="CB138" s="1237"/>
      <c r="CC138" s="1237"/>
      <c r="CD138" s="1237"/>
      <c r="CE138" s="1237"/>
      <c r="CF138" s="1237"/>
      <c r="CG138" s="1237"/>
      <c r="CH138" s="1237"/>
      <c r="CI138" s="1237"/>
      <c r="CJ138" s="1239">
        <f t="shared" si="17"/>
        <v>0</v>
      </c>
    </row>
    <row r="139" spans="4:88">
      <c r="D139" s="1223"/>
      <c r="E139" s="1223"/>
      <c r="F139" s="1229"/>
      <c r="G139" s="1223"/>
      <c r="H139" s="1223"/>
      <c r="I139" s="1223"/>
      <c r="J139" s="1223"/>
      <c r="K139" s="1223"/>
      <c r="L139" s="1228" t="e">
        <f t="shared" si="22"/>
        <v>#DIV/0!</v>
      </c>
      <c r="M139" s="1223"/>
      <c r="N139" s="1223"/>
      <c r="O139" s="1244"/>
      <c r="P139" s="1223"/>
      <c r="Q139" s="1223">
        <f t="shared" si="23"/>
        <v>0</v>
      </c>
      <c r="R139" s="1223"/>
      <c r="S139" s="1225">
        <f t="shared" si="19"/>
        <v>0</v>
      </c>
      <c r="T139" s="1240" t="e">
        <f t="shared" si="20"/>
        <v>#DIV/0!</v>
      </c>
      <c r="U139" s="250" t="e">
        <f t="shared" si="21"/>
        <v>#DIV/0!</v>
      </c>
      <c r="V139" s="1400"/>
      <c r="W139" s="1232"/>
      <c r="X139" s="1233"/>
      <c r="Y139" s="1233"/>
      <c r="Z139" s="1233"/>
      <c r="AA139" s="1233"/>
      <c r="AB139" s="1235"/>
      <c r="AC139" s="1233"/>
      <c r="AD139" s="1235"/>
      <c r="AE139" s="1235"/>
      <c r="AF139" s="1235"/>
      <c r="AG139" s="1233"/>
      <c r="AH139" s="1233"/>
      <c r="AI139" s="1233"/>
      <c r="AJ139" s="1233"/>
      <c r="AK139" s="1233"/>
      <c r="AL139" s="1234">
        <f t="shared" si="18"/>
        <v>0</v>
      </c>
      <c r="AM139" s="1400"/>
      <c r="AN139" s="1237"/>
      <c r="AO139" s="1237"/>
      <c r="AP139" s="1237"/>
      <c r="AQ139" s="1237"/>
      <c r="AR139" s="1237"/>
      <c r="AS139" s="1237"/>
      <c r="AT139" s="1237"/>
      <c r="AU139" s="1237"/>
      <c r="AV139" s="1237"/>
      <c r="AW139" s="1237"/>
      <c r="AX139" s="1237"/>
      <c r="AY139" s="1237"/>
      <c r="AZ139" s="1237"/>
      <c r="BA139" s="1237"/>
      <c r="BB139" s="1237"/>
      <c r="BC139" s="1237"/>
      <c r="BD139" s="1237"/>
      <c r="BE139" s="1237"/>
      <c r="BF139" s="1237"/>
      <c r="BG139" s="1237"/>
      <c r="BH139" s="1237"/>
      <c r="BI139" s="1237"/>
      <c r="BJ139" s="1237"/>
      <c r="BK139" s="1237"/>
      <c r="BL139" s="1237"/>
      <c r="BM139" s="1237"/>
      <c r="BN139" s="1237"/>
      <c r="BO139" s="1237"/>
      <c r="BP139" s="1237"/>
      <c r="BQ139" s="1237"/>
      <c r="BR139" s="1237"/>
      <c r="BS139" s="1237"/>
      <c r="BT139" s="1237"/>
      <c r="BU139" s="1237"/>
      <c r="BV139" s="1237"/>
      <c r="BW139" s="1237"/>
      <c r="BX139" s="1237"/>
      <c r="BY139" s="1237"/>
      <c r="BZ139" s="1237"/>
      <c r="CA139" s="1237"/>
      <c r="CB139" s="1237"/>
      <c r="CC139" s="1237"/>
      <c r="CD139" s="1237"/>
      <c r="CE139" s="1237"/>
      <c r="CF139" s="1237"/>
      <c r="CG139" s="1237"/>
      <c r="CH139" s="1237"/>
      <c r="CI139" s="1237"/>
      <c r="CJ139" s="1239">
        <f t="shared" si="17"/>
        <v>0</v>
      </c>
    </row>
    <row r="140" spans="4:88">
      <c r="D140" s="1223"/>
      <c r="E140" s="1223"/>
      <c r="F140" s="1229"/>
      <c r="G140" s="1223"/>
      <c r="H140" s="1223"/>
      <c r="I140" s="1223"/>
      <c r="J140" s="1223"/>
      <c r="K140" s="1223"/>
      <c r="L140" s="1228" t="e">
        <f t="shared" si="22"/>
        <v>#DIV/0!</v>
      </c>
      <c r="M140" s="1223"/>
      <c r="N140" s="1223"/>
      <c r="O140" s="1244"/>
      <c r="P140" s="1223"/>
      <c r="Q140" s="1223">
        <f t="shared" si="23"/>
        <v>0</v>
      </c>
      <c r="R140" s="1223"/>
      <c r="S140" s="1225">
        <f t="shared" si="19"/>
        <v>0</v>
      </c>
      <c r="T140" s="1240" t="e">
        <f t="shared" si="20"/>
        <v>#DIV/0!</v>
      </c>
      <c r="U140" s="250" t="e">
        <f t="shared" si="21"/>
        <v>#DIV/0!</v>
      </c>
      <c r="V140" s="1400"/>
      <c r="W140" s="1232"/>
      <c r="X140" s="1233"/>
      <c r="Y140" s="1233"/>
      <c r="Z140" s="1233"/>
      <c r="AA140" s="1233"/>
      <c r="AB140" s="1235"/>
      <c r="AC140" s="1233"/>
      <c r="AD140" s="1235"/>
      <c r="AE140" s="1235"/>
      <c r="AF140" s="1235"/>
      <c r="AG140" s="1233"/>
      <c r="AH140" s="1233"/>
      <c r="AI140" s="1233"/>
      <c r="AJ140" s="1233"/>
      <c r="AK140" s="1233"/>
      <c r="AL140" s="1234">
        <f t="shared" si="18"/>
        <v>0</v>
      </c>
      <c r="AM140" s="1400"/>
      <c r="AN140" s="1237"/>
      <c r="AO140" s="1237"/>
      <c r="AP140" s="1237"/>
      <c r="AQ140" s="1237"/>
      <c r="AR140" s="1237"/>
      <c r="AS140" s="1237"/>
      <c r="AT140" s="1237"/>
      <c r="AU140" s="1237"/>
      <c r="AV140" s="1237"/>
      <c r="AW140" s="1237"/>
      <c r="AX140" s="1237"/>
      <c r="AY140" s="1237"/>
      <c r="AZ140" s="1237"/>
      <c r="BA140" s="1237"/>
      <c r="BB140" s="1237"/>
      <c r="BC140" s="1237"/>
      <c r="BD140" s="1237"/>
      <c r="BE140" s="1237"/>
      <c r="BF140" s="1237"/>
      <c r="BG140" s="1237"/>
      <c r="BH140" s="1237"/>
      <c r="BI140" s="1237"/>
      <c r="BJ140" s="1237"/>
      <c r="BK140" s="1237"/>
      <c r="BL140" s="1237"/>
      <c r="BM140" s="1237"/>
      <c r="BN140" s="1237"/>
      <c r="BO140" s="1237"/>
      <c r="BP140" s="1237"/>
      <c r="BQ140" s="1237"/>
      <c r="BR140" s="1237"/>
      <c r="BS140" s="1237"/>
      <c r="BT140" s="1237"/>
      <c r="BU140" s="1237"/>
      <c r="BV140" s="1237"/>
      <c r="BW140" s="1237"/>
      <c r="BX140" s="1237"/>
      <c r="BY140" s="1237"/>
      <c r="BZ140" s="1237"/>
      <c r="CA140" s="1237"/>
      <c r="CB140" s="1237"/>
      <c r="CC140" s="1237"/>
      <c r="CD140" s="1237"/>
      <c r="CE140" s="1237"/>
      <c r="CF140" s="1237"/>
      <c r="CG140" s="1237"/>
      <c r="CH140" s="1237"/>
      <c r="CI140" s="1237"/>
      <c r="CJ140" s="1239">
        <f t="shared" si="17"/>
        <v>0</v>
      </c>
    </row>
    <row r="141" spans="4:88">
      <c r="D141" s="1223"/>
      <c r="E141" s="1223"/>
      <c r="F141" s="1229"/>
      <c r="G141" s="1223"/>
      <c r="H141" s="1223"/>
      <c r="I141" s="1223"/>
      <c r="J141" s="1223"/>
      <c r="K141" s="1223"/>
      <c r="L141" s="1228" t="e">
        <f t="shared" si="22"/>
        <v>#DIV/0!</v>
      </c>
      <c r="M141" s="1223"/>
      <c r="N141" s="1223"/>
      <c r="O141" s="1244"/>
      <c r="P141" s="1223"/>
      <c r="Q141" s="1223">
        <f t="shared" si="23"/>
        <v>0</v>
      </c>
      <c r="R141" s="1223"/>
      <c r="S141" s="1225">
        <f t="shared" si="19"/>
        <v>0</v>
      </c>
      <c r="T141" s="1240" t="e">
        <f t="shared" si="20"/>
        <v>#DIV/0!</v>
      </c>
      <c r="U141" s="250" t="e">
        <f t="shared" si="21"/>
        <v>#DIV/0!</v>
      </c>
      <c r="V141" s="1400"/>
      <c r="W141" s="1232"/>
      <c r="X141" s="1233"/>
      <c r="Y141" s="1233"/>
      <c r="Z141" s="1233"/>
      <c r="AA141" s="1233"/>
      <c r="AB141" s="1235"/>
      <c r="AC141" s="1233"/>
      <c r="AD141" s="1235"/>
      <c r="AE141" s="1235"/>
      <c r="AF141" s="1235"/>
      <c r="AG141" s="1233"/>
      <c r="AH141" s="1233"/>
      <c r="AI141" s="1233"/>
      <c r="AJ141" s="1233"/>
      <c r="AK141" s="1233"/>
      <c r="AL141" s="1234">
        <f t="shared" si="18"/>
        <v>0</v>
      </c>
      <c r="AM141" s="1400"/>
      <c r="AN141" s="1237"/>
      <c r="AO141" s="1237"/>
      <c r="AP141" s="1237"/>
      <c r="AQ141" s="1237"/>
      <c r="AR141" s="1237"/>
      <c r="AS141" s="1237"/>
      <c r="AT141" s="1237"/>
      <c r="AU141" s="1237"/>
      <c r="AV141" s="1237"/>
      <c r="AW141" s="1237"/>
      <c r="AX141" s="1237"/>
      <c r="AY141" s="1237"/>
      <c r="AZ141" s="1237"/>
      <c r="BA141" s="1237"/>
      <c r="BB141" s="1237"/>
      <c r="BC141" s="1237"/>
      <c r="BD141" s="1237"/>
      <c r="BE141" s="1237"/>
      <c r="BF141" s="1237"/>
      <c r="BG141" s="1237"/>
      <c r="BH141" s="1237"/>
      <c r="BI141" s="1237"/>
      <c r="BJ141" s="1237"/>
      <c r="BK141" s="1237"/>
      <c r="BL141" s="1237"/>
      <c r="BM141" s="1237"/>
      <c r="BN141" s="1237"/>
      <c r="BO141" s="1237"/>
      <c r="BP141" s="1237"/>
      <c r="BQ141" s="1237"/>
      <c r="BR141" s="1237"/>
      <c r="BS141" s="1237"/>
      <c r="BT141" s="1237"/>
      <c r="BU141" s="1237"/>
      <c r="BV141" s="1237"/>
      <c r="BW141" s="1237"/>
      <c r="BX141" s="1237"/>
      <c r="BY141" s="1237"/>
      <c r="BZ141" s="1237"/>
      <c r="CA141" s="1237"/>
      <c r="CB141" s="1237"/>
      <c r="CC141" s="1237"/>
      <c r="CD141" s="1237"/>
      <c r="CE141" s="1237"/>
      <c r="CF141" s="1237"/>
      <c r="CG141" s="1237"/>
      <c r="CH141" s="1237"/>
      <c r="CI141" s="1237"/>
      <c r="CJ141" s="1239">
        <f t="shared" si="17"/>
        <v>0</v>
      </c>
    </row>
    <row r="142" spans="4:88">
      <c r="D142" s="1223"/>
      <c r="E142" s="1223"/>
      <c r="F142" s="1229"/>
      <c r="G142" s="1223"/>
      <c r="H142" s="1223"/>
      <c r="I142" s="1223"/>
      <c r="J142" s="1223"/>
      <c r="K142" s="1223"/>
      <c r="L142" s="1228" t="e">
        <f t="shared" si="22"/>
        <v>#DIV/0!</v>
      </c>
      <c r="M142" s="1223"/>
      <c r="N142" s="1223"/>
      <c r="O142" s="1244"/>
      <c r="P142" s="1223"/>
      <c r="Q142" s="1223">
        <f t="shared" si="23"/>
        <v>0</v>
      </c>
      <c r="R142" s="1223"/>
      <c r="S142" s="1225">
        <f t="shared" si="19"/>
        <v>0</v>
      </c>
      <c r="T142" s="1240" t="e">
        <f t="shared" si="20"/>
        <v>#DIV/0!</v>
      </c>
      <c r="U142" s="250" t="e">
        <f t="shared" si="21"/>
        <v>#DIV/0!</v>
      </c>
      <c r="V142" s="1400"/>
      <c r="W142" s="1232"/>
      <c r="X142" s="1233"/>
      <c r="Y142" s="1233"/>
      <c r="Z142" s="1233"/>
      <c r="AA142" s="1233"/>
      <c r="AB142" s="1235"/>
      <c r="AC142" s="1233"/>
      <c r="AD142" s="1235"/>
      <c r="AE142" s="1235"/>
      <c r="AF142" s="1235"/>
      <c r="AG142" s="1233"/>
      <c r="AH142" s="1233"/>
      <c r="AI142" s="1233"/>
      <c r="AJ142" s="1233"/>
      <c r="AK142" s="1233"/>
      <c r="AL142" s="1234">
        <f t="shared" si="18"/>
        <v>0</v>
      </c>
      <c r="AM142" s="1400"/>
      <c r="AN142" s="1237"/>
      <c r="AO142" s="1237"/>
      <c r="AP142" s="1237"/>
      <c r="AQ142" s="1237"/>
      <c r="AR142" s="1237"/>
      <c r="AS142" s="1237"/>
      <c r="AT142" s="1237"/>
      <c r="AU142" s="1237"/>
      <c r="AV142" s="1237"/>
      <c r="AW142" s="1237"/>
      <c r="AX142" s="1237"/>
      <c r="AY142" s="1237"/>
      <c r="AZ142" s="1237"/>
      <c r="BA142" s="1237"/>
      <c r="BB142" s="1237"/>
      <c r="BC142" s="1237"/>
      <c r="BD142" s="1237"/>
      <c r="BE142" s="1237"/>
      <c r="BF142" s="1237"/>
      <c r="BG142" s="1237"/>
      <c r="BH142" s="1237"/>
      <c r="BI142" s="1237"/>
      <c r="BJ142" s="1237"/>
      <c r="BK142" s="1237"/>
      <c r="BL142" s="1237"/>
      <c r="BM142" s="1237"/>
      <c r="BN142" s="1237"/>
      <c r="BO142" s="1237"/>
      <c r="BP142" s="1237"/>
      <c r="BQ142" s="1237"/>
      <c r="BR142" s="1237"/>
      <c r="BS142" s="1237"/>
      <c r="BT142" s="1237"/>
      <c r="BU142" s="1237"/>
      <c r="BV142" s="1237"/>
      <c r="BW142" s="1237"/>
      <c r="BX142" s="1237"/>
      <c r="BY142" s="1237"/>
      <c r="BZ142" s="1237"/>
      <c r="CA142" s="1237"/>
      <c r="CB142" s="1237"/>
      <c r="CC142" s="1237"/>
      <c r="CD142" s="1237"/>
      <c r="CE142" s="1237"/>
      <c r="CF142" s="1237"/>
      <c r="CG142" s="1237"/>
      <c r="CH142" s="1237"/>
      <c r="CI142" s="1237"/>
      <c r="CJ142" s="1239">
        <f t="shared" si="17"/>
        <v>0</v>
      </c>
    </row>
    <row r="143" spans="4:88">
      <c r="D143" s="1223"/>
      <c r="E143" s="1223"/>
      <c r="F143" s="1229"/>
      <c r="G143" s="1223"/>
      <c r="H143" s="1223"/>
      <c r="I143" s="1223"/>
      <c r="J143" s="1223"/>
      <c r="K143" s="1223"/>
      <c r="L143" s="1228" t="e">
        <f t="shared" si="22"/>
        <v>#DIV/0!</v>
      </c>
      <c r="M143" s="1223"/>
      <c r="N143" s="1223"/>
      <c r="O143" s="1244"/>
      <c r="P143" s="1223"/>
      <c r="Q143" s="1223">
        <f t="shared" si="23"/>
        <v>0</v>
      </c>
      <c r="R143" s="1223"/>
      <c r="S143" s="1225">
        <f t="shared" si="19"/>
        <v>0</v>
      </c>
      <c r="T143" s="1240" t="e">
        <f t="shared" si="20"/>
        <v>#DIV/0!</v>
      </c>
      <c r="U143" s="250" t="e">
        <f t="shared" si="21"/>
        <v>#DIV/0!</v>
      </c>
      <c r="V143" s="1400"/>
      <c r="W143" s="1232"/>
      <c r="X143" s="1233"/>
      <c r="Y143" s="1233"/>
      <c r="Z143" s="1233"/>
      <c r="AA143" s="1233"/>
      <c r="AB143" s="1235"/>
      <c r="AC143" s="1233"/>
      <c r="AD143" s="1235"/>
      <c r="AE143" s="1235"/>
      <c r="AF143" s="1235"/>
      <c r="AG143" s="1233"/>
      <c r="AH143" s="1233"/>
      <c r="AI143" s="1233"/>
      <c r="AJ143" s="1233"/>
      <c r="AK143" s="1233"/>
      <c r="AL143" s="1234">
        <f t="shared" si="18"/>
        <v>0</v>
      </c>
      <c r="AM143" s="1400"/>
      <c r="AN143" s="1237"/>
      <c r="AO143" s="1237"/>
      <c r="AP143" s="1237"/>
      <c r="AQ143" s="1237"/>
      <c r="AR143" s="1237"/>
      <c r="AS143" s="1237"/>
      <c r="AT143" s="1237"/>
      <c r="AU143" s="1237"/>
      <c r="AV143" s="1237"/>
      <c r="AW143" s="1237"/>
      <c r="AX143" s="1237"/>
      <c r="AY143" s="1237"/>
      <c r="AZ143" s="1237"/>
      <c r="BA143" s="1237"/>
      <c r="BB143" s="1237"/>
      <c r="BC143" s="1237"/>
      <c r="BD143" s="1237"/>
      <c r="BE143" s="1237"/>
      <c r="BF143" s="1237"/>
      <c r="BG143" s="1237"/>
      <c r="BH143" s="1237"/>
      <c r="BI143" s="1237"/>
      <c r="BJ143" s="1237"/>
      <c r="BK143" s="1237"/>
      <c r="BL143" s="1237"/>
      <c r="BM143" s="1237"/>
      <c r="BN143" s="1237"/>
      <c r="BO143" s="1237"/>
      <c r="BP143" s="1237"/>
      <c r="BQ143" s="1237"/>
      <c r="BR143" s="1237"/>
      <c r="BS143" s="1237"/>
      <c r="BT143" s="1237"/>
      <c r="BU143" s="1237"/>
      <c r="BV143" s="1237"/>
      <c r="BW143" s="1237"/>
      <c r="BX143" s="1237"/>
      <c r="BY143" s="1237"/>
      <c r="BZ143" s="1237"/>
      <c r="CA143" s="1237"/>
      <c r="CB143" s="1237"/>
      <c r="CC143" s="1237"/>
      <c r="CD143" s="1237"/>
      <c r="CE143" s="1237"/>
      <c r="CF143" s="1237"/>
      <c r="CG143" s="1237"/>
      <c r="CH143" s="1237"/>
      <c r="CI143" s="1237"/>
      <c r="CJ143" s="1239">
        <f t="shared" si="17"/>
        <v>0</v>
      </c>
    </row>
    <row r="144" spans="4:88">
      <c r="D144" s="1223"/>
      <c r="E144" s="1223"/>
      <c r="F144" s="1229"/>
      <c r="G144" s="1223"/>
      <c r="H144" s="1223"/>
      <c r="I144" s="1223"/>
      <c r="J144" s="1223"/>
      <c r="K144" s="1223"/>
      <c r="L144" s="1228" t="e">
        <f t="shared" si="22"/>
        <v>#DIV/0!</v>
      </c>
      <c r="M144" s="1223"/>
      <c r="N144" s="1223"/>
      <c r="O144" s="1244"/>
      <c r="P144" s="1223"/>
      <c r="Q144" s="1223">
        <f t="shared" si="23"/>
        <v>0</v>
      </c>
      <c r="R144" s="1223"/>
      <c r="S144" s="1225">
        <f t="shared" si="19"/>
        <v>0</v>
      </c>
      <c r="T144" s="1240" t="e">
        <f t="shared" si="20"/>
        <v>#DIV/0!</v>
      </c>
      <c r="U144" s="250" t="e">
        <f t="shared" si="21"/>
        <v>#DIV/0!</v>
      </c>
      <c r="V144" s="1400"/>
      <c r="W144" s="1232"/>
      <c r="X144" s="1233"/>
      <c r="Y144" s="1233"/>
      <c r="Z144" s="1233"/>
      <c r="AA144" s="1233"/>
      <c r="AB144" s="1235"/>
      <c r="AC144" s="1233"/>
      <c r="AD144" s="1235"/>
      <c r="AE144" s="1235"/>
      <c r="AF144" s="1235"/>
      <c r="AG144" s="1233"/>
      <c r="AH144" s="1233"/>
      <c r="AI144" s="1233"/>
      <c r="AJ144" s="1233"/>
      <c r="AK144" s="1233"/>
      <c r="AL144" s="1234">
        <f t="shared" si="18"/>
        <v>0</v>
      </c>
      <c r="AM144" s="1400"/>
      <c r="AN144" s="1237"/>
      <c r="AO144" s="1237"/>
      <c r="AP144" s="1237"/>
      <c r="AQ144" s="1237"/>
      <c r="AR144" s="1237"/>
      <c r="AS144" s="1237"/>
      <c r="AT144" s="1237"/>
      <c r="AU144" s="1237"/>
      <c r="AV144" s="1237"/>
      <c r="AW144" s="1237"/>
      <c r="AX144" s="1237"/>
      <c r="AY144" s="1237"/>
      <c r="AZ144" s="1237"/>
      <c r="BA144" s="1237"/>
      <c r="BB144" s="1237"/>
      <c r="BC144" s="1237"/>
      <c r="BD144" s="1237"/>
      <c r="BE144" s="1237"/>
      <c r="BF144" s="1237"/>
      <c r="BG144" s="1237"/>
      <c r="BH144" s="1237"/>
      <c r="BI144" s="1237"/>
      <c r="BJ144" s="1237"/>
      <c r="BK144" s="1237"/>
      <c r="BL144" s="1237"/>
      <c r="BM144" s="1237"/>
      <c r="BN144" s="1237"/>
      <c r="BO144" s="1237"/>
      <c r="BP144" s="1237"/>
      <c r="BQ144" s="1237"/>
      <c r="BR144" s="1237"/>
      <c r="BS144" s="1237"/>
      <c r="BT144" s="1237"/>
      <c r="BU144" s="1237"/>
      <c r="BV144" s="1237"/>
      <c r="BW144" s="1237"/>
      <c r="BX144" s="1237"/>
      <c r="BY144" s="1237"/>
      <c r="BZ144" s="1237"/>
      <c r="CA144" s="1237"/>
      <c r="CB144" s="1237"/>
      <c r="CC144" s="1237"/>
      <c r="CD144" s="1237"/>
      <c r="CE144" s="1237"/>
      <c r="CF144" s="1237"/>
      <c r="CG144" s="1237"/>
      <c r="CH144" s="1237"/>
      <c r="CI144" s="1237"/>
      <c r="CJ144" s="1239">
        <f t="shared" si="17"/>
        <v>0</v>
      </c>
    </row>
    <row r="145" spans="4:88">
      <c r="D145" s="1223"/>
      <c r="E145" s="1223"/>
      <c r="F145" s="1229"/>
      <c r="G145" s="1223"/>
      <c r="H145" s="1223"/>
      <c r="I145" s="1223"/>
      <c r="J145" s="1223"/>
      <c r="K145" s="1223"/>
      <c r="L145" s="1228" t="e">
        <f t="shared" si="22"/>
        <v>#DIV/0!</v>
      </c>
      <c r="M145" s="1223"/>
      <c r="N145" s="1223"/>
      <c r="O145" s="1244"/>
      <c r="P145" s="1223"/>
      <c r="Q145" s="1223">
        <f t="shared" si="23"/>
        <v>0</v>
      </c>
      <c r="R145" s="1223"/>
      <c r="S145" s="1225">
        <f t="shared" si="19"/>
        <v>0</v>
      </c>
      <c r="T145" s="1240" t="e">
        <f t="shared" si="20"/>
        <v>#DIV/0!</v>
      </c>
      <c r="U145" s="250" t="e">
        <f t="shared" si="21"/>
        <v>#DIV/0!</v>
      </c>
      <c r="V145" s="1400"/>
      <c r="W145" s="1232"/>
      <c r="X145" s="1233"/>
      <c r="Y145" s="1233"/>
      <c r="Z145" s="1233"/>
      <c r="AA145" s="1233"/>
      <c r="AB145" s="1235"/>
      <c r="AC145" s="1233"/>
      <c r="AD145" s="1235"/>
      <c r="AE145" s="1235"/>
      <c r="AF145" s="1235"/>
      <c r="AG145" s="1233"/>
      <c r="AH145" s="1233"/>
      <c r="AI145" s="1233"/>
      <c r="AJ145" s="1233"/>
      <c r="AK145" s="1233"/>
      <c r="AL145" s="1234">
        <f t="shared" si="18"/>
        <v>0</v>
      </c>
      <c r="AM145" s="1400"/>
      <c r="AN145" s="1237"/>
      <c r="AO145" s="1237"/>
      <c r="AP145" s="1237"/>
      <c r="AQ145" s="1237"/>
      <c r="AR145" s="1237"/>
      <c r="AS145" s="1237"/>
      <c r="AT145" s="1237"/>
      <c r="AU145" s="1237"/>
      <c r="AV145" s="1237"/>
      <c r="AW145" s="1237"/>
      <c r="AX145" s="1237"/>
      <c r="AY145" s="1237"/>
      <c r="AZ145" s="1237"/>
      <c r="BA145" s="1237"/>
      <c r="BB145" s="1237"/>
      <c r="BC145" s="1237"/>
      <c r="BD145" s="1237"/>
      <c r="BE145" s="1237"/>
      <c r="BF145" s="1237"/>
      <c r="BG145" s="1237"/>
      <c r="BH145" s="1237"/>
      <c r="BI145" s="1237"/>
      <c r="BJ145" s="1237"/>
      <c r="BK145" s="1237"/>
      <c r="BL145" s="1237"/>
      <c r="BM145" s="1237"/>
      <c r="BN145" s="1237"/>
      <c r="BO145" s="1237"/>
      <c r="BP145" s="1237"/>
      <c r="BQ145" s="1237"/>
      <c r="BR145" s="1237"/>
      <c r="BS145" s="1237"/>
      <c r="BT145" s="1237"/>
      <c r="BU145" s="1237"/>
      <c r="BV145" s="1237"/>
      <c r="BW145" s="1237"/>
      <c r="BX145" s="1237"/>
      <c r="BY145" s="1237"/>
      <c r="BZ145" s="1237"/>
      <c r="CA145" s="1237"/>
      <c r="CB145" s="1237"/>
      <c r="CC145" s="1237"/>
      <c r="CD145" s="1237"/>
      <c r="CE145" s="1237"/>
      <c r="CF145" s="1237"/>
      <c r="CG145" s="1237"/>
      <c r="CH145" s="1237"/>
      <c r="CI145" s="1237"/>
      <c r="CJ145" s="1239">
        <f t="shared" si="17"/>
        <v>0</v>
      </c>
    </row>
    <row r="146" spans="4:88">
      <c r="D146" s="1223"/>
      <c r="E146" s="1223"/>
      <c r="F146" s="1229"/>
      <c r="G146" s="1223"/>
      <c r="H146" s="1223"/>
      <c r="I146" s="1223"/>
      <c r="J146" s="1223"/>
      <c r="K146" s="1223"/>
      <c r="L146" s="1228" t="e">
        <f t="shared" si="22"/>
        <v>#DIV/0!</v>
      </c>
      <c r="M146" s="1223"/>
      <c r="N146" s="1223"/>
      <c r="O146" s="1244"/>
      <c r="P146" s="1223"/>
      <c r="Q146" s="1223">
        <f t="shared" si="23"/>
        <v>0</v>
      </c>
      <c r="R146" s="1223"/>
      <c r="S146" s="1225">
        <f t="shared" si="19"/>
        <v>0</v>
      </c>
      <c r="T146" s="1240" t="e">
        <f t="shared" si="20"/>
        <v>#DIV/0!</v>
      </c>
      <c r="U146" s="250" t="e">
        <f t="shared" si="21"/>
        <v>#DIV/0!</v>
      </c>
      <c r="V146" s="1400"/>
      <c r="W146" s="1232"/>
      <c r="X146" s="1233"/>
      <c r="Y146" s="1233"/>
      <c r="Z146" s="1233"/>
      <c r="AA146" s="1233"/>
      <c r="AB146" s="1235"/>
      <c r="AC146" s="1233"/>
      <c r="AD146" s="1235"/>
      <c r="AE146" s="1235"/>
      <c r="AF146" s="1235"/>
      <c r="AG146" s="1233"/>
      <c r="AH146" s="1233"/>
      <c r="AI146" s="1233"/>
      <c r="AJ146" s="1233"/>
      <c r="AK146" s="1233"/>
      <c r="AL146" s="1234">
        <f t="shared" si="18"/>
        <v>0</v>
      </c>
      <c r="AM146" s="1400"/>
      <c r="AN146" s="1237"/>
      <c r="AO146" s="1237"/>
      <c r="AP146" s="1237"/>
      <c r="AQ146" s="1237"/>
      <c r="AR146" s="1237"/>
      <c r="AS146" s="1237"/>
      <c r="AT146" s="1237"/>
      <c r="AU146" s="1237"/>
      <c r="AV146" s="1237"/>
      <c r="AW146" s="1237"/>
      <c r="AX146" s="1237"/>
      <c r="AY146" s="1237"/>
      <c r="AZ146" s="1237"/>
      <c r="BA146" s="1237"/>
      <c r="BB146" s="1237"/>
      <c r="BC146" s="1237"/>
      <c r="BD146" s="1237"/>
      <c r="BE146" s="1237"/>
      <c r="BF146" s="1237"/>
      <c r="BG146" s="1237"/>
      <c r="BH146" s="1237"/>
      <c r="BI146" s="1237"/>
      <c r="BJ146" s="1237"/>
      <c r="BK146" s="1237"/>
      <c r="BL146" s="1237"/>
      <c r="BM146" s="1237"/>
      <c r="BN146" s="1237"/>
      <c r="BO146" s="1237"/>
      <c r="BP146" s="1237"/>
      <c r="BQ146" s="1237"/>
      <c r="BR146" s="1237"/>
      <c r="BS146" s="1237"/>
      <c r="BT146" s="1237"/>
      <c r="BU146" s="1237"/>
      <c r="BV146" s="1237"/>
      <c r="BW146" s="1237"/>
      <c r="BX146" s="1237"/>
      <c r="BY146" s="1237"/>
      <c r="BZ146" s="1237"/>
      <c r="CA146" s="1237"/>
      <c r="CB146" s="1237"/>
      <c r="CC146" s="1237"/>
      <c r="CD146" s="1237"/>
      <c r="CE146" s="1237"/>
      <c r="CF146" s="1237"/>
      <c r="CG146" s="1237"/>
      <c r="CH146" s="1237"/>
      <c r="CI146" s="1237"/>
      <c r="CJ146" s="1239">
        <f t="shared" si="17"/>
        <v>0</v>
      </c>
    </row>
    <row r="147" spans="4:88">
      <c r="D147" s="1223"/>
      <c r="E147" s="1223"/>
      <c r="F147" s="1229"/>
      <c r="G147" s="1223"/>
      <c r="H147" s="1223"/>
      <c r="I147" s="1223"/>
      <c r="J147" s="1223"/>
      <c r="K147" s="1223"/>
      <c r="L147" s="1228" t="e">
        <f t="shared" si="22"/>
        <v>#DIV/0!</v>
      </c>
      <c r="M147" s="1223"/>
      <c r="N147" s="1223"/>
      <c r="O147" s="1244"/>
      <c r="P147" s="1223"/>
      <c r="Q147" s="1223">
        <f t="shared" si="23"/>
        <v>0</v>
      </c>
      <c r="R147" s="1223"/>
      <c r="S147" s="1225">
        <f t="shared" si="19"/>
        <v>0</v>
      </c>
      <c r="T147" s="1240" t="e">
        <f t="shared" si="20"/>
        <v>#DIV/0!</v>
      </c>
      <c r="U147" s="250" t="e">
        <f t="shared" si="21"/>
        <v>#DIV/0!</v>
      </c>
      <c r="V147" s="1400"/>
      <c r="W147" s="1232"/>
      <c r="X147" s="1233"/>
      <c r="Y147" s="1233"/>
      <c r="Z147" s="1233"/>
      <c r="AA147" s="1233"/>
      <c r="AB147" s="1235"/>
      <c r="AC147" s="1233"/>
      <c r="AD147" s="1235"/>
      <c r="AE147" s="1235"/>
      <c r="AF147" s="1235"/>
      <c r="AG147" s="1233"/>
      <c r="AH147" s="1233"/>
      <c r="AI147" s="1233"/>
      <c r="AJ147" s="1233"/>
      <c r="AK147" s="1233"/>
      <c r="AL147" s="1234">
        <f t="shared" si="18"/>
        <v>0</v>
      </c>
      <c r="AM147" s="1400"/>
      <c r="AN147" s="1237"/>
      <c r="AO147" s="1237"/>
      <c r="AP147" s="1237"/>
      <c r="AQ147" s="1237"/>
      <c r="AR147" s="1237"/>
      <c r="AS147" s="1237"/>
      <c r="AT147" s="1237"/>
      <c r="AU147" s="1237"/>
      <c r="AV147" s="1237"/>
      <c r="AW147" s="1237"/>
      <c r="AX147" s="1237"/>
      <c r="AY147" s="1237"/>
      <c r="AZ147" s="1237"/>
      <c r="BA147" s="1237"/>
      <c r="BB147" s="1237"/>
      <c r="BC147" s="1237"/>
      <c r="BD147" s="1237"/>
      <c r="BE147" s="1237"/>
      <c r="BF147" s="1237"/>
      <c r="BG147" s="1237"/>
      <c r="BH147" s="1237"/>
      <c r="BI147" s="1237"/>
      <c r="BJ147" s="1237"/>
      <c r="BK147" s="1237"/>
      <c r="BL147" s="1237"/>
      <c r="BM147" s="1237"/>
      <c r="BN147" s="1237"/>
      <c r="BO147" s="1237"/>
      <c r="BP147" s="1237"/>
      <c r="BQ147" s="1237"/>
      <c r="BR147" s="1237"/>
      <c r="BS147" s="1237"/>
      <c r="BT147" s="1237"/>
      <c r="BU147" s="1237"/>
      <c r="BV147" s="1237"/>
      <c r="BW147" s="1237"/>
      <c r="BX147" s="1237"/>
      <c r="BY147" s="1237"/>
      <c r="BZ147" s="1237"/>
      <c r="CA147" s="1237"/>
      <c r="CB147" s="1237"/>
      <c r="CC147" s="1237"/>
      <c r="CD147" s="1237"/>
      <c r="CE147" s="1237"/>
      <c r="CF147" s="1237"/>
      <c r="CG147" s="1237"/>
      <c r="CH147" s="1237"/>
      <c r="CI147" s="1237"/>
      <c r="CJ147" s="1239">
        <f t="shared" si="17"/>
        <v>0</v>
      </c>
    </row>
    <row r="148" spans="4:88">
      <c r="D148" s="1223"/>
      <c r="E148" s="1223"/>
      <c r="F148" s="1229"/>
      <c r="G148" s="1223"/>
      <c r="H148" s="1223"/>
      <c r="I148" s="1223"/>
      <c r="J148" s="1223"/>
      <c r="K148" s="1223"/>
      <c r="L148" s="1228" t="e">
        <f t="shared" si="22"/>
        <v>#DIV/0!</v>
      </c>
      <c r="M148" s="1223"/>
      <c r="N148" s="1223"/>
      <c r="O148" s="1244"/>
      <c r="P148" s="1223"/>
      <c r="Q148" s="1223">
        <f t="shared" si="23"/>
        <v>0</v>
      </c>
      <c r="R148" s="1223"/>
      <c r="S148" s="1225">
        <f t="shared" si="19"/>
        <v>0</v>
      </c>
      <c r="T148" s="1240" t="e">
        <f t="shared" si="20"/>
        <v>#DIV/0!</v>
      </c>
      <c r="U148" s="250" t="e">
        <f t="shared" si="21"/>
        <v>#DIV/0!</v>
      </c>
      <c r="V148" s="1400"/>
      <c r="W148" s="1232"/>
      <c r="X148" s="1233"/>
      <c r="Y148" s="1233"/>
      <c r="Z148" s="1233"/>
      <c r="AA148" s="1233"/>
      <c r="AB148" s="1235"/>
      <c r="AC148" s="1233"/>
      <c r="AD148" s="1235"/>
      <c r="AE148" s="1235"/>
      <c r="AF148" s="1235"/>
      <c r="AG148" s="1233"/>
      <c r="AH148" s="1233"/>
      <c r="AI148" s="1233"/>
      <c r="AJ148" s="1233"/>
      <c r="AK148" s="1233"/>
      <c r="AL148" s="1234">
        <f t="shared" si="18"/>
        <v>0</v>
      </c>
      <c r="AM148" s="1400"/>
      <c r="AN148" s="1237"/>
      <c r="AO148" s="1237"/>
      <c r="AP148" s="1237"/>
      <c r="AQ148" s="1237"/>
      <c r="AR148" s="1237"/>
      <c r="AS148" s="1237"/>
      <c r="AT148" s="1237"/>
      <c r="AU148" s="1237"/>
      <c r="AV148" s="1237"/>
      <c r="AW148" s="1237"/>
      <c r="AX148" s="1237"/>
      <c r="AY148" s="1237"/>
      <c r="AZ148" s="1237"/>
      <c r="BA148" s="1237"/>
      <c r="BB148" s="1237"/>
      <c r="BC148" s="1237"/>
      <c r="BD148" s="1237"/>
      <c r="BE148" s="1237"/>
      <c r="BF148" s="1237"/>
      <c r="BG148" s="1237"/>
      <c r="BH148" s="1237"/>
      <c r="BI148" s="1237"/>
      <c r="BJ148" s="1237"/>
      <c r="BK148" s="1237"/>
      <c r="BL148" s="1237"/>
      <c r="BM148" s="1237"/>
      <c r="BN148" s="1237"/>
      <c r="BO148" s="1237"/>
      <c r="BP148" s="1237"/>
      <c r="BQ148" s="1237"/>
      <c r="BR148" s="1237"/>
      <c r="BS148" s="1237"/>
      <c r="BT148" s="1237"/>
      <c r="BU148" s="1237"/>
      <c r="BV148" s="1237"/>
      <c r="BW148" s="1237"/>
      <c r="BX148" s="1237"/>
      <c r="BY148" s="1237"/>
      <c r="BZ148" s="1237"/>
      <c r="CA148" s="1237"/>
      <c r="CB148" s="1237"/>
      <c r="CC148" s="1237"/>
      <c r="CD148" s="1237"/>
      <c r="CE148" s="1237"/>
      <c r="CF148" s="1237"/>
      <c r="CG148" s="1237"/>
      <c r="CH148" s="1237"/>
      <c r="CI148" s="1237"/>
      <c r="CJ148" s="1239">
        <f t="shared" si="17"/>
        <v>0</v>
      </c>
    </row>
    <row r="149" spans="4:88">
      <c r="D149" s="1223"/>
      <c r="E149" s="1223"/>
      <c r="F149" s="1229"/>
      <c r="G149" s="1223"/>
      <c r="H149" s="1223"/>
      <c r="I149" s="1223"/>
      <c r="J149" s="1223"/>
      <c r="K149" s="1223"/>
      <c r="L149" s="1228" t="e">
        <f t="shared" si="22"/>
        <v>#DIV/0!</v>
      </c>
      <c r="M149" s="1223"/>
      <c r="N149" s="1223"/>
      <c r="O149" s="1244"/>
      <c r="P149" s="1223"/>
      <c r="Q149" s="1223">
        <f t="shared" si="23"/>
        <v>0</v>
      </c>
      <c r="R149" s="1223"/>
      <c r="S149" s="1225">
        <f t="shared" si="19"/>
        <v>0</v>
      </c>
      <c r="T149" s="1240" t="e">
        <f t="shared" si="20"/>
        <v>#DIV/0!</v>
      </c>
      <c r="U149" s="250" t="e">
        <f t="shared" si="21"/>
        <v>#DIV/0!</v>
      </c>
      <c r="V149" s="1400"/>
      <c r="W149" s="1232"/>
      <c r="X149" s="1233"/>
      <c r="Y149" s="1233"/>
      <c r="Z149" s="1233"/>
      <c r="AA149" s="1233"/>
      <c r="AB149" s="1235"/>
      <c r="AC149" s="1233"/>
      <c r="AD149" s="1235"/>
      <c r="AE149" s="1235"/>
      <c r="AF149" s="1235"/>
      <c r="AG149" s="1233"/>
      <c r="AH149" s="1233"/>
      <c r="AI149" s="1233"/>
      <c r="AJ149" s="1233"/>
      <c r="AK149" s="1233"/>
      <c r="AL149" s="1234">
        <f t="shared" si="18"/>
        <v>0</v>
      </c>
      <c r="AM149" s="1400"/>
      <c r="AN149" s="1237"/>
      <c r="AO149" s="1237"/>
      <c r="AP149" s="1237"/>
      <c r="AQ149" s="1237"/>
      <c r="AR149" s="1237"/>
      <c r="AS149" s="1237"/>
      <c r="AT149" s="1237"/>
      <c r="AU149" s="1237"/>
      <c r="AV149" s="1237"/>
      <c r="AW149" s="1237"/>
      <c r="AX149" s="1237"/>
      <c r="AY149" s="1237"/>
      <c r="AZ149" s="1237"/>
      <c r="BA149" s="1237"/>
      <c r="BB149" s="1237"/>
      <c r="BC149" s="1237"/>
      <c r="BD149" s="1237"/>
      <c r="BE149" s="1237"/>
      <c r="BF149" s="1237"/>
      <c r="BG149" s="1237"/>
      <c r="BH149" s="1237"/>
      <c r="BI149" s="1237"/>
      <c r="BJ149" s="1237"/>
      <c r="BK149" s="1237"/>
      <c r="BL149" s="1237"/>
      <c r="BM149" s="1237"/>
      <c r="BN149" s="1237"/>
      <c r="BO149" s="1237"/>
      <c r="BP149" s="1237"/>
      <c r="BQ149" s="1237"/>
      <c r="BR149" s="1237"/>
      <c r="BS149" s="1237"/>
      <c r="BT149" s="1237"/>
      <c r="BU149" s="1237"/>
      <c r="BV149" s="1237"/>
      <c r="BW149" s="1237"/>
      <c r="BX149" s="1237"/>
      <c r="BY149" s="1237"/>
      <c r="BZ149" s="1237"/>
      <c r="CA149" s="1237"/>
      <c r="CB149" s="1237"/>
      <c r="CC149" s="1237"/>
      <c r="CD149" s="1237"/>
      <c r="CE149" s="1237"/>
      <c r="CF149" s="1237"/>
      <c r="CG149" s="1237"/>
      <c r="CH149" s="1237"/>
      <c r="CI149" s="1237"/>
      <c r="CJ149" s="1239">
        <f t="shared" si="17"/>
        <v>0</v>
      </c>
    </row>
    <row r="150" spans="4:88">
      <c r="D150" s="1223"/>
      <c r="E150" s="1223"/>
      <c r="F150" s="1229"/>
      <c r="G150" s="1223"/>
      <c r="H150" s="1223"/>
      <c r="I150" s="1223"/>
      <c r="J150" s="1223"/>
      <c r="K150" s="1223"/>
      <c r="L150" s="1228" t="e">
        <f t="shared" si="22"/>
        <v>#DIV/0!</v>
      </c>
      <c r="M150" s="1223"/>
      <c r="N150" s="1223"/>
      <c r="O150" s="1244"/>
      <c r="P150" s="1223"/>
      <c r="Q150" s="1223">
        <f t="shared" si="23"/>
        <v>0</v>
      </c>
      <c r="R150" s="1223"/>
      <c r="S150" s="1225">
        <f t="shared" si="19"/>
        <v>0</v>
      </c>
      <c r="T150" s="1240" t="e">
        <f t="shared" si="20"/>
        <v>#DIV/0!</v>
      </c>
      <c r="U150" s="250" t="e">
        <f t="shared" si="21"/>
        <v>#DIV/0!</v>
      </c>
      <c r="V150" s="1400"/>
      <c r="W150" s="1232"/>
      <c r="X150" s="1233"/>
      <c r="Y150" s="1233"/>
      <c r="Z150" s="1233"/>
      <c r="AA150" s="1233"/>
      <c r="AB150" s="1235"/>
      <c r="AC150" s="1233"/>
      <c r="AD150" s="1235"/>
      <c r="AE150" s="1235"/>
      <c r="AF150" s="1235"/>
      <c r="AG150" s="1233"/>
      <c r="AH150" s="1233"/>
      <c r="AI150" s="1233"/>
      <c r="AJ150" s="1233"/>
      <c r="AK150" s="1233"/>
      <c r="AL150" s="1234">
        <f t="shared" si="18"/>
        <v>0</v>
      </c>
      <c r="AM150" s="1400"/>
      <c r="AN150" s="1237"/>
      <c r="AO150" s="1237"/>
      <c r="AP150" s="1237"/>
      <c r="AQ150" s="1237"/>
      <c r="AR150" s="1237"/>
      <c r="AS150" s="1237"/>
      <c r="AT150" s="1237"/>
      <c r="AU150" s="1237"/>
      <c r="AV150" s="1237"/>
      <c r="AW150" s="1237"/>
      <c r="AX150" s="1237"/>
      <c r="AY150" s="1237"/>
      <c r="AZ150" s="1237"/>
      <c r="BA150" s="1237"/>
      <c r="BB150" s="1237"/>
      <c r="BC150" s="1237"/>
      <c r="BD150" s="1237"/>
      <c r="BE150" s="1237"/>
      <c r="BF150" s="1237"/>
      <c r="BG150" s="1237"/>
      <c r="BH150" s="1237"/>
      <c r="BI150" s="1237"/>
      <c r="BJ150" s="1237"/>
      <c r="BK150" s="1237"/>
      <c r="BL150" s="1237"/>
      <c r="BM150" s="1237"/>
      <c r="BN150" s="1237"/>
      <c r="BO150" s="1237"/>
      <c r="BP150" s="1237"/>
      <c r="BQ150" s="1237"/>
      <c r="BR150" s="1237"/>
      <c r="BS150" s="1237"/>
      <c r="BT150" s="1237"/>
      <c r="BU150" s="1237"/>
      <c r="BV150" s="1237"/>
      <c r="BW150" s="1237"/>
      <c r="BX150" s="1237"/>
      <c r="BY150" s="1237"/>
      <c r="BZ150" s="1237"/>
      <c r="CA150" s="1237"/>
      <c r="CB150" s="1237"/>
      <c r="CC150" s="1237"/>
      <c r="CD150" s="1237"/>
      <c r="CE150" s="1237"/>
      <c r="CF150" s="1237"/>
      <c r="CG150" s="1237"/>
      <c r="CH150" s="1237"/>
      <c r="CI150" s="1237"/>
      <c r="CJ150" s="1239">
        <f t="shared" si="17"/>
        <v>0</v>
      </c>
    </row>
    <row r="151" spans="4:88">
      <c r="D151" s="1223"/>
      <c r="E151" s="1223"/>
      <c r="F151" s="1229"/>
      <c r="G151" s="1223"/>
      <c r="H151" s="1223"/>
      <c r="I151" s="1223"/>
      <c r="J151" s="1223"/>
      <c r="K151" s="1223"/>
      <c r="L151" s="1228" t="e">
        <f t="shared" si="22"/>
        <v>#DIV/0!</v>
      </c>
      <c r="M151" s="1223"/>
      <c r="N151" s="1223"/>
      <c r="O151" s="1244"/>
      <c r="P151" s="1223"/>
      <c r="Q151" s="1223">
        <f t="shared" si="23"/>
        <v>0</v>
      </c>
      <c r="R151" s="1223"/>
      <c r="S151" s="1225">
        <f t="shared" si="19"/>
        <v>0</v>
      </c>
      <c r="T151" s="1240" t="e">
        <f t="shared" si="20"/>
        <v>#DIV/0!</v>
      </c>
      <c r="U151" s="250" t="e">
        <f t="shared" si="21"/>
        <v>#DIV/0!</v>
      </c>
      <c r="V151" s="1400"/>
      <c r="W151" s="1232"/>
      <c r="X151" s="1233"/>
      <c r="Y151" s="1233"/>
      <c r="Z151" s="1233"/>
      <c r="AA151" s="1233"/>
      <c r="AB151" s="1235"/>
      <c r="AC151" s="1233"/>
      <c r="AD151" s="1235"/>
      <c r="AE151" s="1235"/>
      <c r="AF151" s="1235"/>
      <c r="AG151" s="1233"/>
      <c r="AH151" s="1233"/>
      <c r="AI151" s="1233"/>
      <c r="AJ151" s="1233"/>
      <c r="AK151" s="1233"/>
      <c r="AL151" s="1234">
        <f t="shared" si="18"/>
        <v>0</v>
      </c>
      <c r="AM151" s="1400"/>
      <c r="AN151" s="1237"/>
      <c r="AO151" s="1237"/>
      <c r="AP151" s="1237"/>
      <c r="AQ151" s="1237"/>
      <c r="AR151" s="1237"/>
      <c r="AS151" s="1237"/>
      <c r="AT151" s="1237"/>
      <c r="AU151" s="1237"/>
      <c r="AV151" s="1237"/>
      <c r="AW151" s="1237"/>
      <c r="AX151" s="1237"/>
      <c r="AY151" s="1237"/>
      <c r="AZ151" s="1237"/>
      <c r="BA151" s="1237"/>
      <c r="BB151" s="1237"/>
      <c r="BC151" s="1237"/>
      <c r="BD151" s="1237"/>
      <c r="BE151" s="1237"/>
      <c r="BF151" s="1237"/>
      <c r="BG151" s="1237"/>
      <c r="BH151" s="1237"/>
      <c r="BI151" s="1237"/>
      <c r="BJ151" s="1237"/>
      <c r="BK151" s="1237"/>
      <c r="BL151" s="1237"/>
      <c r="BM151" s="1237"/>
      <c r="BN151" s="1237"/>
      <c r="BO151" s="1237"/>
      <c r="BP151" s="1237"/>
      <c r="BQ151" s="1237"/>
      <c r="BR151" s="1237"/>
      <c r="BS151" s="1237"/>
      <c r="BT151" s="1237"/>
      <c r="BU151" s="1237"/>
      <c r="BV151" s="1237"/>
      <c r="BW151" s="1237"/>
      <c r="BX151" s="1237"/>
      <c r="BY151" s="1237"/>
      <c r="BZ151" s="1237"/>
      <c r="CA151" s="1237"/>
      <c r="CB151" s="1237"/>
      <c r="CC151" s="1237"/>
      <c r="CD151" s="1237"/>
      <c r="CE151" s="1237"/>
      <c r="CF151" s="1237"/>
      <c r="CG151" s="1237"/>
      <c r="CH151" s="1237"/>
      <c r="CI151" s="1237"/>
      <c r="CJ151" s="1239">
        <f t="shared" si="17"/>
        <v>0</v>
      </c>
    </row>
    <row r="152" spans="4:88">
      <c r="D152" s="1223"/>
      <c r="E152" s="1223"/>
      <c r="F152" s="1229"/>
      <c r="G152" s="1223"/>
      <c r="H152" s="1223"/>
      <c r="I152" s="1223"/>
      <c r="J152" s="1223"/>
      <c r="K152" s="1223"/>
      <c r="L152" s="1228" t="e">
        <f t="shared" si="22"/>
        <v>#DIV/0!</v>
      </c>
      <c r="M152" s="1223"/>
      <c r="N152" s="1223"/>
      <c r="O152" s="1244"/>
      <c r="P152" s="1223"/>
      <c r="Q152" s="1223">
        <f t="shared" si="23"/>
        <v>0</v>
      </c>
      <c r="R152" s="1223"/>
      <c r="S152" s="1225">
        <f t="shared" si="19"/>
        <v>0</v>
      </c>
      <c r="T152" s="1240" t="e">
        <f t="shared" si="20"/>
        <v>#DIV/0!</v>
      </c>
      <c r="U152" s="250" t="e">
        <f t="shared" si="21"/>
        <v>#DIV/0!</v>
      </c>
      <c r="V152" s="1400"/>
      <c r="W152" s="1232"/>
      <c r="X152" s="1233"/>
      <c r="Y152" s="1233"/>
      <c r="Z152" s="1233"/>
      <c r="AA152" s="1233"/>
      <c r="AB152" s="1235"/>
      <c r="AC152" s="1233"/>
      <c r="AD152" s="1235"/>
      <c r="AE152" s="1235"/>
      <c r="AF152" s="1235"/>
      <c r="AG152" s="1233"/>
      <c r="AH152" s="1233"/>
      <c r="AI152" s="1233"/>
      <c r="AJ152" s="1233"/>
      <c r="AK152" s="1233"/>
      <c r="AL152" s="1234">
        <f t="shared" si="18"/>
        <v>0</v>
      </c>
      <c r="AM152" s="1400"/>
      <c r="AN152" s="1237"/>
      <c r="AO152" s="1237"/>
      <c r="AP152" s="1237"/>
      <c r="AQ152" s="1237"/>
      <c r="AR152" s="1237"/>
      <c r="AS152" s="1237"/>
      <c r="AT152" s="1237"/>
      <c r="AU152" s="1237"/>
      <c r="AV152" s="1237"/>
      <c r="AW152" s="1237"/>
      <c r="AX152" s="1237"/>
      <c r="AY152" s="1237"/>
      <c r="AZ152" s="1237"/>
      <c r="BA152" s="1237"/>
      <c r="BB152" s="1237"/>
      <c r="BC152" s="1237"/>
      <c r="BD152" s="1237"/>
      <c r="BE152" s="1237"/>
      <c r="BF152" s="1237"/>
      <c r="BG152" s="1237"/>
      <c r="BH152" s="1237"/>
      <c r="BI152" s="1237"/>
      <c r="BJ152" s="1237"/>
      <c r="BK152" s="1237"/>
      <c r="BL152" s="1237"/>
      <c r="BM152" s="1237"/>
      <c r="BN152" s="1237"/>
      <c r="BO152" s="1237"/>
      <c r="BP152" s="1237"/>
      <c r="BQ152" s="1237"/>
      <c r="BR152" s="1237"/>
      <c r="BS152" s="1237"/>
      <c r="BT152" s="1237"/>
      <c r="BU152" s="1237"/>
      <c r="BV152" s="1237"/>
      <c r="BW152" s="1237"/>
      <c r="BX152" s="1237"/>
      <c r="BY152" s="1237"/>
      <c r="BZ152" s="1237"/>
      <c r="CA152" s="1237"/>
      <c r="CB152" s="1237"/>
      <c r="CC152" s="1237"/>
      <c r="CD152" s="1237"/>
      <c r="CE152" s="1237"/>
      <c r="CF152" s="1237"/>
      <c r="CG152" s="1237"/>
      <c r="CH152" s="1237"/>
      <c r="CI152" s="1237"/>
      <c r="CJ152" s="1239">
        <f t="shared" si="17"/>
        <v>0</v>
      </c>
    </row>
    <row r="153" spans="4:88">
      <c r="D153" s="1223"/>
      <c r="E153" s="1223"/>
      <c r="F153" s="1229"/>
      <c r="G153" s="1223"/>
      <c r="H153" s="1223"/>
      <c r="I153" s="1223"/>
      <c r="J153" s="1223"/>
      <c r="K153" s="1223"/>
      <c r="L153" s="1228" t="e">
        <f t="shared" si="22"/>
        <v>#DIV/0!</v>
      </c>
      <c r="M153" s="1223"/>
      <c r="N153" s="1223"/>
      <c r="O153" s="1244"/>
      <c r="P153" s="1223"/>
      <c r="Q153" s="1223">
        <f t="shared" si="23"/>
        <v>0</v>
      </c>
      <c r="R153" s="1223"/>
      <c r="S153" s="1225">
        <f t="shared" si="19"/>
        <v>0</v>
      </c>
      <c r="T153" s="1240" t="e">
        <f t="shared" si="20"/>
        <v>#DIV/0!</v>
      </c>
      <c r="U153" s="250" t="e">
        <f t="shared" si="21"/>
        <v>#DIV/0!</v>
      </c>
      <c r="V153" s="1400"/>
      <c r="W153" s="1232"/>
      <c r="X153" s="1233"/>
      <c r="Y153" s="1233"/>
      <c r="Z153" s="1233"/>
      <c r="AA153" s="1233"/>
      <c r="AB153" s="1235"/>
      <c r="AC153" s="1233"/>
      <c r="AD153" s="1235"/>
      <c r="AE153" s="1235"/>
      <c r="AF153" s="1235"/>
      <c r="AG153" s="1233"/>
      <c r="AH153" s="1233"/>
      <c r="AI153" s="1233"/>
      <c r="AJ153" s="1233"/>
      <c r="AK153" s="1233"/>
      <c r="AL153" s="1234">
        <f t="shared" si="18"/>
        <v>0</v>
      </c>
      <c r="AM153" s="1400"/>
      <c r="AN153" s="1237"/>
      <c r="AO153" s="1237"/>
      <c r="AP153" s="1237"/>
      <c r="AQ153" s="1237"/>
      <c r="AR153" s="1237"/>
      <c r="AS153" s="1237"/>
      <c r="AT153" s="1237"/>
      <c r="AU153" s="1237"/>
      <c r="AV153" s="1237"/>
      <c r="AW153" s="1237"/>
      <c r="AX153" s="1237"/>
      <c r="AY153" s="1237"/>
      <c r="AZ153" s="1237"/>
      <c r="BA153" s="1237"/>
      <c r="BB153" s="1237"/>
      <c r="BC153" s="1237"/>
      <c r="BD153" s="1237"/>
      <c r="BE153" s="1237"/>
      <c r="BF153" s="1237"/>
      <c r="BG153" s="1237"/>
      <c r="BH153" s="1237"/>
      <c r="BI153" s="1237"/>
      <c r="BJ153" s="1237"/>
      <c r="BK153" s="1237"/>
      <c r="BL153" s="1237"/>
      <c r="BM153" s="1237"/>
      <c r="BN153" s="1237"/>
      <c r="BO153" s="1237"/>
      <c r="BP153" s="1237"/>
      <c r="BQ153" s="1237"/>
      <c r="BR153" s="1237"/>
      <c r="BS153" s="1237"/>
      <c r="BT153" s="1237"/>
      <c r="BU153" s="1237"/>
      <c r="BV153" s="1237"/>
      <c r="BW153" s="1237"/>
      <c r="BX153" s="1237"/>
      <c r="BY153" s="1237"/>
      <c r="BZ153" s="1237"/>
      <c r="CA153" s="1237"/>
      <c r="CB153" s="1237"/>
      <c r="CC153" s="1237"/>
      <c r="CD153" s="1237"/>
      <c r="CE153" s="1237"/>
      <c r="CF153" s="1237"/>
      <c r="CG153" s="1237"/>
      <c r="CH153" s="1237"/>
      <c r="CI153" s="1237"/>
      <c r="CJ153" s="1239">
        <f t="shared" si="17"/>
        <v>0</v>
      </c>
    </row>
    <row r="154" spans="4:88">
      <c r="D154" s="1223"/>
      <c r="E154" s="1223"/>
      <c r="F154" s="1229"/>
      <c r="G154" s="1223"/>
      <c r="H154" s="1223"/>
      <c r="I154" s="1223"/>
      <c r="J154" s="1223"/>
      <c r="K154" s="1223"/>
      <c r="L154" s="1228" t="e">
        <f t="shared" si="22"/>
        <v>#DIV/0!</v>
      </c>
      <c r="M154" s="1223"/>
      <c r="N154" s="1223"/>
      <c r="O154" s="1244"/>
      <c r="P154" s="1223"/>
      <c r="Q154" s="1223">
        <f t="shared" si="23"/>
        <v>0</v>
      </c>
      <c r="R154" s="1223"/>
      <c r="S154" s="1225">
        <f t="shared" si="19"/>
        <v>0</v>
      </c>
      <c r="T154" s="1240" t="e">
        <f t="shared" si="20"/>
        <v>#DIV/0!</v>
      </c>
      <c r="U154" s="250" t="e">
        <f t="shared" si="21"/>
        <v>#DIV/0!</v>
      </c>
      <c r="V154" s="1400"/>
      <c r="W154" s="1232"/>
      <c r="X154" s="1233"/>
      <c r="Y154" s="1233"/>
      <c r="Z154" s="1233"/>
      <c r="AA154" s="1233"/>
      <c r="AB154" s="1235"/>
      <c r="AC154" s="1233"/>
      <c r="AD154" s="1235"/>
      <c r="AE154" s="1235"/>
      <c r="AF154" s="1235"/>
      <c r="AG154" s="1233"/>
      <c r="AH154" s="1233"/>
      <c r="AI154" s="1233"/>
      <c r="AJ154" s="1233"/>
      <c r="AK154" s="1233"/>
      <c r="AL154" s="1234">
        <f t="shared" si="18"/>
        <v>0</v>
      </c>
      <c r="AM154" s="1400"/>
      <c r="AN154" s="1237"/>
      <c r="AO154" s="1237"/>
      <c r="AP154" s="1237"/>
      <c r="AQ154" s="1237"/>
      <c r="AR154" s="1237"/>
      <c r="AS154" s="1237"/>
      <c r="AT154" s="1237"/>
      <c r="AU154" s="1237"/>
      <c r="AV154" s="1237"/>
      <c r="AW154" s="1237"/>
      <c r="AX154" s="1237"/>
      <c r="AY154" s="1237"/>
      <c r="AZ154" s="1237"/>
      <c r="BA154" s="1237"/>
      <c r="BB154" s="1237"/>
      <c r="BC154" s="1237"/>
      <c r="BD154" s="1237"/>
      <c r="BE154" s="1237"/>
      <c r="BF154" s="1237"/>
      <c r="BG154" s="1237"/>
      <c r="BH154" s="1237"/>
      <c r="BI154" s="1237"/>
      <c r="BJ154" s="1237"/>
      <c r="BK154" s="1237"/>
      <c r="BL154" s="1237"/>
      <c r="BM154" s="1237"/>
      <c r="BN154" s="1237"/>
      <c r="BO154" s="1237"/>
      <c r="BP154" s="1237"/>
      <c r="BQ154" s="1237"/>
      <c r="BR154" s="1237"/>
      <c r="BS154" s="1237"/>
      <c r="BT154" s="1237"/>
      <c r="BU154" s="1237"/>
      <c r="BV154" s="1237"/>
      <c r="BW154" s="1237"/>
      <c r="BX154" s="1237"/>
      <c r="BY154" s="1237"/>
      <c r="BZ154" s="1237"/>
      <c r="CA154" s="1237"/>
      <c r="CB154" s="1237"/>
      <c r="CC154" s="1237"/>
      <c r="CD154" s="1237"/>
      <c r="CE154" s="1237"/>
      <c r="CF154" s="1237"/>
      <c r="CG154" s="1237"/>
      <c r="CH154" s="1237"/>
      <c r="CI154" s="1237"/>
      <c r="CJ154" s="1239">
        <f t="shared" si="17"/>
        <v>0</v>
      </c>
    </row>
    <row r="155" spans="4:88">
      <c r="D155" s="1223"/>
      <c r="E155" s="1223"/>
      <c r="F155" s="1229"/>
      <c r="G155" s="1223"/>
      <c r="H155" s="1223"/>
      <c r="I155" s="1223"/>
      <c r="J155" s="1223"/>
      <c r="K155" s="1223"/>
      <c r="L155" s="1228" t="e">
        <f t="shared" si="22"/>
        <v>#DIV/0!</v>
      </c>
      <c r="M155" s="1223"/>
      <c r="N155" s="1223"/>
      <c r="O155" s="1244"/>
      <c r="P155" s="1223"/>
      <c r="Q155" s="1223">
        <f t="shared" si="23"/>
        <v>0</v>
      </c>
      <c r="R155" s="1223"/>
      <c r="S155" s="1225">
        <f t="shared" si="19"/>
        <v>0</v>
      </c>
      <c r="T155" s="1240" t="e">
        <f t="shared" si="20"/>
        <v>#DIV/0!</v>
      </c>
      <c r="U155" s="250" t="e">
        <f t="shared" si="21"/>
        <v>#DIV/0!</v>
      </c>
      <c r="V155" s="1400"/>
      <c r="W155" s="1232"/>
      <c r="X155" s="1233"/>
      <c r="Y155" s="1233"/>
      <c r="Z155" s="1233"/>
      <c r="AA155" s="1233"/>
      <c r="AB155" s="1235"/>
      <c r="AC155" s="1233"/>
      <c r="AD155" s="1235"/>
      <c r="AE155" s="1235"/>
      <c r="AF155" s="1235"/>
      <c r="AG155" s="1233"/>
      <c r="AH155" s="1233"/>
      <c r="AI155" s="1233"/>
      <c r="AJ155" s="1233"/>
      <c r="AK155" s="1233"/>
      <c r="AL155" s="1234">
        <f t="shared" si="18"/>
        <v>0</v>
      </c>
      <c r="AM155" s="1400"/>
      <c r="AN155" s="1237"/>
      <c r="AO155" s="1237"/>
      <c r="AP155" s="1237"/>
      <c r="AQ155" s="1237"/>
      <c r="AR155" s="1237"/>
      <c r="AS155" s="1237"/>
      <c r="AT155" s="1237"/>
      <c r="AU155" s="1237"/>
      <c r="AV155" s="1237"/>
      <c r="AW155" s="1237"/>
      <c r="AX155" s="1237"/>
      <c r="AY155" s="1237"/>
      <c r="AZ155" s="1237"/>
      <c r="BA155" s="1237"/>
      <c r="BB155" s="1237"/>
      <c r="BC155" s="1237"/>
      <c r="BD155" s="1237"/>
      <c r="BE155" s="1237"/>
      <c r="BF155" s="1237"/>
      <c r="BG155" s="1237"/>
      <c r="BH155" s="1237"/>
      <c r="BI155" s="1237"/>
      <c r="BJ155" s="1237"/>
      <c r="BK155" s="1237"/>
      <c r="BL155" s="1237"/>
      <c r="BM155" s="1237"/>
      <c r="BN155" s="1237"/>
      <c r="BO155" s="1237"/>
      <c r="BP155" s="1237"/>
      <c r="BQ155" s="1237"/>
      <c r="BR155" s="1237"/>
      <c r="BS155" s="1237"/>
      <c r="BT155" s="1237"/>
      <c r="BU155" s="1237"/>
      <c r="BV155" s="1237"/>
      <c r="BW155" s="1237"/>
      <c r="BX155" s="1237"/>
      <c r="BY155" s="1237"/>
      <c r="BZ155" s="1237"/>
      <c r="CA155" s="1237"/>
      <c r="CB155" s="1237"/>
      <c r="CC155" s="1237"/>
      <c r="CD155" s="1237"/>
      <c r="CE155" s="1237"/>
      <c r="CF155" s="1237"/>
      <c r="CG155" s="1237"/>
      <c r="CH155" s="1237"/>
      <c r="CI155" s="1237"/>
      <c r="CJ155" s="1239">
        <f t="shared" si="17"/>
        <v>0</v>
      </c>
    </row>
    <row r="156" spans="4:88">
      <c r="D156" s="1223"/>
      <c r="E156" s="1223"/>
      <c r="F156" s="1229"/>
      <c r="G156" s="1223"/>
      <c r="H156" s="1223"/>
      <c r="I156" s="1223"/>
      <c r="J156" s="1223"/>
      <c r="K156" s="1223"/>
      <c r="L156" s="1228" t="e">
        <f t="shared" si="22"/>
        <v>#DIV/0!</v>
      </c>
      <c r="M156" s="1223"/>
      <c r="N156" s="1223"/>
      <c r="O156" s="1244"/>
      <c r="P156" s="1223"/>
      <c r="Q156" s="1223">
        <f t="shared" si="23"/>
        <v>0</v>
      </c>
      <c r="R156" s="1223"/>
      <c r="S156" s="1225">
        <f t="shared" si="19"/>
        <v>0</v>
      </c>
      <c r="T156" s="1240" t="e">
        <f t="shared" si="20"/>
        <v>#DIV/0!</v>
      </c>
      <c r="U156" s="250" t="e">
        <f t="shared" si="21"/>
        <v>#DIV/0!</v>
      </c>
      <c r="V156" s="1400"/>
      <c r="W156" s="1232"/>
      <c r="X156" s="1233"/>
      <c r="Y156" s="1233"/>
      <c r="Z156" s="1233"/>
      <c r="AA156" s="1233"/>
      <c r="AB156" s="1235"/>
      <c r="AC156" s="1233"/>
      <c r="AD156" s="1235"/>
      <c r="AE156" s="1235"/>
      <c r="AF156" s="1235"/>
      <c r="AG156" s="1233"/>
      <c r="AH156" s="1233"/>
      <c r="AI156" s="1233"/>
      <c r="AJ156" s="1233"/>
      <c r="AK156" s="1233"/>
      <c r="AL156" s="1234">
        <f t="shared" si="18"/>
        <v>0</v>
      </c>
      <c r="AM156" s="1400"/>
      <c r="AN156" s="1237"/>
      <c r="AO156" s="1237"/>
      <c r="AP156" s="1237"/>
      <c r="AQ156" s="1237"/>
      <c r="AR156" s="1237"/>
      <c r="AS156" s="1237"/>
      <c r="AT156" s="1237"/>
      <c r="AU156" s="1237"/>
      <c r="AV156" s="1237"/>
      <c r="AW156" s="1237"/>
      <c r="AX156" s="1237"/>
      <c r="AY156" s="1237"/>
      <c r="AZ156" s="1237"/>
      <c r="BA156" s="1237"/>
      <c r="BB156" s="1237"/>
      <c r="BC156" s="1237"/>
      <c r="BD156" s="1237"/>
      <c r="BE156" s="1237"/>
      <c r="BF156" s="1237"/>
      <c r="BG156" s="1237"/>
      <c r="BH156" s="1237"/>
      <c r="BI156" s="1237"/>
      <c r="BJ156" s="1237"/>
      <c r="BK156" s="1237"/>
      <c r="BL156" s="1237"/>
      <c r="BM156" s="1237"/>
      <c r="BN156" s="1237"/>
      <c r="BO156" s="1237"/>
      <c r="BP156" s="1237"/>
      <c r="BQ156" s="1237"/>
      <c r="BR156" s="1237"/>
      <c r="BS156" s="1237"/>
      <c r="BT156" s="1237"/>
      <c r="BU156" s="1237"/>
      <c r="BV156" s="1237"/>
      <c r="BW156" s="1237"/>
      <c r="BX156" s="1237"/>
      <c r="BY156" s="1237"/>
      <c r="BZ156" s="1237"/>
      <c r="CA156" s="1237"/>
      <c r="CB156" s="1237"/>
      <c r="CC156" s="1237"/>
      <c r="CD156" s="1237"/>
      <c r="CE156" s="1237"/>
      <c r="CF156" s="1237"/>
      <c r="CG156" s="1237"/>
      <c r="CH156" s="1237"/>
      <c r="CI156" s="1237"/>
      <c r="CJ156" s="1239">
        <f t="shared" si="17"/>
        <v>0</v>
      </c>
    </row>
    <row r="157" spans="4:88">
      <c r="D157" s="1223"/>
      <c r="E157" s="1223"/>
      <c r="F157" s="1229"/>
      <c r="G157" s="1223"/>
      <c r="H157" s="1223"/>
      <c r="I157" s="1223"/>
      <c r="J157" s="1223"/>
      <c r="K157" s="1223"/>
      <c r="L157" s="1228" t="e">
        <f t="shared" si="22"/>
        <v>#DIV/0!</v>
      </c>
      <c r="M157" s="1223"/>
      <c r="N157" s="1223"/>
      <c r="O157" s="1244"/>
      <c r="P157" s="1223"/>
      <c r="Q157" s="1223">
        <f t="shared" si="23"/>
        <v>0</v>
      </c>
      <c r="R157" s="1223"/>
      <c r="S157" s="1225">
        <f t="shared" si="19"/>
        <v>0</v>
      </c>
      <c r="T157" s="1240" t="e">
        <f t="shared" si="20"/>
        <v>#DIV/0!</v>
      </c>
      <c r="U157" s="250" t="e">
        <f t="shared" si="21"/>
        <v>#DIV/0!</v>
      </c>
      <c r="V157" s="1400"/>
      <c r="W157" s="1232"/>
      <c r="X157" s="1233"/>
      <c r="Y157" s="1233"/>
      <c r="Z157" s="1233"/>
      <c r="AA157" s="1233"/>
      <c r="AB157" s="1235"/>
      <c r="AC157" s="1233"/>
      <c r="AD157" s="1235"/>
      <c r="AE157" s="1235"/>
      <c r="AF157" s="1235"/>
      <c r="AG157" s="1233"/>
      <c r="AH157" s="1233"/>
      <c r="AI157" s="1233"/>
      <c r="AJ157" s="1233"/>
      <c r="AK157" s="1233"/>
      <c r="AL157" s="1234">
        <f t="shared" si="18"/>
        <v>0</v>
      </c>
      <c r="AM157" s="1400"/>
      <c r="AN157" s="1237"/>
      <c r="AO157" s="1237"/>
      <c r="AP157" s="1237"/>
      <c r="AQ157" s="1237"/>
      <c r="AR157" s="1237"/>
      <c r="AS157" s="1237"/>
      <c r="AT157" s="1237"/>
      <c r="AU157" s="1237"/>
      <c r="AV157" s="1237"/>
      <c r="AW157" s="1237"/>
      <c r="AX157" s="1237"/>
      <c r="AY157" s="1237"/>
      <c r="AZ157" s="1237"/>
      <c r="BA157" s="1237"/>
      <c r="BB157" s="1237"/>
      <c r="BC157" s="1237"/>
      <c r="BD157" s="1237"/>
      <c r="BE157" s="1237"/>
      <c r="BF157" s="1237"/>
      <c r="BG157" s="1237"/>
      <c r="BH157" s="1237"/>
      <c r="BI157" s="1237"/>
      <c r="BJ157" s="1237"/>
      <c r="BK157" s="1237"/>
      <c r="BL157" s="1237"/>
      <c r="BM157" s="1237"/>
      <c r="BN157" s="1237"/>
      <c r="BO157" s="1237"/>
      <c r="BP157" s="1237"/>
      <c r="BQ157" s="1237"/>
      <c r="BR157" s="1237"/>
      <c r="BS157" s="1237"/>
      <c r="BT157" s="1237"/>
      <c r="BU157" s="1237"/>
      <c r="BV157" s="1237"/>
      <c r="BW157" s="1237"/>
      <c r="BX157" s="1237"/>
      <c r="BY157" s="1237"/>
      <c r="BZ157" s="1237"/>
      <c r="CA157" s="1237"/>
      <c r="CB157" s="1237"/>
      <c r="CC157" s="1237"/>
      <c r="CD157" s="1237"/>
      <c r="CE157" s="1237"/>
      <c r="CF157" s="1237"/>
      <c r="CG157" s="1237"/>
      <c r="CH157" s="1237"/>
      <c r="CI157" s="1237"/>
      <c r="CJ157" s="1239">
        <f t="shared" si="17"/>
        <v>0</v>
      </c>
    </row>
    <row r="158" spans="4:88">
      <c r="D158" s="1223"/>
      <c r="E158" s="1223"/>
      <c r="F158" s="1229"/>
      <c r="G158" s="1223"/>
      <c r="H158" s="1223"/>
      <c r="I158" s="1223"/>
      <c r="J158" s="1223"/>
      <c r="K158" s="1223"/>
      <c r="L158" s="1228" t="e">
        <f t="shared" si="22"/>
        <v>#DIV/0!</v>
      </c>
      <c r="M158" s="1223"/>
      <c r="N158" s="1223"/>
      <c r="O158" s="1244"/>
      <c r="P158" s="1223"/>
      <c r="Q158" s="1223">
        <f t="shared" si="23"/>
        <v>0</v>
      </c>
      <c r="R158" s="1223"/>
      <c r="S158" s="1225">
        <f t="shared" si="19"/>
        <v>0</v>
      </c>
      <c r="T158" s="1240" t="e">
        <f t="shared" si="20"/>
        <v>#DIV/0!</v>
      </c>
      <c r="U158" s="250" t="e">
        <f t="shared" si="21"/>
        <v>#DIV/0!</v>
      </c>
      <c r="V158" s="1400"/>
      <c r="W158" s="1232"/>
      <c r="X158" s="1233"/>
      <c r="Y158" s="1233"/>
      <c r="Z158" s="1233"/>
      <c r="AA158" s="1233"/>
      <c r="AB158" s="1235"/>
      <c r="AC158" s="1233"/>
      <c r="AD158" s="1235"/>
      <c r="AE158" s="1235"/>
      <c r="AF158" s="1235"/>
      <c r="AG158" s="1233"/>
      <c r="AH158" s="1233"/>
      <c r="AI158" s="1233"/>
      <c r="AJ158" s="1233"/>
      <c r="AK158" s="1233"/>
      <c r="AL158" s="1234">
        <f t="shared" si="18"/>
        <v>0</v>
      </c>
      <c r="AM158" s="1400"/>
      <c r="AN158" s="1237"/>
      <c r="AO158" s="1237"/>
      <c r="AP158" s="1237"/>
      <c r="AQ158" s="1237"/>
      <c r="AR158" s="1237"/>
      <c r="AS158" s="1237"/>
      <c r="AT158" s="1237"/>
      <c r="AU158" s="1237"/>
      <c r="AV158" s="1237"/>
      <c r="AW158" s="1237"/>
      <c r="AX158" s="1237"/>
      <c r="AY158" s="1237"/>
      <c r="AZ158" s="1237"/>
      <c r="BA158" s="1237"/>
      <c r="BB158" s="1237"/>
      <c r="BC158" s="1237"/>
      <c r="BD158" s="1237"/>
      <c r="BE158" s="1237"/>
      <c r="BF158" s="1237"/>
      <c r="BG158" s="1237"/>
      <c r="BH158" s="1237"/>
      <c r="BI158" s="1237"/>
      <c r="BJ158" s="1237"/>
      <c r="BK158" s="1237"/>
      <c r="BL158" s="1237"/>
      <c r="BM158" s="1237"/>
      <c r="BN158" s="1237"/>
      <c r="BO158" s="1237"/>
      <c r="BP158" s="1237"/>
      <c r="BQ158" s="1237"/>
      <c r="BR158" s="1237"/>
      <c r="BS158" s="1237"/>
      <c r="BT158" s="1237"/>
      <c r="BU158" s="1237"/>
      <c r="BV158" s="1237"/>
      <c r="BW158" s="1237"/>
      <c r="BX158" s="1237"/>
      <c r="BY158" s="1237"/>
      <c r="BZ158" s="1237"/>
      <c r="CA158" s="1237"/>
      <c r="CB158" s="1237"/>
      <c r="CC158" s="1237"/>
      <c r="CD158" s="1237"/>
      <c r="CE158" s="1237"/>
      <c r="CF158" s="1237"/>
      <c r="CG158" s="1237"/>
      <c r="CH158" s="1237"/>
      <c r="CI158" s="1237"/>
      <c r="CJ158" s="1239">
        <f t="shared" si="17"/>
        <v>0</v>
      </c>
    </row>
    <row r="159" spans="4:88">
      <c r="D159" s="1223"/>
      <c r="E159" s="1223"/>
      <c r="F159" s="1229"/>
      <c r="G159" s="1223"/>
      <c r="H159" s="1223"/>
      <c r="I159" s="1223"/>
      <c r="J159" s="1223"/>
      <c r="K159" s="1223"/>
      <c r="L159" s="1228" t="e">
        <f t="shared" si="22"/>
        <v>#DIV/0!</v>
      </c>
      <c r="M159" s="1223"/>
      <c r="N159" s="1223"/>
      <c r="O159" s="1244"/>
      <c r="P159" s="1223"/>
      <c r="Q159" s="1223">
        <f t="shared" si="23"/>
        <v>0</v>
      </c>
      <c r="R159" s="1223"/>
      <c r="S159" s="1225">
        <f t="shared" si="19"/>
        <v>0</v>
      </c>
      <c r="T159" s="1240" t="e">
        <f t="shared" si="20"/>
        <v>#DIV/0!</v>
      </c>
      <c r="U159" s="250" t="e">
        <f t="shared" si="21"/>
        <v>#DIV/0!</v>
      </c>
      <c r="V159" s="1400"/>
      <c r="W159" s="1232"/>
      <c r="X159" s="1233"/>
      <c r="Y159" s="1233"/>
      <c r="Z159" s="1233"/>
      <c r="AA159" s="1233"/>
      <c r="AB159" s="1235"/>
      <c r="AC159" s="1233"/>
      <c r="AD159" s="1235"/>
      <c r="AE159" s="1235"/>
      <c r="AF159" s="1235"/>
      <c r="AG159" s="1233"/>
      <c r="AH159" s="1233"/>
      <c r="AI159" s="1233"/>
      <c r="AJ159" s="1233"/>
      <c r="AK159" s="1233"/>
      <c r="AL159" s="1234">
        <f t="shared" si="18"/>
        <v>0</v>
      </c>
      <c r="AM159" s="1400"/>
      <c r="AN159" s="1237"/>
      <c r="AO159" s="1237"/>
      <c r="AP159" s="1237"/>
      <c r="AQ159" s="1237"/>
      <c r="AR159" s="1237"/>
      <c r="AS159" s="1237"/>
      <c r="AT159" s="1237"/>
      <c r="AU159" s="1237"/>
      <c r="AV159" s="1237"/>
      <c r="AW159" s="1237"/>
      <c r="AX159" s="1237"/>
      <c r="AY159" s="1237"/>
      <c r="AZ159" s="1237"/>
      <c r="BA159" s="1237"/>
      <c r="BB159" s="1237"/>
      <c r="BC159" s="1237"/>
      <c r="BD159" s="1237"/>
      <c r="BE159" s="1237"/>
      <c r="BF159" s="1237"/>
      <c r="BG159" s="1237"/>
      <c r="BH159" s="1237"/>
      <c r="BI159" s="1237"/>
      <c r="BJ159" s="1237"/>
      <c r="BK159" s="1237"/>
      <c r="BL159" s="1237"/>
      <c r="BM159" s="1237"/>
      <c r="BN159" s="1237"/>
      <c r="BO159" s="1237"/>
      <c r="BP159" s="1237"/>
      <c r="BQ159" s="1237"/>
      <c r="BR159" s="1237"/>
      <c r="BS159" s="1237"/>
      <c r="BT159" s="1237"/>
      <c r="BU159" s="1237"/>
      <c r="BV159" s="1237"/>
      <c r="BW159" s="1237"/>
      <c r="BX159" s="1237"/>
      <c r="BY159" s="1237"/>
      <c r="BZ159" s="1237"/>
      <c r="CA159" s="1237"/>
      <c r="CB159" s="1237"/>
      <c r="CC159" s="1237"/>
      <c r="CD159" s="1237"/>
      <c r="CE159" s="1237"/>
      <c r="CF159" s="1237"/>
      <c r="CG159" s="1237"/>
      <c r="CH159" s="1237"/>
      <c r="CI159" s="1237"/>
      <c r="CJ159" s="1239">
        <f t="shared" ref="CJ159:CJ222" si="24">SUM(AQ159:CI159)</f>
        <v>0</v>
      </c>
    </row>
    <row r="160" spans="4:88">
      <c r="D160" s="1223"/>
      <c r="E160" s="1223"/>
      <c r="F160" s="1229"/>
      <c r="G160" s="1223"/>
      <c r="H160" s="1223"/>
      <c r="I160" s="1223"/>
      <c r="J160" s="1223"/>
      <c r="K160" s="1223"/>
      <c r="L160" s="1228" t="e">
        <f t="shared" si="22"/>
        <v>#DIV/0!</v>
      </c>
      <c r="M160" s="1223"/>
      <c r="N160" s="1223"/>
      <c r="O160" s="1244"/>
      <c r="P160" s="1223"/>
      <c r="Q160" s="1223">
        <f t="shared" si="23"/>
        <v>0</v>
      </c>
      <c r="R160" s="1223"/>
      <c r="S160" s="1225">
        <f t="shared" si="19"/>
        <v>0</v>
      </c>
      <c r="T160" s="1240" t="e">
        <f t="shared" si="20"/>
        <v>#DIV/0!</v>
      </c>
      <c r="U160" s="250" t="e">
        <f t="shared" si="21"/>
        <v>#DIV/0!</v>
      </c>
      <c r="V160" s="1400"/>
      <c r="W160" s="1232"/>
      <c r="X160" s="1233"/>
      <c r="Y160" s="1233"/>
      <c r="Z160" s="1233"/>
      <c r="AA160" s="1233"/>
      <c r="AB160" s="1235"/>
      <c r="AC160" s="1233"/>
      <c r="AD160" s="1235"/>
      <c r="AE160" s="1235"/>
      <c r="AF160" s="1235"/>
      <c r="AG160" s="1233"/>
      <c r="AH160" s="1233"/>
      <c r="AI160" s="1233"/>
      <c r="AJ160" s="1233"/>
      <c r="AK160" s="1233"/>
      <c r="AL160" s="1234">
        <f t="shared" si="18"/>
        <v>0</v>
      </c>
      <c r="AM160" s="1400"/>
      <c r="AN160" s="1237"/>
      <c r="AO160" s="1237"/>
      <c r="AP160" s="1237"/>
      <c r="AQ160" s="1237"/>
      <c r="AR160" s="1237"/>
      <c r="AS160" s="1237"/>
      <c r="AT160" s="1237"/>
      <c r="AU160" s="1237"/>
      <c r="AV160" s="1237"/>
      <c r="AW160" s="1237"/>
      <c r="AX160" s="1237"/>
      <c r="AY160" s="1237"/>
      <c r="AZ160" s="1237"/>
      <c r="BA160" s="1237"/>
      <c r="BB160" s="1237"/>
      <c r="BC160" s="1237"/>
      <c r="BD160" s="1237"/>
      <c r="BE160" s="1237"/>
      <c r="BF160" s="1237"/>
      <c r="BG160" s="1237"/>
      <c r="BH160" s="1237"/>
      <c r="BI160" s="1237"/>
      <c r="BJ160" s="1237"/>
      <c r="BK160" s="1237"/>
      <c r="BL160" s="1237"/>
      <c r="BM160" s="1237"/>
      <c r="BN160" s="1237"/>
      <c r="BO160" s="1237"/>
      <c r="BP160" s="1237"/>
      <c r="BQ160" s="1237"/>
      <c r="BR160" s="1237"/>
      <c r="BS160" s="1237"/>
      <c r="BT160" s="1237"/>
      <c r="BU160" s="1237"/>
      <c r="BV160" s="1237"/>
      <c r="BW160" s="1237"/>
      <c r="BX160" s="1237"/>
      <c r="BY160" s="1237"/>
      <c r="BZ160" s="1237"/>
      <c r="CA160" s="1237"/>
      <c r="CB160" s="1237"/>
      <c r="CC160" s="1237"/>
      <c r="CD160" s="1237"/>
      <c r="CE160" s="1237"/>
      <c r="CF160" s="1237"/>
      <c r="CG160" s="1237"/>
      <c r="CH160" s="1237"/>
      <c r="CI160" s="1237"/>
      <c r="CJ160" s="1239">
        <f t="shared" si="24"/>
        <v>0</v>
      </c>
    </row>
    <row r="161" spans="4:88">
      <c r="D161" s="1223"/>
      <c r="E161" s="1223"/>
      <c r="F161" s="1229"/>
      <c r="G161" s="1223"/>
      <c r="H161" s="1223"/>
      <c r="I161" s="1223"/>
      <c r="J161" s="1223"/>
      <c r="K161" s="1223"/>
      <c r="L161" s="1228" t="e">
        <f t="shared" si="22"/>
        <v>#DIV/0!</v>
      </c>
      <c r="M161" s="1223"/>
      <c r="N161" s="1223"/>
      <c r="O161" s="1244"/>
      <c r="P161" s="1223"/>
      <c r="Q161" s="1223">
        <f t="shared" si="23"/>
        <v>0</v>
      </c>
      <c r="R161" s="1223"/>
      <c r="S161" s="1225">
        <f t="shared" si="19"/>
        <v>0</v>
      </c>
      <c r="T161" s="1240" t="e">
        <f t="shared" si="20"/>
        <v>#DIV/0!</v>
      </c>
      <c r="U161" s="250" t="e">
        <f t="shared" si="21"/>
        <v>#DIV/0!</v>
      </c>
      <c r="V161" s="1400"/>
      <c r="W161" s="1232"/>
      <c r="X161" s="1233"/>
      <c r="Y161" s="1233"/>
      <c r="Z161" s="1233"/>
      <c r="AA161" s="1233"/>
      <c r="AB161" s="1235"/>
      <c r="AC161" s="1233"/>
      <c r="AD161" s="1235"/>
      <c r="AE161" s="1235"/>
      <c r="AF161" s="1235"/>
      <c r="AG161" s="1233"/>
      <c r="AH161" s="1233"/>
      <c r="AI161" s="1233"/>
      <c r="AJ161" s="1233"/>
      <c r="AK161" s="1233"/>
      <c r="AL161" s="1234">
        <f t="shared" ref="AL161:AL224" si="25">SUM(Z161:AK161)</f>
        <v>0</v>
      </c>
      <c r="AM161" s="1400"/>
      <c r="AN161" s="1237"/>
      <c r="AO161" s="1237"/>
      <c r="AP161" s="1237"/>
      <c r="AQ161" s="1237"/>
      <c r="AR161" s="1237"/>
      <c r="AS161" s="1237"/>
      <c r="AT161" s="1237"/>
      <c r="AU161" s="1237"/>
      <c r="AV161" s="1237"/>
      <c r="AW161" s="1237"/>
      <c r="AX161" s="1237"/>
      <c r="AY161" s="1237"/>
      <c r="AZ161" s="1237"/>
      <c r="BA161" s="1237"/>
      <c r="BB161" s="1237"/>
      <c r="BC161" s="1237"/>
      <c r="BD161" s="1237"/>
      <c r="BE161" s="1237"/>
      <c r="BF161" s="1237"/>
      <c r="BG161" s="1237"/>
      <c r="BH161" s="1237"/>
      <c r="BI161" s="1237"/>
      <c r="BJ161" s="1237"/>
      <c r="BK161" s="1237"/>
      <c r="BL161" s="1237"/>
      <c r="BM161" s="1237"/>
      <c r="BN161" s="1237"/>
      <c r="BO161" s="1237"/>
      <c r="BP161" s="1237"/>
      <c r="BQ161" s="1237"/>
      <c r="BR161" s="1237"/>
      <c r="BS161" s="1237"/>
      <c r="BT161" s="1237"/>
      <c r="BU161" s="1237"/>
      <c r="BV161" s="1237"/>
      <c r="BW161" s="1237"/>
      <c r="BX161" s="1237"/>
      <c r="BY161" s="1237"/>
      <c r="BZ161" s="1237"/>
      <c r="CA161" s="1237"/>
      <c r="CB161" s="1237"/>
      <c r="CC161" s="1237"/>
      <c r="CD161" s="1237"/>
      <c r="CE161" s="1237"/>
      <c r="CF161" s="1237"/>
      <c r="CG161" s="1237"/>
      <c r="CH161" s="1237"/>
      <c r="CI161" s="1237"/>
      <c r="CJ161" s="1239">
        <f t="shared" si="24"/>
        <v>0</v>
      </c>
    </row>
    <row r="162" spans="4:88">
      <c r="D162" s="1223"/>
      <c r="E162" s="1223"/>
      <c r="F162" s="1229"/>
      <c r="G162" s="1223"/>
      <c r="H162" s="1223"/>
      <c r="I162" s="1223"/>
      <c r="J162" s="1223"/>
      <c r="K162" s="1223"/>
      <c r="L162" s="1228" t="e">
        <f t="shared" si="22"/>
        <v>#DIV/0!</v>
      </c>
      <c r="M162" s="1223"/>
      <c r="N162" s="1223"/>
      <c r="O162" s="1244"/>
      <c r="P162" s="1223"/>
      <c r="Q162" s="1223">
        <f t="shared" si="23"/>
        <v>0</v>
      </c>
      <c r="R162" s="1223"/>
      <c r="S162" s="1225">
        <f t="shared" si="19"/>
        <v>0</v>
      </c>
      <c r="T162" s="1240" t="e">
        <f t="shared" si="20"/>
        <v>#DIV/0!</v>
      </c>
      <c r="U162" s="250" t="e">
        <f t="shared" si="21"/>
        <v>#DIV/0!</v>
      </c>
      <c r="V162" s="1400"/>
      <c r="W162" s="1232"/>
      <c r="X162" s="1233"/>
      <c r="Y162" s="1233"/>
      <c r="Z162" s="1233"/>
      <c r="AA162" s="1233"/>
      <c r="AB162" s="1235"/>
      <c r="AC162" s="1233"/>
      <c r="AD162" s="1235"/>
      <c r="AE162" s="1235"/>
      <c r="AF162" s="1235"/>
      <c r="AG162" s="1233"/>
      <c r="AH162" s="1233"/>
      <c r="AI162" s="1233"/>
      <c r="AJ162" s="1233"/>
      <c r="AK162" s="1233"/>
      <c r="AL162" s="1234">
        <f t="shared" si="25"/>
        <v>0</v>
      </c>
      <c r="AM162" s="1400"/>
      <c r="AN162" s="1237"/>
      <c r="AO162" s="1237"/>
      <c r="AP162" s="1237"/>
      <c r="AQ162" s="1237"/>
      <c r="AR162" s="1237"/>
      <c r="AS162" s="1237"/>
      <c r="AT162" s="1237"/>
      <c r="AU162" s="1237"/>
      <c r="AV162" s="1237"/>
      <c r="AW162" s="1237"/>
      <c r="AX162" s="1237"/>
      <c r="AY162" s="1237"/>
      <c r="AZ162" s="1237"/>
      <c r="BA162" s="1237"/>
      <c r="BB162" s="1237"/>
      <c r="BC162" s="1237"/>
      <c r="BD162" s="1237"/>
      <c r="BE162" s="1237"/>
      <c r="BF162" s="1237"/>
      <c r="BG162" s="1237"/>
      <c r="BH162" s="1237"/>
      <c r="BI162" s="1237"/>
      <c r="BJ162" s="1237"/>
      <c r="BK162" s="1237"/>
      <c r="BL162" s="1237"/>
      <c r="BM162" s="1237"/>
      <c r="BN162" s="1237"/>
      <c r="BO162" s="1237"/>
      <c r="BP162" s="1237"/>
      <c r="BQ162" s="1237"/>
      <c r="BR162" s="1237"/>
      <c r="BS162" s="1237"/>
      <c r="BT162" s="1237"/>
      <c r="BU162" s="1237"/>
      <c r="BV162" s="1237"/>
      <c r="BW162" s="1237"/>
      <c r="BX162" s="1237"/>
      <c r="BY162" s="1237"/>
      <c r="BZ162" s="1237"/>
      <c r="CA162" s="1237"/>
      <c r="CB162" s="1237"/>
      <c r="CC162" s="1237"/>
      <c r="CD162" s="1237"/>
      <c r="CE162" s="1237"/>
      <c r="CF162" s="1237"/>
      <c r="CG162" s="1237"/>
      <c r="CH162" s="1237"/>
      <c r="CI162" s="1237"/>
      <c r="CJ162" s="1239">
        <f t="shared" si="24"/>
        <v>0</v>
      </c>
    </row>
    <row r="163" spans="4:88">
      <c r="D163" s="1223"/>
      <c r="E163" s="1223"/>
      <c r="F163" s="1229"/>
      <c r="G163" s="1223"/>
      <c r="H163" s="1223"/>
      <c r="I163" s="1223"/>
      <c r="J163" s="1223"/>
      <c r="K163" s="1223"/>
      <c r="L163" s="1228" t="e">
        <f t="shared" si="22"/>
        <v>#DIV/0!</v>
      </c>
      <c r="M163" s="1223"/>
      <c r="N163" s="1223"/>
      <c r="O163" s="1244"/>
      <c r="P163" s="1223"/>
      <c r="Q163" s="1223">
        <f t="shared" si="23"/>
        <v>0</v>
      </c>
      <c r="R163" s="1223"/>
      <c r="S163" s="1225">
        <f t="shared" si="19"/>
        <v>0</v>
      </c>
      <c r="T163" s="1240" t="e">
        <f t="shared" si="20"/>
        <v>#DIV/0!</v>
      </c>
      <c r="U163" s="250" t="e">
        <f t="shared" si="21"/>
        <v>#DIV/0!</v>
      </c>
      <c r="V163" s="1400"/>
      <c r="W163" s="1232"/>
      <c r="X163" s="1233"/>
      <c r="Y163" s="1233"/>
      <c r="Z163" s="1233"/>
      <c r="AA163" s="1233"/>
      <c r="AB163" s="1235"/>
      <c r="AC163" s="1233"/>
      <c r="AD163" s="1235"/>
      <c r="AE163" s="1235"/>
      <c r="AF163" s="1235"/>
      <c r="AG163" s="1233"/>
      <c r="AH163" s="1233"/>
      <c r="AI163" s="1233"/>
      <c r="AJ163" s="1233"/>
      <c r="AK163" s="1233"/>
      <c r="AL163" s="1234">
        <f t="shared" si="25"/>
        <v>0</v>
      </c>
      <c r="AM163" s="1400"/>
      <c r="AN163" s="1237"/>
      <c r="AO163" s="1237"/>
      <c r="AP163" s="1237"/>
      <c r="AQ163" s="1237"/>
      <c r="AR163" s="1237"/>
      <c r="AS163" s="1237"/>
      <c r="AT163" s="1237"/>
      <c r="AU163" s="1237"/>
      <c r="AV163" s="1237"/>
      <c r="AW163" s="1237"/>
      <c r="AX163" s="1237"/>
      <c r="AY163" s="1237"/>
      <c r="AZ163" s="1237"/>
      <c r="BA163" s="1237"/>
      <c r="BB163" s="1237"/>
      <c r="BC163" s="1237"/>
      <c r="BD163" s="1237"/>
      <c r="BE163" s="1237"/>
      <c r="BF163" s="1237"/>
      <c r="BG163" s="1237"/>
      <c r="BH163" s="1237"/>
      <c r="BI163" s="1237"/>
      <c r="BJ163" s="1237"/>
      <c r="BK163" s="1237"/>
      <c r="BL163" s="1237"/>
      <c r="BM163" s="1237"/>
      <c r="BN163" s="1237"/>
      <c r="BO163" s="1237"/>
      <c r="BP163" s="1237"/>
      <c r="BQ163" s="1237"/>
      <c r="BR163" s="1237"/>
      <c r="BS163" s="1237"/>
      <c r="BT163" s="1237"/>
      <c r="BU163" s="1237"/>
      <c r="BV163" s="1237"/>
      <c r="BW163" s="1237"/>
      <c r="BX163" s="1237"/>
      <c r="BY163" s="1237"/>
      <c r="BZ163" s="1237"/>
      <c r="CA163" s="1237"/>
      <c r="CB163" s="1237"/>
      <c r="CC163" s="1237"/>
      <c r="CD163" s="1237"/>
      <c r="CE163" s="1237"/>
      <c r="CF163" s="1237"/>
      <c r="CG163" s="1237"/>
      <c r="CH163" s="1237"/>
      <c r="CI163" s="1237"/>
      <c r="CJ163" s="1239">
        <f t="shared" si="24"/>
        <v>0</v>
      </c>
    </row>
    <row r="164" spans="4:88">
      <c r="D164" s="1223"/>
      <c r="E164" s="1223"/>
      <c r="F164" s="1229"/>
      <c r="G164" s="1223"/>
      <c r="H164" s="1223"/>
      <c r="I164" s="1223"/>
      <c r="J164" s="1223"/>
      <c r="K164" s="1223"/>
      <c r="L164" s="1228" t="e">
        <f t="shared" si="22"/>
        <v>#DIV/0!</v>
      </c>
      <c r="M164" s="1223"/>
      <c r="N164" s="1223"/>
      <c r="O164" s="1244"/>
      <c r="P164" s="1223"/>
      <c r="Q164" s="1223">
        <f t="shared" si="23"/>
        <v>0</v>
      </c>
      <c r="R164" s="1223"/>
      <c r="S164" s="1225">
        <f t="shared" si="19"/>
        <v>0</v>
      </c>
      <c r="T164" s="1240" t="e">
        <f t="shared" si="20"/>
        <v>#DIV/0!</v>
      </c>
      <c r="U164" s="250" t="e">
        <f t="shared" si="21"/>
        <v>#DIV/0!</v>
      </c>
      <c r="V164" s="1400"/>
      <c r="W164" s="1232"/>
      <c r="X164" s="1233"/>
      <c r="Y164" s="1233"/>
      <c r="Z164" s="1233"/>
      <c r="AA164" s="1233"/>
      <c r="AB164" s="1235"/>
      <c r="AC164" s="1233"/>
      <c r="AD164" s="1235"/>
      <c r="AE164" s="1235"/>
      <c r="AF164" s="1235"/>
      <c r="AG164" s="1233"/>
      <c r="AH164" s="1233"/>
      <c r="AI164" s="1233"/>
      <c r="AJ164" s="1233"/>
      <c r="AK164" s="1233"/>
      <c r="AL164" s="1234">
        <f t="shared" si="25"/>
        <v>0</v>
      </c>
      <c r="AM164" s="1400"/>
      <c r="AN164" s="1237"/>
      <c r="AO164" s="1237"/>
      <c r="AP164" s="1237"/>
      <c r="AQ164" s="1237"/>
      <c r="AR164" s="1237"/>
      <c r="AS164" s="1237"/>
      <c r="AT164" s="1237"/>
      <c r="AU164" s="1237"/>
      <c r="AV164" s="1237"/>
      <c r="AW164" s="1237"/>
      <c r="AX164" s="1237"/>
      <c r="AY164" s="1237"/>
      <c r="AZ164" s="1237"/>
      <c r="BA164" s="1237"/>
      <c r="BB164" s="1237"/>
      <c r="BC164" s="1237"/>
      <c r="BD164" s="1237"/>
      <c r="BE164" s="1237"/>
      <c r="BF164" s="1237"/>
      <c r="BG164" s="1237"/>
      <c r="BH164" s="1237"/>
      <c r="BI164" s="1237"/>
      <c r="BJ164" s="1237"/>
      <c r="BK164" s="1237"/>
      <c r="BL164" s="1237"/>
      <c r="BM164" s="1237"/>
      <c r="BN164" s="1237"/>
      <c r="BO164" s="1237"/>
      <c r="BP164" s="1237"/>
      <c r="BQ164" s="1237"/>
      <c r="BR164" s="1237"/>
      <c r="BS164" s="1237"/>
      <c r="BT164" s="1237"/>
      <c r="BU164" s="1237"/>
      <c r="BV164" s="1237"/>
      <c r="BW164" s="1237"/>
      <c r="BX164" s="1237"/>
      <c r="BY164" s="1237"/>
      <c r="BZ164" s="1237"/>
      <c r="CA164" s="1237"/>
      <c r="CB164" s="1237"/>
      <c r="CC164" s="1237"/>
      <c r="CD164" s="1237"/>
      <c r="CE164" s="1237"/>
      <c r="CF164" s="1237"/>
      <c r="CG164" s="1237"/>
      <c r="CH164" s="1237"/>
      <c r="CI164" s="1237"/>
      <c r="CJ164" s="1239">
        <f t="shared" si="24"/>
        <v>0</v>
      </c>
    </row>
    <row r="165" spans="4:88">
      <c r="D165" s="1223"/>
      <c r="E165" s="1223"/>
      <c r="F165" s="1229"/>
      <c r="G165" s="1223"/>
      <c r="H165" s="1223"/>
      <c r="I165" s="1223"/>
      <c r="J165" s="1223"/>
      <c r="K165" s="1223"/>
      <c r="L165" s="1228" t="e">
        <f t="shared" si="22"/>
        <v>#DIV/0!</v>
      </c>
      <c r="M165" s="1223"/>
      <c r="N165" s="1223"/>
      <c r="O165" s="1244"/>
      <c r="P165" s="1223"/>
      <c r="Q165" s="1223">
        <f t="shared" si="23"/>
        <v>0</v>
      </c>
      <c r="R165" s="1223"/>
      <c r="S165" s="1225">
        <f t="shared" si="19"/>
        <v>0</v>
      </c>
      <c r="T165" s="1240" t="e">
        <f t="shared" si="20"/>
        <v>#DIV/0!</v>
      </c>
      <c r="U165" s="250" t="e">
        <f t="shared" si="21"/>
        <v>#DIV/0!</v>
      </c>
      <c r="V165" s="1400"/>
      <c r="W165" s="1232"/>
      <c r="X165" s="1233"/>
      <c r="Y165" s="1233"/>
      <c r="Z165" s="1233"/>
      <c r="AA165" s="1233"/>
      <c r="AB165" s="1235"/>
      <c r="AC165" s="1233"/>
      <c r="AD165" s="1235"/>
      <c r="AE165" s="1235"/>
      <c r="AF165" s="1235"/>
      <c r="AG165" s="1233"/>
      <c r="AH165" s="1233"/>
      <c r="AI165" s="1233"/>
      <c r="AJ165" s="1233"/>
      <c r="AK165" s="1233"/>
      <c r="AL165" s="1234">
        <f t="shared" si="25"/>
        <v>0</v>
      </c>
      <c r="AM165" s="1400"/>
      <c r="AN165" s="1237"/>
      <c r="AO165" s="1237"/>
      <c r="AP165" s="1237"/>
      <c r="AQ165" s="1237"/>
      <c r="AR165" s="1237"/>
      <c r="AS165" s="1237"/>
      <c r="AT165" s="1237"/>
      <c r="AU165" s="1237"/>
      <c r="AV165" s="1237"/>
      <c r="AW165" s="1237"/>
      <c r="AX165" s="1237"/>
      <c r="AY165" s="1237"/>
      <c r="AZ165" s="1237"/>
      <c r="BA165" s="1237"/>
      <c r="BB165" s="1237"/>
      <c r="BC165" s="1237"/>
      <c r="BD165" s="1237"/>
      <c r="BE165" s="1237"/>
      <c r="BF165" s="1237"/>
      <c r="BG165" s="1237"/>
      <c r="BH165" s="1237"/>
      <c r="BI165" s="1237"/>
      <c r="BJ165" s="1237"/>
      <c r="BK165" s="1237"/>
      <c r="BL165" s="1237"/>
      <c r="BM165" s="1237"/>
      <c r="BN165" s="1237"/>
      <c r="BO165" s="1237"/>
      <c r="BP165" s="1237"/>
      <c r="BQ165" s="1237"/>
      <c r="BR165" s="1237"/>
      <c r="BS165" s="1237"/>
      <c r="BT165" s="1237"/>
      <c r="BU165" s="1237"/>
      <c r="BV165" s="1237"/>
      <c r="BW165" s="1237"/>
      <c r="BX165" s="1237"/>
      <c r="BY165" s="1237"/>
      <c r="BZ165" s="1237"/>
      <c r="CA165" s="1237"/>
      <c r="CB165" s="1237"/>
      <c r="CC165" s="1237"/>
      <c r="CD165" s="1237"/>
      <c r="CE165" s="1237"/>
      <c r="CF165" s="1237"/>
      <c r="CG165" s="1237"/>
      <c r="CH165" s="1237"/>
      <c r="CI165" s="1237"/>
      <c r="CJ165" s="1239">
        <f t="shared" si="24"/>
        <v>0</v>
      </c>
    </row>
    <row r="166" spans="4:88">
      <c r="D166" s="1223"/>
      <c r="E166" s="1223"/>
      <c r="F166" s="1229"/>
      <c r="G166" s="1223"/>
      <c r="H166" s="1223"/>
      <c r="I166" s="1223"/>
      <c r="J166" s="1223"/>
      <c r="K166" s="1223"/>
      <c r="L166" s="1228" t="e">
        <f t="shared" si="22"/>
        <v>#DIV/0!</v>
      </c>
      <c r="M166" s="1223"/>
      <c r="N166" s="1223"/>
      <c r="O166" s="1244"/>
      <c r="P166" s="1223"/>
      <c r="Q166" s="1223">
        <f t="shared" si="23"/>
        <v>0</v>
      </c>
      <c r="R166" s="1223"/>
      <c r="S166" s="1225">
        <f t="shared" si="19"/>
        <v>0</v>
      </c>
      <c r="T166" s="1240" t="e">
        <f t="shared" si="20"/>
        <v>#DIV/0!</v>
      </c>
      <c r="U166" s="250" t="e">
        <f t="shared" si="21"/>
        <v>#DIV/0!</v>
      </c>
      <c r="V166" s="1400"/>
      <c r="W166" s="1232"/>
      <c r="X166" s="1233"/>
      <c r="Y166" s="1233"/>
      <c r="Z166" s="1233"/>
      <c r="AA166" s="1233"/>
      <c r="AB166" s="1235"/>
      <c r="AC166" s="1233"/>
      <c r="AD166" s="1235"/>
      <c r="AE166" s="1235"/>
      <c r="AF166" s="1235"/>
      <c r="AG166" s="1233"/>
      <c r="AH166" s="1233"/>
      <c r="AI166" s="1233"/>
      <c r="AJ166" s="1233"/>
      <c r="AK166" s="1233"/>
      <c r="AL166" s="1234">
        <f t="shared" si="25"/>
        <v>0</v>
      </c>
      <c r="AM166" s="1400"/>
      <c r="AN166" s="1237"/>
      <c r="AO166" s="1237"/>
      <c r="AP166" s="1237"/>
      <c r="AQ166" s="1237"/>
      <c r="AR166" s="1237"/>
      <c r="AS166" s="1237"/>
      <c r="AT166" s="1237"/>
      <c r="AU166" s="1237"/>
      <c r="AV166" s="1237"/>
      <c r="AW166" s="1237"/>
      <c r="AX166" s="1237"/>
      <c r="AY166" s="1237"/>
      <c r="AZ166" s="1237"/>
      <c r="BA166" s="1237"/>
      <c r="BB166" s="1237"/>
      <c r="BC166" s="1237"/>
      <c r="BD166" s="1237"/>
      <c r="BE166" s="1237"/>
      <c r="BF166" s="1237"/>
      <c r="BG166" s="1237"/>
      <c r="BH166" s="1237"/>
      <c r="BI166" s="1237"/>
      <c r="BJ166" s="1237"/>
      <c r="BK166" s="1237"/>
      <c r="BL166" s="1237"/>
      <c r="BM166" s="1237"/>
      <c r="BN166" s="1237"/>
      <c r="BO166" s="1237"/>
      <c r="BP166" s="1237"/>
      <c r="BQ166" s="1237"/>
      <c r="BR166" s="1237"/>
      <c r="BS166" s="1237"/>
      <c r="BT166" s="1237"/>
      <c r="BU166" s="1237"/>
      <c r="BV166" s="1237"/>
      <c r="BW166" s="1237"/>
      <c r="BX166" s="1237"/>
      <c r="BY166" s="1237"/>
      <c r="BZ166" s="1237"/>
      <c r="CA166" s="1237"/>
      <c r="CB166" s="1237"/>
      <c r="CC166" s="1237"/>
      <c r="CD166" s="1237"/>
      <c r="CE166" s="1237"/>
      <c r="CF166" s="1237"/>
      <c r="CG166" s="1237"/>
      <c r="CH166" s="1237"/>
      <c r="CI166" s="1237"/>
      <c r="CJ166" s="1239">
        <f t="shared" si="24"/>
        <v>0</v>
      </c>
    </row>
    <row r="167" spans="4:88">
      <c r="D167" s="1223"/>
      <c r="E167" s="1223"/>
      <c r="F167" s="1229"/>
      <c r="G167" s="1223"/>
      <c r="H167" s="1223"/>
      <c r="I167" s="1223"/>
      <c r="J167" s="1223"/>
      <c r="K167" s="1223"/>
      <c r="L167" s="1228" t="e">
        <f t="shared" si="22"/>
        <v>#DIV/0!</v>
      </c>
      <c r="M167" s="1223"/>
      <c r="N167" s="1223"/>
      <c r="O167" s="1244"/>
      <c r="P167" s="1223"/>
      <c r="Q167" s="1223">
        <f t="shared" si="23"/>
        <v>0</v>
      </c>
      <c r="R167" s="1223"/>
      <c r="S167" s="1225">
        <f t="shared" si="19"/>
        <v>0</v>
      </c>
      <c r="T167" s="1240" t="e">
        <f t="shared" si="20"/>
        <v>#DIV/0!</v>
      </c>
      <c r="U167" s="250" t="e">
        <f t="shared" si="21"/>
        <v>#DIV/0!</v>
      </c>
      <c r="V167" s="1400"/>
      <c r="W167" s="1232"/>
      <c r="X167" s="1233"/>
      <c r="Y167" s="1233"/>
      <c r="Z167" s="1233"/>
      <c r="AA167" s="1233"/>
      <c r="AB167" s="1235"/>
      <c r="AC167" s="1233"/>
      <c r="AD167" s="1235"/>
      <c r="AE167" s="1235"/>
      <c r="AF167" s="1235"/>
      <c r="AG167" s="1233"/>
      <c r="AH167" s="1233"/>
      <c r="AI167" s="1233"/>
      <c r="AJ167" s="1233"/>
      <c r="AK167" s="1233"/>
      <c r="AL167" s="1234">
        <f t="shared" si="25"/>
        <v>0</v>
      </c>
      <c r="AM167" s="1400"/>
      <c r="AN167" s="1237"/>
      <c r="AO167" s="1237"/>
      <c r="AP167" s="1237"/>
      <c r="AQ167" s="1237"/>
      <c r="AR167" s="1237"/>
      <c r="AS167" s="1237"/>
      <c r="AT167" s="1237"/>
      <c r="AU167" s="1237"/>
      <c r="AV167" s="1237"/>
      <c r="AW167" s="1237"/>
      <c r="AX167" s="1237"/>
      <c r="AY167" s="1237"/>
      <c r="AZ167" s="1237"/>
      <c r="BA167" s="1237"/>
      <c r="BB167" s="1237"/>
      <c r="BC167" s="1237"/>
      <c r="BD167" s="1237"/>
      <c r="BE167" s="1237"/>
      <c r="BF167" s="1237"/>
      <c r="BG167" s="1237"/>
      <c r="BH167" s="1237"/>
      <c r="BI167" s="1237"/>
      <c r="BJ167" s="1237"/>
      <c r="BK167" s="1237"/>
      <c r="BL167" s="1237"/>
      <c r="BM167" s="1237"/>
      <c r="BN167" s="1237"/>
      <c r="BO167" s="1237"/>
      <c r="BP167" s="1237"/>
      <c r="BQ167" s="1237"/>
      <c r="BR167" s="1237"/>
      <c r="BS167" s="1237"/>
      <c r="BT167" s="1237"/>
      <c r="BU167" s="1237"/>
      <c r="BV167" s="1237"/>
      <c r="BW167" s="1237"/>
      <c r="BX167" s="1237"/>
      <c r="BY167" s="1237"/>
      <c r="BZ167" s="1237"/>
      <c r="CA167" s="1237"/>
      <c r="CB167" s="1237"/>
      <c r="CC167" s="1237"/>
      <c r="CD167" s="1237"/>
      <c r="CE167" s="1237"/>
      <c r="CF167" s="1237"/>
      <c r="CG167" s="1237"/>
      <c r="CH167" s="1237"/>
      <c r="CI167" s="1237"/>
      <c r="CJ167" s="1239">
        <f t="shared" si="24"/>
        <v>0</v>
      </c>
    </row>
    <row r="168" spans="4:88">
      <c r="D168" s="1223"/>
      <c r="E168" s="1223"/>
      <c r="F168" s="1229"/>
      <c r="G168" s="1223"/>
      <c r="H168" s="1223"/>
      <c r="I168" s="1223"/>
      <c r="J168" s="1223"/>
      <c r="K168" s="1223"/>
      <c r="L168" s="1228" t="e">
        <f t="shared" si="22"/>
        <v>#DIV/0!</v>
      </c>
      <c r="M168" s="1223"/>
      <c r="N168" s="1223"/>
      <c r="O168" s="1244"/>
      <c r="P168" s="1223"/>
      <c r="Q168" s="1223">
        <f t="shared" si="23"/>
        <v>0</v>
      </c>
      <c r="R168" s="1223"/>
      <c r="S168" s="1225">
        <f t="shared" si="19"/>
        <v>0</v>
      </c>
      <c r="T168" s="1240" t="e">
        <f t="shared" si="20"/>
        <v>#DIV/0!</v>
      </c>
      <c r="U168" s="250" t="e">
        <f t="shared" si="21"/>
        <v>#DIV/0!</v>
      </c>
      <c r="V168" s="1400"/>
      <c r="W168" s="1232"/>
      <c r="X168" s="1233"/>
      <c r="Y168" s="1233"/>
      <c r="Z168" s="1233"/>
      <c r="AA168" s="1233"/>
      <c r="AB168" s="1235"/>
      <c r="AC168" s="1233"/>
      <c r="AD168" s="1235"/>
      <c r="AE168" s="1235"/>
      <c r="AF168" s="1235"/>
      <c r="AG168" s="1233"/>
      <c r="AH168" s="1233"/>
      <c r="AI168" s="1233"/>
      <c r="AJ168" s="1233"/>
      <c r="AK168" s="1233"/>
      <c r="AL168" s="1234">
        <f t="shared" si="25"/>
        <v>0</v>
      </c>
      <c r="AM168" s="1400"/>
      <c r="AN168" s="1237"/>
      <c r="AO168" s="1237"/>
      <c r="AP168" s="1237"/>
      <c r="AQ168" s="1237"/>
      <c r="AR168" s="1237"/>
      <c r="AS168" s="1237"/>
      <c r="AT168" s="1237"/>
      <c r="AU168" s="1237"/>
      <c r="AV168" s="1237"/>
      <c r="AW168" s="1237"/>
      <c r="AX168" s="1237"/>
      <c r="AY168" s="1237"/>
      <c r="AZ168" s="1237"/>
      <c r="BA168" s="1237"/>
      <c r="BB168" s="1237"/>
      <c r="BC168" s="1237"/>
      <c r="BD168" s="1237"/>
      <c r="BE168" s="1237"/>
      <c r="BF168" s="1237"/>
      <c r="BG168" s="1237"/>
      <c r="BH168" s="1237"/>
      <c r="BI168" s="1237"/>
      <c r="BJ168" s="1237"/>
      <c r="BK168" s="1237"/>
      <c r="BL168" s="1237"/>
      <c r="BM168" s="1237"/>
      <c r="BN168" s="1237"/>
      <c r="BO168" s="1237"/>
      <c r="BP168" s="1237"/>
      <c r="BQ168" s="1237"/>
      <c r="BR168" s="1237"/>
      <c r="BS168" s="1237"/>
      <c r="BT168" s="1237"/>
      <c r="BU168" s="1237"/>
      <c r="BV168" s="1237"/>
      <c r="BW168" s="1237"/>
      <c r="BX168" s="1237"/>
      <c r="BY168" s="1237"/>
      <c r="BZ168" s="1237"/>
      <c r="CA168" s="1237"/>
      <c r="CB168" s="1237"/>
      <c r="CC168" s="1237"/>
      <c r="CD168" s="1237"/>
      <c r="CE168" s="1237"/>
      <c r="CF168" s="1237"/>
      <c r="CG168" s="1237"/>
      <c r="CH168" s="1237"/>
      <c r="CI168" s="1237"/>
      <c r="CJ168" s="1239">
        <f t="shared" si="24"/>
        <v>0</v>
      </c>
    </row>
    <row r="169" spans="4:88">
      <c r="D169" s="1223"/>
      <c r="E169" s="1223"/>
      <c r="F169" s="1229"/>
      <c r="G169" s="1223"/>
      <c r="H169" s="1223"/>
      <c r="I169" s="1223"/>
      <c r="J169" s="1223"/>
      <c r="K169" s="1223"/>
      <c r="L169" s="1228" t="e">
        <f t="shared" si="22"/>
        <v>#DIV/0!</v>
      </c>
      <c r="M169" s="1223"/>
      <c r="N169" s="1223"/>
      <c r="O169" s="1244"/>
      <c r="P169" s="1223"/>
      <c r="Q169" s="1223">
        <f t="shared" si="23"/>
        <v>0</v>
      </c>
      <c r="R169" s="1223"/>
      <c r="S169" s="1225">
        <f t="shared" si="19"/>
        <v>0</v>
      </c>
      <c r="T169" s="1240" t="e">
        <f t="shared" si="20"/>
        <v>#DIV/0!</v>
      </c>
      <c r="U169" s="250" t="e">
        <f t="shared" si="21"/>
        <v>#DIV/0!</v>
      </c>
      <c r="V169" s="1400"/>
      <c r="W169" s="1232"/>
      <c r="X169" s="1233"/>
      <c r="Y169" s="1233"/>
      <c r="Z169" s="1233"/>
      <c r="AA169" s="1233"/>
      <c r="AB169" s="1235"/>
      <c r="AC169" s="1233"/>
      <c r="AD169" s="1235"/>
      <c r="AE169" s="1235"/>
      <c r="AF169" s="1235"/>
      <c r="AG169" s="1233"/>
      <c r="AH169" s="1233"/>
      <c r="AI169" s="1233"/>
      <c r="AJ169" s="1233"/>
      <c r="AK169" s="1233"/>
      <c r="AL169" s="1234">
        <f t="shared" si="25"/>
        <v>0</v>
      </c>
      <c r="AM169" s="1400"/>
      <c r="AN169" s="1237"/>
      <c r="AO169" s="1237"/>
      <c r="AP169" s="1237"/>
      <c r="AQ169" s="1237"/>
      <c r="AR169" s="1237"/>
      <c r="AS169" s="1237"/>
      <c r="AT169" s="1237"/>
      <c r="AU169" s="1237"/>
      <c r="AV169" s="1237"/>
      <c r="AW169" s="1237"/>
      <c r="AX169" s="1237"/>
      <c r="AY169" s="1237"/>
      <c r="AZ169" s="1237"/>
      <c r="BA169" s="1237"/>
      <c r="BB169" s="1237"/>
      <c r="BC169" s="1237"/>
      <c r="BD169" s="1237"/>
      <c r="BE169" s="1237"/>
      <c r="BF169" s="1237"/>
      <c r="BG169" s="1237"/>
      <c r="BH169" s="1237"/>
      <c r="BI169" s="1237"/>
      <c r="BJ169" s="1237"/>
      <c r="BK169" s="1237"/>
      <c r="BL169" s="1237"/>
      <c r="BM169" s="1237"/>
      <c r="BN169" s="1237"/>
      <c r="BO169" s="1237"/>
      <c r="BP169" s="1237"/>
      <c r="BQ169" s="1237"/>
      <c r="BR169" s="1237"/>
      <c r="BS169" s="1237"/>
      <c r="BT169" s="1237"/>
      <c r="BU169" s="1237"/>
      <c r="BV169" s="1237"/>
      <c r="BW169" s="1237"/>
      <c r="BX169" s="1237"/>
      <c r="BY169" s="1237"/>
      <c r="BZ169" s="1237"/>
      <c r="CA169" s="1237"/>
      <c r="CB169" s="1237"/>
      <c r="CC169" s="1237"/>
      <c r="CD169" s="1237"/>
      <c r="CE169" s="1237"/>
      <c r="CF169" s="1237"/>
      <c r="CG169" s="1237"/>
      <c r="CH169" s="1237"/>
      <c r="CI169" s="1237"/>
      <c r="CJ169" s="1239">
        <f t="shared" si="24"/>
        <v>0</v>
      </c>
    </row>
    <row r="170" spans="4:88">
      <c r="D170" s="1223"/>
      <c r="E170" s="1223"/>
      <c r="F170" s="1229"/>
      <c r="G170" s="1223"/>
      <c r="H170" s="1223"/>
      <c r="I170" s="1223"/>
      <c r="J170" s="1223"/>
      <c r="K170" s="1223"/>
      <c r="L170" s="1228" t="e">
        <f t="shared" si="22"/>
        <v>#DIV/0!</v>
      </c>
      <c r="M170" s="1223"/>
      <c r="N170" s="1223"/>
      <c r="O170" s="1244"/>
      <c r="P170" s="1223"/>
      <c r="Q170" s="1223">
        <f t="shared" si="23"/>
        <v>0</v>
      </c>
      <c r="R170" s="1223"/>
      <c r="S170" s="1225">
        <f t="shared" si="19"/>
        <v>0</v>
      </c>
      <c r="T170" s="1240" t="e">
        <f t="shared" si="20"/>
        <v>#DIV/0!</v>
      </c>
      <c r="U170" s="250" t="e">
        <f t="shared" si="21"/>
        <v>#DIV/0!</v>
      </c>
      <c r="V170" s="1400"/>
      <c r="W170" s="1232"/>
      <c r="X170" s="1233"/>
      <c r="Y170" s="1233"/>
      <c r="Z170" s="1233"/>
      <c r="AA170" s="1233"/>
      <c r="AB170" s="1235"/>
      <c r="AC170" s="1233"/>
      <c r="AD170" s="1235"/>
      <c r="AE170" s="1235"/>
      <c r="AF170" s="1235"/>
      <c r="AG170" s="1233"/>
      <c r="AH170" s="1233"/>
      <c r="AI170" s="1233"/>
      <c r="AJ170" s="1233"/>
      <c r="AK170" s="1233"/>
      <c r="AL170" s="1234">
        <f t="shared" si="25"/>
        <v>0</v>
      </c>
      <c r="AM170" s="1400"/>
      <c r="AN170" s="1237"/>
      <c r="AO170" s="1237"/>
      <c r="AP170" s="1237"/>
      <c r="AQ170" s="1237"/>
      <c r="AR170" s="1237"/>
      <c r="AS170" s="1237"/>
      <c r="AT170" s="1237"/>
      <c r="AU170" s="1237"/>
      <c r="AV170" s="1237"/>
      <c r="AW170" s="1237"/>
      <c r="AX170" s="1237"/>
      <c r="AY170" s="1237"/>
      <c r="AZ170" s="1237"/>
      <c r="BA170" s="1237"/>
      <c r="BB170" s="1237"/>
      <c r="BC170" s="1237"/>
      <c r="BD170" s="1237"/>
      <c r="BE170" s="1237"/>
      <c r="BF170" s="1237"/>
      <c r="BG170" s="1237"/>
      <c r="BH170" s="1237"/>
      <c r="BI170" s="1237"/>
      <c r="BJ170" s="1237"/>
      <c r="BK170" s="1237"/>
      <c r="BL170" s="1237"/>
      <c r="BM170" s="1237"/>
      <c r="BN170" s="1237"/>
      <c r="BO170" s="1237"/>
      <c r="BP170" s="1237"/>
      <c r="BQ170" s="1237"/>
      <c r="BR170" s="1237"/>
      <c r="BS170" s="1237"/>
      <c r="BT170" s="1237"/>
      <c r="BU170" s="1237"/>
      <c r="BV170" s="1237"/>
      <c r="BW170" s="1237"/>
      <c r="BX170" s="1237"/>
      <c r="BY170" s="1237"/>
      <c r="BZ170" s="1237"/>
      <c r="CA170" s="1237"/>
      <c r="CB170" s="1237"/>
      <c r="CC170" s="1237"/>
      <c r="CD170" s="1237"/>
      <c r="CE170" s="1237"/>
      <c r="CF170" s="1237"/>
      <c r="CG170" s="1237"/>
      <c r="CH170" s="1237"/>
      <c r="CI170" s="1237"/>
      <c r="CJ170" s="1239">
        <f t="shared" si="24"/>
        <v>0</v>
      </c>
    </row>
    <row r="171" spans="4:88">
      <c r="D171" s="1223"/>
      <c r="E171" s="1223"/>
      <c r="F171" s="1229"/>
      <c r="G171" s="1223"/>
      <c r="H171" s="1223"/>
      <c r="I171" s="1223"/>
      <c r="J171" s="1223"/>
      <c r="K171" s="1223"/>
      <c r="L171" s="1228" t="e">
        <f t="shared" si="22"/>
        <v>#DIV/0!</v>
      </c>
      <c r="M171" s="1223"/>
      <c r="N171" s="1223"/>
      <c r="O171" s="1244"/>
      <c r="P171" s="1223"/>
      <c r="Q171" s="1223">
        <f t="shared" si="23"/>
        <v>0</v>
      </c>
      <c r="R171" s="1223"/>
      <c r="S171" s="1225">
        <f t="shared" si="19"/>
        <v>0</v>
      </c>
      <c r="T171" s="1240" t="e">
        <f t="shared" si="20"/>
        <v>#DIV/0!</v>
      </c>
      <c r="U171" s="250" t="e">
        <f t="shared" si="21"/>
        <v>#DIV/0!</v>
      </c>
      <c r="V171" s="1400"/>
      <c r="W171" s="1232"/>
      <c r="X171" s="1233"/>
      <c r="Y171" s="1233"/>
      <c r="Z171" s="1233"/>
      <c r="AA171" s="1233"/>
      <c r="AB171" s="1235"/>
      <c r="AC171" s="1233"/>
      <c r="AD171" s="1235"/>
      <c r="AE171" s="1235"/>
      <c r="AF171" s="1235"/>
      <c r="AG171" s="1233"/>
      <c r="AH171" s="1233"/>
      <c r="AI171" s="1233"/>
      <c r="AJ171" s="1233"/>
      <c r="AK171" s="1233"/>
      <c r="AL171" s="1234">
        <f t="shared" si="25"/>
        <v>0</v>
      </c>
      <c r="AM171" s="1400"/>
      <c r="AN171" s="1237"/>
      <c r="AO171" s="1237"/>
      <c r="AP171" s="1237"/>
      <c r="AQ171" s="1237"/>
      <c r="AR171" s="1237"/>
      <c r="AS171" s="1237"/>
      <c r="AT171" s="1237"/>
      <c r="AU171" s="1237"/>
      <c r="AV171" s="1237"/>
      <c r="AW171" s="1237"/>
      <c r="AX171" s="1237"/>
      <c r="AY171" s="1237"/>
      <c r="AZ171" s="1237"/>
      <c r="BA171" s="1237"/>
      <c r="BB171" s="1237"/>
      <c r="BC171" s="1237"/>
      <c r="BD171" s="1237"/>
      <c r="BE171" s="1237"/>
      <c r="BF171" s="1237"/>
      <c r="BG171" s="1237"/>
      <c r="BH171" s="1237"/>
      <c r="BI171" s="1237"/>
      <c r="BJ171" s="1237"/>
      <c r="BK171" s="1237"/>
      <c r="BL171" s="1237"/>
      <c r="BM171" s="1237"/>
      <c r="BN171" s="1237"/>
      <c r="BO171" s="1237"/>
      <c r="BP171" s="1237"/>
      <c r="BQ171" s="1237"/>
      <c r="BR171" s="1237"/>
      <c r="BS171" s="1237"/>
      <c r="BT171" s="1237"/>
      <c r="BU171" s="1237"/>
      <c r="BV171" s="1237"/>
      <c r="BW171" s="1237"/>
      <c r="BX171" s="1237"/>
      <c r="BY171" s="1237"/>
      <c r="BZ171" s="1237"/>
      <c r="CA171" s="1237"/>
      <c r="CB171" s="1237"/>
      <c r="CC171" s="1237"/>
      <c r="CD171" s="1237"/>
      <c r="CE171" s="1237"/>
      <c r="CF171" s="1237"/>
      <c r="CG171" s="1237"/>
      <c r="CH171" s="1237"/>
      <c r="CI171" s="1237"/>
      <c r="CJ171" s="1239">
        <f t="shared" si="24"/>
        <v>0</v>
      </c>
    </row>
    <row r="172" spans="4:88">
      <c r="D172" s="1223"/>
      <c r="E172" s="1223"/>
      <c r="F172" s="1229"/>
      <c r="G172" s="1223"/>
      <c r="H172" s="1223"/>
      <c r="I172" s="1223"/>
      <c r="J172" s="1223"/>
      <c r="K172" s="1223"/>
      <c r="L172" s="1228" t="e">
        <f t="shared" si="22"/>
        <v>#DIV/0!</v>
      </c>
      <c r="M172" s="1223"/>
      <c r="N172" s="1223"/>
      <c r="O172" s="1244"/>
      <c r="P172" s="1223"/>
      <c r="Q172" s="1223">
        <f t="shared" si="23"/>
        <v>0</v>
      </c>
      <c r="R172" s="1223"/>
      <c r="S172" s="1225">
        <f t="shared" si="19"/>
        <v>0</v>
      </c>
      <c r="T172" s="1240" t="e">
        <f t="shared" si="20"/>
        <v>#DIV/0!</v>
      </c>
      <c r="U172" s="250" t="e">
        <f t="shared" si="21"/>
        <v>#DIV/0!</v>
      </c>
      <c r="V172" s="1400"/>
      <c r="W172" s="1232"/>
      <c r="X172" s="1233"/>
      <c r="Y172" s="1233"/>
      <c r="Z172" s="1233"/>
      <c r="AA172" s="1233"/>
      <c r="AB172" s="1235"/>
      <c r="AC172" s="1233"/>
      <c r="AD172" s="1235"/>
      <c r="AE172" s="1235"/>
      <c r="AF172" s="1235"/>
      <c r="AG172" s="1233"/>
      <c r="AH172" s="1233"/>
      <c r="AI172" s="1233"/>
      <c r="AJ172" s="1233"/>
      <c r="AK172" s="1233"/>
      <c r="AL172" s="1234">
        <f t="shared" si="25"/>
        <v>0</v>
      </c>
      <c r="AM172" s="1400"/>
      <c r="AN172" s="1237"/>
      <c r="AO172" s="1237"/>
      <c r="AP172" s="1237"/>
      <c r="AQ172" s="1237"/>
      <c r="AR172" s="1237"/>
      <c r="AS172" s="1237"/>
      <c r="AT172" s="1237"/>
      <c r="AU172" s="1237"/>
      <c r="AV172" s="1237"/>
      <c r="AW172" s="1237"/>
      <c r="AX172" s="1237"/>
      <c r="AY172" s="1237"/>
      <c r="AZ172" s="1237"/>
      <c r="BA172" s="1237"/>
      <c r="BB172" s="1237"/>
      <c r="BC172" s="1237"/>
      <c r="BD172" s="1237"/>
      <c r="BE172" s="1237"/>
      <c r="BF172" s="1237"/>
      <c r="BG172" s="1237"/>
      <c r="BH172" s="1237"/>
      <c r="BI172" s="1237"/>
      <c r="BJ172" s="1237"/>
      <c r="BK172" s="1237"/>
      <c r="BL172" s="1237"/>
      <c r="BM172" s="1237"/>
      <c r="BN172" s="1237"/>
      <c r="BO172" s="1237"/>
      <c r="BP172" s="1237"/>
      <c r="BQ172" s="1237"/>
      <c r="BR172" s="1237"/>
      <c r="BS172" s="1237"/>
      <c r="BT172" s="1237"/>
      <c r="BU172" s="1237"/>
      <c r="BV172" s="1237"/>
      <c r="BW172" s="1237"/>
      <c r="BX172" s="1237"/>
      <c r="BY172" s="1237"/>
      <c r="BZ172" s="1237"/>
      <c r="CA172" s="1237"/>
      <c r="CB172" s="1237"/>
      <c r="CC172" s="1237"/>
      <c r="CD172" s="1237"/>
      <c r="CE172" s="1237"/>
      <c r="CF172" s="1237"/>
      <c r="CG172" s="1237"/>
      <c r="CH172" s="1237"/>
      <c r="CI172" s="1237"/>
      <c r="CJ172" s="1239">
        <f t="shared" si="24"/>
        <v>0</v>
      </c>
    </row>
    <row r="173" spans="4:88">
      <c r="D173" s="1223"/>
      <c r="E173" s="1223"/>
      <c r="F173" s="1229"/>
      <c r="G173" s="1223"/>
      <c r="H173" s="1223"/>
      <c r="I173" s="1223"/>
      <c r="J173" s="1223"/>
      <c r="K173" s="1223"/>
      <c r="L173" s="1228" t="e">
        <f t="shared" si="22"/>
        <v>#DIV/0!</v>
      </c>
      <c r="M173" s="1223"/>
      <c r="N173" s="1223"/>
      <c r="O173" s="1244"/>
      <c r="P173" s="1223"/>
      <c r="Q173" s="1223">
        <f t="shared" si="23"/>
        <v>0</v>
      </c>
      <c r="R173" s="1223"/>
      <c r="S173" s="1225">
        <f t="shared" si="19"/>
        <v>0</v>
      </c>
      <c r="T173" s="1240" t="e">
        <f t="shared" si="20"/>
        <v>#DIV/0!</v>
      </c>
      <c r="U173" s="250" t="e">
        <f t="shared" si="21"/>
        <v>#DIV/0!</v>
      </c>
      <c r="V173" s="1400"/>
      <c r="W173" s="1232"/>
      <c r="X173" s="1233"/>
      <c r="Y173" s="1233"/>
      <c r="Z173" s="1233"/>
      <c r="AA173" s="1233"/>
      <c r="AB173" s="1235"/>
      <c r="AC173" s="1233"/>
      <c r="AD173" s="1235"/>
      <c r="AE173" s="1235"/>
      <c r="AF173" s="1235"/>
      <c r="AG173" s="1233"/>
      <c r="AH173" s="1233"/>
      <c r="AI173" s="1233"/>
      <c r="AJ173" s="1233"/>
      <c r="AK173" s="1233"/>
      <c r="AL173" s="1234">
        <f t="shared" si="25"/>
        <v>0</v>
      </c>
      <c r="AM173" s="1400"/>
      <c r="AN173" s="1237"/>
      <c r="AO173" s="1237"/>
      <c r="AP173" s="1237"/>
      <c r="AQ173" s="1237"/>
      <c r="AR173" s="1237"/>
      <c r="AS173" s="1237"/>
      <c r="AT173" s="1237"/>
      <c r="AU173" s="1237"/>
      <c r="AV173" s="1237"/>
      <c r="AW173" s="1237"/>
      <c r="AX173" s="1237"/>
      <c r="AY173" s="1237"/>
      <c r="AZ173" s="1237"/>
      <c r="BA173" s="1237"/>
      <c r="BB173" s="1237"/>
      <c r="BC173" s="1237"/>
      <c r="BD173" s="1237"/>
      <c r="BE173" s="1237"/>
      <c r="BF173" s="1237"/>
      <c r="BG173" s="1237"/>
      <c r="BH173" s="1237"/>
      <c r="BI173" s="1237"/>
      <c r="BJ173" s="1237"/>
      <c r="BK173" s="1237"/>
      <c r="BL173" s="1237"/>
      <c r="BM173" s="1237"/>
      <c r="BN173" s="1237"/>
      <c r="BO173" s="1237"/>
      <c r="BP173" s="1237"/>
      <c r="BQ173" s="1237"/>
      <c r="BR173" s="1237"/>
      <c r="BS173" s="1237"/>
      <c r="BT173" s="1237"/>
      <c r="BU173" s="1237"/>
      <c r="BV173" s="1237"/>
      <c r="BW173" s="1237"/>
      <c r="BX173" s="1237"/>
      <c r="BY173" s="1237"/>
      <c r="BZ173" s="1237"/>
      <c r="CA173" s="1237"/>
      <c r="CB173" s="1237"/>
      <c r="CC173" s="1237"/>
      <c r="CD173" s="1237"/>
      <c r="CE173" s="1237"/>
      <c r="CF173" s="1237"/>
      <c r="CG173" s="1237"/>
      <c r="CH173" s="1237"/>
      <c r="CI173" s="1237"/>
      <c r="CJ173" s="1239">
        <f t="shared" si="24"/>
        <v>0</v>
      </c>
    </row>
    <row r="174" spans="4:88">
      <c r="D174" s="1223"/>
      <c r="E174" s="1223"/>
      <c r="F174" s="1229"/>
      <c r="G174" s="1223"/>
      <c r="H174" s="1223"/>
      <c r="I174" s="1223"/>
      <c r="J174" s="1223"/>
      <c r="K174" s="1223"/>
      <c r="L174" s="1228" t="e">
        <f t="shared" si="22"/>
        <v>#DIV/0!</v>
      </c>
      <c r="M174" s="1223"/>
      <c r="N174" s="1223"/>
      <c r="O174" s="1244"/>
      <c r="P174" s="1223"/>
      <c r="Q174" s="1223">
        <f t="shared" si="23"/>
        <v>0</v>
      </c>
      <c r="R174" s="1223"/>
      <c r="S174" s="1225">
        <f t="shared" si="19"/>
        <v>0</v>
      </c>
      <c r="T174" s="1240" t="e">
        <f t="shared" si="20"/>
        <v>#DIV/0!</v>
      </c>
      <c r="U174" s="250" t="e">
        <f t="shared" si="21"/>
        <v>#DIV/0!</v>
      </c>
      <c r="V174" s="1400"/>
      <c r="W174" s="1232"/>
      <c r="X174" s="1233"/>
      <c r="Y174" s="1233"/>
      <c r="Z174" s="1233"/>
      <c r="AA174" s="1233"/>
      <c r="AB174" s="1235"/>
      <c r="AC174" s="1233"/>
      <c r="AD174" s="1235"/>
      <c r="AE174" s="1235"/>
      <c r="AF174" s="1235"/>
      <c r="AG174" s="1233"/>
      <c r="AH174" s="1233"/>
      <c r="AI174" s="1233"/>
      <c r="AJ174" s="1233"/>
      <c r="AK174" s="1233"/>
      <c r="AL174" s="1234">
        <f t="shared" si="25"/>
        <v>0</v>
      </c>
      <c r="AM174" s="1400"/>
      <c r="AN174" s="1237"/>
      <c r="AO174" s="1237"/>
      <c r="AP174" s="1237"/>
      <c r="AQ174" s="1237"/>
      <c r="AR174" s="1237"/>
      <c r="AS174" s="1237"/>
      <c r="AT174" s="1237"/>
      <c r="AU174" s="1237"/>
      <c r="AV174" s="1237"/>
      <c r="AW174" s="1237"/>
      <c r="AX174" s="1237"/>
      <c r="AY174" s="1237"/>
      <c r="AZ174" s="1237"/>
      <c r="BA174" s="1237"/>
      <c r="BB174" s="1237"/>
      <c r="BC174" s="1237"/>
      <c r="BD174" s="1237"/>
      <c r="BE174" s="1237"/>
      <c r="BF174" s="1237"/>
      <c r="BG174" s="1237"/>
      <c r="BH174" s="1237"/>
      <c r="BI174" s="1237"/>
      <c r="BJ174" s="1237"/>
      <c r="BK174" s="1237"/>
      <c r="BL174" s="1237"/>
      <c r="BM174" s="1237"/>
      <c r="BN174" s="1237"/>
      <c r="BO174" s="1237"/>
      <c r="BP174" s="1237"/>
      <c r="BQ174" s="1237"/>
      <c r="BR174" s="1237"/>
      <c r="BS174" s="1237"/>
      <c r="BT174" s="1237"/>
      <c r="BU174" s="1237"/>
      <c r="BV174" s="1237"/>
      <c r="BW174" s="1237"/>
      <c r="BX174" s="1237"/>
      <c r="BY174" s="1237"/>
      <c r="BZ174" s="1237"/>
      <c r="CA174" s="1237"/>
      <c r="CB174" s="1237"/>
      <c r="CC174" s="1237"/>
      <c r="CD174" s="1237"/>
      <c r="CE174" s="1237"/>
      <c r="CF174" s="1237"/>
      <c r="CG174" s="1237"/>
      <c r="CH174" s="1237"/>
      <c r="CI174" s="1237"/>
      <c r="CJ174" s="1239">
        <f t="shared" si="24"/>
        <v>0</v>
      </c>
    </row>
    <row r="175" spans="4:88">
      <c r="D175" s="1223"/>
      <c r="E175" s="1223"/>
      <c r="F175" s="1229"/>
      <c r="G175" s="1223"/>
      <c r="H175" s="1223"/>
      <c r="I175" s="1223"/>
      <c r="J175" s="1223"/>
      <c r="K175" s="1223"/>
      <c r="L175" s="1228" t="e">
        <f t="shared" si="22"/>
        <v>#DIV/0!</v>
      </c>
      <c r="M175" s="1223"/>
      <c r="N175" s="1223"/>
      <c r="O175" s="1244"/>
      <c r="P175" s="1223"/>
      <c r="Q175" s="1223">
        <f t="shared" si="23"/>
        <v>0</v>
      </c>
      <c r="R175" s="1223"/>
      <c r="S175" s="1225">
        <f t="shared" si="19"/>
        <v>0</v>
      </c>
      <c r="T175" s="1240" t="e">
        <f t="shared" si="20"/>
        <v>#DIV/0!</v>
      </c>
      <c r="U175" s="250" t="e">
        <f t="shared" si="21"/>
        <v>#DIV/0!</v>
      </c>
      <c r="V175" s="1400"/>
      <c r="W175" s="1232"/>
      <c r="X175" s="1233"/>
      <c r="Y175" s="1233"/>
      <c r="Z175" s="1233"/>
      <c r="AA175" s="1233"/>
      <c r="AB175" s="1235"/>
      <c r="AC175" s="1233"/>
      <c r="AD175" s="1235"/>
      <c r="AE175" s="1235"/>
      <c r="AF175" s="1235"/>
      <c r="AG175" s="1233"/>
      <c r="AH175" s="1233"/>
      <c r="AI175" s="1233"/>
      <c r="AJ175" s="1233"/>
      <c r="AK175" s="1233"/>
      <c r="AL175" s="1234">
        <f t="shared" si="25"/>
        <v>0</v>
      </c>
      <c r="AM175" s="1400"/>
      <c r="AN175" s="1237"/>
      <c r="AO175" s="1237"/>
      <c r="AP175" s="1237"/>
      <c r="AQ175" s="1237"/>
      <c r="AR175" s="1237"/>
      <c r="AS175" s="1237"/>
      <c r="AT175" s="1237"/>
      <c r="AU175" s="1237"/>
      <c r="AV175" s="1237"/>
      <c r="AW175" s="1237"/>
      <c r="AX175" s="1237"/>
      <c r="AY175" s="1237"/>
      <c r="AZ175" s="1237"/>
      <c r="BA175" s="1237"/>
      <c r="BB175" s="1237"/>
      <c r="BC175" s="1237"/>
      <c r="BD175" s="1237"/>
      <c r="BE175" s="1237"/>
      <c r="BF175" s="1237"/>
      <c r="BG175" s="1237"/>
      <c r="BH175" s="1237"/>
      <c r="BI175" s="1237"/>
      <c r="BJ175" s="1237"/>
      <c r="BK175" s="1237"/>
      <c r="BL175" s="1237"/>
      <c r="BM175" s="1237"/>
      <c r="BN175" s="1237"/>
      <c r="BO175" s="1237"/>
      <c r="BP175" s="1237"/>
      <c r="BQ175" s="1237"/>
      <c r="BR175" s="1237"/>
      <c r="BS175" s="1237"/>
      <c r="BT175" s="1237"/>
      <c r="BU175" s="1237"/>
      <c r="BV175" s="1237"/>
      <c r="BW175" s="1237"/>
      <c r="BX175" s="1237"/>
      <c r="BY175" s="1237"/>
      <c r="BZ175" s="1237"/>
      <c r="CA175" s="1237"/>
      <c r="CB175" s="1237"/>
      <c r="CC175" s="1237"/>
      <c r="CD175" s="1237"/>
      <c r="CE175" s="1237"/>
      <c r="CF175" s="1237"/>
      <c r="CG175" s="1237"/>
      <c r="CH175" s="1237"/>
      <c r="CI175" s="1237"/>
      <c r="CJ175" s="1239">
        <f t="shared" si="24"/>
        <v>0</v>
      </c>
    </row>
    <row r="176" spans="4:88">
      <c r="D176" s="1223"/>
      <c r="E176" s="1223"/>
      <c r="F176" s="1229"/>
      <c r="G176" s="1223"/>
      <c r="H176" s="1223"/>
      <c r="I176" s="1223"/>
      <c r="J176" s="1223"/>
      <c r="K176" s="1223"/>
      <c r="L176" s="1228" t="e">
        <f t="shared" si="22"/>
        <v>#DIV/0!</v>
      </c>
      <c r="M176" s="1223"/>
      <c r="N176" s="1223"/>
      <c r="O176" s="1244"/>
      <c r="P176" s="1223"/>
      <c r="Q176" s="1223">
        <f t="shared" si="23"/>
        <v>0</v>
      </c>
      <c r="R176" s="1223"/>
      <c r="S176" s="1225">
        <f t="shared" si="19"/>
        <v>0</v>
      </c>
      <c r="T176" s="1240" t="e">
        <f t="shared" si="20"/>
        <v>#DIV/0!</v>
      </c>
      <c r="U176" s="250" t="e">
        <f t="shared" si="21"/>
        <v>#DIV/0!</v>
      </c>
      <c r="V176" s="1400"/>
      <c r="W176" s="1232"/>
      <c r="X176" s="1233"/>
      <c r="Y176" s="1233"/>
      <c r="Z176" s="1233"/>
      <c r="AA176" s="1233"/>
      <c r="AB176" s="1235"/>
      <c r="AC176" s="1233"/>
      <c r="AD176" s="1235"/>
      <c r="AE176" s="1235"/>
      <c r="AF176" s="1235"/>
      <c r="AG176" s="1233"/>
      <c r="AH176" s="1233"/>
      <c r="AI176" s="1233"/>
      <c r="AJ176" s="1233"/>
      <c r="AK176" s="1233"/>
      <c r="AL176" s="1234">
        <f t="shared" si="25"/>
        <v>0</v>
      </c>
      <c r="AM176" s="1400"/>
      <c r="AN176" s="1237"/>
      <c r="AO176" s="1237"/>
      <c r="AP176" s="1237"/>
      <c r="AQ176" s="1237"/>
      <c r="AR176" s="1237"/>
      <c r="AS176" s="1237"/>
      <c r="AT176" s="1237"/>
      <c r="AU176" s="1237"/>
      <c r="AV176" s="1237"/>
      <c r="AW176" s="1237"/>
      <c r="AX176" s="1237"/>
      <c r="AY176" s="1237"/>
      <c r="AZ176" s="1237"/>
      <c r="BA176" s="1237"/>
      <c r="BB176" s="1237"/>
      <c r="BC176" s="1237"/>
      <c r="BD176" s="1237"/>
      <c r="BE176" s="1237"/>
      <c r="BF176" s="1237"/>
      <c r="BG176" s="1237"/>
      <c r="BH176" s="1237"/>
      <c r="BI176" s="1237"/>
      <c r="BJ176" s="1237"/>
      <c r="BK176" s="1237"/>
      <c r="BL176" s="1237"/>
      <c r="BM176" s="1237"/>
      <c r="BN176" s="1237"/>
      <c r="BO176" s="1237"/>
      <c r="BP176" s="1237"/>
      <c r="BQ176" s="1237"/>
      <c r="BR176" s="1237"/>
      <c r="BS176" s="1237"/>
      <c r="BT176" s="1237"/>
      <c r="BU176" s="1237"/>
      <c r="BV176" s="1237"/>
      <c r="BW176" s="1237"/>
      <c r="BX176" s="1237"/>
      <c r="BY176" s="1237"/>
      <c r="BZ176" s="1237"/>
      <c r="CA176" s="1237"/>
      <c r="CB176" s="1237"/>
      <c r="CC176" s="1237"/>
      <c r="CD176" s="1237"/>
      <c r="CE176" s="1237"/>
      <c r="CF176" s="1237"/>
      <c r="CG176" s="1237"/>
      <c r="CH176" s="1237"/>
      <c r="CI176" s="1237"/>
      <c r="CJ176" s="1239">
        <f t="shared" si="24"/>
        <v>0</v>
      </c>
    </row>
    <row r="177" spans="4:88">
      <c r="D177" s="1223"/>
      <c r="E177" s="1223"/>
      <c r="F177" s="1229"/>
      <c r="G177" s="1223"/>
      <c r="H177" s="1223"/>
      <c r="I177" s="1223"/>
      <c r="J177" s="1223"/>
      <c r="K177" s="1223"/>
      <c r="L177" s="1228" t="e">
        <f t="shared" si="22"/>
        <v>#DIV/0!</v>
      </c>
      <c r="M177" s="1223"/>
      <c r="N177" s="1223"/>
      <c r="O177" s="1244"/>
      <c r="P177" s="1223"/>
      <c r="Q177" s="1223">
        <f t="shared" si="23"/>
        <v>0</v>
      </c>
      <c r="R177" s="1223"/>
      <c r="S177" s="1225">
        <f t="shared" si="19"/>
        <v>0</v>
      </c>
      <c r="T177" s="1240" t="e">
        <f t="shared" si="20"/>
        <v>#DIV/0!</v>
      </c>
      <c r="U177" s="250" t="e">
        <f t="shared" si="21"/>
        <v>#DIV/0!</v>
      </c>
      <c r="V177" s="1400"/>
      <c r="W177" s="1232"/>
      <c r="X177" s="1233"/>
      <c r="Y177" s="1233"/>
      <c r="Z177" s="1233"/>
      <c r="AA177" s="1233"/>
      <c r="AB177" s="1235"/>
      <c r="AC177" s="1233"/>
      <c r="AD177" s="1235"/>
      <c r="AE177" s="1235"/>
      <c r="AF177" s="1235"/>
      <c r="AG177" s="1233"/>
      <c r="AH177" s="1233"/>
      <c r="AI177" s="1233"/>
      <c r="AJ177" s="1233"/>
      <c r="AK177" s="1233"/>
      <c r="AL177" s="1234">
        <f t="shared" si="25"/>
        <v>0</v>
      </c>
      <c r="AM177" s="1400"/>
      <c r="AN177" s="1237"/>
      <c r="AO177" s="1237"/>
      <c r="AP177" s="1237"/>
      <c r="AQ177" s="1237"/>
      <c r="AR177" s="1237"/>
      <c r="AS177" s="1237"/>
      <c r="AT177" s="1237"/>
      <c r="AU177" s="1237"/>
      <c r="AV177" s="1237"/>
      <c r="AW177" s="1237"/>
      <c r="AX177" s="1237"/>
      <c r="AY177" s="1237"/>
      <c r="AZ177" s="1237"/>
      <c r="BA177" s="1237"/>
      <c r="BB177" s="1237"/>
      <c r="BC177" s="1237"/>
      <c r="BD177" s="1237"/>
      <c r="BE177" s="1237"/>
      <c r="BF177" s="1237"/>
      <c r="BG177" s="1237"/>
      <c r="BH177" s="1237"/>
      <c r="BI177" s="1237"/>
      <c r="BJ177" s="1237"/>
      <c r="BK177" s="1237"/>
      <c r="BL177" s="1237"/>
      <c r="BM177" s="1237"/>
      <c r="BN177" s="1237"/>
      <c r="BO177" s="1237"/>
      <c r="BP177" s="1237"/>
      <c r="BQ177" s="1237"/>
      <c r="BR177" s="1237"/>
      <c r="BS177" s="1237"/>
      <c r="BT177" s="1237"/>
      <c r="BU177" s="1237"/>
      <c r="BV177" s="1237"/>
      <c r="BW177" s="1237"/>
      <c r="BX177" s="1237"/>
      <c r="BY177" s="1237"/>
      <c r="BZ177" s="1237"/>
      <c r="CA177" s="1237"/>
      <c r="CB177" s="1237"/>
      <c r="CC177" s="1237"/>
      <c r="CD177" s="1237"/>
      <c r="CE177" s="1237"/>
      <c r="CF177" s="1237"/>
      <c r="CG177" s="1237"/>
      <c r="CH177" s="1237"/>
      <c r="CI177" s="1237"/>
      <c r="CJ177" s="1239">
        <f t="shared" si="24"/>
        <v>0</v>
      </c>
    </row>
    <row r="178" spans="4:88">
      <c r="D178" s="1223"/>
      <c r="E178" s="1223"/>
      <c r="F178" s="1229"/>
      <c r="G178" s="1223"/>
      <c r="H178" s="1223"/>
      <c r="I178" s="1223"/>
      <c r="J178" s="1223"/>
      <c r="K178" s="1223"/>
      <c r="L178" s="1228" t="e">
        <f t="shared" si="22"/>
        <v>#DIV/0!</v>
      </c>
      <c r="M178" s="1223"/>
      <c r="N178" s="1223"/>
      <c r="O178" s="1244"/>
      <c r="P178" s="1223"/>
      <c r="Q178" s="1223">
        <f t="shared" si="23"/>
        <v>0</v>
      </c>
      <c r="R178" s="1223"/>
      <c r="S178" s="1225">
        <f t="shared" si="19"/>
        <v>0</v>
      </c>
      <c r="T178" s="1240" t="e">
        <f t="shared" si="20"/>
        <v>#DIV/0!</v>
      </c>
      <c r="U178" s="250" t="e">
        <f t="shared" si="21"/>
        <v>#DIV/0!</v>
      </c>
      <c r="V178" s="1400"/>
      <c r="W178" s="1232"/>
      <c r="X178" s="1233"/>
      <c r="Y178" s="1233"/>
      <c r="Z178" s="1233"/>
      <c r="AA178" s="1233"/>
      <c r="AB178" s="1235"/>
      <c r="AC178" s="1233"/>
      <c r="AD178" s="1235"/>
      <c r="AE178" s="1235"/>
      <c r="AF178" s="1235"/>
      <c r="AG178" s="1233"/>
      <c r="AH178" s="1233"/>
      <c r="AI178" s="1233"/>
      <c r="AJ178" s="1233"/>
      <c r="AK178" s="1233"/>
      <c r="AL178" s="1234">
        <f t="shared" si="25"/>
        <v>0</v>
      </c>
      <c r="AM178" s="1400"/>
      <c r="AN178" s="1237"/>
      <c r="AO178" s="1237"/>
      <c r="AP178" s="1237"/>
      <c r="AQ178" s="1237"/>
      <c r="AR178" s="1237"/>
      <c r="AS178" s="1237"/>
      <c r="AT178" s="1237"/>
      <c r="AU178" s="1237"/>
      <c r="AV178" s="1237"/>
      <c r="AW178" s="1237"/>
      <c r="AX178" s="1237"/>
      <c r="AY178" s="1237"/>
      <c r="AZ178" s="1237"/>
      <c r="BA178" s="1237"/>
      <c r="BB178" s="1237"/>
      <c r="BC178" s="1237"/>
      <c r="BD178" s="1237"/>
      <c r="BE178" s="1237"/>
      <c r="BF178" s="1237"/>
      <c r="BG178" s="1237"/>
      <c r="BH178" s="1237"/>
      <c r="BI178" s="1237"/>
      <c r="BJ178" s="1237"/>
      <c r="BK178" s="1237"/>
      <c r="BL178" s="1237"/>
      <c r="BM178" s="1237"/>
      <c r="BN178" s="1237"/>
      <c r="BO178" s="1237"/>
      <c r="BP178" s="1237"/>
      <c r="BQ178" s="1237"/>
      <c r="BR178" s="1237"/>
      <c r="BS178" s="1237"/>
      <c r="BT178" s="1237"/>
      <c r="BU178" s="1237"/>
      <c r="BV178" s="1237"/>
      <c r="BW178" s="1237"/>
      <c r="BX178" s="1237"/>
      <c r="BY178" s="1237"/>
      <c r="BZ178" s="1237"/>
      <c r="CA178" s="1237"/>
      <c r="CB178" s="1237"/>
      <c r="CC178" s="1237"/>
      <c r="CD178" s="1237"/>
      <c r="CE178" s="1237"/>
      <c r="CF178" s="1237"/>
      <c r="CG178" s="1237"/>
      <c r="CH178" s="1237"/>
      <c r="CI178" s="1237"/>
      <c r="CJ178" s="1239">
        <f t="shared" si="24"/>
        <v>0</v>
      </c>
    </row>
    <row r="179" spans="4:88">
      <c r="D179" s="1223"/>
      <c r="E179" s="1223"/>
      <c r="F179" s="1229"/>
      <c r="G179" s="1223"/>
      <c r="H179" s="1223"/>
      <c r="I179" s="1223"/>
      <c r="J179" s="1223"/>
      <c r="K179" s="1223"/>
      <c r="L179" s="1228" t="e">
        <f t="shared" si="22"/>
        <v>#DIV/0!</v>
      </c>
      <c r="M179" s="1223"/>
      <c r="N179" s="1223"/>
      <c r="O179" s="1244"/>
      <c r="P179" s="1223"/>
      <c r="Q179" s="1223">
        <f t="shared" si="23"/>
        <v>0</v>
      </c>
      <c r="R179" s="1223"/>
      <c r="S179" s="1225">
        <f t="shared" si="19"/>
        <v>0</v>
      </c>
      <c r="T179" s="1240" t="e">
        <f t="shared" si="20"/>
        <v>#DIV/0!</v>
      </c>
      <c r="U179" s="250" t="e">
        <f t="shared" si="21"/>
        <v>#DIV/0!</v>
      </c>
      <c r="V179" s="1400"/>
      <c r="W179" s="1232"/>
      <c r="X179" s="1233"/>
      <c r="Y179" s="1233"/>
      <c r="Z179" s="1233"/>
      <c r="AA179" s="1233"/>
      <c r="AB179" s="1235"/>
      <c r="AC179" s="1233"/>
      <c r="AD179" s="1235"/>
      <c r="AE179" s="1235"/>
      <c r="AF179" s="1235"/>
      <c r="AG179" s="1233"/>
      <c r="AH179" s="1233"/>
      <c r="AI179" s="1233"/>
      <c r="AJ179" s="1233"/>
      <c r="AK179" s="1233"/>
      <c r="AL179" s="1234">
        <f t="shared" si="25"/>
        <v>0</v>
      </c>
      <c r="AM179" s="1400"/>
      <c r="AN179" s="1237"/>
      <c r="AO179" s="1237"/>
      <c r="AP179" s="1237"/>
      <c r="AQ179" s="1237"/>
      <c r="AR179" s="1237"/>
      <c r="AS179" s="1237"/>
      <c r="AT179" s="1237"/>
      <c r="AU179" s="1237"/>
      <c r="AV179" s="1237"/>
      <c r="AW179" s="1237"/>
      <c r="AX179" s="1237"/>
      <c r="AY179" s="1237"/>
      <c r="AZ179" s="1237"/>
      <c r="BA179" s="1237"/>
      <c r="BB179" s="1237"/>
      <c r="BC179" s="1237"/>
      <c r="BD179" s="1237"/>
      <c r="BE179" s="1237"/>
      <c r="BF179" s="1237"/>
      <c r="BG179" s="1237"/>
      <c r="BH179" s="1237"/>
      <c r="BI179" s="1237"/>
      <c r="BJ179" s="1237"/>
      <c r="BK179" s="1237"/>
      <c r="BL179" s="1237"/>
      <c r="BM179" s="1237"/>
      <c r="BN179" s="1237"/>
      <c r="BO179" s="1237"/>
      <c r="BP179" s="1237"/>
      <c r="BQ179" s="1237"/>
      <c r="BR179" s="1237"/>
      <c r="BS179" s="1237"/>
      <c r="BT179" s="1237"/>
      <c r="BU179" s="1237"/>
      <c r="BV179" s="1237"/>
      <c r="BW179" s="1237"/>
      <c r="BX179" s="1237"/>
      <c r="BY179" s="1237"/>
      <c r="BZ179" s="1237"/>
      <c r="CA179" s="1237"/>
      <c r="CB179" s="1237"/>
      <c r="CC179" s="1237"/>
      <c r="CD179" s="1237"/>
      <c r="CE179" s="1237"/>
      <c r="CF179" s="1237"/>
      <c r="CG179" s="1237"/>
      <c r="CH179" s="1237"/>
      <c r="CI179" s="1237"/>
      <c r="CJ179" s="1239">
        <f t="shared" si="24"/>
        <v>0</v>
      </c>
    </row>
    <row r="180" spans="4:88">
      <c r="D180" s="1223"/>
      <c r="E180" s="1223"/>
      <c r="F180" s="1229"/>
      <c r="G180" s="1223"/>
      <c r="H180" s="1223"/>
      <c r="I180" s="1223"/>
      <c r="J180" s="1223"/>
      <c r="K180" s="1223"/>
      <c r="L180" s="1228" t="e">
        <f t="shared" si="22"/>
        <v>#DIV/0!</v>
      </c>
      <c r="M180" s="1223"/>
      <c r="N180" s="1223"/>
      <c r="O180" s="1244"/>
      <c r="P180" s="1223"/>
      <c r="Q180" s="1223">
        <f t="shared" si="23"/>
        <v>0</v>
      </c>
      <c r="R180" s="1223"/>
      <c r="S180" s="1225">
        <f t="shared" si="19"/>
        <v>0</v>
      </c>
      <c r="T180" s="1240" t="e">
        <f t="shared" si="20"/>
        <v>#DIV/0!</v>
      </c>
      <c r="U180" s="250" t="e">
        <f t="shared" si="21"/>
        <v>#DIV/0!</v>
      </c>
      <c r="V180" s="1400"/>
      <c r="W180" s="1232"/>
      <c r="X180" s="1233"/>
      <c r="Y180" s="1233"/>
      <c r="Z180" s="1233"/>
      <c r="AA180" s="1233"/>
      <c r="AB180" s="1235"/>
      <c r="AC180" s="1233"/>
      <c r="AD180" s="1235"/>
      <c r="AE180" s="1235"/>
      <c r="AF180" s="1235"/>
      <c r="AG180" s="1233"/>
      <c r="AH180" s="1233"/>
      <c r="AI180" s="1233"/>
      <c r="AJ180" s="1233"/>
      <c r="AK180" s="1233"/>
      <c r="AL180" s="1234">
        <f t="shared" si="25"/>
        <v>0</v>
      </c>
      <c r="AM180" s="1400"/>
      <c r="AN180" s="1237"/>
      <c r="AO180" s="1237"/>
      <c r="AP180" s="1237"/>
      <c r="AQ180" s="1237"/>
      <c r="AR180" s="1237"/>
      <c r="AS180" s="1237"/>
      <c r="AT180" s="1237"/>
      <c r="AU180" s="1237"/>
      <c r="AV180" s="1237"/>
      <c r="AW180" s="1237"/>
      <c r="AX180" s="1237"/>
      <c r="AY180" s="1237"/>
      <c r="AZ180" s="1237"/>
      <c r="BA180" s="1237"/>
      <c r="BB180" s="1237"/>
      <c r="BC180" s="1237"/>
      <c r="BD180" s="1237"/>
      <c r="BE180" s="1237"/>
      <c r="BF180" s="1237"/>
      <c r="BG180" s="1237"/>
      <c r="BH180" s="1237"/>
      <c r="BI180" s="1237"/>
      <c r="BJ180" s="1237"/>
      <c r="BK180" s="1237"/>
      <c r="BL180" s="1237"/>
      <c r="BM180" s="1237"/>
      <c r="BN180" s="1237"/>
      <c r="BO180" s="1237"/>
      <c r="BP180" s="1237"/>
      <c r="BQ180" s="1237"/>
      <c r="BR180" s="1237"/>
      <c r="BS180" s="1237"/>
      <c r="BT180" s="1237"/>
      <c r="BU180" s="1237"/>
      <c r="BV180" s="1237"/>
      <c r="BW180" s="1237"/>
      <c r="BX180" s="1237"/>
      <c r="BY180" s="1237"/>
      <c r="BZ180" s="1237"/>
      <c r="CA180" s="1237"/>
      <c r="CB180" s="1237"/>
      <c r="CC180" s="1237"/>
      <c r="CD180" s="1237"/>
      <c r="CE180" s="1237"/>
      <c r="CF180" s="1237"/>
      <c r="CG180" s="1237"/>
      <c r="CH180" s="1237"/>
      <c r="CI180" s="1237"/>
      <c r="CJ180" s="1239">
        <f t="shared" si="24"/>
        <v>0</v>
      </c>
    </row>
    <row r="181" spans="4:88">
      <c r="D181" s="1223"/>
      <c r="E181" s="1223"/>
      <c r="F181" s="1229"/>
      <c r="G181" s="1223"/>
      <c r="H181" s="1223"/>
      <c r="I181" s="1223"/>
      <c r="J181" s="1223"/>
      <c r="K181" s="1223"/>
      <c r="L181" s="1228" t="e">
        <f t="shared" si="22"/>
        <v>#DIV/0!</v>
      </c>
      <c r="M181" s="1223"/>
      <c r="N181" s="1223"/>
      <c r="O181" s="1244"/>
      <c r="P181" s="1223"/>
      <c r="Q181" s="1223">
        <f t="shared" si="23"/>
        <v>0</v>
      </c>
      <c r="R181" s="1223"/>
      <c r="S181" s="1225">
        <f t="shared" si="19"/>
        <v>0</v>
      </c>
      <c r="T181" s="1240" t="e">
        <f t="shared" si="20"/>
        <v>#DIV/0!</v>
      </c>
      <c r="U181" s="250" t="e">
        <f t="shared" si="21"/>
        <v>#DIV/0!</v>
      </c>
      <c r="V181" s="1400"/>
      <c r="W181" s="1232"/>
      <c r="X181" s="1233"/>
      <c r="Y181" s="1233"/>
      <c r="Z181" s="1233"/>
      <c r="AA181" s="1233"/>
      <c r="AB181" s="1235"/>
      <c r="AC181" s="1233"/>
      <c r="AD181" s="1235"/>
      <c r="AE181" s="1235"/>
      <c r="AF181" s="1235"/>
      <c r="AG181" s="1233"/>
      <c r="AH181" s="1233"/>
      <c r="AI181" s="1233"/>
      <c r="AJ181" s="1233"/>
      <c r="AK181" s="1233"/>
      <c r="AL181" s="1234">
        <f t="shared" si="25"/>
        <v>0</v>
      </c>
      <c r="AM181" s="1400"/>
      <c r="AN181" s="1237"/>
      <c r="AO181" s="1237"/>
      <c r="AP181" s="1237"/>
      <c r="AQ181" s="1237"/>
      <c r="AR181" s="1237"/>
      <c r="AS181" s="1237"/>
      <c r="AT181" s="1237"/>
      <c r="AU181" s="1237"/>
      <c r="AV181" s="1237"/>
      <c r="AW181" s="1237"/>
      <c r="AX181" s="1237"/>
      <c r="AY181" s="1237"/>
      <c r="AZ181" s="1237"/>
      <c r="BA181" s="1237"/>
      <c r="BB181" s="1237"/>
      <c r="BC181" s="1237"/>
      <c r="BD181" s="1237"/>
      <c r="BE181" s="1237"/>
      <c r="BF181" s="1237"/>
      <c r="BG181" s="1237"/>
      <c r="BH181" s="1237"/>
      <c r="BI181" s="1237"/>
      <c r="BJ181" s="1237"/>
      <c r="BK181" s="1237"/>
      <c r="BL181" s="1237"/>
      <c r="BM181" s="1237"/>
      <c r="BN181" s="1237"/>
      <c r="BO181" s="1237"/>
      <c r="BP181" s="1237"/>
      <c r="BQ181" s="1237"/>
      <c r="BR181" s="1237"/>
      <c r="BS181" s="1237"/>
      <c r="BT181" s="1237"/>
      <c r="BU181" s="1237"/>
      <c r="BV181" s="1237"/>
      <c r="BW181" s="1237"/>
      <c r="BX181" s="1237"/>
      <c r="BY181" s="1237"/>
      <c r="BZ181" s="1237"/>
      <c r="CA181" s="1237"/>
      <c r="CB181" s="1237"/>
      <c r="CC181" s="1237"/>
      <c r="CD181" s="1237"/>
      <c r="CE181" s="1237"/>
      <c r="CF181" s="1237"/>
      <c r="CG181" s="1237"/>
      <c r="CH181" s="1237"/>
      <c r="CI181" s="1237"/>
      <c r="CJ181" s="1239">
        <f t="shared" si="24"/>
        <v>0</v>
      </c>
    </row>
    <row r="182" spans="4:88">
      <c r="D182" s="1223"/>
      <c r="E182" s="1223"/>
      <c r="F182" s="1229"/>
      <c r="G182" s="1223"/>
      <c r="H182" s="1223"/>
      <c r="I182" s="1223"/>
      <c r="J182" s="1223"/>
      <c r="K182" s="1223"/>
      <c r="L182" s="1228" t="e">
        <f t="shared" si="22"/>
        <v>#DIV/0!</v>
      </c>
      <c r="M182" s="1223"/>
      <c r="N182" s="1223"/>
      <c r="O182" s="1244"/>
      <c r="P182" s="1223"/>
      <c r="Q182" s="1223">
        <f t="shared" si="23"/>
        <v>0</v>
      </c>
      <c r="R182" s="1223"/>
      <c r="S182" s="1225">
        <f t="shared" si="19"/>
        <v>0</v>
      </c>
      <c r="T182" s="1240" t="e">
        <f t="shared" si="20"/>
        <v>#DIV/0!</v>
      </c>
      <c r="U182" s="250" t="e">
        <f t="shared" si="21"/>
        <v>#DIV/0!</v>
      </c>
      <c r="V182" s="1400"/>
      <c r="W182" s="1232"/>
      <c r="X182" s="1233"/>
      <c r="Y182" s="1233"/>
      <c r="Z182" s="1233"/>
      <c r="AA182" s="1233"/>
      <c r="AB182" s="1235"/>
      <c r="AC182" s="1233"/>
      <c r="AD182" s="1235"/>
      <c r="AE182" s="1235"/>
      <c r="AF182" s="1235"/>
      <c r="AG182" s="1233"/>
      <c r="AH182" s="1233"/>
      <c r="AI182" s="1233"/>
      <c r="AJ182" s="1233"/>
      <c r="AK182" s="1233"/>
      <c r="AL182" s="1234">
        <f t="shared" si="25"/>
        <v>0</v>
      </c>
      <c r="AM182" s="1400"/>
      <c r="AN182" s="1237"/>
      <c r="AO182" s="1237"/>
      <c r="AP182" s="1237"/>
      <c r="AQ182" s="1237"/>
      <c r="AR182" s="1237"/>
      <c r="AS182" s="1237"/>
      <c r="AT182" s="1237"/>
      <c r="AU182" s="1237"/>
      <c r="AV182" s="1237"/>
      <c r="AW182" s="1237"/>
      <c r="AX182" s="1237"/>
      <c r="AY182" s="1237"/>
      <c r="AZ182" s="1237"/>
      <c r="BA182" s="1237"/>
      <c r="BB182" s="1237"/>
      <c r="BC182" s="1237"/>
      <c r="BD182" s="1237"/>
      <c r="BE182" s="1237"/>
      <c r="BF182" s="1237"/>
      <c r="BG182" s="1237"/>
      <c r="BH182" s="1237"/>
      <c r="BI182" s="1237"/>
      <c r="BJ182" s="1237"/>
      <c r="BK182" s="1237"/>
      <c r="BL182" s="1237"/>
      <c r="BM182" s="1237"/>
      <c r="BN182" s="1237"/>
      <c r="BO182" s="1237"/>
      <c r="BP182" s="1237"/>
      <c r="BQ182" s="1237"/>
      <c r="BR182" s="1237"/>
      <c r="BS182" s="1237"/>
      <c r="BT182" s="1237"/>
      <c r="BU182" s="1237"/>
      <c r="BV182" s="1237"/>
      <c r="BW182" s="1237"/>
      <c r="BX182" s="1237"/>
      <c r="BY182" s="1237"/>
      <c r="BZ182" s="1237"/>
      <c r="CA182" s="1237"/>
      <c r="CB182" s="1237"/>
      <c r="CC182" s="1237"/>
      <c r="CD182" s="1237"/>
      <c r="CE182" s="1237"/>
      <c r="CF182" s="1237"/>
      <c r="CG182" s="1237"/>
      <c r="CH182" s="1237"/>
      <c r="CI182" s="1237"/>
      <c r="CJ182" s="1239">
        <f t="shared" si="24"/>
        <v>0</v>
      </c>
    </row>
    <row r="183" spans="4:88">
      <c r="D183" s="1223"/>
      <c r="E183" s="1223"/>
      <c r="F183" s="1229"/>
      <c r="G183" s="1223"/>
      <c r="H183" s="1223"/>
      <c r="I183" s="1223"/>
      <c r="J183" s="1223"/>
      <c r="K183" s="1223"/>
      <c r="L183" s="1228" t="e">
        <f t="shared" si="22"/>
        <v>#DIV/0!</v>
      </c>
      <c r="M183" s="1223"/>
      <c r="N183" s="1223"/>
      <c r="O183" s="1244"/>
      <c r="P183" s="1223"/>
      <c r="Q183" s="1223">
        <f t="shared" si="23"/>
        <v>0</v>
      </c>
      <c r="R183" s="1223"/>
      <c r="S183" s="1225">
        <f t="shared" si="19"/>
        <v>0</v>
      </c>
      <c r="T183" s="1240" t="e">
        <f t="shared" si="20"/>
        <v>#DIV/0!</v>
      </c>
      <c r="U183" s="250" t="e">
        <f t="shared" si="21"/>
        <v>#DIV/0!</v>
      </c>
      <c r="V183" s="1400"/>
      <c r="W183" s="1232"/>
      <c r="X183" s="1233"/>
      <c r="Y183" s="1233"/>
      <c r="Z183" s="1233"/>
      <c r="AA183" s="1233"/>
      <c r="AB183" s="1235"/>
      <c r="AC183" s="1233"/>
      <c r="AD183" s="1235"/>
      <c r="AE183" s="1235"/>
      <c r="AF183" s="1235"/>
      <c r="AG183" s="1233"/>
      <c r="AH183" s="1233"/>
      <c r="AI183" s="1233"/>
      <c r="AJ183" s="1233"/>
      <c r="AK183" s="1233"/>
      <c r="AL183" s="1234">
        <f t="shared" si="25"/>
        <v>0</v>
      </c>
      <c r="AM183" s="1400"/>
      <c r="AN183" s="1237"/>
      <c r="AO183" s="1237"/>
      <c r="AP183" s="1237"/>
      <c r="AQ183" s="1237"/>
      <c r="AR183" s="1237"/>
      <c r="AS183" s="1237"/>
      <c r="AT183" s="1237"/>
      <c r="AU183" s="1237"/>
      <c r="AV183" s="1237"/>
      <c r="AW183" s="1237"/>
      <c r="AX183" s="1237"/>
      <c r="AY183" s="1237"/>
      <c r="AZ183" s="1237"/>
      <c r="BA183" s="1237"/>
      <c r="BB183" s="1237"/>
      <c r="BC183" s="1237"/>
      <c r="BD183" s="1237"/>
      <c r="BE183" s="1237"/>
      <c r="BF183" s="1237"/>
      <c r="BG183" s="1237"/>
      <c r="BH183" s="1237"/>
      <c r="BI183" s="1237"/>
      <c r="BJ183" s="1237"/>
      <c r="BK183" s="1237"/>
      <c r="BL183" s="1237"/>
      <c r="BM183" s="1237"/>
      <c r="BN183" s="1237"/>
      <c r="BO183" s="1237"/>
      <c r="BP183" s="1237"/>
      <c r="BQ183" s="1237"/>
      <c r="BR183" s="1237"/>
      <c r="BS183" s="1237"/>
      <c r="BT183" s="1237"/>
      <c r="BU183" s="1237"/>
      <c r="BV183" s="1237"/>
      <c r="BW183" s="1237"/>
      <c r="BX183" s="1237"/>
      <c r="BY183" s="1237"/>
      <c r="BZ183" s="1237"/>
      <c r="CA183" s="1237"/>
      <c r="CB183" s="1237"/>
      <c r="CC183" s="1237"/>
      <c r="CD183" s="1237"/>
      <c r="CE183" s="1237"/>
      <c r="CF183" s="1237"/>
      <c r="CG183" s="1237"/>
      <c r="CH183" s="1237"/>
      <c r="CI183" s="1237"/>
      <c r="CJ183" s="1239">
        <f t="shared" si="24"/>
        <v>0</v>
      </c>
    </row>
    <row r="184" spans="4:88">
      <c r="D184" s="1223"/>
      <c r="E184" s="1223"/>
      <c r="F184" s="1229"/>
      <c r="G184" s="1223"/>
      <c r="H184" s="1223"/>
      <c r="I184" s="1223"/>
      <c r="J184" s="1223"/>
      <c r="K184" s="1223"/>
      <c r="L184" s="1228" t="e">
        <f t="shared" si="22"/>
        <v>#DIV/0!</v>
      </c>
      <c r="M184" s="1223"/>
      <c r="N184" s="1223"/>
      <c r="O184" s="1244"/>
      <c r="P184" s="1223"/>
      <c r="Q184" s="1223">
        <f t="shared" si="23"/>
        <v>0</v>
      </c>
      <c r="R184" s="1223"/>
      <c r="S184" s="1225">
        <f t="shared" si="19"/>
        <v>0</v>
      </c>
      <c r="T184" s="1240" t="e">
        <f t="shared" si="20"/>
        <v>#DIV/0!</v>
      </c>
      <c r="U184" s="250" t="e">
        <f t="shared" si="21"/>
        <v>#DIV/0!</v>
      </c>
      <c r="V184" s="1400"/>
      <c r="W184" s="1232"/>
      <c r="X184" s="1233"/>
      <c r="Y184" s="1233"/>
      <c r="Z184" s="1233"/>
      <c r="AA184" s="1233"/>
      <c r="AB184" s="1235"/>
      <c r="AC184" s="1233"/>
      <c r="AD184" s="1235"/>
      <c r="AE184" s="1235"/>
      <c r="AF184" s="1235"/>
      <c r="AG184" s="1233"/>
      <c r="AH184" s="1233"/>
      <c r="AI184" s="1233"/>
      <c r="AJ184" s="1233"/>
      <c r="AK184" s="1233"/>
      <c r="AL184" s="1234">
        <f t="shared" si="25"/>
        <v>0</v>
      </c>
      <c r="AM184" s="1400"/>
      <c r="AN184" s="1237"/>
      <c r="AO184" s="1237"/>
      <c r="AP184" s="1237"/>
      <c r="AQ184" s="1237"/>
      <c r="AR184" s="1237"/>
      <c r="AS184" s="1237"/>
      <c r="AT184" s="1237"/>
      <c r="AU184" s="1237"/>
      <c r="AV184" s="1237"/>
      <c r="AW184" s="1237"/>
      <c r="AX184" s="1237"/>
      <c r="AY184" s="1237"/>
      <c r="AZ184" s="1237"/>
      <c r="BA184" s="1237"/>
      <c r="BB184" s="1237"/>
      <c r="BC184" s="1237"/>
      <c r="BD184" s="1237"/>
      <c r="BE184" s="1237"/>
      <c r="BF184" s="1237"/>
      <c r="BG184" s="1237"/>
      <c r="BH184" s="1237"/>
      <c r="BI184" s="1237"/>
      <c r="BJ184" s="1237"/>
      <c r="BK184" s="1237"/>
      <c r="BL184" s="1237"/>
      <c r="BM184" s="1237"/>
      <c r="BN184" s="1237"/>
      <c r="BO184" s="1237"/>
      <c r="BP184" s="1237"/>
      <c r="BQ184" s="1237"/>
      <c r="BR184" s="1237"/>
      <c r="BS184" s="1237"/>
      <c r="BT184" s="1237"/>
      <c r="BU184" s="1237"/>
      <c r="BV184" s="1237"/>
      <c r="BW184" s="1237"/>
      <c r="BX184" s="1237"/>
      <c r="BY184" s="1237"/>
      <c r="BZ184" s="1237"/>
      <c r="CA184" s="1237"/>
      <c r="CB184" s="1237"/>
      <c r="CC184" s="1237"/>
      <c r="CD184" s="1237"/>
      <c r="CE184" s="1237"/>
      <c r="CF184" s="1237"/>
      <c r="CG184" s="1237"/>
      <c r="CH184" s="1237"/>
      <c r="CI184" s="1237"/>
      <c r="CJ184" s="1239">
        <f t="shared" si="24"/>
        <v>0</v>
      </c>
    </row>
    <row r="185" spans="4:88">
      <c r="D185" s="1223"/>
      <c r="E185" s="1223"/>
      <c r="F185" s="1229"/>
      <c r="G185" s="1223"/>
      <c r="H185" s="1223"/>
      <c r="I185" s="1223"/>
      <c r="J185" s="1223"/>
      <c r="K185" s="1223"/>
      <c r="L185" s="1228" t="e">
        <f t="shared" si="22"/>
        <v>#DIV/0!</v>
      </c>
      <c r="M185" s="1223"/>
      <c r="N185" s="1223"/>
      <c r="O185" s="1244"/>
      <c r="P185" s="1223"/>
      <c r="Q185" s="1223">
        <f t="shared" si="23"/>
        <v>0</v>
      </c>
      <c r="R185" s="1223"/>
      <c r="S185" s="1225">
        <f t="shared" si="19"/>
        <v>0</v>
      </c>
      <c r="T185" s="1240" t="e">
        <f t="shared" si="20"/>
        <v>#DIV/0!</v>
      </c>
      <c r="U185" s="250" t="e">
        <f t="shared" si="21"/>
        <v>#DIV/0!</v>
      </c>
      <c r="V185" s="1400"/>
      <c r="W185" s="1232"/>
      <c r="X185" s="1233"/>
      <c r="Y185" s="1233"/>
      <c r="Z185" s="1233"/>
      <c r="AA185" s="1233"/>
      <c r="AB185" s="1235"/>
      <c r="AC185" s="1233"/>
      <c r="AD185" s="1235"/>
      <c r="AE185" s="1235"/>
      <c r="AF185" s="1235"/>
      <c r="AG185" s="1233"/>
      <c r="AH185" s="1233"/>
      <c r="AI185" s="1233"/>
      <c r="AJ185" s="1233"/>
      <c r="AK185" s="1233"/>
      <c r="AL185" s="1234">
        <f t="shared" si="25"/>
        <v>0</v>
      </c>
      <c r="AM185" s="1400"/>
      <c r="AN185" s="1237"/>
      <c r="AO185" s="1237"/>
      <c r="AP185" s="1237"/>
      <c r="AQ185" s="1237"/>
      <c r="AR185" s="1237"/>
      <c r="AS185" s="1237"/>
      <c r="AT185" s="1237"/>
      <c r="AU185" s="1237"/>
      <c r="AV185" s="1237"/>
      <c r="AW185" s="1237"/>
      <c r="AX185" s="1237"/>
      <c r="AY185" s="1237"/>
      <c r="AZ185" s="1237"/>
      <c r="BA185" s="1237"/>
      <c r="BB185" s="1237"/>
      <c r="BC185" s="1237"/>
      <c r="BD185" s="1237"/>
      <c r="BE185" s="1237"/>
      <c r="BF185" s="1237"/>
      <c r="BG185" s="1237"/>
      <c r="BH185" s="1237"/>
      <c r="BI185" s="1237"/>
      <c r="BJ185" s="1237"/>
      <c r="BK185" s="1237"/>
      <c r="BL185" s="1237"/>
      <c r="BM185" s="1237"/>
      <c r="BN185" s="1237"/>
      <c r="BO185" s="1237"/>
      <c r="BP185" s="1237"/>
      <c r="BQ185" s="1237"/>
      <c r="BR185" s="1237"/>
      <c r="BS185" s="1237"/>
      <c r="BT185" s="1237"/>
      <c r="BU185" s="1237"/>
      <c r="BV185" s="1237"/>
      <c r="BW185" s="1237"/>
      <c r="BX185" s="1237"/>
      <c r="BY185" s="1237"/>
      <c r="BZ185" s="1237"/>
      <c r="CA185" s="1237"/>
      <c r="CB185" s="1237"/>
      <c r="CC185" s="1237"/>
      <c r="CD185" s="1237"/>
      <c r="CE185" s="1237"/>
      <c r="CF185" s="1237"/>
      <c r="CG185" s="1237"/>
      <c r="CH185" s="1237"/>
      <c r="CI185" s="1237"/>
      <c r="CJ185" s="1239">
        <f t="shared" si="24"/>
        <v>0</v>
      </c>
    </row>
    <row r="186" spans="4:88">
      <c r="D186" s="1223"/>
      <c r="E186" s="1223"/>
      <c r="F186" s="1229"/>
      <c r="G186" s="1223"/>
      <c r="H186" s="1223"/>
      <c r="I186" s="1223"/>
      <c r="J186" s="1223"/>
      <c r="K186" s="1223"/>
      <c r="L186" s="1228" t="e">
        <f t="shared" si="22"/>
        <v>#DIV/0!</v>
      </c>
      <c r="M186" s="1223"/>
      <c r="N186" s="1223"/>
      <c r="O186" s="1244"/>
      <c r="P186" s="1223"/>
      <c r="Q186" s="1223">
        <f t="shared" si="23"/>
        <v>0</v>
      </c>
      <c r="R186" s="1223"/>
      <c r="S186" s="1225">
        <f t="shared" si="19"/>
        <v>0</v>
      </c>
      <c r="T186" s="1240" t="e">
        <f t="shared" si="20"/>
        <v>#DIV/0!</v>
      </c>
      <c r="U186" s="250" t="e">
        <f t="shared" si="21"/>
        <v>#DIV/0!</v>
      </c>
      <c r="V186" s="1400"/>
      <c r="W186" s="1232"/>
      <c r="X186" s="1233"/>
      <c r="Y186" s="1233"/>
      <c r="Z186" s="1233"/>
      <c r="AA186" s="1233"/>
      <c r="AB186" s="1235"/>
      <c r="AC186" s="1233"/>
      <c r="AD186" s="1235"/>
      <c r="AE186" s="1235"/>
      <c r="AF186" s="1235"/>
      <c r="AG186" s="1233"/>
      <c r="AH186" s="1233"/>
      <c r="AI186" s="1233"/>
      <c r="AJ186" s="1233"/>
      <c r="AK186" s="1233"/>
      <c r="AL186" s="1234">
        <f t="shared" si="25"/>
        <v>0</v>
      </c>
      <c r="AM186" s="1400"/>
      <c r="AN186" s="1237"/>
      <c r="AO186" s="1237"/>
      <c r="AP186" s="1237"/>
      <c r="AQ186" s="1237"/>
      <c r="AR186" s="1237"/>
      <c r="AS186" s="1237"/>
      <c r="AT186" s="1237"/>
      <c r="AU186" s="1237"/>
      <c r="AV186" s="1237"/>
      <c r="AW186" s="1237"/>
      <c r="AX186" s="1237"/>
      <c r="AY186" s="1237"/>
      <c r="AZ186" s="1237"/>
      <c r="BA186" s="1237"/>
      <c r="BB186" s="1237"/>
      <c r="BC186" s="1237"/>
      <c r="BD186" s="1237"/>
      <c r="BE186" s="1237"/>
      <c r="BF186" s="1237"/>
      <c r="BG186" s="1237"/>
      <c r="BH186" s="1237"/>
      <c r="BI186" s="1237"/>
      <c r="BJ186" s="1237"/>
      <c r="BK186" s="1237"/>
      <c r="BL186" s="1237"/>
      <c r="BM186" s="1237"/>
      <c r="BN186" s="1237"/>
      <c r="BO186" s="1237"/>
      <c r="BP186" s="1237"/>
      <c r="BQ186" s="1237"/>
      <c r="BR186" s="1237"/>
      <c r="BS186" s="1237"/>
      <c r="BT186" s="1237"/>
      <c r="BU186" s="1237"/>
      <c r="BV186" s="1237"/>
      <c r="BW186" s="1237"/>
      <c r="BX186" s="1237"/>
      <c r="BY186" s="1237"/>
      <c r="BZ186" s="1237"/>
      <c r="CA186" s="1237"/>
      <c r="CB186" s="1237"/>
      <c r="CC186" s="1237"/>
      <c r="CD186" s="1237"/>
      <c r="CE186" s="1237"/>
      <c r="CF186" s="1237"/>
      <c r="CG186" s="1237"/>
      <c r="CH186" s="1237"/>
      <c r="CI186" s="1237"/>
      <c r="CJ186" s="1239">
        <f t="shared" si="24"/>
        <v>0</v>
      </c>
    </row>
    <row r="187" spans="4:88">
      <c r="D187" s="1223"/>
      <c r="E187" s="1223"/>
      <c r="F187" s="1229"/>
      <c r="G187" s="1223"/>
      <c r="H187" s="1223"/>
      <c r="I187" s="1223"/>
      <c r="J187" s="1223"/>
      <c r="K187" s="1223"/>
      <c r="L187" s="1228" t="e">
        <f t="shared" si="22"/>
        <v>#DIV/0!</v>
      </c>
      <c r="M187" s="1223"/>
      <c r="N187" s="1223"/>
      <c r="O187" s="1244"/>
      <c r="P187" s="1223"/>
      <c r="Q187" s="1223">
        <f t="shared" si="23"/>
        <v>0</v>
      </c>
      <c r="R187" s="1223"/>
      <c r="S187" s="1225">
        <f t="shared" si="19"/>
        <v>0</v>
      </c>
      <c r="T187" s="1240" t="e">
        <f t="shared" si="20"/>
        <v>#DIV/0!</v>
      </c>
      <c r="U187" s="250" t="e">
        <f t="shared" si="21"/>
        <v>#DIV/0!</v>
      </c>
      <c r="V187" s="1400"/>
      <c r="W187" s="1232"/>
      <c r="X187" s="1233"/>
      <c r="Y187" s="1233"/>
      <c r="Z187" s="1233"/>
      <c r="AA187" s="1233"/>
      <c r="AB187" s="1235"/>
      <c r="AC187" s="1233"/>
      <c r="AD187" s="1235"/>
      <c r="AE187" s="1235"/>
      <c r="AF187" s="1235"/>
      <c r="AG187" s="1233"/>
      <c r="AH187" s="1233"/>
      <c r="AI187" s="1233"/>
      <c r="AJ187" s="1233"/>
      <c r="AK187" s="1233"/>
      <c r="AL187" s="1234">
        <f t="shared" si="25"/>
        <v>0</v>
      </c>
      <c r="AM187" s="1400"/>
      <c r="AN187" s="1237"/>
      <c r="AO187" s="1237"/>
      <c r="AP187" s="1237"/>
      <c r="AQ187" s="1237"/>
      <c r="AR187" s="1237"/>
      <c r="AS187" s="1237"/>
      <c r="AT187" s="1237"/>
      <c r="AU187" s="1237"/>
      <c r="AV187" s="1237"/>
      <c r="AW187" s="1237"/>
      <c r="AX187" s="1237"/>
      <c r="AY187" s="1237"/>
      <c r="AZ187" s="1237"/>
      <c r="BA187" s="1237"/>
      <c r="BB187" s="1237"/>
      <c r="BC187" s="1237"/>
      <c r="BD187" s="1237"/>
      <c r="BE187" s="1237"/>
      <c r="BF187" s="1237"/>
      <c r="BG187" s="1237"/>
      <c r="BH187" s="1237"/>
      <c r="BI187" s="1237"/>
      <c r="BJ187" s="1237"/>
      <c r="BK187" s="1237"/>
      <c r="BL187" s="1237"/>
      <c r="BM187" s="1237"/>
      <c r="BN187" s="1237"/>
      <c r="BO187" s="1237"/>
      <c r="BP187" s="1237"/>
      <c r="BQ187" s="1237"/>
      <c r="BR187" s="1237"/>
      <c r="BS187" s="1237"/>
      <c r="BT187" s="1237"/>
      <c r="BU187" s="1237"/>
      <c r="BV187" s="1237"/>
      <c r="BW187" s="1237"/>
      <c r="BX187" s="1237"/>
      <c r="BY187" s="1237"/>
      <c r="BZ187" s="1237"/>
      <c r="CA187" s="1237"/>
      <c r="CB187" s="1237"/>
      <c r="CC187" s="1237"/>
      <c r="CD187" s="1237"/>
      <c r="CE187" s="1237"/>
      <c r="CF187" s="1237"/>
      <c r="CG187" s="1237"/>
      <c r="CH187" s="1237"/>
      <c r="CI187" s="1237"/>
      <c r="CJ187" s="1239">
        <f t="shared" si="24"/>
        <v>0</v>
      </c>
    </row>
    <row r="188" spans="4:88">
      <c r="D188" s="1223"/>
      <c r="E188" s="1223"/>
      <c r="F188" s="1229"/>
      <c r="G188" s="1223"/>
      <c r="H188" s="1223"/>
      <c r="I188" s="1223"/>
      <c r="J188" s="1223"/>
      <c r="K188" s="1223"/>
      <c r="L188" s="1228" t="e">
        <f t="shared" si="22"/>
        <v>#DIV/0!</v>
      </c>
      <c r="M188" s="1223"/>
      <c r="N188" s="1223"/>
      <c r="O188" s="1244"/>
      <c r="P188" s="1223"/>
      <c r="Q188" s="1223">
        <f t="shared" si="23"/>
        <v>0</v>
      </c>
      <c r="R188" s="1223"/>
      <c r="S188" s="1225">
        <f t="shared" si="19"/>
        <v>0</v>
      </c>
      <c r="T188" s="1240" t="e">
        <f t="shared" si="20"/>
        <v>#DIV/0!</v>
      </c>
      <c r="U188" s="250" t="e">
        <f t="shared" si="21"/>
        <v>#DIV/0!</v>
      </c>
      <c r="V188" s="1400"/>
      <c r="W188" s="1232"/>
      <c r="X188" s="1233"/>
      <c r="Y188" s="1233"/>
      <c r="Z188" s="1233"/>
      <c r="AA188" s="1233"/>
      <c r="AB188" s="1235"/>
      <c r="AC188" s="1233"/>
      <c r="AD188" s="1235"/>
      <c r="AE188" s="1235"/>
      <c r="AF188" s="1235"/>
      <c r="AG188" s="1233"/>
      <c r="AH188" s="1233"/>
      <c r="AI188" s="1233"/>
      <c r="AJ188" s="1233"/>
      <c r="AK188" s="1233"/>
      <c r="AL188" s="1234">
        <f t="shared" si="25"/>
        <v>0</v>
      </c>
      <c r="AM188" s="1400"/>
      <c r="AN188" s="1237"/>
      <c r="AO188" s="1237"/>
      <c r="AP188" s="1237"/>
      <c r="AQ188" s="1237"/>
      <c r="AR188" s="1237"/>
      <c r="AS188" s="1237"/>
      <c r="AT188" s="1237"/>
      <c r="AU188" s="1237"/>
      <c r="AV188" s="1237"/>
      <c r="AW188" s="1237"/>
      <c r="AX188" s="1237"/>
      <c r="AY188" s="1237"/>
      <c r="AZ188" s="1237"/>
      <c r="BA188" s="1237"/>
      <c r="BB188" s="1237"/>
      <c r="BC188" s="1237"/>
      <c r="BD188" s="1237"/>
      <c r="BE188" s="1237"/>
      <c r="BF188" s="1237"/>
      <c r="BG188" s="1237"/>
      <c r="BH188" s="1237"/>
      <c r="BI188" s="1237"/>
      <c r="BJ188" s="1237"/>
      <c r="BK188" s="1237"/>
      <c r="BL188" s="1237"/>
      <c r="BM188" s="1237"/>
      <c r="BN188" s="1237"/>
      <c r="BO188" s="1237"/>
      <c r="BP188" s="1237"/>
      <c r="BQ188" s="1237"/>
      <c r="BR188" s="1237"/>
      <c r="BS188" s="1237"/>
      <c r="BT188" s="1237"/>
      <c r="BU188" s="1237"/>
      <c r="BV188" s="1237"/>
      <c r="BW188" s="1237"/>
      <c r="BX188" s="1237"/>
      <c r="BY188" s="1237"/>
      <c r="BZ188" s="1237"/>
      <c r="CA188" s="1237"/>
      <c r="CB188" s="1237"/>
      <c r="CC188" s="1237"/>
      <c r="CD188" s="1237"/>
      <c r="CE188" s="1237"/>
      <c r="CF188" s="1237"/>
      <c r="CG188" s="1237"/>
      <c r="CH188" s="1237"/>
      <c r="CI188" s="1237"/>
      <c r="CJ188" s="1239">
        <f t="shared" si="24"/>
        <v>0</v>
      </c>
    </row>
    <row r="189" spans="4:88">
      <c r="D189" s="1223"/>
      <c r="E189" s="1223"/>
      <c r="F189" s="1229"/>
      <c r="G189" s="1223"/>
      <c r="H189" s="1223"/>
      <c r="I189" s="1223"/>
      <c r="J189" s="1223"/>
      <c r="K189" s="1223"/>
      <c r="L189" s="1228" t="e">
        <f t="shared" si="22"/>
        <v>#DIV/0!</v>
      </c>
      <c r="M189" s="1223"/>
      <c r="N189" s="1223"/>
      <c r="O189" s="1244"/>
      <c r="P189" s="1223"/>
      <c r="Q189" s="1223">
        <f t="shared" si="23"/>
        <v>0</v>
      </c>
      <c r="R189" s="1223"/>
      <c r="S189" s="1225">
        <f t="shared" si="19"/>
        <v>0</v>
      </c>
      <c r="T189" s="1240" t="e">
        <f t="shared" si="20"/>
        <v>#DIV/0!</v>
      </c>
      <c r="U189" s="250" t="e">
        <f t="shared" si="21"/>
        <v>#DIV/0!</v>
      </c>
      <c r="V189" s="1400"/>
      <c r="W189" s="1232"/>
      <c r="X189" s="1233"/>
      <c r="Y189" s="1233"/>
      <c r="Z189" s="1233"/>
      <c r="AA189" s="1233"/>
      <c r="AB189" s="1235"/>
      <c r="AC189" s="1233"/>
      <c r="AD189" s="1235"/>
      <c r="AE189" s="1235"/>
      <c r="AF189" s="1235"/>
      <c r="AG189" s="1233"/>
      <c r="AH189" s="1233"/>
      <c r="AI189" s="1233"/>
      <c r="AJ189" s="1233"/>
      <c r="AK189" s="1233"/>
      <c r="AL189" s="1234">
        <f t="shared" si="25"/>
        <v>0</v>
      </c>
      <c r="AM189" s="1400"/>
      <c r="AN189" s="1237"/>
      <c r="AO189" s="1237"/>
      <c r="AP189" s="1237"/>
      <c r="AQ189" s="1237"/>
      <c r="AR189" s="1237"/>
      <c r="AS189" s="1237"/>
      <c r="AT189" s="1237"/>
      <c r="AU189" s="1237"/>
      <c r="AV189" s="1237"/>
      <c r="AW189" s="1237"/>
      <c r="AX189" s="1237"/>
      <c r="AY189" s="1237"/>
      <c r="AZ189" s="1237"/>
      <c r="BA189" s="1237"/>
      <c r="BB189" s="1237"/>
      <c r="BC189" s="1237"/>
      <c r="BD189" s="1237"/>
      <c r="BE189" s="1237"/>
      <c r="BF189" s="1237"/>
      <c r="BG189" s="1237"/>
      <c r="BH189" s="1237"/>
      <c r="BI189" s="1237"/>
      <c r="BJ189" s="1237"/>
      <c r="BK189" s="1237"/>
      <c r="BL189" s="1237"/>
      <c r="BM189" s="1237"/>
      <c r="BN189" s="1237"/>
      <c r="BO189" s="1237"/>
      <c r="BP189" s="1237"/>
      <c r="BQ189" s="1237"/>
      <c r="BR189" s="1237"/>
      <c r="BS189" s="1237"/>
      <c r="BT189" s="1237"/>
      <c r="BU189" s="1237"/>
      <c r="BV189" s="1237"/>
      <c r="BW189" s="1237"/>
      <c r="BX189" s="1237"/>
      <c r="BY189" s="1237"/>
      <c r="BZ189" s="1237"/>
      <c r="CA189" s="1237"/>
      <c r="CB189" s="1237"/>
      <c r="CC189" s="1237"/>
      <c r="CD189" s="1237"/>
      <c r="CE189" s="1237"/>
      <c r="CF189" s="1237"/>
      <c r="CG189" s="1237"/>
      <c r="CH189" s="1237"/>
      <c r="CI189" s="1237"/>
      <c r="CJ189" s="1239">
        <f t="shared" si="24"/>
        <v>0</v>
      </c>
    </row>
    <row r="190" spans="4:88">
      <c r="D190" s="1223"/>
      <c r="E190" s="1223"/>
      <c r="F190" s="1229"/>
      <c r="G190" s="1223"/>
      <c r="H190" s="1223"/>
      <c r="I190" s="1223"/>
      <c r="J190" s="1223"/>
      <c r="K190" s="1223"/>
      <c r="L190" s="1228" t="e">
        <f t="shared" si="22"/>
        <v>#DIV/0!</v>
      </c>
      <c r="M190" s="1223"/>
      <c r="N190" s="1223"/>
      <c r="O190" s="1244"/>
      <c r="P190" s="1223"/>
      <c r="Q190" s="1223">
        <f t="shared" si="23"/>
        <v>0</v>
      </c>
      <c r="R190" s="1223"/>
      <c r="S190" s="1225">
        <f t="shared" si="19"/>
        <v>0</v>
      </c>
      <c r="T190" s="1240" t="e">
        <f t="shared" si="20"/>
        <v>#DIV/0!</v>
      </c>
      <c r="U190" s="250" t="e">
        <f t="shared" si="21"/>
        <v>#DIV/0!</v>
      </c>
      <c r="V190" s="1400"/>
      <c r="W190" s="1232"/>
      <c r="X190" s="1233"/>
      <c r="Y190" s="1233"/>
      <c r="Z190" s="1233"/>
      <c r="AA190" s="1233"/>
      <c r="AB190" s="1235"/>
      <c r="AC190" s="1233"/>
      <c r="AD190" s="1235"/>
      <c r="AE190" s="1235"/>
      <c r="AF190" s="1235"/>
      <c r="AG190" s="1233"/>
      <c r="AH190" s="1233"/>
      <c r="AI190" s="1233"/>
      <c r="AJ190" s="1233"/>
      <c r="AK190" s="1233"/>
      <c r="AL190" s="1234">
        <f t="shared" si="25"/>
        <v>0</v>
      </c>
      <c r="AM190" s="1400"/>
      <c r="AN190" s="1237"/>
      <c r="AO190" s="1237"/>
      <c r="AP190" s="1237"/>
      <c r="AQ190" s="1237"/>
      <c r="AR190" s="1237"/>
      <c r="AS190" s="1237"/>
      <c r="AT190" s="1237"/>
      <c r="AU190" s="1237"/>
      <c r="AV190" s="1237"/>
      <c r="AW190" s="1237"/>
      <c r="AX190" s="1237"/>
      <c r="AY190" s="1237"/>
      <c r="AZ190" s="1237"/>
      <c r="BA190" s="1237"/>
      <c r="BB190" s="1237"/>
      <c r="BC190" s="1237"/>
      <c r="BD190" s="1237"/>
      <c r="BE190" s="1237"/>
      <c r="BF190" s="1237"/>
      <c r="BG190" s="1237"/>
      <c r="BH190" s="1237"/>
      <c r="BI190" s="1237"/>
      <c r="BJ190" s="1237"/>
      <c r="BK190" s="1237"/>
      <c r="BL190" s="1237"/>
      <c r="BM190" s="1237"/>
      <c r="BN190" s="1237"/>
      <c r="BO190" s="1237"/>
      <c r="BP190" s="1237"/>
      <c r="BQ190" s="1237"/>
      <c r="BR190" s="1237"/>
      <c r="BS190" s="1237"/>
      <c r="BT190" s="1237"/>
      <c r="BU190" s="1237"/>
      <c r="BV190" s="1237"/>
      <c r="BW190" s="1237"/>
      <c r="BX190" s="1237"/>
      <c r="BY190" s="1237"/>
      <c r="BZ190" s="1237"/>
      <c r="CA190" s="1237"/>
      <c r="CB190" s="1237"/>
      <c r="CC190" s="1237"/>
      <c r="CD190" s="1237"/>
      <c r="CE190" s="1237"/>
      <c r="CF190" s="1237"/>
      <c r="CG190" s="1237"/>
      <c r="CH190" s="1237"/>
      <c r="CI190" s="1237"/>
      <c r="CJ190" s="1239">
        <f t="shared" si="24"/>
        <v>0</v>
      </c>
    </row>
    <row r="191" spans="4:88">
      <c r="D191" s="1223"/>
      <c r="E191" s="1223"/>
      <c r="F191" s="1229"/>
      <c r="G191" s="1223"/>
      <c r="H191" s="1223"/>
      <c r="I191" s="1223"/>
      <c r="J191" s="1223"/>
      <c r="K191" s="1223"/>
      <c r="L191" s="1228" t="e">
        <f t="shared" si="22"/>
        <v>#DIV/0!</v>
      </c>
      <c r="M191" s="1223"/>
      <c r="N191" s="1223"/>
      <c r="O191" s="1244"/>
      <c r="P191" s="1223"/>
      <c r="Q191" s="1223">
        <f t="shared" si="23"/>
        <v>0</v>
      </c>
      <c r="R191" s="1223"/>
      <c r="S191" s="1225">
        <f t="shared" si="19"/>
        <v>0</v>
      </c>
      <c r="T191" s="1240" t="e">
        <f t="shared" si="20"/>
        <v>#DIV/0!</v>
      </c>
      <c r="U191" s="250" t="e">
        <f t="shared" si="21"/>
        <v>#DIV/0!</v>
      </c>
      <c r="V191" s="1400"/>
      <c r="W191" s="1232"/>
      <c r="X191" s="1233"/>
      <c r="Y191" s="1233"/>
      <c r="Z191" s="1233"/>
      <c r="AA191" s="1233"/>
      <c r="AB191" s="1235"/>
      <c r="AC191" s="1233"/>
      <c r="AD191" s="1235"/>
      <c r="AE191" s="1235"/>
      <c r="AF191" s="1235"/>
      <c r="AG191" s="1233"/>
      <c r="AH191" s="1233"/>
      <c r="AI191" s="1233"/>
      <c r="AJ191" s="1233"/>
      <c r="AK191" s="1233"/>
      <c r="AL191" s="1234">
        <f t="shared" si="25"/>
        <v>0</v>
      </c>
      <c r="AM191" s="1400"/>
      <c r="AN191" s="1237"/>
      <c r="AO191" s="1237"/>
      <c r="AP191" s="1237"/>
      <c r="AQ191" s="1237"/>
      <c r="AR191" s="1237"/>
      <c r="AS191" s="1237"/>
      <c r="AT191" s="1237"/>
      <c r="AU191" s="1237"/>
      <c r="AV191" s="1237"/>
      <c r="AW191" s="1237"/>
      <c r="AX191" s="1237"/>
      <c r="AY191" s="1237"/>
      <c r="AZ191" s="1237"/>
      <c r="BA191" s="1237"/>
      <c r="BB191" s="1237"/>
      <c r="BC191" s="1237"/>
      <c r="BD191" s="1237"/>
      <c r="BE191" s="1237"/>
      <c r="BF191" s="1237"/>
      <c r="BG191" s="1237"/>
      <c r="BH191" s="1237"/>
      <c r="BI191" s="1237"/>
      <c r="BJ191" s="1237"/>
      <c r="BK191" s="1237"/>
      <c r="BL191" s="1237"/>
      <c r="BM191" s="1237"/>
      <c r="BN191" s="1237"/>
      <c r="BO191" s="1237"/>
      <c r="BP191" s="1237"/>
      <c r="BQ191" s="1237"/>
      <c r="BR191" s="1237"/>
      <c r="BS191" s="1237"/>
      <c r="BT191" s="1237"/>
      <c r="BU191" s="1237"/>
      <c r="BV191" s="1237"/>
      <c r="BW191" s="1237"/>
      <c r="BX191" s="1237"/>
      <c r="BY191" s="1237"/>
      <c r="BZ191" s="1237"/>
      <c r="CA191" s="1237"/>
      <c r="CB191" s="1237"/>
      <c r="CC191" s="1237"/>
      <c r="CD191" s="1237"/>
      <c r="CE191" s="1237"/>
      <c r="CF191" s="1237"/>
      <c r="CG191" s="1237"/>
      <c r="CH191" s="1237"/>
      <c r="CI191" s="1237"/>
      <c r="CJ191" s="1239">
        <f t="shared" si="24"/>
        <v>0</v>
      </c>
    </row>
    <row r="192" spans="4:88">
      <c r="D192" s="1223"/>
      <c r="E192" s="1223"/>
      <c r="F192" s="1229"/>
      <c r="G192" s="1223"/>
      <c r="H192" s="1223"/>
      <c r="I192" s="1223"/>
      <c r="J192" s="1223"/>
      <c r="K192" s="1223"/>
      <c r="L192" s="1228" t="e">
        <f t="shared" si="22"/>
        <v>#DIV/0!</v>
      </c>
      <c r="M192" s="1223"/>
      <c r="N192" s="1223"/>
      <c r="O192" s="1244"/>
      <c r="P192" s="1223"/>
      <c r="Q192" s="1223">
        <f t="shared" si="23"/>
        <v>0</v>
      </c>
      <c r="R192" s="1223"/>
      <c r="S192" s="1225">
        <f t="shared" si="19"/>
        <v>0</v>
      </c>
      <c r="T192" s="1240" t="e">
        <f t="shared" si="20"/>
        <v>#DIV/0!</v>
      </c>
      <c r="U192" s="250" t="e">
        <f t="shared" si="21"/>
        <v>#DIV/0!</v>
      </c>
      <c r="V192" s="1400"/>
      <c r="W192" s="1232"/>
      <c r="X192" s="1233"/>
      <c r="Y192" s="1233"/>
      <c r="Z192" s="1233"/>
      <c r="AA192" s="1233"/>
      <c r="AB192" s="1235"/>
      <c r="AC192" s="1233"/>
      <c r="AD192" s="1235"/>
      <c r="AE192" s="1235"/>
      <c r="AF192" s="1235"/>
      <c r="AG192" s="1233"/>
      <c r="AH192" s="1233"/>
      <c r="AI192" s="1233"/>
      <c r="AJ192" s="1233"/>
      <c r="AK192" s="1233"/>
      <c r="AL192" s="1234">
        <f t="shared" si="25"/>
        <v>0</v>
      </c>
      <c r="AM192" s="1400"/>
      <c r="AN192" s="1237"/>
      <c r="AO192" s="1237"/>
      <c r="AP192" s="1237"/>
      <c r="AQ192" s="1237"/>
      <c r="AR192" s="1237"/>
      <c r="AS192" s="1237"/>
      <c r="AT192" s="1237"/>
      <c r="AU192" s="1237"/>
      <c r="AV192" s="1237"/>
      <c r="AW192" s="1237"/>
      <c r="AX192" s="1237"/>
      <c r="AY192" s="1237"/>
      <c r="AZ192" s="1237"/>
      <c r="BA192" s="1237"/>
      <c r="BB192" s="1237"/>
      <c r="BC192" s="1237"/>
      <c r="BD192" s="1237"/>
      <c r="BE192" s="1237"/>
      <c r="BF192" s="1237"/>
      <c r="BG192" s="1237"/>
      <c r="BH192" s="1237"/>
      <c r="BI192" s="1237"/>
      <c r="BJ192" s="1237"/>
      <c r="BK192" s="1237"/>
      <c r="BL192" s="1237"/>
      <c r="BM192" s="1237"/>
      <c r="BN192" s="1237"/>
      <c r="BO192" s="1237"/>
      <c r="BP192" s="1237"/>
      <c r="BQ192" s="1237"/>
      <c r="BR192" s="1237"/>
      <c r="BS192" s="1237"/>
      <c r="BT192" s="1237"/>
      <c r="BU192" s="1237"/>
      <c r="BV192" s="1237"/>
      <c r="BW192" s="1237"/>
      <c r="BX192" s="1237"/>
      <c r="BY192" s="1237"/>
      <c r="BZ192" s="1237"/>
      <c r="CA192" s="1237"/>
      <c r="CB192" s="1237"/>
      <c r="CC192" s="1237"/>
      <c r="CD192" s="1237"/>
      <c r="CE192" s="1237"/>
      <c r="CF192" s="1237"/>
      <c r="CG192" s="1237"/>
      <c r="CH192" s="1237"/>
      <c r="CI192" s="1237"/>
      <c r="CJ192" s="1239">
        <f t="shared" si="24"/>
        <v>0</v>
      </c>
    </row>
    <row r="193" spans="4:88">
      <c r="D193" s="1223"/>
      <c r="E193" s="1223"/>
      <c r="F193" s="1229"/>
      <c r="G193" s="1223"/>
      <c r="H193" s="1223"/>
      <c r="I193" s="1223"/>
      <c r="J193" s="1223"/>
      <c r="K193" s="1223"/>
      <c r="L193" s="1228" t="e">
        <f t="shared" si="22"/>
        <v>#DIV/0!</v>
      </c>
      <c r="M193" s="1223"/>
      <c r="N193" s="1223"/>
      <c r="O193" s="1244"/>
      <c r="P193" s="1223"/>
      <c r="Q193" s="1223">
        <f t="shared" si="23"/>
        <v>0</v>
      </c>
      <c r="R193" s="1223"/>
      <c r="S193" s="1225">
        <f t="shared" si="19"/>
        <v>0</v>
      </c>
      <c r="T193" s="1240" t="e">
        <f t="shared" si="20"/>
        <v>#DIV/0!</v>
      </c>
      <c r="U193" s="250" t="e">
        <f t="shared" si="21"/>
        <v>#DIV/0!</v>
      </c>
      <c r="V193" s="1400"/>
      <c r="W193" s="1232"/>
      <c r="X193" s="1233"/>
      <c r="Y193" s="1233"/>
      <c r="Z193" s="1233"/>
      <c r="AA193" s="1233"/>
      <c r="AB193" s="1235"/>
      <c r="AC193" s="1233"/>
      <c r="AD193" s="1235"/>
      <c r="AE193" s="1235"/>
      <c r="AF193" s="1235"/>
      <c r="AG193" s="1233"/>
      <c r="AH193" s="1233"/>
      <c r="AI193" s="1233"/>
      <c r="AJ193" s="1233"/>
      <c r="AK193" s="1233"/>
      <c r="AL193" s="1234">
        <f t="shared" si="25"/>
        <v>0</v>
      </c>
      <c r="AM193" s="1400"/>
      <c r="AN193" s="1237"/>
      <c r="AO193" s="1237"/>
      <c r="AP193" s="1237"/>
      <c r="AQ193" s="1237"/>
      <c r="AR193" s="1237"/>
      <c r="AS193" s="1237"/>
      <c r="AT193" s="1237"/>
      <c r="AU193" s="1237"/>
      <c r="AV193" s="1237"/>
      <c r="AW193" s="1237"/>
      <c r="AX193" s="1237"/>
      <c r="AY193" s="1237"/>
      <c r="AZ193" s="1237"/>
      <c r="BA193" s="1237"/>
      <c r="BB193" s="1237"/>
      <c r="BC193" s="1237"/>
      <c r="BD193" s="1237"/>
      <c r="BE193" s="1237"/>
      <c r="BF193" s="1237"/>
      <c r="BG193" s="1237"/>
      <c r="BH193" s="1237"/>
      <c r="BI193" s="1237"/>
      <c r="BJ193" s="1237"/>
      <c r="BK193" s="1237"/>
      <c r="BL193" s="1237"/>
      <c r="BM193" s="1237"/>
      <c r="BN193" s="1237"/>
      <c r="BO193" s="1237"/>
      <c r="BP193" s="1237"/>
      <c r="BQ193" s="1237"/>
      <c r="BR193" s="1237"/>
      <c r="BS193" s="1237"/>
      <c r="BT193" s="1237"/>
      <c r="BU193" s="1237"/>
      <c r="BV193" s="1237"/>
      <c r="BW193" s="1237"/>
      <c r="BX193" s="1237"/>
      <c r="BY193" s="1237"/>
      <c r="BZ193" s="1237"/>
      <c r="CA193" s="1237"/>
      <c r="CB193" s="1237"/>
      <c r="CC193" s="1237"/>
      <c r="CD193" s="1237"/>
      <c r="CE193" s="1237"/>
      <c r="CF193" s="1237"/>
      <c r="CG193" s="1237"/>
      <c r="CH193" s="1237"/>
      <c r="CI193" s="1237"/>
      <c r="CJ193" s="1239">
        <f t="shared" si="24"/>
        <v>0</v>
      </c>
    </row>
    <row r="194" spans="4:88">
      <c r="D194" s="1223"/>
      <c r="E194" s="1223"/>
      <c r="F194" s="1229"/>
      <c r="G194" s="1223"/>
      <c r="H194" s="1223"/>
      <c r="I194" s="1223"/>
      <c r="J194" s="1223"/>
      <c r="K194" s="1223"/>
      <c r="L194" s="1228" t="e">
        <f t="shared" si="22"/>
        <v>#DIV/0!</v>
      </c>
      <c r="M194" s="1223"/>
      <c r="N194" s="1223"/>
      <c r="O194" s="1244"/>
      <c r="P194" s="1223"/>
      <c r="Q194" s="1223">
        <f t="shared" si="23"/>
        <v>0</v>
      </c>
      <c r="R194" s="1223"/>
      <c r="S194" s="1225">
        <f t="shared" si="19"/>
        <v>0</v>
      </c>
      <c r="T194" s="1240" t="e">
        <f t="shared" si="20"/>
        <v>#DIV/0!</v>
      </c>
      <c r="U194" s="250" t="e">
        <f t="shared" si="21"/>
        <v>#DIV/0!</v>
      </c>
      <c r="V194" s="1400"/>
      <c r="W194" s="1232"/>
      <c r="X194" s="1233"/>
      <c r="Y194" s="1233"/>
      <c r="Z194" s="1233"/>
      <c r="AA194" s="1233"/>
      <c r="AB194" s="1235"/>
      <c r="AC194" s="1233"/>
      <c r="AD194" s="1235"/>
      <c r="AE194" s="1235"/>
      <c r="AF194" s="1235"/>
      <c r="AG194" s="1233"/>
      <c r="AH194" s="1233"/>
      <c r="AI194" s="1233"/>
      <c r="AJ194" s="1233"/>
      <c r="AK194" s="1233"/>
      <c r="AL194" s="1234">
        <f t="shared" si="25"/>
        <v>0</v>
      </c>
      <c r="AM194" s="1400"/>
      <c r="AN194" s="1237"/>
      <c r="AO194" s="1237"/>
      <c r="AP194" s="1237"/>
      <c r="AQ194" s="1237"/>
      <c r="AR194" s="1237"/>
      <c r="AS194" s="1237"/>
      <c r="AT194" s="1237"/>
      <c r="AU194" s="1237"/>
      <c r="AV194" s="1237"/>
      <c r="AW194" s="1237"/>
      <c r="AX194" s="1237"/>
      <c r="AY194" s="1237"/>
      <c r="AZ194" s="1237"/>
      <c r="BA194" s="1237"/>
      <c r="BB194" s="1237"/>
      <c r="BC194" s="1237"/>
      <c r="BD194" s="1237"/>
      <c r="BE194" s="1237"/>
      <c r="BF194" s="1237"/>
      <c r="BG194" s="1237"/>
      <c r="BH194" s="1237"/>
      <c r="BI194" s="1237"/>
      <c r="BJ194" s="1237"/>
      <c r="BK194" s="1237"/>
      <c r="BL194" s="1237"/>
      <c r="BM194" s="1237"/>
      <c r="BN194" s="1237"/>
      <c r="BO194" s="1237"/>
      <c r="BP194" s="1237"/>
      <c r="BQ194" s="1237"/>
      <c r="BR194" s="1237"/>
      <c r="BS194" s="1237"/>
      <c r="BT194" s="1237"/>
      <c r="BU194" s="1237"/>
      <c r="BV194" s="1237"/>
      <c r="BW194" s="1237"/>
      <c r="BX194" s="1237"/>
      <c r="BY194" s="1237"/>
      <c r="BZ194" s="1237"/>
      <c r="CA194" s="1237"/>
      <c r="CB194" s="1237"/>
      <c r="CC194" s="1237"/>
      <c r="CD194" s="1237"/>
      <c r="CE194" s="1237"/>
      <c r="CF194" s="1237"/>
      <c r="CG194" s="1237"/>
      <c r="CH194" s="1237"/>
      <c r="CI194" s="1237"/>
      <c r="CJ194" s="1239">
        <f t="shared" si="24"/>
        <v>0</v>
      </c>
    </row>
    <row r="195" spans="4:88">
      <c r="D195" s="1223"/>
      <c r="E195" s="1223"/>
      <c r="F195" s="1229"/>
      <c r="G195" s="1223"/>
      <c r="H195" s="1223"/>
      <c r="I195" s="1223"/>
      <c r="J195" s="1223"/>
      <c r="K195" s="1223"/>
      <c r="L195" s="1228" t="e">
        <f t="shared" si="22"/>
        <v>#DIV/0!</v>
      </c>
      <c r="M195" s="1223"/>
      <c r="N195" s="1223"/>
      <c r="O195" s="1244"/>
      <c r="P195" s="1223"/>
      <c r="Q195" s="1223">
        <f t="shared" si="23"/>
        <v>0</v>
      </c>
      <c r="R195" s="1223"/>
      <c r="S195" s="1225">
        <f t="shared" si="19"/>
        <v>0</v>
      </c>
      <c r="T195" s="1240" t="e">
        <f t="shared" si="20"/>
        <v>#DIV/0!</v>
      </c>
      <c r="U195" s="250" t="e">
        <f t="shared" si="21"/>
        <v>#DIV/0!</v>
      </c>
      <c r="V195" s="1400"/>
      <c r="W195" s="1232"/>
      <c r="X195" s="1233"/>
      <c r="Y195" s="1233"/>
      <c r="Z195" s="1233"/>
      <c r="AA195" s="1233"/>
      <c r="AB195" s="1235"/>
      <c r="AC195" s="1233"/>
      <c r="AD195" s="1235"/>
      <c r="AE195" s="1235"/>
      <c r="AF195" s="1235"/>
      <c r="AG195" s="1233"/>
      <c r="AH195" s="1233"/>
      <c r="AI195" s="1233"/>
      <c r="AJ195" s="1233"/>
      <c r="AK195" s="1233"/>
      <c r="AL195" s="1234">
        <f t="shared" si="25"/>
        <v>0</v>
      </c>
      <c r="AM195" s="1400"/>
      <c r="AN195" s="1237"/>
      <c r="AO195" s="1237"/>
      <c r="AP195" s="1237"/>
      <c r="AQ195" s="1237"/>
      <c r="AR195" s="1237"/>
      <c r="AS195" s="1237"/>
      <c r="AT195" s="1237"/>
      <c r="AU195" s="1237"/>
      <c r="AV195" s="1237"/>
      <c r="AW195" s="1237"/>
      <c r="AX195" s="1237"/>
      <c r="AY195" s="1237"/>
      <c r="AZ195" s="1237"/>
      <c r="BA195" s="1237"/>
      <c r="BB195" s="1237"/>
      <c r="BC195" s="1237"/>
      <c r="BD195" s="1237"/>
      <c r="BE195" s="1237"/>
      <c r="BF195" s="1237"/>
      <c r="BG195" s="1237"/>
      <c r="BH195" s="1237"/>
      <c r="BI195" s="1237"/>
      <c r="BJ195" s="1237"/>
      <c r="BK195" s="1237"/>
      <c r="BL195" s="1237"/>
      <c r="BM195" s="1237"/>
      <c r="BN195" s="1237"/>
      <c r="BO195" s="1237"/>
      <c r="BP195" s="1237"/>
      <c r="BQ195" s="1237"/>
      <c r="BR195" s="1237"/>
      <c r="BS195" s="1237"/>
      <c r="BT195" s="1237"/>
      <c r="BU195" s="1237"/>
      <c r="BV195" s="1237"/>
      <c r="BW195" s="1237"/>
      <c r="BX195" s="1237"/>
      <c r="BY195" s="1237"/>
      <c r="BZ195" s="1237"/>
      <c r="CA195" s="1237"/>
      <c r="CB195" s="1237"/>
      <c r="CC195" s="1237"/>
      <c r="CD195" s="1237"/>
      <c r="CE195" s="1237"/>
      <c r="CF195" s="1237"/>
      <c r="CG195" s="1237"/>
      <c r="CH195" s="1237"/>
      <c r="CI195" s="1237"/>
      <c r="CJ195" s="1239">
        <f t="shared" si="24"/>
        <v>0</v>
      </c>
    </row>
    <row r="196" spans="4:88">
      <c r="D196" s="1223"/>
      <c r="E196" s="1223"/>
      <c r="F196" s="1229"/>
      <c r="G196" s="1223"/>
      <c r="H196" s="1223"/>
      <c r="I196" s="1223"/>
      <c r="J196" s="1223"/>
      <c r="K196" s="1223"/>
      <c r="L196" s="1228" t="e">
        <f t="shared" si="22"/>
        <v>#DIV/0!</v>
      </c>
      <c r="M196" s="1223"/>
      <c r="N196" s="1223"/>
      <c r="O196" s="1244"/>
      <c r="P196" s="1223"/>
      <c r="Q196" s="1223">
        <f t="shared" si="23"/>
        <v>0</v>
      </c>
      <c r="R196" s="1223"/>
      <c r="S196" s="1225">
        <f t="shared" si="19"/>
        <v>0</v>
      </c>
      <c r="T196" s="1240" t="e">
        <f t="shared" si="20"/>
        <v>#DIV/0!</v>
      </c>
      <c r="U196" s="250" t="e">
        <f t="shared" si="21"/>
        <v>#DIV/0!</v>
      </c>
      <c r="V196" s="1400"/>
      <c r="W196" s="1232"/>
      <c r="X196" s="1233"/>
      <c r="Y196" s="1233"/>
      <c r="Z196" s="1233"/>
      <c r="AA196" s="1233"/>
      <c r="AB196" s="1235"/>
      <c r="AC196" s="1233"/>
      <c r="AD196" s="1235"/>
      <c r="AE196" s="1235"/>
      <c r="AF196" s="1235"/>
      <c r="AG196" s="1233"/>
      <c r="AH196" s="1233"/>
      <c r="AI196" s="1233"/>
      <c r="AJ196" s="1233"/>
      <c r="AK196" s="1233"/>
      <c r="AL196" s="1234">
        <f t="shared" si="25"/>
        <v>0</v>
      </c>
      <c r="AM196" s="1400"/>
      <c r="AN196" s="1237"/>
      <c r="AO196" s="1237"/>
      <c r="AP196" s="1237"/>
      <c r="AQ196" s="1237"/>
      <c r="AR196" s="1237"/>
      <c r="AS196" s="1237"/>
      <c r="AT196" s="1237"/>
      <c r="AU196" s="1237"/>
      <c r="AV196" s="1237"/>
      <c r="AW196" s="1237"/>
      <c r="AX196" s="1237"/>
      <c r="AY196" s="1237"/>
      <c r="AZ196" s="1237"/>
      <c r="BA196" s="1237"/>
      <c r="BB196" s="1237"/>
      <c r="BC196" s="1237"/>
      <c r="BD196" s="1237"/>
      <c r="BE196" s="1237"/>
      <c r="BF196" s="1237"/>
      <c r="BG196" s="1237"/>
      <c r="BH196" s="1237"/>
      <c r="BI196" s="1237"/>
      <c r="BJ196" s="1237"/>
      <c r="BK196" s="1237"/>
      <c r="BL196" s="1237"/>
      <c r="BM196" s="1237"/>
      <c r="BN196" s="1237"/>
      <c r="BO196" s="1237"/>
      <c r="BP196" s="1237"/>
      <c r="BQ196" s="1237"/>
      <c r="BR196" s="1237"/>
      <c r="BS196" s="1237"/>
      <c r="BT196" s="1237"/>
      <c r="BU196" s="1237"/>
      <c r="BV196" s="1237"/>
      <c r="BW196" s="1237"/>
      <c r="BX196" s="1237"/>
      <c r="BY196" s="1237"/>
      <c r="BZ196" s="1237"/>
      <c r="CA196" s="1237"/>
      <c r="CB196" s="1237"/>
      <c r="CC196" s="1237"/>
      <c r="CD196" s="1237"/>
      <c r="CE196" s="1237"/>
      <c r="CF196" s="1237"/>
      <c r="CG196" s="1237"/>
      <c r="CH196" s="1237"/>
      <c r="CI196" s="1237"/>
      <c r="CJ196" s="1239">
        <f t="shared" si="24"/>
        <v>0</v>
      </c>
    </row>
    <row r="197" spans="4:88">
      <c r="D197" s="1223"/>
      <c r="E197" s="1223"/>
      <c r="F197" s="1229"/>
      <c r="G197" s="1223"/>
      <c r="H197" s="1223"/>
      <c r="I197" s="1223"/>
      <c r="J197" s="1223"/>
      <c r="K197" s="1223"/>
      <c r="L197" s="1228" t="e">
        <f t="shared" si="22"/>
        <v>#DIV/0!</v>
      </c>
      <c r="M197" s="1223"/>
      <c r="N197" s="1223"/>
      <c r="O197" s="1244"/>
      <c r="P197" s="1223"/>
      <c r="Q197" s="1223">
        <f t="shared" si="23"/>
        <v>0</v>
      </c>
      <c r="R197" s="1223"/>
      <c r="S197" s="1225">
        <f t="shared" si="19"/>
        <v>0</v>
      </c>
      <c r="T197" s="1240" t="e">
        <f t="shared" si="20"/>
        <v>#DIV/0!</v>
      </c>
      <c r="U197" s="250" t="e">
        <f t="shared" si="21"/>
        <v>#DIV/0!</v>
      </c>
      <c r="V197" s="1400"/>
      <c r="W197" s="1232"/>
      <c r="X197" s="1233"/>
      <c r="Y197" s="1233"/>
      <c r="Z197" s="1233"/>
      <c r="AA197" s="1233"/>
      <c r="AB197" s="1235"/>
      <c r="AC197" s="1233"/>
      <c r="AD197" s="1235"/>
      <c r="AE197" s="1235"/>
      <c r="AF197" s="1235"/>
      <c r="AG197" s="1233"/>
      <c r="AH197" s="1233"/>
      <c r="AI197" s="1233"/>
      <c r="AJ197" s="1233"/>
      <c r="AK197" s="1233"/>
      <c r="AL197" s="1234">
        <f t="shared" si="25"/>
        <v>0</v>
      </c>
      <c r="AM197" s="1400"/>
      <c r="AN197" s="1237"/>
      <c r="AO197" s="1237"/>
      <c r="AP197" s="1237"/>
      <c r="AQ197" s="1237"/>
      <c r="AR197" s="1237"/>
      <c r="AS197" s="1237"/>
      <c r="AT197" s="1237"/>
      <c r="AU197" s="1237"/>
      <c r="AV197" s="1237"/>
      <c r="AW197" s="1237"/>
      <c r="AX197" s="1237"/>
      <c r="AY197" s="1237"/>
      <c r="AZ197" s="1237"/>
      <c r="BA197" s="1237"/>
      <c r="BB197" s="1237"/>
      <c r="BC197" s="1237"/>
      <c r="BD197" s="1237"/>
      <c r="BE197" s="1237"/>
      <c r="BF197" s="1237"/>
      <c r="BG197" s="1237"/>
      <c r="BH197" s="1237"/>
      <c r="BI197" s="1237"/>
      <c r="BJ197" s="1237"/>
      <c r="BK197" s="1237"/>
      <c r="BL197" s="1237"/>
      <c r="BM197" s="1237"/>
      <c r="BN197" s="1237"/>
      <c r="BO197" s="1237"/>
      <c r="BP197" s="1237"/>
      <c r="BQ197" s="1237"/>
      <c r="BR197" s="1237"/>
      <c r="BS197" s="1237"/>
      <c r="BT197" s="1237"/>
      <c r="BU197" s="1237"/>
      <c r="BV197" s="1237"/>
      <c r="BW197" s="1237"/>
      <c r="BX197" s="1237"/>
      <c r="BY197" s="1237"/>
      <c r="BZ197" s="1237"/>
      <c r="CA197" s="1237"/>
      <c r="CB197" s="1237"/>
      <c r="CC197" s="1237"/>
      <c r="CD197" s="1237"/>
      <c r="CE197" s="1237"/>
      <c r="CF197" s="1237"/>
      <c r="CG197" s="1237"/>
      <c r="CH197" s="1237"/>
      <c r="CI197" s="1237"/>
      <c r="CJ197" s="1239">
        <f t="shared" si="24"/>
        <v>0</v>
      </c>
    </row>
    <row r="198" spans="4:88">
      <c r="D198" s="1223"/>
      <c r="E198" s="1223"/>
      <c r="F198" s="1229"/>
      <c r="G198" s="1223"/>
      <c r="H198" s="1223"/>
      <c r="I198" s="1223"/>
      <c r="J198" s="1223"/>
      <c r="K198" s="1223"/>
      <c r="L198" s="1228" t="e">
        <f t="shared" si="22"/>
        <v>#DIV/0!</v>
      </c>
      <c r="M198" s="1223"/>
      <c r="N198" s="1223"/>
      <c r="O198" s="1244"/>
      <c r="P198" s="1223"/>
      <c r="Q198" s="1223">
        <f t="shared" si="23"/>
        <v>0</v>
      </c>
      <c r="R198" s="1223"/>
      <c r="S198" s="1225">
        <f t="shared" si="19"/>
        <v>0</v>
      </c>
      <c r="T198" s="1240" t="e">
        <f t="shared" si="20"/>
        <v>#DIV/0!</v>
      </c>
      <c r="U198" s="250" t="e">
        <f t="shared" si="21"/>
        <v>#DIV/0!</v>
      </c>
      <c r="V198" s="1400"/>
      <c r="W198" s="1232"/>
      <c r="X198" s="1233"/>
      <c r="Y198" s="1233"/>
      <c r="Z198" s="1233"/>
      <c r="AA198" s="1233"/>
      <c r="AB198" s="1235"/>
      <c r="AC198" s="1233"/>
      <c r="AD198" s="1235"/>
      <c r="AE198" s="1235"/>
      <c r="AF198" s="1235"/>
      <c r="AG198" s="1233"/>
      <c r="AH198" s="1233"/>
      <c r="AI198" s="1233"/>
      <c r="AJ198" s="1233"/>
      <c r="AK198" s="1233"/>
      <c r="AL198" s="1234">
        <f t="shared" si="25"/>
        <v>0</v>
      </c>
      <c r="AM198" s="1400"/>
      <c r="AN198" s="1237"/>
      <c r="AO198" s="1237"/>
      <c r="AP198" s="1237"/>
      <c r="AQ198" s="1237"/>
      <c r="AR198" s="1237"/>
      <c r="AS198" s="1237"/>
      <c r="AT198" s="1237"/>
      <c r="AU198" s="1237"/>
      <c r="AV198" s="1237"/>
      <c r="AW198" s="1237"/>
      <c r="AX198" s="1237"/>
      <c r="AY198" s="1237"/>
      <c r="AZ198" s="1237"/>
      <c r="BA198" s="1237"/>
      <c r="BB198" s="1237"/>
      <c r="BC198" s="1237"/>
      <c r="BD198" s="1237"/>
      <c r="BE198" s="1237"/>
      <c r="BF198" s="1237"/>
      <c r="BG198" s="1237"/>
      <c r="BH198" s="1237"/>
      <c r="BI198" s="1237"/>
      <c r="BJ198" s="1237"/>
      <c r="BK198" s="1237"/>
      <c r="BL198" s="1237"/>
      <c r="BM198" s="1237"/>
      <c r="BN198" s="1237"/>
      <c r="BO198" s="1237"/>
      <c r="BP198" s="1237"/>
      <c r="BQ198" s="1237"/>
      <c r="BR198" s="1237"/>
      <c r="BS198" s="1237"/>
      <c r="BT198" s="1237"/>
      <c r="BU198" s="1237"/>
      <c r="BV198" s="1237"/>
      <c r="BW198" s="1237"/>
      <c r="BX198" s="1237"/>
      <c r="BY198" s="1237"/>
      <c r="BZ198" s="1237"/>
      <c r="CA198" s="1237"/>
      <c r="CB198" s="1237"/>
      <c r="CC198" s="1237"/>
      <c r="CD198" s="1237"/>
      <c r="CE198" s="1237"/>
      <c r="CF198" s="1237"/>
      <c r="CG198" s="1237"/>
      <c r="CH198" s="1237"/>
      <c r="CI198" s="1237"/>
      <c r="CJ198" s="1239">
        <f t="shared" si="24"/>
        <v>0</v>
      </c>
    </row>
    <row r="199" spans="4:88">
      <c r="D199" s="1223"/>
      <c r="E199" s="1223"/>
      <c r="F199" s="1229"/>
      <c r="G199" s="1223"/>
      <c r="H199" s="1223"/>
      <c r="I199" s="1223"/>
      <c r="J199" s="1223"/>
      <c r="K199" s="1223"/>
      <c r="L199" s="1228" t="e">
        <f t="shared" si="22"/>
        <v>#DIV/0!</v>
      </c>
      <c r="M199" s="1223"/>
      <c r="N199" s="1223"/>
      <c r="O199" s="1244"/>
      <c r="P199" s="1223"/>
      <c r="Q199" s="1223">
        <f t="shared" si="23"/>
        <v>0</v>
      </c>
      <c r="R199" s="1223"/>
      <c r="S199" s="1225">
        <f t="shared" si="19"/>
        <v>0</v>
      </c>
      <c r="T199" s="1240" t="e">
        <f t="shared" si="20"/>
        <v>#DIV/0!</v>
      </c>
      <c r="U199" s="250" t="e">
        <f t="shared" si="21"/>
        <v>#DIV/0!</v>
      </c>
      <c r="V199" s="1400"/>
      <c r="W199" s="1232"/>
      <c r="X199" s="1233"/>
      <c r="Y199" s="1233"/>
      <c r="Z199" s="1233"/>
      <c r="AA199" s="1233"/>
      <c r="AB199" s="1235"/>
      <c r="AC199" s="1233"/>
      <c r="AD199" s="1235"/>
      <c r="AE199" s="1235"/>
      <c r="AF199" s="1235"/>
      <c r="AG199" s="1233"/>
      <c r="AH199" s="1233"/>
      <c r="AI199" s="1233"/>
      <c r="AJ199" s="1233"/>
      <c r="AK199" s="1233"/>
      <c r="AL199" s="1234">
        <f t="shared" si="25"/>
        <v>0</v>
      </c>
      <c r="AM199" s="1400"/>
      <c r="AN199" s="1237"/>
      <c r="AO199" s="1237"/>
      <c r="AP199" s="1237"/>
      <c r="AQ199" s="1237"/>
      <c r="AR199" s="1237"/>
      <c r="AS199" s="1237"/>
      <c r="AT199" s="1237"/>
      <c r="AU199" s="1237"/>
      <c r="AV199" s="1237"/>
      <c r="AW199" s="1237"/>
      <c r="AX199" s="1237"/>
      <c r="AY199" s="1237"/>
      <c r="AZ199" s="1237"/>
      <c r="BA199" s="1237"/>
      <c r="BB199" s="1237"/>
      <c r="BC199" s="1237"/>
      <c r="BD199" s="1237"/>
      <c r="BE199" s="1237"/>
      <c r="BF199" s="1237"/>
      <c r="BG199" s="1237"/>
      <c r="BH199" s="1237"/>
      <c r="BI199" s="1237"/>
      <c r="BJ199" s="1237"/>
      <c r="BK199" s="1237"/>
      <c r="BL199" s="1237"/>
      <c r="BM199" s="1237"/>
      <c r="BN199" s="1237"/>
      <c r="BO199" s="1237"/>
      <c r="BP199" s="1237"/>
      <c r="BQ199" s="1237"/>
      <c r="BR199" s="1237"/>
      <c r="BS199" s="1237"/>
      <c r="BT199" s="1237"/>
      <c r="BU199" s="1237"/>
      <c r="BV199" s="1237"/>
      <c r="BW199" s="1237"/>
      <c r="BX199" s="1237"/>
      <c r="BY199" s="1237"/>
      <c r="BZ199" s="1237"/>
      <c r="CA199" s="1237"/>
      <c r="CB199" s="1237"/>
      <c r="CC199" s="1237"/>
      <c r="CD199" s="1237"/>
      <c r="CE199" s="1237"/>
      <c r="CF199" s="1237"/>
      <c r="CG199" s="1237"/>
      <c r="CH199" s="1237"/>
      <c r="CI199" s="1237"/>
      <c r="CJ199" s="1239">
        <f t="shared" si="24"/>
        <v>0</v>
      </c>
    </row>
    <row r="200" spans="4:88">
      <c r="D200" s="1223"/>
      <c r="E200" s="1223"/>
      <c r="F200" s="1229"/>
      <c r="G200" s="1223"/>
      <c r="H200" s="1223"/>
      <c r="I200" s="1223"/>
      <c r="J200" s="1223"/>
      <c r="K200" s="1223"/>
      <c r="L200" s="1228" t="e">
        <f t="shared" si="22"/>
        <v>#DIV/0!</v>
      </c>
      <c r="M200" s="1223"/>
      <c r="N200" s="1223"/>
      <c r="O200" s="1244"/>
      <c r="P200" s="1223"/>
      <c r="Q200" s="1223">
        <f t="shared" si="23"/>
        <v>0</v>
      </c>
      <c r="R200" s="1223"/>
      <c r="S200" s="1225">
        <f t="shared" si="19"/>
        <v>0</v>
      </c>
      <c r="T200" s="1240" t="e">
        <f t="shared" si="20"/>
        <v>#DIV/0!</v>
      </c>
      <c r="U200" s="250" t="e">
        <f t="shared" si="21"/>
        <v>#DIV/0!</v>
      </c>
      <c r="V200" s="1400"/>
      <c r="W200" s="1232"/>
      <c r="X200" s="1233"/>
      <c r="Y200" s="1233"/>
      <c r="Z200" s="1233"/>
      <c r="AA200" s="1233"/>
      <c r="AB200" s="1235"/>
      <c r="AC200" s="1233"/>
      <c r="AD200" s="1235"/>
      <c r="AE200" s="1235"/>
      <c r="AF200" s="1235"/>
      <c r="AG200" s="1233"/>
      <c r="AH200" s="1233"/>
      <c r="AI200" s="1233"/>
      <c r="AJ200" s="1233"/>
      <c r="AK200" s="1233"/>
      <c r="AL200" s="1234">
        <f t="shared" si="25"/>
        <v>0</v>
      </c>
      <c r="AM200" s="1400"/>
      <c r="AN200" s="1237"/>
      <c r="AO200" s="1237"/>
      <c r="AP200" s="1237"/>
      <c r="AQ200" s="1237"/>
      <c r="AR200" s="1237"/>
      <c r="AS200" s="1237"/>
      <c r="AT200" s="1237"/>
      <c r="AU200" s="1237"/>
      <c r="AV200" s="1237"/>
      <c r="AW200" s="1237"/>
      <c r="AX200" s="1237"/>
      <c r="AY200" s="1237"/>
      <c r="AZ200" s="1237"/>
      <c r="BA200" s="1237"/>
      <c r="BB200" s="1237"/>
      <c r="BC200" s="1237"/>
      <c r="BD200" s="1237"/>
      <c r="BE200" s="1237"/>
      <c r="BF200" s="1237"/>
      <c r="BG200" s="1237"/>
      <c r="BH200" s="1237"/>
      <c r="BI200" s="1237"/>
      <c r="BJ200" s="1237"/>
      <c r="BK200" s="1237"/>
      <c r="BL200" s="1237"/>
      <c r="BM200" s="1237"/>
      <c r="BN200" s="1237"/>
      <c r="BO200" s="1237"/>
      <c r="BP200" s="1237"/>
      <c r="BQ200" s="1237"/>
      <c r="BR200" s="1237"/>
      <c r="BS200" s="1237"/>
      <c r="BT200" s="1237"/>
      <c r="BU200" s="1237"/>
      <c r="BV200" s="1237"/>
      <c r="BW200" s="1237"/>
      <c r="BX200" s="1237"/>
      <c r="BY200" s="1237"/>
      <c r="BZ200" s="1237"/>
      <c r="CA200" s="1237"/>
      <c r="CB200" s="1237"/>
      <c r="CC200" s="1237"/>
      <c r="CD200" s="1237"/>
      <c r="CE200" s="1237"/>
      <c r="CF200" s="1237"/>
      <c r="CG200" s="1237"/>
      <c r="CH200" s="1237"/>
      <c r="CI200" s="1237"/>
      <c r="CJ200" s="1239">
        <f t="shared" si="24"/>
        <v>0</v>
      </c>
    </row>
    <row r="201" spans="4:88">
      <c r="D201" s="1223"/>
      <c r="E201" s="1223"/>
      <c r="F201" s="1229"/>
      <c r="G201" s="1223"/>
      <c r="H201" s="1223"/>
      <c r="I201" s="1223"/>
      <c r="J201" s="1223"/>
      <c r="K201" s="1223"/>
      <c r="L201" s="1228" t="e">
        <f t="shared" si="22"/>
        <v>#DIV/0!</v>
      </c>
      <c r="M201" s="1223"/>
      <c r="N201" s="1223"/>
      <c r="O201" s="1244"/>
      <c r="P201" s="1223"/>
      <c r="Q201" s="1223">
        <f t="shared" si="23"/>
        <v>0</v>
      </c>
      <c r="R201" s="1223"/>
      <c r="S201" s="1225">
        <f t="shared" ref="S201:S264" si="26">Q201-R201</f>
        <v>0</v>
      </c>
      <c r="T201" s="1240" t="e">
        <f t="shared" ref="T201:T264" si="27">Q201/N201*100</f>
        <v>#DIV/0!</v>
      </c>
      <c r="U201" s="250" t="e">
        <f t="shared" ref="U201:U264" si="28">+S201/N201</f>
        <v>#DIV/0!</v>
      </c>
      <c r="V201" s="1400"/>
      <c r="W201" s="1232"/>
      <c r="X201" s="1233"/>
      <c r="Y201" s="1233"/>
      <c r="Z201" s="1233"/>
      <c r="AA201" s="1233"/>
      <c r="AB201" s="1235"/>
      <c r="AC201" s="1233"/>
      <c r="AD201" s="1235"/>
      <c r="AE201" s="1235"/>
      <c r="AF201" s="1235"/>
      <c r="AG201" s="1233"/>
      <c r="AH201" s="1233"/>
      <c r="AI201" s="1233"/>
      <c r="AJ201" s="1233"/>
      <c r="AK201" s="1233"/>
      <c r="AL201" s="1234">
        <f t="shared" si="25"/>
        <v>0</v>
      </c>
      <c r="AM201" s="1400"/>
      <c r="AN201" s="1237"/>
      <c r="AO201" s="1237"/>
      <c r="AP201" s="1237"/>
      <c r="AQ201" s="1237"/>
      <c r="AR201" s="1237"/>
      <c r="AS201" s="1237"/>
      <c r="AT201" s="1237"/>
      <c r="AU201" s="1237"/>
      <c r="AV201" s="1237"/>
      <c r="AW201" s="1237"/>
      <c r="AX201" s="1237"/>
      <c r="AY201" s="1237"/>
      <c r="AZ201" s="1237"/>
      <c r="BA201" s="1237"/>
      <c r="BB201" s="1237"/>
      <c r="BC201" s="1237"/>
      <c r="BD201" s="1237"/>
      <c r="BE201" s="1237"/>
      <c r="BF201" s="1237"/>
      <c r="BG201" s="1237"/>
      <c r="BH201" s="1237"/>
      <c r="BI201" s="1237"/>
      <c r="BJ201" s="1237"/>
      <c r="BK201" s="1237"/>
      <c r="BL201" s="1237"/>
      <c r="BM201" s="1237"/>
      <c r="BN201" s="1237"/>
      <c r="BO201" s="1237"/>
      <c r="BP201" s="1237"/>
      <c r="BQ201" s="1237"/>
      <c r="BR201" s="1237"/>
      <c r="BS201" s="1237"/>
      <c r="BT201" s="1237"/>
      <c r="BU201" s="1237"/>
      <c r="BV201" s="1237"/>
      <c r="BW201" s="1237"/>
      <c r="BX201" s="1237"/>
      <c r="BY201" s="1237"/>
      <c r="BZ201" s="1237"/>
      <c r="CA201" s="1237"/>
      <c r="CB201" s="1237"/>
      <c r="CC201" s="1237"/>
      <c r="CD201" s="1237"/>
      <c r="CE201" s="1237"/>
      <c r="CF201" s="1237"/>
      <c r="CG201" s="1237"/>
      <c r="CH201" s="1237"/>
      <c r="CI201" s="1237"/>
      <c r="CJ201" s="1239">
        <f t="shared" si="24"/>
        <v>0</v>
      </c>
    </row>
    <row r="202" spans="4:88">
      <c r="D202" s="1223"/>
      <c r="E202" s="1223"/>
      <c r="F202" s="1229"/>
      <c r="G202" s="1223"/>
      <c r="H202" s="1223"/>
      <c r="I202" s="1223"/>
      <c r="J202" s="1223"/>
      <c r="K202" s="1223"/>
      <c r="L202" s="1228" t="e">
        <f t="shared" ref="L202:L265" si="29">K202/I202</f>
        <v>#DIV/0!</v>
      </c>
      <c r="M202" s="1223"/>
      <c r="N202" s="1223"/>
      <c r="O202" s="1244"/>
      <c r="P202" s="1223"/>
      <c r="Q202" s="1223">
        <f t="shared" ref="Q202:Q265" si="30">N202-O202-P202</f>
        <v>0</v>
      </c>
      <c r="R202" s="1223"/>
      <c r="S202" s="1225">
        <f t="shared" si="26"/>
        <v>0</v>
      </c>
      <c r="T202" s="1240" t="e">
        <f t="shared" si="27"/>
        <v>#DIV/0!</v>
      </c>
      <c r="U202" s="250" t="e">
        <f t="shared" si="28"/>
        <v>#DIV/0!</v>
      </c>
      <c r="V202" s="1400"/>
      <c r="W202" s="1232"/>
      <c r="X202" s="1233"/>
      <c r="Y202" s="1233"/>
      <c r="Z202" s="1233"/>
      <c r="AA202" s="1233"/>
      <c r="AB202" s="1235"/>
      <c r="AC202" s="1233"/>
      <c r="AD202" s="1235"/>
      <c r="AE202" s="1235"/>
      <c r="AF202" s="1235"/>
      <c r="AG202" s="1233"/>
      <c r="AH202" s="1233"/>
      <c r="AI202" s="1233"/>
      <c r="AJ202" s="1233"/>
      <c r="AK202" s="1233"/>
      <c r="AL202" s="1234">
        <f t="shared" si="25"/>
        <v>0</v>
      </c>
      <c r="AM202" s="1400"/>
      <c r="AN202" s="1237"/>
      <c r="AO202" s="1237"/>
      <c r="AP202" s="1237"/>
      <c r="AQ202" s="1237"/>
      <c r="AR202" s="1237"/>
      <c r="AS202" s="1237"/>
      <c r="AT202" s="1237"/>
      <c r="AU202" s="1237"/>
      <c r="AV202" s="1237"/>
      <c r="AW202" s="1237"/>
      <c r="AX202" s="1237"/>
      <c r="AY202" s="1237"/>
      <c r="AZ202" s="1237"/>
      <c r="BA202" s="1237"/>
      <c r="BB202" s="1237"/>
      <c r="BC202" s="1237"/>
      <c r="BD202" s="1237"/>
      <c r="BE202" s="1237"/>
      <c r="BF202" s="1237"/>
      <c r="BG202" s="1237"/>
      <c r="BH202" s="1237"/>
      <c r="BI202" s="1237"/>
      <c r="BJ202" s="1237"/>
      <c r="BK202" s="1237"/>
      <c r="BL202" s="1237"/>
      <c r="BM202" s="1237"/>
      <c r="BN202" s="1237"/>
      <c r="BO202" s="1237"/>
      <c r="BP202" s="1237"/>
      <c r="BQ202" s="1237"/>
      <c r="BR202" s="1237"/>
      <c r="BS202" s="1237"/>
      <c r="BT202" s="1237"/>
      <c r="BU202" s="1237"/>
      <c r="BV202" s="1237"/>
      <c r="BW202" s="1237"/>
      <c r="BX202" s="1237"/>
      <c r="BY202" s="1237"/>
      <c r="BZ202" s="1237"/>
      <c r="CA202" s="1237"/>
      <c r="CB202" s="1237"/>
      <c r="CC202" s="1237"/>
      <c r="CD202" s="1237"/>
      <c r="CE202" s="1237"/>
      <c r="CF202" s="1237"/>
      <c r="CG202" s="1237"/>
      <c r="CH202" s="1237"/>
      <c r="CI202" s="1237"/>
      <c r="CJ202" s="1239">
        <f t="shared" si="24"/>
        <v>0</v>
      </c>
    </row>
    <row r="203" spans="4:88">
      <c r="D203" s="1223"/>
      <c r="E203" s="1223"/>
      <c r="F203" s="1229"/>
      <c r="G203" s="1223"/>
      <c r="H203" s="1223"/>
      <c r="I203" s="1223"/>
      <c r="J203" s="1223"/>
      <c r="K203" s="1223"/>
      <c r="L203" s="1228" t="e">
        <f t="shared" si="29"/>
        <v>#DIV/0!</v>
      </c>
      <c r="M203" s="1223"/>
      <c r="N203" s="1223"/>
      <c r="O203" s="1244"/>
      <c r="P203" s="1223"/>
      <c r="Q203" s="1223">
        <f t="shared" si="30"/>
        <v>0</v>
      </c>
      <c r="R203" s="1223"/>
      <c r="S203" s="1225">
        <f t="shared" si="26"/>
        <v>0</v>
      </c>
      <c r="T203" s="1240" t="e">
        <f t="shared" si="27"/>
        <v>#DIV/0!</v>
      </c>
      <c r="U203" s="250" t="e">
        <f t="shared" si="28"/>
        <v>#DIV/0!</v>
      </c>
      <c r="V203" s="1400"/>
      <c r="W203" s="1232"/>
      <c r="X203" s="1233"/>
      <c r="Y203" s="1233"/>
      <c r="Z203" s="1233"/>
      <c r="AA203" s="1233"/>
      <c r="AB203" s="1235"/>
      <c r="AC203" s="1233"/>
      <c r="AD203" s="1235"/>
      <c r="AE203" s="1235"/>
      <c r="AF203" s="1235"/>
      <c r="AG203" s="1233"/>
      <c r="AH203" s="1233"/>
      <c r="AI203" s="1233"/>
      <c r="AJ203" s="1233"/>
      <c r="AK203" s="1233"/>
      <c r="AL203" s="1234">
        <f t="shared" si="25"/>
        <v>0</v>
      </c>
      <c r="AM203" s="1400"/>
      <c r="AN203" s="1237"/>
      <c r="AO203" s="1237"/>
      <c r="AP203" s="1237"/>
      <c r="AQ203" s="1237"/>
      <c r="AR203" s="1237"/>
      <c r="AS203" s="1237"/>
      <c r="AT203" s="1237"/>
      <c r="AU203" s="1237"/>
      <c r="AV203" s="1237"/>
      <c r="AW203" s="1237"/>
      <c r="AX203" s="1237"/>
      <c r="AY203" s="1237"/>
      <c r="AZ203" s="1237"/>
      <c r="BA203" s="1237"/>
      <c r="BB203" s="1237"/>
      <c r="BC203" s="1237"/>
      <c r="BD203" s="1237"/>
      <c r="BE203" s="1237"/>
      <c r="BF203" s="1237"/>
      <c r="BG203" s="1237"/>
      <c r="BH203" s="1237"/>
      <c r="BI203" s="1237"/>
      <c r="BJ203" s="1237"/>
      <c r="BK203" s="1237"/>
      <c r="BL203" s="1237"/>
      <c r="BM203" s="1237"/>
      <c r="BN203" s="1237"/>
      <c r="BO203" s="1237"/>
      <c r="BP203" s="1237"/>
      <c r="BQ203" s="1237"/>
      <c r="BR203" s="1237"/>
      <c r="BS203" s="1237"/>
      <c r="BT203" s="1237"/>
      <c r="BU203" s="1237"/>
      <c r="BV203" s="1237"/>
      <c r="BW203" s="1237"/>
      <c r="BX203" s="1237"/>
      <c r="BY203" s="1237"/>
      <c r="BZ203" s="1237"/>
      <c r="CA203" s="1237"/>
      <c r="CB203" s="1237"/>
      <c r="CC203" s="1237"/>
      <c r="CD203" s="1237"/>
      <c r="CE203" s="1237"/>
      <c r="CF203" s="1237"/>
      <c r="CG203" s="1237"/>
      <c r="CH203" s="1237"/>
      <c r="CI203" s="1237"/>
      <c r="CJ203" s="1239">
        <f t="shared" si="24"/>
        <v>0</v>
      </c>
    </row>
    <row r="204" spans="4:88">
      <c r="D204" s="1223"/>
      <c r="E204" s="1223"/>
      <c r="F204" s="1229"/>
      <c r="G204" s="1223"/>
      <c r="H204" s="1223"/>
      <c r="I204" s="1223"/>
      <c r="J204" s="1223"/>
      <c r="K204" s="1223"/>
      <c r="L204" s="1228" t="e">
        <f t="shared" si="29"/>
        <v>#DIV/0!</v>
      </c>
      <c r="M204" s="1223"/>
      <c r="N204" s="1223"/>
      <c r="O204" s="1244"/>
      <c r="P204" s="1223"/>
      <c r="Q204" s="1223">
        <f t="shared" si="30"/>
        <v>0</v>
      </c>
      <c r="R204" s="1223"/>
      <c r="S204" s="1225">
        <f t="shared" si="26"/>
        <v>0</v>
      </c>
      <c r="T204" s="1240" t="e">
        <f t="shared" si="27"/>
        <v>#DIV/0!</v>
      </c>
      <c r="U204" s="250" t="e">
        <f t="shared" si="28"/>
        <v>#DIV/0!</v>
      </c>
      <c r="V204" s="1400"/>
      <c r="W204" s="1232"/>
      <c r="X204" s="1233"/>
      <c r="Y204" s="1233"/>
      <c r="Z204" s="1233"/>
      <c r="AA204" s="1233"/>
      <c r="AB204" s="1235"/>
      <c r="AC204" s="1233"/>
      <c r="AD204" s="1235"/>
      <c r="AE204" s="1235"/>
      <c r="AF204" s="1235"/>
      <c r="AG204" s="1233"/>
      <c r="AH204" s="1233"/>
      <c r="AI204" s="1233"/>
      <c r="AJ204" s="1233"/>
      <c r="AK204" s="1233"/>
      <c r="AL204" s="1234">
        <f t="shared" si="25"/>
        <v>0</v>
      </c>
      <c r="AM204" s="1400"/>
      <c r="AN204" s="1237"/>
      <c r="AO204" s="1237"/>
      <c r="AP204" s="1237"/>
      <c r="AQ204" s="1237"/>
      <c r="AR204" s="1237"/>
      <c r="AS204" s="1237"/>
      <c r="AT204" s="1237"/>
      <c r="AU204" s="1237"/>
      <c r="AV204" s="1237"/>
      <c r="AW204" s="1237"/>
      <c r="AX204" s="1237"/>
      <c r="AY204" s="1237"/>
      <c r="AZ204" s="1237"/>
      <c r="BA204" s="1237"/>
      <c r="BB204" s="1237"/>
      <c r="BC204" s="1237"/>
      <c r="BD204" s="1237"/>
      <c r="BE204" s="1237"/>
      <c r="BF204" s="1237"/>
      <c r="BG204" s="1237"/>
      <c r="BH204" s="1237"/>
      <c r="BI204" s="1237"/>
      <c r="BJ204" s="1237"/>
      <c r="BK204" s="1237"/>
      <c r="BL204" s="1237"/>
      <c r="BM204" s="1237"/>
      <c r="BN204" s="1237"/>
      <c r="BO204" s="1237"/>
      <c r="BP204" s="1237"/>
      <c r="BQ204" s="1237"/>
      <c r="BR204" s="1237"/>
      <c r="BS204" s="1237"/>
      <c r="BT204" s="1237"/>
      <c r="BU204" s="1237"/>
      <c r="BV204" s="1237"/>
      <c r="BW204" s="1237"/>
      <c r="BX204" s="1237"/>
      <c r="BY204" s="1237"/>
      <c r="BZ204" s="1237"/>
      <c r="CA204" s="1237"/>
      <c r="CB204" s="1237"/>
      <c r="CC204" s="1237"/>
      <c r="CD204" s="1237"/>
      <c r="CE204" s="1237"/>
      <c r="CF204" s="1237"/>
      <c r="CG204" s="1237"/>
      <c r="CH204" s="1237"/>
      <c r="CI204" s="1237"/>
      <c r="CJ204" s="1239">
        <f t="shared" si="24"/>
        <v>0</v>
      </c>
    </row>
    <row r="205" spans="4:88">
      <c r="D205" s="1223"/>
      <c r="E205" s="1223"/>
      <c r="F205" s="1229"/>
      <c r="G205" s="1223"/>
      <c r="H205" s="1223"/>
      <c r="I205" s="1223"/>
      <c r="J205" s="1223"/>
      <c r="K205" s="1223"/>
      <c r="L205" s="1228" t="e">
        <f t="shared" si="29"/>
        <v>#DIV/0!</v>
      </c>
      <c r="M205" s="1223"/>
      <c r="N205" s="1223"/>
      <c r="O205" s="1244"/>
      <c r="P205" s="1223"/>
      <c r="Q205" s="1223">
        <f t="shared" si="30"/>
        <v>0</v>
      </c>
      <c r="R205" s="1223"/>
      <c r="S205" s="1225">
        <f t="shared" si="26"/>
        <v>0</v>
      </c>
      <c r="T205" s="1240" t="e">
        <f t="shared" si="27"/>
        <v>#DIV/0!</v>
      </c>
      <c r="U205" s="250" t="e">
        <f t="shared" si="28"/>
        <v>#DIV/0!</v>
      </c>
      <c r="V205" s="1400"/>
      <c r="W205" s="1232"/>
      <c r="X205" s="1233"/>
      <c r="Y205" s="1233"/>
      <c r="Z205" s="1233"/>
      <c r="AA205" s="1233"/>
      <c r="AB205" s="1235"/>
      <c r="AC205" s="1233"/>
      <c r="AD205" s="1235"/>
      <c r="AE205" s="1235"/>
      <c r="AF205" s="1235"/>
      <c r="AG205" s="1233"/>
      <c r="AH205" s="1233"/>
      <c r="AI205" s="1233"/>
      <c r="AJ205" s="1233"/>
      <c r="AK205" s="1233"/>
      <c r="AL205" s="1234">
        <f t="shared" si="25"/>
        <v>0</v>
      </c>
      <c r="AM205" s="1400"/>
      <c r="AN205" s="1237"/>
      <c r="AO205" s="1237"/>
      <c r="AP205" s="1237"/>
      <c r="AQ205" s="1237"/>
      <c r="AR205" s="1237"/>
      <c r="AS205" s="1237"/>
      <c r="AT205" s="1237"/>
      <c r="AU205" s="1237"/>
      <c r="AV205" s="1237"/>
      <c r="AW205" s="1237"/>
      <c r="AX205" s="1237"/>
      <c r="AY205" s="1237"/>
      <c r="AZ205" s="1237"/>
      <c r="BA205" s="1237"/>
      <c r="BB205" s="1237"/>
      <c r="BC205" s="1237"/>
      <c r="BD205" s="1237"/>
      <c r="BE205" s="1237"/>
      <c r="BF205" s="1237"/>
      <c r="BG205" s="1237"/>
      <c r="BH205" s="1237"/>
      <c r="BI205" s="1237"/>
      <c r="BJ205" s="1237"/>
      <c r="BK205" s="1237"/>
      <c r="BL205" s="1237"/>
      <c r="BM205" s="1237"/>
      <c r="BN205" s="1237"/>
      <c r="BO205" s="1237"/>
      <c r="BP205" s="1237"/>
      <c r="BQ205" s="1237"/>
      <c r="BR205" s="1237"/>
      <c r="BS205" s="1237"/>
      <c r="BT205" s="1237"/>
      <c r="BU205" s="1237"/>
      <c r="BV205" s="1237"/>
      <c r="BW205" s="1237"/>
      <c r="BX205" s="1237"/>
      <c r="BY205" s="1237"/>
      <c r="BZ205" s="1237"/>
      <c r="CA205" s="1237"/>
      <c r="CB205" s="1237"/>
      <c r="CC205" s="1237"/>
      <c r="CD205" s="1237"/>
      <c r="CE205" s="1237"/>
      <c r="CF205" s="1237"/>
      <c r="CG205" s="1237"/>
      <c r="CH205" s="1237"/>
      <c r="CI205" s="1237"/>
      <c r="CJ205" s="1239">
        <f t="shared" si="24"/>
        <v>0</v>
      </c>
    </row>
    <row r="206" spans="4:88">
      <c r="D206" s="1223"/>
      <c r="E206" s="1223"/>
      <c r="F206" s="1229"/>
      <c r="G206" s="1223"/>
      <c r="H206" s="1223"/>
      <c r="I206" s="1223"/>
      <c r="J206" s="1223"/>
      <c r="K206" s="1223"/>
      <c r="L206" s="1228" t="e">
        <f t="shared" si="29"/>
        <v>#DIV/0!</v>
      </c>
      <c r="M206" s="1223"/>
      <c r="N206" s="1223"/>
      <c r="O206" s="1244"/>
      <c r="P206" s="1223"/>
      <c r="Q206" s="1223">
        <f t="shared" si="30"/>
        <v>0</v>
      </c>
      <c r="R206" s="1223"/>
      <c r="S206" s="1225">
        <f t="shared" si="26"/>
        <v>0</v>
      </c>
      <c r="T206" s="1240" t="e">
        <f t="shared" si="27"/>
        <v>#DIV/0!</v>
      </c>
      <c r="U206" s="250" t="e">
        <f t="shared" si="28"/>
        <v>#DIV/0!</v>
      </c>
      <c r="V206" s="1400"/>
      <c r="W206" s="1232"/>
      <c r="X206" s="1233"/>
      <c r="Y206" s="1233"/>
      <c r="Z206" s="1233"/>
      <c r="AA206" s="1233"/>
      <c r="AB206" s="1235"/>
      <c r="AC206" s="1233"/>
      <c r="AD206" s="1235"/>
      <c r="AE206" s="1235"/>
      <c r="AF206" s="1235"/>
      <c r="AG206" s="1233"/>
      <c r="AH206" s="1233"/>
      <c r="AI206" s="1233"/>
      <c r="AJ206" s="1233"/>
      <c r="AK206" s="1233"/>
      <c r="AL206" s="1234">
        <f t="shared" si="25"/>
        <v>0</v>
      </c>
      <c r="AM206" s="1400"/>
      <c r="AN206" s="1237"/>
      <c r="AO206" s="1237"/>
      <c r="AP206" s="1237"/>
      <c r="AQ206" s="1237"/>
      <c r="AR206" s="1237"/>
      <c r="AS206" s="1237"/>
      <c r="AT206" s="1237"/>
      <c r="AU206" s="1237"/>
      <c r="AV206" s="1237"/>
      <c r="AW206" s="1237"/>
      <c r="AX206" s="1237"/>
      <c r="AY206" s="1237"/>
      <c r="AZ206" s="1237"/>
      <c r="BA206" s="1237"/>
      <c r="BB206" s="1237"/>
      <c r="BC206" s="1237"/>
      <c r="BD206" s="1237"/>
      <c r="BE206" s="1237"/>
      <c r="BF206" s="1237"/>
      <c r="BG206" s="1237"/>
      <c r="BH206" s="1237"/>
      <c r="BI206" s="1237"/>
      <c r="BJ206" s="1237"/>
      <c r="BK206" s="1237"/>
      <c r="BL206" s="1237"/>
      <c r="BM206" s="1237"/>
      <c r="BN206" s="1237"/>
      <c r="BO206" s="1237"/>
      <c r="BP206" s="1237"/>
      <c r="BQ206" s="1237"/>
      <c r="BR206" s="1237"/>
      <c r="BS206" s="1237"/>
      <c r="BT206" s="1237"/>
      <c r="BU206" s="1237"/>
      <c r="BV206" s="1237"/>
      <c r="BW206" s="1237"/>
      <c r="BX206" s="1237"/>
      <c r="BY206" s="1237"/>
      <c r="BZ206" s="1237"/>
      <c r="CA206" s="1237"/>
      <c r="CB206" s="1237"/>
      <c r="CC206" s="1237"/>
      <c r="CD206" s="1237"/>
      <c r="CE206" s="1237"/>
      <c r="CF206" s="1237"/>
      <c r="CG206" s="1237"/>
      <c r="CH206" s="1237"/>
      <c r="CI206" s="1237"/>
      <c r="CJ206" s="1239">
        <f t="shared" si="24"/>
        <v>0</v>
      </c>
    </row>
    <row r="207" spans="4:88">
      <c r="D207" s="1223"/>
      <c r="E207" s="1223"/>
      <c r="F207" s="1229"/>
      <c r="G207" s="1223"/>
      <c r="H207" s="1223"/>
      <c r="I207" s="1223"/>
      <c r="J207" s="1223"/>
      <c r="K207" s="1223"/>
      <c r="L207" s="1228" t="e">
        <f t="shared" si="29"/>
        <v>#DIV/0!</v>
      </c>
      <c r="M207" s="1223"/>
      <c r="N207" s="1223"/>
      <c r="O207" s="1244"/>
      <c r="P207" s="1223"/>
      <c r="Q207" s="1223">
        <f t="shared" si="30"/>
        <v>0</v>
      </c>
      <c r="R207" s="1223"/>
      <c r="S207" s="1225">
        <f t="shared" si="26"/>
        <v>0</v>
      </c>
      <c r="T207" s="1240" t="e">
        <f t="shared" si="27"/>
        <v>#DIV/0!</v>
      </c>
      <c r="U207" s="250" t="e">
        <f t="shared" si="28"/>
        <v>#DIV/0!</v>
      </c>
      <c r="V207" s="1400"/>
      <c r="W207" s="1232"/>
      <c r="X207" s="1233"/>
      <c r="Y207" s="1233"/>
      <c r="Z207" s="1233"/>
      <c r="AA207" s="1233"/>
      <c r="AB207" s="1235"/>
      <c r="AC207" s="1233"/>
      <c r="AD207" s="1235"/>
      <c r="AE207" s="1235"/>
      <c r="AF207" s="1235"/>
      <c r="AG207" s="1233"/>
      <c r="AH207" s="1233"/>
      <c r="AI207" s="1233"/>
      <c r="AJ207" s="1233"/>
      <c r="AK207" s="1233"/>
      <c r="AL207" s="1234">
        <f t="shared" si="25"/>
        <v>0</v>
      </c>
      <c r="AM207" s="1400"/>
      <c r="AN207" s="1237"/>
      <c r="AO207" s="1237"/>
      <c r="AP207" s="1237"/>
      <c r="AQ207" s="1237"/>
      <c r="AR207" s="1237"/>
      <c r="AS207" s="1237"/>
      <c r="AT207" s="1237"/>
      <c r="AU207" s="1237"/>
      <c r="AV207" s="1237"/>
      <c r="AW207" s="1237"/>
      <c r="AX207" s="1237"/>
      <c r="AY207" s="1237"/>
      <c r="AZ207" s="1237"/>
      <c r="BA207" s="1237"/>
      <c r="BB207" s="1237"/>
      <c r="BC207" s="1237"/>
      <c r="BD207" s="1237"/>
      <c r="BE207" s="1237"/>
      <c r="BF207" s="1237"/>
      <c r="BG207" s="1237"/>
      <c r="BH207" s="1237"/>
      <c r="BI207" s="1237"/>
      <c r="BJ207" s="1237"/>
      <c r="BK207" s="1237"/>
      <c r="BL207" s="1237"/>
      <c r="BM207" s="1237"/>
      <c r="BN207" s="1237"/>
      <c r="BO207" s="1237"/>
      <c r="BP207" s="1237"/>
      <c r="BQ207" s="1237"/>
      <c r="BR207" s="1237"/>
      <c r="BS207" s="1237"/>
      <c r="BT207" s="1237"/>
      <c r="BU207" s="1237"/>
      <c r="BV207" s="1237"/>
      <c r="BW207" s="1237"/>
      <c r="BX207" s="1237"/>
      <c r="BY207" s="1237"/>
      <c r="BZ207" s="1237"/>
      <c r="CA207" s="1237"/>
      <c r="CB207" s="1237"/>
      <c r="CC207" s="1237"/>
      <c r="CD207" s="1237"/>
      <c r="CE207" s="1237"/>
      <c r="CF207" s="1237"/>
      <c r="CG207" s="1237"/>
      <c r="CH207" s="1237"/>
      <c r="CI207" s="1237"/>
      <c r="CJ207" s="1239">
        <f t="shared" si="24"/>
        <v>0</v>
      </c>
    </row>
    <row r="208" spans="4:88">
      <c r="D208" s="1223"/>
      <c r="E208" s="1223"/>
      <c r="F208" s="1229"/>
      <c r="G208" s="1223"/>
      <c r="H208" s="1223"/>
      <c r="I208" s="1223"/>
      <c r="J208" s="1223"/>
      <c r="K208" s="1223"/>
      <c r="L208" s="1228" t="e">
        <f t="shared" si="29"/>
        <v>#DIV/0!</v>
      </c>
      <c r="M208" s="1223"/>
      <c r="N208" s="1223"/>
      <c r="O208" s="1244"/>
      <c r="P208" s="1223"/>
      <c r="Q208" s="1223">
        <f t="shared" si="30"/>
        <v>0</v>
      </c>
      <c r="R208" s="1223"/>
      <c r="S208" s="1225">
        <f t="shared" si="26"/>
        <v>0</v>
      </c>
      <c r="T208" s="1240" t="e">
        <f t="shared" si="27"/>
        <v>#DIV/0!</v>
      </c>
      <c r="U208" s="250" t="e">
        <f t="shared" si="28"/>
        <v>#DIV/0!</v>
      </c>
      <c r="V208" s="1400"/>
      <c r="W208" s="1232"/>
      <c r="X208" s="1233"/>
      <c r="Y208" s="1233"/>
      <c r="Z208" s="1233"/>
      <c r="AA208" s="1233"/>
      <c r="AB208" s="1235"/>
      <c r="AC208" s="1233"/>
      <c r="AD208" s="1235"/>
      <c r="AE208" s="1235"/>
      <c r="AF208" s="1235"/>
      <c r="AG208" s="1233"/>
      <c r="AH208" s="1233"/>
      <c r="AI208" s="1233"/>
      <c r="AJ208" s="1233"/>
      <c r="AK208" s="1233"/>
      <c r="AL208" s="1234">
        <f t="shared" si="25"/>
        <v>0</v>
      </c>
      <c r="AM208" s="1400"/>
      <c r="AN208" s="1237"/>
      <c r="AO208" s="1237"/>
      <c r="AP208" s="1237"/>
      <c r="AQ208" s="1237"/>
      <c r="AR208" s="1237"/>
      <c r="AS208" s="1237"/>
      <c r="AT208" s="1237"/>
      <c r="AU208" s="1237"/>
      <c r="AV208" s="1237"/>
      <c r="AW208" s="1237"/>
      <c r="AX208" s="1237"/>
      <c r="AY208" s="1237"/>
      <c r="AZ208" s="1237"/>
      <c r="BA208" s="1237"/>
      <c r="BB208" s="1237"/>
      <c r="BC208" s="1237"/>
      <c r="BD208" s="1237"/>
      <c r="BE208" s="1237"/>
      <c r="BF208" s="1237"/>
      <c r="BG208" s="1237"/>
      <c r="BH208" s="1237"/>
      <c r="BI208" s="1237"/>
      <c r="BJ208" s="1237"/>
      <c r="BK208" s="1237"/>
      <c r="BL208" s="1237"/>
      <c r="BM208" s="1237"/>
      <c r="BN208" s="1237"/>
      <c r="BO208" s="1237"/>
      <c r="BP208" s="1237"/>
      <c r="BQ208" s="1237"/>
      <c r="BR208" s="1237"/>
      <c r="BS208" s="1237"/>
      <c r="BT208" s="1237"/>
      <c r="BU208" s="1237"/>
      <c r="BV208" s="1237"/>
      <c r="BW208" s="1237"/>
      <c r="BX208" s="1237"/>
      <c r="BY208" s="1237"/>
      <c r="BZ208" s="1237"/>
      <c r="CA208" s="1237"/>
      <c r="CB208" s="1237"/>
      <c r="CC208" s="1237"/>
      <c r="CD208" s="1237"/>
      <c r="CE208" s="1237"/>
      <c r="CF208" s="1237"/>
      <c r="CG208" s="1237"/>
      <c r="CH208" s="1237"/>
      <c r="CI208" s="1237"/>
      <c r="CJ208" s="1239">
        <f t="shared" si="24"/>
        <v>0</v>
      </c>
    </row>
    <row r="209" spans="4:88">
      <c r="D209" s="1223"/>
      <c r="E209" s="1223"/>
      <c r="F209" s="1229"/>
      <c r="G209" s="1223"/>
      <c r="H209" s="1223"/>
      <c r="I209" s="1223"/>
      <c r="J209" s="1223"/>
      <c r="K209" s="1223"/>
      <c r="L209" s="1228" t="e">
        <f t="shared" si="29"/>
        <v>#DIV/0!</v>
      </c>
      <c r="M209" s="1223"/>
      <c r="N209" s="1223"/>
      <c r="O209" s="1244"/>
      <c r="P209" s="1223"/>
      <c r="Q209" s="1223">
        <f t="shared" si="30"/>
        <v>0</v>
      </c>
      <c r="R209" s="1223"/>
      <c r="S209" s="1225">
        <f t="shared" si="26"/>
        <v>0</v>
      </c>
      <c r="T209" s="1240" t="e">
        <f t="shared" si="27"/>
        <v>#DIV/0!</v>
      </c>
      <c r="U209" s="250" t="e">
        <f t="shared" si="28"/>
        <v>#DIV/0!</v>
      </c>
      <c r="V209" s="1400"/>
      <c r="W209" s="1232"/>
      <c r="X209" s="1233"/>
      <c r="Y209" s="1233"/>
      <c r="Z209" s="1233"/>
      <c r="AA209" s="1233"/>
      <c r="AB209" s="1235"/>
      <c r="AC209" s="1233"/>
      <c r="AD209" s="1235"/>
      <c r="AE209" s="1235"/>
      <c r="AF209" s="1235"/>
      <c r="AG209" s="1233"/>
      <c r="AH209" s="1233"/>
      <c r="AI209" s="1233"/>
      <c r="AJ209" s="1233"/>
      <c r="AK209" s="1233"/>
      <c r="AL209" s="1234">
        <f t="shared" si="25"/>
        <v>0</v>
      </c>
      <c r="AM209" s="1400"/>
      <c r="AN209" s="1237"/>
      <c r="AO209" s="1237"/>
      <c r="AP209" s="1237"/>
      <c r="AQ209" s="1237"/>
      <c r="AR209" s="1237"/>
      <c r="AS209" s="1237"/>
      <c r="AT209" s="1237"/>
      <c r="AU209" s="1237"/>
      <c r="AV209" s="1237"/>
      <c r="AW209" s="1237"/>
      <c r="AX209" s="1237"/>
      <c r="AY209" s="1237"/>
      <c r="AZ209" s="1237"/>
      <c r="BA209" s="1237"/>
      <c r="BB209" s="1237"/>
      <c r="BC209" s="1237"/>
      <c r="BD209" s="1237"/>
      <c r="BE209" s="1237"/>
      <c r="BF209" s="1237"/>
      <c r="BG209" s="1237"/>
      <c r="BH209" s="1237"/>
      <c r="BI209" s="1237"/>
      <c r="BJ209" s="1237"/>
      <c r="BK209" s="1237"/>
      <c r="BL209" s="1237"/>
      <c r="BM209" s="1237"/>
      <c r="BN209" s="1237"/>
      <c r="BO209" s="1237"/>
      <c r="BP209" s="1237"/>
      <c r="BQ209" s="1237"/>
      <c r="BR209" s="1237"/>
      <c r="BS209" s="1237"/>
      <c r="BT209" s="1237"/>
      <c r="BU209" s="1237"/>
      <c r="BV209" s="1237"/>
      <c r="BW209" s="1237"/>
      <c r="BX209" s="1237"/>
      <c r="BY209" s="1237"/>
      <c r="BZ209" s="1237"/>
      <c r="CA209" s="1237"/>
      <c r="CB209" s="1237"/>
      <c r="CC209" s="1237"/>
      <c r="CD209" s="1237"/>
      <c r="CE209" s="1237"/>
      <c r="CF209" s="1237"/>
      <c r="CG209" s="1237"/>
      <c r="CH209" s="1237"/>
      <c r="CI209" s="1237"/>
      <c r="CJ209" s="1239">
        <f t="shared" si="24"/>
        <v>0</v>
      </c>
    </row>
    <row r="210" spans="4:88">
      <c r="D210" s="1223"/>
      <c r="E210" s="1223"/>
      <c r="F210" s="1229"/>
      <c r="G210" s="1223"/>
      <c r="H210" s="1223"/>
      <c r="I210" s="1223"/>
      <c r="J210" s="1223"/>
      <c r="K210" s="1223"/>
      <c r="L210" s="1228" t="e">
        <f t="shared" si="29"/>
        <v>#DIV/0!</v>
      </c>
      <c r="M210" s="1223"/>
      <c r="N210" s="1223"/>
      <c r="O210" s="1244"/>
      <c r="P210" s="1223"/>
      <c r="Q210" s="1223">
        <f t="shared" si="30"/>
        <v>0</v>
      </c>
      <c r="R210" s="1223"/>
      <c r="S210" s="1225">
        <f t="shared" si="26"/>
        <v>0</v>
      </c>
      <c r="T210" s="1240" t="e">
        <f t="shared" si="27"/>
        <v>#DIV/0!</v>
      </c>
      <c r="U210" s="250" t="e">
        <f t="shared" si="28"/>
        <v>#DIV/0!</v>
      </c>
      <c r="V210" s="1400"/>
      <c r="W210" s="1232"/>
      <c r="X210" s="1233"/>
      <c r="Y210" s="1233"/>
      <c r="Z210" s="1233"/>
      <c r="AA210" s="1233"/>
      <c r="AB210" s="1235"/>
      <c r="AC210" s="1233"/>
      <c r="AD210" s="1235"/>
      <c r="AE210" s="1235"/>
      <c r="AF210" s="1235"/>
      <c r="AG210" s="1233"/>
      <c r="AH210" s="1233"/>
      <c r="AI210" s="1233"/>
      <c r="AJ210" s="1233"/>
      <c r="AK210" s="1233"/>
      <c r="AL210" s="1234">
        <f t="shared" si="25"/>
        <v>0</v>
      </c>
      <c r="AM210" s="1400"/>
      <c r="AN210" s="1237"/>
      <c r="AO210" s="1237"/>
      <c r="AP210" s="1237"/>
      <c r="AQ210" s="1237"/>
      <c r="AR210" s="1237"/>
      <c r="AS210" s="1237"/>
      <c r="AT210" s="1237"/>
      <c r="AU210" s="1237"/>
      <c r="AV210" s="1237"/>
      <c r="AW210" s="1237"/>
      <c r="AX210" s="1237"/>
      <c r="AY210" s="1237"/>
      <c r="AZ210" s="1237"/>
      <c r="BA210" s="1237"/>
      <c r="BB210" s="1237"/>
      <c r="BC210" s="1237"/>
      <c r="BD210" s="1237"/>
      <c r="BE210" s="1237"/>
      <c r="BF210" s="1237"/>
      <c r="BG210" s="1237"/>
      <c r="BH210" s="1237"/>
      <c r="BI210" s="1237"/>
      <c r="BJ210" s="1237"/>
      <c r="BK210" s="1237"/>
      <c r="BL210" s="1237"/>
      <c r="BM210" s="1237"/>
      <c r="BN210" s="1237"/>
      <c r="BO210" s="1237"/>
      <c r="BP210" s="1237"/>
      <c r="BQ210" s="1237"/>
      <c r="BR210" s="1237"/>
      <c r="BS210" s="1237"/>
      <c r="BT210" s="1237"/>
      <c r="BU210" s="1237"/>
      <c r="BV210" s="1237"/>
      <c r="BW210" s="1237"/>
      <c r="BX210" s="1237"/>
      <c r="BY210" s="1237"/>
      <c r="BZ210" s="1237"/>
      <c r="CA210" s="1237"/>
      <c r="CB210" s="1237"/>
      <c r="CC210" s="1237"/>
      <c r="CD210" s="1237"/>
      <c r="CE210" s="1237"/>
      <c r="CF210" s="1237"/>
      <c r="CG210" s="1237"/>
      <c r="CH210" s="1237"/>
      <c r="CI210" s="1237"/>
      <c r="CJ210" s="1239">
        <f t="shared" si="24"/>
        <v>0</v>
      </c>
    </row>
    <row r="211" spans="4:88">
      <c r="D211" s="1223"/>
      <c r="E211" s="1223"/>
      <c r="F211" s="1229"/>
      <c r="G211" s="1223"/>
      <c r="H211" s="1223"/>
      <c r="I211" s="1223"/>
      <c r="J211" s="1223"/>
      <c r="K211" s="1223"/>
      <c r="L211" s="1228" t="e">
        <f t="shared" si="29"/>
        <v>#DIV/0!</v>
      </c>
      <c r="M211" s="1223"/>
      <c r="N211" s="1223"/>
      <c r="O211" s="1244"/>
      <c r="P211" s="1223"/>
      <c r="Q211" s="1223">
        <f t="shared" si="30"/>
        <v>0</v>
      </c>
      <c r="R211" s="1223"/>
      <c r="S211" s="1225">
        <f t="shared" si="26"/>
        <v>0</v>
      </c>
      <c r="T211" s="1240" t="e">
        <f t="shared" si="27"/>
        <v>#DIV/0!</v>
      </c>
      <c r="U211" s="250" t="e">
        <f t="shared" si="28"/>
        <v>#DIV/0!</v>
      </c>
      <c r="V211" s="1400"/>
      <c r="W211" s="1232"/>
      <c r="X211" s="1233"/>
      <c r="Y211" s="1233"/>
      <c r="Z211" s="1233"/>
      <c r="AA211" s="1233"/>
      <c r="AB211" s="1235"/>
      <c r="AC211" s="1233"/>
      <c r="AD211" s="1235"/>
      <c r="AE211" s="1235"/>
      <c r="AF211" s="1235"/>
      <c r="AG211" s="1233"/>
      <c r="AH211" s="1233"/>
      <c r="AI211" s="1233"/>
      <c r="AJ211" s="1233"/>
      <c r="AK211" s="1233"/>
      <c r="AL211" s="1234">
        <f t="shared" si="25"/>
        <v>0</v>
      </c>
      <c r="AM211" s="1400"/>
      <c r="AN211" s="1237"/>
      <c r="AO211" s="1237"/>
      <c r="AP211" s="1237"/>
      <c r="AQ211" s="1237"/>
      <c r="AR211" s="1237"/>
      <c r="AS211" s="1237"/>
      <c r="AT211" s="1237"/>
      <c r="AU211" s="1237"/>
      <c r="AV211" s="1237"/>
      <c r="AW211" s="1237"/>
      <c r="AX211" s="1237"/>
      <c r="AY211" s="1237"/>
      <c r="AZ211" s="1237"/>
      <c r="BA211" s="1237"/>
      <c r="BB211" s="1237"/>
      <c r="BC211" s="1237"/>
      <c r="BD211" s="1237"/>
      <c r="BE211" s="1237"/>
      <c r="BF211" s="1237"/>
      <c r="BG211" s="1237"/>
      <c r="BH211" s="1237"/>
      <c r="BI211" s="1237"/>
      <c r="BJ211" s="1237"/>
      <c r="BK211" s="1237"/>
      <c r="BL211" s="1237"/>
      <c r="BM211" s="1237"/>
      <c r="BN211" s="1237"/>
      <c r="BO211" s="1237"/>
      <c r="BP211" s="1237"/>
      <c r="BQ211" s="1237"/>
      <c r="BR211" s="1237"/>
      <c r="BS211" s="1237"/>
      <c r="BT211" s="1237"/>
      <c r="BU211" s="1237"/>
      <c r="BV211" s="1237"/>
      <c r="BW211" s="1237"/>
      <c r="BX211" s="1237"/>
      <c r="BY211" s="1237"/>
      <c r="BZ211" s="1237"/>
      <c r="CA211" s="1237"/>
      <c r="CB211" s="1237"/>
      <c r="CC211" s="1237"/>
      <c r="CD211" s="1237"/>
      <c r="CE211" s="1237"/>
      <c r="CF211" s="1237"/>
      <c r="CG211" s="1237"/>
      <c r="CH211" s="1237"/>
      <c r="CI211" s="1237"/>
      <c r="CJ211" s="1239">
        <f t="shared" si="24"/>
        <v>0</v>
      </c>
    </row>
    <row r="212" spans="4:88">
      <c r="D212" s="1223"/>
      <c r="E212" s="1223"/>
      <c r="F212" s="1229"/>
      <c r="G212" s="1223"/>
      <c r="H212" s="1223"/>
      <c r="I212" s="1223"/>
      <c r="J212" s="1223"/>
      <c r="K212" s="1223"/>
      <c r="L212" s="1228" t="e">
        <f t="shared" si="29"/>
        <v>#DIV/0!</v>
      </c>
      <c r="M212" s="1223"/>
      <c r="N212" s="1223"/>
      <c r="O212" s="1244"/>
      <c r="P212" s="1223"/>
      <c r="Q212" s="1223">
        <f t="shared" si="30"/>
        <v>0</v>
      </c>
      <c r="R212" s="1223"/>
      <c r="S212" s="1225">
        <f t="shared" si="26"/>
        <v>0</v>
      </c>
      <c r="T212" s="1240" t="e">
        <f t="shared" si="27"/>
        <v>#DIV/0!</v>
      </c>
      <c r="U212" s="250" t="e">
        <f t="shared" si="28"/>
        <v>#DIV/0!</v>
      </c>
      <c r="V212" s="1400"/>
      <c r="W212" s="1232"/>
      <c r="X212" s="1233"/>
      <c r="Y212" s="1233"/>
      <c r="Z212" s="1233"/>
      <c r="AA212" s="1233"/>
      <c r="AB212" s="1235"/>
      <c r="AC212" s="1233"/>
      <c r="AD212" s="1235"/>
      <c r="AE212" s="1235"/>
      <c r="AF212" s="1235"/>
      <c r="AG212" s="1233"/>
      <c r="AH212" s="1233"/>
      <c r="AI212" s="1233"/>
      <c r="AJ212" s="1233"/>
      <c r="AK212" s="1233"/>
      <c r="AL212" s="1234">
        <f t="shared" si="25"/>
        <v>0</v>
      </c>
      <c r="AM212" s="1400"/>
      <c r="AN212" s="1237"/>
      <c r="AO212" s="1237"/>
      <c r="AP212" s="1237"/>
      <c r="AQ212" s="1237"/>
      <c r="AR212" s="1237"/>
      <c r="AS212" s="1237"/>
      <c r="AT212" s="1237"/>
      <c r="AU212" s="1237"/>
      <c r="AV212" s="1237"/>
      <c r="AW212" s="1237"/>
      <c r="AX212" s="1237"/>
      <c r="AY212" s="1237"/>
      <c r="AZ212" s="1237"/>
      <c r="BA212" s="1237"/>
      <c r="BB212" s="1237"/>
      <c r="BC212" s="1237"/>
      <c r="BD212" s="1237"/>
      <c r="BE212" s="1237"/>
      <c r="BF212" s="1237"/>
      <c r="BG212" s="1237"/>
      <c r="BH212" s="1237"/>
      <c r="BI212" s="1237"/>
      <c r="BJ212" s="1237"/>
      <c r="BK212" s="1237"/>
      <c r="BL212" s="1237"/>
      <c r="BM212" s="1237"/>
      <c r="BN212" s="1237"/>
      <c r="BO212" s="1237"/>
      <c r="BP212" s="1237"/>
      <c r="BQ212" s="1237"/>
      <c r="BR212" s="1237"/>
      <c r="BS212" s="1237"/>
      <c r="BT212" s="1237"/>
      <c r="BU212" s="1237"/>
      <c r="BV212" s="1237"/>
      <c r="BW212" s="1237"/>
      <c r="BX212" s="1237"/>
      <c r="BY212" s="1237"/>
      <c r="BZ212" s="1237"/>
      <c r="CA212" s="1237"/>
      <c r="CB212" s="1237"/>
      <c r="CC212" s="1237"/>
      <c r="CD212" s="1237"/>
      <c r="CE212" s="1237"/>
      <c r="CF212" s="1237"/>
      <c r="CG212" s="1237"/>
      <c r="CH212" s="1237"/>
      <c r="CI212" s="1237"/>
      <c r="CJ212" s="1239">
        <f t="shared" si="24"/>
        <v>0</v>
      </c>
    </row>
    <row r="213" spans="4:88">
      <c r="D213" s="1223"/>
      <c r="E213" s="1223"/>
      <c r="F213" s="1229"/>
      <c r="G213" s="1223"/>
      <c r="H213" s="1223"/>
      <c r="I213" s="1223"/>
      <c r="J213" s="1223"/>
      <c r="K213" s="1223"/>
      <c r="L213" s="1228" t="e">
        <f t="shared" si="29"/>
        <v>#DIV/0!</v>
      </c>
      <c r="M213" s="1223"/>
      <c r="N213" s="1223"/>
      <c r="O213" s="1244"/>
      <c r="P213" s="1223"/>
      <c r="Q213" s="1223">
        <f t="shared" si="30"/>
        <v>0</v>
      </c>
      <c r="R213" s="1223"/>
      <c r="S213" s="1225">
        <f t="shared" si="26"/>
        <v>0</v>
      </c>
      <c r="T213" s="1240" t="e">
        <f t="shared" si="27"/>
        <v>#DIV/0!</v>
      </c>
      <c r="U213" s="250" t="e">
        <f t="shared" si="28"/>
        <v>#DIV/0!</v>
      </c>
      <c r="V213" s="1400"/>
      <c r="W213" s="1232"/>
      <c r="X213" s="1233"/>
      <c r="Y213" s="1233"/>
      <c r="Z213" s="1233"/>
      <c r="AA213" s="1233"/>
      <c r="AB213" s="1235"/>
      <c r="AC213" s="1233"/>
      <c r="AD213" s="1235"/>
      <c r="AE213" s="1235"/>
      <c r="AF213" s="1235"/>
      <c r="AG213" s="1233"/>
      <c r="AH213" s="1233"/>
      <c r="AI213" s="1233"/>
      <c r="AJ213" s="1233"/>
      <c r="AK213" s="1233"/>
      <c r="AL213" s="1234">
        <f t="shared" si="25"/>
        <v>0</v>
      </c>
      <c r="AM213" s="1400"/>
      <c r="AN213" s="1237"/>
      <c r="AO213" s="1237"/>
      <c r="AP213" s="1237"/>
      <c r="AQ213" s="1237"/>
      <c r="AR213" s="1237"/>
      <c r="AS213" s="1237"/>
      <c r="AT213" s="1237"/>
      <c r="AU213" s="1237"/>
      <c r="AV213" s="1237"/>
      <c r="AW213" s="1237"/>
      <c r="AX213" s="1237"/>
      <c r="AY213" s="1237"/>
      <c r="AZ213" s="1237"/>
      <c r="BA213" s="1237"/>
      <c r="BB213" s="1237"/>
      <c r="BC213" s="1237"/>
      <c r="BD213" s="1237"/>
      <c r="BE213" s="1237"/>
      <c r="BF213" s="1237"/>
      <c r="BG213" s="1237"/>
      <c r="BH213" s="1237"/>
      <c r="BI213" s="1237"/>
      <c r="BJ213" s="1237"/>
      <c r="BK213" s="1237"/>
      <c r="BL213" s="1237"/>
      <c r="BM213" s="1237"/>
      <c r="BN213" s="1237"/>
      <c r="BO213" s="1237"/>
      <c r="BP213" s="1237"/>
      <c r="BQ213" s="1237"/>
      <c r="BR213" s="1237"/>
      <c r="BS213" s="1237"/>
      <c r="BT213" s="1237"/>
      <c r="BU213" s="1237"/>
      <c r="BV213" s="1237"/>
      <c r="BW213" s="1237"/>
      <c r="BX213" s="1237"/>
      <c r="BY213" s="1237"/>
      <c r="BZ213" s="1237"/>
      <c r="CA213" s="1237"/>
      <c r="CB213" s="1237"/>
      <c r="CC213" s="1237"/>
      <c r="CD213" s="1237"/>
      <c r="CE213" s="1237"/>
      <c r="CF213" s="1237"/>
      <c r="CG213" s="1237"/>
      <c r="CH213" s="1237"/>
      <c r="CI213" s="1237"/>
      <c r="CJ213" s="1239">
        <f t="shared" si="24"/>
        <v>0</v>
      </c>
    </row>
    <row r="214" spans="4:88">
      <c r="D214" s="1223"/>
      <c r="E214" s="1223"/>
      <c r="F214" s="1229"/>
      <c r="G214" s="1223"/>
      <c r="H214" s="1223"/>
      <c r="I214" s="1223"/>
      <c r="J214" s="1223"/>
      <c r="K214" s="1223"/>
      <c r="L214" s="1228" t="e">
        <f t="shared" si="29"/>
        <v>#DIV/0!</v>
      </c>
      <c r="M214" s="1223"/>
      <c r="N214" s="1223"/>
      <c r="O214" s="1244"/>
      <c r="P214" s="1223"/>
      <c r="Q214" s="1223">
        <f t="shared" si="30"/>
        <v>0</v>
      </c>
      <c r="R214" s="1223"/>
      <c r="S214" s="1225">
        <f t="shared" si="26"/>
        <v>0</v>
      </c>
      <c r="T214" s="1240" t="e">
        <f t="shared" si="27"/>
        <v>#DIV/0!</v>
      </c>
      <c r="U214" s="250" t="e">
        <f t="shared" si="28"/>
        <v>#DIV/0!</v>
      </c>
      <c r="V214" s="1400"/>
      <c r="W214" s="1232"/>
      <c r="X214" s="1233"/>
      <c r="Y214" s="1233"/>
      <c r="Z214" s="1233"/>
      <c r="AA214" s="1233"/>
      <c r="AB214" s="1235"/>
      <c r="AC214" s="1233"/>
      <c r="AD214" s="1235"/>
      <c r="AE214" s="1235"/>
      <c r="AF214" s="1235"/>
      <c r="AG214" s="1233"/>
      <c r="AH214" s="1233"/>
      <c r="AI214" s="1233"/>
      <c r="AJ214" s="1233"/>
      <c r="AK214" s="1233"/>
      <c r="AL214" s="1234">
        <f t="shared" si="25"/>
        <v>0</v>
      </c>
      <c r="AM214" s="1400"/>
      <c r="AN214" s="1237"/>
      <c r="AO214" s="1237"/>
      <c r="AP214" s="1237"/>
      <c r="AQ214" s="1237"/>
      <c r="AR214" s="1237"/>
      <c r="AS214" s="1237"/>
      <c r="AT214" s="1237"/>
      <c r="AU214" s="1237"/>
      <c r="AV214" s="1237"/>
      <c r="AW214" s="1237"/>
      <c r="AX214" s="1237"/>
      <c r="AY214" s="1237"/>
      <c r="AZ214" s="1237"/>
      <c r="BA214" s="1237"/>
      <c r="BB214" s="1237"/>
      <c r="BC214" s="1237"/>
      <c r="BD214" s="1237"/>
      <c r="BE214" s="1237"/>
      <c r="BF214" s="1237"/>
      <c r="BG214" s="1237"/>
      <c r="BH214" s="1237"/>
      <c r="BI214" s="1237"/>
      <c r="BJ214" s="1237"/>
      <c r="BK214" s="1237"/>
      <c r="BL214" s="1237"/>
      <c r="BM214" s="1237"/>
      <c r="BN214" s="1237"/>
      <c r="BO214" s="1237"/>
      <c r="BP214" s="1237"/>
      <c r="BQ214" s="1237"/>
      <c r="BR214" s="1237"/>
      <c r="BS214" s="1237"/>
      <c r="BT214" s="1237"/>
      <c r="BU214" s="1237"/>
      <c r="BV214" s="1237"/>
      <c r="BW214" s="1237"/>
      <c r="BX214" s="1237"/>
      <c r="BY214" s="1237"/>
      <c r="BZ214" s="1237"/>
      <c r="CA214" s="1237"/>
      <c r="CB214" s="1237"/>
      <c r="CC214" s="1237"/>
      <c r="CD214" s="1237"/>
      <c r="CE214" s="1237"/>
      <c r="CF214" s="1237"/>
      <c r="CG214" s="1237"/>
      <c r="CH214" s="1237"/>
      <c r="CI214" s="1237"/>
      <c r="CJ214" s="1239">
        <f t="shared" si="24"/>
        <v>0</v>
      </c>
    </row>
    <row r="215" spans="4:88">
      <c r="D215" s="1223"/>
      <c r="E215" s="1223"/>
      <c r="F215" s="1229"/>
      <c r="G215" s="1223"/>
      <c r="H215" s="1223"/>
      <c r="I215" s="1223"/>
      <c r="J215" s="1223"/>
      <c r="K215" s="1223"/>
      <c r="L215" s="1228" t="e">
        <f t="shared" si="29"/>
        <v>#DIV/0!</v>
      </c>
      <c r="M215" s="1223"/>
      <c r="N215" s="1223"/>
      <c r="O215" s="1244"/>
      <c r="P215" s="1223"/>
      <c r="Q215" s="1223">
        <f t="shared" si="30"/>
        <v>0</v>
      </c>
      <c r="R215" s="1223"/>
      <c r="S215" s="1225">
        <f t="shared" si="26"/>
        <v>0</v>
      </c>
      <c r="T215" s="1240" t="e">
        <f t="shared" si="27"/>
        <v>#DIV/0!</v>
      </c>
      <c r="U215" s="250" t="e">
        <f t="shared" si="28"/>
        <v>#DIV/0!</v>
      </c>
      <c r="V215" s="1400"/>
      <c r="W215" s="1232"/>
      <c r="X215" s="1233"/>
      <c r="Y215" s="1233"/>
      <c r="Z215" s="1233"/>
      <c r="AA215" s="1233"/>
      <c r="AB215" s="1235"/>
      <c r="AC215" s="1233"/>
      <c r="AD215" s="1235"/>
      <c r="AE215" s="1235"/>
      <c r="AF215" s="1235"/>
      <c r="AG215" s="1233"/>
      <c r="AH215" s="1233"/>
      <c r="AI215" s="1233"/>
      <c r="AJ215" s="1233"/>
      <c r="AK215" s="1233"/>
      <c r="AL215" s="1234">
        <f t="shared" si="25"/>
        <v>0</v>
      </c>
      <c r="AM215" s="1400"/>
      <c r="AN215" s="1237"/>
      <c r="AO215" s="1237"/>
      <c r="AP215" s="1237"/>
      <c r="AQ215" s="1237"/>
      <c r="AR215" s="1237"/>
      <c r="AS215" s="1237"/>
      <c r="AT215" s="1237"/>
      <c r="AU215" s="1237"/>
      <c r="AV215" s="1237"/>
      <c r="AW215" s="1237"/>
      <c r="AX215" s="1237"/>
      <c r="AY215" s="1237"/>
      <c r="AZ215" s="1237"/>
      <c r="BA215" s="1237"/>
      <c r="BB215" s="1237"/>
      <c r="BC215" s="1237"/>
      <c r="BD215" s="1237"/>
      <c r="BE215" s="1237"/>
      <c r="BF215" s="1237"/>
      <c r="BG215" s="1237"/>
      <c r="BH215" s="1237"/>
      <c r="BI215" s="1237"/>
      <c r="BJ215" s="1237"/>
      <c r="BK215" s="1237"/>
      <c r="BL215" s="1237"/>
      <c r="BM215" s="1237"/>
      <c r="BN215" s="1237"/>
      <c r="BO215" s="1237"/>
      <c r="BP215" s="1237"/>
      <c r="BQ215" s="1237"/>
      <c r="BR215" s="1237"/>
      <c r="BS215" s="1237"/>
      <c r="BT215" s="1237"/>
      <c r="BU215" s="1237"/>
      <c r="BV215" s="1237"/>
      <c r="BW215" s="1237"/>
      <c r="BX215" s="1237"/>
      <c r="BY215" s="1237"/>
      <c r="BZ215" s="1237"/>
      <c r="CA215" s="1237"/>
      <c r="CB215" s="1237"/>
      <c r="CC215" s="1237"/>
      <c r="CD215" s="1237"/>
      <c r="CE215" s="1237"/>
      <c r="CF215" s="1237"/>
      <c r="CG215" s="1237"/>
      <c r="CH215" s="1237"/>
      <c r="CI215" s="1237"/>
      <c r="CJ215" s="1239">
        <f t="shared" si="24"/>
        <v>0</v>
      </c>
    </row>
    <row r="216" spans="4:88">
      <c r="D216" s="1223"/>
      <c r="E216" s="1223"/>
      <c r="F216" s="1229"/>
      <c r="G216" s="1223"/>
      <c r="H216" s="1223"/>
      <c r="I216" s="1223"/>
      <c r="J216" s="1223"/>
      <c r="K216" s="1223"/>
      <c r="L216" s="1228" t="e">
        <f t="shared" si="29"/>
        <v>#DIV/0!</v>
      </c>
      <c r="M216" s="1223"/>
      <c r="N216" s="1223"/>
      <c r="O216" s="1244"/>
      <c r="P216" s="1223"/>
      <c r="Q216" s="1223">
        <f t="shared" si="30"/>
        <v>0</v>
      </c>
      <c r="R216" s="1223"/>
      <c r="S216" s="1225">
        <f t="shared" si="26"/>
        <v>0</v>
      </c>
      <c r="T216" s="1240" t="e">
        <f t="shared" si="27"/>
        <v>#DIV/0!</v>
      </c>
      <c r="U216" s="250" t="e">
        <f t="shared" si="28"/>
        <v>#DIV/0!</v>
      </c>
      <c r="V216" s="1400"/>
      <c r="W216" s="1232"/>
      <c r="X216" s="1233"/>
      <c r="Y216" s="1233"/>
      <c r="Z216" s="1233"/>
      <c r="AA216" s="1233"/>
      <c r="AB216" s="1235"/>
      <c r="AC216" s="1233"/>
      <c r="AD216" s="1235"/>
      <c r="AE216" s="1235"/>
      <c r="AF216" s="1235"/>
      <c r="AG216" s="1233"/>
      <c r="AH216" s="1233"/>
      <c r="AI216" s="1233"/>
      <c r="AJ216" s="1233"/>
      <c r="AK216" s="1233"/>
      <c r="AL216" s="1234">
        <f t="shared" si="25"/>
        <v>0</v>
      </c>
      <c r="AM216" s="1400"/>
      <c r="AN216" s="1237"/>
      <c r="AO216" s="1237"/>
      <c r="AP216" s="1237"/>
      <c r="AQ216" s="1237"/>
      <c r="AR216" s="1237"/>
      <c r="AS216" s="1237"/>
      <c r="AT216" s="1237"/>
      <c r="AU216" s="1237"/>
      <c r="AV216" s="1237"/>
      <c r="AW216" s="1237"/>
      <c r="AX216" s="1237"/>
      <c r="AY216" s="1237"/>
      <c r="AZ216" s="1237"/>
      <c r="BA216" s="1237"/>
      <c r="BB216" s="1237"/>
      <c r="BC216" s="1237"/>
      <c r="BD216" s="1237"/>
      <c r="BE216" s="1237"/>
      <c r="BF216" s="1237"/>
      <c r="BG216" s="1237"/>
      <c r="BH216" s="1237"/>
      <c r="BI216" s="1237"/>
      <c r="BJ216" s="1237"/>
      <c r="BK216" s="1237"/>
      <c r="BL216" s="1237"/>
      <c r="BM216" s="1237"/>
      <c r="BN216" s="1237"/>
      <c r="BO216" s="1237"/>
      <c r="BP216" s="1237"/>
      <c r="BQ216" s="1237"/>
      <c r="BR216" s="1237"/>
      <c r="BS216" s="1237"/>
      <c r="BT216" s="1237"/>
      <c r="BU216" s="1237"/>
      <c r="BV216" s="1237"/>
      <c r="BW216" s="1237"/>
      <c r="BX216" s="1237"/>
      <c r="BY216" s="1237"/>
      <c r="BZ216" s="1237"/>
      <c r="CA216" s="1237"/>
      <c r="CB216" s="1237"/>
      <c r="CC216" s="1237"/>
      <c r="CD216" s="1237"/>
      <c r="CE216" s="1237"/>
      <c r="CF216" s="1237"/>
      <c r="CG216" s="1237"/>
      <c r="CH216" s="1237"/>
      <c r="CI216" s="1237"/>
      <c r="CJ216" s="1239">
        <f t="shared" si="24"/>
        <v>0</v>
      </c>
    </row>
    <row r="217" spans="4:88">
      <c r="D217" s="1223"/>
      <c r="E217" s="1223"/>
      <c r="F217" s="1229"/>
      <c r="G217" s="1223"/>
      <c r="H217" s="1223"/>
      <c r="I217" s="1223"/>
      <c r="J217" s="1223"/>
      <c r="K217" s="1223"/>
      <c r="L217" s="1228" t="e">
        <f t="shared" si="29"/>
        <v>#DIV/0!</v>
      </c>
      <c r="M217" s="1223"/>
      <c r="N217" s="1223"/>
      <c r="O217" s="1244"/>
      <c r="P217" s="1223"/>
      <c r="Q217" s="1223">
        <f t="shared" si="30"/>
        <v>0</v>
      </c>
      <c r="R217" s="1223"/>
      <c r="S217" s="1225">
        <f t="shared" si="26"/>
        <v>0</v>
      </c>
      <c r="T217" s="1240" t="e">
        <f t="shared" si="27"/>
        <v>#DIV/0!</v>
      </c>
      <c r="U217" s="250" t="e">
        <f t="shared" si="28"/>
        <v>#DIV/0!</v>
      </c>
      <c r="V217" s="1400"/>
      <c r="W217" s="1232"/>
      <c r="X217" s="1233"/>
      <c r="Y217" s="1233"/>
      <c r="Z217" s="1233"/>
      <c r="AA217" s="1233"/>
      <c r="AB217" s="1235"/>
      <c r="AC217" s="1233"/>
      <c r="AD217" s="1235"/>
      <c r="AE217" s="1235"/>
      <c r="AF217" s="1235"/>
      <c r="AG217" s="1233"/>
      <c r="AH217" s="1233"/>
      <c r="AI217" s="1233"/>
      <c r="AJ217" s="1233"/>
      <c r="AK217" s="1233"/>
      <c r="AL217" s="1234">
        <f t="shared" si="25"/>
        <v>0</v>
      </c>
      <c r="AM217" s="1400"/>
      <c r="AN217" s="1237"/>
      <c r="AO217" s="1237"/>
      <c r="AP217" s="1237"/>
      <c r="AQ217" s="1237"/>
      <c r="AR217" s="1237"/>
      <c r="AS217" s="1237"/>
      <c r="AT217" s="1237"/>
      <c r="AU217" s="1237"/>
      <c r="AV217" s="1237"/>
      <c r="AW217" s="1237"/>
      <c r="AX217" s="1237"/>
      <c r="AY217" s="1237"/>
      <c r="AZ217" s="1237"/>
      <c r="BA217" s="1237"/>
      <c r="BB217" s="1237"/>
      <c r="BC217" s="1237"/>
      <c r="BD217" s="1237"/>
      <c r="BE217" s="1237"/>
      <c r="BF217" s="1237"/>
      <c r="BG217" s="1237"/>
      <c r="BH217" s="1237"/>
      <c r="BI217" s="1237"/>
      <c r="BJ217" s="1237"/>
      <c r="BK217" s="1237"/>
      <c r="BL217" s="1237"/>
      <c r="BM217" s="1237"/>
      <c r="BN217" s="1237"/>
      <c r="BO217" s="1237"/>
      <c r="BP217" s="1237"/>
      <c r="BQ217" s="1237"/>
      <c r="BR217" s="1237"/>
      <c r="BS217" s="1237"/>
      <c r="BT217" s="1237"/>
      <c r="BU217" s="1237"/>
      <c r="BV217" s="1237"/>
      <c r="BW217" s="1237"/>
      <c r="BX217" s="1237"/>
      <c r="BY217" s="1237"/>
      <c r="BZ217" s="1237"/>
      <c r="CA217" s="1237"/>
      <c r="CB217" s="1237"/>
      <c r="CC217" s="1237"/>
      <c r="CD217" s="1237"/>
      <c r="CE217" s="1237"/>
      <c r="CF217" s="1237"/>
      <c r="CG217" s="1237"/>
      <c r="CH217" s="1237"/>
      <c r="CI217" s="1237"/>
      <c r="CJ217" s="1239">
        <f t="shared" si="24"/>
        <v>0</v>
      </c>
    </row>
    <row r="218" spans="4:88">
      <c r="D218" s="1223"/>
      <c r="E218" s="1223"/>
      <c r="F218" s="1229"/>
      <c r="G218" s="1223"/>
      <c r="H218" s="1223"/>
      <c r="I218" s="1223"/>
      <c r="J218" s="1223"/>
      <c r="K218" s="1223"/>
      <c r="L218" s="1228" t="e">
        <f t="shared" si="29"/>
        <v>#DIV/0!</v>
      </c>
      <c r="M218" s="1223"/>
      <c r="N218" s="1223"/>
      <c r="O218" s="1244"/>
      <c r="P218" s="1223"/>
      <c r="Q218" s="1223">
        <f t="shared" si="30"/>
        <v>0</v>
      </c>
      <c r="R218" s="1223"/>
      <c r="S218" s="1225">
        <f t="shared" si="26"/>
        <v>0</v>
      </c>
      <c r="T218" s="1240" t="e">
        <f t="shared" si="27"/>
        <v>#DIV/0!</v>
      </c>
      <c r="U218" s="250" t="e">
        <f t="shared" si="28"/>
        <v>#DIV/0!</v>
      </c>
      <c r="V218" s="1400"/>
      <c r="W218" s="1232"/>
      <c r="X218" s="1233"/>
      <c r="Y218" s="1233"/>
      <c r="Z218" s="1233"/>
      <c r="AA218" s="1233"/>
      <c r="AB218" s="1235"/>
      <c r="AC218" s="1233"/>
      <c r="AD218" s="1235"/>
      <c r="AE218" s="1235"/>
      <c r="AF218" s="1235"/>
      <c r="AG218" s="1233"/>
      <c r="AH218" s="1233"/>
      <c r="AI218" s="1233"/>
      <c r="AJ218" s="1233"/>
      <c r="AK218" s="1233"/>
      <c r="AL218" s="1234">
        <f t="shared" si="25"/>
        <v>0</v>
      </c>
      <c r="AM218" s="1400"/>
      <c r="AN218" s="1237"/>
      <c r="AO218" s="1237"/>
      <c r="AP218" s="1237"/>
      <c r="AQ218" s="1237"/>
      <c r="AR218" s="1237"/>
      <c r="AS218" s="1237"/>
      <c r="AT218" s="1237"/>
      <c r="AU218" s="1237"/>
      <c r="AV218" s="1237"/>
      <c r="AW218" s="1237"/>
      <c r="AX218" s="1237"/>
      <c r="AY218" s="1237"/>
      <c r="AZ218" s="1237"/>
      <c r="BA218" s="1237"/>
      <c r="BB218" s="1237"/>
      <c r="BC218" s="1237"/>
      <c r="BD218" s="1237"/>
      <c r="BE218" s="1237"/>
      <c r="BF218" s="1237"/>
      <c r="BG218" s="1237"/>
      <c r="BH218" s="1237"/>
      <c r="BI218" s="1237"/>
      <c r="BJ218" s="1237"/>
      <c r="BK218" s="1237"/>
      <c r="BL218" s="1237"/>
      <c r="BM218" s="1237"/>
      <c r="BN218" s="1237"/>
      <c r="BO218" s="1237"/>
      <c r="BP218" s="1237"/>
      <c r="BQ218" s="1237"/>
      <c r="BR218" s="1237"/>
      <c r="BS218" s="1237"/>
      <c r="BT218" s="1237"/>
      <c r="BU218" s="1237"/>
      <c r="BV218" s="1237"/>
      <c r="BW218" s="1237"/>
      <c r="BX218" s="1237"/>
      <c r="BY218" s="1237"/>
      <c r="BZ218" s="1237"/>
      <c r="CA218" s="1237"/>
      <c r="CB218" s="1237"/>
      <c r="CC218" s="1237"/>
      <c r="CD218" s="1237"/>
      <c r="CE218" s="1237"/>
      <c r="CF218" s="1237"/>
      <c r="CG218" s="1237"/>
      <c r="CH218" s="1237"/>
      <c r="CI218" s="1237"/>
      <c r="CJ218" s="1239">
        <f t="shared" si="24"/>
        <v>0</v>
      </c>
    </row>
    <row r="219" spans="4:88">
      <c r="D219" s="1223"/>
      <c r="E219" s="1223"/>
      <c r="F219" s="1229"/>
      <c r="G219" s="1223"/>
      <c r="H219" s="1223"/>
      <c r="I219" s="1223"/>
      <c r="J219" s="1223"/>
      <c r="K219" s="1223"/>
      <c r="L219" s="1228" t="e">
        <f t="shared" si="29"/>
        <v>#DIV/0!</v>
      </c>
      <c r="M219" s="1223"/>
      <c r="N219" s="1223"/>
      <c r="O219" s="1244"/>
      <c r="P219" s="1223"/>
      <c r="Q219" s="1223">
        <f t="shared" si="30"/>
        <v>0</v>
      </c>
      <c r="R219" s="1223"/>
      <c r="S219" s="1225">
        <f t="shared" si="26"/>
        <v>0</v>
      </c>
      <c r="T219" s="1240" t="e">
        <f t="shared" si="27"/>
        <v>#DIV/0!</v>
      </c>
      <c r="U219" s="250" t="e">
        <f t="shared" si="28"/>
        <v>#DIV/0!</v>
      </c>
      <c r="V219" s="1400"/>
      <c r="W219" s="1232"/>
      <c r="X219" s="1233"/>
      <c r="Y219" s="1233"/>
      <c r="Z219" s="1233"/>
      <c r="AA219" s="1233"/>
      <c r="AB219" s="1235"/>
      <c r="AC219" s="1233"/>
      <c r="AD219" s="1235"/>
      <c r="AE219" s="1235"/>
      <c r="AF219" s="1235"/>
      <c r="AG219" s="1233"/>
      <c r="AH219" s="1233"/>
      <c r="AI219" s="1233"/>
      <c r="AJ219" s="1233"/>
      <c r="AK219" s="1233"/>
      <c r="AL219" s="1234">
        <f t="shared" si="25"/>
        <v>0</v>
      </c>
      <c r="AM219" s="1400"/>
      <c r="AN219" s="1237"/>
      <c r="AO219" s="1237"/>
      <c r="AP219" s="1237"/>
      <c r="AQ219" s="1237"/>
      <c r="AR219" s="1237"/>
      <c r="AS219" s="1237"/>
      <c r="AT219" s="1237"/>
      <c r="AU219" s="1237"/>
      <c r="AV219" s="1237"/>
      <c r="AW219" s="1237"/>
      <c r="AX219" s="1237"/>
      <c r="AY219" s="1237"/>
      <c r="AZ219" s="1237"/>
      <c r="BA219" s="1237"/>
      <c r="BB219" s="1237"/>
      <c r="BC219" s="1237"/>
      <c r="BD219" s="1237"/>
      <c r="BE219" s="1237"/>
      <c r="BF219" s="1237"/>
      <c r="BG219" s="1237"/>
      <c r="BH219" s="1237"/>
      <c r="BI219" s="1237"/>
      <c r="BJ219" s="1237"/>
      <c r="BK219" s="1237"/>
      <c r="BL219" s="1237"/>
      <c r="BM219" s="1237"/>
      <c r="BN219" s="1237"/>
      <c r="BO219" s="1237"/>
      <c r="BP219" s="1237"/>
      <c r="BQ219" s="1237"/>
      <c r="BR219" s="1237"/>
      <c r="BS219" s="1237"/>
      <c r="BT219" s="1237"/>
      <c r="BU219" s="1237"/>
      <c r="BV219" s="1237"/>
      <c r="BW219" s="1237"/>
      <c r="BX219" s="1237"/>
      <c r="BY219" s="1237"/>
      <c r="BZ219" s="1237"/>
      <c r="CA219" s="1237"/>
      <c r="CB219" s="1237"/>
      <c r="CC219" s="1237"/>
      <c r="CD219" s="1237"/>
      <c r="CE219" s="1237"/>
      <c r="CF219" s="1237"/>
      <c r="CG219" s="1237"/>
      <c r="CH219" s="1237"/>
      <c r="CI219" s="1237"/>
      <c r="CJ219" s="1239">
        <f t="shared" si="24"/>
        <v>0</v>
      </c>
    </row>
    <row r="220" spans="4:88">
      <c r="D220" s="1223"/>
      <c r="E220" s="1223"/>
      <c r="F220" s="1229"/>
      <c r="G220" s="1223"/>
      <c r="H220" s="1223"/>
      <c r="I220" s="1223"/>
      <c r="J220" s="1223"/>
      <c r="K220" s="1223"/>
      <c r="L220" s="1228" t="e">
        <f t="shared" si="29"/>
        <v>#DIV/0!</v>
      </c>
      <c r="M220" s="1223"/>
      <c r="N220" s="1223"/>
      <c r="O220" s="1244"/>
      <c r="P220" s="1223"/>
      <c r="Q220" s="1223">
        <f t="shared" si="30"/>
        <v>0</v>
      </c>
      <c r="R220" s="1223"/>
      <c r="S220" s="1225">
        <f t="shared" si="26"/>
        <v>0</v>
      </c>
      <c r="T220" s="1240" t="e">
        <f t="shared" si="27"/>
        <v>#DIV/0!</v>
      </c>
      <c r="U220" s="250" t="e">
        <f t="shared" si="28"/>
        <v>#DIV/0!</v>
      </c>
      <c r="V220" s="1400"/>
      <c r="W220" s="1232"/>
      <c r="X220" s="1233"/>
      <c r="Y220" s="1233"/>
      <c r="Z220" s="1233"/>
      <c r="AA220" s="1233"/>
      <c r="AB220" s="1235"/>
      <c r="AC220" s="1233"/>
      <c r="AD220" s="1235"/>
      <c r="AE220" s="1235"/>
      <c r="AF220" s="1235"/>
      <c r="AG220" s="1233"/>
      <c r="AH220" s="1233"/>
      <c r="AI220" s="1233"/>
      <c r="AJ220" s="1233"/>
      <c r="AK220" s="1233"/>
      <c r="AL220" s="1234">
        <f t="shared" si="25"/>
        <v>0</v>
      </c>
      <c r="AM220" s="1400"/>
      <c r="AN220" s="1237"/>
      <c r="AO220" s="1237"/>
      <c r="AP220" s="1237"/>
      <c r="AQ220" s="1237"/>
      <c r="AR220" s="1237"/>
      <c r="AS220" s="1237"/>
      <c r="AT220" s="1237"/>
      <c r="AU220" s="1237"/>
      <c r="AV220" s="1237"/>
      <c r="AW220" s="1237"/>
      <c r="AX220" s="1237"/>
      <c r="AY220" s="1237"/>
      <c r="AZ220" s="1237"/>
      <c r="BA220" s="1237"/>
      <c r="BB220" s="1237"/>
      <c r="BC220" s="1237"/>
      <c r="BD220" s="1237"/>
      <c r="BE220" s="1237"/>
      <c r="BF220" s="1237"/>
      <c r="BG220" s="1237"/>
      <c r="BH220" s="1237"/>
      <c r="BI220" s="1237"/>
      <c r="BJ220" s="1237"/>
      <c r="BK220" s="1237"/>
      <c r="BL220" s="1237"/>
      <c r="BM220" s="1237"/>
      <c r="BN220" s="1237"/>
      <c r="BO220" s="1237"/>
      <c r="BP220" s="1237"/>
      <c r="BQ220" s="1237"/>
      <c r="BR220" s="1237"/>
      <c r="BS220" s="1237"/>
      <c r="BT220" s="1237"/>
      <c r="BU220" s="1237"/>
      <c r="BV220" s="1237"/>
      <c r="BW220" s="1237"/>
      <c r="BX220" s="1237"/>
      <c r="BY220" s="1237"/>
      <c r="BZ220" s="1237"/>
      <c r="CA220" s="1237"/>
      <c r="CB220" s="1237"/>
      <c r="CC220" s="1237"/>
      <c r="CD220" s="1237"/>
      <c r="CE220" s="1237"/>
      <c r="CF220" s="1237"/>
      <c r="CG220" s="1237"/>
      <c r="CH220" s="1237"/>
      <c r="CI220" s="1237"/>
      <c r="CJ220" s="1239">
        <f t="shared" si="24"/>
        <v>0</v>
      </c>
    </row>
    <row r="221" spans="4:88">
      <c r="D221" s="1223"/>
      <c r="E221" s="1223"/>
      <c r="F221" s="1229"/>
      <c r="G221" s="1223"/>
      <c r="H221" s="1223"/>
      <c r="I221" s="1223"/>
      <c r="J221" s="1223"/>
      <c r="K221" s="1223"/>
      <c r="L221" s="1228" t="e">
        <f t="shared" si="29"/>
        <v>#DIV/0!</v>
      </c>
      <c r="M221" s="1223"/>
      <c r="N221" s="1223"/>
      <c r="O221" s="1244"/>
      <c r="P221" s="1223"/>
      <c r="Q221" s="1223">
        <f t="shared" si="30"/>
        <v>0</v>
      </c>
      <c r="R221" s="1223"/>
      <c r="S221" s="1225">
        <f t="shared" si="26"/>
        <v>0</v>
      </c>
      <c r="T221" s="1240" t="e">
        <f t="shared" si="27"/>
        <v>#DIV/0!</v>
      </c>
      <c r="U221" s="250" t="e">
        <f t="shared" si="28"/>
        <v>#DIV/0!</v>
      </c>
      <c r="V221" s="1400"/>
      <c r="W221" s="1232"/>
      <c r="X221" s="1233"/>
      <c r="Y221" s="1233"/>
      <c r="Z221" s="1233"/>
      <c r="AA221" s="1233"/>
      <c r="AB221" s="1235"/>
      <c r="AC221" s="1233"/>
      <c r="AD221" s="1235"/>
      <c r="AE221" s="1235"/>
      <c r="AF221" s="1235"/>
      <c r="AG221" s="1233"/>
      <c r="AH221" s="1233"/>
      <c r="AI221" s="1233"/>
      <c r="AJ221" s="1233"/>
      <c r="AK221" s="1233"/>
      <c r="AL221" s="1234">
        <f t="shared" si="25"/>
        <v>0</v>
      </c>
      <c r="AM221" s="1400"/>
      <c r="AN221" s="1237"/>
      <c r="AO221" s="1237"/>
      <c r="AP221" s="1237"/>
      <c r="AQ221" s="1237"/>
      <c r="AR221" s="1237"/>
      <c r="AS221" s="1237"/>
      <c r="AT221" s="1237"/>
      <c r="AU221" s="1237"/>
      <c r="AV221" s="1237"/>
      <c r="AW221" s="1237"/>
      <c r="AX221" s="1237"/>
      <c r="AY221" s="1237"/>
      <c r="AZ221" s="1237"/>
      <c r="BA221" s="1237"/>
      <c r="BB221" s="1237"/>
      <c r="BC221" s="1237"/>
      <c r="BD221" s="1237"/>
      <c r="BE221" s="1237"/>
      <c r="BF221" s="1237"/>
      <c r="BG221" s="1237"/>
      <c r="BH221" s="1237"/>
      <c r="BI221" s="1237"/>
      <c r="BJ221" s="1237"/>
      <c r="BK221" s="1237"/>
      <c r="BL221" s="1237"/>
      <c r="BM221" s="1237"/>
      <c r="BN221" s="1237"/>
      <c r="BO221" s="1237"/>
      <c r="BP221" s="1237"/>
      <c r="BQ221" s="1237"/>
      <c r="BR221" s="1237"/>
      <c r="BS221" s="1237"/>
      <c r="BT221" s="1237"/>
      <c r="BU221" s="1237"/>
      <c r="BV221" s="1237"/>
      <c r="BW221" s="1237"/>
      <c r="BX221" s="1237"/>
      <c r="BY221" s="1237"/>
      <c r="BZ221" s="1237"/>
      <c r="CA221" s="1237"/>
      <c r="CB221" s="1237"/>
      <c r="CC221" s="1237"/>
      <c r="CD221" s="1237"/>
      <c r="CE221" s="1237"/>
      <c r="CF221" s="1237"/>
      <c r="CG221" s="1237"/>
      <c r="CH221" s="1237"/>
      <c r="CI221" s="1237"/>
      <c r="CJ221" s="1239">
        <f t="shared" si="24"/>
        <v>0</v>
      </c>
    </row>
    <row r="222" spans="4:88">
      <c r="D222" s="1223"/>
      <c r="E222" s="1223"/>
      <c r="F222" s="1229"/>
      <c r="G222" s="1223"/>
      <c r="H222" s="1223"/>
      <c r="I222" s="1223"/>
      <c r="J222" s="1223"/>
      <c r="K222" s="1223"/>
      <c r="L222" s="1228" t="e">
        <f t="shared" si="29"/>
        <v>#DIV/0!</v>
      </c>
      <c r="M222" s="1223"/>
      <c r="N222" s="1223"/>
      <c r="O222" s="1244"/>
      <c r="P222" s="1223"/>
      <c r="Q222" s="1223">
        <f t="shared" si="30"/>
        <v>0</v>
      </c>
      <c r="R222" s="1223"/>
      <c r="S222" s="1225">
        <f t="shared" si="26"/>
        <v>0</v>
      </c>
      <c r="T222" s="1240" t="e">
        <f t="shared" si="27"/>
        <v>#DIV/0!</v>
      </c>
      <c r="U222" s="250" t="e">
        <f t="shared" si="28"/>
        <v>#DIV/0!</v>
      </c>
      <c r="V222" s="1400"/>
      <c r="W222" s="1232"/>
      <c r="X222" s="1233"/>
      <c r="Y222" s="1233"/>
      <c r="Z222" s="1233"/>
      <c r="AA222" s="1233"/>
      <c r="AB222" s="1235"/>
      <c r="AC222" s="1233"/>
      <c r="AD222" s="1235"/>
      <c r="AE222" s="1235"/>
      <c r="AF222" s="1235"/>
      <c r="AG222" s="1233"/>
      <c r="AH222" s="1233"/>
      <c r="AI222" s="1233"/>
      <c r="AJ222" s="1233"/>
      <c r="AK222" s="1233"/>
      <c r="AL222" s="1234">
        <f t="shared" si="25"/>
        <v>0</v>
      </c>
      <c r="AM222" s="1400"/>
      <c r="AN222" s="1237"/>
      <c r="AO222" s="1237"/>
      <c r="AP222" s="1237"/>
      <c r="AQ222" s="1237"/>
      <c r="AR222" s="1237"/>
      <c r="AS222" s="1237"/>
      <c r="AT222" s="1237"/>
      <c r="AU222" s="1237"/>
      <c r="AV222" s="1237"/>
      <c r="AW222" s="1237"/>
      <c r="AX222" s="1237"/>
      <c r="AY222" s="1237"/>
      <c r="AZ222" s="1237"/>
      <c r="BA222" s="1237"/>
      <c r="BB222" s="1237"/>
      <c r="BC222" s="1237"/>
      <c r="BD222" s="1237"/>
      <c r="BE222" s="1237"/>
      <c r="BF222" s="1237"/>
      <c r="BG222" s="1237"/>
      <c r="BH222" s="1237"/>
      <c r="BI222" s="1237"/>
      <c r="BJ222" s="1237"/>
      <c r="BK222" s="1237"/>
      <c r="BL222" s="1237"/>
      <c r="BM222" s="1237"/>
      <c r="BN222" s="1237"/>
      <c r="BO222" s="1237"/>
      <c r="BP222" s="1237"/>
      <c r="BQ222" s="1237"/>
      <c r="BR222" s="1237"/>
      <c r="BS222" s="1237"/>
      <c r="BT222" s="1237"/>
      <c r="BU222" s="1237"/>
      <c r="BV222" s="1237"/>
      <c r="BW222" s="1237"/>
      <c r="BX222" s="1237"/>
      <c r="BY222" s="1237"/>
      <c r="BZ222" s="1237"/>
      <c r="CA222" s="1237"/>
      <c r="CB222" s="1237"/>
      <c r="CC222" s="1237"/>
      <c r="CD222" s="1237"/>
      <c r="CE222" s="1237"/>
      <c r="CF222" s="1237"/>
      <c r="CG222" s="1237"/>
      <c r="CH222" s="1237"/>
      <c r="CI222" s="1237"/>
      <c r="CJ222" s="1239">
        <f t="shared" si="24"/>
        <v>0</v>
      </c>
    </row>
    <row r="223" spans="4:88">
      <c r="D223" s="1223"/>
      <c r="E223" s="1223"/>
      <c r="F223" s="1229"/>
      <c r="G223" s="1223"/>
      <c r="H223" s="1223"/>
      <c r="I223" s="1223"/>
      <c r="J223" s="1223"/>
      <c r="K223" s="1223"/>
      <c r="L223" s="1228" t="e">
        <f t="shared" si="29"/>
        <v>#DIV/0!</v>
      </c>
      <c r="M223" s="1223"/>
      <c r="N223" s="1223"/>
      <c r="O223" s="1244"/>
      <c r="P223" s="1223"/>
      <c r="Q223" s="1223">
        <f t="shared" si="30"/>
        <v>0</v>
      </c>
      <c r="R223" s="1223"/>
      <c r="S223" s="1225">
        <f t="shared" si="26"/>
        <v>0</v>
      </c>
      <c r="T223" s="1240" t="e">
        <f t="shared" si="27"/>
        <v>#DIV/0!</v>
      </c>
      <c r="U223" s="250" t="e">
        <f t="shared" si="28"/>
        <v>#DIV/0!</v>
      </c>
      <c r="V223" s="1400"/>
      <c r="W223" s="1232"/>
      <c r="X223" s="1233"/>
      <c r="Y223" s="1233"/>
      <c r="Z223" s="1233"/>
      <c r="AA223" s="1233"/>
      <c r="AB223" s="1235"/>
      <c r="AC223" s="1233"/>
      <c r="AD223" s="1235"/>
      <c r="AE223" s="1235"/>
      <c r="AF223" s="1235"/>
      <c r="AG223" s="1233"/>
      <c r="AH223" s="1233"/>
      <c r="AI223" s="1233"/>
      <c r="AJ223" s="1233"/>
      <c r="AK223" s="1233"/>
      <c r="AL223" s="1234">
        <f t="shared" si="25"/>
        <v>0</v>
      </c>
      <c r="AM223" s="1400"/>
      <c r="AN223" s="1237"/>
      <c r="AO223" s="1237"/>
      <c r="AP223" s="1237"/>
      <c r="AQ223" s="1237"/>
      <c r="AR223" s="1237"/>
      <c r="AS223" s="1237"/>
      <c r="AT223" s="1237"/>
      <c r="AU223" s="1237"/>
      <c r="AV223" s="1237"/>
      <c r="AW223" s="1237"/>
      <c r="AX223" s="1237"/>
      <c r="AY223" s="1237"/>
      <c r="AZ223" s="1237"/>
      <c r="BA223" s="1237"/>
      <c r="BB223" s="1237"/>
      <c r="BC223" s="1237"/>
      <c r="BD223" s="1237"/>
      <c r="BE223" s="1237"/>
      <c r="BF223" s="1237"/>
      <c r="BG223" s="1237"/>
      <c r="BH223" s="1237"/>
      <c r="BI223" s="1237"/>
      <c r="BJ223" s="1237"/>
      <c r="BK223" s="1237"/>
      <c r="BL223" s="1237"/>
      <c r="BM223" s="1237"/>
      <c r="BN223" s="1237"/>
      <c r="BO223" s="1237"/>
      <c r="BP223" s="1237"/>
      <c r="BQ223" s="1237"/>
      <c r="BR223" s="1237"/>
      <c r="BS223" s="1237"/>
      <c r="BT223" s="1237"/>
      <c r="BU223" s="1237"/>
      <c r="BV223" s="1237"/>
      <c r="BW223" s="1237"/>
      <c r="BX223" s="1237"/>
      <c r="BY223" s="1237"/>
      <c r="BZ223" s="1237"/>
      <c r="CA223" s="1237"/>
      <c r="CB223" s="1237"/>
      <c r="CC223" s="1237"/>
      <c r="CD223" s="1237"/>
      <c r="CE223" s="1237"/>
      <c r="CF223" s="1237"/>
      <c r="CG223" s="1237"/>
      <c r="CH223" s="1237"/>
      <c r="CI223" s="1237"/>
      <c r="CJ223" s="1239">
        <f t="shared" ref="CJ223:CJ286" si="31">SUM(AQ223:CI223)</f>
        <v>0</v>
      </c>
    </row>
    <row r="224" spans="4:88">
      <c r="D224" s="1223"/>
      <c r="E224" s="1223"/>
      <c r="F224" s="1229"/>
      <c r="G224" s="1223"/>
      <c r="H224" s="1223"/>
      <c r="I224" s="1223"/>
      <c r="J224" s="1223"/>
      <c r="K224" s="1223"/>
      <c r="L224" s="1228" t="e">
        <f t="shared" si="29"/>
        <v>#DIV/0!</v>
      </c>
      <c r="M224" s="1223"/>
      <c r="N224" s="1223"/>
      <c r="O224" s="1244"/>
      <c r="P224" s="1223"/>
      <c r="Q224" s="1223">
        <f t="shared" si="30"/>
        <v>0</v>
      </c>
      <c r="R224" s="1223"/>
      <c r="S224" s="1225">
        <f t="shared" si="26"/>
        <v>0</v>
      </c>
      <c r="T224" s="1240" t="e">
        <f t="shared" si="27"/>
        <v>#DIV/0!</v>
      </c>
      <c r="U224" s="250" t="e">
        <f t="shared" si="28"/>
        <v>#DIV/0!</v>
      </c>
      <c r="V224" s="1400"/>
      <c r="W224" s="1232"/>
      <c r="X224" s="1233"/>
      <c r="Y224" s="1233"/>
      <c r="Z224" s="1233"/>
      <c r="AA224" s="1233"/>
      <c r="AB224" s="1235"/>
      <c r="AC224" s="1233"/>
      <c r="AD224" s="1235"/>
      <c r="AE224" s="1235"/>
      <c r="AF224" s="1235"/>
      <c r="AG224" s="1233"/>
      <c r="AH224" s="1233"/>
      <c r="AI224" s="1233"/>
      <c r="AJ224" s="1233"/>
      <c r="AK224" s="1233"/>
      <c r="AL224" s="1234">
        <f t="shared" si="25"/>
        <v>0</v>
      </c>
      <c r="AM224" s="1400"/>
      <c r="AN224" s="1237"/>
      <c r="AO224" s="1237"/>
      <c r="AP224" s="1237"/>
      <c r="AQ224" s="1237"/>
      <c r="AR224" s="1237"/>
      <c r="AS224" s="1237"/>
      <c r="AT224" s="1237"/>
      <c r="AU224" s="1237"/>
      <c r="AV224" s="1237"/>
      <c r="AW224" s="1237"/>
      <c r="AX224" s="1237"/>
      <c r="AY224" s="1237"/>
      <c r="AZ224" s="1237"/>
      <c r="BA224" s="1237"/>
      <c r="BB224" s="1237"/>
      <c r="BC224" s="1237"/>
      <c r="BD224" s="1237"/>
      <c r="BE224" s="1237"/>
      <c r="BF224" s="1237"/>
      <c r="BG224" s="1237"/>
      <c r="BH224" s="1237"/>
      <c r="BI224" s="1237"/>
      <c r="BJ224" s="1237"/>
      <c r="BK224" s="1237"/>
      <c r="BL224" s="1237"/>
      <c r="BM224" s="1237"/>
      <c r="BN224" s="1237"/>
      <c r="BO224" s="1237"/>
      <c r="BP224" s="1237"/>
      <c r="BQ224" s="1237"/>
      <c r="BR224" s="1237"/>
      <c r="BS224" s="1237"/>
      <c r="BT224" s="1237"/>
      <c r="BU224" s="1237"/>
      <c r="BV224" s="1237"/>
      <c r="BW224" s="1237"/>
      <c r="BX224" s="1237"/>
      <c r="BY224" s="1237"/>
      <c r="BZ224" s="1237"/>
      <c r="CA224" s="1237"/>
      <c r="CB224" s="1237"/>
      <c r="CC224" s="1237"/>
      <c r="CD224" s="1237"/>
      <c r="CE224" s="1237"/>
      <c r="CF224" s="1237"/>
      <c r="CG224" s="1237"/>
      <c r="CH224" s="1237"/>
      <c r="CI224" s="1237"/>
      <c r="CJ224" s="1239">
        <f t="shared" si="31"/>
        <v>0</v>
      </c>
    </row>
    <row r="225" spans="4:88">
      <c r="D225" s="1223"/>
      <c r="E225" s="1223"/>
      <c r="F225" s="1229"/>
      <c r="G225" s="1223"/>
      <c r="H225" s="1223"/>
      <c r="I225" s="1223"/>
      <c r="J225" s="1223"/>
      <c r="K225" s="1223"/>
      <c r="L225" s="1228" t="e">
        <f t="shared" si="29"/>
        <v>#DIV/0!</v>
      </c>
      <c r="M225" s="1223"/>
      <c r="N225" s="1223"/>
      <c r="O225" s="1244"/>
      <c r="P225" s="1223"/>
      <c r="Q225" s="1223">
        <f t="shared" si="30"/>
        <v>0</v>
      </c>
      <c r="R225" s="1223"/>
      <c r="S225" s="1225">
        <f t="shared" si="26"/>
        <v>0</v>
      </c>
      <c r="T225" s="1240" t="e">
        <f t="shared" si="27"/>
        <v>#DIV/0!</v>
      </c>
      <c r="U225" s="250" t="e">
        <f t="shared" si="28"/>
        <v>#DIV/0!</v>
      </c>
      <c r="V225" s="1400"/>
      <c r="W225" s="1232"/>
      <c r="X225" s="1233"/>
      <c r="Y225" s="1233"/>
      <c r="Z225" s="1233"/>
      <c r="AA225" s="1233"/>
      <c r="AB225" s="1235"/>
      <c r="AC225" s="1233"/>
      <c r="AD225" s="1235"/>
      <c r="AE225" s="1235"/>
      <c r="AF225" s="1235"/>
      <c r="AG225" s="1233"/>
      <c r="AH225" s="1233"/>
      <c r="AI225" s="1233"/>
      <c r="AJ225" s="1233"/>
      <c r="AK225" s="1233"/>
      <c r="AL225" s="1234">
        <f t="shared" ref="AL225:AL288" si="32">SUM(Z225:AK225)</f>
        <v>0</v>
      </c>
      <c r="AM225" s="1400"/>
      <c r="AN225" s="1237"/>
      <c r="AO225" s="1237"/>
      <c r="AP225" s="1237"/>
      <c r="AQ225" s="1237"/>
      <c r="AR225" s="1237"/>
      <c r="AS225" s="1237"/>
      <c r="AT225" s="1237"/>
      <c r="AU225" s="1237"/>
      <c r="AV225" s="1237"/>
      <c r="AW225" s="1237"/>
      <c r="AX225" s="1237"/>
      <c r="AY225" s="1237"/>
      <c r="AZ225" s="1237"/>
      <c r="BA225" s="1237"/>
      <c r="BB225" s="1237"/>
      <c r="BC225" s="1237"/>
      <c r="BD225" s="1237"/>
      <c r="BE225" s="1237"/>
      <c r="BF225" s="1237"/>
      <c r="BG225" s="1237"/>
      <c r="BH225" s="1237"/>
      <c r="BI225" s="1237"/>
      <c r="BJ225" s="1237"/>
      <c r="BK225" s="1237"/>
      <c r="BL225" s="1237"/>
      <c r="BM225" s="1237"/>
      <c r="BN225" s="1237"/>
      <c r="BO225" s="1237"/>
      <c r="BP225" s="1237"/>
      <c r="BQ225" s="1237"/>
      <c r="BR225" s="1237"/>
      <c r="BS225" s="1237"/>
      <c r="BT225" s="1237"/>
      <c r="BU225" s="1237"/>
      <c r="BV225" s="1237"/>
      <c r="BW225" s="1237"/>
      <c r="BX225" s="1237"/>
      <c r="BY225" s="1237"/>
      <c r="BZ225" s="1237"/>
      <c r="CA225" s="1237"/>
      <c r="CB225" s="1237"/>
      <c r="CC225" s="1237"/>
      <c r="CD225" s="1237"/>
      <c r="CE225" s="1237"/>
      <c r="CF225" s="1237"/>
      <c r="CG225" s="1237"/>
      <c r="CH225" s="1237"/>
      <c r="CI225" s="1237"/>
      <c r="CJ225" s="1239">
        <f t="shared" si="31"/>
        <v>0</v>
      </c>
    </row>
    <row r="226" spans="4:88">
      <c r="D226" s="1223"/>
      <c r="E226" s="1223"/>
      <c r="F226" s="1229"/>
      <c r="G226" s="1223"/>
      <c r="H226" s="1223"/>
      <c r="I226" s="1223"/>
      <c r="J226" s="1223"/>
      <c r="K226" s="1223"/>
      <c r="L226" s="1228" t="e">
        <f t="shared" si="29"/>
        <v>#DIV/0!</v>
      </c>
      <c r="M226" s="1223"/>
      <c r="N226" s="1223"/>
      <c r="O226" s="1244"/>
      <c r="P226" s="1223"/>
      <c r="Q226" s="1223">
        <f t="shared" si="30"/>
        <v>0</v>
      </c>
      <c r="R226" s="1223"/>
      <c r="S226" s="1225">
        <f t="shared" si="26"/>
        <v>0</v>
      </c>
      <c r="T226" s="1240" t="e">
        <f t="shared" si="27"/>
        <v>#DIV/0!</v>
      </c>
      <c r="U226" s="250" t="e">
        <f t="shared" si="28"/>
        <v>#DIV/0!</v>
      </c>
      <c r="V226" s="1400"/>
      <c r="W226" s="1232"/>
      <c r="X226" s="1233"/>
      <c r="Y226" s="1233"/>
      <c r="Z226" s="1233"/>
      <c r="AA226" s="1233"/>
      <c r="AB226" s="1235"/>
      <c r="AC226" s="1233"/>
      <c r="AD226" s="1235"/>
      <c r="AE226" s="1235"/>
      <c r="AF226" s="1235"/>
      <c r="AG226" s="1233"/>
      <c r="AH226" s="1233"/>
      <c r="AI226" s="1233"/>
      <c r="AJ226" s="1233"/>
      <c r="AK226" s="1233"/>
      <c r="AL226" s="1234">
        <f t="shared" si="32"/>
        <v>0</v>
      </c>
      <c r="AM226" s="1400"/>
      <c r="AN226" s="1237"/>
      <c r="AO226" s="1237"/>
      <c r="AP226" s="1237"/>
      <c r="AQ226" s="1237"/>
      <c r="AR226" s="1237"/>
      <c r="AS226" s="1237"/>
      <c r="AT226" s="1237"/>
      <c r="AU226" s="1237"/>
      <c r="AV226" s="1237"/>
      <c r="AW226" s="1237"/>
      <c r="AX226" s="1237"/>
      <c r="AY226" s="1237"/>
      <c r="AZ226" s="1237"/>
      <c r="BA226" s="1237"/>
      <c r="BB226" s="1237"/>
      <c r="BC226" s="1237"/>
      <c r="BD226" s="1237"/>
      <c r="BE226" s="1237"/>
      <c r="BF226" s="1237"/>
      <c r="BG226" s="1237"/>
      <c r="BH226" s="1237"/>
      <c r="BI226" s="1237"/>
      <c r="BJ226" s="1237"/>
      <c r="BK226" s="1237"/>
      <c r="BL226" s="1237"/>
      <c r="BM226" s="1237"/>
      <c r="BN226" s="1237"/>
      <c r="BO226" s="1237"/>
      <c r="BP226" s="1237"/>
      <c r="BQ226" s="1237"/>
      <c r="BR226" s="1237"/>
      <c r="BS226" s="1237"/>
      <c r="BT226" s="1237"/>
      <c r="BU226" s="1237"/>
      <c r="BV226" s="1237"/>
      <c r="BW226" s="1237"/>
      <c r="BX226" s="1237"/>
      <c r="BY226" s="1237"/>
      <c r="BZ226" s="1237"/>
      <c r="CA226" s="1237"/>
      <c r="CB226" s="1237"/>
      <c r="CC226" s="1237"/>
      <c r="CD226" s="1237"/>
      <c r="CE226" s="1237"/>
      <c r="CF226" s="1237"/>
      <c r="CG226" s="1237"/>
      <c r="CH226" s="1237"/>
      <c r="CI226" s="1237"/>
      <c r="CJ226" s="1239">
        <f t="shared" si="31"/>
        <v>0</v>
      </c>
    </row>
    <row r="227" spans="4:88">
      <c r="D227" s="1223"/>
      <c r="E227" s="1223"/>
      <c r="F227" s="1229"/>
      <c r="G227" s="1223"/>
      <c r="H227" s="1223"/>
      <c r="I227" s="1223"/>
      <c r="J227" s="1223"/>
      <c r="K227" s="1223"/>
      <c r="L227" s="1228" t="e">
        <f t="shared" si="29"/>
        <v>#DIV/0!</v>
      </c>
      <c r="M227" s="1223"/>
      <c r="N227" s="1223"/>
      <c r="O227" s="1244"/>
      <c r="P227" s="1223"/>
      <c r="Q227" s="1223">
        <f t="shared" si="30"/>
        <v>0</v>
      </c>
      <c r="R227" s="1223"/>
      <c r="S227" s="1225">
        <f t="shared" si="26"/>
        <v>0</v>
      </c>
      <c r="T227" s="1240" t="e">
        <f t="shared" si="27"/>
        <v>#DIV/0!</v>
      </c>
      <c r="U227" s="250" t="e">
        <f t="shared" si="28"/>
        <v>#DIV/0!</v>
      </c>
      <c r="V227" s="1400"/>
      <c r="W227" s="1232"/>
      <c r="X227" s="1233"/>
      <c r="Y227" s="1233"/>
      <c r="Z227" s="1233"/>
      <c r="AA227" s="1233"/>
      <c r="AB227" s="1235"/>
      <c r="AC227" s="1233"/>
      <c r="AD227" s="1235"/>
      <c r="AE227" s="1235"/>
      <c r="AF227" s="1235"/>
      <c r="AG227" s="1233"/>
      <c r="AH227" s="1233"/>
      <c r="AI227" s="1233"/>
      <c r="AJ227" s="1233"/>
      <c r="AK227" s="1233"/>
      <c r="AL227" s="1234">
        <f t="shared" si="32"/>
        <v>0</v>
      </c>
      <c r="AM227" s="1400"/>
      <c r="AN227" s="1237"/>
      <c r="AO227" s="1237"/>
      <c r="AP227" s="1237"/>
      <c r="AQ227" s="1237"/>
      <c r="AR227" s="1237"/>
      <c r="AS227" s="1237"/>
      <c r="AT227" s="1237"/>
      <c r="AU227" s="1237"/>
      <c r="AV227" s="1237"/>
      <c r="AW227" s="1237"/>
      <c r="AX227" s="1237"/>
      <c r="AY227" s="1237"/>
      <c r="AZ227" s="1237"/>
      <c r="BA227" s="1237"/>
      <c r="BB227" s="1237"/>
      <c r="BC227" s="1237"/>
      <c r="BD227" s="1237"/>
      <c r="BE227" s="1237"/>
      <c r="BF227" s="1237"/>
      <c r="BG227" s="1237"/>
      <c r="BH227" s="1237"/>
      <c r="BI227" s="1237"/>
      <c r="BJ227" s="1237"/>
      <c r="BK227" s="1237"/>
      <c r="BL227" s="1237"/>
      <c r="BM227" s="1237"/>
      <c r="BN227" s="1237"/>
      <c r="BO227" s="1237"/>
      <c r="BP227" s="1237"/>
      <c r="BQ227" s="1237"/>
      <c r="BR227" s="1237"/>
      <c r="BS227" s="1237"/>
      <c r="BT227" s="1237"/>
      <c r="BU227" s="1237"/>
      <c r="BV227" s="1237"/>
      <c r="BW227" s="1237"/>
      <c r="BX227" s="1237"/>
      <c r="BY227" s="1237"/>
      <c r="BZ227" s="1237"/>
      <c r="CA227" s="1237"/>
      <c r="CB227" s="1237"/>
      <c r="CC227" s="1237"/>
      <c r="CD227" s="1237"/>
      <c r="CE227" s="1237"/>
      <c r="CF227" s="1237"/>
      <c r="CG227" s="1237"/>
      <c r="CH227" s="1237"/>
      <c r="CI227" s="1237"/>
      <c r="CJ227" s="1239">
        <f t="shared" si="31"/>
        <v>0</v>
      </c>
    </row>
    <row r="228" spans="4:88">
      <c r="D228" s="1223"/>
      <c r="E228" s="1223"/>
      <c r="F228" s="1229"/>
      <c r="G228" s="1223"/>
      <c r="H228" s="1223"/>
      <c r="I228" s="1223"/>
      <c r="J228" s="1223"/>
      <c r="K228" s="1223"/>
      <c r="L228" s="1228" t="e">
        <f t="shared" si="29"/>
        <v>#DIV/0!</v>
      </c>
      <c r="M228" s="1223"/>
      <c r="N228" s="1223"/>
      <c r="O228" s="1244"/>
      <c r="P228" s="1223"/>
      <c r="Q228" s="1223">
        <f t="shared" si="30"/>
        <v>0</v>
      </c>
      <c r="R228" s="1223"/>
      <c r="S228" s="1225">
        <f t="shared" si="26"/>
        <v>0</v>
      </c>
      <c r="T228" s="1240" t="e">
        <f t="shared" si="27"/>
        <v>#DIV/0!</v>
      </c>
      <c r="U228" s="250" t="e">
        <f t="shared" si="28"/>
        <v>#DIV/0!</v>
      </c>
      <c r="V228" s="1400"/>
      <c r="W228" s="1232"/>
      <c r="X228" s="1233"/>
      <c r="Y228" s="1233"/>
      <c r="Z228" s="1233"/>
      <c r="AA228" s="1233"/>
      <c r="AB228" s="1235"/>
      <c r="AC228" s="1233"/>
      <c r="AD228" s="1235"/>
      <c r="AE228" s="1235"/>
      <c r="AF228" s="1235"/>
      <c r="AG228" s="1233"/>
      <c r="AH228" s="1233"/>
      <c r="AI228" s="1233"/>
      <c r="AJ228" s="1233"/>
      <c r="AK228" s="1233"/>
      <c r="AL228" s="1234">
        <f t="shared" si="32"/>
        <v>0</v>
      </c>
      <c r="AM228" s="1400"/>
      <c r="AN228" s="1237"/>
      <c r="AO228" s="1237"/>
      <c r="AP228" s="1237"/>
      <c r="AQ228" s="1237"/>
      <c r="AR228" s="1237"/>
      <c r="AS228" s="1237"/>
      <c r="AT228" s="1237"/>
      <c r="AU228" s="1237"/>
      <c r="AV228" s="1237"/>
      <c r="AW228" s="1237"/>
      <c r="AX228" s="1237"/>
      <c r="AY228" s="1237"/>
      <c r="AZ228" s="1237"/>
      <c r="BA228" s="1237"/>
      <c r="BB228" s="1237"/>
      <c r="BC228" s="1237"/>
      <c r="BD228" s="1237"/>
      <c r="BE228" s="1237"/>
      <c r="BF228" s="1237"/>
      <c r="BG228" s="1237"/>
      <c r="BH228" s="1237"/>
      <c r="BI228" s="1237"/>
      <c r="BJ228" s="1237"/>
      <c r="BK228" s="1237"/>
      <c r="BL228" s="1237"/>
      <c r="BM228" s="1237"/>
      <c r="BN228" s="1237"/>
      <c r="BO228" s="1237"/>
      <c r="BP228" s="1237"/>
      <c r="BQ228" s="1237"/>
      <c r="BR228" s="1237"/>
      <c r="BS228" s="1237"/>
      <c r="BT228" s="1237"/>
      <c r="BU228" s="1237"/>
      <c r="BV228" s="1237"/>
      <c r="BW228" s="1237"/>
      <c r="BX228" s="1237"/>
      <c r="BY228" s="1237"/>
      <c r="BZ228" s="1237"/>
      <c r="CA228" s="1237"/>
      <c r="CB228" s="1237"/>
      <c r="CC228" s="1237"/>
      <c r="CD228" s="1237"/>
      <c r="CE228" s="1237"/>
      <c r="CF228" s="1237"/>
      <c r="CG228" s="1237"/>
      <c r="CH228" s="1237"/>
      <c r="CI228" s="1237"/>
      <c r="CJ228" s="1239">
        <f t="shared" si="31"/>
        <v>0</v>
      </c>
    </row>
    <row r="229" spans="4:88">
      <c r="D229" s="1223"/>
      <c r="E229" s="1223"/>
      <c r="F229" s="1229"/>
      <c r="G229" s="1223"/>
      <c r="H229" s="1223"/>
      <c r="I229" s="1223"/>
      <c r="J229" s="1223"/>
      <c r="K229" s="1223"/>
      <c r="L229" s="1228" t="e">
        <f t="shared" si="29"/>
        <v>#DIV/0!</v>
      </c>
      <c r="M229" s="1223"/>
      <c r="N229" s="1223"/>
      <c r="O229" s="1244"/>
      <c r="P229" s="1223"/>
      <c r="Q229" s="1223">
        <f t="shared" si="30"/>
        <v>0</v>
      </c>
      <c r="R229" s="1223"/>
      <c r="S229" s="1225">
        <f t="shared" si="26"/>
        <v>0</v>
      </c>
      <c r="T229" s="1240" t="e">
        <f t="shared" si="27"/>
        <v>#DIV/0!</v>
      </c>
      <c r="U229" s="250" t="e">
        <f t="shared" si="28"/>
        <v>#DIV/0!</v>
      </c>
      <c r="V229" s="1400"/>
      <c r="W229" s="1232"/>
      <c r="X229" s="1233"/>
      <c r="Y229" s="1233"/>
      <c r="Z229" s="1233"/>
      <c r="AA229" s="1233"/>
      <c r="AB229" s="1235"/>
      <c r="AC229" s="1233"/>
      <c r="AD229" s="1235"/>
      <c r="AE229" s="1235"/>
      <c r="AF229" s="1235"/>
      <c r="AG229" s="1233"/>
      <c r="AH229" s="1233"/>
      <c r="AI229" s="1233"/>
      <c r="AJ229" s="1233"/>
      <c r="AK229" s="1233"/>
      <c r="AL229" s="1234">
        <f t="shared" si="32"/>
        <v>0</v>
      </c>
      <c r="AM229" s="1400"/>
      <c r="AN229" s="1237"/>
      <c r="AO229" s="1237"/>
      <c r="AP229" s="1237"/>
      <c r="AQ229" s="1237"/>
      <c r="AR229" s="1237"/>
      <c r="AS229" s="1237"/>
      <c r="AT229" s="1237"/>
      <c r="AU229" s="1237"/>
      <c r="AV229" s="1237"/>
      <c r="AW229" s="1237"/>
      <c r="AX229" s="1237"/>
      <c r="AY229" s="1237"/>
      <c r="AZ229" s="1237"/>
      <c r="BA229" s="1237"/>
      <c r="BB229" s="1237"/>
      <c r="BC229" s="1237"/>
      <c r="BD229" s="1237"/>
      <c r="BE229" s="1237"/>
      <c r="BF229" s="1237"/>
      <c r="BG229" s="1237"/>
      <c r="BH229" s="1237"/>
      <c r="BI229" s="1237"/>
      <c r="BJ229" s="1237"/>
      <c r="BK229" s="1237"/>
      <c r="BL229" s="1237"/>
      <c r="BM229" s="1237"/>
      <c r="BN229" s="1237"/>
      <c r="BO229" s="1237"/>
      <c r="BP229" s="1237"/>
      <c r="BQ229" s="1237"/>
      <c r="BR229" s="1237"/>
      <c r="BS229" s="1237"/>
      <c r="BT229" s="1237"/>
      <c r="BU229" s="1237"/>
      <c r="BV229" s="1237"/>
      <c r="BW229" s="1237"/>
      <c r="BX229" s="1237"/>
      <c r="BY229" s="1237"/>
      <c r="BZ229" s="1237"/>
      <c r="CA229" s="1237"/>
      <c r="CB229" s="1237"/>
      <c r="CC229" s="1237"/>
      <c r="CD229" s="1237"/>
      <c r="CE229" s="1237"/>
      <c r="CF229" s="1237"/>
      <c r="CG229" s="1237"/>
      <c r="CH229" s="1237"/>
      <c r="CI229" s="1237"/>
      <c r="CJ229" s="1239">
        <f t="shared" si="31"/>
        <v>0</v>
      </c>
    </row>
    <row r="230" spans="4:88">
      <c r="D230" s="1223"/>
      <c r="E230" s="1223"/>
      <c r="F230" s="1229"/>
      <c r="G230" s="1223"/>
      <c r="H230" s="1223"/>
      <c r="I230" s="1223"/>
      <c r="J230" s="1223"/>
      <c r="K230" s="1223"/>
      <c r="L230" s="1228" t="e">
        <f t="shared" si="29"/>
        <v>#DIV/0!</v>
      </c>
      <c r="M230" s="1223"/>
      <c r="N230" s="1223"/>
      <c r="O230" s="1244"/>
      <c r="P230" s="1223"/>
      <c r="Q230" s="1223">
        <f t="shared" si="30"/>
        <v>0</v>
      </c>
      <c r="R230" s="1223"/>
      <c r="S230" s="1225">
        <f t="shared" si="26"/>
        <v>0</v>
      </c>
      <c r="T230" s="1240" t="e">
        <f t="shared" si="27"/>
        <v>#DIV/0!</v>
      </c>
      <c r="U230" s="250" t="e">
        <f t="shared" si="28"/>
        <v>#DIV/0!</v>
      </c>
      <c r="V230" s="1400"/>
      <c r="W230" s="1232"/>
      <c r="X230" s="1233"/>
      <c r="Y230" s="1233"/>
      <c r="Z230" s="1233"/>
      <c r="AA230" s="1233"/>
      <c r="AB230" s="1235"/>
      <c r="AC230" s="1233"/>
      <c r="AD230" s="1235"/>
      <c r="AE230" s="1235"/>
      <c r="AF230" s="1235"/>
      <c r="AG230" s="1233"/>
      <c r="AH230" s="1233"/>
      <c r="AI230" s="1233"/>
      <c r="AJ230" s="1233"/>
      <c r="AK230" s="1233"/>
      <c r="AL230" s="1234">
        <f t="shared" si="32"/>
        <v>0</v>
      </c>
      <c r="AM230" s="1400"/>
      <c r="AN230" s="1237"/>
      <c r="AO230" s="1237"/>
      <c r="AP230" s="1237"/>
      <c r="AQ230" s="1237"/>
      <c r="AR230" s="1237"/>
      <c r="AS230" s="1237"/>
      <c r="AT230" s="1237"/>
      <c r="AU230" s="1237"/>
      <c r="AV230" s="1237"/>
      <c r="AW230" s="1237"/>
      <c r="AX230" s="1237"/>
      <c r="AY230" s="1237"/>
      <c r="AZ230" s="1237"/>
      <c r="BA230" s="1237"/>
      <c r="BB230" s="1237"/>
      <c r="BC230" s="1237"/>
      <c r="BD230" s="1237"/>
      <c r="BE230" s="1237"/>
      <c r="BF230" s="1237"/>
      <c r="BG230" s="1237"/>
      <c r="BH230" s="1237"/>
      <c r="BI230" s="1237"/>
      <c r="BJ230" s="1237"/>
      <c r="BK230" s="1237"/>
      <c r="BL230" s="1237"/>
      <c r="BM230" s="1237"/>
      <c r="BN230" s="1237"/>
      <c r="BO230" s="1237"/>
      <c r="BP230" s="1237"/>
      <c r="BQ230" s="1237"/>
      <c r="BR230" s="1237"/>
      <c r="BS230" s="1237"/>
      <c r="BT230" s="1237"/>
      <c r="BU230" s="1237"/>
      <c r="BV230" s="1237"/>
      <c r="BW230" s="1237"/>
      <c r="BX230" s="1237"/>
      <c r="BY230" s="1237"/>
      <c r="BZ230" s="1237"/>
      <c r="CA230" s="1237"/>
      <c r="CB230" s="1237"/>
      <c r="CC230" s="1237"/>
      <c r="CD230" s="1237"/>
      <c r="CE230" s="1237"/>
      <c r="CF230" s="1237"/>
      <c r="CG230" s="1237"/>
      <c r="CH230" s="1237"/>
      <c r="CI230" s="1237"/>
      <c r="CJ230" s="1239">
        <f t="shared" si="31"/>
        <v>0</v>
      </c>
    </row>
    <row r="231" spans="4:88">
      <c r="D231" s="1223"/>
      <c r="E231" s="1223"/>
      <c r="F231" s="1229"/>
      <c r="G231" s="1223"/>
      <c r="H231" s="1223"/>
      <c r="I231" s="1223"/>
      <c r="J231" s="1223"/>
      <c r="K231" s="1223"/>
      <c r="L231" s="1228" t="e">
        <f t="shared" si="29"/>
        <v>#DIV/0!</v>
      </c>
      <c r="M231" s="1223"/>
      <c r="N231" s="1223"/>
      <c r="O231" s="1244"/>
      <c r="P231" s="1223"/>
      <c r="Q231" s="1223">
        <f t="shared" si="30"/>
        <v>0</v>
      </c>
      <c r="R231" s="1223"/>
      <c r="S231" s="1225">
        <f t="shared" si="26"/>
        <v>0</v>
      </c>
      <c r="T231" s="1240" t="e">
        <f t="shared" si="27"/>
        <v>#DIV/0!</v>
      </c>
      <c r="U231" s="250" t="e">
        <f t="shared" si="28"/>
        <v>#DIV/0!</v>
      </c>
      <c r="V231" s="1400"/>
      <c r="W231" s="1232"/>
      <c r="X231" s="1233"/>
      <c r="Y231" s="1233"/>
      <c r="Z231" s="1233"/>
      <c r="AA231" s="1233"/>
      <c r="AB231" s="1235"/>
      <c r="AC231" s="1233"/>
      <c r="AD231" s="1235"/>
      <c r="AE231" s="1235"/>
      <c r="AF231" s="1235"/>
      <c r="AG231" s="1233"/>
      <c r="AH231" s="1233"/>
      <c r="AI231" s="1233"/>
      <c r="AJ231" s="1233"/>
      <c r="AK231" s="1233"/>
      <c r="AL231" s="1234">
        <f t="shared" si="32"/>
        <v>0</v>
      </c>
      <c r="AM231" s="1400"/>
      <c r="AN231" s="1237"/>
      <c r="AO231" s="1237"/>
      <c r="AP231" s="1237"/>
      <c r="AQ231" s="1237"/>
      <c r="AR231" s="1237"/>
      <c r="AS231" s="1237"/>
      <c r="AT231" s="1237"/>
      <c r="AU231" s="1237"/>
      <c r="AV231" s="1237"/>
      <c r="AW231" s="1237"/>
      <c r="AX231" s="1237"/>
      <c r="AY231" s="1237"/>
      <c r="AZ231" s="1237"/>
      <c r="BA231" s="1237"/>
      <c r="BB231" s="1237"/>
      <c r="BC231" s="1237"/>
      <c r="BD231" s="1237"/>
      <c r="BE231" s="1237"/>
      <c r="BF231" s="1237"/>
      <c r="BG231" s="1237"/>
      <c r="BH231" s="1237"/>
      <c r="BI231" s="1237"/>
      <c r="BJ231" s="1237"/>
      <c r="BK231" s="1237"/>
      <c r="BL231" s="1237"/>
      <c r="BM231" s="1237"/>
      <c r="BN231" s="1237"/>
      <c r="BO231" s="1237"/>
      <c r="BP231" s="1237"/>
      <c r="BQ231" s="1237"/>
      <c r="BR231" s="1237"/>
      <c r="BS231" s="1237"/>
      <c r="BT231" s="1237"/>
      <c r="BU231" s="1237"/>
      <c r="BV231" s="1237"/>
      <c r="BW231" s="1237"/>
      <c r="BX231" s="1237"/>
      <c r="BY231" s="1237"/>
      <c r="BZ231" s="1237"/>
      <c r="CA231" s="1237"/>
      <c r="CB231" s="1237"/>
      <c r="CC231" s="1237"/>
      <c r="CD231" s="1237"/>
      <c r="CE231" s="1237"/>
      <c r="CF231" s="1237"/>
      <c r="CG231" s="1237"/>
      <c r="CH231" s="1237"/>
      <c r="CI231" s="1237"/>
      <c r="CJ231" s="1239">
        <f t="shared" si="31"/>
        <v>0</v>
      </c>
    </row>
    <row r="232" spans="4:88">
      <c r="D232" s="1223"/>
      <c r="E232" s="1223"/>
      <c r="F232" s="1229"/>
      <c r="G232" s="1223"/>
      <c r="H232" s="1223"/>
      <c r="I232" s="1223"/>
      <c r="J232" s="1223"/>
      <c r="K232" s="1223"/>
      <c r="L232" s="1228" t="e">
        <f t="shared" si="29"/>
        <v>#DIV/0!</v>
      </c>
      <c r="M232" s="1223"/>
      <c r="N232" s="1223"/>
      <c r="O232" s="1244"/>
      <c r="P232" s="1223"/>
      <c r="Q232" s="1223">
        <f t="shared" si="30"/>
        <v>0</v>
      </c>
      <c r="R232" s="1223"/>
      <c r="S232" s="1225">
        <f t="shared" si="26"/>
        <v>0</v>
      </c>
      <c r="T232" s="1240" t="e">
        <f t="shared" si="27"/>
        <v>#DIV/0!</v>
      </c>
      <c r="U232" s="250" t="e">
        <f t="shared" si="28"/>
        <v>#DIV/0!</v>
      </c>
      <c r="V232" s="1400"/>
      <c r="W232" s="1232"/>
      <c r="X232" s="1233"/>
      <c r="Y232" s="1233"/>
      <c r="Z232" s="1233"/>
      <c r="AA232" s="1233"/>
      <c r="AB232" s="1235"/>
      <c r="AC232" s="1233"/>
      <c r="AD232" s="1235"/>
      <c r="AE232" s="1235"/>
      <c r="AF232" s="1235"/>
      <c r="AG232" s="1233"/>
      <c r="AH232" s="1233"/>
      <c r="AI232" s="1233"/>
      <c r="AJ232" s="1233"/>
      <c r="AK232" s="1233"/>
      <c r="AL232" s="1234">
        <f t="shared" si="32"/>
        <v>0</v>
      </c>
      <c r="AM232" s="1400"/>
      <c r="AN232" s="1237"/>
      <c r="AO232" s="1237"/>
      <c r="AP232" s="1237"/>
      <c r="AQ232" s="1237"/>
      <c r="AR232" s="1237"/>
      <c r="AS232" s="1237"/>
      <c r="AT232" s="1237"/>
      <c r="AU232" s="1237"/>
      <c r="AV232" s="1237"/>
      <c r="AW232" s="1237"/>
      <c r="AX232" s="1237"/>
      <c r="AY232" s="1237"/>
      <c r="AZ232" s="1237"/>
      <c r="BA232" s="1237"/>
      <c r="BB232" s="1237"/>
      <c r="BC232" s="1237"/>
      <c r="BD232" s="1237"/>
      <c r="BE232" s="1237"/>
      <c r="BF232" s="1237"/>
      <c r="BG232" s="1237"/>
      <c r="BH232" s="1237"/>
      <c r="BI232" s="1237"/>
      <c r="BJ232" s="1237"/>
      <c r="BK232" s="1237"/>
      <c r="BL232" s="1237"/>
      <c r="BM232" s="1237"/>
      <c r="BN232" s="1237"/>
      <c r="BO232" s="1237"/>
      <c r="BP232" s="1237"/>
      <c r="BQ232" s="1237"/>
      <c r="BR232" s="1237"/>
      <c r="BS232" s="1237"/>
      <c r="BT232" s="1237"/>
      <c r="BU232" s="1237"/>
      <c r="BV232" s="1237"/>
      <c r="BW232" s="1237"/>
      <c r="BX232" s="1237"/>
      <c r="BY232" s="1237"/>
      <c r="BZ232" s="1237"/>
      <c r="CA232" s="1237"/>
      <c r="CB232" s="1237"/>
      <c r="CC232" s="1237"/>
      <c r="CD232" s="1237"/>
      <c r="CE232" s="1237"/>
      <c r="CF232" s="1237"/>
      <c r="CG232" s="1237"/>
      <c r="CH232" s="1237"/>
      <c r="CI232" s="1237"/>
      <c r="CJ232" s="1239">
        <f t="shared" si="31"/>
        <v>0</v>
      </c>
    </row>
    <row r="233" spans="4:88">
      <c r="D233" s="1223"/>
      <c r="E233" s="1223"/>
      <c r="F233" s="1229"/>
      <c r="G233" s="1223"/>
      <c r="H233" s="1223"/>
      <c r="I233" s="1223"/>
      <c r="J233" s="1223"/>
      <c r="K233" s="1223"/>
      <c r="L233" s="1228" t="e">
        <f t="shared" si="29"/>
        <v>#DIV/0!</v>
      </c>
      <c r="M233" s="1223"/>
      <c r="N233" s="1223"/>
      <c r="O233" s="1244"/>
      <c r="P233" s="1223"/>
      <c r="Q233" s="1223">
        <f t="shared" si="30"/>
        <v>0</v>
      </c>
      <c r="R233" s="1223"/>
      <c r="S233" s="1225">
        <f t="shared" si="26"/>
        <v>0</v>
      </c>
      <c r="T233" s="1240" t="e">
        <f t="shared" si="27"/>
        <v>#DIV/0!</v>
      </c>
      <c r="U233" s="250" t="e">
        <f t="shared" si="28"/>
        <v>#DIV/0!</v>
      </c>
      <c r="V233" s="1400"/>
      <c r="W233" s="1232"/>
      <c r="X233" s="1233"/>
      <c r="Y233" s="1233"/>
      <c r="Z233" s="1233"/>
      <c r="AA233" s="1233"/>
      <c r="AB233" s="1235"/>
      <c r="AC233" s="1233"/>
      <c r="AD233" s="1235"/>
      <c r="AE233" s="1235"/>
      <c r="AF233" s="1235"/>
      <c r="AG233" s="1233"/>
      <c r="AH233" s="1233"/>
      <c r="AI233" s="1233"/>
      <c r="AJ233" s="1233"/>
      <c r="AK233" s="1233"/>
      <c r="AL233" s="1234">
        <f t="shared" si="32"/>
        <v>0</v>
      </c>
      <c r="AM233" s="1400"/>
      <c r="AN233" s="1237"/>
      <c r="AO233" s="1237"/>
      <c r="AP233" s="1237"/>
      <c r="AQ233" s="1237"/>
      <c r="AR233" s="1237"/>
      <c r="AS233" s="1237"/>
      <c r="AT233" s="1237"/>
      <c r="AU233" s="1237"/>
      <c r="AV233" s="1237"/>
      <c r="AW233" s="1237"/>
      <c r="AX233" s="1237"/>
      <c r="AY233" s="1237"/>
      <c r="AZ233" s="1237"/>
      <c r="BA233" s="1237"/>
      <c r="BB233" s="1237"/>
      <c r="BC233" s="1237"/>
      <c r="BD233" s="1237"/>
      <c r="BE233" s="1237"/>
      <c r="BF233" s="1237"/>
      <c r="BG233" s="1237"/>
      <c r="BH233" s="1237"/>
      <c r="BI233" s="1237"/>
      <c r="BJ233" s="1237"/>
      <c r="BK233" s="1237"/>
      <c r="BL233" s="1237"/>
      <c r="BM233" s="1237"/>
      <c r="BN233" s="1237"/>
      <c r="BO233" s="1237"/>
      <c r="BP233" s="1237"/>
      <c r="BQ233" s="1237"/>
      <c r="BR233" s="1237"/>
      <c r="BS233" s="1237"/>
      <c r="BT233" s="1237"/>
      <c r="BU233" s="1237"/>
      <c r="BV233" s="1237"/>
      <c r="BW233" s="1237"/>
      <c r="BX233" s="1237"/>
      <c r="BY233" s="1237"/>
      <c r="BZ233" s="1237"/>
      <c r="CA233" s="1237"/>
      <c r="CB233" s="1237"/>
      <c r="CC233" s="1237"/>
      <c r="CD233" s="1237"/>
      <c r="CE233" s="1237"/>
      <c r="CF233" s="1237"/>
      <c r="CG233" s="1237"/>
      <c r="CH233" s="1237"/>
      <c r="CI233" s="1237"/>
      <c r="CJ233" s="1239">
        <f t="shared" si="31"/>
        <v>0</v>
      </c>
    </row>
    <row r="234" spans="4:88">
      <c r="D234" s="1223"/>
      <c r="E234" s="1223"/>
      <c r="F234" s="1229"/>
      <c r="G234" s="1223"/>
      <c r="H234" s="1223"/>
      <c r="I234" s="1223"/>
      <c r="J234" s="1223"/>
      <c r="K234" s="1223"/>
      <c r="L234" s="1228" t="e">
        <f t="shared" si="29"/>
        <v>#DIV/0!</v>
      </c>
      <c r="M234" s="1223"/>
      <c r="N234" s="1223"/>
      <c r="O234" s="1244"/>
      <c r="P234" s="1223"/>
      <c r="Q234" s="1223">
        <f t="shared" si="30"/>
        <v>0</v>
      </c>
      <c r="R234" s="1223"/>
      <c r="S234" s="1225">
        <f t="shared" si="26"/>
        <v>0</v>
      </c>
      <c r="T234" s="1240" t="e">
        <f t="shared" si="27"/>
        <v>#DIV/0!</v>
      </c>
      <c r="U234" s="250" t="e">
        <f t="shared" si="28"/>
        <v>#DIV/0!</v>
      </c>
      <c r="V234" s="1400"/>
      <c r="W234" s="1232"/>
      <c r="X234" s="1233"/>
      <c r="Y234" s="1233"/>
      <c r="Z234" s="1233"/>
      <c r="AA234" s="1233"/>
      <c r="AB234" s="1235"/>
      <c r="AC234" s="1233"/>
      <c r="AD234" s="1235"/>
      <c r="AE234" s="1235"/>
      <c r="AF234" s="1235"/>
      <c r="AG234" s="1233"/>
      <c r="AH234" s="1233"/>
      <c r="AI234" s="1233"/>
      <c r="AJ234" s="1233"/>
      <c r="AK234" s="1233"/>
      <c r="AL234" s="1234">
        <f t="shared" si="32"/>
        <v>0</v>
      </c>
      <c r="AM234" s="1400"/>
      <c r="AN234" s="1237"/>
      <c r="AO234" s="1237"/>
      <c r="AP234" s="1237"/>
      <c r="AQ234" s="1237"/>
      <c r="AR234" s="1237"/>
      <c r="AS234" s="1237"/>
      <c r="AT234" s="1237"/>
      <c r="AU234" s="1237"/>
      <c r="AV234" s="1237"/>
      <c r="AW234" s="1237"/>
      <c r="AX234" s="1237"/>
      <c r="AY234" s="1237"/>
      <c r="AZ234" s="1237"/>
      <c r="BA234" s="1237"/>
      <c r="BB234" s="1237"/>
      <c r="BC234" s="1237"/>
      <c r="BD234" s="1237"/>
      <c r="BE234" s="1237"/>
      <c r="BF234" s="1237"/>
      <c r="BG234" s="1237"/>
      <c r="BH234" s="1237"/>
      <c r="BI234" s="1237"/>
      <c r="BJ234" s="1237"/>
      <c r="BK234" s="1237"/>
      <c r="BL234" s="1237"/>
      <c r="BM234" s="1237"/>
      <c r="BN234" s="1237"/>
      <c r="BO234" s="1237"/>
      <c r="BP234" s="1237"/>
      <c r="BQ234" s="1237"/>
      <c r="BR234" s="1237"/>
      <c r="BS234" s="1237"/>
      <c r="BT234" s="1237"/>
      <c r="BU234" s="1237"/>
      <c r="BV234" s="1237"/>
      <c r="BW234" s="1237"/>
      <c r="BX234" s="1237"/>
      <c r="BY234" s="1237"/>
      <c r="BZ234" s="1237"/>
      <c r="CA234" s="1237"/>
      <c r="CB234" s="1237"/>
      <c r="CC234" s="1237"/>
      <c r="CD234" s="1237"/>
      <c r="CE234" s="1237"/>
      <c r="CF234" s="1237"/>
      <c r="CG234" s="1237"/>
      <c r="CH234" s="1237"/>
      <c r="CI234" s="1237"/>
      <c r="CJ234" s="1239">
        <f t="shared" si="31"/>
        <v>0</v>
      </c>
    </row>
    <row r="235" spans="4:88">
      <c r="D235" s="1223"/>
      <c r="E235" s="1223"/>
      <c r="F235" s="1229"/>
      <c r="G235" s="1223"/>
      <c r="H235" s="1223"/>
      <c r="I235" s="1223"/>
      <c r="J235" s="1223"/>
      <c r="K235" s="1223"/>
      <c r="L235" s="1228" t="e">
        <f t="shared" si="29"/>
        <v>#DIV/0!</v>
      </c>
      <c r="M235" s="1223"/>
      <c r="N235" s="1223"/>
      <c r="O235" s="1244"/>
      <c r="P235" s="1223"/>
      <c r="Q235" s="1223">
        <f t="shared" si="30"/>
        <v>0</v>
      </c>
      <c r="R235" s="1223"/>
      <c r="S235" s="1225">
        <f t="shared" si="26"/>
        <v>0</v>
      </c>
      <c r="T235" s="1240" t="e">
        <f t="shared" si="27"/>
        <v>#DIV/0!</v>
      </c>
      <c r="U235" s="250" t="e">
        <f t="shared" si="28"/>
        <v>#DIV/0!</v>
      </c>
      <c r="V235" s="1400"/>
      <c r="W235" s="1232"/>
      <c r="X235" s="1233"/>
      <c r="Y235" s="1233"/>
      <c r="Z235" s="1233"/>
      <c r="AA235" s="1233"/>
      <c r="AB235" s="1235"/>
      <c r="AC235" s="1233"/>
      <c r="AD235" s="1235"/>
      <c r="AE235" s="1235"/>
      <c r="AF235" s="1235"/>
      <c r="AG235" s="1233"/>
      <c r="AH235" s="1233"/>
      <c r="AI235" s="1233"/>
      <c r="AJ235" s="1233"/>
      <c r="AK235" s="1233"/>
      <c r="AL235" s="1234">
        <f t="shared" si="32"/>
        <v>0</v>
      </c>
      <c r="AM235" s="1400"/>
      <c r="AN235" s="1237"/>
      <c r="AO235" s="1237"/>
      <c r="AP235" s="1237"/>
      <c r="AQ235" s="1237"/>
      <c r="AR235" s="1237"/>
      <c r="AS235" s="1237"/>
      <c r="AT235" s="1237"/>
      <c r="AU235" s="1237"/>
      <c r="AV235" s="1237"/>
      <c r="AW235" s="1237"/>
      <c r="AX235" s="1237"/>
      <c r="AY235" s="1237"/>
      <c r="AZ235" s="1237"/>
      <c r="BA235" s="1237"/>
      <c r="BB235" s="1237"/>
      <c r="BC235" s="1237"/>
      <c r="BD235" s="1237"/>
      <c r="BE235" s="1237"/>
      <c r="BF235" s="1237"/>
      <c r="BG235" s="1237"/>
      <c r="BH235" s="1237"/>
      <c r="BI235" s="1237"/>
      <c r="BJ235" s="1237"/>
      <c r="BK235" s="1237"/>
      <c r="BL235" s="1237"/>
      <c r="BM235" s="1237"/>
      <c r="BN235" s="1237"/>
      <c r="BO235" s="1237"/>
      <c r="BP235" s="1237"/>
      <c r="BQ235" s="1237"/>
      <c r="BR235" s="1237"/>
      <c r="BS235" s="1237"/>
      <c r="BT235" s="1237"/>
      <c r="BU235" s="1237"/>
      <c r="BV235" s="1237"/>
      <c r="BW235" s="1237"/>
      <c r="BX235" s="1237"/>
      <c r="BY235" s="1237"/>
      <c r="BZ235" s="1237"/>
      <c r="CA235" s="1237"/>
      <c r="CB235" s="1237"/>
      <c r="CC235" s="1237"/>
      <c r="CD235" s="1237"/>
      <c r="CE235" s="1237"/>
      <c r="CF235" s="1237"/>
      <c r="CG235" s="1237"/>
      <c r="CH235" s="1237"/>
      <c r="CI235" s="1237"/>
      <c r="CJ235" s="1239">
        <f t="shared" si="31"/>
        <v>0</v>
      </c>
    </row>
    <row r="236" spans="4:88">
      <c r="D236" s="1223"/>
      <c r="E236" s="1223"/>
      <c r="F236" s="1229"/>
      <c r="G236" s="1223"/>
      <c r="H236" s="1223"/>
      <c r="I236" s="1223"/>
      <c r="J236" s="1223"/>
      <c r="K236" s="1223"/>
      <c r="L236" s="1228" t="e">
        <f t="shared" si="29"/>
        <v>#DIV/0!</v>
      </c>
      <c r="M236" s="1223"/>
      <c r="N236" s="1223"/>
      <c r="O236" s="1244"/>
      <c r="P236" s="1223"/>
      <c r="Q236" s="1223">
        <f t="shared" si="30"/>
        <v>0</v>
      </c>
      <c r="R236" s="1223"/>
      <c r="S236" s="1225">
        <f t="shared" si="26"/>
        <v>0</v>
      </c>
      <c r="T236" s="1240" t="e">
        <f t="shared" si="27"/>
        <v>#DIV/0!</v>
      </c>
      <c r="U236" s="250" t="e">
        <f t="shared" si="28"/>
        <v>#DIV/0!</v>
      </c>
      <c r="V236" s="1400"/>
      <c r="W236" s="1232"/>
      <c r="X236" s="1233"/>
      <c r="Y236" s="1233"/>
      <c r="Z236" s="1233"/>
      <c r="AA236" s="1233"/>
      <c r="AB236" s="1235"/>
      <c r="AC236" s="1233"/>
      <c r="AD236" s="1235"/>
      <c r="AE236" s="1235"/>
      <c r="AF236" s="1235"/>
      <c r="AG236" s="1233"/>
      <c r="AH236" s="1233"/>
      <c r="AI236" s="1233"/>
      <c r="AJ236" s="1233"/>
      <c r="AK236" s="1233"/>
      <c r="AL236" s="1234">
        <f t="shared" si="32"/>
        <v>0</v>
      </c>
      <c r="AM236" s="1400"/>
      <c r="AN236" s="1237"/>
      <c r="AO236" s="1237"/>
      <c r="AP236" s="1237"/>
      <c r="AQ236" s="1237"/>
      <c r="AR236" s="1237"/>
      <c r="AS236" s="1237"/>
      <c r="AT236" s="1237"/>
      <c r="AU236" s="1237"/>
      <c r="AV236" s="1237"/>
      <c r="AW236" s="1237"/>
      <c r="AX236" s="1237"/>
      <c r="AY236" s="1237"/>
      <c r="AZ236" s="1237"/>
      <c r="BA236" s="1237"/>
      <c r="BB236" s="1237"/>
      <c r="BC236" s="1237"/>
      <c r="BD236" s="1237"/>
      <c r="BE236" s="1237"/>
      <c r="BF236" s="1237"/>
      <c r="BG236" s="1237"/>
      <c r="BH236" s="1237"/>
      <c r="BI236" s="1237"/>
      <c r="BJ236" s="1237"/>
      <c r="BK236" s="1237"/>
      <c r="BL236" s="1237"/>
      <c r="BM236" s="1237"/>
      <c r="BN236" s="1237"/>
      <c r="BO236" s="1237"/>
      <c r="BP236" s="1237"/>
      <c r="BQ236" s="1237"/>
      <c r="BR236" s="1237"/>
      <c r="BS236" s="1237"/>
      <c r="BT236" s="1237"/>
      <c r="BU236" s="1237"/>
      <c r="BV236" s="1237"/>
      <c r="BW236" s="1237"/>
      <c r="BX236" s="1237"/>
      <c r="BY236" s="1237"/>
      <c r="BZ236" s="1237"/>
      <c r="CA236" s="1237"/>
      <c r="CB236" s="1237"/>
      <c r="CC236" s="1237"/>
      <c r="CD236" s="1237"/>
      <c r="CE236" s="1237"/>
      <c r="CF236" s="1237"/>
      <c r="CG236" s="1237"/>
      <c r="CH236" s="1237"/>
      <c r="CI236" s="1237"/>
      <c r="CJ236" s="1239">
        <f t="shared" si="31"/>
        <v>0</v>
      </c>
    </row>
    <row r="237" spans="4:88">
      <c r="D237" s="1223"/>
      <c r="E237" s="1223"/>
      <c r="F237" s="1229"/>
      <c r="G237" s="1223"/>
      <c r="H237" s="1223"/>
      <c r="I237" s="1223"/>
      <c r="J237" s="1223"/>
      <c r="K237" s="1223"/>
      <c r="L237" s="1228" t="e">
        <f t="shared" si="29"/>
        <v>#DIV/0!</v>
      </c>
      <c r="M237" s="1223"/>
      <c r="N237" s="1223"/>
      <c r="O237" s="1244"/>
      <c r="P237" s="1223"/>
      <c r="Q237" s="1223">
        <f t="shared" si="30"/>
        <v>0</v>
      </c>
      <c r="R237" s="1223"/>
      <c r="S237" s="1225">
        <f t="shared" si="26"/>
        <v>0</v>
      </c>
      <c r="T237" s="1240" t="e">
        <f t="shared" si="27"/>
        <v>#DIV/0!</v>
      </c>
      <c r="U237" s="250" t="e">
        <f t="shared" si="28"/>
        <v>#DIV/0!</v>
      </c>
      <c r="V237" s="1400"/>
      <c r="W237" s="1232"/>
      <c r="X237" s="1233"/>
      <c r="Y237" s="1233"/>
      <c r="Z237" s="1233"/>
      <c r="AA237" s="1233"/>
      <c r="AB237" s="1235"/>
      <c r="AC237" s="1233"/>
      <c r="AD237" s="1235"/>
      <c r="AE237" s="1235"/>
      <c r="AF237" s="1235"/>
      <c r="AG237" s="1233"/>
      <c r="AH237" s="1233"/>
      <c r="AI237" s="1233"/>
      <c r="AJ237" s="1233"/>
      <c r="AK237" s="1233"/>
      <c r="AL237" s="1234">
        <f t="shared" si="32"/>
        <v>0</v>
      </c>
      <c r="AM237" s="1400"/>
      <c r="AN237" s="1237"/>
      <c r="AO237" s="1237"/>
      <c r="AP237" s="1237"/>
      <c r="AQ237" s="1237"/>
      <c r="AR237" s="1237"/>
      <c r="AS237" s="1237"/>
      <c r="AT237" s="1237"/>
      <c r="AU237" s="1237"/>
      <c r="AV237" s="1237"/>
      <c r="AW237" s="1237"/>
      <c r="AX237" s="1237"/>
      <c r="AY237" s="1237"/>
      <c r="AZ237" s="1237"/>
      <c r="BA237" s="1237"/>
      <c r="BB237" s="1237"/>
      <c r="BC237" s="1237"/>
      <c r="BD237" s="1237"/>
      <c r="BE237" s="1237"/>
      <c r="BF237" s="1237"/>
      <c r="BG237" s="1237"/>
      <c r="BH237" s="1237"/>
      <c r="BI237" s="1237"/>
      <c r="BJ237" s="1237"/>
      <c r="BK237" s="1237"/>
      <c r="BL237" s="1237"/>
      <c r="BM237" s="1237"/>
      <c r="BN237" s="1237"/>
      <c r="BO237" s="1237"/>
      <c r="BP237" s="1237"/>
      <c r="BQ237" s="1237"/>
      <c r="BR237" s="1237"/>
      <c r="BS237" s="1237"/>
      <c r="BT237" s="1237"/>
      <c r="BU237" s="1237"/>
      <c r="BV237" s="1237"/>
      <c r="BW237" s="1237"/>
      <c r="BX237" s="1237"/>
      <c r="BY237" s="1237"/>
      <c r="BZ237" s="1237"/>
      <c r="CA237" s="1237"/>
      <c r="CB237" s="1237"/>
      <c r="CC237" s="1237"/>
      <c r="CD237" s="1237"/>
      <c r="CE237" s="1237"/>
      <c r="CF237" s="1237"/>
      <c r="CG237" s="1237"/>
      <c r="CH237" s="1237"/>
      <c r="CI237" s="1237"/>
      <c r="CJ237" s="1239">
        <f t="shared" si="31"/>
        <v>0</v>
      </c>
    </row>
    <row r="238" spans="4:88">
      <c r="D238" s="1223"/>
      <c r="E238" s="1223"/>
      <c r="F238" s="1229"/>
      <c r="G238" s="1223"/>
      <c r="H238" s="1223"/>
      <c r="I238" s="1223"/>
      <c r="J238" s="1223"/>
      <c r="K238" s="1223"/>
      <c r="L238" s="1228" t="e">
        <f t="shared" si="29"/>
        <v>#DIV/0!</v>
      </c>
      <c r="M238" s="1223"/>
      <c r="N238" s="1223"/>
      <c r="O238" s="1244"/>
      <c r="P238" s="1223"/>
      <c r="Q238" s="1223">
        <f t="shared" si="30"/>
        <v>0</v>
      </c>
      <c r="R238" s="1223"/>
      <c r="S238" s="1225">
        <f t="shared" si="26"/>
        <v>0</v>
      </c>
      <c r="T238" s="1240" t="e">
        <f t="shared" si="27"/>
        <v>#DIV/0!</v>
      </c>
      <c r="U238" s="250" t="e">
        <f t="shared" si="28"/>
        <v>#DIV/0!</v>
      </c>
      <c r="V238" s="1400"/>
      <c r="W238" s="1232"/>
      <c r="X238" s="1233"/>
      <c r="Y238" s="1233"/>
      <c r="Z238" s="1233"/>
      <c r="AA238" s="1233"/>
      <c r="AB238" s="1235"/>
      <c r="AC238" s="1233"/>
      <c r="AD238" s="1235"/>
      <c r="AE238" s="1235"/>
      <c r="AF238" s="1235"/>
      <c r="AG238" s="1233"/>
      <c r="AH238" s="1233"/>
      <c r="AI238" s="1233"/>
      <c r="AJ238" s="1233"/>
      <c r="AK238" s="1233"/>
      <c r="AL238" s="1234">
        <f t="shared" si="32"/>
        <v>0</v>
      </c>
      <c r="AM238" s="1400"/>
      <c r="AN238" s="1237"/>
      <c r="AO238" s="1237"/>
      <c r="AP238" s="1237"/>
      <c r="AQ238" s="1237"/>
      <c r="AR238" s="1237"/>
      <c r="AS238" s="1237"/>
      <c r="AT238" s="1237"/>
      <c r="AU238" s="1237"/>
      <c r="AV238" s="1237"/>
      <c r="AW238" s="1237"/>
      <c r="AX238" s="1237"/>
      <c r="AY238" s="1237"/>
      <c r="AZ238" s="1237"/>
      <c r="BA238" s="1237"/>
      <c r="BB238" s="1237"/>
      <c r="BC238" s="1237"/>
      <c r="BD238" s="1237"/>
      <c r="BE238" s="1237"/>
      <c r="BF238" s="1237"/>
      <c r="BG238" s="1237"/>
      <c r="BH238" s="1237"/>
      <c r="BI238" s="1237"/>
      <c r="BJ238" s="1237"/>
      <c r="BK238" s="1237"/>
      <c r="BL238" s="1237"/>
      <c r="BM238" s="1237"/>
      <c r="BN238" s="1237"/>
      <c r="BO238" s="1237"/>
      <c r="BP238" s="1237"/>
      <c r="BQ238" s="1237"/>
      <c r="BR238" s="1237"/>
      <c r="BS238" s="1237"/>
      <c r="BT238" s="1237"/>
      <c r="BU238" s="1237"/>
      <c r="BV238" s="1237"/>
      <c r="BW238" s="1237"/>
      <c r="BX238" s="1237"/>
      <c r="BY238" s="1237"/>
      <c r="BZ238" s="1237"/>
      <c r="CA238" s="1237"/>
      <c r="CB238" s="1237"/>
      <c r="CC238" s="1237"/>
      <c r="CD238" s="1237"/>
      <c r="CE238" s="1237"/>
      <c r="CF238" s="1237"/>
      <c r="CG238" s="1237"/>
      <c r="CH238" s="1237"/>
      <c r="CI238" s="1237"/>
      <c r="CJ238" s="1239">
        <f t="shared" si="31"/>
        <v>0</v>
      </c>
    </row>
    <row r="239" spans="4:88">
      <c r="D239" s="1223"/>
      <c r="E239" s="1223"/>
      <c r="F239" s="1229"/>
      <c r="G239" s="1223"/>
      <c r="H239" s="1223"/>
      <c r="I239" s="1223"/>
      <c r="J239" s="1223"/>
      <c r="K239" s="1223"/>
      <c r="L239" s="1228" t="e">
        <f t="shared" si="29"/>
        <v>#DIV/0!</v>
      </c>
      <c r="M239" s="1223"/>
      <c r="N239" s="1223"/>
      <c r="O239" s="1244"/>
      <c r="P239" s="1223"/>
      <c r="Q239" s="1223">
        <f t="shared" si="30"/>
        <v>0</v>
      </c>
      <c r="R239" s="1223"/>
      <c r="S239" s="1225">
        <f t="shared" si="26"/>
        <v>0</v>
      </c>
      <c r="T239" s="1240" t="e">
        <f t="shared" si="27"/>
        <v>#DIV/0!</v>
      </c>
      <c r="U239" s="250" t="e">
        <f t="shared" si="28"/>
        <v>#DIV/0!</v>
      </c>
      <c r="V239" s="1400"/>
      <c r="W239" s="1232"/>
      <c r="X239" s="1233"/>
      <c r="Y239" s="1233"/>
      <c r="Z239" s="1233"/>
      <c r="AA239" s="1233"/>
      <c r="AB239" s="1235"/>
      <c r="AC239" s="1233"/>
      <c r="AD239" s="1235"/>
      <c r="AE239" s="1235"/>
      <c r="AF239" s="1235"/>
      <c r="AG239" s="1233"/>
      <c r="AH239" s="1233"/>
      <c r="AI239" s="1233"/>
      <c r="AJ239" s="1233"/>
      <c r="AK239" s="1233"/>
      <c r="AL239" s="1234">
        <f t="shared" si="32"/>
        <v>0</v>
      </c>
      <c r="AM239" s="1400"/>
      <c r="AN239" s="1237"/>
      <c r="AO239" s="1237"/>
      <c r="AP239" s="1237"/>
      <c r="AQ239" s="1237"/>
      <c r="AR239" s="1237"/>
      <c r="AS239" s="1237"/>
      <c r="AT239" s="1237"/>
      <c r="AU239" s="1237"/>
      <c r="AV239" s="1237"/>
      <c r="AW239" s="1237"/>
      <c r="AX239" s="1237"/>
      <c r="AY239" s="1237"/>
      <c r="AZ239" s="1237"/>
      <c r="BA239" s="1237"/>
      <c r="BB239" s="1237"/>
      <c r="BC239" s="1237"/>
      <c r="BD239" s="1237"/>
      <c r="BE239" s="1237"/>
      <c r="BF239" s="1237"/>
      <c r="BG239" s="1237"/>
      <c r="BH239" s="1237"/>
      <c r="BI239" s="1237"/>
      <c r="BJ239" s="1237"/>
      <c r="BK239" s="1237"/>
      <c r="BL239" s="1237"/>
      <c r="BM239" s="1237"/>
      <c r="BN239" s="1237"/>
      <c r="BO239" s="1237"/>
      <c r="BP239" s="1237"/>
      <c r="BQ239" s="1237"/>
      <c r="BR239" s="1237"/>
      <c r="BS239" s="1237"/>
      <c r="BT239" s="1237"/>
      <c r="BU239" s="1237"/>
      <c r="BV239" s="1237"/>
      <c r="BW239" s="1237"/>
      <c r="BX239" s="1237"/>
      <c r="BY239" s="1237"/>
      <c r="BZ239" s="1237"/>
      <c r="CA239" s="1237"/>
      <c r="CB239" s="1237"/>
      <c r="CC239" s="1237"/>
      <c r="CD239" s="1237"/>
      <c r="CE239" s="1237"/>
      <c r="CF239" s="1237"/>
      <c r="CG239" s="1237"/>
      <c r="CH239" s="1237"/>
      <c r="CI239" s="1237"/>
      <c r="CJ239" s="1239">
        <f t="shared" si="31"/>
        <v>0</v>
      </c>
    </row>
    <row r="240" spans="4:88">
      <c r="D240" s="1223"/>
      <c r="E240" s="1223"/>
      <c r="F240" s="1229"/>
      <c r="G240" s="1223"/>
      <c r="H240" s="1223"/>
      <c r="I240" s="1223"/>
      <c r="J240" s="1223"/>
      <c r="K240" s="1223"/>
      <c r="L240" s="1228" t="e">
        <f t="shared" si="29"/>
        <v>#DIV/0!</v>
      </c>
      <c r="M240" s="1223"/>
      <c r="N240" s="1223"/>
      <c r="O240" s="1244"/>
      <c r="P240" s="1223"/>
      <c r="Q240" s="1223">
        <f t="shared" si="30"/>
        <v>0</v>
      </c>
      <c r="R240" s="1223"/>
      <c r="S240" s="1225">
        <f t="shared" si="26"/>
        <v>0</v>
      </c>
      <c r="T240" s="1240" t="e">
        <f t="shared" si="27"/>
        <v>#DIV/0!</v>
      </c>
      <c r="U240" s="250" t="e">
        <f t="shared" si="28"/>
        <v>#DIV/0!</v>
      </c>
      <c r="V240" s="1400"/>
      <c r="W240" s="1232"/>
      <c r="X240" s="1233"/>
      <c r="Y240" s="1233"/>
      <c r="Z240" s="1233"/>
      <c r="AA240" s="1233"/>
      <c r="AB240" s="1235"/>
      <c r="AC240" s="1233"/>
      <c r="AD240" s="1235"/>
      <c r="AE240" s="1235"/>
      <c r="AF240" s="1235"/>
      <c r="AG240" s="1233"/>
      <c r="AH240" s="1233"/>
      <c r="AI240" s="1233"/>
      <c r="AJ240" s="1233"/>
      <c r="AK240" s="1233"/>
      <c r="AL240" s="1234">
        <f t="shared" si="32"/>
        <v>0</v>
      </c>
      <c r="AM240" s="1400"/>
      <c r="AN240" s="1237"/>
      <c r="AO240" s="1237"/>
      <c r="AP240" s="1237"/>
      <c r="AQ240" s="1237"/>
      <c r="AR240" s="1237"/>
      <c r="AS240" s="1237"/>
      <c r="AT240" s="1237"/>
      <c r="AU240" s="1237"/>
      <c r="AV240" s="1237"/>
      <c r="AW240" s="1237"/>
      <c r="AX240" s="1237"/>
      <c r="AY240" s="1237"/>
      <c r="AZ240" s="1237"/>
      <c r="BA240" s="1237"/>
      <c r="BB240" s="1237"/>
      <c r="BC240" s="1237"/>
      <c r="BD240" s="1237"/>
      <c r="BE240" s="1237"/>
      <c r="BF240" s="1237"/>
      <c r="BG240" s="1237"/>
      <c r="BH240" s="1237"/>
      <c r="BI240" s="1237"/>
      <c r="BJ240" s="1237"/>
      <c r="BK240" s="1237"/>
      <c r="BL240" s="1237"/>
      <c r="BM240" s="1237"/>
      <c r="BN240" s="1237"/>
      <c r="BO240" s="1237"/>
      <c r="BP240" s="1237"/>
      <c r="BQ240" s="1237"/>
      <c r="BR240" s="1237"/>
      <c r="BS240" s="1237"/>
      <c r="BT240" s="1237"/>
      <c r="BU240" s="1237"/>
      <c r="BV240" s="1237"/>
      <c r="BW240" s="1237"/>
      <c r="BX240" s="1237"/>
      <c r="BY240" s="1237"/>
      <c r="BZ240" s="1237"/>
      <c r="CA240" s="1237"/>
      <c r="CB240" s="1237"/>
      <c r="CC240" s="1237"/>
      <c r="CD240" s="1237"/>
      <c r="CE240" s="1237"/>
      <c r="CF240" s="1237"/>
      <c r="CG240" s="1237"/>
      <c r="CH240" s="1237"/>
      <c r="CI240" s="1237"/>
      <c r="CJ240" s="1239">
        <f t="shared" si="31"/>
        <v>0</v>
      </c>
    </row>
    <row r="241" spans="4:88">
      <c r="D241" s="1223"/>
      <c r="E241" s="1223"/>
      <c r="F241" s="1229"/>
      <c r="G241" s="1223"/>
      <c r="H241" s="1223"/>
      <c r="I241" s="1223"/>
      <c r="J241" s="1223"/>
      <c r="K241" s="1223"/>
      <c r="L241" s="1228" t="e">
        <f t="shared" si="29"/>
        <v>#DIV/0!</v>
      </c>
      <c r="M241" s="1223"/>
      <c r="N241" s="1223"/>
      <c r="O241" s="1244"/>
      <c r="P241" s="1223"/>
      <c r="Q241" s="1223">
        <f t="shared" si="30"/>
        <v>0</v>
      </c>
      <c r="R241" s="1223"/>
      <c r="S241" s="1225">
        <f t="shared" si="26"/>
        <v>0</v>
      </c>
      <c r="T241" s="1240" t="e">
        <f t="shared" si="27"/>
        <v>#DIV/0!</v>
      </c>
      <c r="U241" s="250" t="e">
        <f t="shared" si="28"/>
        <v>#DIV/0!</v>
      </c>
      <c r="V241" s="1400"/>
      <c r="W241" s="1232"/>
      <c r="X241" s="1233"/>
      <c r="Y241" s="1233"/>
      <c r="Z241" s="1233"/>
      <c r="AA241" s="1233"/>
      <c r="AB241" s="1235"/>
      <c r="AC241" s="1233"/>
      <c r="AD241" s="1235"/>
      <c r="AE241" s="1235"/>
      <c r="AF241" s="1235"/>
      <c r="AG241" s="1233"/>
      <c r="AH241" s="1233"/>
      <c r="AI241" s="1233"/>
      <c r="AJ241" s="1233"/>
      <c r="AK241" s="1233"/>
      <c r="AL241" s="1234">
        <f t="shared" si="32"/>
        <v>0</v>
      </c>
      <c r="AM241" s="1400"/>
      <c r="AN241" s="1237"/>
      <c r="AO241" s="1237"/>
      <c r="AP241" s="1237"/>
      <c r="AQ241" s="1237"/>
      <c r="AR241" s="1237"/>
      <c r="AS241" s="1237"/>
      <c r="AT241" s="1237"/>
      <c r="AU241" s="1237"/>
      <c r="AV241" s="1237"/>
      <c r="AW241" s="1237"/>
      <c r="AX241" s="1237"/>
      <c r="AY241" s="1237"/>
      <c r="AZ241" s="1237"/>
      <c r="BA241" s="1237"/>
      <c r="BB241" s="1237"/>
      <c r="BC241" s="1237"/>
      <c r="BD241" s="1237"/>
      <c r="BE241" s="1237"/>
      <c r="BF241" s="1237"/>
      <c r="BG241" s="1237"/>
      <c r="BH241" s="1237"/>
      <c r="BI241" s="1237"/>
      <c r="BJ241" s="1237"/>
      <c r="BK241" s="1237"/>
      <c r="BL241" s="1237"/>
      <c r="BM241" s="1237"/>
      <c r="BN241" s="1237"/>
      <c r="BO241" s="1237"/>
      <c r="BP241" s="1237"/>
      <c r="BQ241" s="1237"/>
      <c r="BR241" s="1237"/>
      <c r="BS241" s="1237"/>
      <c r="BT241" s="1237"/>
      <c r="BU241" s="1237"/>
      <c r="BV241" s="1237"/>
      <c r="BW241" s="1237"/>
      <c r="BX241" s="1237"/>
      <c r="BY241" s="1237"/>
      <c r="BZ241" s="1237"/>
      <c r="CA241" s="1237"/>
      <c r="CB241" s="1237"/>
      <c r="CC241" s="1237"/>
      <c r="CD241" s="1237"/>
      <c r="CE241" s="1237"/>
      <c r="CF241" s="1237"/>
      <c r="CG241" s="1237"/>
      <c r="CH241" s="1237"/>
      <c r="CI241" s="1237"/>
      <c r="CJ241" s="1239">
        <f t="shared" si="31"/>
        <v>0</v>
      </c>
    </row>
    <row r="242" spans="4:88">
      <c r="D242" s="1223"/>
      <c r="E242" s="1223"/>
      <c r="F242" s="1229"/>
      <c r="G242" s="1223"/>
      <c r="H242" s="1223"/>
      <c r="I242" s="1223"/>
      <c r="J242" s="1223"/>
      <c r="K242" s="1223"/>
      <c r="L242" s="1228" t="e">
        <f t="shared" si="29"/>
        <v>#DIV/0!</v>
      </c>
      <c r="M242" s="1223"/>
      <c r="N242" s="1223"/>
      <c r="O242" s="1244"/>
      <c r="P242" s="1223"/>
      <c r="Q242" s="1223">
        <f t="shared" si="30"/>
        <v>0</v>
      </c>
      <c r="R242" s="1223"/>
      <c r="S242" s="1225">
        <f t="shared" si="26"/>
        <v>0</v>
      </c>
      <c r="T242" s="1240" t="e">
        <f t="shared" si="27"/>
        <v>#DIV/0!</v>
      </c>
      <c r="U242" s="250" t="e">
        <f t="shared" si="28"/>
        <v>#DIV/0!</v>
      </c>
      <c r="V242" s="1400"/>
      <c r="W242" s="1232"/>
      <c r="X242" s="1233"/>
      <c r="Y242" s="1233"/>
      <c r="Z242" s="1233"/>
      <c r="AA242" s="1233"/>
      <c r="AB242" s="1235"/>
      <c r="AC242" s="1233"/>
      <c r="AD242" s="1235"/>
      <c r="AE242" s="1235"/>
      <c r="AF242" s="1235"/>
      <c r="AG242" s="1233"/>
      <c r="AH242" s="1233"/>
      <c r="AI242" s="1233"/>
      <c r="AJ242" s="1233"/>
      <c r="AK242" s="1233"/>
      <c r="AL242" s="1234">
        <f t="shared" si="32"/>
        <v>0</v>
      </c>
      <c r="AM242" s="1400"/>
      <c r="AN242" s="1237"/>
      <c r="AO242" s="1237"/>
      <c r="AP242" s="1237"/>
      <c r="AQ242" s="1237"/>
      <c r="AR242" s="1237"/>
      <c r="AS242" s="1237"/>
      <c r="AT242" s="1237"/>
      <c r="AU242" s="1237"/>
      <c r="AV242" s="1237"/>
      <c r="AW242" s="1237"/>
      <c r="AX242" s="1237"/>
      <c r="AY242" s="1237"/>
      <c r="AZ242" s="1237"/>
      <c r="BA242" s="1237"/>
      <c r="BB242" s="1237"/>
      <c r="BC242" s="1237"/>
      <c r="BD242" s="1237"/>
      <c r="BE242" s="1237"/>
      <c r="BF242" s="1237"/>
      <c r="BG242" s="1237"/>
      <c r="BH242" s="1237"/>
      <c r="BI242" s="1237"/>
      <c r="BJ242" s="1237"/>
      <c r="BK242" s="1237"/>
      <c r="BL242" s="1237"/>
      <c r="BM242" s="1237"/>
      <c r="BN242" s="1237"/>
      <c r="BO242" s="1237"/>
      <c r="BP242" s="1237"/>
      <c r="BQ242" s="1237"/>
      <c r="BR242" s="1237"/>
      <c r="BS242" s="1237"/>
      <c r="BT242" s="1237"/>
      <c r="BU242" s="1237"/>
      <c r="BV242" s="1237"/>
      <c r="BW242" s="1237"/>
      <c r="BX242" s="1237"/>
      <c r="BY242" s="1237"/>
      <c r="BZ242" s="1237"/>
      <c r="CA242" s="1237"/>
      <c r="CB242" s="1237"/>
      <c r="CC242" s="1237"/>
      <c r="CD242" s="1237"/>
      <c r="CE242" s="1237"/>
      <c r="CF242" s="1237"/>
      <c r="CG242" s="1237"/>
      <c r="CH242" s="1237"/>
      <c r="CI242" s="1237"/>
      <c r="CJ242" s="1239">
        <f t="shared" si="31"/>
        <v>0</v>
      </c>
    </row>
    <row r="243" spans="4:88">
      <c r="D243" s="1223"/>
      <c r="E243" s="1223"/>
      <c r="F243" s="1229"/>
      <c r="G243" s="1223"/>
      <c r="H243" s="1223"/>
      <c r="I243" s="1223"/>
      <c r="J243" s="1223"/>
      <c r="K243" s="1223"/>
      <c r="L243" s="1228" t="e">
        <f t="shared" si="29"/>
        <v>#DIV/0!</v>
      </c>
      <c r="M243" s="1223"/>
      <c r="N243" s="1223"/>
      <c r="O243" s="1244"/>
      <c r="P243" s="1223"/>
      <c r="Q243" s="1223">
        <f t="shared" si="30"/>
        <v>0</v>
      </c>
      <c r="R243" s="1223"/>
      <c r="S243" s="1225">
        <f t="shared" si="26"/>
        <v>0</v>
      </c>
      <c r="T243" s="1240" t="e">
        <f t="shared" si="27"/>
        <v>#DIV/0!</v>
      </c>
      <c r="U243" s="250" t="e">
        <f t="shared" si="28"/>
        <v>#DIV/0!</v>
      </c>
      <c r="V243" s="1400"/>
      <c r="W243" s="1232"/>
      <c r="X243" s="1233"/>
      <c r="Y243" s="1233"/>
      <c r="Z243" s="1233"/>
      <c r="AA243" s="1233"/>
      <c r="AB243" s="1235"/>
      <c r="AC243" s="1233"/>
      <c r="AD243" s="1235"/>
      <c r="AE243" s="1235"/>
      <c r="AF243" s="1235"/>
      <c r="AG243" s="1233"/>
      <c r="AH243" s="1233"/>
      <c r="AI243" s="1233"/>
      <c r="AJ243" s="1233"/>
      <c r="AK243" s="1233"/>
      <c r="AL243" s="1234">
        <f t="shared" si="32"/>
        <v>0</v>
      </c>
      <c r="AM243" s="1400"/>
      <c r="AN243" s="1237"/>
      <c r="AO243" s="1237"/>
      <c r="AP243" s="1237"/>
      <c r="AQ243" s="1237"/>
      <c r="AR243" s="1237"/>
      <c r="AS243" s="1237"/>
      <c r="AT243" s="1237"/>
      <c r="AU243" s="1237"/>
      <c r="AV243" s="1237"/>
      <c r="AW243" s="1237"/>
      <c r="AX243" s="1237"/>
      <c r="AY243" s="1237"/>
      <c r="AZ243" s="1237"/>
      <c r="BA243" s="1237"/>
      <c r="BB243" s="1237"/>
      <c r="BC243" s="1237"/>
      <c r="BD243" s="1237"/>
      <c r="BE243" s="1237"/>
      <c r="BF243" s="1237"/>
      <c r="BG243" s="1237"/>
      <c r="BH243" s="1237"/>
      <c r="BI243" s="1237"/>
      <c r="BJ243" s="1237"/>
      <c r="BK243" s="1237"/>
      <c r="BL243" s="1237"/>
      <c r="BM243" s="1237"/>
      <c r="BN243" s="1237"/>
      <c r="BO243" s="1237"/>
      <c r="BP243" s="1237"/>
      <c r="BQ243" s="1237"/>
      <c r="BR243" s="1237"/>
      <c r="BS243" s="1237"/>
      <c r="BT243" s="1237"/>
      <c r="BU243" s="1237"/>
      <c r="BV243" s="1237"/>
      <c r="BW243" s="1237"/>
      <c r="BX243" s="1237"/>
      <c r="BY243" s="1237"/>
      <c r="BZ243" s="1237"/>
      <c r="CA243" s="1237"/>
      <c r="CB243" s="1237"/>
      <c r="CC243" s="1237"/>
      <c r="CD243" s="1237"/>
      <c r="CE243" s="1237"/>
      <c r="CF243" s="1237"/>
      <c r="CG243" s="1237"/>
      <c r="CH243" s="1237"/>
      <c r="CI243" s="1237"/>
      <c r="CJ243" s="1239">
        <f t="shared" si="31"/>
        <v>0</v>
      </c>
    </row>
    <row r="244" spans="4:88">
      <c r="D244" s="1223"/>
      <c r="E244" s="1223"/>
      <c r="F244" s="1229"/>
      <c r="G244" s="1223"/>
      <c r="H244" s="1223"/>
      <c r="I244" s="1223"/>
      <c r="J244" s="1223"/>
      <c r="K244" s="1223"/>
      <c r="L244" s="1228" t="e">
        <f t="shared" si="29"/>
        <v>#DIV/0!</v>
      </c>
      <c r="M244" s="1223"/>
      <c r="N244" s="1223"/>
      <c r="O244" s="1244"/>
      <c r="P244" s="1223"/>
      <c r="Q244" s="1223">
        <f t="shared" si="30"/>
        <v>0</v>
      </c>
      <c r="R244" s="1223"/>
      <c r="S244" s="1225">
        <f t="shared" si="26"/>
        <v>0</v>
      </c>
      <c r="T244" s="1240" t="e">
        <f t="shared" si="27"/>
        <v>#DIV/0!</v>
      </c>
      <c r="U244" s="250" t="e">
        <f t="shared" si="28"/>
        <v>#DIV/0!</v>
      </c>
      <c r="V244" s="1400"/>
      <c r="W244" s="1232"/>
      <c r="X244" s="1233"/>
      <c r="Y244" s="1233"/>
      <c r="Z244" s="1233"/>
      <c r="AA244" s="1233"/>
      <c r="AB244" s="1235"/>
      <c r="AC244" s="1233"/>
      <c r="AD244" s="1235"/>
      <c r="AE244" s="1235"/>
      <c r="AF244" s="1235"/>
      <c r="AG244" s="1233"/>
      <c r="AH244" s="1233"/>
      <c r="AI244" s="1233"/>
      <c r="AJ244" s="1233"/>
      <c r="AK244" s="1233"/>
      <c r="AL244" s="1234">
        <f t="shared" si="32"/>
        <v>0</v>
      </c>
      <c r="AM244" s="1400"/>
      <c r="AN244" s="1237"/>
      <c r="AO244" s="1237"/>
      <c r="AP244" s="1237"/>
      <c r="AQ244" s="1237"/>
      <c r="AR244" s="1237"/>
      <c r="AS244" s="1237"/>
      <c r="AT244" s="1237"/>
      <c r="AU244" s="1237"/>
      <c r="AV244" s="1237"/>
      <c r="AW244" s="1237"/>
      <c r="AX244" s="1237"/>
      <c r="AY244" s="1237"/>
      <c r="AZ244" s="1237"/>
      <c r="BA244" s="1237"/>
      <c r="BB244" s="1237"/>
      <c r="BC244" s="1237"/>
      <c r="BD244" s="1237"/>
      <c r="BE244" s="1237"/>
      <c r="BF244" s="1237"/>
      <c r="BG244" s="1237"/>
      <c r="BH244" s="1237"/>
      <c r="BI244" s="1237"/>
      <c r="BJ244" s="1237"/>
      <c r="BK244" s="1237"/>
      <c r="BL244" s="1237"/>
      <c r="BM244" s="1237"/>
      <c r="BN244" s="1237"/>
      <c r="BO244" s="1237"/>
      <c r="BP244" s="1237"/>
      <c r="BQ244" s="1237"/>
      <c r="BR244" s="1237"/>
      <c r="BS244" s="1237"/>
      <c r="BT244" s="1237"/>
      <c r="BU244" s="1237"/>
      <c r="BV244" s="1237"/>
      <c r="BW244" s="1237"/>
      <c r="BX244" s="1237"/>
      <c r="BY244" s="1237"/>
      <c r="BZ244" s="1237"/>
      <c r="CA244" s="1237"/>
      <c r="CB244" s="1237"/>
      <c r="CC244" s="1237"/>
      <c r="CD244" s="1237"/>
      <c r="CE244" s="1237"/>
      <c r="CF244" s="1237"/>
      <c r="CG244" s="1237"/>
      <c r="CH244" s="1237"/>
      <c r="CI244" s="1237"/>
      <c r="CJ244" s="1239">
        <f t="shared" si="31"/>
        <v>0</v>
      </c>
    </row>
    <row r="245" spans="4:88">
      <c r="D245" s="1223"/>
      <c r="E245" s="1223"/>
      <c r="F245" s="1229"/>
      <c r="G245" s="1223"/>
      <c r="H245" s="1223"/>
      <c r="I245" s="1223"/>
      <c r="J245" s="1223"/>
      <c r="K245" s="1223"/>
      <c r="L245" s="1228" t="e">
        <f t="shared" si="29"/>
        <v>#DIV/0!</v>
      </c>
      <c r="M245" s="1223"/>
      <c r="N245" s="1223"/>
      <c r="O245" s="1244"/>
      <c r="P245" s="1223"/>
      <c r="Q245" s="1223">
        <f t="shared" si="30"/>
        <v>0</v>
      </c>
      <c r="R245" s="1223"/>
      <c r="S245" s="1225">
        <f t="shared" si="26"/>
        <v>0</v>
      </c>
      <c r="T245" s="1240" t="e">
        <f t="shared" si="27"/>
        <v>#DIV/0!</v>
      </c>
      <c r="U245" s="250" t="e">
        <f t="shared" si="28"/>
        <v>#DIV/0!</v>
      </c>
      <c r="V245" s="1400"/>
      <c r="W245" s="1232"/>
      <c r="X245" s="1233"/>
      <c r="Y245" s="1233"/>
      <c r="Z245" s="1233"/>
      <c r="AA245" s="1233"/>
      <c r="AB245" s="1235"/>
      <c r="AC245" s="1233"/>
      <c r="AD245" s="1235"/>
      <c r="AE245" s="1235"/>
      <c r="AF245" s="1235"/>
      <c r="AG245" s="1233"/>
      <c r="AH245" s="1233"/>
      <c r="AI245" s="1233"/>
      <c r="AJ245" s="1233"/>
      <c r="AK245" s="1233"/>
      <c r="AL245" s="1234">
        <f t="shared" si="32"/>
        <v>0</v>
      </c>
      <c r="AM245" s="1400"/>
      <c r="AN245" s="1237"/>
      <c r="AO245" s="1237"/>
      <c r="AP245" s="1237"/>
      <c r="AQ245" s="1237"/>
      <c r="AR245" s="1237"/>
      <c r="AS245" s="1237"/>
      <c r="AT245" s="1237"/>
      <c r="AU245" s="1237"/>
      <c r="AV245" s="1237"/>
      <c r="AW245" s="1237"/>
      <c r="AX245" s="1237"/>
      <c r="AY245" s="1237"/>
      <c r="AZ245" s="1237"/>
      <c r="BA245" s="1237"/>
      <c r="BB245" s="1237"/>
      <c r="BC245" s="1237"/>
      <c r="BD245" s="1237"/>
      <c r="BE245" s="1237"/>
      <c r="BF245" s="1237"/>
      <c r="BG245" s="1237"/>
      <c r="BH245" s="1237"/>
      <c r="BI245" s="1237"/>
      <c r="BJ245" s="1237"/>
      <c r="BK245" s="1237"/>
      <c r="BL245" s="1237"/>
      <c r="BM245" s="1237"/>
      <c r="BN245" s="1237"/>
      <c r="BO245" s="1237"/>
      <c r="BP245" s="1237"/>
      <c r="BQ245" s="1237"/>
      <c r="BR245" s="1237"/>
      <c r="BS245" s="1237"/>
      <c r="BT245" s="1237"/>
      <c r="BU245" s="1237"/>
      <c r="BV245" s="1237"/>
      <c r="BW245" s="1237"/>
      <c r="BX245" s="1237"/>
      <c r="BY245" s="1237"/>
      <c r="BZ245" s="1237"/>
      <c r="CA245" s="1237"/>
      <c r="CB245" s="1237"/>
      <c r="CC245" s="1237"/>
      <c r="CD245" s="1237"/>
      <c r="CE245" s="1237"/>
      <c r="CF245" s="1237"/>
      <c r="CG245" s="1237"/>
      <c r="CH245" s="1237"/>
      <c r="CI245" s="1237"/>
      <c r="CJ245" s="1239">
        <f t="shared" si="31"/>
        <v>0</v>
      </c>
    </row>
    <row r="246" spans="4:88">
      <c r="D246" s="1223"/>
      <c r="E246" s="1223"/>
      <c r="F246" s="1229"/>
      <c r="G246" s="1223"/>
      <c r="H246" s="1223"/>
      <c r="I246" s="1223"/>
      <c r="J246" s="1223"/>
      <c r="K246" s="1223"/>
      <c r="L246" s="1228" t="e">
        <f t="shared" si="29"/>
        <v>#DIV/0!</v>
      </c>
      <c r="M246" s="1223"/>
      <c r="N246" s="1223"/>
      <c r="O246" s="1244"/>
      <c r="P246" s="1223"/>
      <c r="Q246" s="1223">
        <f t="shared" si="30"/>
        <v>0</v>
      </c>
      <c r="R246" s="1223"/>
      <c r="S246" s="1225">
        <f t="shared" si="26"/>
        <v>0</v>
      </c>
      <c r="T246" s="1240" t="e">
        <f t="shared" si="27"/>
        <v>#DIV/0!</v>
      </c>
      <c r="U246" s="250" t="e">
        <f t="shared" si="28"/>
        <v>#DIV/0!</v>
      </c>
      <c r="V246" s="1400"/>
      <c r="W246" s="1232"/>
      <c r="X246" s="1233"/>
      <c r="Y246" s="1233"/>
      <c r="Z246" s="1233"/>
      <c r="AA246" s="1233"/>
      <c r="AB246" s="1235"/>
      <c r="AC246" s="1233"/>
      <c r="AD246" s="1235"/>
      <c r="AE246" s="1235"/>
      <c r="AF246" s="1235"/>
      <c r="AG246" s="1233"/>
      <c r="AH246" s="1233"/>
      <c r="AI246" s="1233"/>
      <c r="AJ246" s="1233"/>
      <c r="AK246" s="1233"/>
      <c r="AL246" s="1234">
        <f t="shared" si="32"/>
        <v>0</v>
      </c>
      <c r="AM246" s="1400"/>
      <c r="AN246" s="1237"/>
      <c r="AO246" s="1237"/>
      <c r="AP246" s="1237"/>
      <c r="AQ246" s="1237"/>
      <c r="AR246" s="1237"/>
      <c r="AS246" s="1237"/>
      <c r="AT246" s="1237"/>
      <c r="AU246" s="1237"/>
      <c r="AV246" s="1237"/>
      <c r="AW246" s="1237"/>
      <c r="AX246" s="1237"/>
      <c r="AY246" s="1237"/>
      <c r="AZ246" s="1237"/>
      <c r="BA246" s="1237"/>
      <c r="BB246" s="1237"/>
      <c r="BC246" s="1237"/>
      <c r="BD246" s="1237"/>
      <c r="BE246" s="1237"/>
      <c r="BF246" s="1237"/>
      <c r="BG246" s="1237"/>
      <c r="BH246" s="1237"/>
      <c r="BI246" s="1237"/>
      <c r="BJ246" s="1237"/>
      <c r="BK246" s="1237"/>
      <c r="BL246" s="1237"/>
      <c r="BM246" s="1237"/>
      <c r="BN246" s="1237"/>
      <c r="BO246" s="1237"/>
      <c r="BP246" s="1237"/>
      <c r="BQ246" s="1237"/>
      <c r="BR246" s="1237"/>
      <c r="BS246" s="1237"/>
      <c r="BT246" s="1237"/>
      <c r="BU246" s="1237"/>
      <c r="BV246" s="1237"/>
      <c r="BW246" s="1237"/>
      <c r="BX246" s="1237"/>
      <c r="BY246" s="1237"/>
      <c r="BZ246" s="1237"/>
      <c r="CA246" s="1237"/>
      <c r="CB246" s="1237"/>
      <c r="CC246" s="1237"/>
      <c r="CD246" s="1237"/>
      <c r="CE246" s="1237"/>
      <c r="CF246" s="1237"/>
      <c r="CG246" s="1237"/>
      <c r="CH246" s="1237"/>
      <c r="CI246" s="1237"/>
      <c r="CJ246" s="1239">
        <f t="shared" si="31"/>
        <v>0</v>
      </c>
    </row>
    <row r="247" spans="4:88">
      <c r="D247" s="1223"/>
      <c r="E247" s="1223"/>
      <c r="F247" s="1229"/>
      <c r="G247" s="1223"/>
      <c r="H247" s="1223"/>
      <c r="I247" s="1223"/>
      <c r="J247" s="1223"/>
      <c r="K247" s="1223"/>
      <c r="L247" s="1228" t="e">
        <f t="shared" si="29"/>
        <v>#DIV/0!</v>
      </c>
      <c r="M247" s="1223"/>
      <c r="N247" s="1223"/>
      <c r="O247" s="1244"/>
      <c r="P247" s="1223"/>
      <c r="Q247" s="1223">
        <f t="shared" si="30"/>
        <v>0</v>
      </c>
      <c r="R247" s="1223"/>
      <c r="S247" s="1225">
        <f t="shared" si="26"/>
        <v>0</v>
      </c>
      <c r="T247" s="1240" t="e">
        <f t="shared" si="27"/>
        <v>#DIV/0!</v>
      </c>
      <c r="U247" s="250" t="e">
        <f t="shared" si="28"/>
        <v>#DIV/0!</v>
      </c>
      <c r="V247" s="1400"/>
      <c r="W247" s="1232"/>
      <c r="X247" s="1233"/>
      <c r="Y247" s="1233"/>
      <c r="Z247" s="1233"/>
      <c r="AA247" s="1233"/>
      <c r="AB247" s="1235"/>
      <c r="AC247" s="1233"/>
      <c r="AD247" s="1235"/>
      <c r="AE247" s="1235"/>
      <c r="AF247" s="1235"/>
      <c r="AG247" s="1233"/>
      <c r="AH247" s="1233"/>
      <c r="AI247" s="1233"/>
      <c r="AJ247" s="1233"/>
      <c r="AK247" s="1233"/>
      <c r="AL247" s="1234">
        <f t="shared" si="32"/>
        <v>0</v>
      </c>
      <c r="AM247" s="1400"/>
      <c r="AN247" s="1237"/>
      <c r="AO247" s="1237"/>
      <c r="AP247" s="1237"/>
      <c r="AQ247" s="1237"/>
      <c r="AR247" s="1237"/>
      <c r="AS247" s="1237"/>
      <c r="AT247" s="1237"/>
      <c r="AU247" s="1237"/>
      <c r="AV247" s="1237"/>
      <c r="AW247" s="1237"/>
      <c r="AX247" s="1237"/>
      <c r="AY247" s="1237"/>
      <c r="AZ247" s="1237"/>
      <c r="BA247" s="1237"/>
      <c r="BB247" s="1237"/>
      <c r="BC247" s="1237"/>
      <c r="BD247" s="1237"/>
      <c r="BE247" s="1237"/>
      <c r="BF247" s="1237"/>
      <c r="BG247" s="1237"/>
      <c r="BH247" s="1237"/>
      <c r="BI247" s="1237"/>
      <c r="BJ247" s="1237"/>
      <c r="BK247" s="1237"/>
      <c r="BL247" s="1237"/>
      <c r="BM247" s="1237"/>
      <c r="BN247" s="1237"/>
      <c r="BO247" s="1237"/>
      <c r="BP247" s="1237"/>
      <c r="BQ247" s="1237"/>
      <c r="BR247" s="1237"/>
      <c r="BS247" s="1237"/>
      <c r="BT247" s="1237"/>
      <c r="BU247" s="1237"/>
      <c r="BV247" s="1237"/>
      <c r="BW247" s="1237"/>
      <c r="BX247" s="1237"/>
      <c r="BY247" s="1237"/>
      <c r="BZ247" s="1237"/>
      <c r="CA247" s="1237"/>
      <c r="CB247" s="1237"/>
      <c r="CC247" s="1237"/>
      <c r="CD247" s="1237"/>
      <c r="CE247" s="1237"/>
      <c r="CF247" s="1237"/>
      <c r="CG247" s="1237"/>
      <c r="CH247" s="1237"/>
      <c r="CI247" s="1237"/>
      <c r="CJ247" s="1239">
        <f t="shared" si="31"/>
        <v>0</v>
      </c>
    </row>
    <row r="248" spans="4:88">
      <c r="D248" s="1223"/>
      <c r="E248" s="1223"/>
      <c r="F248" s="1229"/>
      <c r="G248" s="1223"/>
      <c r="H248" s="1223"/>
      <c r="I248" s="1223"/>
      <c r="J248" s="1223"/>
      <c r="K248" s="1223"/>
      <c r="L248" s="1228" t="e">
        <f t="shared" si="29"/>
        <v>#DIV/0!</v>
      </c>
      <c r="M248" s="1223"/>
      <c r="N248" s="1223"/>
      <c r="O248" s="1244"/>
      <c r="P248" s="1223"/>
      <c r="Q248" s="1223">
        <f t="shared" si="30"/>
        <v>0</v>
      </c>
      <c r="R248" s="1223"/>
      <c r="S248" s="1225">
        <f t="shared" si="26"/>
        <v>0</v>
      </c>
      <c r="T248" s="1240" t="e">
        <f t="shared" si="27"/>
        <v>#DIV/0!</v>
      </c>
      <c r="U248" s="250" t="e">
        <f t="shared" si="28"/>
        <v>#DIV/0!</v>
      </c>
      <c r="V248" s="1400"/>
      <c r="W248" s="1232"/>
      <c r="X248" s="1233"/>
      <c r="Y248" s="1233"/>
      <c r="Z248" s="1233"/>
      <c r="AA248" s="1233"/>
      <c r="AB248" s="1235"/>
      <c r="AC248" s="1233"/>
      <c r="AD248" s="1235"/>
      <c r="AE248" s="1235"/>
      <c r="AF248" s="1235"/>
      <c r="AG248" s="1233"/>
      <c r="AH248" s="1233"/>
      <c r="AI248" s="1233"/>
      <c r="AJ248" s="1233"/>
      <c r="AK248" s="1233"/>
      <c r="AL248" s="1234">
        <f t="shared" si="32"/>
        <v>0</v>
      </c>
      <c r="AM248" s="1400"/>
      <c r="AN248" s="1237"/>
      <c r="AO248" s="1237"/>
      <c r="AP248" s="1237"/>
      <c r="AQ248" s="1237"/>
      <c r="AR248" s="1237"/>
      <c r="AS248" s="1237"/>
      <c r="AT248" s="1237"/>
      <c r="AU248" s="1237"/>
      <c r="AV248" s="1237"/>
      <c r="AW248" s="1237"/>
      <c r="AX248" s="1237"/>
      <c r="AY248" s="1237"/>
      <c r="AZ248" s="1237"/>
      <c r="BA248" s="1237"/>
      <c r="BB248" s="1237"/>
      <c r="BC248" s="1237"/>
      <c r="BD248" s="1237"/>
      <c r="BE248" s="1237"/>
      <c r="BF248" s="1237"/>
      <c r="BG248" s="1237"/>
      <c r="BH248" s="1237"/>
      <c r="BI248" s="1237"/>
      <c r="BJ248" s="1237"/>
      <c r="BK248" s="1237"/>
      <c r="BL248" s="1237"/>
      <c r="BM248" s="1237"/>
      <c r="BN248" s="1237"/>
      <c r="BO248" s="1237"/>
      <c r="BP248" s="1237"/>
      <c r="BQ248" s="1237"/>
      <c r="BR248" s="1237"/>
      <c r="BS248" s="1237"/>
      <c r="BT248" s="1237"/>
      <c r="BU248" s="1237"/>
      <c r="BV248" s="1237"/>
      <c r="BW248" s="1237"/>
      <c r="BX248" s="1237"/>
      <c r="BY248" s="1237"/>
      <c r="BZ248" s="1237"/>
      <c r="CA248" s="1237"/>
      <c r="CB248" s="1237"/>
      <c r="CC248" s="1237"/>
      <c r="CD248" s="1237"/>
      <c r="CE248" s="1237"/>
      <c r="CF248" s="1237"/>
      <c r="CG248" s="1237"/>
      <c r="CH248" s="1237"/>
      <c r="CI248" s="1237"/>
      <c r="CJ248" s="1239">
        <f t="shared" si="31"/>
        <v>0</v>
      </c>
    </row>
    <row r="249" spans="4:88">
      <c r="D249" s="1223"/>
      <c r="E249" s="1223"/>
      <c r="F249" s="1229"/>
      <c r="G249" s="1223"/>
      <c r="H249" s="1223"/>
      <c r="I249" s="1223"/>
      <c r="J249" s="1223"/>
      <c r="K249" s="1223"/>
      <c r="L249" s="1228" t="e">
        <f t="shared" si="29"/>
        <v>#DIV/0!</v>
      </c>
      <c r="M249" s="1223"/>
      <c r="N249" s="1223"/>
      <c r="O249" s="1244"/>
      <c r="P249" s="1223"/>
      <c r="Q249" s="1223">
        <f t="shared" si="30"/>
        <v>0</v>
      </c>
      <c r="R249" s="1223"/>
      <c r="S249" s="1225">
        <f t="shared" si="26"/>
        <v>0</v>
      </c>
      <c r="T249" s="1240" t="e">
        <f t="shared" si="27"/>
        <v>#DIV/0!</v>
      </c>
      <c r="U249" s="250" t="e">
        <f t="shared" si="28"/>
        <v>#DIV/0!</v>
      </c>
      <c r="V249" s="1400"/>
      <c r="W249" s="1232"/>
      <c r="X249" s="1233"/>
      <c r="Y249" s="1233"/>
      <c r="Z249" s="1233"/>
      <c r="AA249" s="1233"/>
      <c r="AB249" s="1235"/>
      <c r="AC249" s="1233"/>
      <c r="AD249" s="1235"/>
      <c r="AE249" s="1235"/>
      <c r="AF249" s="1235"/>
      <c r="AG249" s="1233"/>
      <c r="AH249" s="1233"/>
      <c r="AI249" s="1233"/>
      <c r="AJ249" s="1233"/>
      <c r="AK249" s="1233"/>
      <c r="AL249" s="1234">
        <f t="shared" si="32"/>
        <v>0</v>
      </c>
      <c r="AM249" s="1400"/>
      <c r="AN249" s="1237"/>
      <c r="AO249" s="1237"/>
      <c r="AP249" s="1237"/>
      <c r="AQ249" s="1237"/>
      <c r="AR249" s="1237"/>
      <c r="AS249" s="1237"/>
      <c r="AT249" s="1237"/>
      <c r="AU249" s="1237"/>
      <c r="AV249" s="1237"/>
      <c r="AW249" s="1237"/>
      <c r="AX249" s="1237"/>
      <c r="AY249" s="1237"/>
      <c r="AZ249" s="1237"/>
      <c r="BA249" s="1237"/>
      <c r="BB249" s="1237"/>
      <c r="BC249" s="1237"/>
      <c r="BD249" s="1237"/>
      <c r="BE249" s="1237"/>
      <c r="BF249" s="1237"/>
      <c r="BG249" s="1237"/>
      <c r="BH249" s="1237"/>
      <c r="BI249" s="1237"/>
      <c r="BJ249" s="1237"/>
      <c r="BK249" s="1237"/>
      <c r="BL249" s="1237"/>
      <c r="BM249" s="1237"/>
      <c r="BN249" s="1237"/>
      <c r="BO249" s="1237"/>
      <c r="BP249" s="1237"/>
      <c r="BQ249" s="1237"/>
      <c r="BR249" s="1237"/>
      <c r="BS249" s="1237"/>
      <c r="BT249" s="1237"/>
      <c r="BU249" s="1237"/>
      <c r="BV249" s="1237"/>
      <c r="BW249" s="1237"/>
      <c r="BX249" s="1237"/>
      <c r="BY249" s="1237"/>
      <c r="BZ249" s="1237"/>
      <c r="CA249" s="1237"/>
      <c r="CB249" s="1237"/>
      <c r="CC249" s="1237"/>
      <c r="CD249" s="1237"/>
      <c r="CE249" s="1237"/>
      <c r="CF249" s="1237"/>
      <c r="CG249" s="1237"/>
      <c r="CH249" s="1237"/>
      <c r="CI249" s="1237"/>
      <c r="CJ249" s="1239">
        <f t="shared" si="31"/>
        <v>0</v>
      </c>
    </row>
    <row r="250" spans="4:88">
      <c r="D250" s="1223"/>
      <c r="E250" s="1223"/>
      <c r="F250" s="1229"/>
      <c r="G250" s="1223"/>
      <c r="H250" s="1223"/>
      <c r="I250" s="1223"/>
      <c r="J250" s="1223"/>
      <c r="K250" s="1223"/>
      <c r="L250" s="1228" t="e">
        <f t="shared" si="29"/>
        <v>#DIV/0!</v>
      </c>
      <c r="M250" s="1223"/>
      <c r="N250" s="1223"/>
      <c r="O250" s="1244"/>
      <c r="P250" s="1223"/>
      <c r="Q250" s="1223">
        <f t="shared" si="30"/>
        <v>0</v>
      </c>
      <c r="R250" s="1223"/>
      <c r="S250" s="1225">
        <f t="shared" si="26"/>
        <v>0</v>
      </c>
      <c r="T250" s="1240" t="e">
        <f t="shared" si="27"/>
        <v>#DIV/0!</v>
      </c>
      <c r="U250" s="250" t="e">
        <f t="shared" si="28"/>
        <v>#DIV/0!</v>
      </c>
      <c r="V250" s="1400"/>
      <c r="W250" s="1232"/>
      <c r="X250" s="1233"/>
      <c r="Y250" s="1233"/>
      <c r="Z250" s="1233"/>
      <c r="AA250" s="1233"/>
      <c r="AB250" s="1235"/>
      <c r="AC250" s="1233"/>
      <c r="AD250" s="1235"/>
      <c r="AE250" s="1235"/>
      <c r="AF250" s="1235"/>
      <c r="AG250" s="1233"/>
      <c r="AH250" s="1233"/>
      <c r="AI250" s="1233"/>
      <c r="AJ250" s="1233"/>
      <c r="AK250" s="1233"/>
      <c r="AL250" s="1234">
        <f t="shared" si="32"/>
        <v>0</v>
      </c>
      <c r="AM250" s="1400"/>
      <c r="AN250" s="1237"/>
      <c r="AO250" s="1237"/>
      <c r="AP250" s="1237"/>
      <c r="AQ250" s="1237"/>
      <c r="AR250" s="1237"/>
      <c r="AS250" s="1237"/>
      <c r="AT250" s="1237"/>
      <c r="AU250" s="1237"/>
      <c r="AV250" s="1237"/>
      <c r="AW250" s="1237"/>
      <c r="AX250" s="1237"/>
      <c r="AY250" s="1237"/>
      <c r="AZ250" s="1237"/>
      <c r="BA250" s="1237"/>
      <c r="BB250" s="1237"/>
      <c r="BC250" s="1237"/>
      <c r="BD250" s="1237"/>
      <c r="BE250" s="1237"/>
      <c r="BF250" s="1237"/>
      <c r="BG250" s="1237"/>
      <c r="BH250" s="1237"/>
      <c r="BI250" s="1237"/>
      <c r="BJ250" s="1237"/>
      <c r="BK250" s="1237"/>
      <c r="BL250" s="1237"/>
      <c r="BM250" s="1237"/>
      <c r="BN250" s="1237"/>
      <c r="BO250" s="1237"/>
      <c r="BP250" s="1237"/>
      <c r="BQ250" s="1237"/>
      <c r="BR250" s="1237"/>
      <c r="BS250" s="1237"/>
      <c r="BT250" s="1237"/>
      <c r="BU250" s="1237"/>
      <c r="BV250" s="1237"/>
      <c r="BW250" s="1237"/>
      <c r="BX250" s="1237"/>
      <c r="BY250" s="1237"/>
      <c r="BZ250" s="1237"/>
      <c r="CA250" s="1237"/>
      <c r="CB250" s="1237"/>
      <c r="CC250" s="1237"/>
      <c r="CD250" s="1237"/>
      <c r="CE250" s="1237"/>
      <c r="CF250" s="1237"/>
      <c r="CG250" s="1237"/>
      <c r="CH250" s="1237"/>
      <c r="CI250" s="1237"/>
      <c r="CJ250" s="1239">
        <f t="shared" si="31"/>
        <v>0</v>
      </c>
    </row>
    <row r="251" spans="4:88">
      <c r="D251" s="1223"/>
      <c r="E251" s="1223"/>
      <c r="F251" s="1229"/>
      <c r="G251" s="1223"/>
      <c r="H251" s="1223"/>
      <c r="I251" s="1223"/>
      <c r="J251" s="1223"/>
      <c r="K251" s="1223"/>
      <c r="L251" s="1228" t="e">
        <f t="shared" si="29"/>
        <v>#DIV/0!</v>
      </c>
      <c r="M251" s="1223"/>
      <c r="N251" s="1223"/>
      <c r="O251" s="1244"/>
      <c r="P251" s="1223"/>
      <c r="Q251" s="1223">
        <f t="shared" si="30"/>
        <v>0</v>
      </c>
      <c r="R251" s="1223"/>
      <c r="S251" s="1225">
        <f t="shared" si="26"/>
        <v>0</v>
      </c>
      <c r="T251" s="1240" t="e">
        <f t="shared" si="27"/>
        <v>#DIV/0!</v>
      </c>
      <c r="U251" s="250" t="e">
        <f t="shared" si="28"/>
        <v>#DIV/0!</v>
      </c>
      <c r="V251" s="1400"/>
      <c r="W251" s="1232"/>
      <c r="X251" s="1233"/>
      <c r="Y251" s="1233"/>
      <c r="Z251" s="1233"/>
      <c r="AA251" s="1233"/>
      <c r="AB251" s="1235"/>
      <c r="AC251" s="1233"/>
      <c r="AD251" s="1235"/>
      <c r="AE251" s="1235"/>
      <c r="AF251" s="1235"/>
      <c r="AG251" s="1233"/>
      <c r="AH251" s="1233"/>
      <c r="AI251" s="1233"/>
      <c r="AJ251" s="1233"/>
      <c r="AK251" s="1233"/>
      <c r="AL251" s="1234">
        <f t="shared" si="32"/>
        <v>0</v>
      </c>
      <c r="AM251" s="1400"/>
      <c r="AN251" s="1237"/>
      <c r="AO251" s="1237"/>
      <c r="AP251" s="1237"/>
      <c r="AQ251" s="1237"/>
      <c r="AR251" s="1237"/>
      <c r="AS251" s="1237"/>
      <c r="AT251" s="1237"/>
      <c r="AU251" s="1237"/>
      <c r="AV251" s="1237"/>
      <c r="AW251" s="1237"/>
      <c r="AX251" s="1237"/>
      <c r="AY251" s="1237"/>
      <c r="AZ251" s="1237"/>
      <c r="BA251" s="1237"/>
      <c r="BB251" s="1237"/>
      <c r="BC251" s="1237"/>
      <c r="BD251" s="1237"/>
      <c r="BE251" s="1237"/>
      <c r="BF251" s="1237"/>
      <c r="BG251" s="1237"/>
      <c r="BH251" s="1237"/>
      <c r="BI251" s="1237"/>
      <c r="BJ251" s="1237"/>
      <c r="BK251" s="1237"/>
      <c r="BL251" s="1237"/>
      <c r="BM251" s="1237"/>
      <c r="BN251" s="1237"/>
      <c r="BO251" s="1237"/>
      <c r="BP251" s="1237"/>
      <c r="BQ251" s="1237"/>
      <c r="BR251" s="1237"/>
      <c r="BS251" s="1237"/>
      <c r="BT251" s="1237"/>
      <c r="BU251" s="1237"/>
      <c r="BV251" s="1237"/>
      <c r="BW251" s="1237"/>
      <c r="BX251" s="1237"/>
      <c r="BY251" s="1237"/>
      <c r="BZ251" s="1237"/>
      <c r="CA251" s="1237"/>
      <c r="CB251" s="1237"/>
      <c r="CC251" s="1237"/>
      <c r="CD251" s="1237"/>
      <c r="CE251" s="1237"/>
      <c r="CF251" s="1237"/>
      <c r="CG251" s="1237"/>
      <c r="CH251" s="1237"/>
      <c r="CI251" s="1237"/>
      <c r="CJ251" s="1239">
        <f t="shared" si="31"/>
        <v>0</v>
      </c>
    </row>
    <row r="252" spans="4:88">
      <c r="D252" s="1223"/>
      <c r="E252" s="1223"/>
      <c r="F252" s="1229"/>
      <c r="G252" s="1223"/>
      <c r="H252" s="1223"/>
      <c r="I252" s="1223"/>
      <c r="J252" s="1223"/>
      <c r="K252" s="1223"/>
      <c r="L252" s="1228" t="e">
        <f t="shared" si="29"/>
        <v>#DIV/0!</v>
      </c>
      <c r="M252" s="1223"/>
      <c r="N252" s="1223"/>
      <c r="O252" s="1244"/>
      <c r="P252" s="1223"/>
      <c r="Q252" s="1223">
        <f t="shared" si="30"/>
        <v>0</v>
      </c>
      <c r="R252" s="1223"/>
      <c r="S252" s="1225">
        <f t="shared" si="26"/>
        <v>0</v>
      </c>
      <c r="T252" s="1240" t="e">
        <f t="shared" si="27"/>
        <v>#DIV/0!</v>
      </c>
      <c r="U252" s="250" t="e">
        <f t="shared" si="28"/>
        <v>#DIV/0!</v>
      </c>
      <c r="V252" s="1400"/>
      <c r="W252" s="1232"/>
      <c r="X252" s="1233"/>
      <c r="Y252" s="1233"/>
      <c r="Z252" s="1233"/>
      <c r="AA252" s="1233"/>
      <c r="AB252" s="1235"/>
      <c r="AC252" s="1233"/>
      <c r="AD252" s="1235"/>
      <c r="AE252" s="1235"/>
      <c r="AF252" s="1235"/>
      <c r="AG252" s="1233"/>
      <c r="AH252" s="1233"/>
      <c r="AI252" s="1233"/>
      <c r="AJ252" s="1233"/>
      <c r="AK252" s="1233"/>
      <c r="AL252" s="1234">
        <f t="shared" si="32"/>
        <v>0</v>
      </c>
      <c r="AM252" s="1400"/>
      <c r="AN252" s="1237"/>
      <c r="AO252" s="1237"/>
      <c r="AP252" s="1237"/>
      <c r="AQ252" s="1237"/>
      <c r="AR252" s="1237"/>
      <c r="AS252" s="1237"/>
      <c r="AT252" s="1237"/>
      <c r="AU252" s="1237"/>
      <c r="AV252" s="1237"/>
      <c r="AW252" s="1237"/>
      <c r="AX252" s="1237"/>
      <c r="AY252" s="1237"/>
      <c r="AZ252" s="1237"/>
      <c r="BA252" s="1237"/>
      <c r="BB252" s="1237"/>
      <c r="BC252" s="1237"/>
      <c r="BD252" s="1237"/>
      <c r="BE252" s="1237"/>
      <c r="BF252" s="1237"/>
      <c r="BG252" s="1237"/>
      <c r="BH252" s="1237"/>
      <c r="BI252" s="1237"/>
      <c r="BJ252" s="1237"/>
      <c r="BK252" s="1237"/>
      <c r="BL252" s="1237"/>
      <c r="BM252" s="1237"/>
      <c r="BN252" s="1237"/>
      <c r="BO252" s="1237"/>
      <c r="BP252" s="1237"/>
      <c r="BQ252" s="1237"/>
      <c r="BR252" s="1237"/>
      <c r="BS252" s="1237"/>
      <c r="BT252" s="1237"/>
      <c r="BU252" s="1237"/>
      <c r="BV252" s="1237"/>
      <c r="BW252" s="1237"/>
      <c r="BX252" s="1237"/>
      <c r="BY252" s="1237"/>
      <c r="BZ252" s="1237"/>
      <c r="CA252" s="1237"/>
      <c r="CB252" s="1237"/>
      <c r="CC252" s="1237"/>
      <c r="CD252" s="1237"/>
      <c r="CE252" s="1237"/>
      <c r="CF252" s="1237"/>
      <c r="CG252" s="1237"/>
      <c r="CH252" s="1237"/>
      <c r="CI252" s="1237"/>
      <c r="CJ252" s="1239">
        <f t="shared" si="31"/>
        <v>0</v>
      </c>
    </row>
    <row r="253" spans="4:88">
      <c r="D253" s="1223"/>
      <c r="E253" s="1223"/>
      <c r="F253" s="1229"/>
      <c r="G253" s="1223"/>
      <c r="H253" s="1223"/>
      <c r="I253" s="1223"/>
      <c r="J253" s="1223"/>
      <c r="K253" s="1223"/>
      <c r="L253" s="1228" t="e">
        <f t="shared" si="29"/>
        <v>#DIV/0!</v>
      </c>
      <c r="M253" s="1223"/>
      <c r="N253" s="1223"/>
      <c r="O253" s="1244"/>
      <c r="P253" s="1223"/>
      <c r="Q253" s="1223">
        <f t="shared" si="30"/>
        <v>0</v>
      </c>
      <c r="R253" s="1223"/>
      <c r="S253" s="1225">
        <f t="shared" si="26"/>
        <v>0</v>
      </c>
      <c r="T253" s="1240" t="e">
        <f t="shared" si="27"/>
        <v>#DIV/0!</v>
      </c>
      <c r="U253" s="250" t="e">
        <f t="shared" si="28"/>
        <v>#DIV/0!</v>
      </c>
      <c r="V253" s="1400"/>
      <c r="W253" s="1232"/>
      <c r="X253" s="1233"/>
      <c r="Y253" s="1233"/>
      <c r="Z253" s="1233"/>
      <c r="AA253" s="1233"/>
      <c r="AB253" s="1235"/>
      <c r="AC253" s="1233"/>
      <c r="AD253" s="1235"/>
      <c r="AE253" s="1235"/>
      <c r="AF253" s="1235"/>
      <c r="AG253" s="1233"/>
      <c r="AH253" s="1233"/>
      <c r="AI253" s="1233"/>
      <c r="AJ253" s="1233"/>
      <c r="AK253" s="1233"/>
      <c r="AL253" s="1234">
        <f t="shared" si="32"/>
        <v>0</v>
      </c>
      <c r="AM253" s="1400"/>
      <c r="AN253" s="1237"/>
      <c r="AO253" s="1237"/>
      <c r="AP253" s="1237"/>
      <c r="AQ253" s="1237"/>
      <c r="AR253" s="1237"/>
      <c r="AS253" s="1237"/>
      <c r="AT253" s="1237"/>
      <c r="AU253" s="1237"/>
      <c r="AV253" s="1237"/>
      <c r="AW253" s="1237"/>
      <c r="AX253" s="1237"/>
      <c r="AY253" s="1237"/>
      <c r="AZ253" s="1237"/>
      <c r="BA253" s="1237"/>
      <c r="BB253" s="1237"/>
      <c r="BC253" s="1237"/>
      <c r="BD253" s="1237"/>
      <c r="BE253" s="1237"/>
      <c r="BF253" s="1237"/>
      <c r="BG253" s="1237"/>
      <c r="BH253" s="1237"/>
      <c r="BI253" s="1237"/>
      <c r="BJ253" s="1237"/>
      <c r="BK253" s="1237"/>
      <c r="BL253" s="1237"/>
      <c r="BM253" s="1237"/>
      <c r="BN253" s="1237"/>
      <c r="BO253" s="1237"/>
      <c r="BP253" s="1237"/>
      <c r="BQ253" s="1237"/>
      <c r="BR253" s="1237"/>
      <c r="BS253" s="1237"/>
      <c r="BT253" s="1237"/>
      <c r="BU253" s="1237"/>
      <c r="BV253" s="1237"/>
      <c r="BW253" s="1237"/>
      <c r="BX253" s="1237"/>
      <c r="BY253" s="1237"/>
      <c r="BZ253" s="1237"/>
      <c r="CA253" s="1237"/>
      <c r="CB253" s="1237"/>
      <c r="CC253" s="1237"/>
      <c r="CD253" s="1237"/>
      <c r="CE253" s="1237"/>
      <c r="CF253" s="1237"/>
      <c r="CG253" s="1237"/>
      <c r="CH253" s="1237"/>
      <c r="CI253" s="1237"/>
      <c r="CJ253" s="1239">
        <f t="shared" si="31"/>
        <v>0</v>
      </c>
    </row>
    <row r="254" spans="4:88">
      <c r="D254" s="1223"/>
      <c r="E254" s="1223"/>
      <c r="F254" s="1229"/>
      <c r="G254" s="1223"/>
      <c r="H254" s="1223"/>
      <c r="I254" s="1223"/>
      <c r="J254" s="1223"/>
      <c r="K254" s="1223"/>
      <c r="L254" s="1228" t="e">
        <f t="shared" si="29"/>
        <v>#DIV/0!</v>
      </c>
      <c r="M254" s="1223"/>
      <c r="N254" s="1223"/>
      <c r="O254" s="1244"/>
      <c r="P254" s="1223"/>
      <c r="Q254" s="1223">
        <f t="shared" si="30"/>
        <v>0</v>
      </c>
      <c r="R254" s="1223"/>
      <c r="S254" s="1225">
        <f t="shared" si="26"/>
        <v>0</v>
      </c>
      <c r="T254" s="1240" t="e">
        <f t="shared" si="27"/>
        <v>#DIV/0!</v>
      </c>
      <c r="U254" s="250" t="e">
        <f t="shared" si="28"/>
        <v>#DIV/0!</v>
      </c>
      <c r="V254" s="1400"/>
      <c r="W254" s="1232"/>
      <c r="X254" s="1233"/>
      <c r="Y254" s="1233"/>
      <c r="Z254" s="1233"/>
      <c r="AA254" s="1233"/>
      <c r="AB254" s="1235"/>
      <c r="AC254" s="1233"/>
      <c r="AD254" s="1235"/>
      <c r="AE254" s="1235"/>
      <c r="AF254" s="1235"/>
      <c r="AG254" s="1233"/>
      <c r="AH254" s="1233"/>
      <c r="AI254" s="1233"/>
      <c r="AJ254" s="1233"/>
      <c r="AK254" s="1233"/>
      <c r="AL254" s="1234">
        <f t="shared" si="32"/>
        <v>0</v>
      </c>
      <c r="AM254" s="1400"/>
      <c r="AN254" s="1237"/>
      <c r="AO254" s="1237"/>
      <c r="AP254" s="1237"/>
      <c r="AQ254" s="1237"/>
      <c r="AR254" s="1237"/>
      <c r="AS254" s="1237"/>
      <c r="AT254" s="1237"/>
      <c r="AU254" s="1237"/>
      <c r="AV254" s="1237"/>
      <c r="AW254" s="1237"/>
      <c r="AX254" s="1237"/>
      <c r="AY254" s="1237"/>
      <c r="AZ254" s="1237"/>
      <c r="BA254" s="1237"/>
      <c r="BB254" s="1237"/>
      <c r="BC254" s="1237"/>
      <c r="BD254" s="1237"/>
      <c r="BE254" s="1237"/>
      <c r="BF254" s="1237"/>
      <c r="BG254" s="1237"/>
      <c r="BH254" s="1237"/>
      <c r="BI254" s="1237"/>
      <c r="BJ254" s="1237"/>
      <c r="BK254" s="1237"/>
      <c r="BL254" s="1237"/>
      <c r="BM254" s="1237"/>
      <c r="BN254" s="1237"/>
      <c r="BO254" s="1237"/>
      <c r="BP254" s="1237"/>
      <c r="BQ254" s="1237"/>
      <c r="BR254" s="1237"/>
      <c r="BS254" s="1237"/>
      <c r="BT254" s="1237"/>
      <c r="BU254" s="1237"/>
      <c r="BV254" s="1237"/>
      <c r="BW254" s="1237"/>
      <c r="BX254" s="1237"/>
      <c r="BY254" s="1237"/>
      <c r="BZ254" s="1237"/>
      <c r="CA254" s="1237"/>
      <c r="CB254" s="1237"/>
      <c r="CC254" s="1237"/>
      <c r="CD254" s="1237"/>
      <c r="CE254" s="1237"/>
      <c r="CF254" s="1237"/>
      <c r="CG254" s="1237"/>
      <c r="CH254" s="1237"/>
      <c r="CI254" s="1237"/>
      <c r="CJ254" s="1239">
        <f t="shared" si="31"/>
        <v>0</v>
      </c>
    </row>
    <row r="255" spans="4:88">
      <c r="D255" s="1223"/>
      <c r="E255" s="1223"/>
      <c r="F255" s="1229"/>
      <c r="G255" s="1223"/>
      <c r="H255" s="1223"/>
      <c r="I255" s="1223"/>
      <c r="J255" s="1223"/>
      <c r="K255" s="1223"/>
      <c r="L255" s="1228" t="e">
        <f t="shared" si="29"/>
        <v>#DIV/0!</v>
      </c>
      <c r="M255" s="1223"/>
      <c r="N255" s="1223"/>
      <c r="O255" s="1244"/>
      <c r="P255" s="1223"/>
      <c r="Q255" s="1223">
        <f t="shared" si="30"/>
        <v>0</v>
      </c>
      <c r="R255" s="1223"/>
      <c r="S255" s="1225">
        <f t="shared" si="26"/>
        <v>0</v>
      </c>
      <c r="T255" s="1240" t="e">
        <f t="shared" si="27"/>
        <v>#DIV/0!</v>
      </c>
      <c r="U255" s="250" t="e">
        <f t="shared" si="28"/>
        <v>#DIV/0!</v>
      </c>
      <c r="V255" s="1400"/>
      <c r="W255" s="1232"/>
      <c r="X255" s="1233"/>
      <c r="Y255" s="1233"/>
      <c r="Z255" s="1233"/>
      <c r="AA255" s="1233"/>
      <c r="AB255" s="1235"/>
      <c r="AC255" s="1233"/>
      <c r="AD255" s="1235"/>
      <c r="AE255" s="1235"/>
      <c r="AF255" s="1235"/>
      <c r="AG255" s="1233"/>
      <c r="AH255" s="1233"/>
      <c r="AI255" s="1233"/>
      <c r="AJ255" s="1233"/>
      <c r="AK255" s="1233"/>
      <c r="AL255" s="1234">
        <f t="shared" si="32"/>
        <v>0</v>
      </c>
      <c r="AM255" s="1400"/>
      <c r="AN255" s="1237"/>
      <c r="AO255" s="1237"/>
      <c r="AP255" s="1237"/>
      <c r="AQ255" s="1237"/>
      <c r="AR255" s="1237"/>
      <c r="AS255" s="1237"/>
      <c r="AT255" s="1237"/>
      <c r="AU255" s="1237"/>
      <c r="AV255" s="1237"/>
      <c r="AW255" s="1237"/>
      <c r="AX255" s="1237"/>
      <c r="AY255" s="1237"/>
      <c r="AZ255" s="1237"/>
      <c r="BA255" s="1237"/>
      <c r="BB255" s="1237"/>
      <c r="BC255" s="1237"/>
      <c r="BD255" s="1237"/>
      <c r="BE255" s="1237"/>
      <c r="BF255" s="1237"/>
      <c r="BG255" s="1237"/>
      <c r="BH255" s="1237"/>
      <c r="BI255" s="1237"/>
      <c r="BJ255" s="1237"/>
      <c r="BK255" s="1237"/>
      <c r="BL255" s="1237"/>
      <c r="BM255" s="1237"/>
      <c r="BN255" s="1237"/>
      <c r="BO255" s="1237"/>
      <c r="BP255" s="1237"/>
      <c r="BQ255" s="1237"/>
      <c r="BR255" s="1237"/>
      <c r="BS255" s="1237"/>
      <c r="BT255" s="1237"/>
      <c r="BU255" s="1237"/>
      <c r="BV255" s="1237"/>
      <c r="BW255" s="1237"/>
      <c r="BX255" s="1237"/>
      <c r="BY255" s="1237"/>
      <c r="BZ255" s="1237"/>
      <c r="CA255" s="1237"/>
      <c r="CB255" s="1237"/>
      <c r="CC255" s="1237"/>
      <c r="CD255" s="1237"/>
      <c r="CE255" s="1237"/>
      <c r="CF255" s="1237"/>
      <c r="CG255" s="1237"/>
      <c r="CH255" s="1237"/>
      <c r="CI255" s="1237"/>
      <c r="CJ255" s="1239">
        <f t="shared" si="31"/>
        <v>0</v>
      </c>
    </row>
    <row r="256" spans="4:88">
      <c r="D256" s="1223"/>
      <c r="E256" s="1223"/>
      <c r="F256" s="1229"/>
      <c r="G256" s="1223"/>
      <c r="H256" s="1223"/>
      <c r="I256" s="1223"/>
      <c r="J256" s="1223"/>
      <c r="K256" s="1223"/>
      <c r="L256" s="1228" t="e">
        <f t="shared" si="29"/>
        <v>#DIV/0!</v>
      </c>
      <c r="M256" s="1223"/>
      <c r="N256" s="1223"/>
      <c r="O256" s="1244"/>
      <c r="P256" s="1223"/>
      <c r="Q256" s="1223">
        <f t="shared" si="30"/>
        <v>0</v>
      </c>
      <c r="R256" s="1223"/>
      <c r="S256" s="1225">
        <f t="shared" si="26"/>
        <v>0</v>
      </c>
      <c r="T256" s="1240" t="e">
        <f t="shared" si="27"/>
        <v>#DIV/0!</v>
      </c>
      <c r="U256" s="250" t="e">
        <f t="shared" si="28"/>
        <v>#DIV/0!</v>
      </c>
      <c r="V256" s="1400"/>
      <c r="W256" s="1232"/>
      <c r="X256" s="1233"/>
      <c r="Y256" s="1233"/>
      <c r="Z256" s="1233"/>
      <c r="AA256" s="1233"/>
      <c r="AB256" s="1235"/>
      <c r="AC256" s="1233"/>
      <c r="AD256" s="1235"/>
      <c r="AE256" s="1235"/>
      <c r="AF256" s="1235"/>
      <c r="AG256" s="1233"/>
      <c r="AH256" s="1233"/>
      <c r="AI256" s="1233"/>
      <c r="AJ256" s="1233"/>
      <c r="AK256" s="1233"/>
      <c r="AL256" s="1234">
        <f t="shared" si="32"/>
        <v>0</v>
      </c>
      <c r="AM256" s="1400"/>
      <c r="AN256" s="1237"/>
      <c r="AO256" s="1237"/>
      <c r="AP256" s="1237"/>
      <c r="AQ256" s="1237"/>
      <c r="AR256" s="1237"/>
      <c r="AS256" s="1237"/>
      <c r="AT256" s="1237"/>
      <c r="AU256" s="1237"/>
      <c r="AV256" s="1237"/>
      <c r="AW256" s="1237"/>
      <c r="AX256" s="1237"/>
      <c r="AY256" s="1237"/>
      <c r="AZ256" s="1237"/>
      <c r="BA256" s="1237"/>
      <c r="BB256" s="1237"/>
      <c r="BC256" s="1237"/>
      <c r="BD256" s="1237"/>
      <c r="BE256" s="1237"/>
      <c r="BF256" s="1237"/>
      <c r="BG256" s="1237"/>
      <c r="BH256" s="1237"/>
      <c r="BI256" s="1237"/>
      <c r="BJ256" s="1237"/>
      <c r="BK256" s="1237"/>
      <c r="BL256" s="1237"/>
      <c r="BM256" s="1237"/>
      <c r="BN256" s="1237"/>
      <c r="BO256" s="1237"/>
      <c r="BP256" s="1237"/>
      <c r="BQ256" s="1237"/>
      <c r="BR256" s="1237"/>
      <c r="BS256" s="1237"/>
      <c r="BT256" s="1237"/>
      <c r="BU256" s="1237"/>
      <c r="BV256" s="1237"/>
      <c r="BW256" s="1237"/>
      <c r="BX256" s="1237"/>
      <c r="BY256" s="1237"/>
      <c r="BZ256" s="1237"/>
      <c r="CA256" s="1237"/>
      <c r="CB256" s="1237"/>
      <c r="CC256" s="1237"/>
      <c r="CD256" s="1237"/>
      <c r="CE256" s="1237"/>
      <c r="CF256" s="1237"/>
      <c r="CG256" s="1237"/>
      <c r="CH256" s="1237"/>
      <c r="CI256" s="1237"/>
      <c r="CJ256" s="1239">
        <f t="shared" si="31"/>
        <v>0</v>
      </c>
    </row>
    <row r="257" spans="4:88">
      <c r="D257" s="1223"/>
      <c r="E257" s="1223"/>
      <c r="F257" s="1229"/>
      <c r="G257" s="1223"/>
      <c r="H257" s="1223"/>
      <c r="I257" s="1223"/>
      <c r="J257" s="1223"/>
      <c r="K257" s="1223"/>
      <c r="L257" s="1228" t="e">
        <f t="shared" si="29"/>
        <v>#DIV/0!</v>
      </c>
      <c r="M257" s="1223"/>
      <c r="N257" s="1223"/>
      <c r="O257" s="1244"/>
      <c r="P257" s="1223"/>
      <c r="Q257" s="1223">
        <f t="shared" si="30"/>
        <v>0</v>
      </c>
      <c r="R257" s="1223"/>
      <c r="S257" s="1225">
        <f t="shared" si="26"/>
        <v>0</v>
      </c>
      <c r="T257" s="1240" t="e">
        <f t="shared" si="27"/>
        <v>#DIV/0!</v>
      </c>
      <c r="U257" s="250" t="e">
        <f t="shared" si="28"/>
        <v>#DIV/0!</v>
      </c>
      <c r="V257" s="1400"/>
      <c r="W257" s="1232"/>
      <c r="X257" s="1233"/>
      <c r="Y257" s="1233"/>
      <c r="Z257" s="1233"/>
      <c r="AA257" s="1233"/>
      <c r="AB257" s="1235"/>
      <c r="AC257" s="1233"/>
      <c r="AD257" s="1235"/>
      <c r="AE257" s="1235"/>
      <c r="AF257" s="1235"/>
      <c r="AG257" s="1233"/>
      <c r="AH257" s="1233"/>
      <c r="AI257" s="1233"/>
      <c r="AJ257" s="1233"/>
      <c r="AK257" s="1233"/>
      <c r="AL257" s="1234">
        <f t="shared" si="32"/>
        <v>0</v>
      </c>
      <c r="AM257" s="1400"/>
      <c r="AN257" s="1237"/>
      <c r="AO257" s="1237"/>
      <c r="AP257" s="1237"/>
      <c r="AQ257" s="1237"/>
      <c r="AR257" s="1237"/>
      <c r="AS257" s="1237"/>
      <c r="AT257" s="1237"/>
      <c r="AU257" s="1237"/>
      <c r="AV257" s="1237"/>
      <c r="AW257" s="1237"/>
      <c r="AX257" s="1237"/>
      <c r="AY257" s="1237"/>
      <c r="AZ257" s="1237"/>
      <c r="BA257" s="1237"/>
      <c r="BB257" s="1237"/>
      <c r="BC257" s="1237"/>
      <c r="BD257" s="1237"/>
      <c r="BE257" s="1237"/>
      <c r="BF257" s="1237"/>
      <c r="BG257" s="1237"/>
      <c r="BH257" s="1237"/>
      <c r="BI257" s="1237"/>
      <c r="BJ257" s="1237"/>
      <c r="BK257" s="1237"/>
      <c r="BL257" s="1237"/>
      <c r="BM257" s="1237"/>
      <c r="BN257" s="1237"/>
      <c r="BO257" s="1237"/>
      <c r="BP257" s="1237"/>
      <c r="BQ257" s="1237"/>
      <c r="BR257" s="1237"/>
      <c r="BS257" s="1237"/>
      <c r="BT257" s="1237"/>
      <c r="BU257" s="1237"/>
      <c r="BV257" s="1237"/>
      <c r="BW257" s="1237"/>
      <c r="BX257" s="1237"/>
      <c r="BY257" s="1237"/>
      <c r="BZ257" s="1237"/>
      <c r="CA257" s="1237"/>
      <c r="CB257" s="1237"/>
      <c r="CC257" s="1237"/>
      <c r="CD257" s="1237"/>
      <c r="CE257" s="1237"/>
      <c r="CF257" s="1237"/>
      <c r="CG257" s="1237"/>
      <c r="CH257" s="1237"/>
      <c r="CI257" s="1237"/>
      <c r="CJ257" s="1239">
        <f t="shared" si="31"/>
        <v>0</v>
      </c>
    </row>
    <row r="258" spans="4:88">
      <c r="D258" s="1223"/>
      <c r="E258" s="1223"/>
      <c r="F258" s="1229"/>
      <c r="G258" s="1223"/>
      <c r="H258" s="1223"/>
      <c r="I258" s="1223"/>
      <c r="J258" s="1223"/>
      <c r="K258" s="1223"/>
      <c r="L258" s="1228" t="e">
        <f t="shared" si="29"/>
        <v>#DIV/0!</v>
      </c>
      <c r="M258" s="1223"/>
      <c r="N258" s="1223"/>
      <c r="O258" s="1244"/>
      <c r="P258" s="1223"/>
      <c r="Q258" s="1223">
        <f t="shared" si="30"/>
        <v>0</v>
      </c>
      <c r="R258" s="1223"/>
      <c r="S258" s="1225">
        <f t="shared" si="26"/>
        <v>0</v>
      </c>
      <c r="T258" s="1240" t="e">
        <f t="shared" si="27"/>
        <v>#DIV/0!</v>
      </c>
      <c r="U258" s="250" t="e">
        <f t="shared" si="28"/>
        <v>#DIV/0!</v>
      </c>
      <c r="V258" s="1400"/>
      <c r="W258" s="1232"/>
      <c r="X258" s="1233"/>
      <c r="Y258" s="1233"/>
      <c r="Z258" s="1233"/>
      <c r="AA258" s="1233"/>
      <c r="AB258" s="1235"/>
      <c r="AC258" s="1233"/>
      <c r="AD258" s="1235"/>
      <c r="AE258" s="1235"/>
      <c r="AF258" s="1235"/>
      <c r="AG258" s="1233"/>
      <c r="AH258" s="1233"/>
      <c r="AI258" s="1233"/>
      <c r="AJ258" s="1233"/>
      <c r="AK258" s="1233"/>
      <c r="AL258" s="1234">
        <f t="shared" si="32"/>
        <v>0</v>
      </c>
      <c r="AM258" s="1400"/>
      <c r="AN258" s="1237"/>
      <c r="AO258" s="1237"/>
      <c r="AP258" s="1237"/>
      <c r="AQ258" s="1237"/>
      <c r="AR258" s="1237"/>
      <c r="AS258" s="1237"/>
      <c r="AT258" s="1237"/>
      <c r="AU258" s="1237"/>
      <c r="AV258" s="1237"/>
      <c r="AW258" s="1237"/>
      <c r="AX258" s="1237"/>
      <c r="AY258" s="1237"/>
      <c r="AZ258" s="1237"/>
      <c r="BA258" s="1237"/>
      <c r="BB258" s="1237"/>
      <c r="BC258" s="1237"/>
      <c r="BD258" s="1237"/>
      <c r="BE258" s="1237"/>
      <c r="BF258" s="1237"/>
      <c r="BG258" s="1237"/>
      <c r="BH258" s="1237"/>
      <c r="BI258" s="1237"/>
      <c r="BJ258" s="1237"/>
      <c r="BK258" s="1237"/>
      <c r="BL258" s="1237"/>
      <c r="BM258" s="1237"/>
      <c r="BN258" s="1237"/>
      <c r="BO258" s="1237"/>
      <c r="BP258" s="1237"/>
      <c r="BQ258" s="1237"/>
      <c r="BR258" s="1237"/>
      <c r="BS258" s="1237"/>
      <c r="BT258" s="1237"/>
      <c r="BU258" s="1237"/>
      <c r="BV258" s="1237"/>
      <c r="BW258" s="1237"/>
      <c r="BX258" s="1237"/>
      <c r="BY258" s="1237"/>
      <c r="BZ258" s="1237"/>
      <c r="CA258" s="1237"/>
      <c r="CB258" s="1237"/>
      <c r="CC258" s="1237"/>
      <c r="CD258" s="1237"/>
      <c r="CE258" s="1237"/>
      <c r="CF258" s="1237"/>
      <c r="CG258" s="1237"/>
      <c r="CH258" s="1237"/>
      <c r="CI258" s="1237"/>
      <c r="CJ258" s="1239">
        <f t="shared" si="31"/>
        <v>0</v>
      </c>
    </row>
    <row r="259" spans="4:88">
      <c r="D259" s="1223"/>
      <c r="E259" s="1223"/>
      <c r="F259" s="1229"/>
      <c r="G259" s="1223"/>
      <c r="H259" s="1223"/>
      <c r="I259" s="1223"/>
      <c r="J259" s="1223"/>
      <c r="K259" s="1223"/>
      <c r="L259" s="1228" t="e">
        <f t="shared" si="29"/>
        <v>#DIV/0!</v>
      </c>
      <c r="M259" s="1223"/>
      <c r="N259" s="1223"/>
      <c r="O259" s="1244"/>
      <c r="P259" s="1223"/>
      <c r="Q259" s="1223">
        <f t="shared" si="30"/>
        <v>0</v>
      </c>
      <c r="R259" s="1223"/>
      <c r="S259" s="1225">
        <f t="shared" si="26"/>
        <v>0</v>
      </c>
      <c r="T259" s="1240" t="e">
        <f t="shared" si="27"/>
        <v>#DIV/0!</v>
      </c>
      <c r="U259" s="250" t="e">
        <f t="shared" si="28"/>
        <v>#DIV/0!</v>
      </c>
      <c r="V259" s="1400"/>
      <c r="W259" s="1232"/>
      <c r="X259" s="1233"/>
      <c r="Y259" s="1233"/>
      <c r="Z259" s="1233"/>
      <c r="AA259" s="1233"/>
      <c r="AB259" s="1235"/>
      <c r="AC259" s="1233"/>
      <c r="AD259" s="1235"/>
      <c r="AE259" s="1235"/>
      <c r="AF259" s="1235"/>
      <c r="AG259" s="1233"/>
      <c r="AH259" s="1233"/>
      <c r="AI259" s="1233"/>
      <c r="AJ259" s="1233"/>
      <c r="AK259" s="1233"/>
      <c r="AL259" s="1234">
        <f t="shared" si="32"/>
        <v>0</v>
      </c>
      <c r="AM259" s="1400"/>
      <c r="AN259" s="1237"/>
      <c r="AO259" s="1237"/>
      <c r="AP259" s="1237"/>
      <c r="AQ259" s="1237"/>
      <c r="AR259" s="1237"/>
      <c r="AS259" s="1237"/>
      <c r="AT259" s="1237"/>
      <c r="AU259" s="1237"/>
      <c r="AV259" s="1237"/>
      <c r="AW259" s="1237"/>
      <c r="AX259" s="1237"/>
      <c r="AY259" s="1237"/>
      <c r="AZ259" s="1237"/>
      <c r="BA259" s="1237"/>
      <c r="BB259" s="1237"/>
      <c r="BC259" s="1237"/>
      <c r="BD259" s="1237"/>
      <c r="BE259" s="1237"/>
      <c r="BF259" s="1237"/>
      <c r="BG259" s="1237"/>
      <c r="BH259" s="1237"/>
      <c r="BI259" s="1237"/>
      <c r="BJ259" s="1237"/>
      <c r="BK259" s="1237"/>
      <c r="BL259" s="1237"/>
      <c r="BM259" s="1237"/>
      <c r="BN259" s="1237"/>
      <c r="BO259" s="1237"/>
      <c r="BP259" s="1237"/>
      <c r="BQ259" s="1237"/>
      <c r="BR259" s="1237"/>
      <c r="BS259" s="1237"/>
      <c r="BT259" s="1237"/>
      <c r="BU259" s="1237"/>
      <c r="BV259" s="1237"/>
      <c r="BW259" s="1237"/>
      <c r="BX259" s="1237"/>
      <c r="BY259" s="1237"/>
      <c r="BZ259" s="1237"/>
      <c r="CA259" s="1237"/>
      <c r="CB259" s="1237"/>
      <c r="CC259" s="1237"/>
      <c r="CD259" s="1237"/>
      <c r="CE259" s="1237"/>
      <c r="CF259" s="1237"/>
      <c r="CG259" s="1237"/>
      <c r="CH259" s="1237"/>
      <c r="CI259" s="1237"/>
      <c r="CJ259" s="1239">
        <f t="shared" si="31"/>
        <v>0</v>
      </c>
    </row>
    <row r="260" spans="4:88">
      <c r="D260" s="1223"/>
      <c r="E260" s="1223"/>
      <c r="F260" s="1229"/>
      <c r="G260" s="1223"/>
      <c r="H260" s="1223"/>
      <c r="I260" s="1223"/>
      <c r="J260" s="1223"/>
      <c r="K260" s="1223"/>
      <c r="L260" s="1228" t="e">
        <f t="shared" si="29"/>
        <v>#DIV/0!</v>
      </c>
      <c r="M260" s="1223"/>
      <c r="N260" s="1223"/>
      <c r="O260" s="1244"/>
      <c r="P260" s="1223"/>
      <c r="Q260" s="1223">
        <f t="shared" si="30"/>
        <v>0</v>
      </c>
      <c r="R260" s="1223"/>
      <c r="S260" s="1225">
        <f t="shared" si="26"/>
        <v>0</v>
      </c>
      <c r="T260" s="1240" t="e">
        <f t="shared" si="27"/>
        <v>#DIV/0!</v>
      </c>
      <c r="U260" s="250" t="e">
        <f t="shared" si="28"/>
        <v>#DIV/0!</v>
      </c>
      <c r="V260" s="1400"/>
      <c r="W260" s="1232"/>
      <c r="X260" s="1233"/>
      <c r="Y260" s="1233"/>
      <c r="Z260" s="1233"/>
      <c r="AA260" s="1233"/>
      <c r="AB260" s="1235"/>
      <c r="AC260" s="1233"/>
      <c r="AD260" s="1235"/>
      <c r="AE260" s="1235"/>
      <c r="AF260" s="1235"/>
      <c r="AG260" s="1233"/>
      <c r="AH260" s="1233"/>
      <c r="AI260" s="1233"/>
      <c r="AJ260" s="1233"/>
      <c r="AK260" s="1233"/>
      <c r="AL260" s="1234">
        <f t="shared" si="32"/>
        <v>0</v>
      </c>
      <c r="AM260" s="1400"/>
      <c r="AN260" s="1237"/>
      <c r="AO260" s="1237"/>
      <c r="AP260" s="1237"/>
      <c r="AQ260" s="1237"/>
      <c r="AR260" s="1237"/>
      <c r="AS260" s="1237"/>
      <c r="AT260" s="1237"/>
      <c r="AU260" s="1237"/>
      <c r="AV260" s="1237"/>
      <c r="AW260" s="1237"/>
      <c r="AX260" s="1237"/>
      <c r="AY260" s="1237"/>
      <c r="AZ260" s="1237"/>
      <c r="BA260" s="1237"/>
      <c r="BB260" s="1237"/>
      <c r="BC260" s="1237"/>
      <c r="BD260" s="1237"/>
      <c r="BE260" s="1237"/>
      <c r="BF260" s="1237"/>
      <c r="BG260" s="1237"/>
      <c r="BH260" s="1237"/>
      <c r="BI260" s="1237"/>
      <c r="BJ260" s="1237"/>
      <c r="BK260" s="1237"/>
      <c r="BL260" s="1237"/>
      <c r="BM260" s="1237"/>
      <c r="BN260" s="1237"/>
      <c r="BO260" s="1237"/>
      <c r="BP260" s="1237"/>
      <c r="BQ260" s="1237"/>
      <c r="BR260" s="1237"/>
      <c r="BS260" s="1237"/>
      <c r="BT260" s="1237"/>
      <c r="BU260" s="1237"/>
      <c r="BV260" s="1237"/>
      <c r="BW260" s="1237"/>
      <c r="BX260" s="1237"/>
      <c r="BY260" s="1237"/>
      <c r="BZ260" s="1237"/>
      <c r="CA260" s="1237"/>
      <c r="CB260" s="1237"/>
      <c r="CC260" s="1237"/>
      <c r="CD260" s="1237"/>
      <c r="CE260" s="1237"/>
      <c r="CF260" s="1237"/>
      <c r="CG260" s="1237"/>
      <c r="CH260" s="1237"/>
      <c r="CI260" s="1237"/>
      <c r="CJ260" s="1239">
        <f t="shared" si="31"/>
        <v>0</v>
      </c>
    </row>
    <row r="261" spans="4:88">
      <c r="D261" s="1223"/>
      <c r="E261" s="1223"/>
      <c r="F261" s="1229"/>
      <c r="G261" s="1223"/>
      <c r="H261" s="1223"/>
      <c r="I261" s="1223"/>
      <c r="J261" s="1223"/>
      <c r="K261" s="1223"/>
      <c r="L261" s="1228" t="e">
        <f t="shared" si="29"/>
        <v>#DIV/0!</v>
      </c>
      <c r="M261" s="1223"/>
      <c r="N261" s="1223"/>
      <c r="O261" s="1244"/>
      <c r="P261" s="1223"/>
      <c r="Q261" s="1223">
        <f t="shared" si="30"/>
        <v>0</v>
      </c>
      <c r="R261" s="1223"/>
      <c r="S261" s="1225">
        <f t="shared" si="26"/>
        <v>0</v>
      </c>
      <c r="T261" s="1240" t="e">
        <f t="shared" si="27"/>
        <v>#DIV/0!</v>
      </c>
      <c r="U261" s="250" t="e">
        <f t="shared" si="28"/>
        <v>#DIV/0!</v>
      </c>
      <c r="V261" s="1400"/>
      <c r="W261" s="1232"/>
      <c r="X261" s="1233"/>
      <c r="Y261" s="1233"/>
      <c r="Z261" s="1233"/>
      <c r="AA261" s="1233"/>
      <c r="AB261" s="1235"/>
      <c r="AC261" s="1233"/>
      <c r="AD261" s="1235"/>
      <c r="AE261" s="1235"/>
      <c r="AF261" s="1235"/>
      <c r="AG261" s="1233"/>
      <c r="AH261" s="1233"/>
      <c r="AI261" s="1233"/>
      <c r="AJ261" s="1233"/>
      <c r="AK261" s="1233"/>
      <c r="AL261" s="1234">
        <f t="shared" si="32"/>
        <v>0</v>
      </c>
      <c r="AM261" s="1400"/>
      <c r="AN261" s="1237"/>
      <c r="AO261" s="1237"/>
      <c r="AP261" s="1237"/>
      <c r="AQ261" s="1237"/>
      <c r="AR261" s="1237"/>
      <c r="AS261" s="1237"/>
      <c r="AT261" s="1237"/>
      <c r="AU261" s="1237"/>
      <c r="AV261" s="1237"/>
      <c r="AW261" s="1237"/>
      <c r="AX261" s="1237"/>
      <c r="AY261" s="1237"/>
      <c r="AZ261" s="1237"/>
      <c r="BA261" s="1237"/>
      <c r="BB261" s="1237"/>
      <c r="BC261" s="1237"/>
      <c r="BD261" s="1237"/>
      <c r="BE261" s="1237"/>
      <c r="BF261" s="1237"/>
      <c r="BG261" s="1237"/>
      <c r="BH261" s="1237"/>
      <c r="BI261" s="1237"/>
      <c r="BJ261" s="1237"/>
      <c r="BK261" s="1237"/>
      <c r="BL261" s="1237"/>
      <c r="BM261" s="1237"/>
      <c r="BN261" s="1237"/>
      <c r="BO261" s="1237"/>
      <c r="BP261" s="1237"/>
      <c r="BQ261" s="1237"/>
      <c r="BR261" s="1237"/>
      <c r="BS261" s="1237"/>
      <c r="BT261" s="1237"/>
      <c r="BU261" s="1237"/>
      <c r="BV261" s="1237"/>
      <c r="BW261" s="1237"/>
      <c r="BX261" s="1237"/>
      <c r="BY261" s="1237"/>
      <c r="BZ261" s="1237"/>
      <c r="CA261" s="1237"/>
      <c r="CB261" s="1237"/>
      <c r="CC261" s="1237"/>
      <c r="CD261" s="1237"/>
      <c r="CE261" s="1237"/>
      <c r="CF261" s="1237"/>
      <c r="CG261" s="1237"/>
      <c r="CH261" s="1237"/>
      <c r="CI261" s="1237"/>
      <c r="CJ261" s="1239">
        <f t="shared" si="31"/>
        <v>0</v>
      </c>
    </row>
    <row r="262" spans="4:88">
      <c r="D262" s="1223"/>
      <c r="E262" s="1223"/>
      <c r="F262" s="1229"/>
      <c r="G262" s="1223"/>
      <c r="H262" s="1223"/>
      <c r="I262" s="1223"/>
      <c r="J262" s="1223"/>
      <c r="K262" s="1223"/>
      <c r="L262" s="1228" t="e">
        <f t="shared" si="29"/>
        <v>#DIV/0!</v>
      </c>
      <c r="M262" s="1223"/>
      <c r="N262" s="1223"/>
      <c r="O262" s="1244"/>
      <c r="P262" s="1223"/>
      <c r="Q262" s="1223">
        <f t="shared" si="30"/>
        <v>0</v>
      </c>
      <c r="R262" s="1223"/>
      <c r="S262" s="1225">
        <f t="shared" si="26"/>
        <v>0</v>
      </c>
      <c r="T262" s="1240" t="e">
        <f t="shared" si="27"/>
        <v>#DIV/0!</v>
      </c>
      <c r="U262" s="250" t="e">
        <f t="shared" si="28"/>
        <v>#DIV/0!</v>
      </c>
      <c r="V262" s="1400"/>
      <c r="W262" s="1232"/>
      <c r="X262" s="1233"/>
      <c r="Y262" s="1233"/>
      <c r="Z262" s="1233"/>
      <c r="AA262" s="1233"/>
      <c r="AB262" s="1235"/>
      <c r="AC262" s="1233"/>
      <c r="AD262" s="1235"/>
      <c r="AE262" s="1235"/>
      <c r="AF262" s="1235"/>
      <c r="AG262" s="1233"/>
      <c r="AH262" s="1233"/>
      <c r="AI262" s="1233"/>
      <c r="AJ262" s="1233"/>
      <c r="AK262" s="1233"/>
      <c r="AL262" s="1234">
        <f t="shared" si="32"/>
        <v>0</v>
      </c>
      <c r="AM262" s="1400"/>
      <c r="AN262" s="1237"/>
      <c r="AO262" s="1237"/>
      <c r="AP262" s="1237"/>
      <c r="AQ262" s="1237"/>
      <c r="AR262" s="1237"/>
      <c r="AS262" s="1237"/>
      <c r="AT262" s="1237"/>
      <c r="AU262" s="1237"/>
      <c r="AV262" s="1237"/>
      <c r="AW262" s="1237"/>
      <c r="AX262" s="1237"/>
      <c r="AY262" s="1237"/>
      <c r="AZ262" s="1237"/>
      <c r="BA262" s="1237"/>
      <c r="BB262" s="1237"/>
      <c r="BC262" s="1237"/>
      <c r="BD262" s="1237"/>
      <c r="BE262" s="1237"/>
      <c r="BF262" s="1237"/>
      <c r="BG262" s="1237"/>
      <c r="BH262" s="1237"/>
      <c r="BI262" s="1237"/>
      <c r="BJ262" s="1237"/>
      <c r="BK262" s="1237"/>
      <c r="BL262" s="1237"/>
      <c r="BM262" s="1237"/>
      <c r="BN262" s="1237"/>
      <c r="BO262" s="1237"/>
      <c r="BP262" s="1237"/>
      <c r="BQ262" s="1237"/>
      <c r="BR262" s="1237"/>
      <c r="BS262" s="1237"/>
      <c r="BT262" s="1237"/>
      <c r="BU262" s="1237"/>
      <c r="BV262" s="1237"/>
      <c r="BW262" s="1237"/>
      <c r="BX262" s="1237"/>
      <c r="BY262" s="1237"/>
      <c r="BZ262" s="1237"/>
      <c r="CA262" s="1237"/>
      <c r="CB262" s="1237"/>
      <c r="CC262" s="1237"/>
      <c r="CD262" s="1237"/>
      <c r="CE262" s="1237"/>
      <c r="CF262" s="1237"/>
      <c r="CG262" s="1237"/>
      <c r="CH262" s="1237"/>
      <c r="CI262" s="1237"/>
      <c r="CJ262" s="1239">
        <f t="shared" si="31"/>
        <v>0</v>
      </c>
    </row>
    <row r="263" spans="4:88">
      <c r="D263" s="1223"/>
      <c r="E263" s="1223"/>
      <c r="F263" s="1229"/>
      <c r="G263" s="1223"/>
      <c r="H263" s="1223"/>
      <c r="I263" s="1223"/>
      <c r="J263" s="1223"/>
      <c r="K263" s="1223"/>
      <c r="L263" s="1228" t="e">
        <f t="shared" si="29"/>
        <v>#DIV/0!</v>
      </c>
      <c r="M263" s="1223"/>
      <c r="N263" s="1223"/>
      <c r="O263" s="1244"/>
      <c r="P263" s="1223"/>
      <c r="Q263" s="1223">
        <f t="shared" si="30"/>
        <v>0</v>
      </c>
      <c r="R263" s="1223"/>
      <c r="S263" s="1225">
        <f t="shared" si="26"/>
        <v>0</v>
      </c>
      <c r="T263" s="1240" t="e">
        <f t="shared" si="27"/>
        <v>#DIV/0!</v>
      </c>
      <c r="U263" s="250" t="e">
        <f t="shared" si="28"/>
        <v>#DIV/0!</v>
      </c>
      <c r="V263" s="1400"/>
      <c r="W263" s="1232"/>
      <c r="X263" s="1233"/>
      <c r="Y263" s="1233"/>
      <c r="Z263" s="1233"/>
      <c r="AA263" s="1233"/>
      <c r="AB263" s="1235"/>
      <c r="AC263" s="1233"/>
      <c r="AD263" s="1235"/>
      <c r="AE263" s="1235"/>
      <c r="AF263" s="1235"/>
      <c r="AG263" s="1233"/>
      <c r="AH263" s="1233"/>
      <c r="AI263" s="1233"/>
      <c r="AJ263" s="1233"/>
      <c r="AK263" s="1233"/>
      <c r="AL263" s="1234">
        <f t="shared" si="32"/>
        <v>0</v>
      </c>
      <c r="AM263" s="1400"/>
      <c r="AN263" s="1237"/>
      <c r="AO263" s="1237"/>
      <c r="AP263" s="1237"/>
      <c r="AQ263" s="1237"/>
      <c r="AR263" s="1237"/>
      <c r="AS263" s="1237"/>
      <c r="AT263" s="1237"/>
      <c r="AU263" s="1237"/>
      <c r="AV263" s="1237"/>
      <c r="AW263" s="1237"/>
      <c r="AX263" s="1237"/>
      <c r="AY263" s="1237"/>
      <c r="AZ263" s="1237"/>
      <c r="BA263" s="1237"/>
      <c r="BB263" s="1237"/>
      <c r="BC263" s="1237"/>
      <c r="BD263" s="1237"/>
      <c r="BE263" s="1237"/>
      <c r="BF263" s="1237"/>
      <c r="BG263" s="1237"/>
      <c r="BH263" s="1237"/>
      <c r="BI263" s="1237"/>
      <c r="BJ263" s="1237"/>
      <c r="BK263" s="1237"/>
      <c r="BL263" s="1237"/>
      <c r="BM263" s="1237"/>
      <c r="BN263" s="1237"/>
      <c r="BO263" s="1237"/>
      <c r="BP263" s="1237"/>
      <c r="BQ263" s="1237"/>
      <c r="BR263" s="1237"/>
      <c r="BS263" s="1237"/>
      <c r="BT263" s="1237"/>
      <c r="BU263" s="1237"/>
      <c r="BV263" s="1237"/>
      <c r="BW263" s="1237"/>
      <c r="BX263" s="1237"/>
      <c r="BY263" s="1237"/>
      <c r="BZ263" s="1237"/>
      <c r="CA263" s="1237"/>
      <c r="CB263" s="1237"/>
      <c r="CC263" s="1237"/>
      <c r="CD263" s="1237"/>
      <c r="CE263" s="1237"/>
      <c r="CF263" s="1237"/>
      <c r="CG263" s="1237"/>
      <c r="CH263" s="1237"/>
      <c r="CI263" s="1237"/>
      <c r="CJ263" s="1239">
        <f t="shared" si="31"/>
        <v>0</v>
      </c>
    </row>
    <row r="264" spans="4:88">
      <c r="D264" s="1223"/>
      <c r="E264" s="1223"/>
      <c r="F264" s="1229"/>
      <c r="G264" s="1223"/>
      <c r="H264" s="1223"/>
      <c r="I264" s="1223"/>
      <c r="J264" s="1223"/>
      <c r="K264" s="1223"/>
      <c r="L264" s="1228" t="e">
        <f t="shared" si="29"/>
        <v>#DIV/0!</v>
      </c>
      <c r="M264" s="1223"/>
      <c r="N264" s="1223"/>
      <c r="O264" s="1244"/>
      <c r="P264" s="1223"/>
      <c r="Q264" s="1223">
        <f t="shared" si="30"/>
        <v>0</v>
      </c>
      <c r="R264" s="1223"/>
      <c r="S264" s="1225">
        <f t="shared" si="26"/>
        <v>0</v>
      </c>
      <c r="T264" s="1240" t="e">
        <f t="shared" si="27"/>
        <v>#DIV/0!</v>
      </c>
      <c r="U264" s="250" t="e">
        <f t="shared" si="28"/>
        <v>#DIV/0!</v>
      </c>
      <c r="V264" s="1400"/>
      <c r="W264" s="1232"/>
      <c r="X264" s="1233"/>
      <c r="Y264" s="1233"/>
      <c r="Z264" s="1233"/>
      <c r="AA264" s="1233"/>
      <c r="AB264" s="1235"/>
      <c r="AC264" s="1233"/>
      <c r="AD264" s="1235"/>
      <c r="AE264" s="1235"/>
      <c r="AF264" s="1235"/>
      <c r="AG264" s="1233"/>
      <c r="AH264" s="1233"/>
      <c r="AI264" s="1233"/>
      <c r="AJ264" s="1233"/>
      <c r="AK264" s="1233"/>
      <c r="AL264" s="1234">
        <f t="shared" si="32"/>
        <v>0</v>
      </c>
      <c r="AM264" s="1400"/>
      <c r="AN264" s="1237"/>
      <c r="AO264" s="1237"/>
      <c r="AP264" s="1237"/>
      <c r="AQ264" s="1237"/>
      <c r="AR264" s="1237"/>
      <c r="AS264" s="1237"/>
      <c r="AT264" s="1237"/>
      <c r="AU264" s="1237"/>
      <c r="AV264" s="1237"/>
      <c r="AW264" s="1237"/>
      <c r="AX264" s="1237"/>
      <c r="AY264" s="1237"/>
      <c r="AZ264" s="1237"/>
      <c r="BA264" s="1237"/>
      <c r="BB264" s="1237"/>
      <c r="BC264" s="1237"/>
      <c r="BD264" s="1237"/>
      <c r="BE264" s="1237"/>
      <c r="BF264" s="1237"/>
      <c r="BG264" s="1237"/>
      <c r="BH264" s="1237"/>
      <c r="BI264" s="1237"/>
      <c r="BJ264" s="1237"/>
      <c r="BK264" s="1237"/>
      <c r="BL264" s="1237"/>
      <c r="BM264" s="1237"/>
      <c r="BN264" s="1237"/>
      <c r="BO264" s="1237"/>
      <c r="BP264" s="1237"/>
      <c r="BQ264" s="1237"/>
      <c r="BR264" s="1237"/>
      <c r="BS264" s="1237"/>
      <c r="BT264" s="1237"/>
      <c r="BU264" s="1237"/>
      <c r="BV264" s="1237"/>
      <c r="BW264" s="1237"/>
      <c r="BX264" s="1237"/>
      <c r="BY264" s="1237"/>
      <c r="BZ264" s="1237"/>
      <c r="CA264" s="1237"/>
      <c r="CB264" s="1237"/>
      <c r="CC264" s="1237"/>
      <c r="CD264" s="1237"/>
      <c r="CE264" s="1237"/>
      <c r="CF264" s="1237"/>
      <c r="CG264" s="1237"/>
      <c r="CH264" s="1237"/>
      <c r="CI264" s="1237"/>
      <c r="CJ264" s="1239">
        <f t="shared" si="31"/>
        <v>0</v>
      </c>
    </row>
    <row r="265" spans="4:88">
      <c r="D265" s="1223"/>
      <c r="E265" s="1223"/>
      <c r="F265" s="1229"/>
      <c r="G265" s="1223"/>
      <c r="H265" s="1223"/>
      <c r="I265" s="1223"/>
      <c r="J265" s="1223"/>
      <c r="K265" s="1223"/>
      <c r="L265" s="1228" t="e">
        <f t="shared" si="29"/>
        <v>#DIV/0!</v>
      </c>
      <c r="M265" s="1223"/>
      <c r="N265" s="1223"/>
      <c r="O265" s="1244"/>
      <c r="P265" s="1223"/>
      <c r="Q265" s="1223">
        <f t="shared" si="30"/>
        <v>0</v>
      </c>
      <c r="R265" s="1223"/>
      <c r="S265" s="1225">
        <f t="shared" ref="S265:S328" si="33">Q265-R265</f>
        <v>0</v>
      </c>
      <c r="T265" s="1240" t="e">
        <f t="shared" ref="T265:T328" si="34">Q265/N265*100</f>
        <v>#DIV/0!</v>
      </c>
      <c r="U265" s="250" t="e">
        <f t="shared" ref="U265:U328" si="35">+S265/N265</f>
        <v>#DIV/0!</v>
      </c>
      <c r="V265" s="1400"/>
      <c r="W265" s="1232"/>
      <c r="X265" s="1233"/>
      <c r="Y265" s="1233"/>
      <c r="Z265" s="1233"/>
      <c r="AA265" s="1233"/>
      <c r="AB265" s="1235"/>
      <c r="AC265" s="1233"/>
      <c r="AD265" s="1235"/>
      <c r="AE265" s="1235"/>
      <c r="AF265" s="1235"/>
      <c r="AG265" s="1233"/>
      <c r="AH265" s="1233"/>
      <c r="AI265" s="1233"/>
      <c r="AJ265" s="1233"/>
      <c r="AK265" s="1233"/>
      <c r="AL265" s="1234">
        <f t="shared" si="32"/>
        <v>0</v>
      </c>
      <c r="AM265" s="1400"/>
      <c r="AN265" s="1237"/>
      <c r="AO265" s="1237"/>
      <c r="AP265" s="1237"/>
      <c r="AQ265" s="1237"/>
      <c r="AR265" s="1237"/>
      <c r="AS265" s="1237"/>
      <c r="AT265" s="1237"/>
      <c r="AU265" s="1237"/>
      <c r="AV265" s="1237"/>
      <c r="AW265" s="1237"/>
      <c r="AX265" s="1237"/>
      <c r="AY265" s="1237"/>
      <c r="AZ265" s="1237"/>
      <c r="BA265" s="1237"/>
      <c r="BB265" s="1237"/>
      <c r="BC265" s="1237"/>
      <c r="BD265" s="1237"/>
      <c r="BE265" s="1237"/>
      <c r="BF265" s="1237"/>
      <c r="BG265" s="1237"/>
      <c r="BH265" s="1237"/>
      <c r="BI265" s="1237"/>
      <c r="BJ265" s="1237"/>
      <c r="BK265" s="1237"/>
      <c r="BL265" s="1237"/>
      <c r="BM265" s="1237"/>
      <c r="BN265" s="1237"/>
      <c r="BO265" s="1237"/>
      <c r="BP265" s="1237"/>
      <c r="BQ265" s="1237"/>
      <c r="BR265" s="1237"/>
      <c r="BS265" s="1237"/>
      <c r="BT265" s="1237"/>
      <c r="BU265" s="1237"/>
      <c r="BV265" s="1237"/>
      <c r="BW265" s="1237"/>
      <c r="BX265" s="1237"/>
      <c r="BY265" s="1237"/>
      <c r="BZ265" s="1237"/>
      <c r="CA265" s="1237"/>
      <c r="CB265" s="1237"/>
      <c r="CC265" s="1237"/>
      <c r="CD265" s="1237"/>
      <c r="CE265" s="1237"/>
      <c r="CF265" s="1237"/>
      <c r="CG265" s="1237"/>
      <c r="CH265" s="1237"/>
      <c r="CI265" s="1237"/>
      <c r="CJ265" s="1239">
        <f t="shared" si="31"/>
        <v>0</v>
      </c>
    </row>
    <row r="266" spans="4:88">
      <c r="D266" s="1223"/>
      <c r="E266" s="1223"/>
      <c r="F266" s="1229"/>
      <c r="G266" s="1223"/>
      <c r="H266" s="1223"/>
      <c r="I266" s="1223"/>
      <c r="J266" s="1223"/>
      <c r="K266" s="1223"/>
      <c r="L266" s="1228" t="e">
        <f t="shared" ref="L266:L329" si="36">K266/I266</f>
        <v>#DIV/0!</v>
      </c>
      <c r="M266" s="1223"/>
      <c r="N266" s="1223"/>
      <c r="O266" s="1244"/>
      <c r="P266" s="1223"/>
      <c r="Q266" s="1223">
        <f t="shared" ref="Q266:Q329" si="37">N266-O266-P266</f>
        <v>0</v>
      </c>
      <c r="R266" s="1223"/>
      <c r="S266" s="1225">
        <f t="shared" si="33"/>
        <v>0</v>
      </c>
      <c r="T266" s="1240" t="e">
        <f t="shared" si="34"/>
        <v>#DIV/0!</v>
      </c>
      <c r="U266" s="250" t="e">
        <f t="shared" si="35"/>
        <v>#DIV/0!</v>
      </c>
      <c r="V266" s="1400"/>
      <c r="W266" s="1232"/>
      <c r="X266" s="1233"/>
      <c r="Y266" s="1233"/>
      <c r="Z266" s="1233"/>
      <c r="AA266" s="1233"/>
      <c r="AB266" s="1235"/>
      <c r="AC266" s="1233"/>
      <c r="AD266" s="1235"/>
      <c r="AE266" s="1235"/>
      <c r="AF266" s="1235"/>
      <c r="AG266" s="1233"/>
      <c r="AH266" s="1233"/>
      <c r="AI266" s="1233"/>
      <c r="AJ266" s="1233"/>
      <c r="AK266" s="1233"/>
      <c r="AL266" s="1234">
        <f t="shared" si="32"/>
        <v>0</v>
      </c>
      <c r="AM266" s="1400"/>
      <c r="AN266" s="1237"/>
      <c r="AO266" s="1237"/>
      <c r="AP266" s="1237"/>
      <c r="AQ266" s="1237"/>
      <c r="AR266" s="1237"/>
      <c r="AS266" s="1237"/>
      <c r="AT266" s="1237"/>
      <c r="AU266" s="1237"/>
      <c r="AV266" s="1237"/>
      <c r="AW266" s="1237"/>
      <c r="AX266" s="1237"/>
      <c r="AY266" s="1237"/>
      <c r="AZ266" s="1237"/>
      <c r="BA266" s="1237"/>
      <c r="BB266" s="1237"/>
      <c r="BC266" s="1237"/>
      <c r="BD266" s="1237"/>
      <c r="BE266" s="1237"/>
      <c r="BF266" s="1237"/>
      <c r="BG266" s="1237"/>
      <c r="BH266" s="1237"/>
      <c r="BI266" s="1237"/>
      <c r="BJ266" s="1237"/>
      <c r="BK266" s="1237"/>
      <c r="BL266" s="1237"/>
      <c r="BM266" s="1237"/>
      <c r="BN266" s="1237"/>
      <c r="BO266" s="1237"/>
      <c r="BP266" s="1237"/>
      <c r="BQ266" s="1237"/>
      <c r="BR266" s="1237"/>
      <c r="BS266" s="1237"/>
      <c r="BT266" s="1237"/>
      <c r="BU266" s="1237"/>
      <c r="BV266" s="1237"/>
      <c r="BW266" s="1237"/>
      <c r="BX266" s="1237"/>
      <c r="BY266" s="1237"/>
      <c r="BZ266" s="1237"/>
      <c r="CA266" s="1237"/>
      <c r="CB266" s="1237"/>
      <c r="CC266" s="1237"/>
      <c r="CD266" s="1237"/>
      <c r="CE266" s="1237"/>
      <c r="CF266" s="1237"/>
      <c r="CG266" s="1237"/>
      <c r="CH266" s="1237"/>
      <c r="CI266" s="1237"/>
      <c r="CJ266" s="1239">
        <f t="shared" si="31"/>
        <v>0</v>
      </c>
    </row>
    <row r="267" spans="4:88">
      <c r="D267" s="1223"/>
      <c r="E267" s="1223"/>
      <c r="F267" s="1229"/>
      <c r="G267" s="1223"/>
      <c r="H267" s="1223"/>
      <c r="I267" s="1223"/>
      <c r="J267" s="1223"/>
      <c r="K267" s="1223"/>
      <c r="L267" s="1228" t="e">
        <f t="shared" si="36"/>
        <v>#DIV/0!</v>
      </c>
      <c r="M267" s="1223"/>
      <c r="N267" s="1223"/>
      <c r="O267" s="1244"/>
      <c r="P267" s="1223"/>
      <c r="Q267" s="1223">
        <f t="shared" si="37"/>
        <v>0</v>
      </c>
      <c r="R267" s="1223"/>
      <c r="S267" s="1225">
        <f t="shared" si="33"/>
        <v>0</v>
      </c>
      <c r="T267" s="1240" t="e">
        <f t="shared" si="34"/>
        <v>#DIV/0!</v>
      </c>
      <c r="U267" s="250" t="e">
        <f t="shared" si="35"/>
        <v>#DIV/0!</v>
      </c>
      <c r="V267" s="1400"/>
      <c r="W267" s="1232"/>
      <c r="X267" s="1233"/>
      <c r="Y267" s="1233"/>
      <c r="Z267" s="1233"/>
      <c r="AA267" s="1233"/>
      <c r="AB267" s="1235"/>
      <c r="AC267" s="1233"/>
      <c r="AD267" s="1235"/>
      <c r="AE267" s="1235"/>
      <c r="AF267" s="1235"/>
      <c r="AG267" s="1233"/>
      <c r="AH267" s="1233"/>
      <c r="AI267" s="1233"/>
      <c r="AJ267" s="1233"/>
      <c r="AK267" s="1233"/>
      <c r="AL267" s="1234">
        <f t="shared" si="32"/>
        <v>0</v>
      </c>
      <c r="AM267" s="1400"/>
      <c r="AN267" s="1237"/>
      <c r="AO267" s="1237"/>
      <c r="AP267" s="1237"/>
      <c r="AQ267" s="1237"/>
      <c r="AR267" s="1237"/>
      <c r="AS267" s="1237"/>
      <c r="AT267" s="1237"/>
      <c r="AU267" s="1237"/>
      <c r="AV267" s="1237"/>
      <c r="AW267" s="1237"/>
      <c r="AX267" s="1237"/>
      <c r="AY267" s="1237"/>
      <c r="AZ267" s="1237"/>
      <c r="BA267" s="1237"/>
      <c r="BB267" s="1237"/>
      <c r="BC267" s="1237"/>
      <c r="BD267" s="1237"/>
      <c r="BE267" s="1237"/>
      <c r="BF267" s="1237"/>
      <c r="BG267" s="1237"/>
      <c r="BH267" s="1237"/>
      <c r="BI267" s="1237"/>
      <c r="BJ267" s="1237"/>
      <c r="BK267" s="1237"/>
      <c r="BL267" s="1237"/>
      <c r="BM267" s="1237"/>
      <c r="BN267" s="1237"/>
      <c r="BO267" s="1237"/>
      <c r="BP267" s="1237"/>
      <c r="BQ267" s="1237"/>
      <c r="BR267" s="1237"/>
      <c r="BS267" s="1237"/>
      <c r="BT267" s="1237"/>
      <c r="BU267" s="1237"/>
      <c r="BV267" s="1237"/>
      <c r="BW267" s="1237"/>
      <c r="BX267" s="1237"/>
      <c r="BY267" s="1237"/>
      <c r="BZ267" s="1237"/>
      <c r="CA267" s="1237"/>
      <c r="CB267" s="1237"/>
      <c r="CC267" s="1237"/>
      <c r="CD267" s="1237"/>
      <c r="CE267" s="1237"/>
      <c r="CF267" s="1237"/>
      <c r="CG267" s="1237"/>
      <c r="CH267" s="1237"/>
      <c r="CI267" s="1237"/>
      <c r="CJ267" s="1239">
        <f t="shared" si="31"/>
        <v>0</v>
      </c>
    </row>
    <row r="268" spans="4:88">
      <c r="D268" s="1223"/>
      <c r="E268" s="1223"/>
      <c r="F268" s="1229"/>
      <c r="G268" s="1223"/>
      <c r="H268" s="1223"/>
      <c r="I268" s="1223"/>
      <c r="J268" s="1223"/>
      <c r="K268" s="1223"/>
      <c r="L268" s="1228" t="e">
        <f t="shared" si="36"/>
        <v>#DIV/0!</v>
      </c>
      <c r="M268" s="1223"/>
      <c r="N268" s="1223"/>
      <c r="O268" s="1244"/>
      <c r="P268" s="1223"/>
      <c r="Q268" s="1223">
        <f t="shared" si="37"/>
        <v>0</v>
      </c>
      <c r="R268" s="1223"/>
      <c r="S268" s="1225">
        <f t="shared" si="33"/>
        <v>0</v>
      </c>
      <c r="T268" s="1240" t="e">
        <f t="shared" si="34"/>
        <v>#DIV/0!</v>
      </c>
      <c r="U268" s="250" t="e">
        <f t="shared" si="35"/>
        <v>#DIV/0!</v>
      </c>
      <c r="V268" s="1400"/>
      <c r="W268" s="1232"/>
      <c r="X268" s="1233"/>
      <c r="Y268" s="1233"/>
      <c r="Z268" s="1233"/>
      <c r="AA268" s="1233"/>
      <c r="AB268" s="1235"/>
      <c r="AC268" s="1233"/>
      <c r="AD268" s="1235"/>
      <c r="AE268" s="1235"/>
      <c r="AF268" s="1235"/>
      <c r="AG268" s="1233"/>
      <c r="AH268" s="1233"/>
      <c r="AI268" s="1233"/>
      <c r="AJ268" s="1233"/>
      <c r="AK268" s="1233"/>
      <c r="AL268" s="1234">
        <f t="shared" si="32"/>
        <v>0</v>
      </c>
      <c r="AM268" s="1400"/>
      <c r="AN268" s="1237"/>
      <c r="AO268" s="1237"/>
      <c r="AP268" s="1237"/>
      <c r="AQ268" s="1237"/>
      <c r="AR268" s="1237"/>
      <c r="AS268" s="1237"/>
      <c r="AT268" s="1237"/>
      <c r="AU268" s="1237"/>
      <c r="AV268" s="1237"/>
      <c r="AW268" s="1237"/>
      <c r="AX268" s="1237"/>
      <c r="AY268" s="1237"/>
      <c r="AZ268" s="1237"/>
      <c r="BA268" s="1237"/>
      <c r="BB268" s="1237"/>
      <c r="BC268" s="1237"/>
      <c r="BD268" s="1237"/>
      <c r="BE268" s="1237"/>
      <c r="BF268" s="1237"/>
      <c r="BG268" s="1237"/>
      <c r="BH268" s="1237"/>
      <c r="BI268" s="1237"/>
      <c r="BJ268" s="1237"/>
      <c r="BK268" s="1237"/>
      <c r="BL268" s="1237"/>
      <c r="BM268" s="1237"/>
      <c r="BN268" s="1237"/>
      <c r="BO268" s="1237"/>
      <c r="BP268" s="1237"/>
      <c r="BQ268" s="1237"/>
      <c r="BR268" s="1237"/>
      <c r="BS268" s="1237"/>
      <c r="BT268" s="1237"/>
      <c r="BU268" s="1237"/>
      <c r="BV268" s="1237"/>
      <c r="BW268" s="1237"/>
      <c r="BX268" s="1237"/>
      <c r="BY268" s="1237"/>
      <c r="BZ268" s="1237"/>
      <c r="CA268" s="1237"/>
      <c r="CB268" s="1237"/>
      <c r="CC268" s="1237"/>
      <c r="CD268" s="1237"/>
      <c r="CE268" s="1237"/>
      <c r="CF268" s="1237"/>
      <c r="CG268" s="1237"/>
      <c r="CH268" s="1237"/>
      <c r="CI268" s="1237"/>
      <c r="CJ268" s="1239">
        <f t="shared" si="31"/>
        <v>0</v>
      </c>
    </row>
    <row r="269" spans="4:88">
      <c r="D269" s="1223"/>
      <c r="E269" s="1223"/>
      <c r="F269" s="1229"/>
      <c r="G269" s="1223"/>
      <c r="H269" s="1223"/>
      <c r="I269" s="1223"/>
      <c r="J269" s="1223"/>
      <c r="K269" s="1223"/>
      <c r="L269" s="1228" t="e">
        <f t="shared" si="36"/>
        <v>#DIV/0!</v>
      </c>
      <c r="M269" s="1223"/>
      <c r="N269" s="1223"/>
      <c r="O269" s="1244"/>
      <c r="P269" s="1223"/>
      <c r="Q269" s="1223">
        <f t="shared" si="37"/>
        <v>0</v>
      </c>
      <c r="R269" s="1223"/>
      <c r="S269" s="1225">
        <f t="shared" si="33"/>
        <v>0</v>
      </c>
      <c r="T269" s="1240" t="e">
        <f t="shared" si="34"/>
        <v>#DIV/0!</v>
      </c>
      <c r="U269" s="250" t="e">
        <f t="shared" si="35"/>
        <v>#DIV/0!</v>
      </c>
      <c r="V269" s="1400"/>
      <c r="W269" s="1232"/>
      <c r="X269" s="1233"/>
      <c r="Y269" s="1233"/>
      <c r="Z269" s="1233"/>
      <c r="AA269" s="1233"/>
      <c r="AB269" s="1235"/>
      <c r="AC269" s="1233"/>
      <c r="AD269" s="1235"/>
      <c r="AE269" s="1235"/>
      <c r="AF269" s="1235"/>
      <c r="AG269" s="1233"/>
      <c r="AH269" s="1233"/>
      <c r="AI269" s="1233"/>
      <c r="AJ269" s="1233"/>
      <c r="AK269" s="1233"/>
      <c r="AL269" s="1234">
        <f t="shared" si="32"/>
        <v>0</v>
      </c>
      <c r="AM269" s="1400"/>
      <c r="AN269" s="1237"/>
      <c r="AO269" s="1237"/>
      <c r="AP269" s="1237"/>
      <c r="AQ269" s="1237"/>
      <c r="AR269" s="1237"/>
      <c r="AS269" s="1237"/>
      <c r="AT269" s="1237"/>
      <c r="AU269" s="1237"/>
      <c r="AV269" s="1237"/>
      <c r="AW269" s="1237"/>
      <c r="AX269" s="1237"/>
      <c r="AY269" s="1237"/>
      <c r="AZ269" s="1237"/>
      <c r="BA269" s="1237"/>
      <c r="BB269" s="1237"/>
      <c r="BC269" s="1237"/>
      <c r="BD269" s="1237"/>
      <c r="BE269" s="1237"/>
      <c r="BF269" s="1237"/>
      <c r="BG269" s="1237"/>
      <c r="BH269" s="1237"/>
      <c r="BI269" s="1237"/>
      <c r="BJ269" s="1237"/>
      <c r="BK269" s="1237"/>
      <c r="BL269" s="1237"/>
      <c r="BM269" s="1237"/>
      <c r="BN269" s="1237"/>
      <c r="BO269" s="1237"/>
      <c r="BP269" s="1237"/>
      <c r="BQ269" s="1237"/>
      <c r="BR269" s="1237"/>
      <c r="BS269" s="1237"/>
      <c r="BT269" s="1237"/>
      <c r="BU269" s="1237"/>
      <c r="BV269" s="1237"/>
      <c r="BW269" s="1237"/>
      <c r="BX269" s="1237"/>
      <c r="BY269" s="1237"/>
      <c r="BZ269" s="1237"/>
      <c r="CA269" s="1237"/>
      <c r="CB269" s="1237"/>
      <c r="CC269" s="1237"/>
      <c r="CD269" s="1237"/>
      <c r="CE269" s="1237"/>
      <c r="CF269" s="1237"/>
      <c r="CG269" s="1237"/>
      <c r="CH269" s="1237"/>
      <c r="CI269" s="1237"/>
      <c r="CJ269" s="1239">
        <f t="shared" si="31"/>
        <v>0</v>
      </c>
    </row>
    <row r="270" spans="4:88">
      <c r="D270" s="1223"/>
      <c r="E270" s="1223"/>
      <c r="F270" s="1229"/>
      <c r="G270" s="1223"/>
      <c r="H270" s="1223"/>
      <c r="I270" s="1223"/>
      <c r="J270" s="1223"/>
      <c r="K270" s="1223"/>
      <c r="L270" s="1228" t="e">
        <f t="shared" si="36"/>
        <v>#DIV/0!</v>
      </c>
      <c r="M270" s="1223"/>
      <c r="N270" s="1223"/>
      <c r="O270" s="1244"/>
      <c r="P270" s="1223"/>
      <c r="Q270" s="1223">
        <f t="shared" si="37"/>
        <v>0</v>
      </c>
      <c r="R270" s="1223"/>
      <c r="S270" s="1225">
        <f t="shared" si="33"/>
        <v>0</v>
      </c>
      <c r="T270" s="1240" t="e">
        <f t="shared" si="34"/>
        <v>#DIV/0!</v>
      </c>
      <c r="U270" s="250" t="e">
        <f t="shared" si="35"/>
        <v>#DIV/0!</v>
      </c>
      <c r="V270" s="1400"/>
      <c r="W270" s="1232"/>
      <c r="X270" s="1233"/>
      <c r="Y270" s="1233"/>
      <c r="Z270" s="1233"/>
      <c r="AA270" s="1233"/>
      <c r="AB270" s="1235"/>
      <c r="AC270" s="1233"/>
      <c r="AD270" s="1235"/>
      <c r="AE270" s="1235"/>
      <c r="AF270" s="1235"/>
      <c r="AG270" s="1233"/>
      <c r="AH270" s="1233"/>
      <c r="AI270" s="1233"/>
      <c r="AJ270" s="1233"/>
      <c r="AK270" s="1233"/>
      <c r="AL270" s="1234">
        <f t="shared" si="32"/>
        <v>0</v>
      </c>
      <c r="AM270" s="1400"/>
      <c r="AN270" s="1237"/>
      <c r="AO270" s="1237"/>
      <c r="AP270" s="1237"/>
      <c r="AQ270" s="1237"/>
      <c r="AR270" s="1237"/>
      <c r="AS270" s="1237"/>
      <c r="AT270" s="1237"/>
      <c r="AU270" s="1237"/>
      <c r="AV270" s="1237"/>
      <c r="AW270" s="1237"/>
      <c r="AX270" s="1237"/>
      <c r="AY270" s="1237"/>
      <c r="AZ270" s="1237"/>
      <c r="BA270" s="1237"/>
      <c r="BB270" s="1237"/>
      <c r="BC270" s="1237"/>
      <c r="BD270" s="1237"/>
      <c r="BE270" s="1237"/>
      <c r="BF270" s="1237"/>
      <c r="BG270" s="1237"/>
      <c r="BH270" s="1237"/>
      <c r="BI270" s="1237"/>
      <c r="BJ270" s="1237"/>
      <c r="BK270" s="1237"/>
      <c r="BL270" s="1237"/>
      <c r="BM270" s="1237"/>
      <c r="BN270" s="1237"/>
      <c r="BO270" s="1237"/>
      <c r="BP270" s="1237"/>
      <c r="BQ270" s="1237"/>
      <c r="BR270" s="1237"/>
      <c r="BS270" s="1237"/>
      <c r="BT270" s="1237"/>
      <c r="BU270" s="1237"/>
      <c r="BV270" s="1237"/>
      <c r="BW270" s="1237"/>
      <c r="BX270" s="1237"/>
      <c r="BY270" s="1237"/>
      <c r="BZ270" s="1237"/>
      <c r="CA270" s="1237"/>
      <c r="CB270" s="1237"/>
      <c r="CC270" s="1237"/>
      <c r="CD270" s="1237"/>
      <c r="CE270" s="1237"/>
      <c r="CF270" s="1237"/>
      <c r="CG270" s="1237"/>
      <c r="CH270" s="1237"/>
      <c r="CI270" s="1237"/>
      <c r="CJ270" s="1239">
        <f t="shared" si="31"/>
        <v>0</v>
      </c>
    </row>
    <row r="271" spans="4:88">
      <c r="D271" s="1223"/>
      <c r="E271" s="1223"/>
      <c r="F271" s="1229"/>
      <c r="G271" s="1223"/>
      <c r="H271" s="1223"/>
      <c r="I271" s="1223"/>
      <c r="J271" s="1223"/>
      <c r="K271" s="1223"/>
      <c r="L271" s="1228" t="e">
        <f t="shared" si="36"/>
        <v>#DIV/0!</v>
      </c>
      <c r="M271" s="1223"/>
      <c r="N271" s="1223"/>
      <c r="O271" s="1244"/>
      <c r="P271" s="1223"/>
      <c r="Q271" s="1223">
        <f t="shared" si="37"/>
        <v>0</v>
      </c>
      <c r="R271" s="1223"/>
      <c r="S271" s="1225">
        <f t="shared" si="33"/>
        <v>0</v>
      </c>
      <c r="T271" s="1240" t="e">
        <f t="shared" si="34"/>
        <v>#DIV/0!</v>
      </c>
      <c r="U271" s="250" t="e">
        <f t="shared" si="35"/>
        <v>#DIV/0!</v>
      </c>
      <c r="V271" s="1400"/>
      <c r="W271" s="1232"/>
      <c r="X271" s="1233"/>
      <c r="Y271" s="1233"/>
      <c r="Z271" s="1233"/>
      <c r="AA271" s="1233"/>
      <c r="AB271" s="1235"/>
      <c r="AC271" s="1233"/>
      <c r="AD271" s="1235"/>
      <c r="AE271" s="1235"/>
      <c r="AF271" s="1235"/>
      <c r="AG271" s="1233"/>
      <c r="AH271" s="1233"/>
      <c r="AI271" s="1233"/>
      <c r="AJ271" s="1233"/>
      <c r="AK271" s="1233"/>
      <c r="AL271" s="1234">
        <f t="shared" si="32"/>
        <v>0</v>
      </c>
      <c r="AM271" s="1400"/>
      <c r="AN271" s="1237"/>
      <c r="AO271" s="1237"/>
      <c r="AP271" s="1237"/>
      <c r="AQ271" s="1237"/>
      <c r="AR271" s="1237"/>
      <c r="AS271" s="1237"/>
      <c r="AT271" s="1237"/>
      <c r="AU271" s="1237"/>
      <c r="AV271" s="1237"/>
      <c r="AW271" s="1237"/>
      <c r="AX271" s="1237"/>
      <c r="AY271" s="1237"/>
      <c r="AZ271" s="1237"/>
      <c r="BA271" s="1237"/>
      <c r="BB271" s="1237"/>
      <c r="BC271" s="1237"/>
      <c r="BD271" s="1237"/>
      <c r="BE271" s="1237"/>
      <c r="BF271" s="1237"/>
      <c r="BG271" s="1237"/>
      <c r="BH271" s="1237"/>
      <c r="BI271" s="1237"/>
      <c r="BJ271" s="1237"/>
      <c r="BK271" s="1237"/>
      <c r="BL271" s="1237"/>
      <c r="BM271" s="1237"/>
      <c r="BN271" s="1237"/>
      <c r="BO271" s="1237"/>
      <c r="BP271" s="1237"/>
      <c r="BQ271" s="1237"/>
      <c r="BR271" s="1237"/>
      <c r="BS271" s="1237"/>
      <c r="BT271" s="1237"/>
      <c r="BU271" s="1237"/>
      <c r="BV271" s="1237"/>
      <c r="BW271" s="1237"/>
      <c r="BX271" s="1237"/>
      <c r="BY271" s="1237"/>
      <c r="BZ271" s="1237"/>
      <c r="CA271" s="1237"/>
      <c r="CB271" s="1237"/>
      <c r="CC271" s="1237"/>
      <c r="CD271" s="1237"/>
      <c r="CE271" s="1237"/>
      <c r="CF271" s="1237"/>
      <c r="CG271" s="1237"/>
      <c r="CH271" s="1237"/>
      <c r="CI271" s="1237"/>
      <c r="CJ271" s="1239">
        <f t="shared" si="31"/>
        <v>0</v>
      </c>
    </row>
    <row r="272" spans="4:88">
      <c r="D272" s="1223"/>
      <c r="E272" s="1223"/>
      <c r="F272" s="1229"/>
      <c r="G272" s="1223"/>
      <c r="H272" s="1223"/>
      <c r="I272" s="1223"/>
      <c r="J272" s="1223"/>
      <c r="K272" s="1223"/>
      <c r="L272" s="1228" t="e">
        <f t="shared" si="36"/>
        <v>#DIV/0!</v>
      </c>
      <c r="M272" s="1223"/>
      <c r="N272" s="1223"/>
      <c r="O272" s="1244"/>
      <c r="P272" s="1223"/>
      <c r="Q272" s="1223">
        <f t="shared" si="37"/>
        <v>0</v>
      </c>
      <c r="R272" s="1223"/>
      <c r="S272" s="1225">
        <f t="shared" si="33"/>
        <v>0</v>
      </c>
      <c r="T272" s="1240" t="e">
        <f t="shared" si="34"/>
        <v>#DIV/0!</v>
      </c>
      <c r="U272" s="250" t="e">
        <f t="shared" si="35"/>
        <v>#DIV/0!</v>
      </c>
      <c r="V272" s="1400"/>
      <c r="W272" s="1232"/>
      <c r="X272" s="1233"/>
      <c r="Y272" s="1233"/>
      <c r="Z272" s="1233"/>
      <c r="AA272" s="1233"/>
      <c r="AB272" s="1235"/>
      <c r="AC272" s="1233"/>
      <c r="AD272" s="1235"/>
      <c r="AE272" s="1235"/>
      <c r="AF272" s="1235"/>
      <c r="AG272" s="1233"/>
      <c r="AH272" s="1233"/>
      <c r="AI272" s="1233"/>
      <c r="AJ272" s="1233"/>
      <c r="AK272" s="1233"/>
      <c r="AL272" s="1234">
        <f t="shared" si="32"/>
        <v>0</v>
      </c>
      <c r="AM272" s="1400"/>
      <c r="AN272" s="1237"/>
      <c r="AO272" s="1237"/>
      <c r="AP272" s="1237"/>
      <c r="AQ272" s="1237"/>
      <c r="AR272" s="1237"/>
      <c r="AS272" s="1237"/>
      <c r="AT272" s="1237"/>
      <c r="AU272" s="1237"/>
      <c r="AV272" s="1237"/>
      <c r="AW272" s="1237"/>
      <c r="AX272" s="1237"/>
      <c r="AY272" s="1237"/>
      <c r="AZ272" s="1237"/>
      <c r="BA272" s="1237"/>
      <c r="BB272" s="1237"/>
      <c r="BC272" s="1237"/>
      <c r="BD272" s="1237"/>
      <c r="BE272" s="1237"/>
      <c r="BF272" s="1237"/>
      <c r="BG272" s="1237"/>
      <c r="BH272" s="1237"/>
      <c r="BI272" s="1237"/>
      <c r="BJ272" s="1237"/>
      <c r="BK272" s="1237"/>
      <c r="BL272" s="1237"/>
      <c r="BM272" s="1237"/>
      <c r="BN272" s="1237"/>
      <c r="BO272" s="1237"/>
      <c r="BP272" s="1237"/>
      <c r="BQ272" s="1237"/>
      <c r="BR272" s="1237"/>
      <c r="BS272" s="1237"/>
      <c r="BT272" s="1237"/>
      <c r="BU272" s="1237"/>
      <c r="BV272" s="1237"/>
      <c r="BW272" s="1237"/>
      <c r="BX272" s="1237"/>
      <c r="BY272" s="1237"/>
      <c r="BZ272" s="1237"/>
      <c r="CA272" s="1237"/>
      <c r="CB272" s="1237"/>
      <c r="CC272" s="1237"/>
      <c r="CD272" s="1237"/>
      <c r="CE272" s="1237"/>
      <c r="CF272" s="1237"/>
      <c r="CG272" s="1237"/>
      <c r="CH272" s="1237"/>
      <c r="CI272" s="1237"/>
      <c r="CJ272" s="1239">
        <f t="shared" si="31"/>
        <v>0</v>
      </c>
    </row>
    <row r="273" spans="4:88">
      <c r="D273" s="1223"/>
      <c r="E273" s="1223"/>
      <c r="F273" s="1229"/>
      <c r="G273" s="1223"/>
      <c r="H273" s="1223"/>
      <c r="I273" s="1223"/>
      <c r="J273" s="1223"/>
      <c r="K273" s="1223"/>
      <c r="L273" s="1228" t="e">
        <f t="shared" si="36"/>
        <v>#DIV/0!</v>
      </c>
      <c r="M273" s="1223"/>
      <c r="N273" s="1223"/>
      <c r="O273" s="1244"/>
      <c r="P273" s="1223"/>
      <c r="Q273" s="1223">
        <f t="shared" si="37"/>
        <v>0</v>
      </c>
      <c r="R273" s="1223"/>
      <c r="S273" s="1225">
        <f t="shared" si="33"/>
        <v>0</v>
      </c>
      <c r="T273" s="1240" t="e">
        <f t="shared" si="34"/>
        <v>#DIV/0!</v>
      </c>
      <c r="U273" s="250" t="e">
        <f t="shared" si="35"/>
        <v>#DIV/0!</v>
      </c>
      <c r="V273" s="1400"/>
      <c r="W273" s="1232"/>
      <c r="X273" s="1233"/>
      <c r="Y273" s="1233"/>
      <c r="Z273" s="1233"/>
      <c r="AA273" s="1233"/>
      <c r="AB273" s="1235"/>
      <c r="AC273" s="1233"/>
      <c r="AD273" s="1235"/>
      <c r="AE273" s="1235"/>
      <c r="AF273" s="1235"/>
      <c r="AG273" s="1233"/>
      <c r="AH273" s="1233"/>
      <c r="AI273" s="1233"/>
      <c r="AJ273" s="1233"/>
      <c r="AK273" s="1233"/>
      <c r="AL273" s="1234">
        <f t="shared" si="32"/>
        <v>0</v>
      </c>
      <c r="AM273" s="1400"/>
      <c r="AN273" s="1237"/>
      <c r="AO273" s="1237"/>
      <c r="AP273" s="1237"/>
      <c r="AQ273" s="1237"/>
      <c r="AR273" s="1237"/>
      <c r="AS273" s="1237"/>
      <c r="AT273" s="1237"/>
      <c r="AU273" s="1237"/>
      <c r="AV273" s="1237"/>
      <c r="AW273" s="1237"/>
      <c r="AX273" s="1237"/>
      <c r="AY273" s="1237"/>
      <c r="AZ273" s="1237"/>
      <c r="BA273" s="1237"/>
      <c r="BB273" s="1237"/>
      <c r="BC273" s="1237"/>
      <c r="BD273" s="1237"/>
      <c r="BE273" s="1237"/>
      <c r="BF273" s="1237"/>
      <c r="BG273" s="1237"/>
      <c r="BH273" s="1237"/>
      <c r="BI273" s="1237"/>
      <c r="BJ273" s="1237"/>
      <c r="BK273" s="1237"/>
      <c r="BL273" s="1237"/>
      <c r="BM273" s="1237"/>
      <c r="BN273" s="1237"/>
      <c r="BO273" s="1237"/>
      <c r="BP273" s="1237"/>
      <c r="BQ273" s="1237"/>
      <c r="BR273" s="1237"/>
      <c r="BS273" s="1237"/>
      <c r="BT273" s="1237"/>
      <c r="BU273" s="1237"/>
      <c r="BV273" s="1237"/>
      <c r="BW273" s="1237"/>
      <c r="BX273" s="1237"/>
      <c r="BY273" s="1237"/>
      <c r="BZ273" s="1237"/>
      <c r="CA273" s="1237"/>
      <c r="CB273" s="1237"/>
      <c r="CC273" s="1237"/>
      <c r="CD273" s="1237"/>
      <c r="CE273" s="1237"/>
      <c r="CF273" s="1237"/>
      <c r="CG273" s="1237"/>
      <c r="CH273" s="1237"/>
      <c r="CI273" s="1237"/>
      <c r="CJ273" s="1239">
        <f t="shared" si="31"/>
        <v>0</v>
      </c>
    </row>
    <row r="274" spans="4:88">
      <c r="D274" s="1223"/>
      <c r="E274" s="1223"/>
      <c r="F274" s="1229"/>
      <c r="G274" s="1223"/>
      <c r="H274" s="1223"/>
      <c r="I274" s="1223"/>
      <c r="J274" s="1223"/>
      <c r="K274" s="1223"/>
      <c r="L274" s="1228" t="e">
        <f t="shared" si="36"/>
        <v>#DIV/0!</v>
      </c>
      <c r="M274" s="1223"/>
      <c r="N274" s="1223"/>
      <c r="O274" s="1244"/>
      <c r="P274" s="1223"/>
      <c r="Q274" s="1223">
        <f t="shared" si="37"/>
        <v>0</v>
      </c>
      <c r="R274" s="1223"/>
      <c r="S274" s="1225">
        <f t="shared" si="33"/>
        <v>0</v>
      </c>
      <c r="T274" s="1240" t="e">
        <f t="shared" si="34"/>
        <v>#DIV/0!</v>
      </c>
      <c r="U274" s="250" t="e">
        <f t="shared" si="35"/>
        <v>#DIV/0!</v>
      </c>
      <c r="V274" s="1400"/>
      <c r="W274" s="1232"/>
      <c r="X274" s="1233"/>
      <c r="Y274" s="1233"/>
      <c r="Z274" s="1233"/>
      <c r="AA274" s="1233"/>
      <c r="AB274" s="1235"/>
      <c r="AC274" s="1233"/>
      <c r="AD274" s="1235"/>
      <c r="AE274" s="1235"/>
      <c r="AF274" s="1235"/>
      <c r="AG274" s="1233"/>
      <c r="AH274" s="1233"/>
      <c r="AI274" s="1233"/>
      <c r="AJ274" s="1233"/>
      <c r="AK274" s="1233"/>
      <c r="AL274" s="1234">
        <f t="shared" si="32"/>
        <v>0</v>
      </c>
      <c r="AM274" s="1400"/>
      <c r="AN274" s="1237"/>
      <c r="AO274" s="1237"/>
      <c r="AP274" s="1237"/>
      <c r="AQ274" s="1237"/>
      <c r="AR274" s="1237"/>
      <c r="AS274" s="1237"/>
      <c r="AT274" s="1237"/>
      <c r="AU274" s="1237"/>
      <c r="AV274" s="1237"/>
      <c r="AW274" s="1237"/>
      <c r="AX274" s="1237"/>
      <c r="AY274" s="1237"/>
      <c r="AZ274" s="1237"/>
      <c r="BA274" s="1237"/>
      <c r="BB274" s="1237"/>
      <c r="BC274" s="1237"/>
      <c r="BD274" s="1237"/>
      <c r="BE274" s="1237"/>
      <c r="BF274" s="1237"/>
      <c r="BG274" s="1237"/>
      <c r="BH274" s="1237"/>
      <c r="BI274" s="1237"/>
      <c r="BJ274" s="1237"/>
      <c r="BK274" s="1237"/>
      <c r="BL274" s="1237"/>
      <c r="BM274" s="1237"/>
      <c r="BN274" s="1237"/>
      <c r="BO274" s="1237"/>
      <c r="BP274" s="1237"/>
      <c r="BQ274" s="1237"/>
      <c r="BR274" s="1237"/>
      <c r="BS274" s="1237"/>
      <c r="BT274" s="1237"/>
      <c r="BU274" s="1237"/>
      <c r="BV274" s="1237"/>
      <c r="BW274" s="1237"/>
      <c r="BX274" s="1237"/>
      <c r="BY274" s="1237"/>
      <c r="BZ274" s="1237"/>
      <c r="CA274" s="1237"/>
      <c r="CB274" s="1237"/>
      <c r="CC274" s="1237"/>
      <c r="CD274" s="1237"/>
      <c r="CE274" s="1237"/>
      <c r="CF274" s="1237"/>
      <c r="CG274" s="1237"/>
      <c r="CH274" s="1237"/>
      <c r="CI274" s="1237"/>
      <c r="CJ274" s="1239">
        <f t="shared" si="31"/>
        <v>0</v>
      </c>
    </row>
    <row r="275" spans="4:88">
      <c r="D275" s="1223"/>
      <c r="E275" s="1223"/>
      <c r="F275" s="1229"/>
      <c r="G275" s="1223"/>
      <c r="H275" s="1223"/>
      <c r="I275" s="1223"/>
      <c r="J275" s="1223"/>
      <c r="K275" s="1223"/>
      <c r="L275" s="1228" t="e">
        <f t="shared" si="36"/>
        <v>#DIV/0!</v>
      </c>
      <c r="M275" s="1223"/>
      <c r="N275" s="1223"/>
      <c r="O275" s="1244"/>
      <c r="P275" s="1223"/>
      <c r="Q275" s="1223">
        <f t="shared" si="37"/>
        <v>0</v>
      </c>
      <c r="R275" s="1223"/>
      <c r="S275" s="1225">
        <f t="shared" si="33"/>
        <v>0</v>
      </c>
      <c r="T275" s="1240" t="e">
        <f t="shared" si="34"/>
        <v>#DIV/0!</v>
      </c>
      <c r="U275" s="250" t="e">
        <f t="shared" si="35"/>
        <v>#DIV/0!</v>
      </c>
      <c r="V275" s="1400"/>
      <c r="W275" s="1232"/>
      <c r="X275" s="1233"/>
      <c r="Y275" s="1233"/>
      <c r="Z275" s="1233"/>
      <c r="AA275" s="1233"/>
      <c r="AB275" s="1235"/>
      <c r="AC275" s="1233"/>
      <c r="AD275" s="1235"/>
      <c r="AE275" s="1235"/>
      <c r="AF275" s="1235"/>
      <c r="AG275" s="1233"/>
      <c r="AH275" s="1233"/>
      <c r="AI275" s="1233"/>
      <c r="AJ275" s="1233"/>
      <c r="AK275" s="1233"/>
      <c r="AL275" s="1234">
        <f t="shared" si="32"/>
        <v>0</v>
      </c>
      <c r="AM275" s="1400"/>
      <c r="AN275" s="1237"/>
      <c r="AO275" s="1237"/>
      <c r="AP275" s="1237"/>
      <c r="AQ275" s="1237"/>
      <c r="AR275" s="1237"/>
      <c r="AS275" s="1237"/>
      <c r="AT275" s="1237"/>
      <c r="AU275" s="1237"/>
      <c r="AV275" s="1237"/>
      <c r="AW275" s="1237"/>
      <c r="AX275" s="1237"/>
      <c r="AY275" s="1237"/>
      <c r="AZ275" s="1237"/>
      <c r="BA275" s="1237"/>
      <c r="BB275" s="1237"/>
      <c r="BC275" s="1237"/>
      <c r="BD275" s="1237"/>
      <c r="BE275" s="1237"/>
      <c r="BF275" s="1237"/>
      <c r="BG275" s="1237"/>
      <c r="BH275" s="1237"/>
      <c r="BI275" s="1237"/>
      <c r="BJ275" s="1237"/>
      <c r="BK275" s="1237"/>
      <c r="BL275" s="1237"/>
      <c r="BM275" s="1237"/>
      <c r="BN275" s="1237"/>
      <c r="BO275" s="1237"/>
      <c r="BP275" s="1237"/>
      <c r="BQ275" s="1237"/>
      <c r="BR275" s="1237"/>
      <c r="BS275" s="1237"/>
      <c r="BT275" s="1237"/>
      <c r="BU275" s="1237"/>
      <c r="BV275" s="1237"/>
      <c r="BW275" s="1237"/>
      <c r="BX275" s="1237"/>
      <c r="BY275" s="1237"/>
      <c r="BZ275" s="1237"/>
      <c r="CA275" s="1237"/>
      <c r="CB275" s="1237"/>
      <c r="CC275" s="1237"/>
      <c r="CD275" s="1237"/>
      <c r="CE275" s="1237"/>
      <c r="CF275" s="1237"/>
      <c r="CG275" s="1237"/>
      <c r="CH275" s="1237"/>
      <c r="CI275" s="1237"/>
      <c r="CJ275" s="1239">
        <f t="shared" si="31"/>
        <v>0</v>
      </c>
    </row>
    <row r="276" spans="4:88">
      <c r="D276" s="1223"/>
      <c r="E276" s="1223"/>
      <c r="F276" s="1229"/>
      <c r="G276" s="1223"/>
      <c r="H276" s="1223"/>
      <c r="I276" s="1223"/>
      <c r="J276" s="1223"/>
      <c r="K276" s="1223"/>
      <c r="L276" s="1228" t="e">
        <f t="shared" si="36"/>
        <v>#DIV/0!</v>
      </c>
      <c r="M276" s="1223"/>
      <c r="N276" s="1223"/>
      <c r="O276" s="1244"/>
      <c r="P276" s="1223"/>
      <c r="Q276" s="1223">
        <f t="shared" si="37"/>
        <v>0</v>
      </c>
      <c r="R276" s="1223"/>
      <c r="S276" s="1225">
        <f t="shared" si="33"/>
        <v>0</v>
      </c>
      <c r="T276" s="1240" t="e">
        <f t="shared" si="34"/>
        <v>#DIV/0!</v>
      </c>
      <c r="U276" s="250" t="e">
        <f t="shared" si="35"/>
        <v>#DIV/0!</v>
      </c>
      <c r="V276" s="1400"/>
      <c r="W276" s="1232"/>
      <c r="X276" s="1233"/>
      <c r="Y276" s="1233"/>
      <c r="Z276" s="1233"/>
      <c r="AA276" s="1233"/>
      <c r="AB276" s="1235"/>
      <c r="AC276" s="1233"/>
      <c r="AD276" s="1235"/>
      <c r="AE276" s="1235"/>
      <c r="AF276" s="1235"/>
      <c r="AG276" s="1233"/>
      <c r="AH276" s="1233"/>
      <c r="AI276" s="1233"/>
      <c r="AJ276" s="1233"/>
      <c r="AK276" s="1233"/>
      <c r="AL276" s="1234">
        <f t="shared" si="32"/>
        <v>0</v>
      </c>
      <c r="AM276" s="1400"/>
      <c r="AN276" s="1237"/>
      <c r="AO276" s="1237"/>
      <c r="AP276" s="1237"/>
      <c r="AQ276" s="1237"/>
      <c r="AR276" s="1237"/>
      <c r="AS276" s="1237"/>
      <c r="AT276" s="1237"/>
      <c r="AU276" s="1237"/>
      <c r="AV276" s="1237"/>
      <c r="AW276" s="1237"/>
      <c r="AX276" s="1237"/>
      <c r="AY276" s="1237"/>
      <c r="AZ276" s="1237"/>
      <c r="BA276" s="1237"/>
      <c r="BB276" s="1237"/>
      <c r="BC276" s="1237"/>
      <c r="BD276" s="1237"/>
      <c r="BE276" s="1237"/>
      <c r="BF276" s="1237"/>
      <c r="BG276" s="1237"/>
      <c r="BH276" s="1237"/>
      <c r="BI276" s="1237"/>
      <c r="BJ276" s="1237"/>
      <c r="BK276" s="1237"/>
      <c r="BL276" s="1237"/>
      <c r="BM276" s="1237"/>
      <c r="BN276" s="1237"/>
      <c r="BO276" s="1237"/>
      <c r="BP276" s="1237"/>
      <c r="BQ276" s="1237"/>
      <c r="BR276" s="1237"/>
      <c r="BS276" s="1237"/>
      <c r="BT276" s="1237"/>
      <c r="BU276" s="1237"/>
      <c r="BV276" s="1237"/>
      <c r="BW276" s="1237"/>
      <c r="BX276" s="1237"/>
      <c r="BY276" s="1237"/>
      <c r="BZ276" s="1237"/>
      <c r="CA276" s="1237"/>
      <c r="CB276" s="1237"/>
      <c r="CC276" s="1237"/>
      <c r="CD276" s="1237"/>
      <c r="CE276" s="1237"/>
      <c r="CF276" s="1237"/>
      <c r="CG276" s="1237"/>
      <c r="CH276" s="1237"/>
      <c r="CI276" s="1237"/>
      <c r="CJ276" s="1239">
        <f t="shared" si="31"/>
        <v>0</v>
      </c>
    </row>
    <row r="277" spans="4:88">
      <c r="D277" s="1223"/>
      <c r="E277" s="1223"/>
      <c r="F277" s="1229"/>
      <c r="G277" s="1223"/>
      <c r="H277" s="1223"/>
      <c r="I277" s="1223"/>
      <c r="J277" s="1223"/>
      <c r="K277" s="1223"/>
      <c r="L277" s="1228" t="e">
        <f t="shared" si="36"/>
        <v>#DIV/0!</v>
      </c>
      <c r="M277" s="1223"/>
      <c r="N277" s="1223"/>
      <c r="O277" s="1244"/>
      <c r="P277" s="1223"/>
      <c r="Q277" s="1223">
        <f t="shared" si="37"/>
        <v>0</v>
      </c>
      <c r="R277" s="1223"/>
      <c r="S277" s="1225">
        <f t="shared" si="33"/>
        <v>0</v>
      </c>
      <c r="T277" s="1240" t="e">
        <f t="shared" si="34"/>
        <v>#DIV/0!</v>
      </c>
      <c r="U277" s="250" t="e">
        <f t="shared" si="35"/>
        <v>#DIV/0!</v>
      </c>
      <c r="V277" s="1400"/>
      <c r="W277" s="1232"/>
      <c r="X277" s="1233"/>
      <c r="Y277" s="1233"/>
      <c r="Z277" s="1233"/>
      <c r="AA277" s="1233"/>
      <c r="AB277" s="1235"/>
      <c r="AC277" s="1233"/>
      <c r="AD277" s="1235"/>
      <c r="AE277" s="1235"/>
      <c r="AF277" s="1235"/>
      <c r="AG277" s="1233"/>
      <c r="AH277" s="1233"/>
      <c r="AI277" s="1233"/>
      <c r="AJ277" s="1233"/>
      <c r="AK277" s="1233"/>
      <c r="AL277" s="1234">
        <f t="shared" si="32"/>
        <v>0</v>
      </c>
      <c r="AM277" s="1400"/>
      <c r="AN277" s="1237"/>
      <c r="AO277" s="1237"/>
      <c r="AP277" s="1237"/>
      <c r="AQ277" s="1237"/>
      <c r="AR277" s="1237"/>
      <c r="AS277" s="1237"/>
      <c r="AT277" s="1237"/>
      <c r="AU277" s="1237"/>
      <c r="AV277" s="1237"/>
      <c r="AW277" s="1237"/>
      <c r="AX277" s="1237"/>
      <c r="AY277" s="1237"/>
      <c r="AZ277" s="1237"/>
      <c r="BA277" s="1237"/>
      <c r="BB277" s="1237"/>
      <c r="BC277" s="1237"/>
      <c r="BD277" s="1237"/>
      <c r="BE277" s="1237"/>
      <c r="BF277" s="1237"/>
      <c r="BG277" s="1237"/>
      <c r="BH277" s="1237"/>
      <c r="BI277" s="1237"/>
      <c r="BJ277" s="1237"/>
      <c r="BK277" s="1237"/>
      <c r="BL277" s="1237"/>
      <c r="BM277" s="1237"/>
      <c r="BN277" s="1237"/>
      <c r="BO277" s="1237"/>
      <c r="BP277" s="1237"/>
      <c r="BQ277" s="1237"/>
      <c r="BR277" s="1237"/>
      <c r="BS277" s="1237"/>
      <c r="BT277" s="1237"/>
      <c r="BU277" s="1237"/>
      <c r="BV277" s="1237"/>
      <c r="BW277" s="1237"/>
      <c r="BX277" s="1237"/>
      <c r="BY277" s="1237"/>
      <c r="BZ277" s="1237"/>
      <c r="CA277" s="1237"/>
      <c r="CB277" s="1237"/>
      <c r="CC277" s="1237"/>
      <c r="CD277" s="1237"/>
      <c r="CE277" s="1237"/>
      <c r="CF277" s="1237"/>
      <c r="CG277" s="1237"/>
      <c r="CH277" s="1237"/>
      <c r="CI277" s="1237"/>
      <c r="CJ277" s="1239">
        <f t="shared" si="31"/>
        <v>0</v>
      </c>
    </row>
    <row r="278" spans="4:88">
      <c r="D278" s="1223"/>
      <c r="E278" s="1223"/>
      <c r="F278" s="1229"/>
      <c r="G278" s="1223"/>
      <c r="H278" s="1223"/>
      <c r="I278" s="1223"/>
      <c r="J278" s="1223"/>
      <c r="K278" s="1223"/>
      <c r="L278" s="1228" t="e">
        <f t="shared" si="36"/>
        <v>#DIV/0!</v>
      </c>
      <c r="M278" s="1223"/>
      <c r="N278" s="1223"/>
      <c r="O278" s="1244"/>
      <c r="P278" s="1223"/>
      <c r="Q278" s="1223">
        <f t="shared" si="37"/>
        <v>0</v>
      </c>
      <c r="R278" s="1223"/>
      <c r="S278" s="1225">
        <f t="shared" si="33"/>
        <v>0</v>
      </c>
      <c r="T278" s="1240" t="e">
        <f t="shared" si="34"/>
        <v>#DIV/0!</v>
      </c>
      <c r="U278" s="250" t="e">
        <f t="shared" si="35"/>
        <v>#DIV/0!</v>
      </c>
      <c r="V278" s="1400"/>
      <c r="W278" s="1232"/>
      <c r="X278" s="1233"/>
      <c r="Y278" s="1233"/>
      <c r="Z278" s="1233"/>
      <c r="AA278" s="1233"/>
      <c r="AB278" s="1235"/>
      <c r="AC278" s="1233"/>
      <c r="AD278" s="1235"/>
      <c r="AE278" s="1235"/>
      <c r="AF278" s="1235"/>
      <c r="AG278" s="1233"/>
      <c r="AH278" s="1233"/>
      <c r="AI278" s="1233"/>
      <c r="AJ278" s="1233"/>
      <c r="AK278" s="1233"/>
      <c r="AL278" s="1234">
        <f t="shared" si="32"/>
        <v>0</v>
      </c>
      <c r="AM278" s="1400"/>
      <c r="AN278" s="1237"/>
      <c r="AO278" s="1237"/>
      <c r="AP278" s="1237"/>
      <c r="AQ278" s="1237"/>
      <c r="AR278" s="1237"/>
      <c r="AS278" s="1237"/>
      <c r="AT278" s="1237"/>
      <c r="AU278" s="1237"/>
      <c r="AV278" s="1237"/>
      <c r="AW278" s="1237"/>
      <c r="AX278" s="1237"/>
      <c r="AY278" s="1237"/>
      <c r="AZ278" s="1237"/>
      <c r="BA278" s="1237"/>
      <c r="BB278" s="1237"/>
      <c r="BC278" s="1237"/>
      <c r="BD278" s="1237"/>
      <c r="BE278" s="1237"/>
      <c r="BF278" s="1237"/>
      <c r="BG278" s="1237"/>
      <c r="BH278" s="1237"/>
      <c r="BI278" s="1237"/>
      <c r="BJ278" s="1237"/>
      <c r="BK278" s="1237"/>
      <c r="BL278" s="1237"/>
      <c r="BM278" s="1237"/>
      <c r="BN278" s="1237"/>
      <c r="BO278" s="1237"/>
      <c r="BP278" s="1237"/>
      <c r="BQ278" s="1237"/>
      <c r="BR278" s="1237"/>
      <c r="BS278" s="1237"/>
      <c r="BT278" s="1237"/>
      <c r="BU278" s="1237"/>
      <c r="BV278" s="1237"/>
      <c r="BW278" s="1237"/>
      <c r="BX278" s="1237"/>
      <c r="BY278" s="1237"/>
      <c r="BZ278" s="1237"/>
      <c r="CA278" s="1237"/>
      <c r="CB278" s="1237"/>
      <c r="CC278" s="1237"/>
      <c r="CD278" s="1237"/>
      <c r="CE278" s="1237"/>
      <c r="CF278" s="1237"/>
      <c r="CG278" s="1237"/>
      <c r="CH278" s="1237"/>
      <c r="CI278" s="1237"/>
      <c r="CJ278" s="1239">
        <f t="shared" si="31"/>
        <v>0</v>
      </c>
    </row>
    <row r="279" spans="4:88">
      <c r="D279" s="1223"/>
      <c r="E279" s="1223"/>
      <c r="F279" s="1229"/>
      <c r="G279" s="1223"/>
      <c r="H279" s="1223"/>
      <c r="I279" s="1223"/>
      <c r="J279" s="1223"/>
      <c r="K279" s="1223"/>
      <c r="L279" s="1228" t="e">
        <f t="shared" si="36"/>
        <v>#DIV/0!</v>
      </c>
      <c r="M279" s="1223"/>
      <c r="N279" s="1223"/>
      <c r="O279" s="1244"/>
      <c r="P279" s="1223"/>
      <c r="Q279" s="1223">
        <f t="shared" si="37"/>
        <v>0</v>
      </c>
      <c r="R279" s="1223"/>
      <c r="S279" s="1225">
        <f t="shared" si="33"/>
        <v>0</v>
      </c>
      <c r="T279" s="1240" t="e">
        <f t="shared" si="34"/>
        <v>#DIV/0!</v>
      </c>
      <c r="U279" s="250" t="e">
        <f t="shared" si="35"/>
        <v>#DIV/0!</v>
      </c>
      <c r="V279" s="1400"/>
      <c r="W279" s="1232"/>
      <c r="X279" s="1233"/>
      <c r="Y279" s="1233"/>
      <c r="Z279" s="1233"/>
      <c r="AA279" s="1233"/>
      <c r="AB279" s="1235"/>
      <c r="AC279" s="1233"/>
      <c r="AD279" s="1235"/>
      <c r="AE279" s="1235"/>
      <c r="AF279" s="1235"/>
      <c r="AG279" s="1233"/>
      <c r="AH279" s="1233"/>
      <c r="AI279" s="1233"/>
      <c r="AJ279" s="1233"/>
      <c r="AK279" s="1233"/>
      <c r="AL279" s="1234">
        <f t="shared" si="32"/>
        <v>0</v>
      </c>
      <c r="AM279" s="1400"/>
      <c r="AN279" s="1237"/>
      <c r="AO279" s="1237"/>
      <c r="AP279" s="1237"/>
      <c r="AQ279" s="1237"/>
      <c r="AR279" s="1237"/>
      <c r="AS279" s="1237"/>
      <c r="AT279" s="1237"/>
      <c r="AU279" s="1237"/>
      <c r="AV279" s="1237"/>
      <c r="AW279" s="1237"/>
      <c r="AX279" s="1237"/>
      <c r="AY279" s="1237"/>
      <c r="AZ279" s="1237"/>
      <c r="BA279" s="1237"/>
      <c r="BB279" s="1237"/>
      <c r="BC279" s="1237"/>
      <c r="BD279" s="1237"/>
      <c r="BE279" s="1237"/>
      <c r="BF279" s="1237"/>
      <c r="BG279" s="1237"/>
      <c r="BH279" s="1237"/>
      <c r="BI279" s="1237"/>
      <c r="BJ279" s="1237"/>
      <c r="BK279" s="1237"/>
      <c r="BL279" s="1237"/>
      <c r="BM279" s="1237"/>
      <c r="BN279" s="1237"/>
      <c r="BO279" s="1237"/>
      <c r="BP279" s="1237"/>
      <c r="BQ279" s="1237"/>
      <c r="BR279" s="1237"/>
      <c r="BS279" s="1237"/>
      <c r="BT279" s="1237"/>
      <c r="BU279" s="1237"/>
      <c r="BV279" s="1237"/>
      <c r="BW279" s="1237"/>
      <c r="BX279" s="1237"/>
      <c r="BY279" s="1237"/>
      <c r="BZ279" s="1237"/>
      <c r="CA279" s="1237"/>
      <c r="CB279" s="1237"/>
      <c r="CC279" s="1237"/>
      <c r="CD279" s="1237"/>
      <c r="CE279" s="1237"/>
      <c r="CF279" s="1237"/>
      <c r="CG279" s="1237"/>
      <c r="CH279" s="1237"/>
      <c r="CI279" s="1237"/>
      <c r="CJ279" s="1239">
        <f t="shared" si="31"/>
        <v>0</v>
      </c>
    </row>
    <row r="280" spans="4:88">
      <c r="D280" s="1223"/>
      <c r="E280" s="1223"/>
      <c r="F280" s="1229"/>
      <c r="G280" s="1223"/>
      <c r="H280" s="1223"/>
      <c r="I280" s="1223"/>
      <c r="J280" s="1223"/>
      <c r="K280" s="1223"/>
      <c r="L280" s="1228" t="e">
        <f t="shared" si="36"/>
        <v>#DIV/0!</v>
      </c>
      <c r="M280" s="1223"/>
      <c r="N280" s="1223"/>
      <c r="O280" s="1244"/>
      <c r="P280" s="1223"/>
      <c r="Q280" s="1223">
        <f t="shared" si="37"/>
        <v>0</v>
      </c>
      <c r="R280" s="1223"/>
      <c r="S280" s="1225">
        <f t="shared" si="33"/>
        <v>0</v>
      </c>
      <c r="T280" s="1240" t="e">
        <f t="shared" si="34"/>
        <v>#DIV/0!</v>
      </c>
      <c r="U280" s="250" t="e">
        <f t="shared" si="35"/>
        <v>#DIV/0!</v>
      </c>
      <c r="V280" s="1400"/>
      <c r="W280" s="1232"/>
      <c r="X280" s="1233"/>
      <c r="Y280" s="1233"/>
      <c r="Z280" s="1233"/>
      <c r="AA280" s="1233"/>
      <c r="AB280" s="1235"/>
      <c r="AC280" s="1233"/>
      <c r="AD280" s="1235"/>
      <c r="AE280" s="1235"/>
      <c r="AF280" s="1235"/>
      <c r="AG280" s="1233"/>
      <c r="AH280" s="1233"/>
      <c r="AI280" s="1233"/>
      <c r="AJ280" s="1233"/>
      <c r="AK280" s="1233"/>
      <c r="AL280" s="1234">
        <f t="shared" si="32"/>
        <v>0</v>
      </c>
      <c r="AM280" s="1400"/>
      <c r="AN280" s="1237"/>
      <c r="AO280" s="1237"/>
      <c r="AP280" s="1237"/>
      <c r="AQ280" s="1237"/>
      <c r="AR280" s="1237"/>
      <c r="AS280" s="1237"/>
      <c r="AT280" s="1237"/>
      <c r="AU280" s="1237"/>
      <c r="AV280" s="1237"/>
      <c r="AW280" s="1237"/>
      <c r="AX280" s="1237"/>
      <c r="AY280" s="1237"/>
      <c r="AZ280" s="1237"/>
      <c r="BA280" s="1237"/>
      <c r="BB280" s="1237"/>
      <c r="BC280" s="1237"/>
      <c r="BD280" s="1237"/>
      <c r="BE280" s="1237"/>
      <c r="BF280" s="1237"/>
      <c r="BG280" s="1237"/>
      <c r="BH280" s="1237"/>
      <c r="BI280" s="1237"/>
      <c r="BJ280" s="1237"/>
      <c r="BK280" s="1237"/>
      <c r="BL280" s="1237"/>
      <c r="BM280" s="1237"/>
      <c r="BN280" s="1237"/>
      <c r="BO280" s="1237"/>
      <c r="BP280" s="1237"/>
      <c r="BQ280" s="1237"/>
      <c r="BR280" s="1237"/>
      <c r="BS280" s="1237"/>
      <c r="BT280" s="1237"/>
      <c r="BU280" s="1237"/>
      <c r="BV280" s="1237"/>
      <c r="BW280" s="1237"/>
      <c r="BX280" s="1237"/>
      <c r="BY280" s="1237"/>
      <c r="BZ280" s="1237"/>
      <c r="CA280" s="1237"/>
      <c r="CB280" s="1237"/>
      <c r="CC280" s="1237"/>
      <c r="CD280" s="1237"/>
      <c r="CE280" s="1237"/>
      <c r="CF280" s="1237"/>
      <c r="CG280" s="1237"/>
      <c r="CH280" s="1237"/>
      <c r="CI280" s="1237"/>
      <c r="CJ280" s="1239">
        <f t="shared" si="31"/>
        <v>0</v>
      </c>
    </row>
    <row r="281" spans="4:88">
      <c r="D281" s="1223"/>
      <c r="E281" s="1223"/>
      <c r="F281" s="1229"/>
      <c r="G281" s="1223"/>
      <c r="H281" s="1223"/>
      <c r="I281" s="1223"/>
      <c r="J281" s="1223"/>
      <c r="K281" s="1223"/>
      <c r="L281" s="1228" t="e">
        <f t="shared" si="36"/>
        <v>#DIV/0!</v>
      </c>
      <c r="M281" s="1223"/>
      <c r="N281" s="1223"/>
      <c r="O281" s="1244"/>
      <c r="P281" s="1223"/>
      <c r="Q281" s="1223">
        <f t="shared" si="37"/>
        <v>0</v>
      </c>
      <c r="R281" s="1223"/>
      <c r="S281" s="1225">
        <f t="shared" si="33"/>
        <v>0</v>
      </c>
      <c r="T281" s="1240" t="e">
        <f t="shared" si="34"/>
        <v>#DIV/0!</v>
      </c>
      <c r="U281" s="250" t="e">
        <f t="shared" si="35"/>
        <v>#DIV/0!</v>
      </c>
      <c r="V281" s="1400"/>
      <c r="W281" s="1232"/>
      <c r="X281" s="1233"/>
      <c r="Y281" s="1233"/>
      <c r="Z281" s="1233"/>
      <c r="AA281" s="1233"/>
      <c r="AB281" s="1235"/>
      <c r="AC281" s="1233"/>
      <c r="AD281" s="1235"/>
      <c r="AE281" s="1235"/>
      <c r="AF281" s="1235"/>
      <c r="AG281" s="1233"/>
      <c r="AH281" s="1233"/>
      <c r="AI281" s="1233"/>
      <c r="AJ281" s="1233"/>
      <c r="AK281" s="1233"/>
      <c r="AL281" s="1234">
        <f t="shared" si="32"/>
        <v>0</v>
      </c>
      <c r="AM281" s="1400"/>
      <c r="AN281" s="1237"/>
      <c r="AO281" s="1237"/>
      <c r="AP281" s="1237"/>
      <c r="AQ281" s="1237"/>
      <c r="AR281" s="1237"/>
      <c r="AS281" s="1237"/>
      <c r="AT281" s="1237"/>
      <c r="AU281" s="1237"/>
      <c r="AV281" s="1237"/>
      <c r="AW281" s="1237"/>
      <c r="AX281" s="1237"/>
      <c r="AY281" s="1237"/>
      <c r="AZ281" s="1237"/>
      <c r="BA281" s="1237"/>
      <c r="BB281" s="1237"/>
      <c r="BC281" s="1237"/>
      <c r="BD281" s="1237"/>
      <c r="BE281" s="1237"/>
      <c r="BF281" s="1237"/>
      <c r="BG281" s="1237"/>
      <c r="BH281" s="1237"/>
      <c r="BI281" s="1237"/>
      <c r="BJ281" s="1237"/>
      <c r="BK281" s="1237"/>
      <c r="BL281" s="1237"/>
      <c r="BM281" s="1237"/>
      <c r="BN281" s="1237"/>
      <c r="BO281" s="1237"/>
      <c r="BP281" s="1237"/>
      <c r="BQ281" s="1237"/>
      <c r="BR281" s="1237"/>
      <c r="BS281" s="1237"/>
      <c r="BT281" s="1237"/>
      <c r="BU281" s="1237"/>
      <c r="BV281" s="1237"/>
      <c r="BW281" s="1237"/>
      <c r="BX281" s="1237"/>
      <c r="BY281" s="1237"/>
      <c r="BZ281" s="1237"/>
      <c r="CA281" s="1237"/>
      <c r="CB281" s="1237"/>
      <c r="CC281" s="1237"/>
      <c r="CD281" s="1237"/>
      <c r="CE281" s="1237"/>
      <c r="CF281" s="1237"/>
      <c r="CG281" s="1237"/>
      <c r="CH281" s="1237"/>
      <c r="CI281" s="1237"/>
      <c r="CJ281" s="1239">
        <f t="shared" si="31"/>
        <v>0</v>
      </c>
    </row>
    <row r="282" spans="4:88">
      <c r="D282" s="1223"/>
      <c r="E282" s="1223"/>
      <c r="F282" s="1229"/>
      <c r="G282" s="1223"/>
      <c r="H282" s="1223"/>
      <c r="I282" s="1223"/>
      <c r="J282" s="1223"/>
      <c r="K282" s="1223"/>
      <c r="L282" s="1228" t="e">
        <f t="shared" si="36"/>
        <v>#DIV/0!</v>
      </c>
      <c r="M282" s="1223"/>
      <c r="N282" s="1223"/>
      <c r="O282" s="1244"/>
      <c r="P282" s="1223"/>
      <c r="Q282" s="1223">
        <f t="shared" si="37"/>
        <v>0</v>
      </c>
      <c r="R282" s="1223"/>
      <c r="S282" s="1225">
        <f t="shared" si="33"/>
        <v>0</v>
      </c>
      <c r="T282" s="1240" t="e">
        <f t="shared" si="34"/>
        <v>#DIV/0!</v>
      </c>
      <c r="U282" s="250" t="e">
        <f t="shared" si="35"/>
        <v>#DIV/0!</v>
      </c>
      <c r="V282" s="1400"/>
      <c r="W282" s="1232"/>
      <c r="X282" s="1233"/>
      <c r="Y282" s="1233"/>
      <c r="Z282" s="1233"/>
      <c r="AA282" s="1233"/>
      <c r="AB282" s="1235"/>
      <c r="AC282" s="1233"/>
      <c r="AD282" s="1235"/>
      <c r="AE282" s="1235"/>
      <c r="AF282" s="1235"/>
      <c r="AG282" s="1233"/>
      <c r="AH282" s="1233"/>
      <c r="AI282" s="1233"/>
      <c r="AJ282" s="1233"/>
      <c r="AK282" s="1233"/>
      <c r="AL282" s="1234">
        <f t="shared" si="32"/>
        <v>0</v>
      </c>
      <c r="AM282" s="1400"/>
      <c r="AN282" s="1237"/>
      <c r="AO282" s="1237"/>
      <c r="AP282" s="1237"/>
      <c r="AQ282" s="1237"/>
      <c r="AR282" s="1237"/>
      <c r="AS282" s="1237"/>
      <c r="AT282" s="1237"/>
      <c r="AU282" s="1237"/>
      <c r="AV282" s="1237"/>
      <c r="AW282" s="1237"/>
      <c r="AX282" s="1237"/>
      <c r="AY282" s="1237"/>
      <c r="AZ282" s="1237"/>
      <c r="BA282" s="1237"/>
      <c r="BB282" s="1237"/>
      <c r="BC282" s="1237"/>
      <c r="BD282" s="1237"/>
      <c r="BE282" s="1237"/>
      <c r="BF282" s="1237"/>
      <c r="BG282" s="1237"/>
      <c r="BH282" s="1237"/>
      <c r="BI282" s="1237"/>
      <c r="BJ282" s="1237"/>
      <c r="BK282" s="1237"/>
      <c r="BL282" s="1237"/>
      <c r="BM282" s="1237"/>
      <c r="BN282" s="1237"/>
      <c r="BO282" s="1237"/>
      <c r="BP282" s="1237"/>
      <c r="BQ282" s="1237"/>
      <c r="BR282" s="1237"/>
      <c r="BS282" s="1237"/>
      <c r="BT282" s="1237"/>
      <c r="BU282" s="1237"/>
      <c r="BV282" s="1237"/>
      <c r="BW282" s="1237"/>
      <c r="BX282" s="1237"/>
      <c r="BY282" s="1237"/>
      <c r="BZ282" s="1237"/>
      <c r="CA282" s="1237"/>
      <c r="CB282" s="1237"/>
      <c r="CC282" s="1237"/>
      <c r="CD282" s="1237"/>
      <c r="CE282" s="1237"/>
      <c r="CF282" s="1237"/>
      <c r="CG282" s="1237"/>
      <c r="CH282" s="1237"/>
      <c r="CI282" s="1237"/>
      <c r="CJ282" s="1239">
        <f t="shared" si="31"/>
        <v>0</v>
      </c>
    </row>
    <row r="283" spans="4:88">
      <c r="D283" s="1223"/>
      <c r="E283" s="1223"/>
      <c r="F283" s="1229"/>
      <c r="G283" s="1223"/>
      <c r="H283" s="1223"/>
      <c r="I283" s="1223"/>
      <c r="J283" s="1223"/>
      <c r="K283" s="1223"/>
      <c r="L283" s="1228" t="e">
        <f t="shared" si="36"/>
        <v>#DIV/0!</v>
      </c>
      <c r="M283" s="1223"/>
      <c r="N283" s="1223"/>
      <c r="O283" s="1244"/>
      <c r="P283" s="1223"/>
      <c r="Q283" s="1223">
        <f t="shared" si="37"/>
        <v>0</v>
      </c>
      <c r="R283" s="1223"/>
      <c r="S283" s="1225">
        <f t="shared" si="33"/>
        <v>0</v>
      </c>
      <c r="T283" s="1240" t="e">
        <f t="shared" si="34"/>
        <v>#DIV/0!</v>
      </c>
      <c r="U283" s="250" t="e">
        <f t="shared" si="35"/>
        <v>#DIV/0!</v>
      </c>
      <c r="V283" s="1400"/>
      <c r="W283" s="1232"/>
      <c r="X283" s="1233"/>
      <c r="Y283" s="1233"/>
      <c r="Z283" s="1233"/>
      <c r="AA283" s="1233"/>
      <c r="AB283" s="1235"/>
      <c r="AC283" s="1233"/>
      <c r="AD283" s="1235"/>
      <c r="AE283" s="1235"/>
      <c r="AF283" s="1235"/>
      <c r="AG283" s="1233"/>
      <c r="AH283" s="1233"/>
      <c r="AI283" s="1233"/>
      <c r="AJ283" s="1233"/>
      <c r="AK283" s="1233"/>
      <c r="AL283" s="1234">
        <f t="shared" si="32"/>
        <v>0</v>
      </c>
      <c r="AM283" s="1400"/>
      <c r="AN283" s="1237"/>
      <c r="AO283" s="1237"/>
      <c r="AP283" s="1237"/>
      <c r="AQ283" s="1237"/>
      <c r="AR283" s="1237"/>
      <c r="AS283" s="1237"/>
      <c r="AT283" s="1237"/>
      <c r="AU283" s="1237"/>
      <c r="AV283" s="1237"/>
      <c r="AW283" s="1237"/>
      <c r="AX283" s="1237"/>
      <c r="AY283" s="1237"/>
      <c r="AZ283" s="1237"/>
      <c r="BA283" s="1237"/>
      <c r="BB283" s="1237"/>
      <c r="BC283" s="1237"/>
      <c r="BD283" s="1237"/>
      <c r="BE283" s="1237"/>
      <c r="BF283" s="1237"/>
      <c r="BG283" s="1237"/>
      <c r="BH283" s="1237"/>
      <c r="BI283" s="1237"/>
      <c r="BJ283" s="1237"/>
      <c r="BK283" s="1237"/>
      <c r="BL283" s="1237"/>
      <c r="BM283" s="1237"/>
      <c r="BN283" s="1237"/>
      <c r="BO283" s="1237"/>
      <c r="BP283" s="1237"/>
      <c r="BQ283" s="1237"/>
      <c r="BR283" s="1237"/>
      <c r="BS283" s="1237"/>
      <c r="BT283" s="1237"/>
      <c r="BU283" s="1237"/>
      <c r="BV283" s="1237"/>
      <c r="BW283" s="1237"/>
      <c r="BX283" s="1237"/>
      <c r="BY283" s="1237"/>
      <c r="BZ283" s="1237"/>
      <c r="CA283" s="1237"/>
      <c r="CB283" s="1237"/>
      <c r="CC283" s="1237"/>
      <c r="CD283" s="1237"/>
      <c r="CE283" s="1237"/>
      <c r="CF283" s="1237"/>
      <c r="CG283" s="1237"/>
      <c r="CH283" s="1237"/>
      <c r="CI283" s="1237"/>
      <c r="CJ283" s="1239">
        <f t="shared" si="31"/>
        <v>0</v>
      </c>
    </row>
    <row r="284" spans="4:88">
      <c r="D284" s="1223"/>
      <c r="E284" s="1223"/>
      <c r="F284" s="1229"/>
      <c r="G284" s="1223"/>
      <c r="H284" s="1223"/>
      <c r="I284" s="1223"/>
      <c r="J284" s="1223"/>
      <c r="K284" s="1223"/>
      <c r="L284" s="1228" t="e">
        <f t="shared" si="36"/>
        <v>#DIV/0!</v>
      </c>
      <c r="M284" s="1223"/>
      <c r="N284" s="1223"/>
      <c r="O284" s="1244"/>
      <c r="P284" s="1223"/>
      <c r="Q284" s="1223">
        <f t="shared" si="37"/>
        <v>0</v>
      </c>
      <c r="R284" s="1223"/>
      <c r="S284" s="1225">
        <f t="shared" si="33"/>
        <v>0</v>
      </c>
      <c r="T284" s="1240" t="e">
        <f t="shared" si="34"/>
        <v>#DIV/0!</v>
      </c>
      <c r="U284" s="250" t="e">
        <f t="shared" si="35"/>
        <v>#DIV/0!</v>
      </c>
      <c r="V284" s="1400"/>
      <c r="W284" s="1232"/>
      <c r="X284" s="1233"/>
      <c r="Y284" s="1233"/>
      <c r="Z284" s="1233"/>
      <c r="AA284" s="1233"/>
      <c r="AB284" s="1235"/>
      <c r="AC284" s="1233"/>
      <c r="AD284" s="1235"/>
      <c r="AE284" s="1235"/>
      <c r="AF284" s="1235"/>
      <c r="AG284" s="1233"/>
      <c r="AH284" s="1233"/>
      <c r="AI284" s="1233"/>
      <c r="AJ284" s="1233"/>
      <c r="AK284" s="1233"/>
      <c r="AL284" s="1234">
        <f t="shared" si="32"/>
        <v>0</v>
      </c>
      <c r="AM284" s="1400"/>
      <c r="AN284" s="1237"/>
      <c r="AO284" s="1237"/>
      <c r="AP284" s="1237"/>
      <c r="AQ284" s="1237"/>
      <c r="AR284" s="1237"/>
      <c r="AS284" s="1237"/>
      <c r="AT284" s="1237"/>
      <c r="AU284" s="1237"/>
      <c r="AV284" s="1237"/>
      <c r="AW284" s="1237"/>
      <c r="AX284" s="1237"/>
      <c r="AY284" s="1237"/>
      <c r="AZ284" s="1237"/>
      <c r="BA284" s="1237"/>
      <c r="BB284" s="1237"/>
      <c r="BC284" s="1237"/>
      <c r="BD284" s="1237"/>
      <c r="BE284" s="1237"/>
      <c r="BF284" s="1237"/>
      <c r="BG284" s="1237"/>
      <c r="BH284" s="1237"/>
      <c r="BI284" s="1237"/>
      <c r="BJ284" s="1237"/>
      <c r="BK284" s="1237"/>
      <c r="BL284" s="1237"/>
      <c r="BM284" s="1237"/>
      <c r="BN284" s="1237"/>
      <c r="BO284" s="1237"/>
      <c r="BP284" s="1237"/>
      <c r="BQ284" s="1237"/>
      <c r="BR284" s="1237"/>
      <c r="BS284" s="1237"/>
      <c r="BT284" s="1237"/>
      <c r="BU284" s="1237"/>
      <c r="BV284" s="1237"/>
      <c r="BW284" s="1237"/>
      <c r="BX284" s="1237"/>
      <c r="BY284" s="1237"/>
      <c r="BZ284" s="1237"/>
      <c r="CA284" s="1237"/>
      <c r="CB284" s="1237"/>
      <c r="CC284" s="1237"/>
      <c r="CD284" s="1237"/>
      <c r="CE284" s="1237"/>
      <c r="CF284" s="1237"/>
      <c r="CG284" s="1237"/>
      <c r="CH284" s="1237"/>
      <c r="CI284" s="1237"/>
      <c r="CJ284" s="1239">
        <f t="shared" si="31"/>
        <v>0</v>
      </c>
    </row>
    <row r="285" spans="4:88">
      <c r="D285" s="1223"/>
      <c r="E285" s="1223"/>
      <c r="F285" s="1229"/>
      <c r="G285" s="1223"/>
      <c r="H285" s="1223"/>
      <c r="I285" s="1223"/>
      <c r="J285" s="1223"/>
      <c r="K285" s="1223"/>
      <c r="L285" s="1228" t="e">
        <f t="shared" si="36"/>
        <v>#DIV/0!</v>
      </c>
      <c r="M285" s="1223"/>
      <c r="N285" s="1223"/>
      <c r="O285" s="1244"/>
      <c r="P285" s="1223"/>
      <c r="Q285" s="1223">
        <f t="shared" si="37"/>
        <v>0</v>
      </c>
      <c r="R285" s="1223"/>
      <c r="S285" s="1225">
        <f t="shared" si="33"/>
        <v>0</v>
      </c>
      <c r="T285" s="1240" t="e">
        <f t="shared" si="34"/>
        <v>#DIV/0!</v>
      </c>
      <c r="U285" s="250" t="e">
        <f t="shared" si="35"/>
        <v>#DIV/0!</v>
      </c>
      <c r="V285" s="1400"/>
      <c r="W285" s="1232"/>
      <c r="X285" s="1233"/>
      <c r="Y285" s="1233"/>
      <c r="Z285" s="1233"/>
      <c r="AA285" s="1233"/>
      <c r="AB285" s="1235"/>
      <c r="AC285" s="1233"/>
      <c r="AD285" s="1235"/>
      <c r="AE285" s="1235"/>
      <c r="AF285" s="1235"/>
      <c r="AG285" s="1233"/>
      <c r="AH285" s="1233"/>
      <c r="AI285" s="1233"/>
      <c r="AJ285" s="1233"/>
      <c r="AK285" s="1233"/>
      <c r="AL285" s="1234">
        <f t="shared" si="32"/>
        <v>0</v>
      </c>
      <c r="AM285" s="1400"/>
      <c r="AN285" s="1237"/>
      <c r="AO285" s="1237"/>
      <c r="AP285" s="1237"/>
      <c r="AQ285" s="1237"/>
      <c r="AR285" s="1237"/>
      <c r="AS285" s="1237"/>
      <c r="AT285" s="1237"/>
      <c r="AU285" s="1237"/>
      <c r="AV285" s="1237"/>
      <c r="AW285" s="1237"/>
      <c r="AX285" s="1237"/>
      <c r="AY285" s="1237"/>
      <c r="AZ285" s="1237"/>
      <c r="BA285" s="1237"/>
      <c r="BB285" s="1237"/>
      <c r="BC285" s="1237"/>
      <c r="BD285" s="1237"/>
      <c r="BE285" s="1237"/>
      <c r="BF285" s="1237"/>
      <c r="BG285" s="1237"/>
      <c r="BH285" s="1237"/>
      <c r="BI285" s="1237"/>
      <c r="BJ285" s="1237"/>
      <c r="BK285" s="1237"/>
      <c r="BL285" s="1237"/>
      <c r="BM285" s="1237"/>
      <c r="BN285" s="1237"/>
      <c r="BO285" s="1237"/>
      <c r="BP285" s="1237"/>
      <c r="BQ285" s="1237"/>
      <c r="BR285" s="1237"/>
      <c r="BS285" s="1237"/>
      <c r="BT285" s="1237"/>
      <c r="BU285" s="1237"/>
      <c r="BV285" s="1237"/>
      <c r="BW285" s="1237"/>
      <c r="BX285" s="1237"/>
      <c r="BY285" s="1237"/>
      <c r="BZ285" s="1237"/>
      <c r="CA285" s="1237"/>
      <c r="CB285" s="1237"/>
      <c r="CC285" s="1237"/>
      <c r="CD285" s="1237"/>
      <c r="CE285" s="1237"/>
      <c r="CF285" s="1237"/>
      <c r="CG285" s="1237"/>
      <c r="CH285" s="1237"/>
      <c r="CI285" s="1237"/>
      <c r="CJ285" s="1239">
        <f t="shared" si="31"/>
        <v>0</v>
      </c>
    </row>
    <row r="286" spans="4:88">
      <c r="D286" s="1223"/>
      <c r="E286" s="1223"/>
      <c r="F286" s="1229"/>
      <c r="G286" s="1223"/>
      <c r="H286" s="1223"/>
      <c r="I286" s="1223"/>
      <c r="J286" s="1223"/>
      <c r="K286" s="1223"/>
      <c r="L286" s="1228" t="e">
        <f t="shared" si="36"/>
        <v>#DIV/0!</v>
      </c>
      <c r="M286" s="1223"/>
      <c r="N286" s="1223"/>
      <c r="O286" s="1244"/>
      <c r="P286" s="1223"/>
      <c r="Q286" s="1223">
        <f t="shared" si="37"/>
        <v>0</v>
      </c>
      <c r="R286" s="1223"/>
      <c r="S286" s="1225">
        <f t="shared" si="33"/>
        <v>0</v>
      </c>
      <c r="T286" s="1240" t="e">
        <f t="shared" si="34"/>
        <v>#DIV/0!</v>
      </c>
      <c r="U286" s="250" t="e">
        <f t="shared" si="35"/>
        <v>#DIV/0!</v>
      </c>
      <c r="V286" s="1400"/>
      <c r="W286" s="1232"/>
      <c r="X286" s="1233"/>
      <c r="Y286" s="1233"/>
      <c r="Z286" s="1233"/>
      <c r="AA286" s="1233"/>
      <c r="AB286" s="1235"/>
      <c r="AC286" s="1233"/>
      <c r="AD286" s="1235"/>
      <c r="AE286" s="1235"/>
      <c r="AF286" s="1235"/>
      <c r="AG286" s="1233"/>
      <c r="AH286" s="1233"/>
      <c r="AI286" s="1233"/>
      <c r="AJ286" s="1233"/>
      <c r="AK286" s="1233"/>
      <c r="AL286" s="1234">
        <f t="shared" si="32"/>
        <v>0</v>
      </c>
      <c r="AM286" s="1400"/>
      <c r="AN286" s="1237"/>
      <c r="AO286" s="1237"/>
      <c r="AP286" s="1237"/>
      <c r="AQ286" s="1237"/>
      <c r="AR286" s="1237"/>
      <c r="AS286" s="1237"/>
      <c r="AT286" s="1237"/>
      <c r="AU286" s="1237"/>
      <c r="AV286" s="1237"/>
      <c r="AW286" s="1237"/>
      <c r="AX286" s="1237"/>
      <c r="AY286" s="1237"/>
      <c r="AZ286" s="1237"/>
      <c r="BA286" s="1237"/>
      <c r="BB286" s="1237"/>
      <c r="BC286" s="1237"/>
      <c r="BD286" s="1237"/>
      <c r="BE286" s="1237"/>
      <c r="BF286" s="1237"/>
      <c r="BG286" s="1237"/>
      <c r="BH286" s="1237"/>
      <c r="BI286" s="1237"/>
      <c r="BJ286" s="1237"/>
      <c r="BK286" s="1237"/>
      <c r="BL286" s="1237"/>
      <c r="BM286" s="1237"/>
      <c r="BN286" s="1237"/>
      <c r="BO286" s="1237"/>
      <c r="BP286" s="1237"/>
      <c r="BQ286" s="1237"/>
      <c r="BR286" s="1237"/>
      <c r="BS286" s="1237"/>
      <c r="BT286" s="1237"/>
      <c r="BU286" s="1237"/>
      <c r="BV286" s="1237"/>
      <c r="BW286" s="1237"/>
      <c r="BX286" s="1237"/>
      <c r="BY286" s="1237"/>
      <c r="BZ286" s="1237"/>
      <c r="CA286" s="1237"/>
      <c r="CB286" s="1237"/>
      <c r="CC286" s="1237"/>
      <c r="CD286" s="1237"/>
      <c r="CE286" s="1237"/>
      <c r="CF286" s="1237"/>
      <c r="CG286" s="1237"/>
      <c r="CH286" s="1237"/>
      <c r="CI286" s="1237"/>
      <c r="CJ286" s="1239">
        <f t="shared" si="31"/>
        <v>0</v>
      </c>
    </row>
    <row r="287" spans="4:88">
      <c r="D287" s="1223"/>
      <c r="E287" s="1223"/>
      <c r="F287" s="1229"/>
      <c r="G287" s="1223"/>
      <c r="H287" s="1223"/>
      <c r="I287" s="1223"/>
      <c r="J287" s="1223"/>
      <c r="K287" s="1223"/>
      <c r="L287" s="1228" t="e">
        <f t="shared" si="36"/>
        <v>#DIV/0!</v>
      </c>
      <c r="M287" s="1223"/>
      <c r="N287" s="1223"/>
      <c r="O287" s="1244"/>
      <c r="P287" s="1223"/>
      <c r="Q287" s="1223">
        <f t="shared" si="37"/>
        <v>0</v>
      </c>
      <c r="R287" s="1223"/>
      <c r="S287" s="1225">
        <f t="shared" si="33"/>
        <v>0</v>
      </c>
      <c r="T287" s="1240" t="e">
        <f t="shared" si="34"/>
        <v>#DIV/0!</v>
      </c>
      <c r="U287" s="250" t="e">
        <f t="shared" si="35"/>
        <v>#DIV/0!</v>
      </c>
      <c r="V287" s="1400"/>
      <c r="W287" s="1232"/>
      <c r="X287" s="1233"/>
      <c r="Y287" s="1233"/>
      <c r="Z287" s="1233"/>
      <c r="AA287" s="1233"/>
      <c r="AB287" s="1235"/>
      <c r="AC287" s="1233"/>
      <c r="AD287" s="1235"/>
      <c r="AE287" s="1235"/>
      <c r="AF287" s="1235"/>
      <c r="AG287" s="1233"/>
      <c r="AH287" s="1233"/>
      <c r="AI287" s="1233"/>
      <c r="AJ287" s="1233"/>
      <c r="AK287" s="1233"/>
      <c r="AL287" s="1234">
        <f t="shared" si="32"/>
        <v>0</v>
      </c>
      <c r="AM287" s="1400"/>
      <c r="AN287" s="1237"/>
      <c r="AO287" s="1237"/>
      <c r="AP287" s="1237"/>
      <c r="AQ287" s="1237"/>
      <c r="AR287" s="1237"/>
      <c r="AS287" s="1237"/>
      <c r="AT287" s="1237"/>
      <c r="AU287" s="1237"/>
      <c r="AV287" s="1237"/>
      <c r="AW287" s="1237"/>
      <c r="AX287" s="1237"/>
      <c r="AY287" s="1237"/>
      <c r="AZ287" s="1237"/>
      <c r="BA287" s="1237"/>
      <c r="BB287" s="1237"/>
      <c r="BC287" s="1237"/>
      <c r="BD287" s="1237"/>
      <c r="BE287" s="1237"/>
      <c r="BF287" s="1237"/>
      <c r="BG287" s="1237"/>
      <c r="BH287" s="1237"/>
      <c r="BI287" s="1237"/>
      <c r="BJ287" s="1237"/>
      <c r="BK287" s="1237"/>
      <c r="BL287" s="1237"/>
      <c r="BM287" s="1237"/>
      <c r="BN287" s="1237"/>
      <c r="BO287" s="1237"/>
      <c r="BP287" s="1237"/>
      <c r="BQ287" s="1237"/>
      <c r="BR287" s="1237"/>
      <c r="BS287" s="1237"/>
      <c r="BT287" s="1237"/>
      <c r="BU287" s="1237"/>
      <c r="BV287" s="1237"/>
      <c r="BW287" s="1237"/>
      <c r="BX287" s="1237"/>
      <c r="BY287" s="1237"/>
      <c r="BZ287" s="1237"/>
      <c r="CA287" s="1237"/>
      <c r="CB287" s="1237"/>
      <c r="CC287" s="1237"/>
      <c r="CD287" s="1237"/>
      <c r="CE287" s="1237"/>
      <c r="CF287" s="1237"/>
      <c r="CG287" s="1237"/>
      <c r="CH287" s="1237"/>
      <c r="CI287" s="1237"/>
      <c r="CJ287" s="1239">
        <f t="shared" ref="CJ287:CJ350" si="38">SUM(AQ287:CI287)</f>
        <v>0</v>
      </c>
    </row>
    <row r="288" spans="4:88">
      <c r="D288" s="1223"/>
      <c r="E288" s="1223"/>
      <c r="F288" s="1229"/>
      <c r="G288" s="1223"/>
      <c r="H288" s="1223"/>
      <c r="I288" s="1223"/>
      <c r="J288" s="1223"/>
      <c r="K288" s="1223"/>
      <c r="L288" s="1228" t="e">
        <f t="shared" si="36"/>
        <v>#DIV/0!</v>
      </c>
      <c r="M288" s="1223"/>
      <c r="N288" s="1223"/>
      <c r="O288" s="1244"/>
      <c r="P288" s="1223"/>
      <c r="Q288" s="1223">
        <f t="shared" si="37"/>
        <v>0</v>
      </c>
      <c r="R288" s="1223"/>
      <c r="S288" s="1225">
        <f t="shared" si="33"/>
        <v>0</v>
      </c>
      <c r="T288" s="1240" t="e">
        <f t="shared" si="34"/>
        <v>#DIV/0!</v>
      </c>
      <c r="U288" s="250" t="e">
        <f t="shared" si="35"/>
        <v>#DIV/0!</v>
      </c>
      <c r="V288" s="1400"/>
      <c r="W288" s="1232"/>
      <c r="X288" s="1233"/>
      <c r="Y288" s="1233"/>
      <c r="Z288" s="1233"/>
      <c r="AA288" s="1233"/>
      <c r="AB288" s="1235"/>
      <c r="AC288" s="1233"/>
      <c r="AD288" s="1235"/>
      <c r="AE288" s="1235"/>
      <c r="AF288" s="1235"/>
      <c r="AG288" s="1233"/>
      <c r="AH288" s="1233"/>
      <c r="AI288" s="1233"/>
      <c r="AJ288" s="1233"/>
      <c r="AK288" s="1233"/>
      <c r="AL288" s="1234">
        <f t="shared" si="32"/>
        <v>0</v>
      </c>
      <c r="AM288" s="1400"/>
      <c r="AN288" s="1237"/>
      <c r="AO288" s="1237"/>
      <c r="AP288" s="1237"/>
      <c r="AQ288" s="1237"/>
      <c r="AR288" s="1237"/>
      <c r="AS288" s="1237"/>
      <c r="AT288" s="1237"/>
      <c r="AU288" s="1237"/>
      <c r="AV288" s="1237"/>
      <c r="AW288" s="1237"/>
      <c r="AX288" s="1237"/>
      <c r="AY288" s="1237"/>
      <c r="AZ288" s="1237"/>
      <c r="BA288" s="1237"/>
      <c r="BB288" s="1237"/>
      <c r="BC288" s="1237"/>
      <c r="BD288" s="1237"/>
      <c r="BE288" s="1237"/>
      <c r="BF288" s="1237"/>
      <c r="BG288" s="1237"/>
      <c r="BH288" s="1237"/>
      <c r="BI288" s="1237"/>
      <c r="BJ288" s="1237"/>
      <c r="BK288" s="1237"/>
      <c r="BL288" s="1237"/>
      <c r="BM288" s="1237"/>
      <c r="BN288" s="1237"/>
      <c r="BO288" s="1237"/>
      <c r="BP288" s="1237"/>
      <c r="BQ288" s="1237"/>
      <c r="BR288" s="1237"/>
      <c r="BS288" s="1237"/>
      <c r="BT288" s="1237"/>
      <c r="BU288" s="1237"/>
      <c r="BV288" s="1237"/>
      <c r="BW288" s="1237"/>
      <c r="BX288" s="1237"/>
      <c r="BY288" s="1237"/>
      <c r="BZ288" s="1237"/>
      <c r="CA288" s="1237"/>
      <c r="CB288" s="1237"/>
      <c r="CC288" s="1237"/>
      <c r="CD288" s="1237"/>
      <c r="CE288" s="1237"/>
      <c r="CF288" s="1237"/>
      <c r="CG288" s="1237"/>
      <c r="CH288" s="1237"/>
      <c r="CI288" s="1237"/>
      <c r="CJ288" s="1239">
        <f t="shared" si="38"/>
        <v>0</v>
      </c>
    </row>
    <row r="289" spans="4:88">
      <c r="D289" s="1223"/>
      <c r="E289" s="1223"/>
      <c r="F289" s="1229"/>
      <c r="G289" s="1223"/>
      <c r="H289" s="1223"/>
      <c r="I289" s="1223"/>
      <c r="J289" s="1223"/>
      <c r="K289" s="1223"/>
      <c r="L289" s="1228" t="e">
        <f t="shared" si="36"/>
        <v>#DIV/0!</v>
      </c>
      <c r="M289" s="1223"/>
      <c r="N289" s="1223"/>
      <c r="O289" s="1244"/>
      <c r="P289" s="1223"/>
      <c r="Q289" s="1223">
        <f t="shared" si="37"/>
        <v>0</v>
      </c>
      <c r="R289" s="1223"/>
      <c r="S289" s="1225">
        <f t="shared" si="33"/>
        <v>0</v>
      </c>
      <c r="T289" s="1240" t="e">
        <f t="shared" si="34"/>
        <v>#DIV/0!</v>
      </c>
      <c r="U289" s="250" t="e">
        <f t="shared" si="35"/>
        <v>#DIV/0!</v>
      </c>
      <c r="V289" s="1400"/>
      <c r="W289" s="1232"/>
      <c r="X289" s="1233"/>
      <c r="Y289" s="1233"/>
      <c r="Z289" s="1233"/>
      <c r="AA289" s="1233"/>
      <c r="AB289" s="1235"/>
      <c r="AC289" s="1233"/>
      <c r="AD289" s="1235"/>
      <c r="AE289" s="1235"/>
      <c r="AF289" s="1235"/>
      <c r="AG289" s="1233"/>
      <c r="AH289" s="1233"/>
      <c r="AI289" s="1233"/>
      <c r="AJ289" s="1233"/>
      <c r="AK289" s="1233"/>
      <c r="AL289" s="1234">
        <f t="shared" ref="AL289:AL352" si="39">SUM(Z289:AK289)</f>
        <v>0</v>
      </c>
      <c r="AM289" s="1400"/>
      <c r="AN289" s="1237"/>
      <c r="AO289" s="1237"/>
      <c r="AP289" s="1237"/>
      <c r="AQ289" s="1237"/>
      <c r="AR289" s="1237"/>
      <c r="AS289" s="1237"/>
      <c r="AT289" s="1237"/>
      <c r="AU289" s="1237"/>
      <c r="AV289" s="1237"/>
      <c r="AW289" s="1237"/>
      <c r="AX289" s="1237"/>
      <c r="AY289" s="1237"/>
      <c r="AZ289" s="1237"/>
      <c r="BA289" s="1237"/>
      <c r="BB289" s="1237"/>
      <c r="BC289" s="1237"/>
      <c r="BD289" s="1237"/>
      <c r="BE289" s="1237"/>
      <c r="BF289" s="1237"/>
      <c r="BG289" s="1237"/>
      <c r="BH289" s="1237"/>
      <c r="BI289" s="1237"/>
      <c r="BJ289" s="1237"/>
      <c r="BK289" s="1237"/>
      <c r="BL289" s="1237"/>
      <c r="BM289" s="1237"/>
      <c r="BN289" s="1237"/>
      <c r="BO289" s="1237"/>
      <c r="BP289" s="1237"/>
      <c r="BQ289" s="1237"/>
      <c r="BR289" s="1237"/>
      <c r="BS289" s="1237"/>
      <c r="BT289" s="1237"/>
      <c r="BU289" s="1237"/>
      <c r="BV289" s="1237"/>
      <c r="BW289" s="1237"/>
      <c r="BX289" s="1237"/>
      <c r="BY289" s="1237"/>
      <c r="BZ289" s="1237"/>
      <c r="CA289" s="1237"/>
      <c r="CB289" s="1237"/>
      <c r="CC289" s="1237"/>
      <c r="CD289" s="1237"/>
      <c r="CE289" s="1237"/>
      <c r="CF289" s="1237"/>
      <c r="CG289" s="1237"/>
      <c r="CH289" s="1237"/>
      <c r="CI289" s="1237"/>
      <c r="CJ289" s="1239">
        <f t="shared" si="38"/>
        <v>0</v>
      </c>
    </row>
    <row r="290" spans="4:88">
      <c r="D290" s="1223"/>
      <c r="E290" s="1223"/>
      <c r="F290" s="1229"/>
      <c r="G290" s="1223"/>
      <c r="H290" s="1223"/>
      <c r="I290" s="1223"/>
      <c r="J290" s="1223"/>
      <c r="K290" s="1223"/>
      <c r="L290" s="1228" t="e">
        <f t="shared" si="36"/>
        <v>#DIV/0!</v>
      </c>
      <c r="M290" s="1223"/>
      <c r="N290" s="1223"/>
      <c r="O290" s="1244"/>
      <c r="P290" s="1223"/>
      <c r="Q290" s="1223">
        <f t="shared" si="37"/>
        <v>0</v>
      </c>
      <c r="R290" s="1223"/>
      <c r="S290" s="1225">
        <f t="shared" si="33"/>
        <v>0</v>
      </c>
      <c r="T290" s="1240" t="e">
        <f t="shared" si="34"/>
        <v>#DIV/0!</v>
      </c>
      <c r="U290" s="250" t="e">
        <f t="shared" si="35"/>
        <v>#DIV/0!</v>
      </c>
      <c r="V290" s="1400"/>
      <c r="W290" s="1232"/>
      <c r="X290" s="1233"/>
      <c r="Y290" s="1233"/>
      <c r="Z290" s="1233"/>
      <c r="AA290" s="1233"/>
      <c r="AB290" s="1235"/>
      <c r="AC290" s="1233"/>
      <c r="AD290" s="1235"/>
      <c r="AE290" s="1235"/>
      <c r="AF290" s="1235"/>
      <c r="AG290" s="1233"/>
      <c r="AH290" s="1233"/>
      <c r="AI290" s="1233"/>
      <c r="AJ290" s="1233"/>
      <c r="AK290" s="1233"/>
      <c r="AL290" s="1234">
        <f t="shared" si="39"/>
        <v>0</v>
      </c>
      <c r="AM290" s="1400"/>
      <c r="AN290" s="1237"/>
      <c r="AO290" s="1237"/>
      <c r="AP290" s="1237"/>
      <c r="AQ290" s="1237"/>
      <c r="AR290" s="1237"/>
      <c r="AS290" s="1237"/>
      <c r="AT290" s="1237"/>
      <c r="AU290" s="1237"/>
      <c r="AV290" s="1237"/>
      <c r="AW290" s="1237"/>
      <c r="AX290" s="1237"/>
      <c r="AY290" s="1237"/>
      <c r="AZ290" s="1237"/>
      <c r="BA290" s="1237"/>
      <c r="BB290" s="1237"/>
      <c r="BC290" s="1237"/>
      <c r="BD290" s="1237"/>
      <c r="BE290" s="1237"/>
      <c r="BF290" s="1237"/>
      <c r="BG290" s="1237"/>
      <c r="BH290" s="1237"/>
      <c r="BI290" s="1237"/>
      <c r="BJ290" s="1237"/>
      <c r="BK290" s="1237"/>
      <c r="BL290" s="1237"/>
      <c r="BM290" s="1237"/>
      <c r="BN290" s="1237"/>
      <c r="BO290" s="1237"/>
      <c r="BP290" s="1237"/>
      <c r="BQ290" s="1237"/>
      <c r="BR290" s="1237"/>
      <c r="BS290" s="1237"/>
      <c r="BT290" s="1237"/>
      <c r="BU290" s="1237"/>
      <c r="BV290" s="1237"/>
      <c r="BW290" s="1237"/>
      <c r="BX290" s="1237"/>
      <c r="BY290" s="1237"/>
      <c r="BZ290" s="1237"/>
      <c r="CA290" s="1237"/>
      <c r="CB290" s="1237"/>
      <c r="CC290" s="1237"/>
      <c r="CD290" s="1237"/>
      <c r="CE290" s="1237"/>
      <c r="CF290" s="1237"/>
      <c r="CG290" s="1237"/>
      <c r="CH290" s="1237"/>
      <c r="CI290" s="1237"/>
      <c r="CJ290" s="1239">
        <f t="shared" si="38"/>
        <v>0</v>
      </c>
    </row>
    <row r="291" spans="4:88">
      <c r="D291" s="1223"/>
      <c r="E291" s="1223"/>
      <c r="F291" s="1229"/>
      <c r="G291" s="1223"/>
      <c r="H291" s="1223"/>
      <c r="I291" s="1223"/>
      <c r="J291" s="1223"/>
      <c r="K291" s="1223"/>
      <c r="L291" s="1228" t="e">
        <f t="shared" si="36"/>
        <v>#DIV/0!</v>
      </c>
      <c r="M291" s="1223"/>
      <c r="N291" s="1223"/>
      <c r="O291" s="1244"/>
      <c r="P291" s="1223"/>
      <c r="Q291" s="1223">
        <f t="shared" si="37"/>
        <v>0</v>
      </c>
      <c r="R291" s="1223"/>
      <c r="S291" s="1225">
        <f t="shared" si="33"/>
        <v>0</v>
      </c>
      <c r="T291" s="1240" t="e">
        <f t="shared" si="34"/>
        <v>#DIV/0!</v>
      </c>
      <c r="U291" s="250" t="e">
        <f t="shared" si="35"/>
        <v>#DIV/0!</v>
      </c>
      <c r="V291" s="1400"/>
      <c r="W291" s="1232"/>
      <c r="X291" s="1233"/>
      <c r="Y291" s="1233"/>
      <c r="Z291" s="1233"/>
      <c r="AA291" s="1233"/>
      <c r="AB291" s="1235"/>
      <c r="AC291" s="1233"/>
      <c r="AD291" s="1235"/>
      <c r="AE291" s="1235"/>
      <c r="AF291" s="1235"/>
      <c r="AG291" s="1233"/>
      <c r="AH291" s="1233"/>
      <c r="AI291" s="1233"/>
      <c r="AJ291" s="1233"/>
      <c r="AK291" s="1233"/>
      <c r="AL291" s="1234">
        <f t="shared" si="39"/>
        <v>0</v>
      </c>
      <c r="AM291" s="1400"/>
      <c r="AN291" s="1237"/>
      <c r="AO291" s="1237"/>
      <c r="AP291" s="1237"/>
      <c r="AQ291" s="1237"/>
      <c r="AR291" s="1237"/>
      <c r="AS291" s="1237"/>
      <c r="AT291" s="1237"/>
      <c r="AU291" s="1237"/>
      <c r="AV291" s="1237"/>
      <c r="AW291" s="1237"/>
      <c r="AX291" s="1237"/>
      <c r="AY291" s="1237"/>
      <c r="AZ291" s="1237"/>
      <c r="BA291" s="1237"/>
      <c r="BB291" s="1237"/>
      <c r="BC291" s="1237"/>
      <c r="BD291" s="1237"/>
      <c r="BE291" s="1237"/>
      <c r="BF291" s="1237"/>
      <c r="BG291" s="1237"/>
      <c r="BH291" s="1237"/>
      <c r="BI291" s="1237"/>
      <c r="BJ291" s="1237"/>
      <c r="BK291" s="1237"/>
      <c r="BL291" s="1237"/>
      <c r="BM291" s="1237"/>
      <c r="BN291" s="1237"/>
      <c r="BO291" s="1237"/>
      <c r="BP291" s="1237"/>
      <c r="BQ291" s="1237"/>
      <c r="BR291" s="1237"/>
      <c r="BS291" s="1237"/>
      <c r="BT291" s="1237"/>
      <c r="BU291" s="1237"/>
      <c r="BV291" s="1237"/>
      <c r="BW291" s="1237"/>
      <c r="BX291" s="1237"/>
      <c r="BY291" s="1237"/>
      <c r="BZ291" s="1237"/>
      <c r="CA291" s="1237"/>
      <c r="CB291" s="1237"/>
      <c r="CC291" s="1237"/>
      <c r="CD291" s="1237"/>
      <c r="CE291" s="1237"/>
      <c r="CF291" s="1237"/>
      <c r="CG291" s="1237"/>
      <c r="CH291" s="1237"/>
      <c r="CI291" s="1237"/>
      <c r="CJ291" s="1239">
        <f t="shared" si="38"/>
        <v>0</v>
      </c>
    </row>
    <row r="292" spans="4:88">
      <c r="D292" s="1223"/>
      <c r="E292" s="1223"/>
      <c r="F292" s="1229"/>
      <c r="G292" s="1223"/>
      <c r="H292" s="1223"/>
      <c r="I292" s="1223"/>
      <c r="J292" s="1223"/>
      <c r="K292" s="1223"/>
      <c r="L292" s="1228" t="e">
        <f t="shared" si="36"/>
        <v>#DIV/0!</v>
      </c>
      <c r="M292" s="1223"/>
      <c r="N292" s="1223"/>
      <c r="O292" s="1244"/>
      <c r="P292" s="1223"/>
      <c r="Q292" s="1223">
        <f t="shared" si="37"/>
        <v>0</v>
      </c>
      <c r="R292" s="1223"/>
      <c r="S292" s="1225">
        <f t="shared" si="33"/>
        <v>0</v>
      </c>
      <c r="T292" s="1240" t="e">
        <f t="shared" si="34"/>
        <v>#DIV/0!</v>
      </c>
      <c r="U292" s="250" t="e">
        <f t="shared" si="35"/>
        <v>#DIV/0!</v>
      </c>
      <c r="V292" s="1400"/>
      <c r="W292" s="1232"/>
      <c r="X292" s="1233"/>
      <c r="Y292" s="1233"/>
      <c r="Z292" s="1233"/>
      <c r="AA292" s="1233"/>
      <c r="AB292" s="1235"/>
      <c r="AC292" s="1233"/>
      <c r="AD292" s="1235"/>
      <c r="AE292" s="1235"/>
      <c r="AF292" s="1235"/>
      <c r="AG292" s="1233"/>
      <c r="AH292" s="1233"/>
      <c r="AI292" s="1233"/>
      <c r="AJ292" s="1233"/>
      <c r="AK292" s="1233"/>
      <c r="AL292" s="1234">
        <f t="shared" si="39"/>
        <v>0</v>
      </c>
      <c r="AM292" s="1400"/>
      <c r="AN292" s="1237"/>
      <c r="AO292" s="1237"/>
      <c r="AP292" s="1237"/>
      <c r="AQ292" s="1237"/>
      <c r="AR292" s="1237"/>
      <c r="AS292" s="1237"/>
      <c r="AT292" s="1237"/>
      <c r="AU292" s="1237"/>
      <c r="AV292" s="1237"/>
      <c r="AW292" s="1237"/>
      <c r="AX292" s="1237"/>
      <c r="AY292" s="1237"/>
      <c r="AZ292" s="1237"/>
      <c r="BA292" s="1237"/>
      <c r="BB292" s="1237"/>
      <c r="BC292" s="1237"/>
      <c r="BD292" s="1237"/>
      <c r="BE292" s="1237"/>
      <c r="BF292" s="1237"/>
      <c r="BG292" s="1237"/>
      <c r="BH292" s="1237"/>
      <c r="BI292" s="1237"/>
      <c r="BJ292" s="1237"/>
      <c r="BK292" s="1237"/>
      <c r="BL292" s="1237"/>
      <c r="BM292" s="1237"/>
      <c r="BN292" s="1237"/>
      <c r="BO292" s="1237"/>
      <c r="BP292" s="1237"/>
      <c r="BQ292" s="1237"/>
      <c r="BR292" s="1237"/>
      <c r="BS292" s="1237"/>
      <c r="BT292" s="1237"/>
      <c r="BU292" s="1237"/>
      <c r="BV292" s="1237"/>
      <c r="BW292" s="1237"/>
      <c r="BX292" s="1237"/>
      <c r="BY292" s="1237"/>
      <c r="BZ292" s="1237"/>
      <c r="CA292" s="1237"/>
      <c r="CB292" s="1237"/>
      <c r="CC292" s="1237"/>
      <c r="CD292" s="1237"/>
      <c r="CE292" s="1237"/>
      <c r="CF292" s="1237"/>
      <c r="CG292" s="1237"/>
      <c r="CH292" s="1237"/>
      <c r="CI292" s="1237"/>
      <c r="CJ292" s="1239">
        <f t="shared" si="38"/>
        <v>0</v>
      </c>
    </row>
    <row r="293" spans="4:88">
      <c r="D293" s="1223"/>
      <c r="E293" s="1223"/>
      <c r="F293" s="1229"/>
      <c r="G293" s="1223"/>
      <c r="H293" s="1223"/>
      <c r="I293" s="1223"/>
      <c r="J293" s="1223"/>
      <c r="K293" s="1223"/>
      <c r="L293" s="1228" t="e">
        <f t="shared" si="36"/>
        <v>#DIV/0!</v>
      </c>
      <c r="M293" s="1223"/>
      <c r="N293" s="1223"/>
      <c r="O293" s="1244"/>
      <c r="P293" s="1223"/>
      <c r="Q293" s="1223">
        <f t="shared" si="37"/>
        <v>0</v>
      </c>
      <c r="R293" s="1223"/>
      <c r="S293" s="1225">
        <f t="shared" si="33"/>
        <v>0</v>
      </c>
      <c r="T293" s="1240" t="e">
        <f t="shared" si="34"/>
        <v>#DIV/0!</v>
      </c>
      <c r="U293" s="250" t="e">
        <f t="shared" si="35"/>
        <v>#DIV/0!</v>
      </c>
      <c r="V293" s="1400"/>
      <c r="W293" s="1232"/>
      <c r="X293" s="1233"/>
      <c r="Y293" s="1233"/>
      <c r="Z293" s="1233"/>
      <c r="AA293" s="1233"/>
      <c r="AB293" s="1235"/>
      <c r="AC293" s="1233"/>
      <c r="AD293" s="1235"/>
      <c r="AE293" s="1235"/>
      <c r="AF293" s="1235"/>
      <c r="AG293" s="1233"/>
      <c r="AH293" s="1233"/>
      <c r="AI293" s="1233"/>
      <c r="AJ293" s="1233"/>
      <c r="AK293" s="1233"/>
      <c r="AL293" s="1234">
        <f t="shared" si="39"/>
        <v>0</v>
      </c>
      <c r="AM293" s="1400"/>
      <c r="AN293" s="1237"/>
      <c r="AO293" s="1237"/>
      <c r="AP293" s="1237"/>
      <c r="AQ293" s="1237"/>
      <c r="AR293" s="1237"/>
      <c r="AS293" s="1237"/>
      <c r="AT293" s="1237"/>
      <c r="AU293" s="1237"/>
      <c r="AV293" s="1237"/>
      <c r="AW293" s="1237"/>
      <c r="AX293" s="1237"/>
      <c r="AY293" s="1237"/>
      <c r="AZ293" s="1237"/>
      <c r="BA293" s="1237"/>
      <c r="BB293" s="1237"/>
      <c r="BC293" s="1237"/>
      <c r="BD293" s="1237"/>
      <c r="BE293" s="1237"/>
      <c r="BF293" s="1237"/>
      <c r="BG293" s="1237"/>
      <c r="BH293" s="1237"/>
      <c r="BI293" s="1237"/>
      <c r="BJ293" s="1237"/>
      <c r="BK293" s="1237"/>
      <c r="BL293" s="1237"/>
      <c r="BM293" s="1237"/>
      <c r="BN293" s="1237"/>
      <c r="BO293" s="1237"/>
      <c r="BP293" s="1237"/>
      <c r="BQ293" s="1237"/>
      <c r="BR293" s="1237"/>
      <c r="BS293" s="1237"/>
      <c r="BT293" s="1237"/>
      <c r="BU293" s="1237"/>
      <c r="BV293" s="1237"/>
      <c r="BW293" s="1237"/>
      <c r="BX293" s="1237"/>
      <c r="BY293" s="1237"/>
      <c r="BZ293" s="1237"/>
      <c r="CA293" s="1237"/>
      <c r="CB293" s="1237"/>
      <c r="CC293" s="1237"/>
      <c r="CD293" s="1237"/>
      <c r="CE293" s="1237"/>
      <c r="CF293" s="1237"/>
      <c r="CG293" s="1237"/>
      <c r="CH293" s="1237"/>
      <c r="CI293" s="1237"/>
      <c r="CJ293" s="1239">
        <f t="shared" si="38"/>
        <v>0</v>
      </c>
    </row>
    <row r="294" spans="4:88">
      <c r="D294" s="1223"/>
      <c r="E294" s="1223"/>
      <c r="F294" s="1229"/>
      <c r="G294" s="1223"/>
      <c r="H294" s="1223"/>
      <c r="I294" s="1223"/>
      <c r="J294" s="1223"/>
      <c r="K294" s="1223"/>
      <c r="L294" s="1228" t="e">
        <f t="shared" si="36"/>
        <v>#DIV/0!</v>
      </c>
      <c r="M294" s="1223"/>
      <c r="N294" s="1223"/>
      <c r="O294" s="1244"/>
      <c r="P294" s="1223"/>
      <c r="Q294" s="1223">
        <f t="shared" si="37"/>
        <v>0</v>
      </c>
      <c r="R294" s="1223"/>
      <c r="S294" s="1225">
        <f t="shared" si="33"/>
        <v>0</v>
      </c>
      <c r="T294" s="1240" t="e">
        <f t="shared" si="34"/>
        <v>#DIV/0!</v>
      </c>
      <c r="U294" s="250" t="e">
        <f t="shared" si="35"/>
        <v>#DIV/0!</v>
      </c>
      <c r="V294" s="1400"/>
      <c r="W294" s="1232"/>
      <c r="X294" s="1233"/>
      <c r="Y294" s="1233"/>
      <c r="Z294" s="1233"/>
      <c r="AA294" s="1233"/>
      <c r="AB294" s="1235"/>
      <c r="AC294" s="1233"/>
      <c r="AD294" s="1235"/>
      <c r="AE294" s="1235"/>
      <c r="AF294" s="1235"/>
      <c r="AG294" s="1233"/>
      <c r="AH294" s="1233"/>
      <c r="AI294" s="1233"/>
      <c r="AJ294" s="1233"/>
      <c r="AK294" s="1233"/>
      <c r="AL294" s="1234">
        <f t="shared" si="39"/>
        <v>0</v>
      </c>
      <c r="AM294" s="1400"/>
      <c r="AN294" s="1237"/>
      <c r="AO294" s="1237"/>
      <c r="AP294" s="1237"/>
      <c r="AQ294" s="1237"/>
      <c r="AR294" s="1237"/>
      <c r="AS294" s="1237"/>
      <c r="AT294" s="1237"/>
      <c r="AU294" s="1237"/>
      <c r="AV294" s="1237"/>
      <c r="AW294" s="1237"/>
      <c r="AX294" s="1237"/>
      <c r="AY294" s="1237"/>
      <c r="AZ294" s="1237"/>
      <c r="BA294" s="1237"/>
      <c r="BB294" s="1237"/>
      <c r="BC294" s="1237"/>
      <c r="BD294" s="1237"/>
      <c r="BE294" s="1237"/>
      <c r="BF294" s="1237"/>
      <c r="BG294" s="1237"/>
      <c r="BH294" s="1237"/>
      <c r="BI294" s="1237"/>
      <c r="BJ294" s="1237"/>
      <c r="BK294" s="1237"/>
      <c r="BL294" s="1237"/>
      <c r="BM294" s="1237"/>
      <c r="BN294" s="1237"/>
      <c r="BO294" s="1237"/>
      <c r="BP294" s="1237"/>
      <c r="BQ294" s="1237"/>
      <c r="BR294" s="1237"/>
      <c r="BS294" s="1237"/>
      <c r="BT294" s="1237"/>
      <c r="BU294" s="1237"/>
      <c r="BV294" s="1237"/>
      <c r="BW294" s="1237"/>
      <c r="BX294" s="1237"/>
      <c r="BY294" s="1237"/>
      <c r="BZ294" s="1237"/>
      <c r="CA294" s="1237"/>
      <c r="CB294" s="1237"/>
      <c r="CC294" s="1237"/>
      <c r="CD294" s="1237"/>
      <c r="CE294" s="1237"/>
      <c r="CF294" s="1237"/>
      <c r="CG294" s="1237"/>
      <c r="CH294" s="1237"/>
      <c r="CI294" s="1237"/>
      <c r="CJ294" s="1239">
        <f t="shared" si="38"/>
        <v>0</v>
      </c>
    </row>
    <row r="295" spans="4:88">
      <c r="D295" s="1223"/>
      <c r="E295" s="1223"/>
      <c r="F295" s="1229"/>
      <c r="G295" s="1223"/>
      <c r="H295" s="1223"/>
      <c r="I295" s="1223"/>
      <c r="J295" s="1223"/>
      <c r="K295" s="1223"/>
      <c r="L295" s="1228" t="e">
        <f t="shared" si="36"/>
        <v>#DIV/0!</v>
      </c>
      <c r="M295" s="1223"/>
      <c r="N295" s="1223"/>
      <c r="O295" s="1244"/>
      <c r="P295" s="1223"/>
      <c r="Q295" s="1223">
        <f t="shared" si="37"/>
        <v>0</v>
      </c>
      <c r="R295" s="1223"/>
      <c r="S295" s="1225">
        <f t="shared" si="33"/>
        <v>0</v>
      </c>
      <c r="T295" s="1240" t="e">
        <f t="shared" si="34"/>
        <v>#DIV/0!</v>
      </c>
      <c r="U295" s="250" t="e">
        <f t="shared" si="35"/>
        <v>#DIV/0!</v>
      </c>
      <c r="V295" s="1400"/>
      <c r="W295" s="1232"/>
      <c r="X295" s="1233"/>
      <c r="Y295" s="1233"/>
      <c r="Z295" s="1233"/>
      <c r="AA295" s="1233"/>
      <c r="AB295" s="1235"/>
      <c r="AC295" s="1233"/>
      <c r="AD295" s="1235"/>
      <c r="AE295" s="1235"/>
      <c r="AF295" s="1235"/>
      <c r="AG295" s="1233"/>
      <c r="AH295" s="1233"/>
      <c r="AI295" s="1233"/>
      <c r="AJ295" s="1233"/>
      <c r="AK295" s="1233"/>
      <c r="AL295" s="1234">
        <f t="shared" si="39"/>
        <v>0</v>
      </c>
      <c r="AM295" s="1400"/>
      <c r="AN295" s="1237"/>
      <c r="AO295" s="1237"/>
      <c r="AP295" s="1237"/>
      <c r="AQ295" s="1237"/>
      <c r="AR295" s="1237"/>
      <c r="AS295" s="1237"/>
      <c r="AT295" s="1237"/>
      <c r="AU295" s="1237"/>
      <c r="AV295" s="1237"/>
      <c r="AW295" s="1237"/>
      <c r="AX295" s="1237"/>
      <c r="AY295" s="1237"/>
      <c r="AZ295" s="1237"/>
      <c r="BA295" s="1237"/>
      <c r="BB295" s="1237"/>
      <c r="BC295" s="1237"/>
      <c r="BD295" s="1237"/>
      <c r="BE295" s="1237"/>
      <c r="BF295" s="1237"/>
      <c r="BG295" s="1237"/>
      <c r="BH295" s="1237"/>
      <c r="BI295" s="1237"/>
      <c r="BJ295" s="1237"/>
      <c r="BK295" s="1237"/>
      <c r="BL295" s="1237"/>
      <c r="BM295" s="1237"/>
      <c r="BN295" s="1237"/>
      <c r="BO295" s="1237"/>
      <c r="BP295" s="1237"/>
      <c r="BQ295" s="1237"/>
      <c r="BR295" s="1237"/>
      <c r="BS295" s="1237"/>
      <c r="BT295" s="1237"/>
      <c r="BU295" s="1237"/>
      <c r="BV295" s="1237"/>
      <c r="BW295" s="1237"/>
      <c r="BX295" s="1237"/>
      <c r="BY295" s="1237"/>
      <c r="BZ295" s="1237"/>
      <c r="CA295" s="1237"/>
      <c r="CB295" s="1237"/>
      <c r="CC295" s="1237"/>
      <c r="CD295" s="1237"/>
      <c r="CE295" s="1237"/>
      <c r="CF295" s="1237"/>
      <c r="CG295" s="1237"/>
      <c r="CH295" s="1237"/>
      <c r="CI295" s="1237"/>
      <c r="CJ295" s="1239">
        <f t="shared" si="38"/>
        <v>0</v>
      </c>
    </row>
    <row r="296" spans="4:88">
      <c r="D296" s="1223"/>
      <c r="E296" s="1223"/>
      <c r="F296" s="1229"/>
      <c r="G296" s="1223"/>
      <c r="H296" s="1223"/>
      <c r="I296" s="1223"/>
      <c r="J296" s="1223"/>
      <c r="K296" s="1223"/>
      <c r="L296" s="1228" t="e">
        <f t="shared" si="36"/>
        <v>#DIV/0!</v>
      </c>
      <c r="M296" s="1223"/>
      <c r="N296" s="1223"/>
      <c r="O296" s="1244"/>
      <c r="P296" s="1223"/>
      <c r="Q296" s="1223">
        <f t="shared" si="37"/>
        <v>0</v>
      </c>
      <c r="R296" s="1223"/>
      <c r="S296" s="1225">
        <f t="shared" si="33"/>
        <v>0</v>
      </c>
      <c r="T296" s="1240" t="e">
        <f t="shared" si="34"/>
        <v>#DIV/0!</v>
      </c>
      <c r="U296" s="250" t="e">
        <f t="shared" si="35"/>
        <v>#DIV/0!</v>
      </c>
      <c r="V296" s="1400"/>
      <c r="W296" s="1232"/>
      <c r="X296" s="1233"/>
      <c r="Y296" s="1233"/>
      <c r="Z296" s="1233"/>
      <c r="AA296" s="1233"/>
      <c r="AB296" s="1235"/>
      <c r="AC296" s="1233"/>
      <c r="AD296" s="1235"/>
      <c r="AE296" s="1235"/>
      <c r="AF296" s="1235"/>
      <c r="AG296" s="1233"/>
      <c r="AH296" s="1233"/>
      <c r="AI296" s="1233"/>
      <c r="AJ296" s="1233"/>
      <c r="AK296" s="1233"/>
      <c r="AL296" s="1234">
        <f t="shared" si="39"/>
        <v>0</v>
      </c>
      <c r="AM296" s="1400"/>
      <c r="AN296" s="1237"/>
      <c r="AO296" s="1237"/>
      <c r="AP296" s="1237"/>
      <c r="AQ296" s="1237"/>
      <c r="AR296" s="1237"/>
      <c r="AS296" s="1237"/>
      <c r="AT296" s="1237"/>
      <c r="AU296" s="1237"/>
      <c r="AV296" s="1237"/>
      <c r="AW296" s="1237"/>
      <c r="AX296" s="1237"/>
      <c r="AY296" s="1237"/>
      <c r="AZ296" s="1237"/>
      <c r="BA296" s="1237"/>
      <c r="BB296" s="1237"/>
      <c r="BC296" s="1237"/>
      <c r="BD296" s="1237"/>
      <c r="BE296" s="1237"/>
      <c r="BF296" s="1237"/>
      <c r="BG296" s="1237"/>
      <c r="BH296" s="1237"/>
      <c r="BI296" s="1237"/>
      <c r="BJ296" s="1237"/>
      <c r="BK296" s="1237"/>
      <c r="BL296" s="1237"/>
      <c r="BM296" s="1237"/>
      <c r="BN296" s="1237"/>
      <c r="BO296" s="1237"/>
      <c r="BP296" s="1237"/>
      <c r="BQ296" s="1237"/>
      <c r="BR296" s="1237"/>
      <c r="BS296" s="1237"/>
      <c r="BT296" s="1237"/>
      <c r="BU296" s="1237"/>
      <c r="BV296" s="1237"/>
      <c r="BW296" s="1237"/>
      <c r="BX296" s="1237"/>
      <c r="BY296" s="1237"/>
      <c r="BZ296" s="1237"/>
      <c r="CA296" s="1237"/>
      <c r="CB296" s="1237"/>
      <c r="CC296" s="1237"/>
      <c r="CD296" s="1237"/>
      <c r="CE296" s="1237"/>
      <c r="CF296" s="1237"/>
      <c r="CG296" s="1237"/>
      <c r="CH296" s="1237"/>
      <c r="CI296" s="1237"/>
      <c r="CJ296" s="1239">
        <f t="shared" si="38"/>
        <v>0</v>
      </c>
    </row>
    <row r="297" spans="4:88">
      <c r="D297" s="1223"/>
      <c r="E297" s="1223"/>
      <c r="F297" s="1229"/>
      <c r="G297" s="1223"/>
      <c r="H297" s="1223"/>
      <c r="I297" s="1223"/>
      <c r="J297" s="1223"/>
      <c r="K297" s="1223"/>
      <c r="L297" s="1228" t="e">
        <f t="shared" si="36"/>
        <v>#DIV/0!</v>
      </c>
      <c r="M297" s="1223"/>
      <c r="N297" s="1223"/>
      <c r="O297" s="1244"/>
      <c r="P297" s="1223"/>
      <c r="Q297" s="1223">
        <f t="shared" si="37"/>
        <v>0</v>
      </c>
      <c r="R297" s="1223"/>
      <c r="S297" s="1225">
        <f t="shared" si="33"/>
        <v>0</v>
      </c>
      <c r="T297" s="1240" t="e">
        <f t="shared" si="34"/>
        <v>#DIV/0!</v>
      </c>
      <c r="U297" s="250" t="e">
        <f t="shared" si="35"/>
        <v>#DIV/0!</v>
      </c>
      <c r="V297" s="1400"/>
      <c r="W297" s="1232"/>
      <c r="X297" s="1233"/>
      <c r="Y297" s="1233"/>
      <c r="Z297" s="1233"/>
      <c r="AA297" s="1233"/>
      <c r="AB297" s="1235"/>
      <c r="AC297" s="1233"/>
      <c r="AD297" s="1235"/>
      <c r="AE297" s="1235"/>
      <c r="AF297" s="1235"/>
      <c r="AG297" s="1233"/>
      <c r="AH297" s="1233"/>
      <c r="AI297" s="1233"/>
      <c r="AJ297" s="1233"/>
      <c r="AK297" s="1233"/>
      <c r="AL297" s="1234">
        <f t="shared" si="39"/>
        <v>0</v>
      </c>
      <c r="AM297" s="1400"/>
      <c r="AN297" s="1237"/>
      <c r="AO297" s="1237"/>
      <c r="AP297" s="1237"/>
      <c r="AQ297" s="1237"/>
      <c r="AR297" s="1237"/>
      <c r="AS297" s="1237"/>
      <c r="AT297" s="1237"/>
      <c r="AU297" s="1237"/>
      <c r="AV297" s="1237"/>
      <c r="AW297" s="1237"/>
      <c r="AX297" s="1237"/>
      <c r="AY297" s="1237"/>
      <c r="AZ297" s="1237"/>
      <c r="BA297" s="1237"/>
      <c r="BB297" s="1237"/>
      <c r="BC297" s="1237"/>
      <c r="BD297" s="1237"/>
      <c r="BE297" s="1237"/>
      <c r="BF297" s="1237"/>
      <c r="BG297" s="1237"/>
      <c r="BH297" s="1237"/>
      <c r="BI297" s="1237"/>
      <c r="BJ297" s="1237"/>
      <c r="BK297" s="1237"/>
      <c r="BL297" s="1237"/>
      <c r="BM297" s="1237"/>
      <c r="BN297" s="1237"/>
      <c r="BO297" s="1237"/>
      <c r="BP297" s="1237"/>
      <c r="BQ297" s="1237"/>
      <c r="BR297" s="1237"/>
      <c r="BS297" s="1237"/>
      <c r="BT297" s="1237"/>
      <c r="BU297" s="1237"/>
      <c r="BV297" s="1237"/>
      <c r="BW297" s="1237"/>
      <c r="BX297" s="1237"/>
      <c r="BY297" s="1237"/>
      <c r="BZ297" s="1237"/>
      <c r="CA297" s="1237"/>
      <c r="CB297" s="1237"/>
      <c r="CC297" s="1237"/>
      <c r="CD297" s="1237"/>
      <c r="CE297" s="1237"/>
      <c r="CF297" s="1237"/>
      <c r="CG297" s="1237"/>
      <c r="CH297" s="1237"/>
      <c r="CI297" s="1237"/>
      <c r="CJ297" s="1239">
        <f t="shared" si="38"/>
        <v>0</v>
      </c>
    </row>
    <row r="298" spans="4:88">
      <c r="D298" s="1223"/>
      <c r="E298" s="1223"/>
      <c r="F298" s="1229"/>
      <c r="G298" s="1223"/>
      <c r="H298" s="1223"/>
      <c r="I298" s="1223"/>
      <c r="J298" s="1223"/>
      <c r="K298" s="1223"/>
      <c r="L298" s="1228" t="e">
        <f t="shared" si="36"/>
        <v>#DIV/0!</v>
      </c>
      <c r="M298" s="1223"/>
      <c r="N298" s="1223"/>
      <c r="O298" s="1244"/>
      <c r="P298" s="1223"/>
      <c r="Q298" s="1223">
        <f t="shared" si="37"/>
        <v>0</v>
      </c>
      <c r="R298" s="1223"/>
      <c r="S298" s="1225">
        <f t="shared" si="33"/>
        <v>0</v>
      </c>
      <c r="T298" s="1240" t="e">
        <f t="shared" si="34"/>
        <v>#DIV/0!</v>
      </c>
      <c r="U298" s="250" t="e">
        <f t="shared" si="35"/>
        <v>#DIV/0!</v>
      </c>
      <c r="V298" s="1400"/>
      <c r="W298" s="1232"/>
      <c r="X298" s="1233"/>
      <c r="Y298" s="1233"/>
      <c r="Z298" s="1233"/>
      <c r="AA298" s="1233"/>
      <c r="AB298" s="1235"/>
      <c r="AC298" s="1233"/>
      <c r="AD298" s="1235"/>
      <c r="AE298" s="1235"/>
      <c r="AF298" s="1235"/>
      <c r="AG298" s="1233"/>
      <c r="AH298" s="1233"/>
      <c r="AI298" s="1233"/>
      <c r="AJ298" s="1233"/>
      <c r="AK298" s="1233"/>
      <c r="AL298" s="1234">
        <f t="shared" si="39"/>
        <v>0</v>
      </c>
      <c r="AM298" s="1400"/>
      <c r="AN298" s="1237"/>
      <c r="AO298" s="1237"/>
      <c r="AP298" s="1237"/>
      <c r="AQ298" s="1237"/>
      <c r="AR298" s="1237"/>
      <c r="AS298" s="1237"/>
      <c r="AT298" s="1237"/>
      <c r="AU298" s="1237"/>
      <c r="AV298" s="1237"/>
      <c r="AW298" s="1237"/>
      <c r="AX298" s="1237"/>
      <c r="AY298" s="1237"/>
      <c r="AZ298" s="1237"/>
      <c r="BA298" s="1237"/>
      <c r="BB298" s="1237"/>
      <c r="BC298" s="1237"/>
      <c r="BD298" s="1237"/>
      <c r="BE298" s="1237"/>
      <c r="BF298" s="1237"/>
      <c r="BG298" s="1237"/>
      <c r="BH298" s="1237"/>
      <c r="BI298" s="1237"/>
      <c r="BJ298" s="1237"/>
      <c r="BK298" s="1237"/>
      <c r="BL298" s="1237"/>
      <c r="BM298" s="1237"/>
      <c r="BN298" s="1237"/>
      <c r="BO298" s="1237"/>
      <c r="BP298" s="1237"/>
      <c r="BQ298" s="1237"/>
      <c r="BR298" s="1237"/>
      <c r="BS298" s="1237"/>
      <c r="BT298" s="1237"/>
      <c r="BU298" s="1237"/>
      <c r="BV298" s="1237"/>
      <c r="BW298" s="1237"/>
      <c r="BX298" s="1237"/>
      <c r="BY298" s="1237"/>
      <c r="BZ298" s="1237"/>
      <c r="CA298" s="1237"/>
      <c r="CB298" s="1237"/>
      <c r="CC298" s="1237"/>
      <c r="CD298" s="1237"/>
      <c r="CE298" s="1237"/>
      <c r="CF298" s="1237"/>
      <c r="CG298" s="1237"/>
      <c r="CH298" s="1237"/>
      <c r="CI298" s="1237"/>
      <c r="CJ298" s="1239">
        <f t="shared" si="38"/>
        <v>0</v>
      </c>
    </row>
    <row r="299" spans="4:88">
      <c r="D299" s="1223"/>
      <c r="E299" s="1223"/>
      <c r="F299" s="1229"/>
      <c r="G299" s="1223"/>
      <c r="H299" s="1223"/>
      <c r="I299" s="1223"/>
      <c r="J299" s="1223"/>
      <c r="K299" s="1223"/>
      <c r="L299" s="1228" t="e">
        <f t="shared" si="36"/>
        <v>#DIV/0!</v>
      </c>
      <c r="M299" s="1223"/>
      <c r="N299" s="1223"/>
      <c r="O299" s="1244"/>
      <c r="P299" s="1223"/>
      <c r="Q299" s="1223">
        <f t="shared" si="37"/>
        <v>0</v>
      </c>
      <c r="R299" s="1223"/>
      <c r="S299" s="1225">
        <f t="shared" si="33"/>
        <v>0</v>
      </c>
      <c r="T299" s="1240" t="e">
        <f t="shared" si="34"/>
        <v>#DIV/0!</v>
      </c>
      <c r="U299" s="250" t="e">
        <f t="shared" si="35"/>
        <v>#DIV/0!</v>
      </c>
      <c r="V299" s="1400"/>
      <c r="W299" s="1232"/>
      <c r="X299" s="1233"/>
      <c r="Y299" s="1233"/>
      <c r="Z299" s="1233"/>
      <c r="AA299" s="1233"/>
      <c r="AB299" s="1235"/>
      <c r="AC299" s="1233"/>
      <c r="AD299" s="1235"/>
      <c r="AE299" s="1235"/>
      <c r="AF299" s="1235"/>
      <c r="AG299" s="1233"/>
      <c r="AH299" s="1233"/>
      <c r="AI299" s="1233"/>
      <c r="AJ299" s="1233"/>
      <c r="AK299" s="1233"/>
      <c r="AL299" s="1234">
        <f t="shared" si="39"/>
        <v>0</v>
      </c>
      <c r="AM299" s="1400"/>
      <c r="AN299" s="1237"/>
      <c r="AO299" s="1237"/>
      <c r="AP299" s="1237"/>
      <c r="AQ299" s="1237"/>
      <c r="AR299" s="1237"/>
      <c r="AS299" s="1237"/>
      <c r="AT299" s="1237"/>
      <c r="AU299" s="1237"/>
      <c r="AV299" s="1237"/>
      <c r="AW299" s="1237"/>
      <c r="AX299" s="1237"/>
      <c r="AY299" s="1237"/>
      <c r="AZ299" s="1237"/>
      <c r="BA299" s="1237"/>
      <c r="BB299" s="1237"/>
      <c r="BC299" s="1237"/>
      <c r="BD299" s="1237"/>
      <c r="BE299" s="1237"/>
      <c r="BF299" s="1237"/>
      <c r="BG299" s="1237"/>
      <c r="BH299" s="1237"/>
      <c r="BI299" s="1237"/>
      <c r="BJ299" s="1237"/>
      <c r="BK299" s="1237"/>
      <c r="BL299" s="1237"/>
      <c r="BM299" s="1237"/>
      <c r="BN299" s="1237"/>
      <c r="BO299" s="1237"/>
      <c r="BP299" s="1237"/>
      <c r="BQ299" s="1237"/>
      <c r="BR299" s="1237"/>
      <c r="BS299" s="1237"/>
      <c r="BT299" s="1237"/>
      <c r="BU299" s="1237"/>
      <c r="BV299" s="1237"/>
      <c r="BW299" s="1237"/>
      <c r="BX299" s="1237"/>
      <c r="BY299" s="1237"/>
      <c r="BZ299" s="1237"/>
      <c r="CA299" s="1237"/>
      <c r="CB299" s="1237"/>
      <c r="CC299" s="1237"/>
      <c r="CD299" s="1237"/>
      <c r="CE299" s="1237"/>
      <c r="CF299" s="1237"/>
      <c r="CG299" s="1237"/>
      <c r="CH299" s="1237"/>
      <c r="CI299" s="1237"/>
      <c r="CJ299" s="1239">
        <f t="shared" si="38"/>
        <v>0</v>
      </c>
    </row>
    <row r="300" spans="4:88">
      <c r="D300" s="1223"/>
      <c r="E300" s="1223"/>
      <c r="F300" s="1229"/>
      <c r="G300" s="1223"/>
      <c r="H300" s="1223"/>
      <c r="I300" s="1223"/>
      <c r="J300" s="1223"/>
      <c r="K300" s="1223"/>
      <c r="L300" s="1228" t="e">
        <f t="shared" si="36"/>
        <v>#DIV/0!</v>
      </c>
      <c r="M300" s="1223"/>
      <c r="N300" s="1223"/>
      <c r="O300" s="1244"/>
      <c r="P300" s="1223"/>
      <c r="Q300" s="1223">
        <f t="shared" si="37"/>
        <v>0</v>
      </c>
      <c r="R300" s="1223"/>
      <c r="S300" s="1225">
        <f t="shared" si="33"/>
        <v>0</v>
      </c>
      <c r="T300" s="1240" t="e">
        <f t="shared" si="34"/>
        <v>#DIV/0!</v>
      </c>
      <c r="U300" s="250" t="e">
        <f t="shared" si="35"/>
        <v>#DIV/0!</v>
      </c>
      <c r="V300" s="1400"/>
      <c r="W300" s="1232"/>
      <c r="X300" s="1233"/>
      <c r="Y300" s="1233"/>
      <c r="Z300" s="1233"/>
      <c r="AA300" s="1233"/>
      <c r="AB300" s="1235"/>
      <c r="AC300" s="1233"/>
      <c r="AD300" s="1235"/>
      <c r="AE300" s="1235"/>
      <c r="AF300" s="1235"/>
      <c r="AG300" s="1233"/>
      <c r="AH300" s="1233"/>
      <c r="AI300" s="1233"/>
      <c r="AJ300" s="1233"/>
      <c r="AK300" s="1233"/>
      <c r="AL300" s="1234">
        <f t="shared" si="39"/>
        <v>0</v>
      </c>
      <c r="AM300" s="1400"/>
      <c r="AN300" s="1237"/>
      <c r="AO300" s="1237"/>
      <c r="AP300" s="1237"/>
      <c r="AQ300" s="1237"/>
      <c r="AR300" s="1237"/>
      <c r="AS300" s="1237"/>
      <c r="AT300" s="1237"/>
      <c r="AU300" s="1237"/>
      <c r="AV300" s="1237"/>
      <c r="AW300" s="1237"/>
      <c r="AX300" s="1237"/>
      <c r="AY300" s="1237"/>
      <c r="AZ300" s="1237"/>
      <c r="BA300" s="1237"/>
      <c r="BB300" s="1237"/>
      <c r="BC300" s="1237"/>
      <c r="BD300" s="1237"/>
      <c r="BE300" s="1237"/>
      <c r="BF300" s="1237"/>
      <c r="BG300" s="1237"/>
      <c r="BH300" s="1237"/>
      <c r="BI300" s="1237"/>
      <c r="BJ300" s="1237"/>
      <c r="BK300" s="1237"/>
      <c r="BL300" s="1237"/>
      <c r="BM300" s="1237"/>
      <c r="BN300" s="1237"/>
      <c r="BO300" s="1237"/>
      <c r="BP300" s="1237"/>
      <c r="BQ300" s="1237"/>
      <c r="BR300" s="1237"/>
      <c r="BS300" s="1237"/>
      <c r="BT300" s="1237"/>
      <c r="BU300" s="1237"/>
      <c r="BV300" s="1237"/>
      <c r="BW300" s="1237"/>
      <c r="BX300" s="1237"/>
      <c r="BY300" s="1237"/>
      <c r="BZ300" s="1237"/>
      <c r="CA300" s="1237"/>
      <c r="CB300" s="1237"/>
      <c r="CC300" s="1237"/>
      <c r="CD300" s="1237"/>
      <c r="CE300" s="1237"/>
      <c r="CF300" s="1237"/>
      <c r="CG300" s="1237"/>
      <c r="CH300" s="1237"/>
      <c r="CI300" s="1237"/>
      <c r="CJ300" s="1239">
        <f t="shared" si="38"/>
        <v>0</v>
      </c>
    </row>
    <row r="301" spans="4:88">
      <c r="D301" s="1223"/>
      <c r="E301" s="1223"/>
      <c r="F301" s="1229"/>
      <c r="G301" s="1223"/>
      <c r="H301" s="1223"/>
      <c r="I301" s="1223"/>
      <c r="J301" s="1223"/>
      <c r="K301" s="1223"/>
      <c r="L301" s="1228" t="e">
        <f t="shared" si="36"/>
        <v>#DIV/0!</v>
      </c>
      <c r="M301" s="1223"/>
      <c r="N301" s="1223"/>
      <c r="O301" s="1244"/>
      <c r="P301" s="1223"/>
      <c r="Q301" s="1223">
        <f t="shared" si="37"/>
        <v>0</v>
      </c>
      <c r="R301" s="1223"/>
      <c r="S301" s="1225">
        <f t="shared" si="33"/>
        <v>0</v>
      </c>
      <c r="T301" s="1240" t="e">
        <f t="shared" si="34"/>
        <v>#DIV/0!</v>
      </c>
      <c r="U301" s="250" t="e">
        <f t="shared" si="35"/>
        <v>#DIV/0!</v>
      </c>
      <c r="V301" s="1400"/>
      <c r="W301" s="1232"/>
      <c r="X301" s="1233"/>
      <c r="Y301" s="1233"/>
      <c r="Z301" s="1233"/>
      <c r="AA301" s="1233"/>
      <c r="AB301" s="1235"/>
      <c r="AC301" s="1233"/>
      <c r="AD301" s="1235"/>
      <c r="AE301" s="1235"/>
      <c r="AF301" s="1235"/>
      <c r="AG301" s="1233"/>
      <c r="AH301" s="1233"/>
      <c r="AI301" s="1233"/>
      <c r="AJ301" s="1233"/>
      <c r="AK301" s="1233"/>
      <c r="AL301" s="1234">
        <f t="shared" si="39"/>
        <v>0</v>
      </c>
      <c r="AM301" s="1400"/>
      <c r="AN301" s="1237"/>
      <c r="AO301" s="1237"/>
      <c r="AP301" s="1237"/>
      <c r="AQ301" s="1237"/>
      <c r="AR301" s="1237"/>
      <c r="AS301" s="1237"/>
      <c r="AT301" s="1237"/>
      <c r="AU301" s="1237"/>
      <c r="AV301" s="1237"/>
      <c r="AW301" s="1237"/>
      <c r="AX301" s="1237"/>
      <c r="AY301" s="1237"/>
      <c r="AZ301" s="1237"/>
      <c r="BA301" s="1237"/>
      <c r="BB301" s="1237"/>
      <c r="BC301" s="1237"/>
      <c r="BD301" s="1237"/>
      <c r="BE301" s="1237"/>
      <c r="BF301" s="1237"/>
      <c r="BG301" s="1237"/>
      <c r="BH301" s="1237"/>
      <c r="BI301" s="1237"/>
      <c r="BJ301" s="1237"/>
      <c r="BK301" s="1237"/>
      <c r="BL301" s="1237"/>
      <c r="BM301" s="1237"/>
      <c r="BN301" s="1237"/>
      <c r="BO301" s="1237"/>
      <c r="BP301" s="1237"/>
      <c r="BQ301" s="1237"/>
      <c r="BR301" s="1237"/>
      <c r="BS301" s="1237"/>
      <c r="BT301" s="1237"/>
      <c r="BU301" s="1237"/>
      <c r="BV301" s="1237"/>
      <c r="BW301" s="1237"/>
      <c r="BX301" s="1237"/>
      <c r="BY301" s="1237"/>
      <c r="BZ301" s="1237"/>
      <c r="CA301" s="1237"/>
      <c r="CB301" s="1237"/>
      <c r="CC301" s="1237"/>
      <c r="CD301" s="1237"/>
      <c r="CE301" s="1237"/>
      <c r="CF301" s="1237"/>
      <c r="CG301" s="1237"/>
      <c r="CH301" s="1237"/>
      <c r="CI301" s="1237"/>
      <c r="CJ301" s="1239">
        <f t="shared" si="38"/>
        <v>0</v>
      </c>
    </row>
    <row r="302" spans="4:88">
      <c r="D302" s="1223"/>
      <c r="E302" s="1223"/>
      <c r="F302" s="1229"/>
      <c r="G302" s="1223"/>
      <c r="H302" s="1223"/>
      <c r="I302" s="1223"/>
      <c r="J302" s="1223"/>
      <c r="K302" s="1223"/>
      <c r="L302" s="1228" t="e">
        <f t="shared" si="36"/>
        <v>#DIV/0!</v>
      </c>
      <c r="M302" s="1223"/>
      <c r="N302" s="1223"/>
      <c r="O302" s="1244"/>
      <c r="P302" s="1223"/>
      <c r="Q302" s="1223">
        <f t="shared" si="37"/>
        <v>0</v>
      </c>
      <c r="R302" s="1223"/>
      <c r="S302" s="1225">
        <f t="shared" si="33"/>
        <v>0</v>
      </c>
      <c r="T302" s="1240" t="e">
        <f t="shared" si="34"/>
        <v>#DIV/0!</v>
      </c>
      <c r="U302" s="250" t="e">
        <f t="shared" si="35"/>
        <v>#DIV/0!</v>
      </c>
      <c r="V302" s="1400"/>
      <c r="W302" s="1232"/>
      <c r="X302" s="1233"/>
      <c r="Y302" s="1233"/>
      <c r="Z302" s="1233"/>
      <c r="AA302" s="1233"/>
      <c r="AB302" s="1235"/>
      <c r="AC302" s="1233"/>
      <c r="AD302" s="1235"/>
      <c r="AE302" s="1235"/>
      <c r="AF302" s="1235"/>
      <c r="AG302" s="1233"/>
      <c r="AH302" s="1233"/>
      <c r="AI302" s="1233"/>
      <c r="AJ302" s="1233"/>
      <c r="AK302" s="1233"/>
      <c r="AL302" s="1234">
        <f t="shared" si="39"/>
        <v>0</v>
      </c>
      <c r="AM302" s="1400"/>
      <c r="AN302" s="1237"/>
      <c r="AO302" s="1237"/>
      <c r="AP302" s="1237"/>
      <c r="AQ302" s="1237"/>
      <c r="AR302" s="1237"/>
      <c r="AS302" s="1237"/>
      <c r="AT302" s="1237"/>
      <c r="AU302" s="1237"/>
      <c r="AV302" s="1237"/>
      <c r="AW302" s="1237"/>
      <c r="AX302" s="1237"/>
      <c r="AY302" s="1237"/>
      <c r="AZ302" s="1237"/>
      <c r="BA302" s="1237"/>
      <c r="BB302" s="1237"/>
      <c r="BC302" s="1237"/>
      <c r="BD302" s="1237"/>
      <c r="BE302" s="1237"/>
      <c r="BF302" s="1237"/>
      <c r="BG302" s="1237"/>
      <c r="BH302" s="1237"/>
      <c r="BI302" s="1237"/>
      <c r="BJ302" s="1237"/>
      <c r="BK302" s="1237"/>
      <c r="BL302" s="1237"/>
      <c r="BM302" s="1237"/>
      <c r="BN302" s="1237"/>
      <c r="BO302" s="1237"/>
      <c r="BP302" s="1237"/>
      <c r="BQ302" s="1237"/>
      <c r="BR302" s="1237"/>
      <c r="BS302" s="1237"/>
      <c r="BT302" s="1237"/>
      <c r="BU302" s="1237"/>
      <c r="BV302" s="1237"/>
      <c r="BW302" s="1237"/>
      <c r="BX302" s="1237"/>
      <c r="BY302" s="1237"/>
      <c r="BZ302" s="1237"/>
      <c r="CA302" s="1237"/>
      <c r="CB302" s="1237"/>
      <c r="CC302" s="1237"/>
      <c r="CD302" s="1237"/>
      <c r="CE302" s="1237"/>
      <c r="CF302" s="1237"/>
      <c r="CG302" s="1237"/>
      <c r="CH302" s="1237"/>
      <c r="CI302" s="1237"/>
      <c r="CJ302" s="1239">
        <f t="shared" si="38"/>
        <v>0</v>
      </c>
    </row>
    <row r="303" spans="4:88">
      <c r="D303" s="1223"/>
      <c r="E303" s="1223"/>
      <c r="F303" s="1229"/>
      <c r="G303" s="1223"/>
      <c r="H303" s="1223"/>
      <c r="I303" s="1223"/>
      <c r="J303" s="1223"/>
      <c r="K303" s="1223"/>
      <c r="L303" s="1228" t="e">
        <f t="shared" si="36"/>
        <v>#DIV/0!</v>
      </c>
      <c r="M303" s="1223"/>
      <c r="N303" s="1223"/>
      <c r="O303" s="1244"/>
      <c r="P303" s="1223"/>
      <c r="Q303" s="1223">
        <f t="shared" si="37"/>
        <v>0</v>
      </c>
      <c r="R303" s="1223"/>
      <c r="S303" s="1225">
        <f t="shared" si="33"/>
        <v>0</v>
      </c>
      <c r="T303" s="1240" t="e">
        <f t="shared" si="34"/>
        <v>#DIV/0!</v>
      </c>
      <c r="U303" s="250" t="e">
        <f t="shared" si="35"/>
        <v>#DIV/0!</v>
      </c>
      <c r="V303" s="1400"/>
      <c r="W303" s="1232"/>
      <c r="X303" s="1233"/>
      <c r="Y303" s="1233"/>
      <c r="Z303" s="1233"/>
      <c r="AA303" s="1233"/>
      <c r="AB303" s="1235"/>
      <c r="AC303" s="1233"/>
      <c r="AD303" s="1235"/>
      <c r="AE303" s="1235"/>
      <c r="AF303" s="1235"/>
      <c r="AG303" s="1233"/>
      <c r="AH303" s="1233"/>
      <c r="AI303" s="1233"/>
      <c r="AJ303" s="1233"/>
      <c r="AK303" s="1233"/>
      <c r="AL303" s="1234">
        <f t="shared" si="39"/>
        <v>0</v>
      </c>
      <c r="AM303" s="1400"/>
      <c r="AN303" s="1237"/>
      <c r="AO303" s="1237"/>
      <c r="AP303" s="1237"/>
      <c r="AQ303" s="1237"/>
      <c r="AR303" s="1237"/>
      <c r="AS303" s="1237"/>
      <c r="AT303" s="1237"/>
      <c r="AU303" s="1237"/>
      <c r="AV303" s="1237"/>
      <c r="AW303" s="1237"/>
      <c r="AX303" s="1237"/>
      <c r="AY303" s="1237"/>
      <c r="AZ303" s="1237"/>
      <c r="BA303" s="1237"/>
      <c r="BB303" s="1237"/>
      <c r="BC303" s="1237"/>
      <c r="BD303" s="1237"/>
      <c r="BE303" s="1237"/>
      <c r="BF303" s="1237"/>
      <c r="BG303" s="1237"/>
      <c r="BH303" s="1237"/>
      <c r="BI303" s="1237"/>
      <c r="BJ303" s="1237"/>
      <c r="BK303" s="1237"/>
      <c r="BL303" s="1237"/>
      <c r="BM303" s="1237"/>
      <c r="BN303" s="1237"/>
      <c r="BO303" s="1237"/>
      <c r="BP303" s="1237"/>
      <c r="BQ303" s="1237"/>
      <c r="BR303" s="1237"/>
      <c r="BS303" s="1237"/>
      <c r="BT303" s="1237"/>
      <c r="BU303" s="1237"/>
      <c r="BV303" s="1237"/>
      <c r="BW303" s="1237"/>
      <c r="BX303" s="1237"/>
      <c r="BY303" s="1237"/>
      <c r="BZ303" s="1237"/>
      <c r="CA303" s="1237"/>
      <c r="CB303" s="1237"/>
      <c r="CC303" s="1237"/>
      <c r="CD303" s="1237"/>
      <c r="CE303" s="1237"/>
      <c r="CF303" s="1237"/>
      <c r="CG303" s="1237"/>
      <c r="CH303" s="1237"/>
      <c r="CI303" s="1237"/>
      <c r="CJ303" s="1239">
        <f t="shared" si="38"/>
        <v>0</v>
      </c>
    </row>
    <row r="304" spans="4:88">
      <c r="D304" s="1223"/>
      <c r="E304" s="1223"/>
      <c r="F304" s="1229"/>
      <c r="G304" s="1223"/>
      <c r="H304" s="1223"/>
      <c r="I304" s="1223"/>
      <c r="J304" s="1223"/>
      <c r="K304" s="1223"/>
      <c r="L304" s="1228" t="e">
        <f t="shared" si="36"/>
        <v>#DIV/0!</v>
      </c>
      <c r="M304" s="1223"/>
      <c r="N304" s="1223"/>
      <c r="O304" s="1244"/>
      <c r="P304" s="1223"/>
      <c r="Q304" s="1223">
        <f t="shared" si="37"/>
        <v>0</v>
      </c>
      <c r="R304" s="1223"/>
      <c r="S304" s="1225">
        <f t="shared" si="33"/>
        <v>0</v>
      </c>
      <c r="T304" s="1240" t="e">
        <f t="shared" si="34"/>
        <v>#DIV/0!</v>
      </c>
      <c r="U304" s="250" t="e">
        <f t="shared" si="35"/>
        <v>#DIV/0!</v>
      </c>
      <c r="V304" s="1400"/>
      <c r="W304" s="1232"/>
      <c r="X304" s="1233"/>
      <c r="Y304" s="1233"/>
      <c r="Z304" s="1233"/>
      <c r="AA304" s="1233"/>
      <c r="AB304" s="1235"/>
      <c r="AC304" s="1233"/>
      <c r="AD304" s="1235"/>
      <c r="AE304" s="1235"/>
      <c r="AF304" s="1235"/>
      <c r="AG304" s="1233"/>
      <c r="AH304" s="1233"/>
      <c r="AI304" s="1233"/>
      <c r="AJ304" s="1233"/>
      <c r="AK304" s="1233"/>
      <c r="AL304" s="1234">
        <f t="shared" si="39"/>
        <v>0</v>
      </c>
      <c r="AM304" s="1400"/>
      <c r="AN304" s="1237"/>
      <c r="AO304" s="1237"/>
      <c r="AP304" s="1237"/>
      <c r="AQ304" s="1237"/>
      <c r="AR304" s="1237"/>
      <c r="AS304" s="1237"/>
      <c r="AT304" s="1237"/>
      <c r="AU304" s="1237"/>
      <c r="AV304" s="1237"/>
      <c r="AW304" s="1237"/>
      <c r="AX304" s="1237"/>
      <c r="AY304" s="1237"/>
      <c r="AZ304" s="1237"/>
      <c r="BA304" s="1237"/>
      <c r="BB304" s="1237"/>
      <c r="BC304" s="1237"/>
      <c r="BD304" s="1237"/>
      <c r="BE304" s="1237"/>
      <c r="BF304" s="1237"/>
      <c r="BG304" s="1237"/>
      <c r="BH304" s="1237"/>
      <c r="BI304" s="1237"/>
      <c r="BJ304" s="1237"/>
      <c r="BK304" s="1237"/>
      <c r="BL304" s="1237"/>
      <c r="BM304" s="1237"/>
      <c r="BN304" s="1237"/>
      <c r="BO304" s="1237"/>
      <c r="BP304" s="1237"/>
      <c r="BQ304" s="1237"/>
      <c r="BR304" s="1237"/>
      <c r="BS304" s="1237"/>
      <c r="BT304" s="1237"/>
      <c r="BU304" s="1237"/>
      <c r="BV304" s="1237"/>
      <c r="BW304" s="1237"/>
      <c r="BX304" s="1237"/>
      <c r="BY304" s="1237"/>
      <c r="BZ304" s="1237"/>
      <c r="CA304" s="1237"/>
      <c r="CB304" s="1237"/>
      <c r="CC304" s="1237"/>
      <c r="CD304" s="1237"/>
      <c r="CE304" s="1237"/>
      <c r="CF304" s="1237"/>
      <c r="CG304" s="1237"/>
      <c r="CH304" s="1237"/>
      <c r="CI304" s="1237"/>
      <c r="CJ304" s="1239">
        <f t="shared" si="38"/>
        <v>0</v>
      </c>
    </row>
    <row r="305" spans="4:88">
      <c r="D305" s="1223"/>
      <c r="E305" s="1223"/>
      <c r="F305" s="1229"/>
      <c r="G305" s="1223"/>
      <c r="H305" s="1223"/>
      <c r="I305" s="1223"/>
      <c r="J305" s="1223"/>
      <c r="K305" s="1223"/>
      <c r="L305" s="1228" t="e">
        <f t="shared" si="36"/>
        <v>#DIV/0!</v>
      </c>
      <c r="M305" s="1223"/>
      <c r="N305" s="1223"/>
      <c r="O305" s="1244"/>
      <c r="P305" s="1223"/>
      <c r="Q305" s="1223">
        <f t="shared" si="37"/>
        <v>0</v>
      </c>
      <c r="R305" s="1223"/>
      <c r="S305" s="1225">
        <f t="shared" si="33"/>
        <v>0</v>
      </c>
      <c r="T305" s="1240" t="e">
        <f t="shared" si="34"/>
        <v>#DIV/0!</v>
      </c>
      <c r="U305" s="250" t="e">
        <f t="shared" si="35"/>
        <v>#DIV/0!</v>
      </c>
      <c r="V305" s="1400"/>
      <c r="W305" s="1232"/>
      <c r="X305" s="1233"/>
      <c r="Y305" s="1233"/>
      <c r="Z305" s="1233"/>
      <c r="AA305" s="1233"/>
      <c r="AB305" s="1235"/>
      <c r="AC305" s="1233"/>
      <c r="AD305" s="1235"/>
      <c r="AE305" s="1235"/>
      <c r="AF305" s="1235"/>
      <c r="AG305" s="1233"/>
      <c r="AH305" s="1233"/>
      <c r="AI305" s="1233"/>
      <c r="AJ305" s="1233"/>
      <c r="AK305" s="1233"/>
      <c r="AL305" s="1234">
        <f t="shared" si="39"/>
        <v>0</v>
      </c>
      <c r="AM305" s="1400"/>
      <c r="AN305" s="1237"/>
      <c r="AO305" s="1237"/>
      <c r="AP305" s="1237"/>
      <c r="AQ305" s="1237"/>
      <c r="AR305" s="1237"/>
      <c r="AS305" s="1237"/>
      <c r="AT305" s="1237"/>
      <c r="AU305" s="1237"/>
      <c r="AV305" s="1237"/>
      <c r="AW305" s="1237"/>
      <c r="AX305" s="1237"/>
      <c r="AY305" s="1237"/>
      <c r="AZ305" s="1237"/>
      <c r="BA305" s="1237"/>
      <c r="BB305" s="1237"/>
      <c r="BC305" s="1237"/>
      <c r="BD305" s="1237"/>
      <c r="BE305" s="1237"/>
      <c r="BF305" s="1237"/>
      <c r="BG305" s="1237"/>
      <c r="BH305" s="1237"/>
      <c r="BI305" s="1237"/>
      <c r="BJ305" s="1237"/>
      <c r="BK305" s="1237"/>
      <c r="BL305" s="1237"/>
      <c r="BM305" s="1237"/>
      <c r="BN305" s="1237"/>
      <c r="BO305" s="1237"/>
      <c r="BP305" s="1237"/>
      <c r="BQ305" s="1237"/>
      <c r="BR305" s="1237"/>
      <c r="BS305" s="1237"/>
      <c r="BT305" s="1237"/>
      <c r="BU305" s="1237"/>
      <c r="BV305" s="1237"/>
      <c r="BW305" s="1237"/>
      <c r="BX305" s="1237"/>
      <c r="BY305" s="1237"/>
      <c r="BZ305" s="1237"/>
      <c r="CA305" s="1237"/>
      <c r="CB305" s="1237"/>
      <c r="CC305" s="1237"/>
      <c r="CD305" s="1237"/>
      <c r="CE305" s="1237"/>
      <c r="CF305" s="1237"/>
      <c r="CG305" s="1237"/>
      <c r="CH305" s="1237"/>
      <c r="CI305" s="1237"/>
      <c r="CJ305" s="1239">
        <f t="shared" si="38"/>
        <v>0</v>
      </c>
    </row>
    <row r="306" spans="4:88">
      <c r="D306" s="1223"/>
      <c r="E306" s="1223"/>
      <c r="F306" s="1229"/>
      <c r="G306" s="1223"/>
      <c r="H306" s="1223"/>
      <c r="I306" s="1223"/>
      <c r="J306" s="1223"/>
      <c r="K306" s="1223"/>
      <c r="L306" s="1228" t="e">
        <f t="shared" si="36"/>
        <v>#DIV/0!</v>
      </c>
      <c r="M306" s="1223"/>
      <c r="N306" s="1223"/>
      <c r="O306" s="1244"/>
      <c r="P306" s="1223"/>
      <c r="Q306" s="1223">
        <f t="shared" si="37"/>
        <v>0</v>
      </c>
      <c r="R306" s="1223"/>
      <c r="S306" s="1225">
        <f t="shared" si="33"/>
        <v>0</v>
      </c>
      <c r="T306" s="1240" t="e">
        <f t="shared" si="34"/>
        <v>#DIV/0!</v>
      </c>
      <c r="U306" s="250" t="e">
        <f t="shared" si="35"/>
        <v>#DIV/0!</v>
      </c>
      <c r="V306" s="1400"/>
      <c r="W306" s="1232"/>
      <c r="X306" s="1233"/>
      <c r="Y306" s="1233"/>
      <c r="Z306" s="1233"/>
      <c r="AA306" s="1233"/>
      <c r="AB306" s="1235"/>
      <c r="AC306" s="1233"/>
      <c r="AD306" s="1235"/>
      <c r="AE306" s="1235"/>
      <c r="AF306" s="1235"/>
      <c r="AG306" s="1233"/>
      <c r="AH306" s="1233"/>
      <c r="AI306" s="1233"/>
      <c r="AJ306" s="1233"/>
      <c r="AK306" s="1233"/>
      <c r="AL306" s="1234">
        <f t="shared" si="39"/>
        <v>0</v>
      </c>
      <c r="AM306" s="1400"/>
      <c r="AN306" s="1237"/>
      <c r="AO306" s="1237"/>
      <c r="AP306" s="1237"/>
      <c r="AQ306" s="1237"/>
      <c r="AR306" s="1237"/>
      <c r="AS306" s="1237"/>
      <c r="AT306" s="1237"/>
      <c r="AU306" s="1237"/>
      <c r="AV306" s="1237"/>
      <c r="AW306" s="1237"/>
      <c r="AX306" s="1237"/>
      <c r="AY306" s="1237"/>
      <c r="AZ306" s="1237"/>
      <c r="BA306" s="1237"/>
      <c r="BB306" s="1237"/>
      <c r="BC306" s="1237"/>
      <c r="BD306" s="1237"/>
      <c r="BE306" s="1237"/>
      <c r="BF306" s="1237"/>
      <c r="BG306" s="1237"/>
      <c r="BH306" s="1237"/>
      <c r="BI306" s="1237"/>
      <c r="BJ306" s="1237"/>
      <c r="BK306" s="1237"/>
      <c r="BL306" s="1237"/>
      <c r="BM306" s="1237"/>
      <c r="BN306" s="1237"/>
      <c r="BO306" s="1237"/>
      <c r="BP306" s="1237"/>
      <c r="BQ306" s="1237"/>
      <c r="BR306" s="1237"/>
      <c r="BS306" s="1237"/>
      <c r="BT306" s="1237"/>
      <c r="BU306" s="1237"/>
      <c r="BV306" s="1237"/>
      <c r="BW306" s="1237"/>
      <c r="BX306" s="1237"/>
      <c r="BY306" s="1237"/>
      <c r="BZ306" s="1237"/>
      <c r="CA306" s="1237"/>
      <c r="CB306" s="1237"/>
      <c r="CC306" s="1237"/>
      <c r="CD306" s="1237"/>
      <c r="CE306" s="1237"/>
      <c r="CF306" s="1237"/>
      <c r="CG306" s="1237"/>
      <c r="CH306" s="1237"/>
      <c r="CI306" s="1237"/>
      <c r="CJ306" s="1239">
        <f t="shared" si="38"/>
        <v>0</v>
      </c>
    </row>
    <row r="307" spans="4:88">
      <c r="D307" s="1223"/>
      <c r="E307" s="1223"/>
      <c r="F307" s="1229"/>
      <c r="G307" s="1223"/>
      <c r="H307" s="1223"/>
      <c r="I307" s="1223"/>
      <c r="J307" s="1223"/>
      <c r="K307" s="1223"/>
      <c r="L307" s="1228" t="e">
        <f t="shared" si="36"/>
        <v>#DIV/0!</v>
      </c>
      <c r="M307" s="1223"/>
      <c r="N307" s="1223"/>
      <c r="O307" s="1244"/>
      <c r="P307" s="1223"/>
      <c r="Q307" s="1223">
        <f t="shared" si="37"/>
        <v>0</v>
      </c>
      <c r="R307" s="1223"/>
      <c r="S307" s="1225">
        <f t="shared" si="33"/>
        <v>0</v>
      </c>
      <c r="T307" s="1240" t="e">
        <f t="shared" si="34"/>
        <v>#DIV/0!</v>
      </c>
      <c r="U307" s="250" t="e">
        <f t="shared" si="35"/>
        <v>#DIV/0!</v>
      </c>
      <c r="V307" s="1400"/>
      <c r="W307" s="1232"/>
      <c r="X307" s="1233"/>
      <c r="Y307" s="1233"/>
      <c r="Z307" s="1233"/>
      <c r="AA307" s="1233"/>
      <c r="AB307" s="1235"/>
      <c r="AC307" s="1233"/>
      <c r="AD307" s="1235"/>
      <c r="AE307" s="1235"/>
      <c r="AF307" s="1235"/>
      <c r="AG307" s="1233"/>
      <c r="AH307" s="1233"/>
      <c r="AI307" s="1233"/>
      <c r="AJ307" s="1233"/>
      <c r="AK307" s="1233"/>
      <c r="AL307" s="1234">
        <f t="shared" si="39"/>
        <v>0</v>
      </c>
      <c r="AM307" s="1400"/>
      <c r="AN307" s="1237"/>
      <c r="AO307" s="1237"/>
      <c r="AP307" s="1237"/>
      <c r="AQ307" s="1237"/>
      <c r="AR307" s="1237"/>
      <c r="AS307" s="1237"/>
      <c r="AT307" s="1237"/>
      <c r="AU307" s="1237"/>
      <c r="AV307" s="1237"/>
      <c r="AW307" s="1237"/>
      <c r="AX307" s="1237"/>
      <c r="AY307" s="1237"/>
      <c r="AZ307" s="1237"/>
      <c r="BA307" s="1237"/>
      <c r="BB307" s="1237"/>
      <c r="BC307" s="1237"/>
      <c r="BD307" s="1237"/>
      <c r="BE307" s="1237"/>
      <c r="BF307" s="1237"/>
      <c r="BG307" s="1237"/>
      <c r="BH307" s="1237"/>
      <c r="BI307" s="1237"/>
      <c r="BJ307" s="1237"/>
      <c r="BK307" s="1237"/>
      <c r="BL307" s="1237"/>
      <c r="BM307" s="1237"/>
      <c r="BN307" s="1237"/>
      <c r="BO307" s="1237"/>
      <c r="BP307" s="1237"/>
      <c r="BQ307" s="1237"/>
      <c r="BR307" s="1237"/>
      <c r="BS307" s="1237"/>
      <c r="BT307" s="1237"/>
      <c r="BU307" s="1237"/>
      <c r="BV307" s="1237"/>
      <c r="BW307" s="1237"/>
      <c r="BX307" s="1237"/>
      <c r="BY307" s="1237"/>
      <c r="BZ307" s="1237"/>
      <c r="CA307" s="1237"/>
      <c r="CB307" s="1237"/>
      <c r="CC307" s="1237"/>
      <c r="CD307" s="1237"/>
      <c r="CE307" s="1237"/>
      <c r="CF307" s="1237"/>
      <c r="CG307" s="1237"/>
      <c r="CH307" s="1237"/>
      <c r="CI307" s="1237"/>
      <c r="CJ307" s="1239">
        <f t="shared" si="38"/>
        <v>0</v>
      </c>
    </row>
    <row r="308" spans="4:88">
      <c r="D308" s="1223"/>
      <c r="E308" s="1223"/>
      <c r="F308" s="1229"/>
      <c r="G308" s="1223"/>
      <c r="H308" s="1223"/>
      <c r="I308" s="1223"/>
      <c r="J308" s="1223"/>
      <c r="K308" s="1223"/>
      <c r="L308" s="1228" t="e">
        <f t="shared" si="36"/>
        <v>#DIV/0!</v>
      </c>
      <c r="M308" s="1223"/>
      <c r="N308" s="1223"/>
      <c r="O308" s="1244"/>
      <c r="P308" s="1223"/>
      <c r="Q308" s="1223">
        <f t="shared" si="37"/>
        <v>0</v>
      </c>
      <c r="R308" s="1223"/>
      <c r="S308" s="1225">
        <f t="shared" si="33"/>
        <v>0</v>
      </c>
      <c r="T308" s="1240" t="e">
        <f t="shared" si="34"/>
        <v>#DIV/0!</v>
      </c>
      <c r="U308" s="250" t="e">
        <f t="shared" si="35"/>
        <v>#DIV/0!</v>
      </c>
      <c r="V308" s="1400"/>
      <c r="W308" s="1232"/>
      <c r="X308" s="1233"/>
      <c r="Y308" s="1233"/>
      <c r="Z308" s="1233"/>
      <c r="AA308" s="1233"/>
      <c r="AB308" s="1235"/>
      <c r="AC308" s="1233"/>
      <c r="AD308" s="1235"/>
      <c r="AE308" s="1235"/>
      <c r="AF308" s="1235"/>
      <c r="AG308" s="1233"/>
      <c r="AH308" s="1233"/>
      <c r="AI308" s="1233"/>
      <c r="AJ308" s="1233"/>
      <c r="AK308" s="1233"/>
      <c r="AL308" s="1234">
        <f t="shared" si="39"/>
        <v>0</v>
      </c>
      <c r="AM308" s="1400"/>
      <c r="AN308" s="1237"/>
      <c r="AO308" s="1237"/>
      <c r="AP308" s="1237"/>
      <c r="AQ308" s="1237"/>
      <c r="AR308" s="1237"/>
      <c r="AS308" s="1237"/>
      <c r="AT308" s="1237"/>
      <c r="AU308" s="1237"/>
      <c r="AV308" s="1237"/>
      <c r="AW308" s="1237"/>
      <c r="AX308" s="1237"/>
      <c r="AY308" s="1237"/>
      <c r="AZ308" s="1237"/>
      <c r="BA308" s="1237"/>
      <c r="BB308" s="1237"/>
      <c r="BC308" s="1237"/>
      <c r="BD308" s="1237"/>
      <c r="BE308" s="1237"/>
      <c r="BF308" s="1237"/>
      <c r="BG308" s="1237"/>
      <c r="BH308" s="1237"/>
      <c r="BI308" s="1237"/>
      <c r="BJ308" s="1237"/>
      <c r="BK308" s="1237"/>
      <c r="BL308" s="1237"/>
      <c r="BM308" s="1237"/>
      <c r="BN308" s="1237"/>
      <c r="BO308" s="1237"/>
      <c r="BP308" s="1237"/>
      <c r="BQ308" s="1237"/>
      <c r="BR308" s="1237"/>
      <c r="BS308" s="1237"/>
      <c r="BT308" s="1237"/>
      <c r="BU308" s="1237"/>
      <c r="BV308" s="1237"/>
      <c r="BW308" s="1237"/>
      <c r="BX308" s="1237"/>
      <c r="BY308" s="1237"/>
      <c r="BZ308" s="1237"/>
      <c r="CA308" s="1237"/>
      <c r="CB308" s="1237"/>
      <c r="CC308" s="1237"/>
      <c r="CD308" s="1237"/>
      <c r="CE308" s="1237"/>
      <c r="CF308" s="1237"/>
      <c r="CG308" s="1237"/>
      <c r="CH308" s="1237"/>
      <c r="CI308" s="1237"/>
      <c r="CJ308" s="1239">
        <f t="shared" si="38"/>
        <v>0</v>
      </c>
    </row>
    <row r="309" spans="4:88">
      <c r="D309" s="1223"/>
      <c r="E309" s="1223"/>
      <c r="F309" s="1229"/>
      <c r="G309" s="1223"/>
      <c r="H309" s="1223"/>
      <c r="I309" s="1223"/>
      <c r="J309" s="1223"/>
      <c r="K309" s="1223"/>
      <c r="L309" s="1228" t="e">
        <f t="shared" si="36"/>
        <v>#DIV/0!</v>
      </c>
      <c r="M309" s="1223"/>
      <c r="N309" s="1223"/>
      <c r="O309" s="1244"/>
      <c r="P309" s="1223"/>
      <c r="Q309" s="1223">
        <f t="shared" si="37"/>
        <v>0</v>
      </c>
      <c r="R309" s="1223"/>
      <c r="S309" s="1225">
        <f t="shared" si="33"/>
        <v>0</v>
      </c>
      <c r="T309" s="1240" t="e">
        <f t="shared" si="34"/>
        <v>#DIV/0!</v>
      </c>
      <c r="U309" s="250" t="e">
        <f t="shared" si="35"/>
        <v>#DIV/0!</v>
      </c>
      <c r="V309" s="1400"/>
      <c r="W309" s="1232"/>
      <c r="X309" s="1233"/>
      <c r="Y309" s="1233"/>
      <c r="Z309" s="1233"/>
      <c r="AA309" s="1233"/>
      <c r="AB309" s="1235"/>
      <c r="AC309" s="1233"/>
      <c r="AD309" s="1235"/>
      <c r="AE309" s="1235"/>
      <c r="AF309" s="1235"/>
      <c r="AG309" s="1233"/>
      <c r="AH309" s="1233"/>
      <c r="AI309" s="1233"/>
      <c r="AJ309" s="1233"/>
      <c r="AK309" s="1233"/>
      <c r="AL309" s="1234">
        <f t="shared" si="39"/>
        <v>0</v>
      </c>
      <c r="AM309" s="1400"/>
      <c r="AN309" s="1237"/>
      <c r="AO309" s="1237"/>
      <c r="AP309" s="1237"/>
      <c r="AQ309" s="1237"/>
      <c r="AR309" s="1237"/>
      <c r="AS309" s="1237"/>
      <c r="AT309" s="1237"/>
      <c r="AU309" s="1237"/>
      <c r="AV309" s="1237"/>
      <c r="AW309" s="1237"/>
      <c r="AX309" s="1237"/>
      <c r="AY309" s="1237"/>
      <c r="AZ309" s="1237"/>
      <c r="BA309" s="1237"/>
      <c r="BB309" s="1237"/>
      <c r="BC309" s="1237"/>
      <c r="BD309" s="1237"/>
      <c r="BE309" s="1237"/>
      <c r="BF309" s="1237"/>
      <c r="BG309" s="1237"/>
      <c r="BH309" s="1237"/>
      <c r="BI309" s="1237"/>
      <c r="BJ309" s="1237"/>
      <c r="BK309" s="1237"/>
      <c r="BL309" s="1237"/>
      <c r="BM309" s="1237"/>
      <c r="BN309" s="1237"/>
      <c r="BO309" s="1237"/>
      <c r="BP309" s="1237"/>
      <c r="BQ309" s="1237"/>
      <c r="BR309" s="1237"/>
      <c r="BS309" s="1237"/>
      <c r="BT309" s="1237"/>
      <c r="BU309" s="1237"/>
      <c r="BV309" s="1237"/>
      <c r="BW309" s="1237"/>
      <c r="BX309" s="1237"/>
      <c r="BY309" s="1237"/>
      <c r="BZ309" s="1237"/>
      <c r="CA309" s="1237"/>
      <c r="CB309" s="1237"/>
      <c r="CC309" s="1237"/>
      <c r="CD309" s="1237"/>
      <c r="CE309" s="1237"/>
      <c r="CF309" s="1237"/>
      <c r="CG309" s="1237"/>
      <c r="CH309" s="1237"/>
      <c r="CI309" s="1237"/>
      <c r="CJ309" s="1239">
        <f t="shared" si="38"/>
        <v>0</v>
      </c>
    </row>
    <row r="310" spans="4:88">
      <c r="D310" s="1223"/>
      <c r="E310" s="1223"/>
      <c r="F310" s="1229"/>
      <c r="G310" s="1223"/>
      <c r="H310" s="1223"/>
      <c r="I310" s="1223"/>
      <c r="J310" s="1223"/>
      <c r="K310" s="1223"/>
      <c r="L310" s="1228" t="e">
        <f t="shared" si="36"/>
        <v>#DIV/0!</v>
      </c>
      <c r="M310" s="1223"/>
      <c r="N310" s="1223"/>
      <c r="O310" s="1244"/>
      <c r="P310" s="1223"/>
      <c r="Q310" s="1223">
        <f t="shared" si="37"/>
        <v>0</v>
      </c>
      <c r="R310" s="1223"/>
      <c r="S310" s="1225">
        <f t="shared" si="33"/>
        <v>0</v>
      </c>
      <c r="T310" s="1240" t="e">
        <f t="shared" si="34"/>
        <v>#DIV/0!</v>
      </c>
      <c r="U310" s="250" t="e">
        <f t="shared" si="35"/>
        <v>#DIV/0!</v>
      </c>
      <c r="V310" s="1400"/>
      <c r="W310" s="1232"/>
      <c r="X310" s="1233"/>
      <c r="Y310" s="1233"/>
      <c r="Z310" s="1233"/>
      <c r="AA310" s="1233"/>
      <c r="AB310" s="1235"/>
      <c r="AC310" s="1233"/>
      <c r="AD310" s="1235"/>
      <c r="AE310" s="1235"/>
      <c r="AF310" s="1235"/>
      <c r="AG310" s="1233"/>
      <c r="AH310" s="1233"/>
      <c r="AI310" s="1233"/>
      <c r="AJ310" s="1233"/>
      <c r="AK310" s="1233"/>
      <c r="AL310" s="1234">
        <f t="shared" si="39"/>
        <v>0</v>
      </c>
      <c r="AM310" s="1400"/>
      <c r="AN310" s="1237"/>
      <c r="AO310" s="1237"/>
      <c r="AP310" s="1237"/>
      <c r="AQ310" s="1237"/>
      <c r="AR310" s="1237"/>
      <c r="AS310" s="1237"/>
      <c r="AT310" s="1237"/>
      <c r="AU310" s="1237"/>
      <c r="AV310" s="1237"/>
      <c r="AW310" s="1237"/>
      <c r="AX310" s="1237"/>
      <c r="AY310" s="1237"/>
      <c r="AZ310" s="1237"/>
      <c r="BA310" s="1237"/>
      <c r="BB310" s="1237"/>
      <c r="BC310" s="1237"/>
      <c r="BD310" s="1237"/>
      <c r="BE310" s="1237"/>
      <c r="BF310" s="1237"/>
      <c r="BG310" s="1237"/>
      <c r="BH310" s="1237"/>
      <c r="BI310" s="1237"/>
      <c r="BJ310" s="1237"/>
      <c r="BK310" s="1237"/>
      <c r="BL310" s="1237"/>
      <c r="BM310" s="1237"/>
      <c r="BN310" s="1237"/>
      <c r="BO310" s="1237"/>
      <c r="BP310" s="1237"/>
      <c r="BQ310" s="1237"/>
      <c r="BR310" s="1237"/>
      <c r="BS310" s="1237"/>
      <c r="BT310" s="1237"/>
      <c r="BU310" s="1237"/>
      <c r="BV310" s="1237"/>
      <c r="BW310" s="1237"/>
      <c r="BX310" s="1237"/>
      <c r="BY310" s="1237"/>
      <c r="BZ310" s="1237"/>
      <c r="CA310" s="1237"/>
      <c r="CB310" s="1237"/>
      <c r="CC310" s="1237"/>
      <c r="CD310" s="1237"/>
      <c r="CE310" s="1237"/>
      <c r="CF310" s="1237"/>
      <c r="CG310" s="1237"/>
      <c r="CH310" s="1237"/>
      <c r="CI310" s="1237"/>
      <c r="CJ310" s="1239">
        <f t="shared" si="38"/>
        <v>0</v>
      </c>
    </row>
    <row r="311" spans="4:88">
      <c r="D311" s="1223"/>
      <c r="E311" s="1223"/>
      <c r="F311" s="1229"/>
      <c r="G311" s="1223"/>
      <c r="H311" s="1223"/>
      <c r="I311" s="1223"/>
      <c r="J311" s="1223"/>
      <c r="K311" s="1223"/>
      <c r="L311" s="1228" t="e">
        <f t="shared" si="36"/>
        <v>#DIV/0!</v>
      </c>
      <c r="M311" s="1223"/>
      <c r="N311" s="1223"/>
      <c r="O311" s="1244"/>
      <c r="P311" s="1223"/>
      <c r="Q311" s="1223">
        <f t="shared" si="37"/>
        <v>0</v>
      </c>
      <c r="R311" s="1223"/>
      <c r="S311" s="1225">
        <f t="shared" si="33"/>
        <v>0</v>
      </c>
      <c r="T311" s="1240" t="e">
        <f t="shared" si="34"/>
        <v>#DIV/0!</v>
      </c>
      <c r="U311" s="250" t="e">
        <f t="shared" si="35"/>
        <v>#DIV/0!</v>
      </c>
      <c r="V311" s="1400"/>
      <c r="W311" s="1232"/>
      <c r="X311" s="1233"/>
      <c r="Y311" s="1233"/>
      <c r="Z311" s="1233"/>
      <c r="AA311" s="1233"/>
      <c r="AB311" s="1235"/>
      <c r="AC311" s="1233"/>
      <c r="AD311" s="1235"/>
      <c r="AE311" s="1235"/>
      <c r="AF311" s="1235"/>
      <c r="AG311" s="1233"/>
      <c r="AH311" s="1233"/>
      <c r="AI311" s="1233"/>
      <c r="AJ311" s="1233"/>
      <c r="AK311" s="1233"/>
      <c r="AL311" s="1234">
        <f t="shared" si="39"/>
        <v>0</v>
      </c>
      <c r="AM311" s="1400"/>
      <c r="AN311" s="1237"/>
      <c r="AO311" s="1237"/>
      <c r="AP311" s="1237"/>
      <c r="AQ311" s="1237"/>
      <c r="AR311" s="1237"/>
      <c r="AS311" s="1237"/>
      <c r="AT311" s="1237"/>
      <c r="AU311" s="1237"/>
      <c r="AV311" s="1237"/>
      <c r="AW311" s="1237"/>
      <c r="AX311" s="1237"/>
      <c r="AY311" s="1237"/>
      <c r="AZ311" s="1237"/>
      <c r="BA311" s="1237"/>
      <c r="BB311" s="1237"/>
      <c r="BC311" s="1237"/>
      <c r="BD311" s="1237"/>
      <c r="BE311" s="1237"/>
      <c r="BF311" s="1237"/>
      <c r="BG311" s="1237"/>
      <c r="BH311" s="1237"/>
      <c r="BI311" s="1237"/>
      <c r="BJ311" s="1237"/>
      <c r="BK311" s="1237"/>
      <c r="BL311" s="1237"/>
      <c r="BM311" s="1237"/>
      <c r="BN311" s="1237"/>
      <c r="BO311" s="1237"/>
      <c r="BP311" s="1237"/>
      <c r="BQ311" s="1237"/>
      <c r="BR311" s="1237"/>
      <c r="BS311" s="1237"/>
      <c r="BT311" s="1237"/>
      <c r="BU311" s="1237"/>
      <c r="BV311" s="1237"/>
      <c r="BW311" s="1237"/>
      <c r="BX311" s="1237"/>
      <c r="BY311" s="1237"/>
      <c r="BZ311" s="1237"/>
      <c r="CA311" s="1237"/>
      <c r="CB311" s="1237"/>
      <c r="CC311" s="1237"/>
      <c r="CD311" s="1237"/>
      <c r="CE311" s="1237"/>
      <c r="CF311" s="1237"/>
      <c r="CG311" s="1237"/>
      <c r="CH311" s="1237"/>
      <c r="CI311" s="1237"/>
      <c r="CJ311" s="1239">
        <f t="shared" si="38"/>
        <v>0</v>
      </c>
    </row>
    <row r="312" spans="4:88">
      <c r="D312" s="1223"/>
      <c r="E312" s="1223"/>
      <c r="F312" s="1229"/>
      <c r="G312" s="1223"/>
      <c r="H312" s="1223"/>
      <c r="I312" s="1223"/>
      <c r="J312" s="1223"/>
      <c r="K312" s="1223"/>
      <c r="L312" s="1228" t="e">
        <f t="shared" si="36"/>
        <v>#DIV/0!</v>
      </c>
      <c r="M312" s="1223"/>
      <c r="N312" s="1223"/>
      <c r="O312" s="1244"/>
      <c r="P312" s="1223"/>
      <c r="Q312" s="1223">
        <f t="shared" si="37"/>
        <v>0</v>
      </c>
      <c r="R312" s="1223"/>
      <c r="S312" s="1225">
        <f t="shared" si="33"/>
        <v>0</v>
      </c>
      <c r="T312" s="1240" t="e">
        <f t="shared" si="34"/>
        <v>#DIV/0!</v>
      </c>
      <c r="U312" s="250" t="e">
        <f t="shared" si="35"/>
        <v>#DIV/0!</v>
      </c>
      <c r="V312" s="1400"/>
      <c r="W312" s="1232"/>
      <c r="X312" s="1233"/>
      <c r="Y312" s="1233"/>
      <c r="Z312" s="1233"/>
      <c r="AA312" s="1233"/>
      <c r="AB312" s="1235"/>
      <c r="AC312" s="1233"/>
      <c r="AD312" s="1235"/>
      <c r="AE312" s="1235"/>
      <c r="AF312" s="1235"/>
      <c r="AG312" s="1233"/>
      <c r="AH312" s="1233"/>
      <c r="AI312" s="1233"/>
      <c r="AJ312" s="1233"/>
      <c r="AK312" s="1233"/>
      <c r="AL312" s="1234">
        <f t="shared" si="39"/>
        <v>0</v>
      </c>
      <c r="AM312" s="1400"/>
      <c r="AN312" s="1237"/>
      <c r="AO312" s="1237"/>
      <c r="AP312" s="1237"/>
      <c r="AQ312" s="1237"/>
      <c r="AR312" s="1237"/>
      <c r="AS312" s="1237"/>
      <c r="AT312" s="1237"/>
      <c r="AU312" s="1237"/>
      <c r="AV312" s="1237"/>
      <c r="AW312" s="1237"/>
      <c r="AX312" s="1237"/>
      <c r="AY312" s="1237"/>
      <c r="AZ312" s="1237"/>
      <c r="BA312" s="1237"/>
      <c r="BB312" s="1237"/>
      <c r="BC312" s="1237"/>
      <c r="BD312" s="1237"/>
      <c r="BE312" s="1237"/>
      <c r="BF312" s="1237"/>
      <c r="BG312" s="1237"/>
      <c r="BH312" s="1237"/>
      <c r="BI312" s="1237"/>
      <c r="BJ312" s="1237"/>
      <c r="BK312" s="1237"/>
      <c r="BL312" s="1237"/>
      <c r="BM312" s="1237"/>
      <c r="BN312" s="1237"/>
      <c r="BO312" s="1237"/>
      <c r="BP312" s="1237"/>
      <c r="BQ312" s="1237"/>
      <c r="BR312" s="1237"/>
      <c r="BS312" s="1237"/>
      <c r="BT312" s="1237"/>
      <c r="BU312" s="1237"/>
      <c r="BV312" s="1237"/>
      <c r="BW312" s="1237"/>
      <c r="BX312" s="1237"/>
      <c r="BY312" s="1237"/>
      <c r="BZ312" s="1237"/>
      <c r="CA312" s="1237"/>
      <c r="CB312" s="1237"/>
      <c r="CC312" s="1237"/>
      <c r="CD312" s="1237"/>
      <c r="CE312" s="1237"/>
      <c r="CF312" s="1237"/>
      <c r="CG312" s="1237"/>
      <c r="CH312" s="1237"/>
      <c r="CI312" s="1237"/>
      <c r="CJ312" s="1239">
        <f t="shared" si="38"/>
        <v>0</v>
      </c>
    </row>
    <row r="313" spans="4:88">
      <c r="D313" s="1223"/>
      <c r="E313" s="1223"/>
      <c r="F313" s="1229"/>
      <c r="G313" s="1223"/>
      <c r="H313" s="1223"/>
      <c r="I313" s="1223"/>
      <c r="J313" s="1223"/>
      <c r="K313" s="1223"/>
      <c r="L313" s="1228" t="e">
        <f t="shared" si="36"/>
        <v>#DIV/0!</v>
      </c>
      <c r="M313" s="1223"/>
      <c r="N313" s="1223"/>
      <c r="O313" s="1244"/>
      <c r="P313" s="1223"/>
      <c r="Q313" s="1223">
        <f t="shared" si="37"/>
        <v>0</v>
      </c>
      <c r="R313" s="1223"/>
      <c r="S313" s="1225">
        <f t="shared" si="33"/>
        <v>0</v>
      </c>
      <c r="T313" s="1240" t="e">
        <f t="shared" si="34"/>
        <v>#DIV/0!</v>
      </c>
      <c r="U313" s="250" t="e">
        <f t="shared" si="35"/>
        <v>#DIV/0!</v>
      </c>
      <c r="V313" s="1400"/>
      <c r="W313" s="1232"/>
      <c r="X313" s="1233"/>
      <c r="Y313" s="1233"/>
      <c r="Z313" s="1233"/>
      <c r="AA313" s="1233"/>
      <c r="AB313" s="1235"/>
      <c r="AC313" s="1233"/>
      <c r="AD313" s="1235"/>
      <c r="AE313" s="1235"/>
      <c r="AF313" s="1235"/>
      <c r="AG313" s="1233"/>
      <c r="AH313" s="1233"/>
      <c r="AI313" s="1233"/>
      <c r="AJ313" s="1233"/>
      <c r="AK313" s="1233"/>
      <c r="AL313" s="1234">
        <f t="shared" si="39"/>
        <v>0</v>
      </c>
      <c r="AM313" s="1400"/>
      <c r="AN313" s="1237"/>
      <c r="AO313" s="1237"/>
      <c r="AP313" s="1237"/>
      <c r="AQ313" s="1237"/>
      <c r="AR313" s="1237"/>
      <c r="AS313" s="1237"/>
      <c r="AT313" s="1237"/>
      <c r="AU313" s="1237"/>
      <c r="AV313" s="1237"/>
      <c r="AW313" s="1237"/>
      <c r="AX313" s="1237"/>
      <c r="AY313" s="1237"/>
      <c r="AZ313" s="1237"/>
      <c r="BA313" s="1237"/>
      <c r="BB313" s="1237"/>
      <c r="BC313" s="1237"/>
      <c r="BD313" s="1237"/>
      <c r="BE313" s="1237"/>
      <c r="BF313" s="1237"/>
      <c r="BG313" s="1237"/>
      <c r="BH313" s="1237"/>
      <c r="BI313" s="1237"/>
      <c r="BJ313" s="1237"/>
      <c r="BK313" s="1237"/>
      <c r="BL313" s="1237"/>
      <c r="BM313" s="1237"/>
      <c r="BN313" s="1237"/>
      <c r="BO313" s="1237"/>
      <c r="BP313" s="1237"/>
      <c r="BQ313" s="1237"/>
      <c r="BR313" s="1237"/>
      <c r="BS313" s="1237"/>
      <c r="BT313" s="1237"/>
      <c r="BU313" s="1237"/>
      <c r="BV313" s="1237"/>
      <c r="BW313" s="1237"/>
      <c r="BX313" s="1237"/>
      <c r="BY313" s="1237"/>
      <c r="BZ313" s="1237"/>
      <c r="CA313" s="1237"/>
      <c r="CB313" s="1237"/>
      <c r="CC313" s="1237"/>
      <c r="CD313" s="1237"/>
      <c r="CE313" s="1237"/>
      <c r="CF313" s="1237"/>
      <c r="CG313" s="1237"/>
      <c r="CH313" s="1237"/>
      <c r="CI313" s="1237"/>
      <c r="CJ313" s="1239">
        <f t="shared" si="38"/>
        <v>0</v>
      </c>
    </row>
    <row r="314" spans="4:88">
      <c r="D314" s="1223"/>
      <c r="E314" s="1223"/>
      <c r="F314" s="1229"/>
      <c r="G314" s="1223"/>
      <c r="H314" s="1223"/>
      <c r="I314" s="1223"/>
      <c r="J314" s="1223"/>
      <c r="K314" s="1223"/>
      <c r="L314" s="1228" t="e">
        <f t="shared" si="36"/>
        <v>#DIV/0!</v>
      </c>
      <c r="M314" s="1223"/>
      <c r="N314" s="1223"/>
      <c r="O314" s="1244"/>
      <c r="P314" s="1223"/>
      <c r="Q314" s="1223">
        <f t="shared" si="37"/>
        <v>0</v>
      </c>
      <c r="R314" s="1223"/>
      <c r="S314" s="1225">
        <f t="shared" si="33"/>
        <v>0</v>
      </c>
      <c r="T314" s="1240" t="e">
        <f t="shared" si="34"/>
        <v>#DIV/0!</v>
      </c>
      <c r="U314" s="250" t="e">
        <f t="shared" si="35"/>
        <v>#DIV/0!</v>
      </c>
      <c r="V314" s="1400"/>
      <c r="W314" s="1232"/>
      <c r="X314" s="1233"/>
      <c r="Y314" s="1233"/>
      <c r="Z314" s="1233"/>
      <c r="AA314" s="1233"/>
      <c r="AB314" s="1235"/>
      <c r="AC314" s="1233"/>
      <c r="AD314" s="1235"/>
      <c r="AE314" s="1235"/>
      <c r="AF314" s="1235"/>
      <c r="AG314" s="1233"/>
      <c r="AH314" s="1233"/>
      <c r="AI314" s="1233"/>
      <c r="AJ314" s="1233"/>
      <c r="AK314" s="1233"/>
      <c r="AL314" s="1234">
        <f t="shared" si="39"/>
        <v>0</v>
      </c>
      <c r="AM314" s="1400"/>
      <c r="AN314" s="1237"/>
      <c r="AO314" s="1237"/>
      <c r="AP314" s="1237"/>
      <c r="AQ314" s="1237"/>
      <c r="AR314" s="1237"/>
      <c r="AS314" s="1237"/>
      <c r="AT314" s="1237"/>
      <c r="AU314" s="1237"/>
      <c r="AV314" s="1237"/>
      <c r="AW314" s="1237"/>
      <c r="AX314" s="1237"/>
      <c r="AY314" s="1237"/>
      <c r="AZ314" s="1237"/>
      <c r="BA314" s="1237"/>
      <c r="BB314" s="1237"/>
      <c r="BC314" s="1237"/>
      <c r="BD314" s="1237"/>
      <c r="BE314" s="1237"/>
      <c r="BF314" s="1237"/>
      <c r="BG314" s="1237"/>
      <c r="BH314" s="1237"/>
      <c r="BI314" s="1237"/>
      <c r="BJ314" s="1237"/>
      <c r="BK314" s="1237"/>
      <c r="BL314" s="1237"/>
      <c r="BM314" s="1237"/>
      <c r="BN314" s="1237"/>
      <c r="BO314" s="1237"/>
      <c r="BP314" s="1237"/>
      <c r="BQ314" s="1237"/>
      <c r="BR314" s="1237"/>
      <c r="BS314" s="1237"/>
      <c r="BT314" s="1237"/>
      <c r="BU314" s="1237"/>
      <c r="BV314" s="1237"/>
      <c r="BW314" s="1237"/>
      <c r="BX314" s="1237"/>
      <c r="BY314" s="1237"/>
      <c r="BZ314" s="1237"/>
      <c r="CA314" s="1237"/>
      <c r="CB314" s="1237"/>
      <c r="CC314" s="1237"/>
      <c r="CD314" s="1237"/>
      <c r="CE314" s="1237"/>
      <c r="CF314" s="1237"/>
      <c r="CG314" s="1237"/>
      <c r="CH314" s="1237"/>
      <c r="CI314" s="1237"/>
      <c r="CJ314" s="1239">
        <f t="shared" si="38"/>
        <v>0</v>
      </c>
    </row>
    <row r="315" spans="4:88">
      <c r="D315" s="1223"/>
      <c r="E315" s="1223"/>
      <c r="F315" s="1229"/>
      <c r="G315" s="1223"/>
      <c r="H315" s="1223"/>
      <c r="I315" s="1223"/>
      <c r="J315" s="1223"/>
      <c r="K315" s="1223"/>
      <c r="L315" s="1228" t="e">
        <f t="shared" si="36"/>
        <v>#DIV/0!</v>
      </c>
      <c r="M315" s="1223"/>
      <c r="N315" s="1223"/>
      <c r="O315" s="1244"/>
      <c r="P315" s="1223"/>
      <c r="Q315" s="1223">
        <f t="shared" si="37"/>
        <v>0</v>
      </c>
      <c r="R315" s="1223"/>
      <c r="S315" s="1225">
        <f t="shared" si="33"/>
        <v>0</v>
      </c>
      <c r="T315" s="1240" t="e">
        <f t="shared" si="34"/>
        <v>#DIV/0!</v>
      </c>
      <c r="U315" s="250" t="e">
        <f t="shared" si="35"/>
        <v>#DIV/0!</v>
      </c>
      <c r="V315" s="1400"/>
      <c r="W315" s="1232"/>
      <c r="X315" s="1233"/>
      <c r="Y315" s="1233"/>
      <c r="Z315" s="1233"/>
      <c r="AA315" s="1233"/>
      <c r="AB315" s="1235"/>
      <c r="AC315" s="1233"/>
      <c r="AD315" s="1235"/>
      <c r="AE315" s="1235"/>
      <c r="AF315" s="1235"/>
      <c r="AG315" s="1233"/>
      <c r="AH315" s="1233"/>
      <c r="AI315" s="1233"/>
      <c r="AJ315" s="1233"/>
      <c r="AK315" s="1233"/>
      <c r="AL315" s="1234">
        <f t="shared" si="39"/>
        <v>0</v>
      </c>
      <c r="AM315" s="1400"/>
      <c r="AN315" s="1237"/>
      <c r="AO315" s="1237"/>
      <c r="AP315" s="1237"/>
      <c r="AQ315" s="1237"/>
      <c r="AR315" s="1237"/>
      <c r="AS315" s="1237"/>
      <c r="AT315" s="1237"/>
      <c r="AU315" s="1237"/>
      <c r="AV315" s="1237"/>
      <c r="AW315" s="1237"/>
      <c r="AX315" s="1237"/>
      <c r="AY315" s="1237"/>
      <c r="AZ315" s="1237"/>
      <c r="BA315" s="1237"/>
      <c r="BB315" s="1237"/>
      <c r="BC315" s="1237"/>
      <c r="BD315" s="1237"/>
      <c r="BE315" s="1237"/>
      <c r="BF315" s="1237"/>
      <c r="BG315" s="1237"/>
      <c r="BH315" s="1237"/>
      <c r="BI315" s="1237"/>
      <c r="BJ315" s="1237"/>
      <c r="BK315" s="1237"/>
      <c r="BL315" s="1237"/>
      <c r="BM315" s="1237"/>
      <c r="BN315" s="1237"/>
      <c r="BO315" s="1237"/>
      <c r="BP315" s="1237"/>
      <c r="BQ315" s="1237"/>
      <c r="BR315" s="1237"/>
      <c r="BS315" s="1237"/>
      <c r="BT315" s="1237"/>
      <c r="BU315" s="1237"/>
      <c r="BV315" s="1237"/>
      <c r="BW315" s="1237"/>
      <c r="BX315" s="1237"/>
      <c r="BY315" s="1237"/>
      <c r="BZ315" s="1237"/>
      <c r="CA315" s="1237"/>
      <c r="CB315" s="1237"/>
      <c r="CC315" s="1237"/>
      <c r="CD315" s="1237"/>
      <c r="CE315" s="1237"/>
      <c r="CF315" s="1237"/>
      <c r="CG315" s="1237"/>
      <c r="CH315" s="1237"/>
      <c r="CI315" s="1237"/>
      <c r="CJ315" s="1239">
        <f t="shared" si="38"/>
        <v>0</v>
      </c>
    </row>
    <row r="316" spans="4:88">
      <c r="D316" s="1223"/>
      <c r="E316" s="1223"/>
      <c r="F316" s="1229"/>
      <c r="G316" s="1223"/>
      <c r="H316" s="1223"/>
      <c r="I316" s="1223"/>
      <c r="J316" s="1223"/>
      <c r="K316" s="1223"/>
      <c r="L316" s="1228" t="e">
        <f t="shared" si="36"/>
        <v>#DIV/0!</v>
      </c>
      <c r="M316" s="1223"/>
      <c r="N316" s="1223"/>
      <c r="O316" s="1244"/>
      <c r="P316" s="1223"/>
      <c r="Q316" s="1223">
        <f t="shared" si="37"/>
        <v>0</v>
      </c>
      <c r="R316" s="1223"/>
      <c r="S316" s="1225">
        <f t="shared" si="33"/>
        <v>0</v>
      </c>
      <c r="T316" s="1240" t="e">
        <f t="shared" si="34"/>
        <v>#DIV/0!</v>
      </c>
      <c r="U316" s="250" t="e">
        <f t="shared" si="35"/>
        <v>#DIV/0!</v>
      </c>
      <c r="V316" s="1400"/>
      <c r="W316" s="1232"/>
      <c r="X316" s="1233"/>
      <c r="Y316" s="1233"/>
      <c r="Z316" s="1233"/>
      <c r="AA316" s="1233"/>
      <c r="AB316" s="1235"/>
      <c r="AC316" s="1233"/>
      <c r="AD316" s="1235"/>
      <c r="AE316" s="1235"/>
      <c r="AF316" s="1235"/>
      <c r="AG316" s="1233"/>
      <c r="AH316" s="1233"/>
      <c r="AI316" s="1233"/>
      <c r="AJ316" s="1233"/>
      <c r="AK316" s="1233"/>
      <c r="AL316" s="1234">
        <f t="shared" si="39"/>
        <v>0</v>
      </c>
      <c r="AM316" s="1400"/>
      <c r="AN316" s="1237"/>
      <c r="AO316" s="1237"/>
      <c r="AP316" s="1237"/>
      <c r="AQ316" s="1237"/>
      <c r="AR316" s="1237"/>
      <c r="AS316" s="1237"/>
      <c r="AT316" s="1237"/>
      <c r="AU316" s="1237"/>
      <c r="AV316" s="1237"/>
      <c r="AW316" s="1237"/>
      <c r="AX316" s="1237"/>
      <c r="AY316" s="1237"/>
      <c r="AZ316" s="1237"/>
      <c r="BA316" s="1237"/>
      <c r="BB316" s="1237"/>
      <c r="BC316" s="1237"/>
      <c r="BD316" s="1237"/>
      <c r="BE316" s="1237"/>
      <c r="BF316" s="1237"/>
      <c r="BG316" s="1237"/>
      <c r="BH316" s="1237"/>
      <c r="BI316" s="1237"/>
      <c r="BJ316" s="1237"/>
      <c r="BK316" s="1237"/>
      <c r="BL316" s="1237"/>
      <c r="BM316" s="1237"/>
      <c r="BN316" s="1237"/>
      <c r="BO316" s="1237"/>
      <c r="BP316" s="1237"/>
      <c r="BQ316" s="1237"/>
      <c r="BR316" s="1237"/>
      <c r="BS316" s="1237"/>
      <c r="BT316" s="1237"/>
      <c r="BU316" s="1237"/>
      <c r="BV316" s="1237"/>
      <c r="BW316" s="1237"/>
      <c r="BX316" s="1237"/>
      <c r="BY316" s="1237"/>
      <c r="BZ316" s="1237"/>
      <c r="CA316" s="1237"/>
      <c r="CB316" s="1237"/>
      <c r="CC316" s="1237"/>
      <c r="CD316" s="1237"/>
      <c r="CE316" s="1237"/>
      <c r="CF316" s="1237"/>
      <c r="CG316" s="1237"/>
      <c r="CH316" s="1237"/>
      <c r="CI316" s="1237"/>
      <c r="CJ316" s="1239">
        <f t="shared" si="38"/>
        <v>0</v>
      </c>
    </row>
    <row r="317" spans="4:88">
      <c r="D317" s="1223"/>
      <c r="E317" s="1223"/>
      <c r="F317" s="1229"/>
      <c r="G317" s="1223"/>
      <c r="H317" s="1223"/>
      <c r="I317" s="1223"/>
      <c r="J317" s="1223"/>
      <c r="K317" s="1223"/>
      <c r="L317" s="1228" t="e">
        <f t="shared" si="36"/>
        <v>#DIV/0!</v>
      </c>
      <c r="M317" s="1223"/>
      <c r="N317" s="1223"/>
      <c r="O317" s="1244"/>
      <c r="P317" s="1223"/>
      <c r="Q317" s="1223">
        <f t="shared" si="37"/>
        <v>0</v>
      </c>
      <c r="R317" s="1223"/>
      <c r="S317" s="1225">
        <f t="shared" si="33"/>
        <v>0</v>
      </c>
      <c r="T317" s="1240" t="e">
        <f t="shared" si="34"/>
        <v>#DIV/0!</v>
      </c>
      <c r="U317" s="250" t="e">
        <f t="shared" si="35"/>
        <v>#DIV/0!</v>
      </c>
      <c r="V317" s="1400"/>
      <c r="W317" s="1232"/>
      <c r="X317" s="1233"/>
      <c r="Y317" s="1233"/>
      <c r="Z317" s="1233"/>
      <c r="AA317" s="1233"/>
      <c r="AB317" s="1235"/>
      <c r="AC317" s="1233"/>
      <c r="AD317" s="1235"/>
      <c r="AE317" s="1235"/>
      <c r="AF317" s="1235"/>
      <c r="AG317" s="1233"/>
      <c r="AH317" s="1233"/>
      <c r="AI317" s="1233"/>
      <c r="AJ317" s="1233"/>
      <c r="AK317" s="1233"/>
      <c r="AL317" s="1234">
        <f t="shared" si="39"/>
        <v>0</v>
      </c>
      <c r="AM317" s="1400"/>
      <c r="AN317" s="1237"/>
      <c r="AO317" s="1237"/>
      <c r="AP317" s="1237"/>
      <c r="AQ317" s="1237"/>
      <c r="AR317" s="1237"/>
      <c r="AS317" s="1237"/>
      <c r="AT317" s="1237"/>
      <c r="AU317" s="1237"/>
      <c r="AV317" s="1237"/>
      <c r="AW317" s="1237"/>
      <c r="AX317" s="1237"/>
      <c r="AY317" s="1237"/>
      <c r="AZ317" s="1237"/>
      <c r="BA317" s="1237"/>
      <c r="BB317" s="1237"/>
      <c r="BC317" s="1237"/>
      <c r="BD317" s="1237"/>
      <c r="BE317" s="1237"/>
      <c r="BF317" s="1237"/>
      <c r="BG317" s="1237"/>
      <c r="BH317" s="1237"/>
      <c r="BI317" s="1237"/>
      <c r="BJ317" s="1237"/>
      <c r="BK317" s="1237"/>
      <c r="BL317" s="1237"/>
      <c r="BM317" s="1237"/>
      <c r="BN317" s="1237"/>
      <c r="BO317" s="1237"/>
      <c r="BP317" s="1237"/>
      <c r="BQ317" s="1237"/>
      <c r="BR317" s="1237"/>
      <c r="BS317" s="1237"/>
      <c r="BT317" s="1237"/>
      <c r="BU317" s="1237"/>
      <c r="BV317" s="1237"/>
      <c r="BW317" s="1237"/>
      <c r="BX317" s="1237"/>
      <c r="BY317" s="1237"/>
      <c r="BZ317" s="1237"/>
      <c r="CA317" s="1237"/>
      <c r="CB317" s="1237"/>
      <c r="CC317" s="1237"/>
      <c r="CD317" s="1237"/>
      <c r="CE317" s="1237"/>
      <c r="CF317" s="1237"/>
      <c r="CG317" s="1237"/>
      <c r="CH317" s="1237"/>
      <c r="CI317" s="1237"/>
      <c r="CJ317" s="1239">
        <f t="shared" si="38"/>
        <v>0</v>
      </c>
    </row>
    <row r="318" spans="4:88">
      <c r="D318" s="1223"/>
      <c r="E318" s="1223"/>
      <c r="F318" s="1229"/>
      <c r="G318" s="1223"/>
      <c r="H318" s="1223"/>
      <c r="I318" s="1223"/>
      <c r="J318" s="1223"/>
      <c r="K318" s="1223"/>
      <c r="L318" s="1228" t="e">
        <f t="shared" si="36"/>
        <v>#DIV/0!</v>
      </c>
      <c r="M318" s="1223"/>
      <c r="N318" s="1223"/>
      <c r="O318" s="1244"/>
      <c r="P318" s="1223"/>
      <c r="Q318" s="1223">
        <f t="shared" si="37"/>
        <v>0</v>
      </c>
      <c r="R318" s="1223"/>
      <c r="S318" s="1225">
        <f t="shared" si="33"/>
        <v>0</v>
      </c>
      <c r="T318" s="1240" t="e">
        <f t="shared" si="34"/>
        <v>#DIV/0!</v>
      </c>
      <c r="U318" s="250" t="e">
        <f t="shared" si="35"/>
        <v>#DIV/0!</v>
      </c>
      <c r="V318" s="1400"/>
      <c r="W318" s="1232"/>
      <c r="X318" s="1233"/>
      <c r="Y318" s="1233"/>
      <c r="Z318" s="1233"/>
      <c r="AA318" s="1233"/>
      <c r="AB318" s="1235"/>
      <c r="AC318" s="1233"/>
      <c r="AD318" s="1235"/>
      <c r="AE318" s="1235"/>
      <c r="AF318" s="1235"/>
      <c r="AG318" s="1233"/>
      <c r="AH318" s="1233"/>
      <c r="AI318" s="1233"/>
      <c r="AJ318" s="1233"/>
      <c r="AK318" s="1233"/>
      <c r="AL318" s="1234">
        <f t="shared" si="39"/>
        <v>0</v>
      </c>
      <c r="AM318" s="1400"/>
      <c r="AN318" s="1237"/>
      <c r="AO318" s="1237"/>
      <c r="AP318" s="1237"/>
      <c r="AQ318" s="1237"/>
      <c r="AR318" s="1237"/>
      <c r="AS318" s="1237"/>
      <c r="AT318" s="1237"/>
      <c r="AU318" s="1237"/>
      <c r="AV318" s="1237"/>
      <c r="AW318" s="1237"/>
      <c r="AX318" s="1237"/>
      <c r="AY318" s="1237"/>
      <c r="AZ318" s="1237"/>
      <c r="BA318" s="1237"/>
      <c r="BB318" s="1237"/>
      <c r="BC318" s="1237"/>
      <c r="BD318" s="1237"/>
      <c r="BE318" s="1237"/>
      <c r="BF318" s="1237"/>
      <c r="BG318" s="1237"/>
      <c r="BH318" s="1237"/>
      <c r="BI318" s="1237"/>
      <c r="BJ318" s="1237"/>
      <c r="BK318" s="1237"/>
      <c r="BL318" s="1237"/>
      <c r="BM318" s="1237"/>
      <c r="BN318" s="1237"/>
      <c r="BO318" s="1237"/>
      <c r="BP318" s="1237"/>
      <c r="BQ318" s="1237"/>
      <c r="BR318" s="1237"/>
      <c r="BS318" s="1237"/>
      <c r="BT318" s="1237"/>
      <c r="BU318" s="1237"/>
      <c r="BV318" s="1237"/>
      <c r="BW318" s="1237"/>
      <c r="BX318" s="1237"/>
      <c r="BY318" s="1237"/>
      <c r="BZ318" s="1237"/>
      <c r="CA318" s="1237"/>
      <c r="CB318" s="1237"/>
      <c r="CC318" s="1237"/>
      <c r="CD318" s="1237"/>
      <c r="CE318" s="1237"/>
      <c r="CF318" s="1237"/>
      <c r="CG318" s="1237"/>
      <c r="CH318" s="1237"/>
      <c r="CI318" s="1237"/>
      <c r="CJ318" s="1239">
        <f t="shared" si="38"/>
        <v>0</v>
      </c>
    </row>
    <row r="319" spans="4:88">
      <c r="D319" s="1223"/>
      <c r="E319" s="1223"/>
      <c r="F319" s="1229"/>
      <c r="G319" s="1223"/>
      <c r="H319" s="1223"/>
      <c r="I319" s="1223"/>
      <c r="J319" s="1223"/>
      <c r="K319" s="1223"/>
      <c r="L319" s="1228" t="e">
        <f t="shared" si="36"/>
        <v>#DIV/0!</v>
      </c>
      <c r="M319" s="1223"/>
      <c r="N319" s="1223"/>
      <c r="O319" s="1244"/>
      <c r="P319" s="1223"/>
      <c r="Q319" s="1223">
        <f t="shared" si="37"/>
        <v>0</v>
      </c>
      <c r="R319" s="1223"/>
      <c r="S319" s="1225">
        <f t="shared" si="33"/>
        <v>0</v>
      </c>
      <c r="T319" s="1240" t="e">
        <f t="shared" si="34"/>
        <v>#DIV/0!</v>
      </c>
      <c r="U319" s="250" t="e">
        <f t="shared" si="35"/>
        <v>#DIV/0!</v>
      </c>
      <c r="V319" s="1400"/>
      <c r="W319" s="1232"/>
      <c r="X319" s="1233"/>
      <c r="Y319" s="1233"/>
      <c r="Z319" s="1233"/>
      <c r="AA319" s="1233"/>
      <c r="AB319" s="1235"/>
      <c r="AC319" s="1233"/>
      <c r="AD319" s="1235"/>
      <c r="AE319" s="1235"/>
      <c r="AF319" s="1235"/>
      <c r="AG319" s="1233"/>
      <c r="AH319" s="1233"/>
      <c r="AI319" s="1233"/>
      <c r="AJ319" s="1233"/>
      <c r="AK319" s="1233"/>
      <c r="AL319" s="1234">
        <f t="shared" si="39"/>
        <v>0</v>
      </c>
      <c r="AM319" s="1400"/>
      <c r="AN319" s="1237"/>
      <c r="AO319" s="1237"/>
      <c r="AP319" s="1237"/>
      <c r="AQ319" s="1237"/>
      <c r="AR319" s="1237"/>
      <c r="AS319" s="1237"/>
      <c r="AT319" s="1237"/>
      <c r="AU319" s="1237"/>
      <c r="AV319" s="1237"/>
      <c r="AW319" s="1237"/>
      <c r="AX319" s="1237"/>
      <c r="AY319" s="1237"/>
      <c r="AZ319" s="1237"/>
      <c r="BA319" s="1237"/>
      <c r="BB319" s="1237"/>
      <c r="BC319" s="1237"/>
      <c r="BD319" s="1237"/>
      <c r="BE319" s="1237"/>
      <c r="BF319" s="1237"/>
      <c r="BG319" s="1237"/>
      <c r="BH319" s="1237"/>
      <c r="BI319" s="1237"/>
      <c r="BJ319" s="1237"/>
      <c r="BK319" s="1237"/>
      <c r="BL319" s="1237"/>
      <c r="BM319" s="1237"/>
      <c r="BN319" s="1237"/>
      <c r="BO319" s="1237"/>
      <c r="BP319" s="1237"/>
      <c r="BQ319" s="1237"/>
      <c r="BR319" s="1237"/>
      <c r="BS319" s="1237"/>
      <c r="BT319" s="1237"/>
      <c r="BU319" s="1237"/>
      <c r="BV319" s="1237"/>
      <c r="BW319" s="1237"/>
      <c r="BX319" s="1237"/>
      <c r="BY319" s="1237"/>
      <c r="BZ319" s="1237"/>
      <c r="CA319" s="1237"/>
      <c r="CB319" s="1237"/>
      <c r="CC319" s="1237"/>
      <c r="CD319" s="1237"/>
      <c r="CE319" s="1237"/>
      <c r="CF319" s="1237"/>
      <c r="CG319" s="1237"/>
      <c r="CH319" s="1237"/>
      <c r="CI319" s="1237"/>
      <c r="CJ319" s="1239">
        <f t="shared" si="38"/>
        <v>0</v>
      </c>
    </row>
    <row r="320" spans="4:88">
      <c r="D320" s="1223"/>
      <c r="E320" s="1223"/>
      <c r="F320" s="1229"/>
      <c r="G320" s="1223"/>
      <c r="H320" s="1223"/>
      <c r="I320" s="1223"/>
      <c r="J320" s="1223"/>
      <c r="K320" s="1223"/>
      <c r="L320" s="1228" t="e">
        <f t="shared" si="36"/>
        <v>#DIV/0!</v>
      </c>
      <c r="M320" s="1223"/>
      <c r="N320" s="1223"/>
      <c r="O320" s="1244"/>
      <c r="P320" s="1223"/>
      <c r="Q320" s="1223">
        <f t="shared" si="37"/>
        <v>0</v>
      </c>
      <c r="R320" s="1223"/>
      <c r="S320" s="1225">
        <f t="shared" si="33"/>
        <v>0</v>
      </c>
      <c r="T320" s="1240" t="e">
        <f t="shared" si="34"/>
        <v>#DIV/0!</v>
      </c>
      <c r="U320" s="250" t="e">
        <f t="shared" si="35"/>
        <v>#DIV/0!</v>
      </c>
      <c r="V320" s="1400"/>
      <c r="W320" s="1232"/>
      <c r="X320" s="1233"/>
      <c r="Y320" s="1233"/>
      <c r="Z320" s="1233"/>
      <c r="AA320" s="1233"/>
      <c r="AB320" s="1235"/>
      <c r="AC320" s="1233"/>
      <c r="AD320" s="1235"/>
      <c r="AE320" s="1235"/>
      <c r="AF320" s="1235"/>
      <c r="AG320" s="1233"/>
      <c r="AH320" s="1233"/>
      <c r="AI320" s="1233"/>
      <c r="AJ320" s="1233"/>
      <c r="AK320" s="1233"/>
      <c r="AL320" s="1234">
        <f t="shared" si="39"/>
        <v>0</v>
      </c>
      <c r="AM320" s="1400"/>
      <c r="AN320" s="1237"/>
      <c r="AO320" s="1237"/>
      <c r="AP320" s="1237"/>
      <c r="AQ320" s="1237"/>
      <c r="AR320" s="1237"/>
      <c r="AS320" s="1237"/>
      <c r="AT320" s="1237"/>
      <c r="AU320" s="1237"/>
      <c r="AV320" s="1237"/>
      <c r="AW320" s="1237"/>
      <c r="AX320" s="1237"/>
      <c r="AY320" s="1237"/>
      <c r="AZ320" s="1237"/>
      <c r="BA320" s="1237"/>
      <c r="BB320" s="1237"/>
      <c r="BC320" s="1237"/>
      <c r="BD320" s="1237"/>
      <c r="BE320" s="1237"/>
      <c r="BF320" s="1237"/>
      <c r="BG320" s="1237"/>
      <c r="BH320" s="1237"/>
      <c r="BI320" s="1237"/>
      <c r="BJ320" s="1237"/>
      <c r="BK320" s="1237"/>
      <c r="BL320" s="1237"/>
      <c r="BM320" s="1237"/>
      <c r="BN320" s="1237"/>
      <c r="BO320" s="1237"/>
      <c r="BP320" s="1237"/>
      <c r="BQ320" s="1237"/>
      <c r="BR320" s="1237"/>
      <c r="BS320" s="1237"/>
      <c r="BT320" s="1237"/>
      <c r="BU320" s="1237"/>
      <c r="BV320" s="1237"/>
      <c r="BW320" s="1237"/>
      <c r="BX320" s="1237"/>
      <c r="BY320" s="1237"/>
      <c r="BZ320" s="1237"/>
      <c r="CA320" s="1237"/>
      <c r="CB320" s="1237"/>
      <c r="CC320" s="1237"/>
      <c r="CD320" s="1237"/>
      <c r="CE320" s="1237"/>
      <c r="CF320" s="1237"/>
      <c r="CG320" s="1237"/>
      <c r="CH320" s="1237"/>
      <c r="CI320" s="1237"/>
      <c r="CJ320" s="1239">
        <f t="shared" si="38"/>
        <v>0</v>
      </c>
    </row>
    <row r="321" spans="4:88">
      <c r="D321" s="1223"/>
      <c r="E321" s="1223"/>
      <c r="F321" s="1229"/>
      <c r="G321" s="1223"/>
      <c r="H321" s="1223"/>
      <c r="I321" s="1223"/>
      <c r="J321" s="1223"/>
      <c r="K321" s="1223"/>
      <c r="L321" s="1228" t="e">
        <f t="shared" si="36"/>
        <v>#DIV/0!</v>
      </c>
      <c r="M321" s="1223"/>
      <c r="N321" s="1223"/>
      <c r="O321" s="1244"/>
      <c r="P321" s="1223"/>
      <c r="Q321" s="1223">
        <f t="shared" si="37"/>
        <v>0</v>
      </c>
      <c r="R321" s="1223"/>
      <c r="S321" s="1225">
        <f t="shared" si="33"/>
        <v>0</v>
      </c>
      <c r="T321" s="1240" t="e">
        <f t="shared" si="34"/>
        <v>#DIV/0!</v>
      </c>
      <c r="U321" s="250" t="e">
        <f t="shared" si="35"/>
        <v>#DIV/0!</v>
      </c>
      <c r="V321" s="1400"/>
      <c r="W321" s="1232"/>
      <c r="X321" s="1233"/>
      <c r="Y321" s="1233"/>
      <c r="Z321" s="1233"/>
      <c r="AA321" s="1233"/>
      <c r="AB321" s="1235"/>
      <c r="AC321" s="1233"/>
      <c r="AD321" s="1235"/>
      <c r="AE321" s="1235"/>
      <c r="AF321" s="1235"/>
      <c r="AG321" s="1233"/>
      <c r="AH321" s="1233"/>
      <c r="AI321" s="1233"/>
      <c r="AJ321" s="1233"/>
      <c r="AK321" s="1233"/>
      <c r="AL321" s="1234">
        <f t="shared" si="39"/>
        <v>0</v>
      </c>
      <c r="AM321" s="1400"/>
      <c r="AN321" s="1237"/>
      <c r="AO321" s="1237"/>
      <c r="AP321" s="1237"/>
      <c r="AQ321" s="1237"/>
      <c r="AR321" s="1237"/>
      <c r="AS321" s="1237"/>
      <c r="AT321" s="1237"/>
      <c r="AU321" s="1237"/>
      <c r="AV321" s="1237"/>
      <c r="AW321" s="1237"/>
      <c r="AX321" s="1237"/>
      <c r="AY321" s="1237"/>
      <c r="AZ321" s="1237"/>
      <c r="BA321" s="1237"/>
      <c r="BB321" s="1237"/>
      <c r="BC321" s="1237"/>
      <c r="BD321" s="1237"/>
      <c r="BE321" s="1237"/>
      <c r="BF321" s="1237"/>
      <c r="BG321" s="1237"/>
      <c r="BH321" s="1237"/>
      <c r="BI321" s="1237"/>
      <c r="BJ321" s="1237"/>
      <c r="BK321" s="1237"/>
      <c r="BL321" s="1237"/>
      <c r="BM321" s="1237"/>
      <c r="BN321" s="1237"/>
      <c r="BO321" s="1237"/>
      <c r="BP321" s="1237"/>
      <c r="BQ321" s="1237"/>
      <c r="BR321" s="1237"/>
      <c r="BS321" s="1237"/>
      <c r="BT321" s="1237"/>
      <c r="BU321" s="1237"/>
      <c r="BV321" s="1237"/>
      <c r="BW321" s="1237"/>
      <c r="BX321" s="1237"/>
      <c r="BY321" s="1237"/>
      <c r="BZ321" s="1237"/>
      <c r="CA321" s="1237"/>
      <c r="CB321" s="1237"/>
      <c r="CC321" s="1237"/>
      <c r="CD321" s="1237"/>
      <c r="CE321" s="1237"/>
      <c r="CF321" s="1237"/>
      <c r="CG321" s="1237"/>
      <c r="CH321" s="1237"/>
      <c r="CI321" s="1237"/>
      <c r="CJ321" s="1239">
        <f t="shared" si="38"/>
        <v>0</v>
      </c>
    </row>
    <row r="322" spans="4:88">
      <c r="D322" s="1223"/>
      <c r="E322" s="1223"/>
      <c r="F322" s="1229"/>
      <c r="G322" s="1223"/>
      <c r="H322" s="1223"/>
      <c r="I322" s="1223"/>
      <c r="J322" s="1223"/>
      <c r="K322" s="1223"/>
      <c r="L322" s="1228" t="e">
        <f t="shared" si="36"/>
        <v>#DIV/0!</v>
      </c>
      <c r="M322" s="1223"/>
      <c r="N322" s="1223"/>
      <c r="O322" s="1244"/>
      <c r="P322" s="1223"/>
      <c r="Q322" s="1223">
        <f t="shared" si="37"/>
        <v>0</v>
      </c>
      <c r="R322" s="1223"/>
      <c r="S322" s="1225">
        <f t="shared" si="33"/>
        <v>0</v>
      </c>
      <c r="T322" s="1240" t="e">
        <f t="shared" si="34"/>
        <v>#DIV/0!</v>
      </c>
      <c r="U322" s="250" t="e">
        <f t="shared" si="35"/>
        <v>#DIV/0!</v>
      </c>
      <c r="V322" s="1400"/>
      <c r="W322" s="1232"/>
      <c r="X322" s="1233"/>
      <c r="Y322" s="1233"/>
      <c r="Z322" s="1233"/>
      <c r="AA322" s="1233"/>
      <c r="AB322" s="1235"/>
      <c r="AC322" s="1233"/>
      <c r="AD322" s="1235"/>
      <c r="AE322" s="1235"/>
      <c r="AF322" s="1235"/>
      <c r="AG322" s="1233"/>
      <c r="AH322" s="1233"/>
      <c r="AI322" s="1233"/>
      <c r="AJ322" s="1233"/>
      <c r="AK322" s="1233"/>
      <c r="AL322" s="1234">
        <f t="shared" si="39"/>
        <v>0</v>
      </c>
      <c r="AM322" s="1400"/>
      <c r="AN322" s="1237"/>
      <c r="AO322" s="1237"/>
      <c r="AP322" s="1237"/>
      <c r="AQ322" s="1237"/>
      <c r="AR322" s="1237"/>
      <c r="AS322" s="1237"/>
      <c r="AT322" s="1237"/>
      <c r="AU322" s="1237"/>
      <c r="AV322" s="1237"/>
      <c r="AW322" s="1237"/>
      <c r="AX322" s="1237"/>
      <c r="AY322" s="1237"/>
      <c r="AZ322" s="1237"/>
      <c r="BA322" s="1237"/>
      <c r="BB322" s="1237"/>
      <c r="BC322" s="1237"/>
      <c r="BD322" s="1237"/>
      <c r="BE322" s="1237"/>
      <c r="BF322" s="1237"/>
      <c r="BG322" s="1237"/>
      <c r="BH322" s="1237"/>
      <c r="BI322" s="1237"/>
      <c r="BJ322" s="1237"/>
      <c r="BK322" s="1237"/>
      <c r="BL322" s="1237"/>
      <c r="BM322" s="1237"/>
      <c r="BN322" s="1237"/>
      <c r="BO322" s="1237"/>
      <c r="BP322" s="1237"/>
      <c r="BQ322" s="1237"/>
      <c r="BR322" s="1237"/>
      <c r="BS322" s="1237"/>
      <c r="BT322" s="1237"/>
      <c r="BU322" s="1237"/>
      <c r="BV322" s="1237"/>
      <c r="BW322" s="1237"/>
      <c r="BX322" s="1237"/>
      <c r="BY322" s="1237"/>
      <c r="BZ322" s="1237"/>
      <c r="CA322" s="1237"/>
      <c r="CB322" s="1237"/>
      <c r="CC322" s="1237"/>
      <c r="CD322" s="1237"/>
      <c r="CE322" s="1237"/>
      <c r="CF322" s="1237"/>
      <c r="CG322" s="1237"/>
      <c r="CH322" s="1237"/>
      <c r="CI322" s="1237"/>
      <c r="CJ322" s="1239">
        <f t="shared" si="38"/>
        <v>0</v>
      </c>
    </row>
    <row r="323" spans="4:88">
      <c r="D323" s="1223"/>
      <c r="E323" s="1223"/>
      <c r="F323" s="1229"/>
      <c r="G323" s="1223"/>
      <c r="H323" s="1223"/>
      <c r="I323" s="1223"/>
      <c r="J323" s="1223"/>
      <c r="K323" s="1223"/>
      <c r="L323" s="1228" t="e">
        <f t="shared" si="36"/>
        <v>#DIV/0!</v>
      </c>
      <c r="M323" s="1223"/>
      <c r="N323" s="1223"/>
      <c r="O323" s="1244"/>
      <c r="P323" s="1223"/>
      <c r="Q323" s="1223">
        <f t="shared" si="37"/>
        <v>0</v>
      </c>
      <c r="R323" s="1223"/>
      <c r="S323" s="1225">
        <f t="shared" si="33"/>
        <v>0</v>
      </c>
      <c r="T323" s="1240" t="e">
        <f t="shared" si="34"/>
        <v>#DIV/0!</v>
      </c>
      <c r="U323" s="250" t="e">
        <f t="shared" si="35"/>
        <v>#DIV/0!</v>
      </c>
      <c r="V323" s="1400"/>
      <c r="W323" s="1232"/>
      <c r="X323" s="1233"/>
      <c r="Y323" s="1233"/>
      <c r="Z323" s="1233"/>
      <c r="AA323" s="1233"/>
      <c r="AB323" s="1235"/>
      <c r="AC323" s="1233"/>
      <c r="AD323" s="1235"/>
      <c r="AE323" s="1235"/>
      <c r="AF323" s="1235"/>
      <c r="AG323" s="1233"/>
      <c r="AH323" s="1233"/>
      <c r="AI323" s="1233"/>
      <c r="AJ323" s="1233"/>
      <c r="AK323" s="1233"/>
      <c r="AL323" s="1234">
        <f t="shared" si="39"/>
        <v>0</v>
      </c>
      <c r="AM323" s="1400"/>
      <c r="AN323" s="1237"/>
      <c r="AO323" s="1237"/>
      <c r="AP323" s="1237"/>
      <c r="AQ323" s="1237"/>
      <c r="AR323" s="1237"/>
      <c r="AS323" s="1237"/>
      <c r="AT323" s="1237"/>
      <c r="AU323" s="1237"/>
      <c r="AV323" s="1237"/>
      <c r="AW323" s="1237"/>
      <c r="AX323" s="1237"/>
      <c r="AY323" s="1237"/>
      <c r="AZ323" s="1237"/>
      <c r="BA323" s="1237"/>
      <c r="BB323" s="1237"/>
      <c r="BC323" s="1237"/>
      <c r="BD323" s="1237"/>
      <c r="BE323" s="1237"/>
      <c r="BF323" s="1237"/>
      <c r="BG323" s="1237"/>
      <c r="BH323" s="1237"/>
      <c r="BI323" s="1237"/>
      <c r="BJ323" s="1237"/>
      <c r="BK323" s="1237"/>
      <c r="BL323" s="1237"/>
      <c r="BM323" s="1237"/>
      <c r="BN323" s="1237"/>
      <c r="BO323" s="1237"/>
      <c r="BP323" s="1237"/>
      <c r="BQ323" s="1237"/>
      <c r="BR323" s="1237"/>
      <c r="BS323" s="1237"/>
      <c r="BT323" s="1237"/>
      <c r="BU323" s="1237"/>
      <c r="BV323" s="1237"/>
      <c r="BW323" s="1237"/>
      <c r="BX323" s="1237"/>
      <c r="BY323" s="1237"/>
      <c r="BZ323" s="1237"/>
      <c r="CA323" s="1237"/>
      <c r="CB323" s="1237"/>
      <c r="CC323" s="1237"/>
      <c r="CD323" s="1237"/>
      <c r="CE323" s="1237"/>
      <c r="CF323" s="1237"/>
      <c r="CG323" s="1237"/>
      <c r="CH323" s="1237"/>
      <c r="CI323" s="1237"/>
      <c r="CJ323" s="1239">
        <f t="shared" si="38"/>
        <v>0</v>
      </c>
    </row>
    <row r="324" spans="4:88">
      <c r="D324" s="1223"/>
      <c r="E324" s="1223"/>
      <c r="F324" s="1229"/>
      <c r="G324" s="1223"/>
      <c r="H324" s="1223"/>
      <c r="I324" s="1223"/>
      <c r="J324" s="1223"/>
      <c r="K324" s="1223"/>
      <c r="L324" s="1228" t="e">
        <f t="shared" si="36"/>
        <v>#DIV/0!</v>
      </c>
      <c r="M324" s="1223"/>
      <c r="N324" s="1223"/>
      <c r="O324" s="1244"/>
      <c r="P324" s="1223"/>
      <c r="Q324" s="1223">
        <f t="shared" si="37"/>
        <v>0</v>
      </c>
      <c r="R324" s="1223"/>
      <c r="S324" s="1225">
        <f t="shared" si="33"/>
        <v>0</v>
      </c>
      <c r="T324" s="1240" t="e">
        <f t="shared" si="34"/>
        <v>#DIV/0!</v>
      </c>
      <c r="U324" s="250" t="e">
        <f t="shared" si="35"/>
        <v>#DIV/0!</v>
      </c>
      <c r="V324" s="1400"/>
      <c r="W324" s="1232"/>
      <c r="X324" s="1233"/>
      <c r="Y324" s="1233"/>
      <c r="Z324" s="1233"/>
      <c r="AA324" s="1233"/>
      <c r="AB324" s="1235"/>
      <c r="AC324" s="1233"/>
      <c r="AD324" s="1235"/>
      <c r="AE324" s="1235"/>
      <c r="AF324" s="1235"/>
      <c r="AG324" s="1233"/>
      <c r="AH324" s="1233"/>
      <c r="AI324" s="1233"/>
      <c r="AJ324" s="1233"/>
      <c r="AK324" s="1233"/>
      <c r="AL324" s="1234">
        <f t="shared" si="39"/>
        <v>0</v>
      </c>
      <c r="AM324" s="1400"/>
      <c r="AN324" s="1237"/>
      <c r="AO324" s="1237"/>
      <c r="AP324" s="1237"/>
      <c r="AQ324" s="1237"/>
      <c r="AR324" s="1237"/>
      <c r="AS324" s="1237"/>
      <c r="AT324" s="1237"/>
      <c r="AU324" s="1237"/>
      <c r="AV324" s="1237"/>
      <c r="AW324" s="1237"/>
      <c r="AX324" s="1237"/>
      <c r="AY324" s="1237"/>
      <c r="AZ324" s="1237"/>
      <c r="BA324" s="1237"/>
      <c r="BB324" s="1237"/>
      <c r="BC324" s="1237"/>
      <c r="BD324" s="1237"/>
      <c r="BE324" s="1237"/>
      <c r="BF324" s="1237"/>
      <c r="BG324" s="1237"/>
      <c r="BH324" s="1237"/>
      <c r="BI324" s="1237"/>
      <c r="BJ324" s="1237"/>
      <c r="BK324" s="1237"/>
      <c r="BL324" s="1237"/>
      <c r="BM324" s="1237"/>
      <c r="BN324" s="1237"/>
      <c r="BO324" s="1237"/>
      <c r="BP324" s="1237"/>
      <c r="BQ324" s="1237"/>
      <c r="BR324" s="1237"/>
      <c r="BS324" s="1237"/>
      <c r="BT324" s="1237"/>
      <c r="BU324" s="1237"/>
      <c r="BV324" s="1237"/>
      <c r="BW324" s="1237"/>
      <c r="BX324" s="1237"/>
      <c r="BY324" s="1237"/>
      <c r="BZ324" s="1237"/>
      <c r="CA324" s="1237"/>
      <c r="CB324" s="1237"/>
      <c r="CC324" s="1237"/>
      <c r="CD324" s="1237"/>
      <c r="CE324" s="1237"/>
      <c r="CF324" s="1237"/>
      <c r="CG324" s="1237"/>
      <c r="CH324" s="1237"/>
      <c r="CI324" s="1237"/>
      <c r="CJ324" s="1239">
        <f t="shared" si="38"/>
        <v>0</v>
      </c>
    </row>
    <row r="325" spans="4:88">
      <c r="D325" s="1223"/>
      <c r="E325" s="1223"/>
      <c r="F325" s="1229"/>
      <c r="G325" s="1223"/>
      <c r="H325" s="1223"/>
      <c r="I325" s="1223"/>
      <c r="J325" s="1223"/>
      <c r="K325" s="1223"/>
      <c r="L325" s="1228" t="e">
        <f t="shared" si="36"/>
        <v>#DIV/0!</v>
      </c>
      <c r="M325" s="1223"/>
      <c r="N325" s="1223"/>
      <c r="O325" s="1244"/>
      <c r="P325" s="1223"/>
      <c r="Q325" s="1223">
        <f t="shared" si="37"/>
        <v>0</v>
      </c>
      <c r="R325" s="1223"/>
      <c r="S325" s="1225">
        <f t="shared" si="33"/>
        <v>0</v>
      </c>
      <c r="T325" s="1240" t="e">
        <f t="shared" si="34"/>
        <v>#DIV/0!</v>
      </c>
      <c r="U325" s="250" t="e">
        <f t="shared" si="35"/>
        <v>#DIV/0!</v>
      </c>
      <c r="V325" s="1400"/>
      <c r="W325" s="1232"/>
      <c r="X325" s="1233"/>
      <c r="Y325" s="1233"/>
      <c r="Z325" s="1233"/>
      <c r="AA325" s="1233"/>
      <c r="AB325" s="1235"/>
      <c r="AC325" s="1233"/>
      <c r="AD325" s="1235"/>
      <c r="AE325" s="1235"/>
      <c r="AF325" s="1235"/>
      <c r="AG325" s="1233"/>
      <c r="AH325" s="1233"/>
      <c r="AI325" s="1233"/>
      <c r="AJ325" s="1233"/>
      <c r="AK325" s="1233"/>
      <c r="AL325" s="1234">
        <f t="shared" si="39"/>
        <v>0</v>
      </c>
      <c r="AM325" s="1400"/>
      <c r="AN325" s="1237"/>
      <c r="AO325" s="1237"/>
      <c r="AP325" s="1237"/>
      <c r="AQ325" s="1237"/>
      <c r="AR325" s="1237"/>
      <c r="AS325" s="1237"/>
      <c r="AT325" s="1237"/>
      <c r="AU325" s="1237"/>
      <c r="AV325" s="1237"/>
      <c r="AW325" s="1237"/>
      <c r="AX325" s="1237"/>
      <c r="AY325" s="1237"/>
      <c r="AZ325" s="1237"/>
      <c r="BA325" s="1237"/>
      <c r="BB325" s="1237"/>
      <c r="BC325" s="1237"/>
      <c r="BD325" s="1237"/>
      <c r="BE325" s="1237"/>
      <c r="BF325" s="1237"/>
      <c r="BG325" s="1237"/>
      <c r="BH325" s="1237"/>
      <c r="BI325" s="1237"/>
      <c r="BJ325" s="1237"/>
      <c r="BK325" s="1237"/>
      <c r="BL325" s="1237"/>
      <c r="BM325" s="1237"/>
      <c r="BN325" s="1237"/>
      <c r="BO325" s="1237"/>
      <c r="BP325" s="1237"/>
      <c r="BQ325" s="1237"/>
      <c r="BR325" s="1237"/>
      <c r="BS325" s="1237"/>
      <c r="BT325" s="1237"/>
      <c r="BU325" s="1237"/>
      <c r="BV325" s="1237"/>
      <c r="BW325" s="1237"/>
      <c r="BX325" s="1237"/>
      <c r="BY325" s="1237"/>
      <c r="BZ325" s="1237"/>
      <c r="CA325" s="1237"/>
      <c r="CB325" s="1237"/>
      <c r="CC325" s="1237"/>
      <c r="CD325" s="1237"/>
      <c r="CE325" s="1237"/>
      <c r="CF325" s="1237"/>
      <c r="CG325" s="1237"/>
      <c r="CH325" s="1237"/>
      <c r="CI325" s="1237"/>
      <c r="CJ325" s="1239">
        <f t="shared" si="38"/>
        <v>0</v>
      </c>
    </row>
    <row r="326" spans="4:88">
      <c r="D326" s="1223"/>
      <c r="E326" s="1223"/>
      <c r="F326" s="1229"/>
      <c r="G326" s="1223"/>
      <c r="H326" s="1223"/>
      <c r="I326" s="1223"/>
      <c r="J326" s="1223"/>
      <c r="K326" s="1223"/>
      <c r="L326" s="1228" t="e">
        <f t="shared" si="36"/>
        <v>#DIV/0!</v>
      </c>
      <c r="M326" s="1223"/>
      <c r="N326" s="1223"/>
      <c r="O326" s="1244"/>
      <c r="P326" s="1223"/>
      <c r="Q326" s="1223">
        <f t="shared" si="37"/>
        <v>0</v>
      </c>
      <c r="R326" s="1223"/>
      <c r="S326" s="1225">
        <f t="shared" si="33"/>
        <v>0</v>
      </c>
      <c r="T326" s="1240" t="e">
        <f t="shared" si="34"/>
        <v>#DIV/0!</v>
      </c>
      <c r="U326" s="250" t="e">
        <f t="shared" si="35"/>
        <v>#DIV/0!</v>
      </c>
      <c r="V326" s="1400"/>
      <c r="W326" s="1232"/>
      <c r="X326" s="1233"/>
      <c r="Y326" s="1233"/>
      <c r="Z326" s="1233"/>
      <c r="AA326" s="1233"/>
      <c r="AB326" s="1235"/>
      <c r="AC326" s="1233"/>
      <c r="AD326" s="1235"/>
      <c r="AE326" s="1235"/>
      <c r="AF326" s="1235"/>
      <c r="AG326" s="1233"/>
      <c r="AH326" s="1233"/>
      <c r="AI326" s="1233"/>
      <c r="AJ326" s="1233"/>
      <c r="AK326" s="1233"/>
      <c r="AL326" s="1234">
        <f t="shared" si="39"/>
        <v>0</v>
      </c>
      <c r="AM326" s="1400"/>
      <c r="AN326" s="1237"/>
      <c r="AO326" s="1237"/>
      <c r="AP326" s="1237"/>
      <c r="AQ326" s="1237"/>
      <c r="AR326" s="1237"/>
      <c r="AS326" s="1237"/>
      <c r="AT326" s="1237"/>
      <c r="AU326" s="1237"/>
      <c r="AV326" s="1237"/>
      <c r="AW326" s="1237"/>
      <c r="AX326" s="1237"/>
      <c r="AY326" s="1237"/>
      <c r="AZ326" s="1237"/>
      <c r="BA326" s="1237"/>
      <c r="BB326" s="1237"/>
      <c r="BC326" s="1237"/>
      <c r="BD326" s="1237"/>
      <c r="BE326" s="1237"/>
      <c r="BF326" s="1237"/>
      <c r="BG326" s="1237"/>
      <c r="BH326" s="1237"/>
      <c r="BI326" s="1237"/>
      <c r="BJ326" s="1237"/>
      <c r="BK326" s="1237"/>
      <c r="BL326" s="1237"/>
      <c r="BM326" s="1237"/>
      <c r="BN326" s="1237"/>
      <c r="BO326" s="1237"/>
      <c r="BP326" s="1237"/>
      <c r="BQ326" s="1237"/>
      <c r="BR326" s="1237"/>
      <c r="BS326" s="1237"/>
      <c r="BT326" s="1237"/>
      <c r="BU326" s="1237"/>
      <c r="BV326" s="1237"/>
      <c r="BW326" s="1237"/>
      <c r="BX326" s="1237"/>
      <c r="BY326" s="1237"/>
      <c r="BZ326" s="1237"/>
      <c r="CA326" s="1237"/>
      <c r="CB326" s="1237"/>
      <c r="CC326" s="1237"/>
      <c r="CD326" s="1237"/>
      <c r="CE326" s="1237"/>
      <c r="CF326" s="1237"/>
      <c r="CG326" s="1237"/>
      <c r="CH326" s="1237"/>
      <c r="CI326" s="1237"/>
      <c r="CJ326" s="1239">
        <f t="shared" si="38"/>
        <v>0</v>
      </c>
    </row>
    <row r="327" spans="4:88">
      <c r="D327" s="1223"/>
      <c r="E327" s="1223"/>
      <c r="F327" s="1229"/>
      <c r="G327" s="1223"/>
      <c r="H327" s="1223"/>
      <c r="I327" s="1223"/>
      <c r="J327" s="1223"/>
      <c r="K327" s="1223"/>
      <c r="L327" s="1228" t="e">
        <f t="shared" si="36"/>
        <v>#DIV/0!</v>
      </c>
      <c r="M327" s="1223"/>
      <c r="N327" s="1223"/>
      <c r="O327" s="1244"/>
      <c r="P327" s="1223"/>
      <c r="Q327" s="1223">
        <f t="shared" si="37"/>
        <v>0</v>
      </c>
      <c r="R327" s="1223"/>
      <c r="S327" s="1225">
        <f t="shared" si="33"/>
        <v>0</v>
      </c>
      <c r="T327" s="1240" t="e">
        <f t="shared" si="34"/>
        <v>#DIV/0!</v>
      </c>
      <c r="U327" s="250" t="e">
        <f t="shared" si="35"/>
        <v>#DIV/0!</v>
      </c>
      <c r="V327" s="1400"/>
      <c r="W327" s="1232"/>
      <c r="X327" s="1233"/>
      <c r="Y327" s="1233"/>
      <c r="Z327" s="1233"/>
      <c r="AA327" s="1233"/>
      <c r="AB327" s="1235"/>
      <c r="AC327" s="1233"/>
      <c r="AD327" s="1235"/>
      <c r="AE327" s="1235"/>
      <c r="AF327" s="1235"/>
      <c r="AG327" s="1233"/>
      <c r="AH327" s="1233"/>
      <c r="AI327" s="1233"/>
      <c r="AJ327" s="1233"/>
      <c r="AK327" s="1233"/>
      <c r="AL327" s="1234">
        <f t="shared" si="39"/>
        <v>0</v>
      </c>
      <c r="AM327" s="1400"/>
      <c r="AN327" s="1237"/>
      <c r="AO327" s="1237"/>
      <c r="AP327" s="1237"/>
      <c r="AQ327" s="1237"/>
      <c r="AR327" s="1237"/>
      <c r="AS327" s="1237"/>
      <c r="AT327" s="1237"/>
      <c r="AU327" s="1237"/>
      <c r="AV327" s="1237"/>
      <c r="AW327" s="1237"/>
      <c r="AX327" s="1237"/>
      <c r="AY327" s="1237"/>
      <c r="AZ327" s="1237"/>
      <c r="BA327" s="1237"/>
      <c r="BB327" s="1237"/>
      <c r="BC327" s="1237"/>
      <c r="BD327" s="1237"/>
      <c r="BE327" s="1237"/>
      <c r="BF327" s="1237"/>
      <c r="BG327" s="1237"/>
      <c r="BH327" s="1237"/>
      <c r="BI327" s="1237"/>
      <c r="BJ327" s="1237"/>
      <c r="BK327" s="1237"/>
      <c r="BL327" s="1237"/>
      <c r="BM327" s="1237"/>
      <c r="BN327" s="1237"/>
      <c r="BO327" s="1237"/>
      <c r="BP327" s="1237"/>
      <c r="BQ327" s="1237"/>
      <c r="BR327" s="1237"/>
      <c r="BS327" s="1237"/>
      <c r="BT327" s="1237"/>
      <c r="BU327" s="1237"/>
      <c r="BV327" s="1237"/>
      <c r="BW327" s="1237"/>
      <c r="BX327" s="1237"/>
      <c r="BY327" s="1237"/>
      <c r="BZ327" s="1237"/>
      <c r="CA327" s="1237"/>
      <c r="CB327" s="1237"/>
      <c r="CC327" s="1237"/>
      <c r="CD327" s="1237"/>
      <c r="CE327" s="1237"/>
      <c r="CF327" s="1237"/>
      <c r="CG327" s="1237"/>
      <c r="CH327" s="1237"/>
      <c r="CI327" s="1237"/>
      <c r="CJ327" s="1239">
        <f t="shared" si="38"/>
        <v>0</v>
      </c>
    </row>
    <row r="328" spans="4:88">
      <c r="D328" s="1223"/>
      <c r="E328" s="1223"/>
      <c r="F328" s="1229"/>
      <c r="G328" s="1223"/>
      <c r="H328" s="1223"/>
      <c r="I328" s="1223"/>
      <c r="J328" s="1223"/>
      <c r="K328" s="1223"/>
      <c r="L328" s="1228" t="e">
        <f t="shared" si="36"/>
        <v>#DIV/0!</v>
      </c>
      <c r="M328" s="1223"/>
      <c r="N328" s="1223"/>
      <c r="O328" s="1244"/>
      <c r="P328" s="1223"/>
      <c r="Q328" s="1223">
        <f t="shared" si="37"/>
        <v>0</v>
      </c>
      <c r="R328" s="1223"/>
      <c r="S328" s="1225">
        <f t="shared" si="33"/>
        <v>0</v>
      </c>
      <c r="T328" s="1240" t="e">
        <f t="shared" si="34"/>
        <v>#DIV/0!</v>
      </c>
      <c r="U328" s="250" t="e">
        <f t="shared" si="35"/>
        <v>#DIV/0!</v>
      </c>
      <c r="V328" s="1400"/>
      <c r="W328" s="1232"/>
      <c r="X328" s="1233"/>
      <c r="Y328" s="1233"/>
      <c r="Z328" s="1233"/>
      <c r="AA328" s="1233"/>
      <c r="AB328" s="1235"/>
      <c r="AC328" s="1233"/>
      <c r="AD328" s="1235"/>
      <c r="AE328" s="1235"/>
      <c r="AF328" s="1235"/>
      <c r="AG328" s="1233"/>
      <c r="AH328" s="1233"/>
      <c r="AI328" s="1233"/>
      <c r="AJ328" s="1233"/>
      <c r="AK328" s="1233"/>
      <c r="AL328" s="1234">
        <f t="shared" si="39"/>
        <v>0</v>
      </c>
      <c r="AM328" s="1400"/>
      <c r="AN328" s="1237"/>
      <c r="AO328" s="1237"/>
      <c r="AP328" s="1237"/>
      <c r="AQ328" s="1237"/>
      <c r="AR328" s="1237"/>
      <c r="AS328" s="1237"/>
      <c r="AT328" s="1237"/>
      <c r="AU328" s="1237"/>
      <c r="AV328" s="1237"/>
      <c r="AW328" s="1237"/>
      <c r="AX328" s="1237"/>
      <c r="AY328" s="1237"/>
      <c r="AZ328" s="1237"/>
      <c r="BA328" s="1237"/>
      <c r="BB328" s="1237"/>
      <c r="BC328" s="1237"/>
      <c r="BD328" s="1237"/>
      <c r="BE328" s="1237"/>
      <c r="BF328" s="1237"/>
      <c r="BG328" s="1237"/>
      <c r="BH328" s="1237"/>
      <c r="BI328" s="1237"/>
      <c r="BJ328" s="1237"/>
      <c r="BK328" s="1237"/>
      <c r="BL328" s="1237"/>
      <c r="BM328" s="1237"/>
      <c r="BN328" s="1237"/>
      <c r="BO328" s="1237"/>
      <c r="BP328" s="1237"/>
      <c r="BQ328" s="1237"/>
      <c r="BR328" s="1237"/>
      <c r="BS328" s="1237"/>
      <c r="BT328" s="1237"/>
      <c r="BU328" s="1237"/>
      <c r="BV328" s="1237"/>
      <c r="BW328" s="1237"/>
      <c r="BX328" s="1237"/>
      <c r="BY328" s="1237"/>
      <c r="BZ328" s="1237"/>
      <c r="CA328" s="1237"/>
      <c r="CB328" s="1237"/>
      <c r="CC328" s="1237"/>
      <c r="CD328" s="1237"/>
      <c r="CE328" s="1237"/>
      <c r="CF328" s="1237"/>
      <c r="CG328" s="1237"/>
      <c r="CH328" s="1237"/>
      <c r="CI328" s="1237"/>
      <c r="CJ328" s="1239">
        <f t="shared" si="38"/>
        <v>0</v>
      </c>
    </row>
    <row r="329" spans="4:88">
      <c r="D329" s="1223"/>
      <c r="E329" s="1223"/>
      <c r="F329" s="1229"/>
      <c r="G329" s="1223"/>
      <c r="H329" s="1223"/>
      <c r="I329" s="1223"/>
      <c r="J329" s="1223"/>
      <c r="K329" s="1223"/>
      <c r="L329" s="1228" t="e">
        <f t="shared" si="36"/>
        <v>#DIV/0!</v>
      </c>
      <c r="M329" s="1223"/>
      <c r="N329" s="1223"/>
      <c r="O329" s="1244"/>
      <c r="P329" s="1223"/>
      <c r="Q329" s="1223">
        <f t="shared" si="37"/>
        <v>0</v>
      </c>
      <c r="R329" s="1223"/>
      <c r="S329" s="1225">
        <f t="shared" ref="S329:S392" si="40">Q329-R329</f>
        <v>0</v>
      </c>
      <c r="T329" s="1240" t="e">
        <f t="shared" ref="T329:T392" si="41">Q329/N329*100</f>
        <v>#DIV/0!</v>
      </c>
      <c r="U329" s="250" t="e">
        <f t="shared" ref="U329:U392" si="42">+S329/N329</f>
        <v>#DIV/0!</v>
      </c>
      <c r="V329" s="1400"/>
      <c r="W329" s="1232"/>
      <c r="X329" s="1233"/>
      <c r="Y329" s="1233"/>
      <c r="Z329" s="1233"/>
      <c r="AA329" s="1233"/>
      <c r="AB329" s="1235"/>
      <c r="AC329" s="1233"/>
      <c r="AD329" s="1235"/>
      <c r="AE329" s="1235"/>
      <c r="AF329" s="1235"/>
      <c r="AG329" s="1233"/>
      <c r="AH329" s="1233"/>
      <c r="AI329" s="1233"/>
      <c r="AJ329" s="1233"/>
      <c r="AK329" s="1233"/>
      <c r="AL329" s="1234">
        <f t="shared" si="39"/>
        <v>0</v>
      </c>
      <c r="AM329" s="1400"/>
      <c r="AN329" s="1237"/>
      <c r="AO329" s="1237"/>
      <c r="AP329" s="1237"/>
      <c r="AQ329" s="1237"/>
      <c r="AR329" s="1237"/>
      <c r="AS329" s="1237"/>
      <c r="AT329" s="1237"/>
      <c r="AU329" s="1237"/>
      <c r="AV329" s="1237"/>
      <c r="AW329" s="1237"/>
      <c r="AX329" s="1237"/>
      <c r="AY329" s="1237"/>
      <c r="AZ329" s="1237"/>
      <c r="BA329" s="1237"/>
      <c r="BB329" s="1237"/>
      <c r="BC329" s="1237"/>
      <c r="BD329" s="1237"/>
      <c r="BE329" s="1237"/>
      <c r="BF329" s="1237"/>
      <c r="BG329" s="1237"/>
      <c r="BH329" s="1237"/>
      <c r="BI329" s="1237"/>
      <c r="BJ329" s="1237"/>
      <c r="BK329" s="1237"/>
      <c r="BL329" s="1237"/>
      <c r="BM329" s="1237"/>
      <c r="BN329" s="1237"/>
      <c r="BO329" s="1237"/>
      <c r="BP329" s="1237"/>
      <c r="BQ329" s="1237"/>
      <c r="BR329" s="1237"/>
      <c r="BS329" s="1237"/>
      <c r="BT329" s="1237"/>
      <c r="BU329" s="1237"/>
      <c r="BV329" s="1237"/>
      <c r="BW329" s="1237"/>
      <c r="BX329" s="1237"/>
      <c r="BY329" s="1237"/>
      <c r="BZ329" s="1237"/>
      <c r="CA329" s="1237"/>
      <c r="CB329" s="1237"/>
      <c r="CC329" s="1237"/>
      <c r="CD329" s="1237"/>
      <c r="CE329" s="1237"/>
      <c r="CF329" s="1237"/>
      <c r="CG329" s="1237"/>
      <c r="CH329" s="1237"/>
      <c r="CI329" s="1237"/>
      <c r="CJ329" s="1239">
        <f t="shared" si="38"/>
        <v>0</v>
      </c>
    </row>
    <row r="330" spans="4:88">
      <c r="D330" s="1223"/>
      <c r="E330" s="1223"/>
      <c r="F330" s="1229"/>
      <c r="G330" s="1223"/>
      <c r="H330" s="1223"/>
      <c r="I330" s="1223"/>
      <c r="J330" s="1223"/>
      <c r="K330" s="1223"/>
      <c r="L330" s="1228" t="e">
        <f t="shared" ref="L330:L393" si="43">K330/I330</f>
        <v>#DIV/0!</v>
      </c>
      <c r="M330" s="1223"/>
      <c r="N330" s="1223"/>
      <c r="O330" s="1244"/>
      <c r="P330" s="1223"/>
      <c r="Q330" s="1223">
        <f t="shared" ref="Q330:Q393" si="44">N330-O330-P330</f>
        <v>0</v>
      </c>
      <c r="R330" s="1223"/>
      <c r="S330" s="1225">
        <f t="shared" si="40"/>
        <v>0</v>
      </c>
      <c r="T330" s="1240" t="e">
        <f t="shared" si="41"/>
        <v>#DIV/0!</v>
      </c>
      <c r="U330" s="250" t="e">
        <f t="shared" si="42"/>
        <v>#DIV/0!</v>
      </c>
      <c r="V330" s="1400"/>
      <c r="W330" s="1232"/>
      <c r="X330" s="1233"/>
      <c r="Y330" s="1233"/>
      <c r="Z330" s="1233"/>
      <c r="AA330" s="1233"/>
      <c r="AB330" s="1235"/>
      <c r="AC330" s="1233"/>
      <c r="AD330" s="1235"/>
      <c r="AE330" s="1235"/>
      <c r="AF330" s="1235"/>
      <c r="AG330" s="1233"/>
      <c r="AH330" s="1233"/>
      <c r="AI330" s="1233"/>
      <c r="AJ330" s="1233"/>
      <c r="AK330" s="1233"/>
      <c r="AL330" s="1234">
        <f t="shared" si="39"/>
        <v>0</v>
      </c>
      <c r="AM330" s="1400"/>
      <c r="AN330" s="1237"/>
      <c r="AO330" s="1237"/>
      <c r="AP330" s="1237"/>
      <c r="AQ330" s="1237"/>
      <c r="AR330" s="1237"/>
      <c r="AS330" s="1237"/>
      <c r="AT330" s="1237"/>
      <c r="AU330" s="1237"/>
      <c r="AV330" s="1237"/>
      <c r="AW330" s="1237"/>
      <c r="AX330" s="1237"/>
      <c r="AY330" s="1237"/>
      <c r="AZ330" s="1237"/>
      <c r="BA330" s="1237"/>
      <c r="BB330" s="1237"/>
      <c r="BC330" s="1237"/>
      <c r="BD330" s="1237"/>
      <c r="BE330" s="1237"/>
      <c r="BF330" s="1237"/>
      <c r="BG330" s="1237"/>
      <c r="BH330" s="1237"/>
      <c r="BI330" s="1237"/>
      <c r="BJ330" s="1237"/>
      <c r="BK330" s="1237"/>
      <c r="BL330" s="1237"/>
      <c r="BM330" s="1237"/>
      <c r="BN330" s="1237"/>
      <c r="BO330" s="1237"/>
      <c r="BP330" s="1237"/>
      <c r="BQ330" s="1237"/>
      <c r="BR330" s="1237"/>
      <c r="BS330" s="1237"/>
      <c r="BT330" s="1237"/>
      <c r="BU330" s="1237"/>
      <c r="BV330" s="1237"/>
      <c r="BW330" s="1237"/>
      <c r="BX330" s="1237"/>
      <c r="BY330" s="1237"/>
      <c r="BZ330" s="1237"/>
      <c r="CA330" s="1237"/>
      <c r="CB330" s="1237"/>
      <c r="CC330" s="1237"/>
      <c r="CD330" s="1237"/>
      <c r="CE330" s="1237"/>
      <c r="CF330" s="1237"/>
      <c r="CG330" s="1237"/>
      <c r="CH330" s="1237"/>
      <c r="CI330" s="1237"/>
      <c r="CJ330" s="1239">
        <f t="shared" si="38"/>
        <v>0</v>
      </c>
    </row>
    <row r="331" spans="4:88">
      <c r="D331" s="1223"/>
      <c r="E331" s="1223"/>
      <c r="F331" s="1229"/>
      <c r="G331" s="1223"/>
      <c r="H331" s="1223"/>
      <c r="I331" s="1223"/>
      <c r="J331" s="1223"/>
      <c r="K331" s="1223"/>
      <c r="L331" s="1228" t="e">
        <f t="shared" si="43"/>
        <v>#DIV/0!</v>
      </c>
      <c r="M331" s="1223"/>
      <c r="N331" s="1223"/>
      <c r="O331" s="1244"/>
      <c r="P331" s="1223"/>
      <c r="Q331" s="1223">
        <f t="shared" si="44"/>
        <v>0</v>
      </c>
      <c r="R331" s="1223"/>
      <c r="S331" s="1225">
        <f t="shared" si="40"/>
        <v>0</v>
      </c>
      <c r="T331" s="1240" t="e">
        <f t="shared" si="41"/>
        <v>#DIV/0!</v>
      </c>
      <c r="U331" s="250" t="e">
        <f t="shared" si="42"/>
        <v>#DIV/0!</v>
      </c>
      <c r="V331" s="1400"/>
      <c r="W331" s="1232"/>
      <c r="X331" s="1233"/>
      <c r="Y331" s="1233"/>
      <c r="Z331" s="1233"/>
      <c r="AA331" s="1233"/>
      <c r="AB331" s="1235"/>
      <c r="AC331" s="1233"/>
      <c r="AD331" s="1235"/>
      <c r="AE331" s="1235"/>
      <c r="AF331" s="1235"/>
      <c r="AG331" s="1233"/>
      <c r="AH331" s="1233"/>
      <c r="AI331" s="1233"/>
      <c r="AJ331" s="1233"/>
      <c r="AK331" s="1233"/>
      <c r="AL331" s="1234">
        <f t="shared" si="39"/>
        <v>0</v>
      </c>
      <c r="AM331" s="1400"/>
      <c r="AN331" s="1237"/>
      <c r="AO331" s="1237"/>
      <c r="AP331" s="1237"/>
      <c r="AQ331" s="1237"/>
      <c r="AR331" s="1237"/>
      <c r="AS331" s="1237"/>
      <c r="AT331" s="1237"/>
      <c r="AU331" s="1237"/>
      <c r="AV331" s="1237"/>
      <c r="AW331" s="1237"/>
      <c r="AX331" s="1237"/>
      <c r="AY331" s="1237"/>
      <c r="AZ331" s="1237"/>
      <c r="BA331" s="1237"/>
      <c r="BB331" s="1237"/>
      <c r="BC331" s="1237"/>
      <c r="BD331" s="1237"/>
      <c r="BE331" s="1237"/>
      <c r="BF331" s="1237"/>
      <c r="BG331" s="1237"/>
      <c r="BH331" s="1237"/>
      <c r="BI331" s="1237"/>
      <c r="BJ331" s="1237"/>
      <c r="BK331" s="1237"/>
      <c r="BL331" s="1237"/>
      <c r="BM331" s="1237"/>
      <c r="BN331" s="1237"/>
      <c r="BO331" s="1237"/>
      <c r="BP331" s="1237"/>
      <c r="BQ331" s="1237"/>
      <c r="BR331" s="1237"/>
      <c r="BS331" s="1237"/>
      <c r="BT331" s="1237"/>
      <c r="BU331" s="1237"/>
      <c r="BV331" s="1237"/>
      <c r="BW331" s="1237"/>
      <c r="BX331" s="1237"/>
      <c r="BY331" s="1237"/>
      <c r="BZ331" s="1237"/>
      <c r="CA331" s="1237"/>
      <c r="CB331" s="1237"/>
      <c r="CC331" s="1237"/>
      <c r="CD331" s="1237"/>
      <c r="CE331" s="1237"/>
      <c r="CF331" s="1237"/>
      <c r="CG331" s="1237"/>
      <c r="CH331" s="1237"/>
      <c r="CI331" s="1237"/>
      <c r="CJ331" s="1239">
        <f t="shared" si="38"/>
        <v>0</v>
      </c>
    </row>
    <row r="332" spans="4:88">
      <c r="D332" s="1223"/>
      <c r="E332" s="1223"/>
      <c r="F332" s="1229"/>
      <c r="G332" s="1223"/>
      <c r="H332" s="1223"/>
      <c r="I332" s="1223"/>
      <c r="J332" s="1223"/>
      <c r="K332" s="1223"/>
      <c r="L332" s="1228" t="e">
        <f t="shared" si="43"/>
        <v>#DIV/0!</v>
      </c>
      <c r="M332" s="1223"/>
      <c r="N332" s="1223"/>
      <c r="O332" s="1244"/>
      <c r="P332" s="1223"/>
      <c r="Q332" s="1223">
        <f t="shared" si="44"/>
        <v>0</v>
      </c>
      <c r="R332" s="1223"/>
      <c r="S332" s="1225">
        <f t="shared" si="40"/>
        <v>0</v>
      </c>
      <c r="T332" s="1240" t="e">
        <f t="shared" si="41"/>
        <v>#DIV/0!</v>
      </c>
      <c r="U332" s="250" t="e">
        <f t="shared" si="42"/>
        <v>#DIV/0!</v>
      </c>
      <c r="V332" s="1400"/>
      <c r="W332" s="1232"/>
      <c r="X332" s="1233"/>
      <c r="Y332" s="1233"/>
      <c r="Z332" s="1233"/>
      <c r="AA332" s="1233"/>
      <c r="AB332" s="1235"/>
      <c r="AC332" s="1233"/>
      <c r="AD332" s="1235"/>
      <c r="AE332" s="1235"/>
      <c r="AF332" s="1235"/>
      <c r="AG332" s="1233"/>
      <c r="AH332" s="1233"/>
      <c r="AI332" s="1233"/>
      <c r="AJ332" s="1233"/>
      <c r="AK332" s="1233"/>
      <c r="AL332" s="1234">
        <f t="shared" si="39"/>
        <v>0</v>
      </c>
      <c r="AM332" s="1400"/>
      <c r="AN332" s="1237"/>
      <c r="AO332" s="1237"/>
      <c r="AP332" s="1237"/>
      <c r="AQ332" s="1237"/>
      <c r="AR332" s="1237"/>
      <c r="AS332" s="1237"/>
      <c r="AT332" s="1237"/>
      <c r="AU332" s="1237"/>
      <c r="AV332" s="1237"/>
      <c r="AW332" s="1237"/>
      <c r="AX332" s="1237"/>
      <c r="AY332" s="1237"/>
      <c r="AZ332" s="1237"/>
      <c r="BA332" s="1237"/>
      <c r="BB332" s="1237"/>
      <c r="BC332" s="1237"/>
      <c r="BD332" s="1237"/>
      <c r="BE332" s="1237"/>
      <c r="BF332" s="1237"/>
      <c r="BG332" s="1237"/>
      <c r="BH332" s="1237"/>
      <c r="BI332" s="1237"/>
      <c r="BJ332" s="1237"/>
      <c r="BK332" s="1237"/>
      <c r="BL332" s="1237"/>
      <c r="BM332" s="1237"/>
      <c r="BN332" s="1237"/>
      <c r="BO332" s="1237"/>
      <c r="BP332" s="1237"/>
      <c r="BQ332" s="1237"/>
      <c r="BR332" s="1237"/>
      <c r="BS332" s="1237"/>
      <c r="BT332" s="1237"/>
      <c r="BU332" s="1237"/>
      <c r="BV332" s="1237"/>
      <c r="BW332" s="1237"/>
      <c r="BX332" s="1237"/>
      <c r="BY332" s="1237"/>
      <c r="BZ332" s="1237"/>
      <c r="CA332" s="1237"/>
      <c r="CB332" s="1237"/>
      <c r="CC332" s="1237"/>
      <c r="CD332" s="1237"/>
      <c r="CE332" s="1237"/>
      <c r="CF332" s="1237"/>
      <c r="CG332" s="1237"/>
      <c r="CH332" s="1237"/>
      <c r="CI332" s="1237"/>
      <c r="CJ332" s="1239">
        <f t="shared" si="38"/>
        <v>0</v>
      </c>
    </row>
    <row r="333" spans="4:88">
      <c r="D333" s="1223"/>
      <c r="E333" s="1223"/>
      <c r="F333" s="1229"/>
      <c r="G333" s="1223"/>
      <c r="H333" s="1223"/>
      <c r="I333" s="1223"/>
      <c r="J333" s="1223"/>
      <c r="K333" s="1223"/>
      <c r="L333" s="1228" t="e">
        <f t="shared" si="43"/>
        <v>#DIV/0!</v>
      </c>
      <c r="M333" s="1223"/>
      <c r="N333" s="1223"/>
      <c r="O333" s="1244"/>
      <c r="P333" s="1223"/>
      <c r="Q333" s="1223">
        <f t="shared" si="44"/>
        <v>0</v>
      </c>
      <c r="R333" s="1223"/>
      <c r="S333" s="1225">
        <f t="shared" si="40"/>
        <v>0</v>
      </c>
      <c r="T333" s="1240" t="e">
        <f t="shared" si="41"/>
        <v>#DIV/0!</v>
      </c>
      <c r="U333" s="250" t="e">
        <f t="shared" si="42"/>
        <v>#DIV/0!</v>
      </c>
      <c r="V333" s="1400"/>
      <c r="W333" s="1232"/>
      <c r="X333" s="1233"/>
      <c r="Y333" s="1233"/>
      <c r="Z333" s="1233"/>
      <c r="AA333" s="1233"/>
      <c r="AB333" s="1235"/>
      <c r="AC333" s="1233"/>
      <c r="AD333" s="1235"/>
      <c r="AE333" s="1235"/>
      <c r="AF333" s="1235"/>
      <c r="AG333" s="1233"/>
      <c r="AH333" s="1233"/>
      <c r="AI333" s="1233"/>
      <c r="AJ333" s="1233"/>
      <c r="AK333" s="1233"/>
      <c r="AL333" s="1234">
        <f t="shared" si="39"/>
        <v>0</v>
      </c>
      <c r="AM333" s="1400"/>
      <c r="AN333" s="1237"/>
      <c r="AO333" s="1237"/>
      <c r="AP333" s="1237"/>
      <c r="AQ333" s="1237"/>
      <c r="AR333" s="1237"/>
      <c r="AS333" s="1237"/>
      <c r="AT333" s="1237"/>
      <c r="AU333" s="1237"/>
      <c r="AV333" s="1237"/>
      <c r="AW333" s="1237"/>
      <c r="AX333" s="1237"/>
      <c r="AY333" s="1237"/>
      <c r="AZ333" s="1237"/>
      <c r="BA333" s="1237"/>
      <c r="BB333" s="1237"/>
      <c r="BC333" s="1237"/>
      <c r="BD333" s="1237"/>
      <c r="BE333" s="1237"/>
      <c r="BF333" s="1237"/>
      <c r="BG333" s="1237"/>
      <c r="BH333" s="1237"/>
      <c r="BI333" s="1237"/>
      <c r="BJ333" s="1237"/>
      <c r="BK333" s="1237"/>
      <c r="BL333" s="1237"/>
      <c r="BM333" s="1237"/>
      <c r="BN333" s="1237"/>
      <c r="BO333" s="1237"/>
      <c r="BP333" s="1237"/>
      <c r="BQ333" s="1237"/>
      <c r="BR333" s="1237"/>
      <c r="BS333" s="1237"/>
      <c r="BT333" s="1237"/>
      <c r="BU333" s="1237"/>
      <c r="BV333" s="1237"/>
      <c r="BW333" s="1237"/>
      <c r="BX333" s="1237"/>
      <c r="BY333" s="1237"/>
      <c r="BZ333" s="1237"/>
      <c r="CA333" s="1237"/>
      <c r="CB333" s="1237"/>
      <c r="CC333" s="1237"/>
      <c r="CD333" s="1237"/>
      <c r="CE333" s="1237"/>
      <c r="CF333" s="1237"/>
      <c r="CG333" s="1237"/>
      <c r="CH333" s="1237"/>
      <c r="CI333" s="1237"/>
      <c r="CJ333" s="1239">
        <f t="shared" si="38"/>
        <v>0</v>
      </c>
    </row>
    <row r="334" spans="4:88">
      <c r="D334" s="1223"/>
      <c r="E334" s="1223"/>
      <c r="F334" s="1229"/>
      <c r="G334" s="1223"/>
      <c r="H334" s="1223"/>
      <c r="I334" s="1223"/>
      <c r="J334" s="1223"/>
      <c r="K334" s="1223"/>
      <c r="L334" s="1228" t="e">
        <f t="shared" si="43"/>
        <v>#DIV/0!</v>
      </c>
      <c r="M334" s="1223"/>
      <c r="N334" s="1223"/>
      <c r="O334" s="1244"/>
      <c r="P334" s="1223"/>
      <c r="Q334" s="1223">
        <f t="shared" si="44"/>
        <v>0</v>
      </c>
      <c r="R334" s="1223"/>
      <c r="S334" s="1225">
        <f t="shared" si="40"/>
        <v>0</v>
      </c>
      <c r="T334" s="1240" t="e">
        <f t="shared" si="41"/>
        <v>#DIV/0!</v>
      </c>
      <c r="U334" s="250" t="e">
        <f t="shared" si="42"/>
        <v>#DIV/0!</v>
      </c>
      <c r="V334" s="1400"/>
      <c r="W334" s="1232"/>
      <c r="X334" s="1233"/>
      <c r="Y334" s="1233"/>
      <c r="Z334" s="1233"/>
      <c r="AA334" s="1233"/>
      <c r="AB334" s="1235"/>
      <c r="AC334" s="1233"/>
      <c r="AD334" s="1235"/>
      <c r="AE334" s="1235"/>
      <c r="AF334" s="1235"/>
      <c r="AG334" s="1233"/>
      <c r="AH334" s="1233"/>
      <c r="AI334" s="1233"/>
      <c r="AJ334" s="1233"/>
      <c r="AK334" s="1233"/>
      <c r="AL334" s="1234">
        <f t="shared" si="39"/>
        <v>0</v>
      </c>
      <c r="AM334" s="1400"/>
      <c r="AN334" s="1237"/>
      <c r="AO334" s="1237"/>
      <c r="AP334" s="1237"/>
      <c r="AQ334" s="1237"/>
      <c r="AR334" s="1237"/>
      <c r="AS334" s="1237"/>
      <c r="AT334" s="1237"/>
      <c r="AU334" s="1237"/>
      <c r="AV334" s="1237"/>
      <c r="AW334" s="1237"/>
      <c r="AX334" s="1237"/>
      <c r="AY334" s="1237"/>
      <c r="AZ334" s="1237"/>
      <c r="BA334" s="1237"/>
      <c r="BB334" s="1237"/>
      <c r="BC334" s="1237"/>
      <c r="BD334" s="1237"/>
      <c r="BE334" s="1237"/>
      <c r="BF334" s="1237"/>
      <c r="BG334" s="1237"/>
      <c r="BH334" s="1237"/>
      <c r="BI334" s="1237"/>
      <c r="BJ334" s="1237"/>
      <c r="BK334" s="1237"/>
      <c r="BL334" s="1237"/>
      <c r="BM334" s="1237"/>
      <c r="BN334" s="1237"/>
      <c r="BO334" s="1237"/>
      <c r="BP334" s="1237"/>
      <c r="BQ334" s="1237"/>
      <c r="BR334" s="1237"/>
      <c r="BS334" s="1237"/>
      <c r="BT334" s="1237"/>
      <c r="BU334" s="1237"/>
      <c r="BV334" s="1237"/>
      <c r="BW334" s="1237"/>
      <c r="BX334" s="1237"/>
      <c r="BY334" s="1237"/>
      <c r="BZ334" s="1237"/>
      <c r="CA334" s="1237"/>
      <c r="CB334" s="1237"/>
      <c r="CC334" s="1237"/>
      <c r="CD334" s="1237"/>
      <c r="CE334" s="1237"/>
      <c r="CF334" s="1237"/>
      <c r="CG334" s="1237"/>
      <c r="CH334" s="1237"/>
      <c r="CI334" s="1237"/>
      <c r="CJ334" s="1239">
        <f t="shared" si="38"/>
        <v>0</v>
      </c>
    </row>
    <row r="335" spans="4:88">
      <c r="D335" s="1223"/>
      <c r="E335" s="1223"/>
      <c r="F335" s="1229"/>
      <c r="G335" s="1223"/>
      <c r="H335" s="1223"/>
      <c r="I335" s="1223"/>
      <c r="J335" s="1223"/>
      <c r="K335" s="1223"/>
      <c r="L335" s="1228" t="e">
        <f t="shared" si="43"/>
        <v>#DIV/0!</v>
      </c>
      <c r="M335" s="1223"/>
      <c r="N335" s="1223"/>
      <c r="O335" s="1244"/>
      <c r="P335" s="1223"/>
      <c r="Q335" s="1223">
        <f t="shared" si="44"/>
        <v>0</v>
      </c>
      <c r="R335" s="1223"/>
      <c r="S335" s="1225">
        <f t="shared" si="40"/>
        <v>0</v>
      </c>
      <c r="T335" s="1240" t="e">
        <f t="shared" si="41"/>
        <v>#DIV/0!</v>
      </c>
      <c r="U335" s="250" t="e">
        <f t="shared" si="42"/>
        <v>#DIV/0!</v>
      </c>
      <c r="V335" s="1400"/>
      <c r="W335" s="1232"/>
      <c r="X335" s="1233"/>
      <c r="Y335" s="1233"/>
      <c r="Z335" s="1233"/>
      <c r="AA335" s="1233"/>
      <c r="AB335" s="1235"/>
      <c r="AC335" s="1233"/>
      <c r="AD335" s="1235"/>
      <c r="AE335" s="1235"/>
      <c r="AF335" s="1235"/>
      <c r="AG335" s="1233"/>
      <c r="AH335" s="1233"/>
      <c r="AI335" s="1233"/>
      <c r="AJ335" s="1233"/>
      <c r="AK335" s="1233"/>
      <c r="AL335" s="1234">
        <f t="shared" si="39"/>
        <v>0</v>
      </c>
      <c r="AM335" s="1400"/>
      <c r="AN335" s="1237"/>
      <c r="AO335" s="1237"/>
      <c r="AP335" s="1237"/>
      <c r="AQ335" s="1237"/>
      <c r="AR335" s="1237"/>
      <c r="AS335" s="1237"/>
      <c r="AT335" s="1237"/>
      <c r="AU335" s="1237"/>
      <c r="AV335" s="1237"/>
      <c r="AW335" s="1237"/>
      <c r="AX335" s="1237"/>
      <c r="AY335" s="1237"/>
      <c r="AZ335" s="1237"/>
      <c r="BA335" s="1237"/>
      <c r="BB335" s="1237"/>
      <c r="BC335" s="1237"/>
      <c r="BD335" s="1237"/>
      <c r="BE335" s="1237"/>
      <c r="BF335" s="1237"/>
      <c r="BG335" s="1237"/>
      <c r="BH335" s="1237"/>
      <c r="BI335" s="1237"/>
      <c r="BJ335" s="1237"/>
      <c r="BK335" s="1237"/>
      <c r="BL335" s="1237"/>
      <c r="BM335" s="1237"/>
      <c r="BN335" s="1237"/>
      <c r="BO335" s="1237"/>
      <c r="BP335" s="1237"/>
      <c r="BQ335" s="1237"/>
      <c r="BR335" s="1237"/>
      <c r="BS335" s="1237"/>
      <c r="BT335" s="1237"/>
      <c r="BU335" s="1237"/>
      <c r="BV335" s="1237"/>
      <c r="BW335" s="1237"/>
      <c r="BX335" s="1237"/>
      <c r="BY335" s="1237"/>
      <c r="BZ335" s="1237"/>
      <c r="CA335" s="1237"/>
      <c r="CB335" s="1237"/>
      <c r="CC335" s="1237"/>
      <c r="CD335" s="1237"/>
      <c r="CE335" s="1237"/>
      <c r="CF335" s="1237"/>
      <c r="CG335" s="1237"/>
      <c r="CH335" s="1237"/>
      <c r="CI335" s="1237"/>
      <c r="CJ335" s="1239">
        <f t="shared" si="38"/>
        <v>0</v>
      </c>
    </row>
    <row r="336" spans="4:88">
      <c r="D336" s="1223"/>
      <c r="E336" s="1223"/>
      <c r="F336" s="1229"/>
      <c r="G336" s="1223"/>
      <c r="H336" s="1223"/>
      <c r="I336" s="1223"/>
      <c r="J336" s="1223"/>
      <c r="K336" s="1223"/>
      <c r="L336" s="1228" t="e">
        <f t="shared" si="43"/>
        <v>#DIV/0!</v>
      </c>
      <c r="M336" s="1223"/>
      <c r="N336" s="1223"/>
      <c r="O336" s="1244"/>
      <c r="P336" s="1223"/>
      <c r="Q336" s="1223">
        <f t="shared" si="44"/>
        <v>0</v>
      </c>
      <c r="R336" s="1223"/>
      <c r="S336" s="1225">
        <f t="shared" si="40"/>
        <v>0</v>
      </c>
      <c r="T336" s="1240" t="e">
        <f t="shared" si="41"/>
        <v>#DIV/0!</v>
      </c>
      <c r="U336" s="250" t="e">
        <f t="shared" si="42"/>
        <v>#DIV/0!</v>
      </c>
      <c r="V336" s="1400"/>
      <c r="W336" s="1232"/>
      <c r="X336" s="1233"/>
      <c r="Y336" s="1233"/>
      <c r="Z336" s="1233"/>
      <c r="AA336" s="1233"/>
      <c r="AB336" s="1235"/>
      <c r="AC336" s="1233"/>
      <c r="AD336" s="1235"/>
      <c r="AE336" s="1235"/>
      <c r="AF336" s="1235"/>
      <c r="AG336" s="1233"/>
      <c r="AH336" s="1233"/>
      <c r="AI336" s="1233"/>
      <c r="AJ336" s="1233"/>
      <c r="AK336" s="1233"/>
      <c r="AL336" s="1234">
        <f t="shared" si="39"/>
        <v>0</v>
      </c>
      <c r="AM336" s="1400"/>
      <c r="AN336" s="1237"/>
      <c r="AO336" s="1237"/>
      <c r="AP336" s="1237"/>
      <c r="AQ336" s="1237"/>
      <c r="AR336" s="1237"/>
      <c r="AS336" s="1237"/>
      <c r="AT336" s="1237"/>
      <c r="AU336" s="1237"/>
      <c r="AV336" s="1237"/>
      <c r="AW336" s="1237"/>
      <c r="AX336" s="1237"/>
      <c r="AY336" s="1237"/>
      <c r="AZ336" s="1237"/>
      <c r="BA336" s="1237"/>
      <c r="BB336" s="1237"/>
      <c r="BC336" s="1237"/>
      <c r="BD336" s="1237"/>
      <c r="BE336" s="1237"/>
      <c r="BF336" s="1237"/>
      <c r="BG336" s="1237"/>
      <c r="BH336" s="1237"/>
      <c r="BI336" s="1237"/>
      <c r="BJ336" s="1237"/>
      <c r="BK336" s="1237"/>
      <c r="BL336" s="1237"/>
      <c r="BM336" s="1237"/>
      <c r="BN336" s="1237"/>
      <c r="BO336" s="1237"/>
      <c r="BP336" s="1237"/>
      <c r="BQ336" s="1237"/>
      <c r="BR336" s="1237"/>
      <c r="BS336" s="1237"/>
      <c r="BT336" s="1237"/>
      <c r="BU336" s="1237"/>
      <c r="BV336" s="1237"/>
      <c r="BW336" s="1237"/>
      <c r="BX336" s="1237"/>
      <c r="BY336" s="1237"/>
      <c r="BZ336" s="1237"/>
      <c r="CA336" s="1237"/>
      <c r="CB336" s="1237"/>
      <c r="CC336" s="1237"/>
      <c r="CD336" s="1237"/>
      <c r="CE336" s="1237"/>
      <c r="CF336" s="1237"/>
      <c r="CG336" s="1237"/>
      <c r="CH336" s="1237"/>
      <c r="CI336" s="1237"/>
      <c r="CJ336" s="1239">
        <f t="shared" si="38"/>
        <v>0</v>
      </c>
    </row>
    <row r="337" spans="4:88">
      <c r="D337" s="1223"/>
      <c r="E337" s="1223"/>
      <c r="F337" s="1229"/>
      <c r="G337" s="1223"/>
      <c r="H337" s="1223"/>
      <c r="I337" s="1223"/>
      <c r="J337" s="1223"/>
      <c r="K337" s="1223"/>
      <c r="L337" s="1228" t="e">
        <f t="shared" si="43"/>
        <v>#DIV/0!</v>
      </c>
      <c r="M337" s="1223"/>
      <c r="N337" s="1223"/>
      <c r="O337" s="1244"/>
      <c r="P337" s="1223"/>
      <c r="Q337" s="1223">
        <f t="shared" si="44"/>
        <v>0</v>
      </c>
      <c r="R337" s="1223"/>
      <c r="S337" s="1225">
        <f t="shared" si="40"/>
        <v>0</v>
      </c>
      <c r="T337" s="1240" t="e">
        <f t="shared" si="41"/>
        <v>#DIV/0!</v>
      </c>
      <c r="U337" s="250" t="e">
        <f t="shared" si="42"/>
        <v>#DIV/0!</v>
      </c>
      <c r="V337" s="1400"/>
      <c r="W337" s="1232"/>
      <c r="X337" s="1233"/>
      <c r="Y337" s="1233"/>
      <c r="Z337" s="1233"/>
      <c r="AA337" s="1233"/>
      <c r="AB337" s="1235"/>
      <c r="AC337" s="1233"/>
      <c r="AD337" s="1235"/>
      <c r="AE337" s="1235"/>
      <c r="AF337" s="1235"/>
      <c r="AG337" s="1233"/>
      <c r="AH337" s="1233"/>
      <c r="AI337" s="1233"/>
      <c r="AJ337" s="1233"/>
      <c r="AK337" s="1233"/>
      <c r="AL337" s="1234">
        <f t="shared" si="39"/>
        <v>0</v>
      </c>
      <c r="AM337" s="1400"/>
      <c r="AN337" s="1237"/>
      <c r="AO337" s="1237"/>
      <c r="AP337" s="1237"/>
      <c r="AQ337" s="1237"/>
      <c r="AR337" s="1237"/>
      <c r="AS337" s="1237"/>
      <c r="AT337" s="1237"/>
      <c r="AU337" s="1237"/>
      <c r="AV337" s="1237"/>
      <c r="AW337" s="1237"/>
      <c r="AX337" s="1237"/>
      <c r="AY337" s="1237"/>
      <c r="AZ337" s="1237"/>
      <c r="BA337" s="1237"/>
      <c r="BB337" s="1237"/>
      <c r="BC337" s="1237"/>
      <c r="BD337" s="1237"/>
      <c r="BE337" s="1237"/>
      <c r="BF337" s="1237"/>
      <c r="BG337" s="1237"/>
      <c r="BH337" s="1237"/>
      <c r="BI337" s="1237"/>
      <c r="BJ337" s="1237"/>
      <c r="BK337" s="1237"/>
      <c r="BL337" s="1237"/>
      <c r="BM337" s="1237"/>
      <c r="BN337" s="1237"/>
      <c r="BO337" s="1237"/>
      <c r="BP337" s="1237"/>
      <c r="BQ337" s="1237"/>
      <c r="BR337" s="1237"/>
      <c r="BS337" s="1237"/>
      <c r="BT337" s="1237"/>
      <c r="BU337" s="1237"/>
      <c r="BV337" s="1237"/>
      <c r="BW337" s="1237"/>
      <c r="BX337" s="1237"/>
      <c r="BY337" s="1237"/>
      <c r="BZ337" s="1237"/>
      <c r="CA337" s="1237"/>
      <c r="CB337" s="1237"/>
      <c r="CC337" s="1237"/>
      <c r="CD337" s="1237"/>
      <c r="CE337" s="1237"/>
      <c r="CF337" s="1237"/>
      <c r="CG337" s="1237"/>
      <c r="CH337" s="1237"/>
      <c r="CI337" s="1237"/>
      <c r="CJ337" s="1239">
        <f t="shared" si="38"/>
        <v>0</v>
      </c>
    </row>
    <row r="338" spans="4:88">
      <c r="D338" s="1223"/>
      <c r="E338" s="1223"/>
      <c r="F338" s="1229"/>
      <c r="G338" s="1223"/>
      <c r="H338" s="1223"/>
      <c r="I338" s="1223"/>
      <c r="J338" s="1223"/>
      <c r="K338" s="1223"/>
      <c r="L338" s="1228" t="e">
        <f t="shared" si="43"/>
        <v>#DIV/0!</v>
      </c>
      <c r="M338" s="1223"/>
      <c r="N338" s="1223"/>
      <c r="O338" s="1244"/>
      <c r="P338" s="1223"/>
      <c r="Q338" s="1223">
        <f t="shared" si="44"/>
        <v>0</v>
      </c>
      <c r="R338" s="1223"/>
      <c r="S338" s="1225">
        <f t="shared" si="40"/>
        <v>0</v>
      </c>
      <c r="T338" s="1240" t="e">
        <f t="shared" si="41"/>
        <v>#DIV/0!</v>
      </c>
      <c r="U338" s="250" t="e">
        <f t="shared" si="42"/>
        <v>#DIV/0!</v>
      </c>
      <c r="V338" s="1400"/>
      <c r="W338" s="1232"/>
      <c r="X338" s="1233"/>
      <c r="Y338" s="1233"/>
      <c r="Z338" s="1233"/>
      <c r="AA338" s="1233"/>
      <c r="AB338" s="1235"/>
      <c r="AC338" s="1233"/>
      <c r="AD338" s="1235"/>
      <c r="AE338" s="1235"/>
      <c r="AF338" s="1235"/>
      <c r="AG338" s="1233"/>
      <c r="AH338" s="1233"/>
      <c r="AI338" s="1233"/>
      <c r="AJ338" s="1233"/>
      <c r="AK338" s="1233"/>
      <c r="AL338" s="1234">
        <f t="shared" si="39"/>
        <v>0</v>
      </c>
      <c r="AM338" s="1400"/>
      <c r="AN338" s="1237"/>
      <c r="AO338" s="1237"/>
      <c r="AP338" s="1237"/>
      <c r="AQ338" s="1237"/>
      <c r="AR338" s="1237"/>
      <c r="AS338" s="1237"/>
      <c r="AT338" s="1237"/>
      <c r="AU338" s="1237"/>
      <c r="AV338" s="1237"/>
      <c r="AW338" s="1237"/>
      <c r="AX338" s="1237"/>
      <c r="AY338" s="1237"/>
      <c r="AZ338" s="1237"/>
      <c r="BA338" s="1237"/>
      <c r="BB338" s="1237"/>
      <c r="BC338" s="1237"/>
      <c r="BD338" s="1237"/>
      <c r="BE338" s="1237"/>
      <c r="BF338" s="1237"/>
      <c r="BG338" s="1237"/>
      <c r="BH338" s="1237"/>
      <c r="BI338" s="1237"/>
      <c r="BJ338" s="1237"/>
      <c r="BK338" s="1237"/>
      <c r="BL338" s="1237"/>
      <c r="BM338" s="1237"/>
      <c r="BN338" s="1237"/>
      <c r="BO338" s="1237"/>
      <c r="BP338" s="1237"/>
      <c r="BQ338" s="1237"/>
      <c r="BR338" s="1237"/>
      <c r="BS338" s="1237"/>
      <c r="BT338" s="1237"/>
      <c r="BU338" s="1237"/>
      <c r="BV338" s="1237"/>
      <c r="BW338" s="1237"/>
      <c r="BX338" s="1237"/>
      <c r="BY338" s="1237"/>
      <c r="BZ338" s="1237"/>
      <c r="CA338" s="1237"/>
      <c r="CB338" s="1237"/>
      <c r="CC338" s="1237"/>
      <c r="CD338" s="1237"/>
      <c r="CE338" s="1237"/>
      <c r="CF338" s="1237"/>
      <c r="CG338" s="1237"/>
      <c r="CH338" s="1237"/>
      <c r="CI338" s="1237"/>
      <c r="CJ338" s="1239">
        <f t="shared" si="38"/>
        <v>0</v>
      </c>
    </row>
    <row r="339" spans="4:88">
      <c r="D339" s="1223"/>
      <c r="E339" s="1223"/>
      <c r="F339" s="1229"/>
      <c r="G339" s="1223"/>
      <c r="H339" s="1223"/>
      <c r="I339" s="1223"/>
      <c r="J339" s="1223"/>
      <c r="K339" s="1223"/>
      <c r="L339" s="1228" t="e">
        <f t="shared" si="43"/>
        <v>#DIV/0!</v>
      </c>
      <c r="M339" s="1223"/>
      <c r="N339" s="1223"/>
      <c r="O339" s="1244"/>
      <c r="P339" s="1223"/>
      <c r="Q339" s="1223">
        <f t="shared" si="44"/>
        <v>0</v>
      </c>
      <c r="R339" s="1223"/>
      <c r="S339" s="1225">
        <f t="shared" si="40"/>
        <v>0</v>
      </c>
      <c r="T339" s="1240" t="e">
        <f t="shared" si="41"/>
        <v>#DIV/0!</v>
      </c>
      <c r="U339" s="250" t="e">
        <f t="shared" si="42"/>
        <v>#DIV/0!</v>
      </c>
      <c r="V339" s="1400"/>
      <c r="W339" s="1232"/>
      <c r="X339" s="1233"/>
      <c r="Y339" s="1233"/>
      <c r="Z339" s="1233"/>
      <c r="AA339" s="1233"/>
      <c r="AB339" s="1235"/>
      <c r="AC339" s="1233"/>
      <c r="AD339" s="1235"/>
      <c r="AE339" s="1235"/>
      <c r="AF339" s="1235"/>
      <c r="AG339" s="1233"/>
      <c r="AH339" s="1233"/>
      <c r="AI339" s="1233"/>
      <c r="AJ339" s="1233"/>
      <c r="AK339" s="1233"/>
      <c r="AL339" s="1234">
        <f t="shared" si="39"/>
        <v>0</v>
      </c>
      <c r="AM339" s="1400"/>
      <c r="AN339" s="1237"/>
      <c r="AO339" s="1237"/>
      <c r="AP339" s="1237"/>
      <c r="AQ339" s="1237"/>
      <c r="AR339" s="1237"/>
      <c r="AS339" s="1237"/>
      <c r="AT339" s="1237"/>
      <c r="AU339" s="1237"/>
      <c r="AV339" s="1237"/>
      <c r="AW339" s="1237"/>
      <c r="AX339" s="1237"/>
      <c r="AY339" s="1237"/>
      <c r="AZ339" s="1237"/>
      <c r="BA339" s="1237"/>
      <c r="BB339" s="1237"/>
      <c r="BC339" s="1237"/>
      <c r="BD339" s="1237"/>
      <c r="BE339" s="1237"/>
      <c r="BF339" s="1237"/>
      <c r="BG339" s="1237"/>
      <c r="BH339" s="1237"/>
      <c r="BI339" s="1237"/>
      <c r="BJ339" s="1237"/>
      <c r="BK339" s="1237"/>
      <c r="BL339" s="1237"/>
      <c r="BM339" s="1237"/>
      <c r="BN339" s="1237"/>
      <c r="BO339" s="1237"/>
      <c r="BP339" s="1237"/>
      <c r="BQ339" s="1237"/>
      <c r="BR339" s="1237"/>
      <c r="BS339" s="1237"/>
      <c r="BT339" s="1237"/>
      <c r="BU339" s="1237"/>
      <c r="BV339" s="1237"/>
      <c r="BW339" s="1237"/>
      <c r="BX339" s="1237"/>
      <c r="BY339" s="1237"/>
      <c r="BZ339" s="1237"/>
      <c r="CA339" s="1237"/>
      <c r="CB339" s="1237"/>
      <c r="CC339" s="1237"/>
      <c r="CD339" s="1237"/>
      <c r="CE339" s="1237"/>
      <c r="CF339" s="1237"/>
      <c r="CG339" s="1237"/>
      <c r="CH339" s="1237"/>
      <c r="CI339" s="1237"/>
      <c r="CJ339" s="1239">
        <f t="shared" si="38"/>
        <v>0</v>
      </c>
    </row>
    <row r="340" spans="4:88">
      <c r="D340" s="1223"/>
      <c r="E340" s="1223"/>
      <c r="F340" s="1229"/>
      <c r="G340" s="1223"/>
      <c r="H340" s="1223"/>
      <c r="I340" s="1223"/>
      <c r="J340" s="1223"/>
      <c r="K340" s="1223"/>
      <c r="L340" s="1228" t="e">
        <f t="shared" si="43"/>
        <v>#DIV/0!</v>
      </c>
      <c r="M340" s="1223"/>
      <c r="N340" s="1223"/>
      <c r="O340" s="1244"/>
      <c r="P340" s="1223"/>
      <c r="Q340" s="1223">
        <f t="shared" si="44"/>
        <v>0</v>
      </c>
      <c r="R340" s="1223"/>
      <c r="S340" s="1225">
        <f t="shared" si="40"/>
        <v>0</v>
      </c>
      <c r="T340" s="1240" t="e">
        <f t="shared" si="41"/>
        <v>#DIV/0!</v>
      </c>
      <c r="U340" s="250" t="e">
        <f t="shared" si="42"/>
        <v>#DIV/0!</v>
      </c>
      <c r="V340" s="1400"/>
      <c r="W340" s="1232"/>
      <c r="X340" s="1233"/>
      <c r="Y340" s="1233"/>
      <c r="Z340" s="1233"/>
      <c r="AA340" s="1233"/>
      <c r="AB340" s="1235"/>
      <c r="AC340" s="1233"/>
      <c r="AD340" s="1235"/>
      <c r="AE340" s="1235"/>
      <c r="AF340" s="1235"/>
      <c r="AG340" s="1233"/>
      <c r="AH340" s="1233"/>
      <c r="AI340" s="1233"/>
      <c r="AJ340" s="1233"/>
      <c r="AK340" s="1233"/>
      <c r="AL340" s="1234">
        <f t="shared" si="39"/>
        <v>0</v>
      </c>
      <c r="AM340" s="1400"/>
      <c r="AN340" s="1237"/>
      <c r="AO340" s="1237"/>
      <c r="AP340" s="1237"/>
      <c r="AQ340" s="1237"/>
      <c r="AR340" s="1237"/>
      <c r="AS340" s="1237"/>
      <c r="AT340" s="1237"/>
      <c r="AU340" s="1237"/>
      <c r="AV340" s="1237"/>
      <c r="AW340" s="1237"/>
      <c r="AX340" s="1237"/>
      <c r="AY340" s="1237"/>
      <c r="AZ340" s="1237"/>
      <c r="BA340" s="1237"/>
      <c r="BB340" s="1237"/>
      <c r="BC340" s="1237"/>
      <c r="BD340" s="1237"/>
      <c r="BE340" s="1237"/>
      <c r="BF340" s="1237"/>
      <c r="BG340" s="1237"/>
      <c r="BH340" s="1237"/>
      <c r="BI340" s="1237"/>
      <c r="BJ340" s="1237"/>
      <c r="BK340" s="1237"/>
      <c r="BL340" s="1237"/>
      <c r="BM340" s="1237"/>
      <c r="BN340" s="1237"/>
      <c r="BO340" s="1237"/>
      <c r="BP340" s="1237"/>
      <c r="BQ340" s="1237"/>
      <c r="BR340" s="1237"/>
      <c r="BS340" s="1237"/>
      <c r="BT340" s="1237"/>
      <c r="BU340" s="1237"/>
      <c r="BV340" s="1237"/>
      <c r="BW340" s="1237"/>
      <c r="BX340" s="1237"/>
      <c r="BY340" s="1237"/>
      <c r="BZ340" s="1237"/>
      <c r="CA340" s="1237"/>
      <c r="CB340" s="1237"/>
      <c r="CC340" s="1237"/>
      <c r="CD340" s="1237"/>
      <c r="CE340" s="1237"/>
      <c r="CF340" s="1237"/>
      <c r="CG340" s="1237"/>
      <c r="CH340" s="1237"/>
      <c r="CI340" s="1237"/>
      <c r="CJ340" s="1239">
        <f t="shared" si="38"/>
        <v>0</v>
      </c>
    </row>
    <row r="341" spans="4:88">
      <c r="D341" s="1223"/>
      <c r="E341" s="1223"/>
      <c r="F341" s="1229"/>
      <c r="G341" s="1223"/>
      <c r="H341" s="1223"/>
      <c r="I341" s="1223"/>
      <c r="J341" s="1223"/>
      <c r="K341" s="1223"/>
      <c r="L341" s="1228" t="e">
        <f t="shared" si="43"/>
        <v>#DIV/0!</v>
      </c>
      <c r="M341" s="1223"/>
      <c r="N341" s="1223"/>
      <c r="O341" s="1244"/>
      <c r="P341" s="1223"/>
      <c r="Q341" s="1223">
        <f t="shared" si="44"/>
        <v>0</v>
      </c>
      <c r="R341" s="1223"/>
      <c r="S341" s="1225">
        <f t="shared" si="40"/>
        <v>0</v>
      </c>
      <c r="T341" s="1240" t="e">
        <f t="shared" si="41"/>
        <v>#DIV/0!</v>
      </c>
      <c r="U341" s="250" t="e">
        <f t="shared" si="42"/>
        <v>#DIV/0!</v>
      </c>
      <c r="V341" s="1400"/>
      <c r="W341" s="1232"/>
      <c r="X341" s="1233"/>
      <c r="Y341" s="1233"/>
      <c r="Z341" s="1233"/>
      <c r="AA341" s="1233"/>
      <c r="AB341" s="1235"/>
      <c r="AC341" s="1233"/>
      <c r="AD341" s="1235"/>
      <c r="AE341" s="1235"/>
      <c r="AF341" s="1235"/>
      <c r="AG341" s="1233"/>
      <c r="AH341" s="1233"/>
      <c r="AI341" s="1233"/>
      <c r="AJ341" s="1233"/>
      <c r="AK341" s="1233"/>
      <c r="AL341" s="1234">
        <f t="shared" si="39"/>
        <v>0</v>
      </c>
      <c r="AM341" s="1400"/>
      <c r="AN341" s="1237"/>
      <c r="AO341" s="1237"/>
      <c r="AP341" s="1237"/>
      <c r="AQ341" s="1237"/>
      <c r="AR341" s="1237"/>
      <c r="AS341" s="1237"/>
      <c r="AT341" s="1237"/>
      <c r="AU341" s="1237"/>
      <c r="AV341" s="1237"/>
      <c r="AW341" s="1237"/>
      <c r="AX341" s="1237"/>
      <c r="AY341" s="1237"/>
      <c r="AZ341" s="1237"/>
      <c r="BA341" s="1237"/>
      <c r="BB341" s="1237"/>
      <c r="BC341" s="1237"/>
      <c r="BD341" s="1237"/>
      <c r="BE341" s="1237"/>
      <c r="BF341" s="1237"/>
      <c r="BG341" s="1237"/>
      <c r="BH341" s="1237"/>
      <c r="BI341" s="1237"/>
      <c r="BJ341" s="1237"/>
      <c r="BK341" s="1237"/>
      <c r="BL341" s="1237"/>
      <c r="BM341" s="1237"/>
      <c r="BN341" s="1237"/>
      <c r="BO341" s="1237"/>
      <c r="BP341" s="1237"/>
      <c r="BQ341" s="1237"/>
      <c r="BR341" s="1237"/>
      <c r="BS341" s="1237"/>
      <c r="BT341" s="1237"/>
      <c r="BU341" s="1237"/>
      <c r="BV341" s="1237"/>
      <c r="BW341" s="1237"/>
      <c r="BX341" s="1237"/>
      <c r="BY341" s="1237"/>
      <c r="BZ341" s="1237"/>
      <c r="CA341" s="1237"/>
      <c r="CB341" s="1237"/>
      <c r="CC341" s="1237"/>
      <c r="CD341" s="1237"/>
      <c r="CE341" s="1237"/>
      <c r="CF341" s="1237"/>
      <c r="CG341" s="1237"/>
      <c r="CH341" s="1237"/>
      <c r="CI341" s="1237"/>
      <c r="CJ341" s="1239">
        <f t="shared" si="38"/>
        <v>0</v>
      </c>
    </row>
    <row r="342" spans="4:88">
      <c r="D342" s="1223"/>
      <c r="E342" s="1223"/>
      <c r="F342" s="1229"/>
      <c r="G342" s="1223"/>
      <c r="H342" s="1223"/>
      <c r="I342" s="1223"/>
      <c r="J342" s="1223"/>
      <c r="K342" s="1223"/>
      <c r="L342" s="1228" t="e">
        <f t="shared" si="43"/>
        <v>#DIV/0!</v>
      </c>
      <c r="M342" s="1223"/>
      <c r="N342" s="1223"/>
      <c r="O342" s="1244"/>
      <c r="P342" s="1223"/>
      <c r="Q342" s="1223">
        <f t="shared" si="44"/>
        <v>0</v>
      </c>
      <c r="R342" s="1223"/>
      <c r="S342" s="1225">
        <f t="shared" si="40"/>
        <v>0</v>
      </c>
      <c r="T342" s="1240" t="e">
        <f t="shared" si="41"/>
        <v>#DIV/0!</v>
      </c>
      <c r="U342" s="250" t="e">
        <f t="shared" si="42"/>
        <v>#DIV/0!</v>
      </c>
      <c r="V342" s="1400"/>
      <c r="W342" s="1232"/>
      <c r="X342" s="1233"/>
      <c r="Y342" s="1233"/>
      <c r="Z342" s="1233"/>
      <c r="AA342" s="1233"/>
      <c r="AB342" s="1235"/>
      <c r="AC342" s="1233"/>
      <c r="AD342" s="1235"/>
      <c r="AE342" s="1235"/>
      <c r="AF342" s="1235"/>
      <c r="AG342" s="1233"/>
      <c r="AH342" s="1233"/>
      <c r="AI342" s="1233"/>
      <c r="AJ342" s="1233"/>
      <c r="AK342" s="1233"/>
      <c r="AL342" s="1234">
        <f t="shared" si="39"/>
        <v>0</v>
      </c>
      <c r="AM342" s="1400"/>
      <c r="AN342" s="1237"/>
      <c r="AO342" s="1237"/>
      <c r="AP342" s="1237"/>
      <c r="AQ342" s="1237"/>
      <c r="AR342" s="1237"/>
      <c r="AS342" s="1237"/>
      <c r="AT342" s="1237"/>
      <c r="AU342" s="1237"/>
      <c r="AV342" s="1237"/>
      <c r="AW342" s="1237"/>
      <c r="AX342" s="1237"/>
      <c r="AY342" s="1237"/>
      <c r="AZ342" s="1237"/>
      <c r="BA342" s="1237"/>
      <c r="BB342" s="1237"/>
      <c r="BC342" s="1237"/>
      <c r="BD342" s="1237"/>
      <c r="BE342" s="1237"/>
      <c r="BF342" s="1237"/>
      <c r="BG342" s="1237"/>
      <c r="BH342" s="1237"/>
      <c r="BI342" s="1237"/>
      <c r="BJ342" s="1237"/>
      <c r="BK342" s="1237"/>
      <c r="BL342" s="1237"/>
      <c r="BM342" s="1237"/>
      <c r="BN342" s="1237"/>
      <c r="BO342" s="1237"/>
      <c r="BP342" s="1237"/>
      <c r="BQ342" s="1237"/>
      <c r="BR342" s="1237"/>
      <c r="BS342" s="1237"/>
      <c r="BT342" s="1237"/>
      <c r="BU342" s="1237"/>
      <c r="BV342" s="1237"/>
      <c r="BW342" s="1237"/>
      <c r="BX342" s="1237"/>
      <c r="BY342" s="1237"/>
      <c r="BZ342" s="1237"/>
      <c r="CA342" s="1237"/>
      <c r="CB342" s="1237"/>
      <c r="CC342" s="1237"/>
      <c r="CD342" s="1237"/>
      <c r="CE342" s="1237"/>
      <c r="CF342" s="1237"/>
      <c r="CG342" s="1237"/>
      <c r="CH342" s="1237"/>
      <c r="CI342" s="1237"/>
      <c r="CJ342" s="1239">
        <f t="shared" si="38"/>
        <v>0</v>
      </c>
    </row>
    <row r="343" spans="4:88">
      <c r="D343" s="1223"/>
      <c r="E343" s="1223"/>
      <c r="F343" s="1229"/>
      <c r="G343" s="1223"/>
      <c r="H343" s="1223"/>
      <c r="I343" s="1223"/>
      <c r="J343" s="1223"/>
      <c r="K343" s="1223"/>
      <c r="L343" s="1228" t="e">
        <f t="shared" si="43"/>
        <v>#DIV/0!</v>
      </c>
      <c r="M343" s="1223"/>
      <c r="N343" s="1223"/>
      <c r="O343" s="1244"/>
      <c r="P343" s="1223"/>
      <c r="Q343" s="1223">
        <f t="shared" si="44"/>
        <v>0</v>
      </c>
      <c r="R343" s="1223"/>
      <c r="S343" s="1225">
        <f t="shared" si="40"/>
        <v>0</v>
      </c>
      <c r="T343" s="1240" t="e">
        <f t="shared" si="41"/>
        <v>#DIV/0!</v>
      </c>
      <c r="U343" s="250" t="e">
        <f t="shared" si="42"/>
        <v>#DIV/0!</v>
      </c>
      <c r="V343" s="1400"/>
      <c r="W343" s="1232"/>
      <c r="X343" s="1233"/>
      <c r="Y343" s="1233"/>
      <c r="Z343" s="1233"/>
      <c r="AA343" s="1233"/>
      <c r="AB343" s="1235"/>
      <c r="AC343" s="1233"/>
      <c r="AD343" s="1235"/>
      <c r="AE343" s="1235"/>
      <c r="AF343" s="1235"/>
      <c r="AG343" s="1233"/>
      <c r="AH343" s="1233"/>
      <c r="AI343" s="1233"/>
      <c r="AJ343" s="1233"/>
      <c r="AK343" s="1233"/>
      <c r="AL343" s="1234">
        <f t="shared" si="39"/>
        <v>0</v>
      </c>
      <c r="AM343" s="1400"/>
      <c r="AN343" s="1237"/>
      <c r="AO343" s="1237"/>
      <c r="AP343" s="1237"/>
      <c r="AQ343" s="1237"/>
      <c r="AR343" s="1237"/>
      <c r="AS343" s="1237"/>
      <c r="AT343" s="1237"/>
      <c r="AU343" s="1237"/>
      <c r="AV343" s="1237"/>
      <c r="AW343" s="1237"/>
      <c r="AX343" s="1237"/>
      <c r="AY343" s="1237"/>
      <c r="AZ343" s="1237"/>
      <c r="BA343" s="1237"/>
      <c r="BB343" s="1237"/>
      <c r="BC343" s="1237"/>
      <c r="BD343" s="1237"/>
      <c r="BE343" s="1237"/>
      <c r="BF343" s="1237"/>
      <c r="BG343" s="1237"/>
      <c r="BH343" s="1237"/>
      <c r="BI343" s="1237"/>
      <c r="BJ343" s="1237"/>
      <c r="BK343" s="1237"/>
      <c r="BL343" s="1237"/>
      <c r="BM343" s="1237"/>
      <c r="BN343" s="1237"/>
      <c r="BO343" s="1237"/>
      <c r="BP343" s="1237"/>
      <c r="BQ343" s="1237"/>
      <c r="BR343" s="1237"/>
      <c r="BS343" s="1237"/>
      <c r="BT343" s="1237"/>
      <c r="BU343" s="1237"/>
      <c r="BV343" s="1237"/>
      <c r="BW343" s="1237"/>
      <c r="BX343" s="1237"/>
      <c r="BY343" s="1237"/>
      <c r="BZ343" s="1237"/>
      <c r="CA343" s="1237"/>
      <c r="CB343" s="1237"/>
      <c r="CC343" s="1237"/>
      <c r="CD343" s="1237"/>
      <c r="CE343" s="1237"/>
      <c r="CF343" s="1237"/>
      <c r="CG343" s="1237"/>
      <c r="CH343" s="1237"/>
      <c r="CI343" s="1237"/>
      <c r="CJ343" s="1239">
        <f t="shared" si="38"/>
        <v>0</v>
      </c>
    </row>
    <row r="344" spans="4:88">
      <c r="D344" s="1223"/>
      <c r="E344" s="1223"/>
      <c r="F344" s="1229"/>
      <c r="G344" s="1223"/>
      <c r="H344" s="1223"/>
      <c r="I344" s="1223"/>
      <c r="J344" s="1223"/>
      <c r="K344" s="1223"/>
      <c r="L344" s="1228" t="e">
        <f t="shared" si="43"/>
        <v>#DIV/0!</v>
      </c>
      <c r="M344" s="1223"/>
      <c r="N344" s="1223"/>
      <c r="O344" s="1244"/>
      <c r="P344" s="1223"/>
      <c r="Q344" s="1223">
        <f t="shared" si="44"/>
        <v>0</v>
      </c>
      <c r="R344" s="1223"/>
      <c r="S344" s="1225">
        <f t="shared" si="40"/>
        <v>0</v>
      </c>
      <c r="T344" s="1240" t="e">
        <f t="shared" si="41"/>
        <v>#DIV/0!</v>
      </c>
      <c r="U344" s="250" t="e">
        <f t="shared" si="42"/>
        <v>#DIV/0!</v>
      </c>
      <c r="V344" s="1400"/>
      <c r="W344" s="1232"/>
      <c r="X344" s="1233"/>
      <c r="Y344" s="1233"/>
      <c r="Z344" s="1233"/>
      <c r="AA344" s="1233"/>
      <c r="AB344" s="1235"/>
      <c r="AC344" s="1233"/>
      <c r="AD344" s="1235"/>
      <c r="AE344" s="1235"/>
      <c r="AF344" s="1235"/>
      <c r="AG344" s="1233"/>
      <c r="AH344" s="1233"/>
      <c r="AI344" s="1233"/>
      <c r="AJ344" s="1233"/>
      <c r="AK344" s="1233"/>
      <c r="AL344" s="1234">
        <f t="shared" si="39"/>
        <v>0</v>
      </c>
      <c r="AM344" s="1400"/>
      <c r="AN344" s="1237"/>
      <c r="AO344" s="1237"/>
      <c r="AP344" s="1237"/>
      <c r="AQ344" s="1237"/>
      <c r="AR344" s="1237"/>
      <c r="AS344" s="1237"/>
      <c r="AT344" s="1237"/>
      <c r="AU344" s="1237"/>
      <c r="AV344" s="1237"/>
      <c r="AW344" s="1237"/>
      <c r="AX344" s="1237"/>
      <c r="AY344" s="1237"/>
      <c r="AZ344" s="1237"/>
      <c r="BA344" s="1237"/>
      <c r="BB344" s="1237"/>
      <c r="BC344" s="1237"/>
      <c r="BD344" s="1237"/>
      <c r="BE344" s="1237"/>
      <c r="BF344" s="1237"/>
      <c r="BG344" s="1237"/>
      <c r="BH344" s="1237"/>
      <c r="BI344" s="1237"/>
      <c r="BJ344" s="1237"/>
      <c r="BK344" s="1237"/>
      <c r="BL344" s="1237"/>
      <c r="BM344" s="1237"/>
      <c r="BN344" s="1237"/>
      <c r="BO344" s="1237"/>
      <c r="BP344" s="1237"/>
      <c r="BQ344" s="1237"/>
      <c r="BR344" s="1237"/>
      <c r="BS344" s="1237"/>
      <c r="BT344" s="1237"/>
      <c r="BU344" s="1237"/>
      <c r="BV344" s="1237"/>
      <c r="BW344" s="1237"/>
      <c r="BX344" s="1237"/>
      <c r="BY344" s="1237"/>
      <c r="BZ344" s="1237"/>
      <c r="CA344" s="1237"/>
      <c r="CB344" s="1237"/>
      <c r="CC344" s="1237"/>
      <c r="CD344" s="1237"/>
      <c r="CE344" s="1237"/>
      <c r="CF344" s="1237"/>
      <c r="CG344" s="1237"/>
      <c r="CH344" s="1237"/>
      <c r="CI344" s="1237"/>
      <c r="CJ344" s="1239">
        <f t="shared" si="38"/>
        <v>0</v>
      </c>
    </row>
    <row r="345" spans="4:88">
      <c r="D345" s="1223"/>
      <c r="E345" s="1223"/>
      <c r="F345" s="1229"/>
      <c r="G345" s="1223"/>
      <c r="H345" s="1223"/>
      <c r="I345" s="1223"/>
      <c r="J345" s="1223"/>
      <c r="K345" s="1223"/>
      <c r="L345" s="1228" t="e">
        <f t="shared" si="43"/>
        <v>#DIV/0!</v>
      </c>
      <c r="M345" s="1223"/>
      <c r="N345" s="1223"/>
      <c r="O345" s="1244"/>
      <c r="P345" s="1223"/>
      <c r="Q345" s="1223">
        <f t="shared" si="44"/>
        <v>0</v>
      </c>
      <c r="R345" s="1223"/>
      <c r="S345" s="1225">
        <f t="shared" si="40"/>
        <v>0</v>
      </c>
      <c r="T345" s="1240" t="e">
        <f t="shared" si="41"/>
        <v>#DIV/0!</v>
      </c>
      <c r="U345" s="250" t="e">
        <f t="shared" si="42"/>
        <v>#DIV/0!</v>
      </c>
      <c r="V345" s="1400"/>
      <c r="W345" s="1232"/>
      <c r="X345" s="1233"/>
      <c r="Y345" s="1233"/>
      <c r="Z345" s="1233"/>
      <c r="AA345" s="1233"/>
      <c r="AB345" s="1235"/>
      <c r="AC345" s="1233"/>
      <c r="AD345" s="1235"/>
      <c r="AE345" s="1235"/>
      <c r="AF345" s="1235"/>
      <c r="AG345" s="1233"/>
      <c r="AH345" s="1233"/>
      <c r="AI345" s="1233"/>
      <c r="AJ345" s="1233"/>
      <c r="AK345" s="1233"/>
      <c r="AL345" s="1234">
        <f t="shared" si="39"/>
        <v>0</v>
      </c>
      <c r="AM345" s="1400"/>
      <c r="AN345" s="1237"/>
      <c r="AO345" s="1237"/>
      <c r="AP345" s="1237"/>
      <c r="AQ345" s="1237"/>
      <c r="AR345" s="1237"/>
      <c r="AS345" s="1237"/>
      <c r="AT345" s="1237"/>
      <c r="AU345" s="1237"/>
      <c r="AV345" s="1237"/>
      <c r="AW345" s="1237"/>
      <c r="AX345" s="1237"/>
      <c r="AY345" s="1237"/>
      <c r="AZ345" s="1237"/>
      <c r="BA345" s="1237"/>
      <c r="BB345" s="1237"/>
      <c r="BC345" s="1237"/>
      <c r="BD345" s="1237"/>
      <c r="BE345" s="1237"/>
      <c r="BF345" s="1237"/>
      <c r="BG345" s="1237"/>
      <c r="BH345" s="1237"/>
      <c r="BI345" s="1237"/>
      <c r="BJ345" s="1237"/>
      <c r="BK345" s="1237"/>
      <c r="BL345" s="1237"/>
      <c r="BM345" s="1237"/>
      <c r="BN345" s="1237"/>
      <c r="BO345" s="1237"/>
      <c r="BP345" s="1237"/>
      <c r="BQ345" s="1237"/>
      <c r="BR345" s="1237"/>
      <c r="BS345" s="1237"/>
      <c r="BT345" s="1237"/>
      <c r="BU345" s="1237"/>
      <c r="BV345" s="1237"/>
      <c r="BW345" s="1237"/>
      <c r="BX345" s="1237"/>
      <c r="BY345" s="1237"/>
      <c r="BZ345" s="1237"/>
      <c r="CA345" s="1237"/>
      <c r="CB345" s="1237"/>
      <c r="CC345" s="1237"/>
      <c r="CD345" s="1237"/>
      <c r="CE345" s="1237"/>
      <c r="CF345" s="1237"/>
      <c r="CG345" s="1237"/>
      <c r="CH345" s="1237"/>
      <c r="CI345" s="1237"/>
      <c r="CJ345" s="1239">
        <f t="shared" si="38"/>
        <v>0</v>
      </c>
    </row>
    <row r="346" spans="4:88">
      <c r="D346" s="1223"/>
      <c r="E346" s="1223"/>
      <c r="F346" s="1229"/>
      <c r="G346" s="1223"/>
      <c r="H346" s="1223"/>
      <c r="I346" s="1223"/>
      <c r="J346" s="1223"/>
      <c r="K346" s="1223"/>
      <c r="L346" s="1228" t="e">
        <f t="shared" si="43"/>
        <v>#DIV/0!</v>
      </c>
      <c r="M346" s="1223"/>
      <c r="N346" s="1223"/>
      <c r="O346" s="1244"/>
      <c r="P346" s="1223"/>
      <c r="Q346" s="1223">
        <f t="shared" si="44"/>
        <v>0</v>
      </c>
      <c r="R346" s="1223"/>
      <c r="S346" s="1225">
        <f t="shared" si="40"/>
        <v>0</v>
      </c>
      <c r="T346" s="1240" t="e">
        <f t="shared" si="41"/>
        <v>#DIV/0!</v>
      </c>
      <c r="U346" s="250" t="e">
        <f t="shared" si="42"/>
        <v>#DIV/0!</v>
      </c>
      <c r="V346" s="1400"/>
      <c r="W346" s="1232"/>
      <c r="X346" s="1233"/>
      <c r="Y346" s="1233"/>
      <c r="Z346" s="1233"/>
      <c r="AA346" s="1233"/>
      <c r="AB346" s="1235"/>
      <c r="AC346" s="1233"/>
      <c r="AD346" s="1235"/>
      <c r="AE346" s="1235"/>
      <c r="AF346" s="1235"/>
      <c r="AG346" s="1233"/>
      <c r="AH346" s="1233"/>
      <c r="AI346" s="1233"/>
      <c r="AJ346" s="1233"/>
      <c r="AK346" s="1233"/>
      <c r="AL346" s="1234">
        <f t="shared" si="39"/>
        <v>0</v>
      </c>
      <c r="AM346" s="1400"/>
      <c r="AN346" s="1237"/>
      <c r="AO346" s="1237"/>
      <c r="AP346" s="1237"/>
      <c r="AQ346" s="1237"/>
      <c r="AR346" s="1237"/>
      <c r="AS346" s="1237"/>
      <c r="AT346" s="1237"/>
      <c r="AU346" s="1237"/>
      <c r="AV346" s="1237"/>
      <c r="AW346" s="1237"/>
      <c r="AX346" s="1237"/>
      <c r="AY346" s="1237"/>
      <c r="AZ346" s="1237"/>
      <c r="BA346" s="1237"/>
      <c r="BB346" s="1237"/>
      <c r="BC346" s="1237"/>
      <c r="BD346" s="1237"/>
      <c r="BE346" s="1237"/>
      <c r="BF346" s="1237"/>
      <c r="BG346" s="1237"/>
      <c r="BH346" s="1237"/>
      <c r="BI346" s="1237"/>
      <c r="BJ346" s="1237"/>
      <c r="BK346" s="1237"/>
      <c r="BL346" s="1237"/>
      <c r="BM346" s="1237"/>
      <c r="BN346" s="1237"/>
      <c r="BO346" s="1237"/>
      <c r="BP346" s="1237"/>
      <c r="BQ346" s="1237"/>
      <c r="BR346" s="1237"/>
      <c r="BS346" s="1237"/>
      <c r="BT346" s="1237"/>
      <c r="BU346" s="1237"/>
      <c r="BV346" s="1237"/>
      <c r="BW346" s="1237"/>
      <c r="BX346" s="1237"/>
      <c r="BY346" s="1237"/>
      <c r="BZ346" s="1237"/>
      <c r="CA346" s="1237"/>
      <c r="CB346" s="1237"/>
      <c r="CC346" s="1237"/>
      <c r="CD346" s="1237"/>
      <c r="CE346" s="1237"/>
      <c r="CF346" s="1237"/>
      <c r="CG346" s="1237"/>
      <c r="CH346" s="1237"/>
      <c r="CI346" s="1237"/>
      <c r="CJ346" s="1239">
        <f t="shared" si="38"/>
        <v>0</v>
      </c>
    </row>
    <row r="347" spans="4:88">
      <c r="D347" s="1223"/>
      <c r="E347" s="1223"/>
      <c r="F347" s="1229"/>
      <c r="G347" s="1223"/>
      <c r="H347" s="1223"/>
      <c r="I347" s="1223"/>
      <c r="J347" s="1223"/>
      <c r="K347" s="1223"/>
      <c r="L347" s="1228" t="e">
        <f t="shared" si="43"/>
        <v>#DIV/0!</v>
      </c>
      <c r="M347" s="1223"/>
      <c r="N347" s="1223"/>
      <c r="O347" s="1244"/>
      <c r="P347" s="1223"/>
      <c r="Q347" s="1223">
        <f t="shared" si="44"/>
        <v>0</v>
      </c>
      <c r="R347" s="1223"/>
      <c r="S347" s="1225">
        <f t="shared" si="40"/>
        <v>0</v>
      </c>
      <c r="T347" s="1240" t="e">
        <f t="shared" si="41"/>
        <v>#DIV/0!</v>
      </c>
      <c r="U347" s="250" t="e">
        <f t="shared" si="42"/>
        <v>#DIV/0!</v>
      </c>
      <c r="V347" s="1400"/>
      <c r="W347" s="1232"/>
      <c r="X347" s="1233"/>
      <c r="Y347" s="1233"/>
      <c r="Z347" s="1233"/>
      <c r="AA347" s="1233"/>
      <c r="AB347" s="1235"/>
      <c r="AC347" s="1233"/>
      <c r="AD347" s="1235"/>
      <c r="AE347" s="1235"/>
      <c r="AF347" s="1235"/>
      <c r="AG347" s="1233"/>
      <c r="AH347" s="1233"/>
      <c r="AI347" s="1233"/>
      <c r="AJ347" s="1233"/>
      <c r="AK347" s="1233"/>
      <c r="AL347" s="1234">
        <f t="shared" si="39"/>
        <v>0</v>
      </c>
      <c r="AM347" s="1400"/>
      <c r="AN347" s="1237"/>
      <c r="AO347" s="1237"/>
      <c r="AP347" s="1237"/>
      <c r="AQ347" s="1237"/>
      <c r="AR347" s="1237"/>
      <c r="AS347" s="1237"/>
      <c r="AT347" s="1237"/>
      <c r="AU347" s="1237"/>
      <c r="AV347" s="1237"/>
      <c r="AW347" s="1237"/>
      <c r="AX347" s="1237"/>
      <c r="AY347" s="1237"/>
      <c r="AZ347" s="1237"/>
      <c r="BA347" s="1237"/>
      <c r="BB347" s="1237"/>
      <c r="BC347" s="1237"/>
      <c r="BD347" s="1237"/>
      <c r="BE347" s="1237"/>
      <c r="BF347" s="1237"/>
      <c r="BG347" s="1237"/>
      <c r="BH347" s="1237"/>
      <c r="BI347" s="1237"/>
      <c r="BJ347" s="1237"/>
      <c r="BK347" s="1237"/>
      <c r="BL347" s="1237"/>
      <c r="BM347" s="1237"/>
      <c r="BN347" s="1237"/>
      <c r="BO347" s="1237"/>
      <c r="BP347" s="1237"/>
      <c r="BQ347" s="1237"/>
      <c r="BR347" s="1237"/>
      <c r="BS347" s="1237"/>
      <c r="BT347" s="1237"/>
      <c r="BU347" s="1237"/>
      <c r="BV347" s="1237"/>
      <c r="BW347" s="1237"/>
      <c r="BX347" s="1237"/>
      <c r="BY347" s="1237"/>
      <c r="BZ347" s="1237"/>
      <c r="CA347" s="1237"/>
      <c r="CB347" s="1237"/>
      <c r="CC347" s="1237"/>
      <c r="CD347" s="1237"/>
      <c r="CE347" s="1237"/>
      <c r="CF347" s="1237"/>
      <c r="CG347" s="1237"/>
      <c r="CH347" s="1237"/>
      <c r="CI347" s="1237"/>
      <c r="CJ347" s="1239">
        <f t="shared" si="38"/>
        <v>0</v>
      </c>
    </row>
    <row r="348" spans="4:88">
      <c r="D348" s="1223"/>
      <c r="E348" s="1223"/>
      <c r="F348" s="1229"/>
      <c r="G348" s="1223"/>
      <c r="H348" s="1223"/>
      <c r="I348" s="1223"/>
      <c r="J348" s="1223"/>
      <c r="K348" s="1223"/>
      <c r="L348" s="1228" t="e">
        <f t="shared" si="43"/>
        <v>#DIV/0!</v>
      </c>
      <c r="M348" s="1223"/>
      <c r="N348" s="1223"/>
      <c r="O348" s="1244"/>
      <c r="P348" s="1223"/>
      <c r="Q348" s="1223">
        <f t="shared" si="44"/>
        <v>0</v>
      </c>
      <c r="R348" s="1223"/>
      <c r="S348" s="1225">
        <f t="shared" si="40"/>
        <v>0</v>
      </c>
      <c r="T348" s="1240" t="e">
        <f t="shared" si="41"/>
        <v>#DIV/0!</v>
      </c>
      <c r="U348" s="250" t="e">
        <f t="shared" si="42"/>
        <v>#DIV/0!</v>
      </c>
      <c r="V348" s="1400"/>
      <c r="W348" s="1232"/>
      <c r="X348" s="1233"/>
      <c r="Y348" s="1233"/>
      <c r="Z348" s="1233"/>
      <c r="AA348" s="1233"/>
      <c r="AB348" s="1235"/>
      <c r="AC348" s="1233"/>
      <c r="AD348" s="1235"/>
      <c r="AE348" s="1235"/>
      <c r="AF348" s="1235"/>
      <c r="AG348" s="1233"/>
      <c r="AH348" s="1233"/>
      <c r="AI348" s="1233"/>
      <c r="AJ348" s="1233"/>
      <c r="AK348" s="1233"/>
      <c r="AL348" s="1234">
        <f t="shared" si="39"/>
        <v>0</v>
      </c>
      <c r="AM348" s="1400"/>
      <c r="AN348" s="1237"/>
      <c r="AO348" s="1237"/>
      <c r="AP348" s="1237"/>
      <c r="AQ348" s="1237"/>
      <c r="AR348" s="1237"/>
      <c r="AS348" s="1237"/>
      <c r="AT348" s="1237"/>
      <c r="AU348" s="1237"/>
      <c r="AV348" s="1237"/>
      <c r="AW348" s="1237"/>
      <c r="AX348" s="1237"/>
      <c r="AY348" s="1237"/>
      <c r="AZ348" s="1237"/>
      <c r="BA348" s="1237"/>
      <c r="BB348" s="1237"/>
      <c r="BC348" s="1237"/>
      <c r="BD348" s="1237"/>
      <c r="BE348" s="1237"/>
      <c r="BF348" s="1237"/>
      <c r="BG348" s="1237"/>
      <c r="BH348" s="1237"/>
      <c r="BI348" s="1237"/>
      <c r="BJ348" s="1237"/>
      <c r="BK348" s="1237"/>
      <c r="BL348" s="1237"/>
      <c r="BM348" s="1237"/>
      <c r="BN348" s="1237"/>
      <c r="BO348" s="1237"/>
      <c r="BP348" s="1237"/>
      <c r="BQ348" s="1237"/>
      <c r="BR348" s="1237"/>
      <c r="BS348" s="1237"/>
      <c r="BT348" s="1237"/>
      <c r="BU348" s="1237"/>
      <c r="BV348" s="1237"/>
      <c r="BW348" s="1237"/>
      <c r="BX348" s="1237"/>
      <c r="BY348" s="1237"/>
      <c r="BZ348" s="1237"/>
      <c r="CA348" s="1237"/>
      <c r="CB348" s="1237"/>
      <c r="CC348" s="1237"/>
      <c r="CD348" s="1237"/>
      <c r="CE348" s="1237"/>
      <c r="CF348" s="1237"/>
      <c r="CG348" s="1237"/>
      <c r="CH348" s="1237"/>
      <c r="CI348" s="1237"/>
      <c r="CJ348" s="1239">
        <f t="shared" si="38"/>
        <v>0</v>
      </c>
    </row>
    <row r="349" spans="4:88">
      <c r="D349" s="1223"/>
      <c r="E349" s="1223"/>
      <c r="F349" s="1229"/>
      <c r="G349" s="1223"/>
      <c r="H349" s="1223"/>
      <c r="I349" s="1223"/>
      <c r="J349" s="1223"/>
      <c r="K349" s="1223"/>
      <c r="L349" s="1228" t="e">
        <f t="shared" si="43"/>
        <v>#DIV/0!</v>
      </c>
      <c r="M349" s="1223"/>
      <c r="N349" s="1223"/>
      <c r="O349" s="1244"/>
      <c r="P349" s="1223"/>
      <c r="Q349" s="1223">
        <f t="shared" si="44"/>
        <v>0</v>
      </c>
      <c r="R349" s="1223"/>
      <c r="S349" s="1225">
        <f t="shared" si="40"/>
        <v>0</v>
      </c>
      <c r="T349" s="1240" t="e">
        <f t="shared" si="41"/>
        <v>#DIV/0!</v>
      </c>
      <c r="U349" s="250" t="e">
        <f t="shared" si="42"/>
        <v>#DIV/0!</v>
      </c>
      <c r="V349" s="1400"/>
      <c r="W349" s="1232"/>
      <c r="X349" s="1233"/>
      <c r="Y349" s="1233"/>
      <c r="Z349" s="1233"/>
      <c r="AA349" s="1233"/>
      <c r="AB349" s="1235"/>
      <c r="AC349" s="1233"/>
      <c r="AD349" s="1235"/>
      <c r="AE349" s="1235"/>
      <c r="AF349" s="1235"/>
      <c r="AG349" s="1233"/>
      <c r="AH349" s="1233"/>
      <c r="AI349" s="1233"/>
      <c r="AJ349" s="1233"/>
      <c r="AK349" s="1233"/>
      <c r="AL349" s="1234">
        <f t="shared" si="39"/>
        <v>0</v>
      </c>
      <c r="AM349" s="1400"/>
      <c r="AN349" s="1237"/>
      <c r="AO349" s="1237"/>
      <c r="AP349" s="1237"/>
      <c r="AQ349" s="1237"/>
      <c r="AR349" s="1237"/>
      <c r="AS349" s="1237"/>
      <c r="AT349" s="1237"/>
      <c r="AU349" s="1237"/>
      <c r="AV349" s="1237"/>
      <c r="AW349" s="1237"/>
      <c r="AX349" s="1237"/>
      <c r="AY349" s="1237"/>
      <c r="AZ349" s="1237"/>
      <c r="BA349" s="1237"/>
      <c r="BB349" s="1237"/>
      <c r="BC349" s="1237"/>
      <c r="BD349" s="1237"/>
      <c r="BE349" s="1237"/>
      <c r="BF349" s="1237"/>
      <c r="BG349" s="1237"/>
      <c r="BH349" s="1237"/>
      <c r="BI349" s="1237"/>
      <c r="BJ349" s="1237"/>
      <c r="BK349" s="1237"/>
      <c r="BL349" s="1237"/>
      <c r="BM349" s="1237"/>
      <c r="BN349" s="1237"/>
      <c r="BO349" s="1237"/>
      <c r="BP349" s="1237"/>
      <c r="BQ349" s="1237"/>
      <c r="BR349" s="1237"/>
      <c r="BS349" s="1237"/>
      <c r="BT349" s="1237"/>
      <c r="BU349" s="1237"/>
      <c r="BV349" s="1237"/>
      <c r="BW349" s="1237"/>
      <c r="BX349" s="1237"/>
      <c r="BY349" s="1237"/>
      <c r="BZ349" s="1237"/>
      <c r="CA349" s="1237"/>
      <c r="CB349" s="1237"/>
      <c r="CC349" s="1237"/>
      <c r="CD349" s="1237"/>
      <c r="CE349" s="1237"/>
      <c r="CF349" s="1237"/>
      <c r="CG349" s="1237"/>
      <c r="CH349" s="1237"/>
      <c r="CI349" s="1237"/>
      <c r="CJ349" s="1239">
        <f t="shared" si="38"/>
        <v>0</v>
      </c>
    </row>
    <row r="350" spans="4:88">
      <c r="D350" s="1223"/>
      <c r="E350" s="1223"/>
      <c r="F350" s="1229"/>
      <c r="G350" s="1223"/>
      <c r="H350" s="1223"/>
      <c r="I350" s="1223"/>
      <c r="J350" s="1223"/>
      <c r="K350" s="1223"/>
      <c r="L350" s="1228" t="e">
        <f t="shared" si="43"/>
        <v>#DIV/0!</v>
      </c>
      <c r="M350" s="1223"/>
      <c r="N350" s="1223"/>
      <c r="O350" s="1244"/>
      <c r="P350" s="1223"/>
      <c r="Q350" s="1223">
        <f t="shared" si="44"/>
        <v>0</v>
      </c>
      <c r="R350" s="1223"/>
      <c r="S350" s="1225">
        <f t="shared" si="40"/>
        <v>0</v>
      </c>
      <c r="T350" s="1240" t="e">
        <f t="shared" si="41"/>
        <v>#DIV/0!</v>
      </c>
      <c r="U350" s="250" t="e">
        <f t="shared" si="42"/>
        <v>#DIV/0!</v>
      </c>
      <c r="V350" s="1400"/>
      <c r="W350" s="1232"/>
      <c r="X350" s="1233"/>
      <c r="Y350" s="1233"/>
      <c r="Z350" s="1233"/>
      <c r="AA350" s="1233"/>
      <c r="AB350" s="1235"/>
      <c r="AC350" s="1233"/>
      <c r="AD350" s="1235"/>
      <c r="AE350" s="1235"/>
      <c r="AF350" s="1235"/>
      <c r="AG350" s="1233"/>
      <c r="AH350" s="1233"/>
      <c r="AI350" s="1233"/>
      <c r="AJ350" s="1233"/>
      <c r="AK350" s="1233"/>
      <c r="AL350" s="1234">
        <f t="shared" si="39"/>
        <v>0</v>
      </c>
      <c r="AM350" s="1400"/>
      <c r="AN350" s="1237"/>
      <c r="AO350" s="1237"/>
      <c r="AP350" s="1237"/>
      <c r="AQ350" s="1237"/>
      <c r="AR350" s="1237"/>
      <c r="AS350" s="1237"/>
      <c r="AT350" s="1237"/>
      <c r="AU350" s="1237"/>
      <c r="AV350" s="1237"/>
      <c r="AW350" s="1237"/>
      <c r="AX350" s="1237"/>
      <c r="AY350" s="1237"/>
      <c r="AZ350" s="1237"/>
      <c r="BA350" s="1237"/>
      <c r="BB350" s="1237"/>
      <c r="BC350" s="1237"/>
      <c r="BD350" s="1237"/>
      <c r="BE350" s="1237"/>
      <c r="BF350" s="1237"/>
      <c r="BG350" s="1237"/>
      <c r="BH350" s="1237"/>
      <c r="BI350" s="1237"/>
      <c r="BJ350" s="1237"/>
      <c r="BK350" s="1237"/>
      <c r="BL350" s="1237"/>
      <c r="BM350" s="1237"/>
      <c r="BN350" s="1237"/>
      <c r="BO350" s="1237"/>
      <c r="BP350" s="1237"/>
      <c r="BQ350" s="1237"/>
      <c r="BR350" s="1237"/>
      <c r="BS350" s="1237"/>
      <c r="BT350" s="1237"/>
      <c r="BU350" s="1237"/>
      <c r="BV350" s="1237"/>
      <c r="BW350" s="1237"/>
      <c r="BX350" s="1237"/>
      <c r="BY350" s="1237"/>
      <c r="BZ350" s="1237"/>
      <c r="CA350" s="1237"/>
      <c r="CB350" s="1237"/>
      <c r="CC350" s="1237"/>
      <c r="CD350" s="1237"/>
      <c r="CE350" s="1237"/>
      <c r="CF350" s="1237"/>
      <c r="CG350" s="1237"/>
      <c r="CH350" s="1237"/>
      <c r="CI350" s="1237"/>
      <c r="CJ350" s="1239">
        <f t="shared" si="38"/>
        <v>0</v>
      </c>
    </row>
    <row r="351" spans="4:88">
      <c r="D351" s="1223"/>
      <c r="E351" s="1223"/>
      <c r="F351" s="1229"/>
      <c r="G351" s="1223"/>
      <c r="H351" s="1223"/>
      <c r="I351" s="1223"/>
      <c r="J351" s="1223"/>
      <c r="K351" s="1223"/>
      <c r="L351" s="1228" t="e">
        <f t="shared" si="43"/>
        <v>#DIV/0!</v>
      </c>
      <c r="M351" s="1223"/>
      <c r="N351" s="1223"/>
      <c r="O351" s="1244"/>
      <c r="P351" s="1223"/>
      <c r="Q351" s="1223">
        <f t="shared" si="44"/>
        <v>0</v>
      </c>
      <c r="R351" s="1223"/>
      <c r="S351" s="1225">
        <f t="shared" si="40"/>
        <v>0</v>
      </c>
      <c r="T351" s="1240" t="e">
        <f t="shared" si="41"/>
        <v>#DIV/0!</v>
      </c>
      <c r="U351" s="250" t="e">
        <f t="shared" si="42"/>
        <v>#DIV/0!</v>
      </c>
      <c r="V351" s="1400"/>
      <c r="W351" s="1232"/>
      <c r="X351" s="1233"/>
      <c r="Y351" s="1233"/>
      <c r="Z351" s="1233"/>
      <c r="AA351" s="1233"/>
      <c r="AB351" s="1235"/>
      <c r="AC351" s="1233"/>
      <c r="AD351" s="1235"/>
      <c r="AE351" s="1235"/>
      <c r="AF351" s="1235"/>
      <c r="AG351" s="1233"/>
      <c r="AH351" s="1233"/>
      <c r="AI351" s="1233"/>
      <c r="AJ351" s="1233"/>
      <c r="AK351" s="1233"/>
      <c r="AL351" s="1234">
        <f t="shared" si="39"/>
        <v>0</v>
      </c>
      <c r="AM351" s="1400"/>
      <c r="AN351" s="1237"/>
      <c r="AO351" s="1237"/>
      <c r="AP351" s="1237"/>
      <c r="AQ351" s="1237"/>
      <c r="AR351" s="1237"/>
      <c r="AS351" s="1237"/>
      <c r="AT351" s="1237"/>
      <c r="AU351" s="1237"/>
      <c r="AV351" s="1237"/>
      <c r="AW351" s="1237"/>
      <c r="AX351" s="1237"/>
      <c r="AY351" s="1237"/>
      <c r="AZ351" s="1237"/>
      <c r="BA351" s="1237"/>
      <c r="BB351" s="1237"/>
      <c r="BC351" s="1237"/>
      <c r="BD351" s="1237"/>
      <c r="BE351" s="1237"/>
      <c r="BF351" s="1237"/>
      <c r="BG351" s="1237"/>
      <c r="BH351" s="1237"/>
      <c r="BI351" s="1237"/>
      <c r="BJ351" s="1237"/>
      <c r="BK351" s="1237"/>
      <c r="BL351" s="1237"/>
      <c r="BM351" s="1237"/>
      <c r="BN351" s="1237"/>
      <c r="BO351" s="1237"/>
      <c r="BP351" s="1237"/>
      <c r="BQ351" s="1237"/>
      <c r="BR351" s="1237"/>
      <c r="BS351" s="1237"/>
      <c r="BT351" s="1237"/>
      <c r="BU351" s="1237"/>
      <c r="BV351" s="1237"/>
      <c r="BW351" s="1237"/>
      <c r="BX351" s="1237"/>
      <c r="BY351" s="1237"/>
      <c r="BZ351" s="1237"/>
      <c r="CA351" s="1237"/>
      <c r="CB351" s="1237"/>
      <c r="CC351" s="1237"/>
      <c r="CD351" s="1237"/>
      <c r="CE351" s="1237"/>
      <c r="CF351" s="1237"/>
      <c r="CG351" s="1237"/>
      <c r="CH351" s="1237"/>
      <c r="CI351" s="1237"/>
      <c r="CJ351" s="1239">
        <f t="shared" ref="CJ351:CJ414" si="45">SUM(AQ351:CI351)</f>
        <v>0</v>
      </c>
    </row>
    <row r="352" spans="4:88">
      <c r="D352" s="1223"/>
      <c r="E352" s="1223"/>
      <c r="F352" s="1229"/>
      <c r="G352" s="1223"/>
      <c r="H352" s="1223"/>
      <c r="I352" s="1223"/>
      <c r="J352" s="1223"/>
      <c r="K352" s="1223"/>
      <c r="L352" s="1228" t="e">
        <f t="shared" si="43"/>
        <v>#DIV/0!</v>
      </c>
      <c r="M352" s="1223"/>
      <c r="N352" s="1223"/>
      <c r="O352" s="1244"/>
      <c r="P352" s="1223"/>
      <c r="Q352" s="1223">
        <f t="shared" si="44"/>
        <v>0</v>
      </c>
      <c r="R352" s="1223"/>
      <c r="S352" s="1225">
        <f t="shared" si="40"/>
        <v>0</v>
      </c>
      <c r="T352" s="1240" t="e">
        <f t="shared" si="41"/>
        <v>#DIV/0!</v>
      </c>
      <c r="U352" s="250" t="e">
        <f t="shared" si="42"/>
        <v>#DIV/0!</v>
      </c>
      <c r="V352" s="1400"/>
      <c r="W352" s="1232"/>
      <c r="X352" s="1233"/>
      <c r="Y352" s="1233"/>
      <c r="Z352" s="1233"/>
      <c r="AA352" s="1233"/>
      <c r="AB352" s="1235"/>
      <c r="AC352" s="1233"/>
      <c r="AD352" s="1235"/>
      <c r="AE352" s="1235"/>
      <c r="AF352" s="1235"/>
      <c r="AG352" s="1233"/>
      <c r="AH352" s="1233"/>
      <c r="AI352" s="1233"/>
      <c r="AJ352" s="1233"/>
      <c r="AK352" s="1233"/>
      <c r="AL352" s="1234">
        <f t="shared" si="39"/>
        <v>0</v>
      </c>
      <c r="AM352" s="1400"/>
      <c r="AN352" s="1237"/>
      <c r="AO352" s="1237"/>
      <c r="AP352" s="1237"/>
      <c r="AQ352" s="1237"/>
      <c r="AR352" s="1237"/>
      <c r="AS352" s="1237"/>
      <c r="AT352" s="1237"/>
      <c r="AU352" s="1237"/>
      <c r="AV352" s="1237"/>
      <c r="AW352" s="1237"/>
      <c r="AX352" s="1237"/>
      <c r="AY352" s="1237"/>
      <c r="AZ352" s="1237"/>
      <c r="BA352" s="1237"/>
      <c r="BB352" s="1237"/>
      <c r="BC352" s="1237"/>
      <c r="BD352" s="1237"/>
      <c r="BE352" s="1237"/>
      <c r="BF352" s="1237"/>
      <c r="BG352" s="1237"/>
      <c r="BH352" s="1237"/>
      <c r="BI352" s="1237"/>
      <c r="BJ352" s="1237"/>
      <c r="BK352" s="1237"/>
      <c r="BL352" s="1237"/>
      <c r="BM352" s="1237"/>
      <c r="BN352" s="1237"/>
      <c r="BO352" s="1237"/>
      <c r="BP352" s="1237"/>
      <c r="BQ352" s="1237"/>
      <c r="BR352" s="1237"/>
      <c r="BS352" s="1237"/>
      <c r="BT352" s="1237"/>
      <c r="BU352" s="1237"/>
      <c r="BV352" s="1237"/>
      <c r="BW352" s="1237"/>
      <c r="BX352" s="1237"/>
      <c r="BY352" s="1237"/>
      <c r="BZ352" s="1237"/>
      <c r="CA352" s="1237"/>
      <c r="CB352" s="1237"/>
      <c r="CC352" s="1237"/>
      <c r="CD352" s="1237"/>
      <c r="CE352" s="1237"/>
      <c r="CF352" s="1237"/>
      <c r="CG352" s="1237"/>
      <c r="CH352" s="1237"/>
      <c r="CI352" s="1237"/>
      <c r="CJ352" s="1239">
        <f t="shared" si="45"/>
        <v>0</v>
      </c>
    </row>
    <row r="353" spans="4:88">
      <c r="D353" s="1223"/>
      <c r="E353" s="1223"/>
      <c r="F353" s="1229"/>
      <c r="G353" s="1223"/>
      <c r="H353" s="1223"/>
      <c r="I353" s="1223"/>
      <c r="J353" s="1223"/>
      <c r="K353" s="1223"/>
      <c r="L353" s="1228" t="e">
        <f t="shared" si="43"/>
        <v>#DIV/0!</v>
      </c>
      <c r="M353" s="1223"/>
      <c r="N353" s="1223"/>
      <c r="O353" s="1244"/>
      <c r="P353" s="1223"/>
      <c r="Q353" s="1223">
        <f t="shared" si="44"/>
        <v>0</v>
      </c>
      <c r="R353" s="1223"/>
      <c r="S353" s="1225">
        <f t="shared" si="40"/>
        <v>0</v>
      </c>
      <c r="T353" s="1240" t="e">
        <f t="shared" si="41"/>
        <v>#DIV/0!</v>
      </c>
      <c r="U353" s="250" t="e">
        <f t="shared" si="42"/>
        <v>#DIV/0!</v>
      </c>
      <c r="V353" s="1400"/>
      <c r="W353" s="1232"/>
      <c r="X353" s="1233"/>
      <c r="Y353" s="1233"/>
      <c r="Z353" s="1233"/>
      <c r="AA353" s="1233"/>
      <c r="AB353" s="1235"/>
      <c r="AC353" s="1233"/>
      <c r="AD353" s="1235"/>
      <c r="AE353" s="1235"/>
      <c r="AF353" s="1235"/>
      <c r="AG353" s="1233"/>
      <c r="AH353" s="1233"/>
      <c r="AI353" s="1233"/>
      <c r="AJ353" s="1233"/>
      <c r="AK353" s="1233"/>
      <c r="AL353" s="1234">
        <f t="shared" ref="AL353:AL416" si="46">SUM(Z353:AK353)</f>
        <v>0</v>
      </c>
      <c r="AM353" s="1400"/>
      <c r="AN353" s="1237"/>
      <c r="AO353" s="1237"/>
      <c r="AP353" s="1237"/>
      <c r="AQ353" s="1237"/>
      <c r="AR353" s="1237"/>
      <c r="AS353" s="1237"/>
      <c r="AT353" s="1237"/>
      <c r="AU353" s="1237"/>
      <c r="AV353" s="1237"/>
      <c r="AW353" s="1237"/>
      <c r="AX353" s="1237"/>
      <c r="AY353" s="1237"/>
      <c r="AZ353" s="1237"/>
      <c r="BA353" s="1237"/>
      <c r="BB353" s="1237"/>
      <c r="BC353" s="1237"/>
      <c r="BD353" s="1237"/>
      <c r="BE353" s="1237"/>
      <c r="BF353" s="1237"/>
      <c r="BG353" s="1237"/>
      <c r="BH353" s="1237"/>
      <c r="BI353" s="1237"/>
      <c r="BJ353" s="1237"/>
      <c r="BK353" s="1237"/>
      <c r="BL353" s="1237"/>
      <c r="BM353" s="1237"/>
      <c r="BN353" s="1237"/>
      <c r="BO353" s="1237"/>
      <c r="BP353" s="1237"/>
      <c r="BQ353" s="1237"/>
      <c r="BR353" s="1237"/>
      <c r="BS353" s="1237"/>
      <c r="BT353" s="1237"/>
      <c r="BU353" s="1237"/>
      <c r="BV353" s="1237"/>
      <c r="BW353" s="1237"/>
      <c r="BX353" s="1237"/>
      <c r="BY353" s="1237"/>
      <c r="BZ353" s="1237"/>
      <c r="CA353" s="1237"/>
      <c r="CB353" s="1237"/>
      <c r="CC353" s="1237"/>
      <c r="CD353" s="1237"/>
      <c r="CE353" s="1237"/>
      <c r="CF353" s="1237"/>
      <c r="CG353" s="1237"/>
      <c r="CH353" s="1237"/>
      <c r="CI353" s="1237"/>
      <c r="CJ353" s="1239">
        <f t="shared" si="45"/>
        <v>0</v>
      </c>
    </row>
    <row r="354" spans="4:88">
      <c r="D354" s="1223"/>
      <c r="E354" s="1223"/>
      <c r="F354" s="1229"/>
      <c r="G354" s="1223"/>
      <c r="H354" s="1223"/>
      <c r="I354" s="1223"/>
      <c r="J354" s="1223"/>
      <c r="K354" s="1223"/>
      <c r="L354" s="1228" t="e">
        <f t="shared" si="43"/>
        <v>#DIV/0!</v>
      </c>
      <c r="M354" s="1223"/>
      <c r="N354" s="1223"/>
      <c r="O354" s="1244"/>
      <c r="P354" s="1223"/>
      <c r="Q354" s="1223">
        <f t="shared" si="44"/>
        <v>0</v>
      </c>
      <c r="R354" s="1223"/>
      <c r="S354" s="1225">
        <f t="shared" si="40"/>
        <v>0</v>
      </c>
      <c r="T354" s="1240" t="e">
        <f t="shared" si="41"/>
        <v>#DIV/0!</v>
      </c>
      <c r="U354" s="250" t="e">
        <f t="shared" si="42"/>
        <v>#DIV/0!</v>
      </c>
      <c r="V354" s="1400"/>
      <c r="W354" s="1232"/>
      <c r="X354" s="1233"/>
      <c r="Y354" s="1233"/>
      <c r="Z354" s="1233"/>
      <c r="AA354" s="1233"/>
      <c r="AB354" s="1235"/>
      <c r="AC354" s="1233"/>
      <c r="AD354" s="1235"/>
      <c r="AE354" s="1235"/>
      <c r="AF354" s="1235"/>
      <c r="AG354" s="1233"/>
      <c r="AH354" s="1233"/>
      <c r="AI354" s="1233"/>
      <c r="AJ354" s="1233"/>
      <c r="AK354" s="1233"/>
      <c r="AL354" s="1234">
        <f t="shared" si="46"/>
        <v>0</v>
      </c>
      <c r="AM354" s="1400"/>
      <c r="AN354" s="1237"/>
      <c r="AO354" s="1237"/>
      <c r="AP354" s="1237"/>
      <c r="AQ354" s="1237"/>
      <c r="AR354" s="1237"/>
      <c r="AS354" s="1237"/>
      <c r="AT354" s="1237"/>
      <c r="AU354" s="1237"/>
      <c r="AV354" s="1237"/>
      <c r="AW354" s="1237"/>
      <c r="AX354" s="1237"/>
      <c r="AY354" s="1237"/>
      <c r="AZ354" s="1237"/>
      <c r="BA354" s="1237"/>
      <c r="BB354" s="1237"/>
      <c r="BC354" s="1237"/>
      <c r="BD354" s="1237"/>
      <c r="BE354" s="1237"/>
      <c r="BF354" s="1237"/>
      <c r="BG354" s="1237"/>
      <c r="BH354" s="1237"/>
      <c r="BI354" s="1237"/>
      <c r="BJ354" s="1237"/>
      <c r="BK354" s="1237"/>
      <c r="BL354" s="1237"/>
      <c r="BM354" s="1237"/>
      <c r="BN354" s="1237"/>
      <c r="BO354" s="1237"/>
      <c r="BP354" s="1237"/>
      <c r="BQ354" s="1237"/>
      <c r="BR354" s="1237"/>
      <c r="BS354" s="1237"/>
      <c r="BT354" s="1237"/>
      <c r="BU354" s="1237"/>
      <c r="BV354" s="1237"/>
      <c r="BW354" s="1237"/>
      <c r="BX354" s="1237"/>
      <c r="BY354" s="1237"/>
      <c r="BZ354" s="1237"/>
      <c r="CA354" s="1237"/>
      <c r="CB354" s="1237"/>
      <c r="CC354" s="1237"/>
      <c r="CD354" s="1237"/>
      <c r="CE354" s="1237"/>
      <c r="CF354" s="1237"/>
      <c r="CG354" s="1237"/>
      <c r="CH354" s="1237"/>
      <c r="CI354" s="1237"/>
      <c r="CJ354" s="1239">
        <f t="shared" si="45"/>
        <v>0</v>
      </c>
    </row>
    <row r="355" spans="4:88">
      <c r="D355" s="1223"/>
      <c r="E355" s="1223"/>
      <c r="F355" s="1229"/>
      <c r="G355" s="1223"/>
      <c r="H355" s="1223"/>
      <c r="I355" s="1223"/>
      <c r="J355" s="1223"/>
      <c r="K355" s="1223"/>
      <c r="L355" s="1228" t="e">
        <f t="shared" si="43"/>
        <v>#DIV/0!</v>
      </c>
      <c r="M355" s="1223"/>
      <c r="N355" s="1223"/>
      <c r="O355" s="1244"/>
      <c r="P355" s="1223"/>
      <c r="Q355" s="1223">
        <f t="shared" si="44"/>
        <v>0</v>
      </c>
      <c r="R355" s="1223"/>
      <c r="S355" s="1225">
        <f t="shared" si="40"/>
        <v>0</v>
      </c>
      <c r="T355" s="1240" t="e">
        <f t="shared" si="41"/>
        <v>#DIV/0!</v>
      </c>
      <c r="U355" s="250" t="e">
        <f t="shared" si="42"/>
        <v>#DIV/0!</v>
      </c>
      <c r="V355" s="1400"/>
      <c r="W355" s="1232"/>
      <c r="X355" s="1233"/>
      <c r="Y355" s="1233"/>
      <c r="Z355" s="1233"/>
      <c r="AA355" s="1233"/>
      <c r="AB355" s="1235"/>
      <c r="AC355" s="1233"/>
      <c r="AD355" s="1235"/>
      <c r="AE355" s="1235"/>
      <c r="AF355" s="1235"/>
      <c r="AG355" s="1233"/>
      <c r="AH355" s="1233"/>
      <c r="AI355" s="1233"/>
      <c r="AJ355" s="1233"/>
      <c r="AK355" s="1233"/>
      <c r="AL355" s="1234">
        <f t="shared" si="46"/>
        <v>0</v>
      </c>
      <c r="AM355" s="1400"/>
      <c r="AN355" s="1237"/>
      <c r="AO355" s="1237"/>
      <c r="AP355" s="1237"/>
      <c r="AQ355" s="1237"/>
      <c r="AR355" s="1237"/>
      <c r="AS355" s="1237"/>
      <c r="AT355" s="1237"/>
      <c r="AU355" s="1237"/>
      <c r="AV355" s="1237"/>
      <c r="AW355" s="1237"/>
      <c r="AX355" s="1237"/>
      <c r="AY355" s="1237"/>
      <c r="AZ355" s="1237"/>
      <c r="BA355" s="1237"/>
      <c r="BB355" s="1237"/>
      <c r="BC355" s="1237"/>
      <c r="BD355" s="1237"/>
      <c r="BE355" s="1237"/>
      <c r="BF355" s="1237"/>
      <c r="BG355" s="1237"/>
      <c r="BH355" s="1237"/>
      <c r="BI355" s="1237"/>
      <c r="BJ355" s="1237"/>
      <c r="BK355" s="1237"/>
      <c r="BL355" s="1237"/>
      <c r="BM355" s="1237"/>
      <c r="BN355" s="1237"/>
      <c r="BO355" s="1237"/>
      <c r="BP355" s="1237"/>
      <c r="BQ355" s="1237"/>
      <c r="BR355" s="1237"/>
      <c r="BS355" s="1237"/>
      <c r="BT355" s="1237"/>
      <c r="BU355" s="1237"/>
      <c r="BV355" s="1237"/>
      <c r="BW355" s="1237"/>
      <c r="BX355" s="1237"/>
      <c r="BY355" s="1237"/>
      <c r="BZ355" s="1237"/>
      <c r="CA355" s="1237"/>
      <c r="CB355" s="1237"/>
      <c r="CC355" s="1237"/>
      <c r="CD355" s="1237"/>
      <c r="CE355" s="1237"/>
      <c r="CF355" s="1237"/>
      <c r="CG355" s="1237"/>
      <c r="CH355" s="1237"/>
      <c r="CI355" s="1237"/>
      <c r="CJ355" s="1239">
        <f t="shared" si="45"/>
        <v>0</v>
      </c>
    </row>
    <row r="356" spans="4:88">
      <c r="D356" s="1223"/>
      <c r="E356" s="1223"/>
      <c r="F356" s="1229"/>
      <c r="G356" s="1223"/>
      <c r="H356" s="1223"/>
      <c r="I356" s="1223"/>
      <c r="J356" s="1223"/>
      <c r="K356" s="1223"/>
      <c r="L356" s="1228" t="e">
        <f t="shared" si="43"/>
        <v>#DIV/0!</v>
      </c>
      <c r="M356" s="1223"/>
      <c r="N356" s="1223"/>
      <c r="O356" s="1244"/>
      <c r="P356" s="1223"/>
      <c r="Q356" s="1223">
        <f t="shared" si="44"/>
        <v>0</v>
      </c>
      <c r="R356" s="1223"/>
      <c r="S356" s="1225">
        <f t="shared" si="40"/>
        <v>0</v>
      </c>
      <c r="T356" s="1240" t="e">
        <f t="shared" si="41"/>
        <v>#DIV/0!</v>
      </c>
      <c r="U356" s="250" t="e">
        <f t="shared" si="42"/>
        <v>#DIV/0!</v>
      </c>
      <c r="V356" s="1400"/>
      <c r="W356" s="1232"/>
      <c r="X356" s="1233"/>
      <c r="Y356" s="1233"/>
      <c r="Z356" s="1233"/>
      <c r="AA356" s="1233"/>
      <c r="AB356" s="1235"/>
      <c r="AC356" s="1233"/>
      <c r="AD356" s="1235"/>
      <c r="AE356" s="1235"/>
      <c r="AF356" s="1235"/>
      <c r="AG356" s="1233"/>
      <c r="AH356" s="1233"/>
      <c r="AI356" s="1233"/>
      <c r="AJ356" s="1233"/>
      <c r="AK356" s="1233"/>
      <c r="AL356" s="1234">
        <f t="shared" si="46"/>
        <v>0</v>
      </c>
      <c r="AM356" s="1400"/>
      <c r="AN356" s="1237"/>
      <c r="AO356" s="1237"/>
      <c r="AP356" s="1237"/>
      <c r="AQ356" s="1237"/>
      <c r="AR356" s="1237"/>
      <c r="AS356" s="1237"/>
      <c r="AT356" s="1237"/>
      <c r="AU356" s="1237"/>
      <c r="AV356" s="1237"/>
      <c r="AW356" s="1237"/>
      <c r="AX356" s="1237"/>
      <c r="AY356" s="1237"/>
      <c r="AZ356" s="1237"/>
      <c r="BA356" s="1237"/>
      <c r="BB356" s="1237"/>
      <c r="BC356" s="1237"/>
      <c r="BD356" s="1237"/>
      <c r="BE356" s="1237"/>
      <c r="BF356" s="1237"/>
      <c r="BG356" s="1237"/>
      <c r="BH356" s="1237"/>
      <c r="BI356" s="1237"/>
      <c r="BJ356" s="1237"/>
      <c r="BK356" s="1237"/>
      <c r="BL356" s="1237"/>
      <c r="BM356" s="1237"/>
      <c r="BN356" s="1237"/>
      <c r="BO356" s="1237"/>
      <c r="BP356" s="1237"/>
      <c r="BQ356" s="1237"/>
      <c r="BR356" s="1237"/>
      <c r="BS356" s="1237"/>
      <c r="BT356" s="1237"/>
      <c r="BU356" s="1237"/>
      <c r="BV356" s="1237"/>
      <c r="BW356" s="1237"/>
      <c r="BX356" s="1237"/>
      <c r="BY356" s="1237"/>
      <c r="BZ356" s="1237"/>
      <c r="CA356" s="1237"/>
      <c r="CB356" s="1237"/>
      <c r="CC356" s="1237"/>
      <c r="CD356" s="1237"/>
      <c r="CE356" s="1237"/>
      <c r="CF356" s="1237"/>
      <c r="CG356" s="1237"/>
      <c r="CH356" s="1237"/>
      <c r="CI356" s="1237"/>
      <c r="CJ356" s="1239">
        <f t="shared" si="45"/>
        <v>0</v>
      </c>
    </row>
    <row r="357" spans="4:88">
      <c r="D357" s="1223"/>
      <c r="E357" s="1223"/>
      <c r="F357" s="1229"/>
      <c r="G357" s="1223"/>
      <c r="H357" s="1223"/>
      <c r="I357" s="1223"/>
      <c r="J357" s="1223"/>
      <c r="K357" s="1223"/>
      <c r="L357" s="1228" t="e">
        <f t="shared" si="43"/>
        <v>#DIV/0!</v>
      </c>
      <c r="M357" s="1223"/>
      <c r="N357" s="1223"/>
      <c r="O357" s="1244"/>
      <c r="P357" s="1223"/>
      <c r="Q357" s="1223">
        <f t="shared" si="44"/>
        <v>0</v>
      </c>
      <c r="R357" s="1223"/>
      <c r="S357" s="1225">
        <f t="shared" si="40"/>
        <v>0</v>
      </c>
      <c r="T357" s="1240" t="e">
        <f t="shared" si="41"/>
        <v>#DIV/0!</v>
      </c>
      <c r="U357" s="250" t="e">
        <f t="shared" si="42"/>
        <v>#DIV/0!</v>
      </c>
      <c r="V357" s="1400"/>
      <c r="W357" s="1232"/>
      <c r="X357" s="1233"/>
      <c r="Y357" s="1233"/>
      <c r="Z357" s="1233"/>
      <c r="AA357" s="1233"/>
      <c r="AB357" s="1235"/>
      <c r="AC357" s="1233"/>
      <c r="AD357" s="1235"/>
      <c r="AE357" s="1235"/>
      <c r="AF357" s="1235"/>
      <c r="AG357" s="1233"/>
      <c r="AH357" s="1233"/>
      <c r="AI357" s="1233"/>
      <c r="AJ357" s="1233"/>
      <c r="AK357" s="1233"/>
      <c r="AL357" s="1234">
        <f t="shared" si="46"/>
        <v>0</v>
      </c>
      <c r="AM357" s="1400"/>
      <c r="AN357" s="1237"/>
      <c r="AO357" s="1237"/>
      <c r="AP357" s="1237"/>
      <c r="AQ357" s="1237"/>
      <c r="AR357" s="1237"/>
      <c r="AS357" s="1237"/>
      <c r="AT357" s="1237"/>
      <c r="AU357" s="1237"/>
      <c r="AV357" s="1237"/>
      <c r="AW357" s="1237"/>
      <c r="AX357" s="1237"/>
      <c r="AY357" s="1237"/>
      <c r="AZ357" s="1237"/>
      <c r="BA357" s="1237"/>
      <c r="BB357" s="1237"/>
      <c r="BC357" s="1237"/>
      <c r="BD357" s="1237"/>
      <c r="BE357" s="1237"/>
      <c r="BF357" s="1237"/>
      <c r="BG357" s="1237"/>
      <c r="BH357" s="1237"/>
      <c r="BI357" s="1237"/>
      <c r="BJ357" s="1237"/>
      <c r="BK357" s="1237"/>
      <c r="BL357" s="1237"/>
      <c r="BM357" s="1237"/>
      <c r="BN357" s="1237"/>
      <c r="BO357" s="1237"/>
      <c r="BP357" s="1237"/>
      <c r="BQ357" s="1237"/>
      <c r="BR357" s="1237"/>
      <c r="BS357" s="1237"/>
      <c r="BT357" s="1237"/>
      <c r="BU357" s="1237"/>
      <c r="BV357" s="1237"/>
      <c r="BW357" s="1237"/>
      <c r="BX357" s="1237"/>
      <c r="BY357" s="1237"/>
      <c r="BZ357" s="1237"/>
      <c r="CA357" s="1237"/>
      <c r="CB357" s="1237"/>
      <c r="CC357" s="1237"/>
      <c r="CD357" s="1237"/>
      <c r="CE357" s="1237"/>
      <c r="CF357" s="1237"/>
      <c r="CG357" s="1237"/>
      <c r="CH357" s="1237"/>
      <c r="CI357" s="1237"/>
      <c r="CJ357" s="1239">
        <f t="shared" si="45"/>
        <v>0</v>
      </c>
    </row>
    <row r="358" spans="4:88">
      <c r="D358" s="1223"/>
      <c r="E358" s="1223"/>
      <c r="F358" s="1229"/>
      <c r="G358" s="1223"/>
      <c r="H358" s="1223"/>
      <c r="I358" s="1223"/>
      <c r="J358" s="1223"/>
      <c r="K358" s="1223"/>
      <c r="L358" s="1228" t="e">
        <f t="shared" si="43"/>
        <v>#DIV/0!</v>
      </c>
      <c r="M358" s="1223"/>
      <c r="N358" s="1223"/>
      <c r="O358" s="1244"/>
      <c r="P358" s="1223"/>
      <c r="Q358" s="1223">
        <f t="shared" si="44"/>
        <v>0</v>
      </c>
      <c r="R358" s="1223"/>
      <c r="S358" s="1225">
        <f t="shared" si="40"/>
        <v>0</v>
      </c>
      <c r="T358" s="1240" t="e">
        <f t="shared" si="41"/>
        <v>#DIV/0!</v>
      </c>
      <c r="U358" s="250" t="e">
        <f t="shared" si="42"/>
        <v>#DIV/0!</v>
      </c>
      <c r="V358" s="1400"/>
      <c r="W358" s="1232"/>
      <c r="X358" s="1233"/>
      <c r="Y358" s="1233"/>
      <c r="Z358" s="1233"/>
      <c r="AA358" s="1233"/>
      <c r="AB358" s="1235"/>
      <c r="AC358" s="1233"/>
      <c r="AD358" s="1235"/>
      <c r="AE358" s="1235"/>
      <c r="AF358" s="1235"/>
      <c r="AG358" s="1233"/>
      <c r="AH358" s="1233"/>
      <c r="AI358" s="1233"/>
      <c r="AJ358" s="1233"/>
      <c r="AK358" s="1233"/>
      <c r="AL358" s="1234">
        <f t="shared" si="46"/>
        <v>0</v>
      </c>
      <c r="AM358" s="1400"/>
      <c r="AN358" s="1237"/>
      <c r="AO358" s="1237"/>
      <c r="AP358" s="1237"/>
      <c r="AQ358" s="1237"/>
      <c r="AR358" s="1237"/>
      <c r="AS358" s="1237"/>
      <c r="AT358" s="1237"/>
      <c r="AU358" s="1237"/>
      <c r="AV358" s="1237"/>
      <c r="AW358" s="1237"/>
      <c r="AX358" s="1237"/>
      <c r="AY358" s="1237"/>
      <c r="AZ358" s="1237"/>
      <c r="BA358" s="1237"/>
      <c r="BB358" s="1237"/>
      <c r="BC358" s="1237"/>
      <c r="BD358" s="1237"/>
      <c r="BE358" s="1237"/>
      <c r="BF358" s="1237"/>
      <c r="BG358" s="1237"/>
      <c r="BH358" s="1237"/>
      <c r="BI358" s="1237"/>
      <c r="BJ358" s="1237"/>
      <c r="BK358" s="1237"/>
      <c r="BL358" s="1237"/>
      <c r="BM358" s="1237"/>
      <c r="BN358" s="1237"/>
      <c r="BO358" s="1237"/>
      <c r="BP358" s="1237"/>
      <c r="BQ358" s="1237"/>
      <c r="BR358" s="1237"/>
      <c r="BS358" s="1237"/>
      <c r="BT358" s="1237"/>
      <c r="BU358" s="1237"/>
      <c r="BV358" s="1237"/>
      <c r="BW358" s="1237"/>
      <c r="BX358" s="1237"/>
      <c r="BY358" s="1237"/>
      <c r="BZ358" s="1237"/>
      <c r="CA358" s="1237"/>
      <c r="CB358" s="1237"/>
      <c r="CC358" s="1237"/>
      <c r="CD358" s="1237"/>
      <c r="CE358" s="1237"/>
      <c r="CF358" s="1237"/>
      <c r="CG358" s="1237"/>
      <c r="CH358" s="1237"/>
      <c r="CI358" s="1237"/>
      <c r="CJ358" s="1239">
        <f t="shared" si="45"/>
        <v>0</v>
      </c>
    </row>
    <row r="359" spans="4:88">
      <c r="D359" s="1223"/>
      <c r="E359" s="1223"/>
      <c r="F359" s="1229"/>
      <c r="G359" s="1223"/>
      <c r="H359" s="1223"/>
      <c r="I359" s="1223"/>
      <c r="J359" s="1223"/>
      <c r="K359" s="1223"/>
      <c r="L359" s="1228" t="e">
        <f t="shared" si="43"/>
        <v>#DIV/0!</v>
      </c>
      <c r="M359" s="1223"/>
      <c r="N359" s="1223"/>
      <c r="O359" s="1244"/>
      <c r="P359" s="1223"/>
      <c r="Q359" s="1223">
        <f t="shared" si="44"/>
        <v>0</v>
      </c>
      <c r="R359" s="1223"/>
      <c r="S359" s="1225">
        <f t="shared" si="40"/>
        <v>0</v>
      </c>
      <c r="T359" s="1240" t="e">
        <f t="shared" si="41"/>
        <v>#DIV/0!</v>
      </c>
      <c r="U359" s="250" t="e">
        <f t="shared" si="42"/>
        <v>#DIV/0!</v>
      </c>
      <c r="V359" s="1400"/>
      <c r="W359" s="1232"/>
      <c r="X359" s="1233"/>
      <c r="Y359" s="1233"/>
      <c r="Z359" s="1233"/>
      <c r="AA359" s="1233"/>
      <c r="AB359" s="1235"/>
      <c r="AC359" s="1233"/>
      <c r="AD359" s="1235"/>
      <c r="AE359" s="1235"/>
      <c r="AF359" s="1235"/>
      <c r="AG359" s="1233"/>
      <c r="AH359" s="1233"/>
      <c r="AI359" s="1233"/>
      <c r="AJ359" s="1233"/>
      <c r="AK359" s="1233"/>
      <c r="AL359" s="1234">
        <f t="shared" si="46"/>
        <v>0</v>
      </c>
      <c r="AM359" s="1400"/>
      <c r="AN359" s="1237"/>
      <c r="AO359" s="1237"/>
      <c r="AP359" s="1237"/>
      <c r="AQ359" s="1237"/>
      <c r="AR359" s="1237"/>
      <c r="AS359" s="1237"/>
      <c r="AT359" s="1237"/>
      <c r="AU359" s="1237"/>
      <c r="AV359" s="1237"/>
      <c r="AW359" s="1237"/>
      <c r="AX359" s="1237"/>
      <c r="AY359" s="1237"/>
      <c r="AZ359" s="1237"/>
      <c r="BA359" s="1237"/>
      <c r="BB359" s="1237"/>
      <c r="BC359" s="1237"/>
      <c r="BD359" s="1237"/>
      <c r="BE359" s="1237"/>
      <c r="BF359" s="1237"/>
      <c r="BG359" s="1237"/>
      <c r="BH359" s="1237"/>
      <c r="BI359" s="1237"/>
      <c r="BJ359" s="1237"/>
      <c r="BK359" s="1237"/>
      <c r="BL359" s="1237"/>
      <c r="BM359" s="1237"/>
      <c r="BN359" s="1237"/>
      <c r="BO359" s="1237"/>
      <c r="BP359" s="1237"/>
      <c r="BQ359" s="1237"/>
      <c r="BR359" s="1237"/>
      <c r="BS359" s="1237"/>
      <c r="BT359" s="1237"/>
      <c r="BU359" s="1237"/>
      <c r="BV359" s="1237"/>
      <c r="BW359" s="1237"/>
      <c r="BX359" s="1237"/>
      <c r="BY359" s="1237"/>
      <c r="BZ359" s="1237"/>
      <c r="CA359" s="1237"/>
      <c r="CB359" s="1237"/>
      <c r="CC359" s="1237"/>
      <c r="CD359" s="1237"/>
      <c r="CE359" s="1237"/>
      <c r="CF359" s="1237"/>
      <c r="CG359" s="1237"/>
      <c r="CH359" s="1237"/>
      <c r="CI359" s="1237"/>
      <c r="CJ359" s="1239">
        <f t="shared" si="45"/>
        <v>0</v>
      </c>
    </row>
    <row r="360" spans="4:88">
      <c r="D360" s="1223"/>
      <c r="E360" s="1223"/>
      <c r="F360" s="1229"/>
      <c r="G360" s="1223"/>
      <c r="H360" s="1223"/>
      <c r="I360" s="1223"/>
      <c r="J360" s="1223"/>
      <c r="K360" s="1223"/>
      <c r="L360" s="1228" t="e">
        <f t="shared" si="43"/>
        <v>#DIV/0!</v>
      </c>
      <c r="M360" s="1223"/>
      <c r="N360" s="1223"/>
      <c r="O360" s="1244"/>
      <c r="P360" s="1223"/>
      <c r="Q360" s="1223">
        <f t="shared" si="44"/>
        <v>0</v>
      </c>
      <c r="R360" s="1223"/>
      <c r="S360" s="1225">
        <f t="shared" si="40"/>
        <v>0</v>
      </c>
      <c r="T360" s="1240" t="e">
        <f t="shared" si="41"/>
        <v>#DIV/0!</v>
      </c>
      <c r="U360" s="250" t="e">
        <f t="shared" si="42"/>
        <v>#DIV/0!</v>
      </c>
      <c r="V360" s="1400"/>
      <c r="W360" s="1232"/>
      <c r="X360" s="1233"/>
      <c r="Y360" s="1233"/>
      <c r="Z360" s="1233"/>
      <c r="AA360" s="1233"/>
      <c r="AB360" s="1235"/>
      <c r="AC360" s="1233"/>
      <c r="AD360" s="1235"/>
      <c r="AE360" s="1235"/>
      <c r="AF360" s="1235"/>
      <c r="AG360" s="1233"/>
      <c r="AH360" s="1233"/>
      <c r="AI360" s="1233"/>
      <c r="AJ360" s="1233"/>
      <c r="AK360" s="1233"/>
      <c r="AL360" s="1234">
        <f t="shared" si="46"/>
        <v>0</v>
      </c>
      <c r="AM360" s="1400"/>
      <c r="AN360" s="1237"/>
      <c r="AO360" s="1237"/>
      <c r="AP360" s="1237"/>
      <c r="AQ360" s="1237"/>
      <c r="AR360" s="1237"/>
      <c r="AS360" s="1237"/>
      <c r="AT360" s="1237"/>
      <c r="AU360" s="1237"/>
      <c r="AV360" s="1237"/>
      <c r="AW360" s="1237"/>
      <c r="AX360" s="1237"/>
      <c r="AY360" s="1237"/>
      <c r="AZ360" s="1237"/>
      <c r="BA360" s="1237"/>
      <c r="BB360" s="1237"/>
      <c r="BC360" s="1237"/>
      <c r="BD360" s="1237"/>
      <c r="BE360" s="1237"/>
      <c r="BF360" s="1237"/>
      <c r="BG360" s="1237"/>
      <c r="BH360" s="1237"/>
      <c r="BI360" s="1237"/>
      <c r="BJ360" s="1237"/>
      <c r="BK360" s="1237"/>
      <c r="BL360" s="1237"/>
      <c r="BM360" s="1237"/>
      <c r="BN360" s="1237"/>
      <c r="BO360" s="1237"/>
      <c r="BP360" s="1237"/>
      <c r="BQ360" s="1237"/>
      <c r="BR360" s="1237"/>
      <c r="BS360" s="1237"/>
      <c r="BT360" s="1237"/>
      <c r="BU360" s="1237"/>
      <c r="BV360" s="1237"/>
      <c r="BW360" s="1237"/>
      <c r="BX360" s="1237"/>
      <c r="BY360" s="1237"/>
      <c r="BZ360" s="1237"/>
      <c r="CA360" s="1237"/>
      <c r="CB360" s="1237"/>
      <c r="CC360" s="1237"/>
      <c r="CD360" s="1237"/>
      <c r="CE360" s="1237"/>
      <c r="CF360" s="1237"/>
      <c r="CG360" s="1237"/>
      <c r="CH360" s="1237"/>
      <c r="CI360" s="1237"/>
      <c r="CJ360" s="1239">
        <f t="shared" si="45"/>
        <v>0</v>
      </c>
    </row>
    <row r="361" spans="4:88">
      <c r="D361" s="1223"/>
      <c r="E361" s="1223"/>
      <c r="F361" s="1229"/>
      <c r="G361" s="1223"/>
      <c r="H361" s="1223"/>
      <c r="I361" s="1223"/>
      <c r="J361" s="1223"/>
      <c r="K361" s="1223"/>
      <c r="L361" s="1228" t="e">
        <f t="shared" si="43"/>
        <v>#DIV/0!</v>
      </c>
      <c r="M361" s="1223"/>
      <c r="N361" s="1223"/>
      <c r="O361" s="1244"/>
      <c r="P361" s="1223"/>
      <c r="Q361" s="1223">
        <f t="shared" si="44"/>
        <v>0</v>
      </c>
      <c r="R361" s="1223"/>
      <c r="S361" s="1225">
        <f t="shared" si="40"/>
        <v>0</v>
      </c>
      <c r="T361" s="1240" t="e">
        <f t="shared" si="41"/>
        <v>#DIV/0!</v>
      </c>
      <c r="U361" s="250" t="e">
        <f t="shared" si="42"/>
        <v>#DIV/0!</v>
      </c>
      <c r="V361" s="1400"/>
      <c r="W361" s="1232"/>
      <c r="X361" s="1233"/>
      <c r="Y361" s="1233"/>
      <c r="Z361" s="1233"/>
      <c r="AA361" s="1233"/>
      <c r="AB361" s="1235"/>
      <c r="AC361" s="1233"/>
      <c r="AD361" s="1235"/>
      <c r="AE361" s="1235"/>
      <c r="AF361" s="1235"/>
      <c r="AG361" s="1233"/>
      <c r="AH361" s="1233"/>
      <c r="AI361" s="1233"/>
      <c r="AJ361" s="1233"/>
      <c r="AK361" s="1233"/>
      <c r="AL361" s="1234">
        <f t="shared" si="46"/>
        <v>0</v>
      </c>
      <c r="AM361" s="1400"/>
      <c r="AN361" s="1237"/>
      <c r="AO361" s="1237"/>
      <c r="AP361" s="1237"/>
      <c r="AQ361" s="1237"/>
      <c r="AR361" s="1237"/>
      <c r="AS361" s="1237"/>
      <c r="AT361" s="1237"/>
      <c r="AU361" s="1237"/>
      <c r="AV361" s="1237"/>
      <c r="AW361" s="1237"/>
      <c r="AX361" s="1237"/>
      <c r="AY361" s="1237"/>
      <c r="AZ361" s="1237"/>
      <c r="BA361" s="1237"/>
      <c r="BB361" s="1237"/>
      <c r="BC361" s="1237"/>
      <c r="BD361" s="1237"/>
      <c r="BE361" s="1237"/>
      <c r="BF361" s="1237"/>
      <c r="BG361" s="1237"/>
      <c r="BH361" s="1237"/>
      <c r="BI361" s="1237"/>
      <c r="BJ361" s="1237"/>
      <c r="BK361" s="1237"/>
      <c r="BL361" s="1237"/>
      <c r="BM361" s="1237"/>
      <c r="BN361" s="1237"/>
      <c r="BO361" s="1237"/>
      <c r="BP361" s="1237"/>
      <c r="BQ361" s="1237"/>
      <c r="BR361" s="1237"/>
      <c r="BS361" s="1237"/>
      <c r="BT361" s="1237"/>
      <c r="BU361" s="1237"/>
      <c r="BV361" s="1237"/>
      <c r="BW361" s="1237"/>
      <c r="BX361" s="1237"/>
      <c r="BY361" s="1237"/>
      <c r="BZ361" s="1237"/>
      <c r="CA361" s="1237"/>
      <c r="CB361" s="1237"/>
      <c r="CC361" s="1237"/>
      <c r="CD361" s="1237"/>
      <c r="CE361" s="1237"/>
      <c r="CF361" s="1237"/>
      <c r="CG361" s="1237"/>
      <c r="CH361" s="1237"/>
      <c r="CI361" s="1237"/>
      <c r="CJ361" s="1239">
        <f t="shared" si="45"/>
        <v>0</v>
      </c>
    </row>
    <row r="362" spans="4:88">
      <c r="D362" s="1223"/>
      <c r="E362" s="1223"/>
      <c r="F362" s="1229"/>
      <c r="G362" s="1223"/>
      <c r="H362" s="1223"/>
      <c r="I362" s="1223"/>
      <c r="J362" s="1223"/>
      <c r="K362" s="1223"/>
      <c r="L362" s="1228" t="e">
        <f t="shared" si="43"/>
        <v>#DIV/0!</v>
      </c>
      <c r="M362" s="1223"/>
      <c r="N362" s="1223"/>
      <c r="O362" s="1244"/>
      <c r="P362" s="1223"/>
      <c r="Q362" s="1223">
        <f t="shared" si="44"/>
        <v>0</v>
      </c>
      <c r="R362" s="1223"/>
      <c r="S362" s="1225">
        <f t="shared" si="40"/>
        <v>0</v>
      </c>
      <c r="T362" s="1240" t="e">
        <f t="shared" si="41"/>
        <v>#DIV/0!</v>
      </c>
      <c r="U362" s="250" t="e">
        <f t="shared" si="42"/>
        <v>#DIV/0!</v>
      </c>
      <c r="V362" s="1400"/>
      <c r="W362" s="1232"/>
      <c r="X362" s="1233"/>
      <c r="Y362" s="1233"/>
      <c r="Z362" s="1233"/>
      <c r="AA362" s="1233"/>
      <c r="AB362" s="1235"/>
      <c r="AC362" s="1233"/>
      <c r="AD362" s="1235"/>
      <c r="AE362" s="1235"/>
      <c r="AF362" s="1235"/>
      <c r="AG362" s="1233"/>
      <c r="AH362" s="1233"/>
      <c r="AI362" s="1233"/>
      <c r="AJ362" s="1233"/>
      <c r="AK362" s="1233"/>
      <c r="AL362" s="1234">
        <f t="shared" si="46"/>
        <v>0</v>
      </c>
      <c r="AM362" s="1400"/>
      <c r="AN362" s="1237"/>
      <c r="AO362" s="1237"/>
      <c r="AP362" s="1237"/>
      <c r="AQ362" s="1237"/>
      <c r="AR362" s="1237"/>
      <c r="AS362" s="1237"/>
      <c r="AT362" s="1237"/>
      <c r="AU362" s="1237"/>
      <c r="AV362" s="1237"/>
      <c r="AW362" s="1237"/>
      <c r="AX362" s="1237"/>
      <c r="AY362" s="1237"/>
      <c r="AZ362" s="1237"/>
      <c r="BA362" s="1237"/>
      <c r="BB362" s="1237"/>
      <c r="BC362" s="1237"/>
      <c r="BD362" s="1237"/>
      <c r="BE362" s="1237"/>
      <c r="BF362" s="1237"/>
      <c r="BG362" s="1237"/>
      <c r="BH362" s="1237"/>
      <c r="BI362" s="1237"/>
      <c r="BJ362" s="1237"/>
      <c r="BK362" s="1237"/>
      <c r="BL362" s="1237"/>
      <c r="BM362" s="1237"/>
      <c r="BN362" s="1237"/>
      <c r="BO362" s="1237"/>
      <c r="BP362" s="1237"/>
      <c r="BQ362" s="1237"/>
      <c r="BR362" s="1237"/>
      <c r="BS362" s="1237"/>
      <c r="BT362" s="1237"/>
      <c r="BU362" s="1237"/>
      <c r="BV362" s="1237"/>
      <c r="BW362" s="1237"/>
      <c r="BX362" s="1237"/>
      <c r="BY362" s="1237"/>
      <c r="BZ362" s="1237"/>
      <c r="CA362" s="1237"/>
      <c r="CB362" s="1237"/>
      <c r="CC362" s="1237"/>
      <c r="CD362" s="1237"/>
      <c r="CE362" s="1237"/>
      <c r="CF362" s="1237"/>
      <c r="CG362" s="1237"/>
      <c r="CH362" s="1237"/>
      <c r="CI362" s="1237"/>
      <c r="CJ362" s="1239">
        <f t="shared" si="45"/>
        <v>0</v>
      </c>
    </row>
    <row r="363" spans="4:88">
      <c r="D363" s="1223"/>
      <c r="E363" s="1223"/>
      <c r="F363" s="1229"/>
      <c r="G363" s="1223"/>
      <c r="H363" s="1223"/>
      <c r="I363" s="1223"/>
      <c r="J363" s="1223"/>
      <c r="K363" s="1223"/>
      <c r="L363" s="1228" t="e">
        <f t="shared" si="43"/>
        <v>#DIV/0!</v>
      </c>
      <c r="M363" s="1223"/>
      <c r="N363" s="1223"/>
      <c r="O363" s="1244"/>
      <c r="P363" s="1223"/>
      <c r="Q363" s="1223">
        <f t="shared" si="44"/>
        <v>0</v>
      </c>
      <c r="R363" s="1223"/>
      <c r="S363" s="1225">
        <f t="shared" si="40"/>
        <v>0</v>
      </c>
      <c r="T363" s="1240" t="e">
        <f t="shared" si="41"/>
        <v>#DIV/0!</v>
      </c>
      <c r="U363" s="250" t="e">
        <f t="shared" si="42"/>
        <v>#DIV/0!</v>
      </c>
      <c r="V363" s="1400"/>
      <c r="W363" s="1232"/>
      <c r="X363" s="1233"/>
      <c r="Y363" s="1233"/>
      <c r="Z363" s="1233"/>
      <c r="AA363" s="1233"/>
      <c r="AB363" s="1235"/>
      <c r="AC363" s="1233"/>
      <c r="AD363" s="1235"/>
      <c r="AE363" s="1235"/>
      <c r="AF363" s="1235"/>
      <c r="AG363" s="1233"/>
      <c r="AH363" s="1233"/>
      <c r="AI363" s="1233"/>
      <c r="AJ363" s="1233"/>
      <c r="AK363" s="1233"/>
      <c r="AL363" s="1234">
        <f t="shared" si="46"/>
        <v>0</v>
      </c>
      <c r="AM363" s="1400"/>
      <c r="AN363" s="1237"/>
      <c r="AO363" s="1237"/>
      <c r="AP363" s="1237"/>
      <c r="AQ363" s="1237"/>
      <c r="AR363" s="1237"/>
      <c r="AS363" s="1237"/>
      <c r="AT363" s="1237"/>
      <c r="AU363" s="1237"/>
      <c r="AV363" s="1237"/>
      <c r="AW363" s="1237"/>
      <c r="AX363" s="1237"/>
      <c r="AY363" s="1237"/>
      <c r="AZ363" s="1237"/>
      <c r="BA363" s="1237"/>
      <c r="BB363" s="1237"/>
      <c r="BC363" s="1237"/>
      <c r="BD363" s="1237"/>
      <c r="BE363" s="1237"/>
      <c r="BF363" s="1237"/>
      <c r="BG363" s="1237"/>
      <c r="BH363" s="1237"/>
      <c r="BI363" s="1237"/>
      <c r="BJ363" s="1237"/>
      <c r="BK363" s="1237"/>
      <c r="BL363" s="1237"/>
      <c r="BM363" s="1237"/>
      <c r="BN363" s="1237"/>
      <c r="BO363" s="1237"/>
      <c r="BP363" s="1237"/>
      <c r="BQ363" s="1237"/>
      <c r="BR363" s="1237"/>
      <c r="BS363" s="1237"/>
      <c r="BT363" s="1237"/>
      <c r="BU363" s="1237"/>
      <c r="BV363" s="1237"/>
      <c r="BW363" s="1237"/>
      <c r="BX363" s="1237"/>
      <c r="BY363" s="1237"/>
      <c r="BZ363" s="1237"/>
      <c r="CA363" s="1237"/>
      <c r="CB363" s="1237"/>
      <c r="CC363" s="1237"/>
      <c r="CD363" s="1237"/>
      <c r="CE363" s="1237"/>
      <c r="CF363" s="1237"/>
      <c r="CG363" s="1237"/>
      <c r="CH363" s="1237"/>
      <c r="CI363" s="1237"/>
      <c r="CJ363" s="1239">
        <f t="shared" si="45"/>
        <v>0</v>
      </c>
    </row>
    <row r="364" spans="4:88">
      <c r="D364" s="1223"/>
      <c r="E364" s="1223"/>
      <c r="F364" s="1229"/>
      <c r="G364" s="1223"/>
      <c r="H364" s="1223"/>
      <c r="I364" s="1223"/>
      <c r="J364" s="1223"/>
      <c r="K364" s="1223"/>
      <c r="L364" s="1228" t="e">
        <f t="shared" si="43"/>
        <v>#DIV/0!</v>
      </c>
      <c r="M364" s="1223"/>
      <c r="N364" s="1223"/>
      <c r="O364" s="1244"/>
      <c r="P364" s="1223"/>
      <c r="Q364" s="1223">
        <f t="shared" si="44"/>
        <v>0</v>
      </c>
      <c r="R364" s="1223"/>
      <c r="S364" s="1225">
        <f t="shared" si="40"/>
        <v>0</v>
      </c>
      <c r="T364" s="1240" t="e">
        <f t="shared" si="41"/>
        <v>#DIV/0!</v>
      </c>
      <c r="U364" s="250" t="e">
        <f t="shared" si="42"/>
        <v>#DIV/0!</v>
      </c>
      <c r="V364" s="1400"/>
      <c r="W364" s="1232"/>
      <c r="X364" s="1233"/>
      <c r="Y364" s="1233"/>
      <c r="Z364" s="1233"/>
      <c r="AA364" s="1233"/>
      <c r="AB364" s="1235"/>
      <c r="AC364" s="1233"/>
      <c r="AD364" s="1235"/>
      <c r="AE364" s="1235"/>
      <c r="AF364" s="1235"/>
      <c r="AG364" s="1233"/>
      <c r="AH364" s="1233"/>
      <c r="AI364" s="1233"/>
      <c r="AJ364" s="1233"/>
      <c r="AK364" s="1233"/>
      <c r="AL364" s="1234">
        <f t="shared" si="46"/>
        <v>0</v>
      </c>
      <c r="AM364" s="1400"/>
      <c r="AN364" s="1237"/>
      <c r="AO364" s="1237"/>
      <c r="AP364" s="1237"/>
      <c r="AQ364" s="1237"/>
      <c r="AR364" s="1237"/>
      <c r="AS364" s="1237"/>
      <c r="AT364" s="1237"/>
      <c r="AU364" s="1237"/>
      <c r="AV364" s="1237"/>
      <c r="AW364" s="1237"/>
      <c r="AX364" s="1237"/>
      <c r="AY364" s="1237"/>
      <c r="AZ364" s="1237"/>
      <c r="BA364" s="1237"/>
      <c r="BB364" s="1237"/>
      <c r="BC364" s="1237"/>
      <c r="BD364" s="1237"/>
      <c r="BE364" s="1237"/>
      <c r="BF364" s="1237"/>
      <c r="BG364" s="1237"/>
      <c r="BH364" s="1237"/>
      <c r="BI364" s="1237"/>
      <c r="BJ364" s="1237"/>
      <c r="BK364" s="1237"/>
      <c r="BL364" s="1237"/>
      <c r="BM364" s="1237"/>
      <c r="BN364" s="1237"/>
      <c r="BO364" s="1237"/>
      <c r="BP364" s="1237"/>
      <c r="BQ364" s="1237"/>
      <c r="BR364" s="1237"/>
      <c r="BS364" s="1237"/>
      <c r="BT364" s="1237"/>
      <c r="BU364" s="1237"/>
      <c r="BV364" s="1237"/>
      <c r="BW364" s="1237"/>
      <c r="BX364" s="1237"/>
      <c r="BY364" s="1237"/>
      <c r="BZ364" s="1237"/>
      <c r="CA364" s="1237"/>
      <c r="CB364" s="1237"/>
      <c r="CC364" s="1237"/>
      <c r="CD364" s="1237"/>
      <c r="CE364" s="1237"/>
      <c r="CF364" s="1237"/>
      <c r="CG364" s="1237"/>
      <c r="CH364" s="1237"/>
      <c r="CI364" s="1237"/>
      <c r="CJ364" s="1239">
        <f t="shared" si="45"/>
        <v>0</v>
      </c>
    </row>
    <row r="365" spans="4:88">
      <c r="D365" s="1223"/>
      <c r="E365" s="1223"/>
      <c r="F365" s="1229"/>
      <c r="G365" s="1223"/>
      <c r="H365" s="1223"/>
      <c r="I365" s="1223"/>
      <c r="J365" s="1223"/>
      <c r="K365" s="1223"/>
      <c r="L365" s="1228" t="e">
        <f t="shared" si="43"/>
        <v>#DIV/0!</v>
      </c>
      <c r="M365" s="1223"/>
      <c r="N365" s="1223"/>
      <c r="O365" s="1244"/>
      <c r="P365" s="1223"/>
      <c r="Q365" s="1223">
        <f t="shared" si="44"/>
        <v>0</v>
      </c>
      <c r="R365" s="1223"/>
      <c r="S365" s="1225">
        <f t="shared" si="40"/>
        <v>0</v>
      </c>
      <c r="T365" s="1240" t="e">
        <f t="shared" si="41"/>
        <v>#DIV/0!</v>
      </c>
      <c r="U365" s="250" t="e">
        <f t="shared" si="42"/>
        <v>#DIV/0!</v>
      </c>
      <c r="V365" s="1400"/>
      <c r="W365" s="1232"/>
      <c r="X365" s="1233"/>
      <c r="Y365" s="1233"/>
      <c r="Z365" s="1233"/>
      <c r="AA365" s="1233"/>
      <c r="AB365" s="1235"/>
      <c r="AC365" s="1233"/>
      <c r="AD365" s="1235"/>
      <c r="AE365" s="1235"/>
      <c r="AF365" s="1235"/>
      <c r="AG365" s="1233"/>
      <c r="AH365" s="1233"/>
      <c r="AI365" s="1233"/>
      <c r="AJ365" s="1233"/>
      <c r="AK365" s="1233"/>
      <c r="AL365" s="1234">
        <f t="shared" si="46"/>
        <v>0</v>
      </c>
      <c r="AM365" s="1400"/>
      <c r="AN365" s="1237"/>
      <c r="AO365" s="1237"/>
      <c r="AP365" s="1237"/>
      <c r="AQ365" s="1237"/>
      <c r="AR365" s="1237"/>
      <c r="AS365" s="1237"/>
      <c r="AT365" s="1237"/>
      <c r="AU365" s="1237"/>
      <c r="AV365" s="1237"/>
      <c r="AW365" s="1237"/>
      <c r="AX365" s="1237"/>
      <c r="AY365" s="1237"/>
      <c r="AZ365" s="1237"/>
      <c r="BA365" s="1237"/>
      <c r="BB365" s="1237"/>
      <c r="BC365" s="1237"/>
      <c r="BD365" s="1237"/>
      <c r="BE365" s="1237"/>
      <c r="BF365" s="1237"/>
      <c r="BG365" s="1237"/>
      <c r="BH365" s="1237"/>
      <c r="BI365" s="1237"/>
      <c r="BJ365" s="1237"/>
      <c r="BK365" s="1237"/>
      <c r="BL365" s="1237"/>
      <c r="BM365" s="1237"/>
      <c r="BN365" s="1237"/>
      <c r="BO365" s="1237"/>
      <c r="BP365" s="1237"/>
      <c r="BQ365" s="1237"/>
      <c r="BR365" s="1237"/>
      <c r="BS365" s="1237"/>
      <c r="BT365" s="1237"/>
      <c r="BU365" s="1237"/>
      <c r="BV365" s="1237"/>
      <c r="BW365" s="1237"/>
      <c r="BX365" s="1237"/>
      <c r="BY365" s="1237"/>
      <c r="BZ365" s="1237"/>
      <c r="CA365" s="1237"/>
      <c r="CB365" s="1237"/>
      <c r="CC365" s="1237"/>
      <c r="CD365" s="1237"/>
      <c r="CE365" s="1237"/>
      <c r="CF365" s="1237"/>
      <c r="CG365" s="1237"/>
      <c r="CH365" s="1237"/>
      <c r="CI365" s="1237"/>
      <c r="CJ365" s="1239">
        <f t="shared" si="45"/>
        <v>0</v>
      </c>
    </row>
    <row r="366" spans="4:88">
      <c r="D366" s="1223"/>
      <c r="E366" s="1223"/>
      <c r="F366" s="1229"/>
      <c r="G366" s="1223"/>
      <c r="H366" s="1223"/>
      <c r="I366" s="1223"/>
      <c r="J366" s="1223"/>
      <c r="K366" s="1223"/>
      <c r="L366" s="1228" t="e">
        <f t="shared" si="43"/>
        <v>#DIV/0!</v>
      </c>
      <c r="M366" s="1223"/>
      <c r="N366" s="1223"/>
      <c r="O366" s="1244"/>
      <c r="P366" s="1223"/>
      <c r="Q366" s="1223">
        <f t="shared" si="44"/>
        <v>0</v>
      </c>
      <c r="R366" s="1223"/>
      <c r="S366" s="1225">
        <f t="shared" si="40"/>
        <v>0</v>
      </c>
      <c r="T366" s="1240" t="e">
        <f t="shared" si="41"/>
        <v>#DIV/0!</v>
      </c>
      <c r="U366" s="250" t="e">
        <f t="shared" si="42"/>
        <v>#DIV/0!</v>
      </c>
      <c r="V366" s="1400"/>
      <c r="W366" s="1232"/>
      <c r="X366" s="1233"/>
      <c r="Y366" s="1233"/>
      <c r="Z366" s="1233"/>
      <c r="AA366" s="1233"/>
      <c r="AB366" s="1235"/>
      <c r="AC366" s="1233"/>
      <c r="AD366" s="1235"/>
      <c r="AE366" s="1235"/>
      <c r="AF366" s="1235"/>
      <c r="AG366" s="1233"/>
      <c r="AH366" s="1233"/>
      <c r="AI366" s="1233"/>
      <c r="AJ366" s="1233"/>
      <c r="AK366" s="1233"/>
      <c r="AL366" s="1234">
        <f t="shared" si="46"/>
        <v>0</v>
      </c>
      <c r="AM366" s="1400"/>
      <c r="AN366" s="1237"/>
      <c r="AO366" s="1237"/>
      <c r="AP366" s="1237"/>
      <c r="AQ366" s="1237"/>
      <c r="AR366" s="1237"/>
      <c r="AS366" s="1237"/>
      <c r="AT366" s="1237"/>
      <c r="AU366" s="1237"/>
      <c r="AV366" s="1237"/>
      <c r="AW366" s="1237"/>
      <c r="AX366" s="1237"/>
      <c r="AY366" s="1237"/>
      <c r="AZ366" s="1237"/>
      <c r="BA366" s="1237"/>
      <c r="BB366" s="1237"/>
      <c r="BC366" s="1237"/>
      <c r="BD366" s="1237"/>
      <c r="BE366" s="1237"/>
      <c r="BF366" s="1237"/>
      <c r="BG366" s="1237"/>
      <c r="BH366" s="1237"/>
      <c r="BI366" s="1237"/>
      <c r="BJ366" s="1237"/>
      <c r="BK366" s="1237"/>
      <c r="BL366" s="1237"/>
      <c r="BM366" s="1237"/>
      <c r="BN366" s="1237"/>
      <c r="BO366" s="1237"/>
      <c r="BP366" s="1237"/>
      <c r="BQ366" s="1237"/>
      <c r="BR366" s="1237"/>
      <c r="BS366" s="1237"/>
      <c r="BT366" s="1237"/>
      <c r="BU366" s="1237"/>
      <c r="BV366" s="1237"/>
      <c r="BW366" s="1237"/>
      <c r="BX366" s="1237"/>
      <c r="BY366" s="1237"/>
      <c r="BZ366" s="1237"/>
      <c r="CA366" s="1237"/>
      <c r="CB366" s="1237"/>
      <c r="CC366" s="1237"/>
      <c r="CD366" s="1237"/>
      <c r="CE366" s="1237"/>
      <c r="CF366" s="1237"/>
      <c r="CG366" s="1237"/>
      <c r="CH366" s="1237"/>
      <c r="CI366" s="1237"/>
      <c r="CJ366" s="1239">
        <f t="shared" si="45"/>
        <v>0</v>
      </c>
    </row>
    <row r="367" spans="4:88">
      <c r="D367" s="1223"/>
      <c r="E367" s="1223"/>
      <c r="F367" s="1229"/>
      <c r="G367" s="1223"/>
      <c r="H367" s="1223"/>
      <c r="I367" s="1223"/>
      <c r="J367" s="1223"/>
      <c r="K367" s="1223"/>
      <c r="L367" s="1228" t="e">
        <f t="shared" si="43"/>
        <v>#DIV/0!</v>
      </c>
      <c r="M367" s="1223"/>
      <c r="N367" s="1223"/>
      <c r="O367" s="1244"/>
      <c r="P367" s="1223"/>
      <c r="Q367" s="1223">
        <f t="shared" si="44"/>
        <v>0</v>
      </c>
      <c r="R367" s="1223"/>
      <c r="S367" s="1225">
        <f t="shared" si="40"/>
        <v>0</v>
      </c>
      <c r="T367" s="1240" t="e">
        <f t="shared" si="41"/>
        <v>#DIV/0!</v>
      </c>
      <c r="U367" s="250" t="e">
        <f t="shared" si="42"/>
        <v>#DIV/0!</v>
      </c>
      <c r="V367" s="1400"/>
      <c r="W367" s="1232"/>
      <c r="X367" s="1233"/>
      <c r="Y367" s="1233"/>
      <c r="Z367" s="1233"/>
      <c r="AA367" s="1233"/>
      <c r="AB367" s="1235"/>
      <c r="AC367" s="1233"/>
      <c r="AD367" s="1235"/>
      <c r="AE367" s="1235"/>
      <c r="AF367" s="1235"/>
      <c r="AG367" s="1233"/>
      <c r="AH367" s="1233"/>
      <c r="AI367" s="1233"/>
      <c r="AJ367" s="1233"/>
      <c r="AK367" s="1233"/>
      <c r="AL367" s="1234">
        <f t="shared" si="46"/>
        <v>0</v>
      </c>
      <c r="AM367" s="1400"/>
      <c r="AN367" s="1237"/>
      <c r="AO367" s="1237"/>
      <c r="AP367" s="1237"/>
      <c r="AQ367" s="1237"/>
      <c r="AR367" s="1237"/>
      <c r="AS367" s="1237"/>
      <c r="AT367" s="1237"/>
      <c r="AU367" s="1237"/>
      <c r="AV367" s="1237"/>
      <c r="AW367" s="1237"/>
      <c r="AX367" s="1237"/>
      <c r="AY367" s="1237"/>
      <c r="AZ367" s="1237"/>
      <c r="BA367" s="1237"/>
      <c r="BB367" s="1237"/>
      <c r="BC367" s="1237"/>
      <c r="BD367" s="1237"/>
      <c r="BE367" s="1237"/>
      <c r="BF367" s="1237"/>
      <c r="BG367" s="1237"/>
      <c r="BH367" s="1237"/>
      <c r="BI367" s="1237"/>
      <c r="BJ367" s="1237"/>
      <c r="BK367" s="1237"/>
      <c r="BL367" s="1237"/>
      <c r="BM367" s="1237"/>
      <c r="BN367" s="1237"/>
      <c r="BO367" s="1237"/>
      <c r="BP367" s="1237"/>
      <c r="BQ367" s="1237"/>
      <c r="BR367" s="1237"/>
      <c r="BS367" s="1237"/>
      <c r="BT367" s="1237"/>
      <c r="BU367" s="1237"/>
      <c r="BV367" s="1237"/>
      <c r="BW367" s="1237"/>
      <c r="BX367" s="1237"/>
      <c r="BY367" s="1237"/>
      <c r="BZ367" s="1237"/>
      <c r="CA367" s="1237"/>
      <c r="CB367" s="1237"/>
      <c r="CC367" s="1237"/>
      <c r="CD367" s="1237"/>
      <c r="CE367" s="1237"/>
      <c r="CF367" s="1237"/>
      <c r="CG367" s="1237"/>
      <c r="CH367" s="1237"/>
      <c r="CI367" s="1237"/>
      <c r="CJ367" s="1239">
        <f t="shared" si="45"/>
        <v>0</v>
      </c>
    </row>
    <row r="368" spans="4:88">
      <c r="D368" s="1223"/>
      <c r="E368" s="1223"/>
      <c r="F368" s="1229"/>
      <c r="G368" s="1223"/>
      <c r="H368" s="1223"/>
      <c r="I368" s="1223"/>
      <c r="J368" s="1223"/>
      <c r="K368" s="1223"/>
      <c r="L368" s="1228" t="e">
        <f t="shared" si="43"/>
        <v>#DIV/0!</v>
      </c>
      <c r="M368" s="1223"/>
      <c r="N368" s="1223"/>
      <c r="O368" s="1244"/>
      <c r="P368" s="1223"/>
      <c r="Q368" s="1223">
        <f t="shared" si="44"/>
        <v>0</v>
      </c>
      <c r="R368" s="1223"/>
      <c r="S368" s="1225">
        <f t="shared" si="40"/>
        <v>0</v>
      </c>
      <c r="T368" s="1240" t="e">
        <f t="shared" si="41"/>
        <v>#DIV/0!</v>
      </c>
      <c r="U368" s="250" t="e">
        <f t="shared" si="42"/>
        <v>#DIV/0!</v>
      </c>
      <c r="V368" s="1400"/>
      <c r="W368" s="1232"/>
      <c r="X368" s="1233"/>
      <c r="Y368" s="1233"/>
      <c r="Z368" s="1233"/>
      <c r="AA368" s="1233"/>
      <c r="AB368" s="1235"/>
      <c r="AC368" s="1233"/>
      <c r="AD368" s="1235"/>
      <c r="AE368" s="1235"/>
      <c r="AF368" s="1235"/>
      <c r="AG368" s="1233"/>
      <c r="AH368" s="1233"/>
      <c r="AI368" s="1233"/>
      <c r="AJ368" s="1233"/>
      <c r="AK368" s="1233"/>
      <c r="AL368" s="1234">
        <f t="shared" si="46"/>
        <v>0</v>
      </c>
      <c r="AM368" s="1400"/>
      <c r="AN368" s="1237"/>
      <c r="AO368" s="1237"/>
      <c r="AP368" s="1237"/>
      <c r="AQ368" s="1237"/>
      <c r="AR368" s="1237"/>
      <c r="AS368" s="1237"/>
      <c r="AT368" s="1237"/>
      <c r="AU368" s="1237"/>
      <c r="AV368" s="1237"/>
      <c r="AW368" s="1237"/>
      <c r="AX368" s="1237"/>
      <c r="AY368" s="1237"/>
      <c r="AZ368" s="1237"/>
      <c r="BA368" s="1237"/>
      <c r="BB368" s="1237"/>
      <c r="BC368" s="1237"/>
      <c r="BD368" s="1237"/>
      <c r="BE368" s="1237"/>
      <c r="BF368" s="1237"/>
      <c r="BG368" s="1237"/>
      <c r="BH368" s="1237"/>
      <c r="BI368" s="1237"/>
      <c r="BJ368" s="1237"/>
      <c r="BK368" s="1237"/>
      <c r="BL368" s="1237"/>
      <c r="BM368" s="1237"/>
      <c r="BN368" s="1237"/>
      <c r="BO368" s="1237"/>
      <c r="BP368" s="1237"/>
      <c r="BQ368" s="1237"/>
      <c r="BR368" s="1237"/>
      <c r="BS368" s="1237"/>
      <c r="BT368" s="1237"/>
      <c r="BU368" s="1237"/>
      <c r="BV368" s="1237"/>
      <c r="BW368" s="1237"/>
      <c r="BX368" s="1237"/>
      <c r="BY368" s="1237"/>
      <c r="BZ368" s="1237"/>
      <c r="CA368" s="1237"/>
      <c r="CB368" s="1237"/>
      <c r="CC368" s="1237"/>
      <c r="CD368" s="1237"/>
      <c r="CE368" s="1237"/>
      <c r="CF368" s="1237"/>
      <c r="CG368" s="1237"/>
      <c r="CH368" s="1237"/>
      <c r="CI368" s="1237"/>
      <c r="CJ368" s="1239">
        <f t="shared" si="45"/>
        <v>0</v>
      </c>
    </row>
    <row r="369" spans="4:88">
      <c r="D369" s="1223"/>
      <c r="E369" s="1223"/>
      <c r="F369" s="1229"/>
      <c r="G369" s="1223"/>
      <c r="H369" s="1223"/>
      <c r="I369" s="1223"/>
      <c r="J369" s="1223"/>
      <c r="K369" s="1223"/>
      <c r="L369" s="1228" t="e">
        <f t="shared" si="43"/>
        <v>#DIV/0!</v>
      </c>
      <c r="M369" s="1223"/>
      <c r="N369" s="1223"/>
      <c r="O369" s="1244"/>
      <c r="P369" s="1223"/>
      <c r="Q369" s="1223">
        <f t="shared" si="44"/>
        <v>0</v>
      </c>
      <c r="R369" s="1223"/>
      <c r="S369" s="1225">
        <f t="shared" si="40"/>
        <v>0</v>
      </c>
      <c r="T369" s="1240" t="e">
        <f t="shared" si="41"/>
        <v>#DIV/0!</v>
      </c>
      <c r="U369" s="250" t="e">
        <f t="shared" si="42"/>
        <v>#DIV/0!</v>
      </c>
      <c r="V369" s="1400"/>
      <c r="W369" s="1232"/>
      <c r="X369" s="1233"/>
      <c r="Y369" s="1233"/>
      <c r="Z369" s="1233"/>
      <c r="AA369" s="1233"/>
      <c r="AB369" s="1235"/>
      <c r="AC369" s="1233"/>
      <c r="AD369" s="1235"/>
      <c r="AE369" s="1235"/>
      <c r="AF369" s="1235"/>
      <c r="AG369" s="1233"/>
      <c r="AH369" s="1233"/>
      <c r="AI369" s="1233"/>
      <c r="AJ369" s="1233"/>
      <c r="AK369" s="1233"/>
      <c r="AL369" s="1234">
        <f t="shared" si="46"/>
        <v>0</v>
      </c>
      <c r="AM369" s="1400"/>
      <c r="AN369" s="1237"/>
      <c r="AO369" s="1237"/>
      <c r="AP369" s="1237"/>
      <c r="AQ369" s="1237"/>
      <c r="AR369" s="1237"/>
      <c r="AS369" s="1237"/>
      <c r="AT369" s="1237"/>
      <c r="AU369" s="1237"/>
      <c r="AV369" s="1237"/>
      <c r="AW369" s="1237"/>
      <c r="AX369" s="1237"/>
      <c r="AY369" s="1237"/>
      <c r="AZ369" s="1237"/>
      <c r="BA369" s="1237"/>
      <c r="BB369" s="1237"/>
      <c r="BC369" s="1237"/>
      <c r="BD369" s="1237"/>
      <c r="BE369" s="1237"/>
      <c r="BF369" s="1237"/>
      <c r="BG369" s="1237"/>
      <c r="BH369" s="1237"/>
      <c r="BI369" s="1237"/>
      <c r="BJ369" s="1237"/>
      <c r="BK369" s="1237"/>
      <c r="BL369" s="1237"/>
      <c r="BM369" s="1237"/>
      <c r="BN369" s="1237"/>
      <c r="BO369" s="1237"/>
      <c r="BP369" s="1237"/>
      <c r="BQ369" s="1237"/>
      <c r="BR369" s="1237"/>
      <c r="BS369" s="1237"/>
      <c r="BT369" s="1237"/>
      <c r="BU369" s="1237"/>
      <c r="BV369" s="1237"/>
      <c r="BW369" s="1237"/>
      <c r="BX369" s="1237"/>
      <c r="BY369" s="1237"/>
      <c r="BZ369" s="1237"/>
      <c r="CA369" s="1237"/>
      <c r="CB369" s="1237"/>
      <c r="CC369" s="1237"/>
      <c r="CD369" s="1237"/>
      <c r="CE369" s="1237"/>
      <c r="CF369" s="1237"/>
      <c r="CG369" s="1237"/>
      <c r="CH369" s="1237"/>
      <c r="CI369" s="1237"/>
      <c r="CJ369" s="1239">
        <f t="shared" si="45"/>
        <v>0</v>
      </c>
    </row>
    <row r="370" spans="4:88">
      <c r="D370" s="1223"/>
      <c r="E370" s="1223"/>
      <c r="F370" s="1229"/>
      <c r="G370" s="1223"/>
      <c r="H370" s="1223"/>
      <c r="I370" s="1223"/>
      <c r="J370" s="1223"/>
      <c r="K370" s="1223"/>
      <c r="L370" s="1228" t="e">
        <f t="shared" si="43"/>
        <v>#DIV/0!</v>
      </c>
      <c r="M370" s="1223"/>
      <c r="N370" s="1223"/>
      <c r="O370" s="1244"/>
      <c r="P370" s="1223"/>
      <c r="Q370" s="1223">
        <f t="shared" si="44"/>
        <v>0</v>
      </c>
      <c r="R370" s="1223"/>
      <c r="S370" s="1225">
        <f t="shared" si="40"/>
        <v>0</v>
      </c>
      <c r="T370" s="1240" t="e">
        <f t="shared" si="41"/>
        <v>#DIV/0!</v>
      </c>
      <c r="U370" s="250" t="e">
        <f t="shared" si="42"/>
        <v>#DIV/0!</v>
      </c>
      <c r="V370" s="1400"/>
      <c r="W370" s="1232"/>
      <c r="X370" s="1233"/>
      <c r="Y370" s="1233"/>
      <c r="Z370" s="1233"/>
      <c r="AA370" s="1233"/>
      <c r="AB370" s="1235"/>
      <c r="AC370" s="1233"/>
      <c r="AD370" s="1235"/>
      <c r="AE370" s="1235"/>
      <c r="AF370" s="1235"/>
      <c r="AG370" s="1233"/>
      <c r="AH370" s="1233"/>
      <c r="AI370" s="1233"/>
      <c r="AJ370" s="1233"/>
      <c r="AK370" s="1233"/>
      <c r="AL370" s="1234">
        <f t="shared" si="46"/>
        <v>0</v>
      </c>
      <c r="AM370" s="1400"/>
      <c r="AN370" s="1237"/>
      <c r="AO370" s="1237"/>
      <c r="AP370" s="1237"/>
      <c r="AQ370" s="1237"/>
      <c r="AR370" s="1237"/>
      <c r="AS370" s="1237"/>
      <c r="AT370" s="1237"/>
      <c r="AU370" s="1237"/>
      <c r="AV370" s="1237"/>
      <c r="AW370" s="1237"/>
      <c r="AX370" s="1237"/>
      <c r="AY370" s="1237"/>
      <c r="AZ370" s="1237"/>
      <c r="BA370" s="1237"/>
      <c r="BB370" s="1237"/>
      <c r="BC370" s="1237"/>
      <c r="BD370" s="1237"/>
      <c r="BE370" s="1237"/>
      <c r="BF370" s="1237"/>
      <c r="BG370" s="1237"/>
      <c r="BH370" s="1237"/>
      <c r="BI370" s="1237"/>
      <c r="BJ370" s="1237"/>
      <c r="BK370" s="1237"/>
      <c r="BL370" s="1237"/>
      <c r="BM370" s="1237"/>
      <c r="BN370" s="1237"/>
      <c r="BO370" s="1237"/>
      <c r="BP370" s="1237"/>
      <c r="BQ370" s="1237"/>
      <c r="BR370" s="1237"/>
      <c r="BS370" s="1237"/>
      <c r="BT370" s="1237"/>
      <c r="BU370" s="1237"/>
      <c r="BV370" s="1237"/>
      <c r="BW370" s="1237"/>
      <c r="BX370" s="1237"/>
      <c r="BY370" s="1237"/>
      <c r="BZ370" s="1237"/>
      <c r="CA370" s="1237"/>
      <c r="CB370" s="1237"/>
      <c r="CC370" s="1237"/>
      <c r="CD370" s="1237"/>
      <c r="CE370" s="1237"/>
      <c r="CF370" s="1237"/>
      <c r="CG370" s="1237"/>
      <c r="CH370" s="1237"/>
      <c r="CI370" s="1237"/>
      <c r="CJ370" s="1239">
        <f t="shared" si="45"/>
        <v>0</v>
      </c>
    </row>
    <row r="371" spans="4:88">
      <c r="D371" s="1223"/>
      <c r="E371" s="1223"/>
      <c r="F371" s="1229"/>
      <c r="G371" s="1223"/>
      <c r="H371" s="1223"/>
      <c r="I371" s="1223"/>
      <c r="J371" s="1223"/>
      <c r="K371" s="1223"/>
      <c r="L371" s="1228" t="e">
        <f t="shared" si="43"/>
        <v>#DIV/0!</v>
      </c>
      <c r="M371" s="1223"/>
      <c r="N371" s="1223"/>
      <c r="O371" s="1244"/>
      <c r="P371" s="1223"/>
      <c r="Q371" s="1223">
        <f t="shared" si="44"/>
        <v>0</v>
      </c>
      <c r="R371" s="1223"/>
      <c r="S371" s="1225">
        <f t="shared" si="40"/>
        <v>0</v>
      </c>
      <c r="T371" s="1240" t="e">
        <f t="shared" si="41"/>
        <v>#DIV/0!</v>
      </c>
      <c r="U371" s="250" t="e">
        <f t="shared" si="42"/>
        <v>#DIV/0!</v>
      </c>
      <c r="V371" s="1400"/>
      <c r="W371" s="1232"/>
      <c r="X371" s="1233"/>
      <c r="Y371" s="1233"/>
      <c r="Z371" s="1233"/>
      <c r="AA371" s="1233"/>
      <c r="AB371" s="1235"/>
      <c r="AC371" s="1233"/>
      <c r="AD371" s="1235"/>
      <c r="AE371" s="1235"/>
      <c r="AF371" s="1235"/>
      <c r="AG371" s="1233"/>
      <c r="AH371" s="1233"/>
      <c r="AI371" s="1233"/>
      <c r="AJ371" s="1233"/>
      <c r="AK371" s="1233"/>
      <c r="AL371" s="1234">
        <f t="shared" si="46"/>
        <v>0</v>
      </c>
      <c r="AM371" s="1400"/>
      <c r="AN371" s="1237"/>
      <c r="AO371" s="1237"/>
      <c r="AP371" s="1237"/>
      <c r="AQ371" s="1237"/>
      <c r="AR371" s="1237"/>
      <c r="AS371" s="1237"/>
      <c r="AT371" s="1237"/>
      <c r="AU371" s="1237"/>
      <c r="AV371" s="1237"/>
      <c r="AW371" s="1237"/>
      <c r="AX371" s="1237"/>
      <c r="AY371" s="1237"/>
      <c r="AZ371" s="1237"/>
      <c r="BA371" s="1237"/>
      <c r="BB371" s="1237"/>
      <c r="BC371" s="1237"/>
      <c r="BD371" s="1237"/>
      <c r="BE371" s="1237"/>
      <c r="BF371" s="1237"/>
      <c r="BG371" s="1237"/>
      <c r="BH371" s="1237"/>
      <c r="BI371" s="1237"/>
      <c r="BJ371" s="1237"/>
      <c r="BK371" s="1237"/>
      <c r="BL371" s="1237"/>
      <c r="BM371" s="1237"/>
      <c r="BN371" s="1237"/>
      <c r="BO371" s="1237"/>
      <c r="BP371" s="1237"/>
      <c r="BQ371" s="1237"/>
      <c r="BR371" s="1237"/>
      <c r="BS371" s="1237"/>
      <c r="BT371" s="1237"/>
      <c r="BU371" s="1237"/>
      <c r="BV371" s="1237"/>
      <c r="BW371" s="1237"/>
      <c r="BX371" s="1237"/>
      <c r="BY371" s="1237"/>
      <c r="BZ371" s="1237"/>
      <c r="CA371" s="1237"/>
      <c r="CB371" s="1237"/>
      <c r="CC371" s="1237"/>
      <c r="CD371" s="1237"/>
      <c r="CE371" s="1237"/>
      <c r="CF371" s="1237"/>
      <c r="CG371" s="1237"/>
      <c r="CH371" s="1237"/>
      <c r="CI371" s="1237"/>
      <c r="CJ371" s="1239">
        <f t="shared" si="45"/>
        <v>0</v>
      </c>
    </row>
    <row r="372" spans="4:88">
      <c r="D372" s="1223"/>
      <c r="E372" s="1223"/>
      <c r="F372" s="1229"/>
      <c r="G372" s="1223"/>
      <c r="H372" s="1223"/>
      <c r="I372" s="1223"/>
      <c r="J372" s="1223"/>
      <c r="K372" s="1223"/>
      <c r="L372" s="1228" t="e">
        <f t="shared" si="43"/>
        <v>#DIV/0!</v>
      </c>
      <c r="M372" s="1223"/>
      <c r="N372" s="1223"/>
      <c r="O372" s="1244"/>
      <c r="P372" s="1223"/>
      <c r="Q372" s="1223">
        <f t="shared" si="44"/>
        <v>0</v>
      </c>
      <c r="R372" s="1223"/>
      <c r="S372" s="1225">
        <f t="shared" si="40"/>
        <v>0</v>
      </c>
      <c r="T372" s="1240" t="e">
        <f t="shared" si="41"/>
        <v>#DIV/0!</v>
      </c>
      <c r="U372" s="250" t="e">
        <f t="shared" si="42"/>
        <v>#DIV/0!</v>
      </c>
      <c r="V372" s="1400"/>
      <c r="W372" s="1232"/>
      <c r="X372" s="1233"/>
      <c r="Y372" s="1233"/>
      <c r="Z372" s="1233"/>
      <c r="AA372" s="1233"/>
      <c r="AB372" s="1235"/>
      <c r="AC372" s="1233"/>
      <c r="AD372" s="1235"/>
      <c r="AE372" s="1235"/>
      <c r="AF372" s="1235"/>
      <c r="AG372" s="1233"/>
      <c r="AH372" s="1233"/>
      <c r="AI372" s="1233"/>
      <c r="AJ372" s="1233"/>
      <c r="AK372" s="1233"/>
      <c r="AL372" s="1234">
        <f t="shared" si="46"/>
        <v>0</v>
      </c>
      <c r="AM372" s="1400"/>
      <c r="AN372" s="1237"/>
      <c r="AO372" s="1237"/>
      <c r="AP372" s="1237"/>
      <c r="AQ372" s="1237"/>
      <c r="AR372" s="1237"/>
      <c r="AS372" s="1237"/>
      <c r="AT372" s="1237"/>
      <c r="AU372" s="1237"/>
      <c r="AV372" s="1237"/>
      <c r="AW372" s="1237"/>
      <c r="AX372" s="1237"/>
      <c r="AY372" s="1237"/>
      <c r="AZ372" s="1237"/>
      <c r="BA372" s="1237"/>
      <c r="BB372" s="1237"/>
      <c r="BC372" s="1237"/>
      <c r="BD372" s="1237"/>
      <c r="BE372" s="1237"/>
      <c r="BF372" s="1237"/>
      <c r="BG372" s="1237"/>
      <c r="BH372" s="1237"/>
      <c r="BI372" s="1237"/>
      <c r="BJ372" s="1237"/>
      <c r="BK372" s="1237"/>
      <c r="BL372" s="1237"/>
      <c r="BM372" s="1237"/>
      <c r="BN372" s="1237"/>
      <c r="BO372" s="1237"/>
      <c r="BP372" s="1237"/>
      <c r="BQ372" s="1237"/>
      <c r="BR372" s="1237"/>
      <c r="BS372" s="1237"/>
      <c r="BT372" s="1237"/>
      <c r="BU372" s="1237"/>
      <c r="BV372" s="1237"/>
      <c r="BW372" s="1237"/>
      <c r="BX372" s="1237"/>
      <c r="BY372" s="1237"/>
      <c r="BZ372" s="1237"/>
      <c r="CA372" s="1237"/>
      <c r="CB372" s="1237"/>
      <c r="CC372" s="1237"/>
      <c r="CD372" s="1237"/>
      <c r="CE372" s="1237"/>
      <c r="CF372" s="1237"/>
      <c r="CG372" s="1237"/>
      <c r="CH372" s="1237"/>
      <c r="CI372" s="1237"/>
      <c r="CJ372" s="1239">
        <f t="shared" si="45"/>
        <v>0</v>
      </c>
    </row>
    <row r="373" spans="4:88">
      <c r="D373" s="1223"/>
      <c r="E373" s="1223"/>
      <c r="F373" s="1229"/>
      <c r="G373" s="1223"/>
      <c r="H373" s="1223"/>
      <c r="I373" s="1223"/>
      <c r="J373" s="1223"/>
      <c r="K373" s="1223"/>
      <c r="L373" s="1228" t="e">
        <f t="shared" si="43"/>
        <v>#DIV/0!</v>
      </c>
      <c r="M373" s="1223"/>
      <c r="N373" s="1223"/>
      <c r="O373" s="1244"/>
      <c r="P373" s="1223"/>
      <c r="Q373" s="1223">
        <f t="shared" si="44"/>
        <v>0</v>
      </c>
      <c r="R373" s="1223"/>
      <c r="S373" s="1225">
        <f t="shared" si="40"/>
        <v>0</v>
      </c>
      <c r="T373" s="1240" t="e">
        <f t="shared" si="41"/>
        <v>#DIV/0!</v>
      </c>
      <c r="U373" s="250" t="e">
        <f t="shared" si="42"/>
        <v>#DIV/0!</v>
      </c>
      <c r="V373" s="1400"/>
      <c r="W373" s="1232"/>
      <c r="X373" s="1233"/>
      <c r="Y373" s="1233"/>
      <c r="Z373" s="1233"/>
      <c r="AA373" s="1233"/>
      <c r="AB373" s="1235"/>
      <c r="AC373" s="1233"/>
      <c r="AD373" s="1235"/>
      <c r="AE373" s="1235"/>
      <c r="AF373" s="1235"/>
      <c r="AG373" s="1233"/>
      <c r="AH373" s="1233"/>
      <c r="AI373" s="1233"/>
      <c r="AJ373" s="1233"/>
      <c r="AK373" s="1233"/>
      <c r="AL373" s="1234">
        <f t="shared" si="46"/>
        <v>0</v>
      </c>
      <c r="AM373" s="1400"/>
      <c r="AN373" s="1237"/>
      <c r="AO373" s="1237"/>
      <c r="AP373" s="1237"/>
      <c r="AQ373" s="1237"/>
      <c r="AR373" s="1237"/>
      <c r="AS373" s="1237"/>
      <c r="AT373" s="1237"/>
      <c r="AU373" s="1237"/>
      <c r="AV373" s="1237"/>
      <c r="AW373" s="1237"/>
      <c r="AX373" s="1237"/>
      <c r="AY373" s="1237"/>
      <c r="AZ373" s="1237"/>
      <c r="BA373" s="1237"/>
      <c r="BB373" s="1237"/>
      <c r="BC373" s="1237"/>
      <c r="BD373" s="1237"/>
      <c r="BE373" s="1237"/>
      <c r="BF373" s="1237"/>
      <c r="BG373" s="1237"/>
      <c r="BH373" s="1237"/>
      <c r="BI373" s="1237"/>
      <c r="BJ373" s="1237"/>
      <c r="BK373" s="1237"/>
      <c r="BL373" s="1237"/>
      <c r="BM373" s="1237"/>
      <c r="BN373" s="1237"/>
      <c r="BO373" s="1237"/>
      <c r="BP373" s="1237"/>
      <c r="BQ373" s="1237"/>
      <c r="BR373" s="1237"/>
      <c r="BS373" s="1237"/>
      <c r="BT373" s="1237"/>
      <c r="BU373" s="1237"/>
      <c r="BV373" s="1237"/>
      <c r="BW373" s="1237"/>
      <c r="BX373" s="1237"/>
      <c r="BY373" s="1237"/>
      <c r="BZ373" s="1237"/>
      <c r="CA373" s="1237"/>
      <c r="CB373" s="1237"/>
      <c r="CC373" s="1237"/>
      <c r="CD373" s="1237"/>
      <c r="CE373" s="1237"/>
      <c r="CF373" s="1237"/>
      <c r="CG373" s="1237"/>
      <c r="CH373" s="1237"/>
      <c r="CI373" s="1237"/>
      <c r="CJ373" s="1239">
        <f t="shared" si="45"/>
        <v>0</v>
      </c>
    </row>
    <row r="374" spans="4:88">
      <c r="D374" s="1223"/>
      <c r="E374" s="1223"/>
      <c r="F374" s="1229"/>
      <c r="G374" s="1223"/>
      <c r="H374" s="1223"/>
      <c r="I374" s="1223"/>
      <c r="J374" s="1223"/>
      <c r="K374" s="1223"/>
      <c r="L374" s="1228" t="e">
        <f t="shared" si="43"/>
        <v>#DIV/0!</v>
      </c>
      <c r="M374" s="1223"/>
      <c r="N374" s="1223"/>
      <c r="O374" s="1244"/>
      <c r="P374" s="1223"/>
      <c r="Q374" s="1223">
        <f t="shared" si="44"/>
        <v>0</v>
      </c>
      <c r="R374" s="1223"/>
      <c r="S374" s="1225">
        <f t="shared" si="40"/>
        <v>0</v>
      </c>
      <c r="T374" s="1240" t="e">
        <f t="shared" si="41"/>
        <v>#DIV/0!</v>
      </c>
      <c r="U374" s="250" t="e">
        <f t="shared" si="42"/>
        <v>#DIV/0!</v>
      </c>
      <c r="V374" s="1400"/>
      <c r="W374" s="1232"/>
      <c r="X374" s="1233"/>
      <c r="Y374" s="1233"/>
      <c r="Z374" s="1233"/>
      <c r="AA374" s="1233"/>
      <c r="AB374" s="1235"/>
      <c r="AC374" s="1233"/>
      <c r="AD374" s="1235"/>
      <c r="AE374" s="1235"/>
      <c r="AF374" s="1235"/>
      <c r="AG374" s="1233"/>
      <c r="AH374" s="1233"/>
      <c r="AI374" s="1233"/>
      <c r="AJ374" s="1233"/>
      <c r="AK374" s="1233"/>
      <c r="AL374" s="1234">
        <f t="shared" si="46"/>
        <v>0</v>
      </c>
      <c r="AM374" s="1400"/>
      <c r="AN374" s="1237"/>
      <c r="AO374" s="1237"/>
      <c r="AP374" s="1237"/>
      <c r="AQ374" s="1237"/>
      <c r="AR374" s="1237"/>
      <c r="AS374" s="1237"/>
      <c r="AT374" s="1237"/>
      <c r="AU374" s="1237"/>
      <c r="AV374" s="1237"/>
      <c r="AW374" s="1237"/>
      <c r="AX374" s="1237"/>
      <c r="AY374" s="1237"/>
      <c r="AZ374" s="1237"/>
      <c r="BA374" s="1237"/>
      <c r="BB374" s="1237"/>
      <c r="BC374" s="1237"/>
      <c r="BD374" s="1237"/>
      <c r="BE374" s="1237"/>
      <c r="BF374" s="1237"/>
      <c r="BG374" s="1237"/>
      <c r="BH374" s="1237"/>
      <c r="BI374" s="1237"/>
      <c r="BJ374" s="1237"/>
      <c r="BK374" s="1237"/>
      <c r="BL374" s="1237"/>
      <c r="BM374" s="1237"/>
      <c r="BN374" s="1237"/>
      <c r="BO374" s="1237"/>
      <c r="BP374" s="1237"/>
      <c r="BQ374" s="1237"/>
      <c r="BR374" s="1237"/>
      <c r="BS374" s="1237"/>
      <c r="BT374" s="1237"/>
      <c r="BU374" s="1237"/>
      <c r="BV374" s="1237"/>
      <c r="BW374" s="1237"/>
      <c r="BX374" s="1237"/>
      <c r="BY374" s="1237"/>
      <c r="BZ374" s="1237"/>
      <c r="CA374" s="1237"/>
      <c r="CB374" s="1237"/>
      <c r="CC374" s="1237"/>
      <c r="CD374" s="1237"/>
      <c r="CE374" s="1237"/>
      <c r="CF374" s="1237"/>
      <c r="CG374" s="1237"/>
      <c r="CH374" s="1237"/>
      <c r="CI374" s="1237"/>
      <c r="CJ374" s="1239">
        <f t="shared" si="45"/>
        <v>0</v>
      </c>
    </row>
    <row r="375" spans="4:88">
      <c r="D375" s="1223"/>
      <c r="E375" s="1223"/>
      <c r="F375" s="1229"/>
      <c r="G375" s="1223"/>
      <c r="H375" s="1223"/>
      <c r="I375" s="1223"/>
      <c r="J375" s="1223"/>
      <c r="K375" s="1223"/>
      <c r="L375" s="1228" t="e">
        <f t="shared" si="43"/>
        <v>#DIV/0!</v>
      </c>
      <c r="M375" s="1223"/>
      <c r="N375" s="1223"/>
      <c r="O375" s="1244"/>
      <c r="P375" s="1223"/>
      <c r="Q375" s="1223">
        <f t="shared" si="44"/>
        <v>0</v>
      </c>
      <c r="R375" s="1223"/>
      <c r="S375" s="1225">
        <f t="shared" si="40"/>
        <v>0</v>
      </c>
      <c r="T375" s="1240" t="e">
        <f t="shared" si="41"/>
        <v>#DIV/0!</v>
      </c>
      <c r="U375" s="250" t="e">
        <f t="shared" si="42"/>
        <v>#DIV/0!</v>
      </c>
      <c r="V375" s="1400"/>
      <c r="W375" s="1232"/>
      <c r="X375" s="1233"/>
      <c r="Y375" s="1233"/>
      <c r="Z375" s="1233"/>
      <c r="AA375" s="1233"/>
      <c r="AB375" s="1235"/>
      <c r="AC375" s="1233"/>
      <c r="AD375" s="1235"/>
      <c r="AE375" s="1235"/>
      <c r="AF375" s="1235"/>
      <c r="AG375" s="1233"/>
      <c r="AH375" s="1233"/>
      <c r="AI375" s="1233"/>
      <c r="AJ375" s="1233"/>
      <c r="AK375" s="1233"/>
      <c r="AL375" s="1234">
        <f t="shared" si="46"/>
        <v>0</v>
      </c>
      <c r="AM375" s="1400"/>
      <c r="AN375" s="1237"/>
      <c r="AO375" s="1237"/>
      <c r="AP375" s="1237"/>
      <c r="AQ375" s="1237"/>
      <c r="AR375" s="1237"/>
      <c r="AS375" s="1237"/>
      <c r="AT375" s="1237"/>
      <c r="AU375" s="1237"/>
      <c r="AV375" s="1237"/>
      <c r="AW375" s="1237"/>
      <c r="AX375" s="1237"/>
      <c r="AY375" s="1237"/>
      <c r="AZ375" s="1237"/>
      <c r="BA375" s="1237"/>
      <c r="BB375" s="1237"/>
      <c r="BC375" s="1237"/>
      <c r="BD375" s="1237"/>
      <c r="BE375" s="1237"/>
      <c r="BF375" s="1237"/>
      <c r="BG375" s="1237"/>
      <c r="BH375" s="1237"/>
      <c r="BI375" s="1237"/>
      <c r="BJ375" s="1237"/>
      <c r="BK375" s="1237"/>
      <c r="BL375" s="1237"/>
      <c r="BM375" s="1237"/>
      <c r="BN375" s="1237"/>
      <c r="BO375" s="1237"/>
      <c r="BP375" s="1237"/>
      <c r="BQ375" s="1237"/>
      <c r="BR375" s="1237"/>
      <c r="BS375" s="1237"/>
      <c r="BT375" s="1237"/>
      <c r="BU375" s="1237"/>
      <c r="BV375" s="1237"/>
      <c r="BW375" s="1237"/>
      <c r="BX375" s="1237"/>
      <c r="BY375" s="1237"/>
      <c r="BZ375" s="1237"/>
      <c r="CA375" s="1237"/>
      <c r="CB375" s="1237"/>
      <c r="CC375" s="1237"/>
      <c r="CD375" s="1237"/>
      <c r="CE375" s="1237"/>
      <c r="CF375" s="1237"/>
      <c r="CG375" s="1237"/>
      <c r="CH375" s="1237"/>
      <c r="CI375" s="1237"/>
      <c r="CJ375" s="1239">
        <f t="shared" si="45"/>
        <v>0</v>
      </c>
    </row>
    <row r="376" spans="4:88">
      <c r="D376" s="1223"/>
      <c r="E376" s="1223"/>
      <c r="F376" s="1229"/>
      <c r="G376" s="1223"/>
      <c r="H376" s="1223"/>
      <c r="I376" s="1223"/>
      <c r="J376" s="1223"/>
      <c r="K376" s="1223"/>
      <c r="L376" s="1228" t="e">
        <f t="shared" si="43"/>
        <v>#DIV/0!</v>
      </c>
      <c r="M376" s="1223"/>
      <c r="N376" s="1223"/>
      <c r="O376" s="1244"/>
      <c r="P376" s="1223"/>
      <c r="Q376" s="1223">
        <f t="shared" si="44"/>
        <v>0</v>
      </c>
      <c r="R376" s="1223"/>
      <c r="S376" s="1225">
        <f t="shared" si="40"/>
        <v>0</v>
      </c>
      <c r="T376" s="1240" t="e">
        <f t="shared" si="41"/>
        <v>#DIV/0!</v>
      </c>
      <c r="U376" s="250" t="e">
        <f t="shared" si="42"/>
        <v>#DIV/0!</v>
      </c>
      <c r="V376" s="1400"/>
      <c r="W376" s="1232"/>
      <c r="X376" s="1233"/>
      <c r="Y376" s="1233"/>
      <c r="Z376" s="1233"/>
      <c r="AA376" s="1233"/>
      <c r="AB376" s="1235"/>
      <c r="AC376" s="1233"/>
      <c r="AD376" s="1235"/>
      <c r="AE376" s="1235"/>
      <c r="AF376" s="1235"/>
      <c r="AG376" s="1233"/>
      <c r="AH376" s="1233"/>
      <c r="AI376" s="1233"/>
      <c r="AJ376" s="1233"/>
      <c r="AK376" s="1233"/>
      <c r="AL376" s="1234">
        <f t="shared" si="46"/>
        <v>0</v>
      </c>
      <c r="AM376" s="1400"/>
      <c r="AN376" s="1237"/>
      <c r="AO376" s="1237"/>
      <c r="AP376" s="1237"/>
      <c r="AQ376" s="1237"/>
      <c r="AR376" s="1237"/>
      <c r="AS376" s="1237"/>
      <c r="AT376" s="1237"/>
      <c r="AU376" s="1237"/>
      <c r="AV376" s="1237"/>
      <c r="AW376" s="1237"/>
      <c r="AX376" s="1237"/>
      <c r="AY376" s="1237"/>
      <c r="AZ376" s="1237"/>
      <c r="BA376" s="1237"/>
      <c r="BB376" s="1237"/>
      <c r="BC376" s="1237"/>
      <c r="BD376" s="1237"/>
      <c r="BE376" s="1237"/>
      <c r="BF376" s="1237"/>
      <c r="BG376" s="1237"/>
      <c r="BH376" s="1237"/>
      <c r="BI376" s="1237"/>
      <c r="BJ376" s="1237"/>
      <c r="BK376" s="1237"/>
      <c r="BL376" s="1237"/>
      <c r="BM376" s="1237"/>
      <c r="BN376" s="1237"/>
      <c r="BO376" s="1237"/>
      <c r="BP376" s="1237"/>
      <c r="BQ376" s="1237"/>
      <c r="BR376" s="1237"/>
      <c r="BS376" s="1237"/>
      <c r="BT376" s="1237"/>
      <c r="BU376" s="1237"/>
      <c r="BV376" s="1237"/>
      <c r="BW376" s="1237"/>
      <c r="BX376" s="1237"/>
      <c r="BY376" s="1237"/>
      <c r="BZ376" s="1237"/>
      <c r="CA376" s="1237"/>
      <c r="CB376" s="1237"/>
      <c r="CC376" s="1237"/>
      <c r="CD376" s="1237"/>
      <c r="CE376" s="1237"/>
      <c r="CF376" s="1237"/>
      <c r="CG376" s="1237"/>
      <c r="CH376" s="1237"/>
      <c r="CI376" s="1237"/>
      <c r="CJ376" s="1239">
        <f t="shared" si="45"/>
        <v>0</v>
      </c>
    </row>
    <row r="377" spans="4:88">
      <c r="D377" s="1223"/>
      <c r="E377" s="1223"/>
      <c r="F377" s="1229"/>
      <c r="G377" s="1223"/>
      <c r="H377" s="1223"/>
      <c r="I377" s="1223"/>
      <c r="J377" s="1223"/>
      <c r="K377" s="1223"/>
      <c r="L377" s="1228" t="e">
        <f t="shared" si="43"/>
        <v>#DIV/0!</v>
      </c>
      <c r="M377" s="1223"/>
      <c r="N377" s="1223"/>
      <c r="O377" s="1244"/>
      <c r="P377" s="1223"/>
      <c r="Q377" s="1223">
        <f t="shared" si="44"/>
        <v>0</v>
      </c>
      <c r="R377" s="1223"/>
      <c r="S377" s="1225">
        <f t="shared" si="40"/>
        <v>0</v>
      </c>
      <c r="T377" s="1240" t="e">
        <f t="shared" si="41"/>
        <v>#DIV/0!</v>
      </c>
      <c r="U377" s="250" t="e">
        <f t="shared" si="42"/>
        <v>#DIV/0!</v>
      </c>
      <c r="V377" s="1400"/>
      <c r="W377" s="1232"/>
      <c r="X377" s="1233"/>
      <c r="Y377" s="1233"/>
      <c r="Z377" s="1233"/>
      <c r="AA377" s="1233"/>
      <c r="AB377" s="1235"/>
      <c r="AC377" s="1233"/>
      <c r="AD377" s="1235"/>
      <c r="AE377" s="1235"/>
      <c r="AF377" s="1235"/>
      <c r="AG377" s="1233"/>
      <c r="AH377" s="1233"/>
      <c r="AI377" s="1233"/>
      <c r="AJ377" s="1233"/>
      <c r="AK377" s="1233"/>
      <c r="AL377" s="1234">
        <f t="shared" si="46"/>
        <v>0</v>
      </c>
      <c r="AM377" s="1400"/>
      <c r="AN377" s="1237"/>
      <c r="AO377" s="1237"/>
      <c r="AP377" s="1237"/>
      <c r="AQ377" s="1237"/>
      <c r="AR377" s="1237"/>
      <c r="AS377" s="1237"/>
      <c r="AT377" s="1237"/>
      <c r="AU377" s="1237"/>
      <c r="AV377" s="1237"/>
      <c r="AW377" s="1237"/>
      <c r="AX377" s="1237"/>
      <c r="AY377" s="1237"/>
      <c r="AZ377" s="1237"/>
      <c r="BA377" s="1237"/>
      <c r="BB377" s="1237"/>
      <c r="BC377" s="1237"/>
      <c r="BD377" s="1237"/>
      <c r="BE377" s="1237"/>
      <c r="BF377" s="1237"/>
      <c r="BG377" s="1237"/>
      <c r="BH377" s="1237"/>
      <c r="BI377" s="1237"/>
      <c r="BJ377" s="1237"/>
      <c r="BK377" s="1237"/>
      <c r="BL377" s="1237"/>
      <c r="BM377" s="1237"/>
      <c r="BN377" s="1237"/>
      <c r="BO377" s="1237"/>
      <c r="BP377" s="1237"/>
      <c r="BQ377" s="1237"/>
      <c r="BR377" s="1237"/>
      <c r="BS377" s="1237"/>
      <c r="BT377" s="1237"/>
      <c r="BU377" s="1237"/>
      <c r="BV377" s="1237"/>
      <c r="BW377" s="1237"/>
      <c r="BX377" s="1237"/>
      <c r="BY377" s="1237"/>
      <c r="BZ377" s="1237"/>
      <c r="CA377" s="1237"/>
      <c r="CB377" s="1237"/>
      <c r="CC377" s="1237"/>
      <c r="CD377" s="1237"/>
      <c r="CE377" s="1237"/>
      <c r="CF377" s="1237"/>
      <c r="CG377" s="1237"/>
      <c r="CH377" s="1237"/>
      <c r="CI377" s="1237"/>
      <c r="CJ377" s="1239">
        <f t="shared" si="45"/>
        <v>0</v>
      </c>
    </row>
    <row r="378" spans="4:88">
      <c r="D378" s="1223"/>
      <c r="E378" s="1223"/>
      <c r="F378" s="1229"/>
      <c r="G378" s="1223"/>
      <c r="H378" s="1223"/>
      <c r="I378" s="1223"/>
      <c r="J378" s="1223"/>
      <c r="K378" s="1223"/>
      <c r="L378" s="1228" t="e">
        <f t="shared" si="43"/>
        <v>#DIV/0!</v>
      </c>
      <c r="M378" s="1223"/>
      <c r="N378" s="1223"/>
      <c r="O378" s="1244"/>
      <c r="P378" s="1223"/>
      <c r="Q378" s="1223">
        <f t="shared" si="44"/>
        <v>0</v>
      </c>
      <c r="R378" s="1223"/>
      <c r="S378" s="1225">
        <f t="shared" si="40"/>
        <v>0</v>
      </c>
      <c r="T378" s="1240" t="e">
        <f t="shared" si="41"/>
        <v>#DIV/0!</v>
      </c>
      <c r="U378" s="250" t="e">
        <f t="shared" si="42"/>
        <v>#DIV/0!</v>
      </c>
      <c r="V378" s="1400"/>
      <c r="W378" s="1232"/>
      <c r="X378" s="1233"/>
      <c r="Y378" s="1233"/>
      <c r="Z378" s="1233"/>
      <c r="AA378" s="1233"/>
      <c r="AB378" s="1235"/>
      <c r="AC378" s="1233"/>
      <c r="AD378" s="1235"/>
      <c r="AE378" s="1235"/>
      <c r="AF378" s="1235"/>
      <c r="AG378" s="1233"/>
      <c r="AH378" s="1233"/>
      <c r="AI378" s="1233"/>
      <c r="AJ378" s="1233"/>
      <c r="AK378" s="1233"/>
      <c r="AL378" s="1234">
        <f t="shared" si="46"/>
        <v>0</v>
      </c>
      <c r="AM378" s="1400"/>
      <c r="AN378" s="1237"/>
      <c r="AO378" s="1237"/>
      <c r="AP378" s="1237"/>
      <c r="AQ378" s="1237"/>
      <c r="AR378" s="1237"/>
      <c r="AS378" s="1237"/>
      <c r="AT378" s="1237"/>
      <c r="AU378" s="1237"/>
      <c r="AV378" s="1237"/>
      <c r="AW378" s="1237"/>
      <c r="AX378" s="1237"/>
      <c r="AY378" s="1237"/>
      <c r="AZ378" s="1237"/>
      <c r="BA378" s="1237"/>
      <c r="BB378" s="1237"/>
      <c r="BC378" s="1237"/>
      <c r="BD378" s="1237"/>
      <c r="BE378" s="1237"/>
      <c r="BF378" s="1237"/>
      <c r="BG378" s="1237"/>
      <c r="BH378" s="1237"/>
      <c r="BI378" s="1237"/>
      <c r="BJ378" s="1237"/>
      <c r="BK378" s="1237"/>
      <c r="BL378" s="1237"/>
      <c r="BM378" s="1237"/>
      <c r="BN378" s="1237"/>
      <c r="BO378" s="1237"/>
      <c r="BP378" s="1237"/>
      <c r="BQ378" s="1237"/>
      <c r="BR378" s="1237"/>
      <c r="BS378" s="1237"/>
      <c r="BT378" s="1237"/>
      <c r="BU378" s="1237"/>
      <c r="BV378" s="1237"/>
      <c r="BW378" s="1237"/>
      <c r="BX378" s="1237"/>
      <c r="BY378" s="1237"/>
      <c r="BZ378" s="1237"/>
      <c r="CA378" s="1237"/>
      <c r="CB378" s="1237"/>
      <c r="CC378" s="1237"/>
      <c r="CD378" s="1237"/>
      <c r="CE378" s="1237"/>
      <c r="CF378" s="1237"/>
      <c r="CG378" s="1237"/>
      <c r="CH378" s="1237"/>
      <c r="CI378" s="1237"/>
      <c r="CJ378" s="1239">
        <f t="shared" si="45"/>
        <v>0</v>
      </c>
    </row>
    <row r="379" spans="4:88">
      <c r="D379" s="1223"/>
      <c r="E379" s="1223"/>
      <c r="F379" s="1229"/>
      <c r="G379" s="1223"/>
      <c r="H379" s="1223"/>
      <c r="I379" s="1223"/>
      <c r="J379" s="1223"/>
      <c r="K379" s="1223"/>
      <c r="L379" s="1228" t="e">
        <f t="shared" si="43"/>
        <v>#DIV/0!</v>
      </c>
      <c r="M379" s="1223"/>
      <c r="N379" s="1223"/>
      <c r="O379" s="1244"/>
      <c r="P379" s="1223"/>
      <c r="Q379" s="1223">
        <f t="shared" si="44"/>
        <v>0</v>
      </c>
      <c r="R379" s="1223"/>
      <c r="S379" s="1225">
        <f t="shared" si="40"/>
        <v>0</v>
      </c>
      <c r="T379" s="1240" t="e">
        <f t="shared" si="41"/>
        <v>#DIV/0!</v>
      </c>
      <c r="U379" s="250" t="e">
        <f t="shared" si="42"/>
        <v>#DIV/0!</v>
      </c>
      <c r="V379" s="1400"/>
      <c r="W379" s="1232"/>
      <c r="X379" s="1233"/>
      <c r="Y379" s="1233"/>
      <c r="Z379" s="1233"/>
      <c r="AA379" s="1233"/>
      <c r="AB379" s="1235"/>
      <c r="AC379" s="1233"/>
      <c r="AD379" s="1235"/>
      <c r="AE379" s="1235"/>
      <c r="AF379" s="1235"/>
      <c r="AG379" s="1233"/>
      <c r="AH379" s="1233"/>
      <c r="AI379" s="1233"/>
      <c r="AJ379" s="1233"/>
      <c r="AK379" s="1233"/>
      <c r="AL379" s="1234">
        <f t="shared" si="46"/>
        <v>0</v>
      </c>
      <c r="AM379" s="1400"/>
      <c r="AN379" s="1237"/>
      <c r="AO379" s="1237"/>
      <c r="AP379" s="1237"/>
      <c r="AQ379" s="1237"/>
      <c r="AR379" s="1237"/>
      <c r="AS379" s="1237"/>
      <c r="AT379" s="1237"/>
      <c r="AU379" s="1237"/>
      <c r="AV379" s="1237"/>
      <c r="AW379" s="1237"/>
      <c r="AX379" s="1237"/>
      <c r="AY379" s="1237"/>
      <c r="AZ379" s="1237"/>
      <c r="BA379" s="1237"/>
      <c r="BB379" s="1237"/>
      <c r="BC379" s="1237"/>
      <c r="BD379" s="1237"/>
      <c r="BE379" s="1237"/>
      <c r="BF379" s="1237"/>
      <c r="BG379" s="1237"/>
      <c r="BH379" s="1237"/>
      <c r="BI379" s="1237"/>
      <c r="BJ379" s="1237"/>
      <c r="BK379" s="1237"/>
      <c r="BL379" s="1237"/>
      <c r="BM379" s="1237"/>
      <c r="BN379" s="1237"/>
      <c r="BO379" s="1237"/>
      <c r="BP379" s="1237"/>
      <c r="BQ379" s="1237"/>
      <c r="BR379" s="1237"/>
      <c r="BS379" s="1237"/>
      <c r="BT379" s="1237"/>
      <c r="BU379" s="1237"/>
      <c r="BV379" s="1237"/>
      <c r="BW379" s="1237"/>
      <c r="BX379" s="1237"/>
      <c r="BY379" s="1237"/>
      <c r="BZ379" s="1237"/>
      <c r="CA379" s="1237"/>
      <c r="CB379" s="1237"/>
      <c r="CC379" s="1237"/>
      <c r="CD379" s="1237"/>
      <c r="CE379" s="1237"/>
      <c r="CF379" s="1237"/>
      <c r="CG379" s="1237"/>
      <c r="CH379" s="1237"/>
      <c r="CI379" s="1237"/>
      <c r="CJ379" s="1239">
        <f t="shared" si="45"/>
        <v>0</v>
      </c>
    </row>
    <row r="380" spans="4:88">
      <c r="D380" s="1223"/>
      <c r="E380" s="1223"/>
      <c r="F380" s="1229"/>
      <c r="G380" s="1223"/>
      <c r="H380" s="1223"/>
      <c r="I380" s="1223"/>
      <c r="J380" s="1223"/>
      <c r="K380" s="1223"/>
      <c r="L380" s="1228" t="e">
        <f t="shared" si="43"/>
        <v>#DIV/0!</v>
      </c>
      <c r="M380" s="1223"/>
      <c r="N380" s="1223"/>
      <c r="O380" s="1244"/>
      <c r="P380" s="1223"/>
      <c r="Q380" s="1223">
        <f t="shared" si="44"/>
        <v>0</v>
      </c>
      <c r="R380" s="1223"/>
      <c r="S380" s="1225">
        <f t="shared" si="40"/>
        <v>0</v>
      </c>
      <c r="T380" s="1240" t="e">
        <f t="shared" si="41"/>
        <v>#DIV/0!</v>
      </c>
      <c r="U380" s="250" t="e">
        <f t="shared" si="42"/>
        <v>#DIV/0!</v>
      </c>
      <c r="V380" s="1400"/>
      <c r="W380" s="1232"/>
      <c r="X380" s="1233"/>
      <c r="Y380" s="1233"/>
      <c r="Z380" s="1233"/>
      <c r="AA380" s="1233"/>
      <c r="AB380" s="1235"/>
      <c r="AC380" s="1233"/>
      <c r="AD380" s="1235"/>
      <c r="AE380" s="1235"/>
      <c r="AF380" s="1235"/>
      <c r="AG380" s="1233"/>
      <c r="AH380" s="1233"/>
      <c r="AI380" s="1233"/>
      <c r="AJ380" s="1233"/>
      <c r="AK380" s="1233"/>
      <c r="AL380" s="1234">
        <f t="shared" si="46"/>
        <v>0</v>
      </c>
      <c r="AM380" s="1400"/>
      <c r="AN380" s="1237"/>
      <c r="AO380" s="1237"/>
      <c r="AP380" s="1237"/>
      <c r="AQ380" s="1237"/>
      <c r="AR380" s="1237"/>
      <c r="AS380" s="1237"/>
      <c r="AT380" s="1237"/>
      <c r="AU380" s="1237"/>
      <c r="AV380" s="1237"/>
      <c r="AW380" s="1237"/>
      <c r="AX380" s="1237"/>
      <c r="AY380" s="1237"/>
      <c r="AZ380" s="1237"/>
      <c r="BA380" s="1237"/>
      <c r="BB380" s="1237"/>
      <c r="BC380" s="1237"/>
      <c r="BD380" s="1237"/>
      <c r="BE380" s="1237"/>
      <c r="BF380" s="1237"/>
      <c r="BG380" s="1237"/>
      <c r="BH380" s="1237"/>
      <c r="BI380" s="1237"/>
      <c r="BJ380" s="1237"/>
      <c r="BK380" s="1237"/>
      <c r="BL380" s="1237"/>
      <c r="BM380" s="1237"/>
      <c r="BN380" s="1237"/>
      <c r="BO380" s="1237"/>
      <c r="BP380" s="1237"/>
      <c r="BQ380" s="1237"/>
      <c r="BR380" s="1237"/>
      <c r="BS380" s="1237"/>
      <c r="BT380" s="1237"/>
      <c r="BU380" s="1237"/>
      <c r="BV380" s="1237"/>
      <c r="BW380" s="1237"/>
      <c r="BX380" s="1237"/>
      <c r="BY380" s="1237"/>
      <c r="BZ380" s="1237"/>
      <c r="CA380" s="1237"/>
      <c r="CB380" s="1237"/>
      <c r="CC380" s="1237"/>
      <c r="CD380" s="1237"/>
      <c r="CE380" s="1237"/>
      <c r="CF380" s="1237"/>
      <c r="CG380" s="1237"/>
      <c r="CH380" s="1237"/>
      <c r="CI380" s="1237"/>
      <c r="CJ380" s="1239">
        <f t="shared" si="45"/>
        <v>0</v>
      </c>
    </row>
    <row r="381" spans="4:88">
      <c r="D381" s="1223"/>
      <c r="E381" s="1223"/>
      <c r="F381" s="1229"/>
      <c r="G381" s="1223"/>
      <c r="H381" s="1223"/>
      <c r="I381" s="1223"/>
      <c r="J381" s="1223"/>
      <c r="K381" s="1223"/>
      <c r="L381" s="1228" t="e">
        <f t="shared" si="43"/>
        <v>#DIV/0!</v>
      </c>
      <c r="M381" s="1223"/>
      <c r="N381" s="1223"/>
      <c r="O381" s="1244"/>
      <c r="P381" s="1223"/>
      <c r="Q381" s="1223">
        <f t="shared" si="44"/>
        <v>0</v>
      </c>
      <c r="R381" s="1223"/>
      <c r="S381" s="1225">
        <f t="shared" si="40"/>
        <v>0</v>
      </c>
      <c r="T381" s="1240" t="e">
        <f t="shared" si="41"/>
        <v>#DIV/0!</v>
      </c>
      <c r="U381" s="250" t="e">
        <f t="shared" si="42"/>
        <v>#DIV/0!</v>
      </c>
      <c r="V381" s="1400"/>
      <c r="W381" s="1232"/>
      <c r="X381" s="1233"/>
      <c r="Y381" s="1233"/>
      <c r="Z381" s="1233"/>
      <c r="AA381" s="1233"/>
      <c r="AB381" s="1235"/>
      <c r="AC381" s="1233"/>
      <c r="AD381" s="1235"/>
      <c r="AE381" s="1235"/>
      <c r="AF381" s="1235"/>
      <c r="AG381" s="1233"/>
      <c r="AH381" s="1233"/>
      <c r="AI381" s="1233"/>
      <c r="AJ381" s="1233"/>
      <c r="AK381" s="1233"/>
      <c r="AL381" s="1234">
        <f t="shared" si="46"/>
        <v>0</v>
      </c>
      <c r="AM381" s="1400"/>
      <c r="AN381" s="1237"/>
      <c r="AO381" s="1237"/>
      <c r="AP381" s="1237"/>
      <c r="AQ381" s="1237"/>
      <c r="AR381" s="1237"/>
      <c r="AS381" s="1237"/>
      <c r="AT381" s="1237"/>
      <c r="AU381" s="1237"/>
      <c r="AV381" s="1237"/>
      <c r="AW381" s="1237"/>
      <c r="AX381" s="1237"/>
      <c r="AY381" s="1237"/>
      <c r="AZ381" s="1237"/>
      <c r="BA381" s="1237"/>
      <c r="BB381" s="1237"/>
      <c r="BC381" s="1237"/>
      <c r="BD381" s="1237"/>
      <c r="BE381" s="1237"/>
      <c r="BF381" s="1237"/>
      <c r="BG381" s="1237"/>
      <c r="BH381" s="1237"/>
      <c r="BI381" s="1237"/>
      <c r="BJ381" s="1237"/>
      <c r="BK381" s="1237"/>
      <c r="BL381" s="1237"/>
      <c r="BM381" s="1237"/>
      <c r="BN381" s="1237"/>
      <c r="BO381" s="1237"/>
      <c r="BP381" s="1237"/>
      <c r="BQ381" s="1237"/>
      <c r="BR381" s="1237"/>
      <c r="BS381" s="1237"/>
      <c r="BT381" s="1237"/>
      <c r="BU381" s="1237"/>
      <c r="BV381" s="1237"/>
      <c r="BW381" s="1237"/>
      <c r="BX381" s="1237"/>
      <c r="BY381" s="1237"/>
      <c r="BZ381" s="1237"/>
      <c r="CA381" s="1237"/>
      <c r="CB381" s="1237"/>
      <c r="CC381" s="1237"/>
      <c r="CD381" s="1237"/>
      <c r="CE381" s="1237"/>
      <c r="CF381" s="1237"/>
      <c r="CG381" s="1237"/>
      <c r="CH381" s="1237"/>
      <c r="CI381" s="1237"/>
      <c r="CJ381" s="1239">
        <f t="shared" si="45"/>
        <v>0</v>
      </c>
    </row>
    <row r="382" spans="4:88">
      <c r="D382" s="1223"/>
      <c r="E382" s="1223"/>
      <c r="F382" s="1229"/>
      <c r="G382" s="1223"/>
      <c r="H382" s="1223"/>
      <c r="I382" s="1223"/>
      <c r="J382" s="1223"/>
      <c r="K382" s="1223"/>
      <c r="L382" s="1228" t="e">
        <f t="shared" si="43"/>
        <v>#DIV/0!</v>
      </c>
      <c r="M382" s="1223"/>
      <c r="N382" s="1223"/>
      <c r="O382" s="1244"/>
      <c r="P382" s="1223"/>
      <c r="Q382" s="1223">
        <f t="shared" si="44"/>
        <v>0</v>
      </c>
      <c r="R382" s="1223"/>
      <c r="S382" s="1225">
        <f t="shared" si="40"/>
        <v>0</v>
      </c>
      <c r="T382" s="1240" t="e">
        <f t="shared" si="41"/>
        <v>#DIV/0!</v>
      </c>
      <c r="U382" s="250" t="e">
        <f t="shared" si="42"/>
        <v>#DIV/0!</v>
      </c>
      <c r="V382" s="1400"/>
      <c r="W382" s="1232"/>
      <c r="X382" s="1233"/>
      <c r="Y382" s="1233"/>
      <c r="Z382" s="1233"/>
      <c r="AA382" s="1233"/>
      <c r="AB382" s="1235"/>
      <c r="AC382" s="1233"/>
      <c r="AD382" s="1235"/>
      <c r="AE382" s="1235"/>
      <c r="AF382" s="1235"/>
      <c r="AG382" s="1233"/>
      <c r="AH382" s="1233"/>
      <c r="AI382" s="1233"/>
      <c r="AJ382" s="1233"/>
      <c r="AK382" s="1233"/>
      <c r="AL382" s="1234">
        <f t="shared" si="46"/>
        <v>0</v>
      </c>
      <c r="AM382" s="1400"/>
      <c r="AN382" s="1237"/>
      <c r="AO382" s="1237"/>
      <c r="AP382" s="1237"/>
      <c r="AQ382" s="1237"/>
      <c r="AR382" s="1237"/>
      <c r="AS382" s="1237"/>
      <c r="AT382" s="1237"/>
      <c r="AU382" s="1237"/>
      <c r="AV382" s="1237"/>
      <c r="AW382" s="1237"/>
      <c r="AX382" s="1237"/>
      <c r="AY382" s="1237"/>
      <c r="AZ382" s="1237"/>
      <c r="BA382" s="1237"/>
      <c r="BB382" s="1237"/>
      <c r="BC382" s="1237"/>
      <c r="BD382" s="1237"/>
      <c r="BE382" s="1237"/>
      <c r="BF382" s="1237"/>
      <c r="BG382" s="1237"/>
      <c r="BH382" s="1237"/>
      <c r="BI382" s="1237"/>
      <c r="BJ382" s="1237"/>
      <c r="BK382" s="1237"/>
      <c r="BL382" s="1237"/>
      <c r="BM382" s="1237"/>
      <c r="BN382" s="1237"/>
      <c r="BO382" s="1237"/>
      <c r="BP382" s="1237"/>
      <c r="BQ382" s="1237"/>
      <c r="BR382" s="1237"/>
      <c r="BS382" s="1237"/>
      <c r="BT382" s="1237"/>
      <c r="BU382" s="1237"/>
      <c r="BV382" s="1237"/>
      <c r="BW382" s="1237"/>
      <c r="BX382" s="1237"/>
      <c r="BY382" s="1237"/>
      <c r="BZ382" s="1237"/>
      <c r="CA382" s="1237"/>
      <c r="CB382" s="1237"/>
      <c r="CC382" s="1237"/>
      <c r="CD382" s="1237"/>
      <c r="CE382" s="1237"/>
      <c r="CF382" s="1237"/>
      <c r="CG382" s="1237"/>
      <c r="CH382" s="1237"/>
      <c r="CI382" s="1237"/>
      <c r="CJ382" s="1239">
        <f t="shared" si="45"/>
        <v>0</v>
      </c>
    </row>
    <row r="383" spans="4:88">
      <c r="D383" s="1223"/>
      <c r="E383" s="1223"/>
      <c r="F383" s="1229"/>
      <c r="G383" s="1223"/>
      <c r="H383" s="1223"/>
      <c r="I383" s="1223"/>
      <c r="J383" s="1223"/>
      <c r="K383" s="1223"/>
      <c r="L383" s="1228" t="e">
        <f t="shared" si="43"/>
        <v>#DIV/0!</v>
      </c>
      <c r="M383" s="1223"/>
      <c r="N383" s="1223"/>
      <c r="O383" s="1244"/>
      <c r="P383" s="1223"/>
      <c r="Q383" s="1223">
        <f t="shared" si="44"/>
        <v>0</v>
      </c>
      <c r="R383" s="1223"/>
      <c r="S383" s="1225">
        <f t="shared" si="40"/>
        <v>0</v>
      </c>
      <c r="T383" s="1240" t="e">
        <f t="shared" si="41"/>
        <v>#DIV/0!</v>
      </c>
      <c r="U383" s="250" t="e">
        <f t="shared" si="42"/>
        <v>#DIV/0!</v>
      </c>
      <c r="V383" s="1400"/>
      <c r="W383" s="1232"/>
      <c r="X383" s="1233"/>
      <c r="Y383" s="1233"/>
      <c r="Z383" s="1233"/>
      <c r="AA383" s="1233"/>
      <c r="AB383" s="1235"/>
      <c r="AC383" s="1233"/>
      <c r="AD383" s="1235"/>
      <c r="AE383" s="1235"/>
      <c r="AF383" s="1235"/>
      <c r="AG383" s="1233"/>
      <c r="AH383" s="1233"/>
      <c r="AI383" s="1233"/>
      <c r="AJ383" s="1233"/>
      <c r="AK383" s="1233"/>
      <c r="AL383" s="1234">
        <f t="shared" si="46"/>
        <v>0</v>
      </c>
      <c r="AM383" s="1400"/>
      <c r="AN383" s="1237"/>
      <c r="AO383" s="1237"/>
      <c r="AP383" s="1237"/>
      <c r="AQ383" s="1237"/>
      <c r="AR383" s="1237"/>
      <c r="AS383" s="1237"/>
      <c r="AT383" s="1237"/>
      <c r="AU383" s="1237"/>
      <c r="AV383" s="1237"/>
      <c r="AW383" s="1237"/>
      <c r="AX383" s="1237"/>
      <c r="AY383" s="1237"/>
      <c r="AZ383" s="1237"/>
      <c r="BA383" s="1237"/>
      <c r="BB383" s="1237"/>
      <c r="BC383" s="1237"/>
      <c r="BD383" s="1237"/>
      <c r="BE383" s="1237"/>
      <c r="BF383" s="1237"/>
      <c r="BG383" s="1237"/>
      <c r="BH383" s="1237"/>
      <c r="BI383" s="1237"/>
      <c r="BJ383" s="1237"/>
      <c r="BK383" s="1237"/>
      <c r="BL383" s="1237"/>
      <c r="BM383" s="1237"/>
      <c r="BN383" s="1237"/>
      <c r="BO383" s="1237"/>
      <c r="BP383" s="1237"/>
      <c r="BQ383" s="1237"/>
      <c r="BR383" s="1237"/>
      <c r="BS383" s="1237"/>
      <c r="BT383" s="1237"/>
      <c r="BU383" s="1237"/>
      <c r="BV383" s="1237"/>
      <c r="BW383" s="1237"/>
      <c r="BX383" s="1237"/>
      <c r="BY383" s="1237"/>
      <c r="BZ383" s="1237"/>
      <c r="CA383" s="1237"/>
      <c r="CB383" s="1237"/>
      <c r="CC383" s="1237"/>
      <c r="CD383" s="1237"/>
      <c r="CE383" s="1237"/>
      <c r="CF383" s="1237"/>
      <c r="CG383" s="1237"/>
      <c r="CH383" s="1237"/>
      <c r="CI383" s="1237"/>
      <c r="CJ383" s="1239">
        <f t="shared" si="45"/>
        <v>0</v>
      </c>
    </row>
    <row r="384" spans="4:88">
      <c r="D384" s="1223"/>
      <c r="E384" s="1223"/>
      <c r="F384" s="1229"/>
      <c r="G384" s="1223"/>
      <c r="H384" s="1223"/>
      <c r="I384" s="1223"/>
      <c r="J384" s="1223"/>
      <c r="K384" s="1223"/>
      <c r="L384" s="1228" t="e">
        <f t="shared" si="43"/>
        <v>#DIV/0!</v>
      </c>
      <c r="M384" s="1223"/>
      <c r="N384" s="1223"/>
      <c r="O384" s="1244"/>
      <c r="P384" s="1223"/>
      <c r="Q384" s="1223">
        <f t="shared" si="44"/>
        <v>0</v>
      </c>
      <c r="R384" s="1223"/>
      <c r="S384" s="1225">
        <f t="shared" si="40"/>
        <v>0</v>
      </c>
      <c r="T384" s="1240" t="e">
        <f t="shared" si="41"/>
        <v>#DIV/0!</v>
      </c>
      <c r="U384" s="250" t="e">
        <f t="shared" si="42"/>
        <v>#DIV/0!</v>
      </c>
      <c r="V384" s="1400"/>
      <c r="W384" s="1232"/>
      <c r="X384" s="1233"/>
      <c r="Y384" s="1233"/>
      <c r="Z384" s="1233"/>
      <c r="AA384" s="1233"/>
      <c r="AB384" s="1235"/>
      <c r="AC384" s="1233"/>
      <c r="AD384" s="1235"/>
      <c r="AE384" s="1235"/>
      <c r="AF384" s="1235"/>
      <c r="AG384" s="1233"/>
      <c r="AH384" s="1233"/>
      <c r="AI384" s="1233"/>
      <c r="AJ384" s="1233"/>
      <c r="AK384" s="1233"/>
      <c r="AL384" s="1234">
        <f t="shared" si="46"/>
        <v>0</v>
      </c>
      <c r="AM384" s="1400"/>
      <c r="AN384" s="1237"/>
      <c r="AO384" s="1237"/>
      <c r="AP384" s="1237"/>
      <c r="AQ384" s="1237"/>
      <c r="AR384" s="1237"/>
      <c r="AS384" s="1237"/>
      <c r="AT384" s="1237"/>
      <c r="AU384" s="1237"/>
      <c r="AV384" s="1237"/>
      <c r="AW384" s="1237"/>
      <c r="AX384" s="1237"/>
      <c r="AY384" s="1237"/>
      <c r="AZ384" s="1237"/>
      <c r="BA384" s="1237"/>
      <c r="BB384" s="1237"/>
      <c r="BC384" s="1237"/>
      <c r="BD384" s="1237"/>
      <c r="BE384" s="1237"/>
      <c r="BF384" s="1237"/>
      <c r="BG384" s="1237"/>
      <c r="BH384" s="1237"/>
      <c r="BI384" s="1237"/>
      <c r="BJ384" s="1237"/>
      <c r="BK384" s="1237"/>
      <c r="BL384" s="1237"/>
      <c r="BM384" s="1237"/>
      <c r="BN384" s="1237"/>
      <c r="BO384" s="1237"/>
      <c r="BP384" s="1237"/>
      <c r="BQ384" s="1237"/>
      <c r="BR384" s="1237"/>
      <c r="BS384" s="1237"/>
      <c r="BT384" s="1237"/>
      <c r="BU384" s="1237"/>
      <c r="BV384" s="1237"/>
      <c r="BW384" s="1237"/>
      <c r="BX384" s="1237"/>
      <c r="BY384" s="1237"/>
      <c r="BZ384" s="1237"/>
      <c r="CA384" s="1237"/>
      <c r="CB384" s="1237"/>
      <c r="CC384" s="1237"/>
      <c r="CD384" s="1237"/>
      <c r="CE384" s="1237"/>
      <c r="CF384" s="1237"/>
      <c r="CG384" s="1237"/>
      <c r="CH384" s="1237"/>
      <c r="CI384" s="1237"/>
      <c r="CJ384" s="1239">
        <f t="shared" si="45"/>
        <v>0</v>
      </c>
    </row>
    <row r="385" spans="4:88">
      <c r="D385" s="1223"/>
      <c r="E385" s="1223"/>
      <c r="F385" s="1229"/>
      <c r="G385" s="1223"/>
      <c r="H385" s="1223"/>
      <c r="I385" s="1223"/>
      <c r="J385" s="1223"/>
      <c r="K385" s="1223"/>
      <c r="L385" s="1228" t="e">
        <f t="shared" si="43"/>
        <v>#DIV/0!</v>
      </c>
      <c r="M385" s="1223"/>
      <c r="N385" s="1223"/>
      <c r="O385" s="1244"/>
      <c r="P385" s="1223"/>
      <c r="Q385" s="1223">
        <f t="shared" si="44"/>
        <v>0</v>
      </c>
      <c r="R385" s="1223"/>
      <c r="S385" s="1225">
        <f t="shared" si="40"/>
        <v>0</v>
      </c>
      <c r="T385" s="1240" t="e">
        <f t="shared" si="41"/>
        <v>#DIV/0!</v>
      </c>
      <c r="U385" s="250" t="e">
        <f t="shared" si="42"/>
        <v>#DIV/0!</v>
      </c>
      <c r="V385" s="1400"/>
      <c r="W385" s="1232"/>
      <c r="X385" s="1233"/>
      <c r="Y385" s="1233"/>
      <c r="Z385" s="1233"/>
      <c r="AA385" s="1233"/>
      <c r="AB385" s="1235"/>
      <c r="AC385" s="1233"/>
      <c r="AD385" s="1235"/>
      <c r="AE385" s="1235"/>
      <c r="AF385" s="1235"/>
      <c r="AG385" s="1233"/>
      <c r="AH385" s="1233"/>
      <c r="AI385" s="1233"/>
      <c r="AJ385" s="1233"/>
      <c r="AK385" s="1233"/>
      <c r="AL385" s="1234">
        <f t="shared" si="46"/>
        <v>0</v>
      </c>
      <c r="AM385" s="1400"/>
      <c r="AN385" s="1237"/>
      <c r="AO385" s="1237"/>
      <c r="AP385" s="1237"/>
      <c r="AQ385" s="1237"/>
      <c r="AR385" s="1237"/>
      <c r="AS385" s="1237"/>
      <c r="AT385" s="1237"/>
      <c r="AU385" s="1237"/>
      <c r="AV385" s="1237"/>
      <c r="AW385" s="1237"/>
      <c r="AX385" s="1237"/>
      <c r="AY385" s="1237"/>
      <c r="AZ385" s="1237"/>
      <c r="BA385" s="1237"/>
      <c r="BB385" s="1237"/>
      <c r="BC385" s="1237"/>
      <c r="BD385" s="1237"/>
      <c r="BE385" s="1237"/>
      <c r="BF385" s="1237"/>
      <c r="BG385" s="1237"/>
      <c r="BH385" s="1237"/>
      <c r="BI385" s="1237"/>
      <c r="BJ385" s="1237"/>
      <c r="BK385" s="1237"/>
      <c r="BL385" s="1237"/>
      <c r="BM385" s="1237"/>
      <c r="BN385" s="1237"/>
      <c r="BO385" s="1237"/>
      <c r="BP385" s="1237"/>
      <c r="BQ385" s="1237"/>
      <c r="BR385" s="1237"/>
      <c r="BS385" s="1237"/>
      <c r="BT385" s="1237"/>
      <c r="BU385" s="1237"/>
      <c r="BV385" s="1237"/>
      <c r="BW385" s="1237"/>
      <c r="BX385" s="1237"/>
      <c r="BY385" s="1237"/>
      <c r="BZ385" s="1237"/>
      <c r="CA385" s="1237"/>
      <c r="CB385" s="1237"/>
      <c r="CC385" s="1237"/>
      <c r="CD385" s="1237"/>
      <c r="CE385" s="1237"/>
      <c r="CF385" s="1237"/>
      <c r="CG385" s="1237"/>
      <c r="CH385" s="1237"/>
      <c r="CI385" s="1237"/>
      <c r="CJ385" s="1239">
        <f t="shared" si="45"/>
        <v>0</v>
      </c>
    </row>
    <row r="386" spans="4:88">
      <c r="D386" s="1223"/>
      <c r="E386" s="1223"/>
      <c r="F386" s="1229"/>
      <c r="G386" s="1223"/>
      <c r="H386" s="1223"/>
      <c r="I386" s="1223"/>
      <c r="J386" s="1223"/>
      <c r="K386" s="1223"/>
      <c r="L386" s="1228" t="e">
        <f t="shared" si="43"/>
        <v>#DIV/0!</v>
      </c>
      <c r="M386" s="1223"/>
      <c r="N386" s="1223"/>
      <c r="O386" s="1244"/>
      <c r="P386" s="1223"/>
      <c r="Q386" s="1223">
        <f t="shared" si="44"/>
        <v>0</v>
      </c>
      <c r="R386" s="1223"/>
      <c r="S386" s="1225">
        <f t="shared" si="40"/>
        <v>0</v>
      </c>
      <c r="T386" s="1240" t="e">
        <f t="shared" si="41"/>
        <v>#DIV/0!</v>
      </c>
      <c r="U386" s="250" t="e">
        <f t="shared" si="42"/>
        <v>#DIV/0!</v>
      </c>
      <c r="V386" s="1400"/>
      <c r="W386" s="1232"/>
      <c r="X386" s="1233"/>
      <c r="Y386" s="1233"/>
      <c r="Z386" s="1233"/>
      <c r="AA386" s="1233"/>
      <c r="AB386" s="1235"/>
      <c r="AC386" s="1233"/>
      <c r="AD386" s="1235"/>
      <c r="AE386" s="1235"/>
      <c r="AF386" s="1235"/>
      <c r="AG386" s="1233"/>
      <c r="AH386" s="1233"/>
      <c r="AI386" s="1233"/>
      <c r="AJ386" s="1233"/>
      <c r="AK386" s="1233"/>
      <c r="AL386" s="1234">
        <f t="shared" si="46"/>
        <v>0</v>
      </c>
      <c r="AM386" s="1400"/>
      <c r="AN386" s="1237"/>
      <c r="AO386" s="1237"/>
      <c r="AP386" s="1237"/>
      <c r="AQ386" s="1237"/>
      <c r="AR386" s="1237"/>
      <c r="AS386" s="1237"/>
      <c r="AT386" s="1237"/>
      <c r="AU386" s="1237"/>
      <c r="AV386" s="1237"/>
      <c r="AW386" s="1237"/>
      <c r="AX386" s="1237"/>
      <c r="AY386" s="1237"/>
      <c r="AZ386" s="1237"/>
      <c r="BA386" s="1237"/>
      <c r="BB386" s="1237"/>
      <c r="BC386" s="1237"/>
      <c r="BD386" s="1237"/>
      <c r="BE386" s="1237"/>
      <c r="BF386" s="1237"/>
      <c r="BG386" s="1237"/>
      <c r="BH386" s="1237"/>
      <c r="BI386" s="1237"/>
      <c r="BJ386" s="1237"/>
      <c r="BK386" s="1237"/>
      <c r="BL386" s="1237"/>
      <c r="BM386" s="1237"/>
      <c r="BN386" s="1237"/>
      <c r="BO386" s="1237"/>
      <c r="BP386" s="1237"/>
      <c r="BQ386" s="1237"/>
      <c r="BR386" s="1237"/>
      <c r="BS386" s="1237"/>
      <c r="BT386" s="1237"/>
      <c r="BU386" s="1237"/>
      <c r="BV386" s="1237"/>
      <c r="BW386" s="1237"/>
      <c r="BX386" s="1237"/>
      <c r="BY386" s="1237"/>
      <c r="BZ386" s="1237"/>
      <c r="CA386" s="1237"/>
      <c r="CB386" s="1237"/>
      <c r="CC386" s="1237"/>
      <c r="CD386" s="1237"/>
      <c r="CE386" s="1237"/>
      <c r="CF386" s="1237"/>
      <c r="CG386" s="1237"/>
      <c r="CH386" s="1237"/>
      <c r="CI386" s="1237"/>
      <c r="CJ386" s="1239">
        <f t="shared" si="45"/>
        <v>0</v>
      </c>
    </row>
    <row r="387" spans="4:88">
      <c r="D387" s="1223"/>
      <c r="E387" s="1223"/>
      <c r="F387" s="1229"/>
      <c r="G387" s="1223"/>
      <c r="H387" s="1223"/>
      <c r="I387" s="1223"/>
      <c r="J387" s="1223"/>
      <c r="K387" s="1223"/>
      <c r="L387" s="1228" t="e">
        <f t="shared" si="43"/>
        <v>#DIV/0!</v>
      </c>
      <c r="M387" s="1223"/>
      <c r="N387" s="1223"/>
      <c r="O387" s="1244"/>
      <c r="P387" s="1223"/>
      <c r="Q387" s="1223">
        <f t="shared" si="44"/>
        <v>0</v>
      </c>
      <c r="R387" s="1223"/>
      <c r="S387" s="1225">
        <f t="shared" si="40"/>
        <v>0</v>
      </c>
      <c r="T387" s="1240" t="e">
        <f t="shared" si="41"/>
        <v>#DIV/0!</v>
      </c>
      <c r="U387" s="250" t="e">
        <f t="shared" si="42"/>
        <v>#DIV/0!</v>
      </c>
      <c r="V387" s="1400"/>
      <c r="W387" s="1232"/>
      <c r="X387" s="1233"/>
      <c r="Y387" s="1233"/>
      <c r="Z387" s="1233"/>
      <c r="AA387" s="1233"/>
      <c r="AB387" s="1235"/>
      <c r="AC387" s="1233"/>
      <c r="AD387" s="1235"/>
      <c r="AE387" s="1235"/>
      <c r="AF387" s="1235"/>
      <c r="AG387" s="1233"/>
      <c r="AH387" s="1233"/>
      <c r="AI387" s="1233"/>
      <c r="AJ387" s="1233"/>
      <c r="AK387" s="1233"/>
      <c r="AL387" s="1234">
        <f t="shared" si="46"/>
        <v>0</v>
      </c>
      <c r="AM387" s="1400"/>
      <c r="AN387" s="1237"/>
      <c r="AO387" s="1237"/>
      <c r="AP387" s="1237"/>
      <c r="AQ387" s="1237"/>
      <c r="AR387" s="1237"/>
      <c r="AS387" s="1237"/>
      <c r="AT387" s="1237"/>
      <c r="AU387" s="1237"/>
      <c r="AV387" s="1237"/>
      <c r="AW387" s="1237"/>
      <c r="AX387" s="1237"/>
      <c r="AY387" s="1237"/>
      <c r="AZ387" s="1237"/>
      <c r="BA387" s="1237"/>
      <c r="BB387" s="1237"/>
      <c r="BC387" s="1237"/>
      <c r="BD387" s="1237"/>
      <c r="BE387" s="1237"/>
      <c r="BF387" s="1237"/>
      <c r="BG387" s="1237"/>
      <c r="BH387" s="1237"/>
      <c r="BI387" s="1237"/>
      <c r="BJ387" s="1237"/>
      <c r="BK387" s="1237"/>
      <c r="BL387" s="1237"/>
      <c r="BM387" s="1237"/>
      <c r="BN387" s="1237"/>
      <c r="BO387" s="1237"/>
      <c r="BP387" s="1237"/>
      <c r="BQ387" s="1237"/>
      <c r="BR387" s="1237"/>
      <c r="BS387" s="1237"/>
      <c r="BT387" s="1237"/>
      <c r="BU387" s="1237"/>
      <c r="BV387" s="1237"/>
      <c r="BW387" s="1237"/>
      <c r="BX387" s="1237"/>
      <c r="BY387" s="1237"/>
      <c r="BZ387" s="1237"/>
      <c r="CA387" s="1237"/>
      <c r="CB387" s="1237"/>
      <c r="CC387" s="1237"/>
      <c r="CD387" s="1237"/>
      <c r="CE387" s="1237"/>
      <c r="CF387" s="1237"/>
      <c r="CG387" s="1237"/>
      <c r="CH387" s="1237"/>
      <c r="CI387" s="1237"/>
      <c r="CJ387" s="1239">
        <f t="shared" si="45"/>
        <v>0</v>
      </c>
    </row>
    <row r="388" spans="4:88">
      <c r="D388" s="1223"/>
      <c r="E388" s="1223"/>
      <c r="F388" s="1229"/>
      <c r="G388" s="1223"/>
      <c r="H388" s="1223"/>
      <c r="I388" s="1223"/>
      <c r="J388" s="1223"/>
      <c r="K388" s="1223"/>
      <c r="L388" s="1228" t="e">
        <f t="shared" si="43"/>
        <v>#DIV/0!</v>
      </c>
      <c r="M388" s="1223"/>
      <c r="N388" s="1223"/>
      <c r="O388" s="1244"/>
      <c r="P388" s="1223"/>
      <c r="Q388" s="1223">
        <f t="shared" si="44"/>
        <v>0</v>
      </c>
      <c r="R388" s="1223"/>
      <c r="S388" s="1225">
        <f t="shared" si="40"/>
        <v>0</v>
      </c>
      <c r="T388" s="1240" t="e">
        <f t="shared" si="41"/>
        <v>#DIV/0!</v>
      </c>
      <c r="U388" s="250" t="e">
        <f t="shared" si="42"/>
        <v>#DIV/0!</v>
      </c>
      <c r="V388" s="1400"/>
      <c r="W388" s="1232"/>
      <c r="X388" s="1233"/>
      <c r="Y388" s="1233"/>
      <c r="Z388" s="1233"/>
      <c r="AA388" s="1233"/>
      <c r="AB388" s="1235"/>
      <c r="AC388" s="1233"/>
      <c r="AD388" s="1235"/>
      <c r="AE388" s="1235"/>
      <c r="AF388" s="1235"/>
      <c r="AG388" s="1233"/>
      <c r="AH388" s="1233"/>
      <c r="AI388" s="1233"/>
      <c r="AJ388" s="1233"/>
      <c r="AK388" s="1233"/>
      <c r="AL388" s="1234">
        <f t="shared" si="46"/>
        <v>0</v>
      </c>
      <c r="AM388" s="1400"/>
      <c r="AN388" s="1237"/>
      <c r="AO388" s="1237"/>
      <c r="AP388" s="1237"/>
      <c r="AQ388" s="1237"/>
      <c r="AR388" s="1237"/>
      <c r="AS388" s="1237"/>
      <c r="AT388" s="1237"/>
      <c r="AU388" s="1237"/>
      <c r="AV388" s="1237"/>
      <c r="AW388" s="1237"/>
      <c r="AX388" s="1237"/>
      <c r="AY388" s="1237"/>
      <c r="AZ388" s="1237"/>
      <c r="BA388" s="1237"/>
      <c r="BB388" s="1237"/>
      <c r="BC388" s="1237"/>
      <c r="BD388" s="1237"/>
      <c r="BE388" s="1237"/>
      <c r="BF388" s="1237"/>
      <c r="BG388" s="1237"/>
      <c r="BH388" s="1237"/>
      <c r="BI388" s="1237"/>
      <c r="BJ388" s="1237"/>
      <c r="BK388" s="1237"/>
      <c r="BL388" s="1237"/>
      <c r="BM388" s="1237"/>
      <c r="BN388" s="1237"/>
      <c r="BO388" s="1237"/>
      <c r="BP388" s="1237"/>
      <c r="BQ388" s="1237"/>
      <c r="BR388" s="1237"/>
      <c r="BS388" s="1237"/>
      <c r="BT388" s="1237"/>
      <c r="BU388" s="1237"/>
      <c r="BV388" s="1237"/>
      <c r="BW388" s="1237"/>
      <c r="BX388" s="1237"/>
      <c r="BY388" s="1237"/>
      <c r="BZ388" s="1237"/>
      <c r="CA388" s="1237"/>
      <c r="CB388" s="1237"/>
      <c r="CC388" s="1237"/>
      <c r="CD388" s="1237"/>
      <c r="CE388" s="1237"/>
      <c r="CF388" s="1237"/>
      <c r="CG388" s="1237"/>
      <c r="CH388" s="1237"/>
      <c r="CI388" s="1237"/>
      <c r="CJ388" s="1239">
        <f t="shared" si="45"/>
        <v>0</v>
      </c>
    </row>
    <row r="389" spans="4:88">
      <c r="D389" s="1223"/>
      <c r="E389" s="1223"/>
      <c r="F389" s="1229"/>
      <c r="G389" s="1223"/>
      <c r="H389" s="1223"/>
      <c r="I389" s="1223"/>
      <c r="J389" s="1223"/>
      <c r="K389" s="1223"/>
      <c r="L389" s="1228" t="e">
        <f t="shared" si="43"/>
        <v>#DIV/0!</v>
      </c>
      <c r="M389" s="1223"/>
      <c r="N389" s="1223"/>
      <c r="O389" s="1244"/>
      <c r="P389" s="1223"/>
      <c r="Q389" s="1223">
        <f t="shared" si="44"/>
        <v>0</v>
      </c>
      <c r="R389" s="1223"/>
      <c r="S389" s="1225">
        <f t="shared" si="40"/>
        <v>0</v>
      </c>
      <c r="T389" s="1240" t="e">
        <f t="shared" si="41"/>
        <v>#DIV/0!</v>
      </c>
      <c r="U389" s="250" t="e">
        <f t="shared" si="42"/>
        <v>#DIV/0!</v>
      </c>
      <c r="V389" s="1400"/>
      <c r="W389" s="1232"/>
      <c r="X389" s="1233"/>
      <c r="Y389" s="1233"/>
      <c r="Z389" s="1233"/>
      <c r="AA389" s="1233"/>
      <c r="AB389" s="1235"/>
      <c r="AC389" s="1233"/>
      <c r="AD389" s="1235"/>
      <c r="AE389" s="1235"/>
      <c r="AF389" s="1235"/>
      <c r="AG389" s="1233"/>
      <c r="AH389" s="1233"/>
      <c r="AI389" s="1233"/>
      <c r="AJ389" s="1233"/>
      <c r="AK389" s="1233"/>
      <c r="AL389" s="1234">
        <f t="shared" si="46"/>
        <v>0</v>
      </c>
      <c r="AM389" s="1400"/>
      <c r="AN389" s="1237"/>
      <c r="AO389" s="1237"/>
      <c r="AP389" s="1237"/>
      <c r="AQ389" s="1237"/>
      <c r="AR389" s="1237"/>
      <c r="AS389" s="1237"/>
      <c r="AT389" s="1237"/>
      <c r="AU389" s="1237"/>
      <c r="AV389" s="1237"/>
      <c r="AW389" s="1237"/>
      <c r="AX389" s="1237"/>
      <c r="AY389" s="1237"/>
      <c r="AZ389" s="1237"/>
      <c r="BA389" s="1237"/>
      <c r="BB389" s="1237"/>
      <c r="BC389" s="1237"/>
      <c r="BD389" s="1237"/>
      <c r="BE389" s="1237"/>
      <c r="BF389" s="1237"/>
      <c r="BG389" s="1237"/>
      <c r="BH389" s="1237"/>
      <c r="BI389" s="1237"/>
      <c r="BJ389" s="1237"/>
      <c r="BK389" s="1237"/>
      <c r="BL389" s="1237"/>
      <c r="BM389" s="1237"/>
      <c r="BN389" s="1237"/>
      <c r="BO389" s="1237"/>
      <c r="BP389" s="1237"/>
      <c r="BQ389" s="1237"/>
      <c r="BR389" s="1237"/>
      <c r="BS389" s="1237"/>
      <c r="BT389" s="1237"/>
      <c r="BU389" s="1237"/>
      <c r="BV389" s="1237"/>
      <c r="BW389" s="1237"/>
      <c r="BX389" s="1237"/>
      <c r="BY389" s="1237"/>
      <c r="BZ389" s="1237"/>
      <c r="CA389" s="1237"/>
      <c r="CB389" s="1237"/>
      <c r="CC389" s="1237"/>
      <c r="CD389" s="1237"/>
      <c r="CE389" s="1237"/>
      <c r="CF389" s="1237"/>
      <c r="CG389" s="1237"/>
      <c r="CH389" s="1237"/>
      <c r="CI389" s="1237"/>
      <c r="CJ389" s="1239">
        <f t="shared" si="45"/>
        <v>0</v>
      </c>
    </row>
    <row r="390" spans="4:88">
      <c r="D390" s="1223"/>
      <c r="E390" s="1223"/>
      <c r="F390" s="1229"/>
      <c r="G390" s="1223"/>
      <c r="H390" s="1223"/>
      <c r="I390" s="1223"/>
      <c r="J390" s="1223"/>
      <c r="K390" s="1223"/>
      <c r="L390" s="1228" t="e">
        <f t="shared" si="43"/>
        <v>#DIV/0!</v>
      </c>
      <c r="M390" s="1223"/>
      <c r="N390" s="1223"/>
      <c r="O390" s="1244"/>
      <c r="P390" s="1223"/>
      <c r="Q390" s="1223">
        <f t="shared" si="44"/>
        <v>0</v>
      </c>
      <c r="R390" s="1223"/>
      <c r="S390" s="1225">
        <f t="shared" si="40"/>
        <v>0</v>
      </c>
      <c r="T390" s="1240" t="e">
        <f t="shared" si="41"/>
        <v>#DIV/0!</v>
      </c>
      <c r="U390" s="250" t="e">
        <f t="shared" si="42"/>
        <v>#DIV/0!</v>
      </c>
      <c r="V390" s="1400"/>
      <c r="W390" s="1232"/>
      <c r="X390" s="1233"/>
      <c r="Y390" s="1233"/>
      <c r="Z390" s="1233"/>
      <c r="AA390" s="1233"/>
      <c r="AB390" s="1235"/>
      <c r="AC390" s="1233"/>
      <c r="AD390" s="1235"/>
      <c r="AE390" s="1235"/>
      <c r="AF390" s="1235"/>
      <c r="AG390" s="1233"/>
      <c r="AH390" s="1233"/>
      <c r="AI390" s="1233"/>
      <c r="AJ390" s="1233"/>
      <c r="AK390" s="1233"/>
      <c r="AL390" s="1234">
        <f t="shared" si="46"/>
        <v>0</v>
      </c>
      <c r="AM390" s="1400"/>
      <c r="AN390" s="1237"/>
      <c r="AO390" s="1237"/>
      <c r="AP390" s="1237"/>
      <c r="AQ390" s="1237"/>
      <c r="AR390" s="1237"/>
      <c r="AS390" s="1237"/>
      <c r="AT390" s="1237"/>
      <c r="AU390" s="1237"/>
      <c r="AV390" s="1237"/>
      <c r="AW390" s="1237"/>
      <c r="AX390" s="1237"/>
      <c r="AY390" s="1237"/>
      <c r="AZ390" s="1237"/>
      <c r="BA390" s="1237"/>
      <c r="BB390" s="1237"/>
      <c r="BC390" s="1237"/>
      <c r="BD390" s="1237"/>
      <c r="BE390" s="1237"/>
      <c r="BF390" s="1237"/>
      <c r="BG390" s="1237"/>
      <c r="BH390" s="1237"/>
      <c r="BI390" s="1237"/>
      <c r="BJ390" s="1237"/>
      <c r="BK390" s="1237"/>
      <c r="BL390" s="1237"/>
      <c r="BM390" s="1237"/>
      <c r="BN390" s="1237"/>
      <c r="BO390" s="1237"/>
      <c r="BP390" s="1237"/>
      <c r="BQ390" s="1237"/>
      <c r="BR390" s="1237"/>
      <c r="BS390" s="1237"/>
      <c r="BT390" s="1237"/>
      <c r="BU390" s="1237"/>
      <c r="BV390" s="1237"/>
      <c r="BW390" s="1237"/>
      <c r="BX390" s="1237"/>
      <c r="BY390" s="1237"/>
      <c r="BZ390" s="1237"/>
      <c r="CA390" s="1237"/>
      <c r="CB390" s="1237"/>
      <c r="CC390" s="1237"/>
      <c r="CD390" s="1237"/>
      <c r="CE390" s="1237"/>
      <c r="CF390" s="1237"/>
      <c r="CG390" s="1237"/>
      <c r="CH390" s="1237"/>
      <c r="CI390" s="1237"/>
      <c r="CJ390" s="1239">
        <f t="shared" si="45"/>
        <v>0</v>
      </c>
    </row>
    <row r="391" spans="4:88">
      <c r="D391" s="1223"/>
      <c r="E391" s="1223"/>
      <c r="F391" s="1229"/>
      <c r="G391" s="1223"/>
      <c r="H391" s="1223"/>
      <c r="I391" s="1223"/>
      <c r="J391" s="1223"/>
      <c r="K391" s="1223"/>
      <c r="L391" s="1228" t="e">
        <f t="shared" si="43"/>
        <v>#DIV/0!</v>
      </c>
      <c r="M391" s="1223"/>
      <c r="N391" s="1223"/>
      <c r="O391" s="1244"/>
      <c r="P391" s="1223"/>
      <c r="Q391" s="1223">
        <f t="shared" si="44"/>
        <v>0</v>
      </c>
      <c r="R391" s="1223"/>
      <c r="S391" s="1225">
        <f t="shared" si="40"/>
        <v>0</v>
      </c>
      <c r="T391" s="1240" t="e">
        <f t="shared" si="41"/>
        <v>#DIV/0!</v>
      </c>
      <c r="U391" s="250" t="e">
        <f t="shared" si="42"/>
        <v>#DIV/0!</v>
      </c>
      <c r="V391" s="1400"/>
      <c r="W391" s="1232"/>
      <c r="X391" s="1233"/>
      <c r="Y391" s="1233"/>
      <c r="Z391" s="1233"/>
      <c r="AA391" s="1233"/>
      <c r="AB391" s="1235"/>
      <c r="AC391" s="1233"/>
      <c r="AD391" s="1235"/>
      <c r="AE391" s="1235"/>
      <c r="AF391" s="1235"/>
      <c r="AG391" s="1233"/>
      <c r="AH391" s="1233"/>
      <c r="AI391" s="1233"/>
      <c r="AJ391" s="1233"/>
      <c r="AK391" s="1233"/>
      <c r="AL391" s="1234">
        <f t="shared" si="46"/>
        <v>0</v>
      </c>
      <c r="AM391" s="1400"/>
      <c r="AN391" s="1237"/>
      <c r="AO391" s="1237"/>
      <c r="AP391" s="1237"/>
      <c r="AQ391" s="1237"/>
      <c r="AR391" s="1237"/>
      <c r="AS391" s="1237"/>
      <c r="AT391" s="1237"/>
      <c r="AU391" s="1237"/>
      <c r="AV391" s="1237"/>
      <c r="AW391" s="1237"/>
      <c r="AX391" s="1237"/>
      <c r="AY391" s="1237"/>
      <c r="AZ391" s="1237"/>
      <c r="BA391" s="1237"/>
      <c r="BB391" s="1237"/>
      <c r="BC391" s="1237"/>
      <c r="BD391" s="1237"/>
      <c r="BE391" s="1237"/>
      <c r="BF391" s="1237"/>
      <c r="BG391" s="1237"/>
      <c r="BH391" s="1237"/>
      <c r="BI391" s="1237"/>
      <c r="BJ391" s="1237"/>
      <c r="BK391" s="1237"/>
      <c r="BL391" s="1237"/>
      <c r="BM391" s="1237"/>
      <c r="BN391" s="1237"/>
      <c r="BO391" s="1237"/>
      <c r="BP391" s="1237"/>
      <c r="BQ391" s="1237"/>
      <c r="BR391" s="1237"/>
      <c r="BS391" s="1237"/>
      <c r="BT391" s="1237"/>
      <c r="BU391" s="1237"/>
      <c r="BV391" s="1237"/>
      <c r="BW391" s="1237"/>
      <c r="BX391" s="1237"/>
      <c r="BY391" s="1237"/>
      <c r="BZ391" s="1237"/>
      <c r="CA391" s="1237"/>
      <c r="CB391" s="1237"/>
      <c r="CC391" s="1237"/>
      <c r="CD391" s="1237"/>
      <c r="CE391" s="1237"/>
      <c r="CF391" s="1237"/>
      <c r="CG391" s="1237"/>
      <c r="CH391" s="1237"/>
      <c r="CI391" s="1237"/>
      <c r="CJ391" s="1239">
        <f t="shared" si="45"/>
        <v>0</v>
      </c>
    </row>
    <row r="392" spans="4:88">
      <c r="D392" s="1223"/>
      <c r="E392" s="1223"/>
      <c r="F392" s="1229"/>
      <c r="G392" s="1223"/>
      <c r="H392" s="1223"/>
      <c r="I392" s="1223"/>
      <c r="J392" s="1223"/>
      <c r="K392" s="1223"/>
      <c r="L392" s="1228" t="e">
        <f t="shared" si="43"/>
        <v>#DIV/0!</v>
      </c>
      <c r="M392" s="1223"/>
      <c r="N392" s="1223"/>
      <c r="O392" s="1244"/>
      <c r="P392" s="1223"/>
      <c r="Q392" s="1223">
        <f t="shared" si="44"/>
        <v>0</v>
      </c>
      <c r="R392" s="1223"/>
      <c r="S392" s="1225">
        <f t="shared" si="40"/>
        <v>0</v>
      </c>
      <c r="T392" s="1240" t="e">
        <f t="shared" si="41"/>
        <v>#DIV/0!</v>
      </c>
      <c r="U392" s="250" t="e">
        <f t="shared" si="42"/>
        <v>#DIV/0!</v>
      </c>
      <c r="V392" s="1400"/>
      <c r="W392" s="1232"/>
      <c r="X392" s="1233"/>
      <c r="Y392" s="1233"/>
      <c r="Z392" s="1233"/>
      <c r="AA392" s="1233"/>
      <c r="AB392" s="1235"/>
      <c r="AC392" s="1233"/>
      <c r="AD392" s="1235"/>
      <c r="AE392" s="1235"/>
      <c r="AF392" s="1235"/>
      <c r="AG392" s="1233"/>
      <c r="AH392" s="1233"/>
      <c r="AI392" s="1233"/>
      <c r="AJ392" s="1233"/>
      <c r="AK392" s="1233"/>
      <c r="AL392" s="1234">
        <f t="shared" si="46"/>
        <v>0</v>
      </c>
      <c r="AM392" s="1400"/>
      <c r="AN392" s="1237"/>
      <c r="AO392" s="1237"/>
      <c r="AP392" s="1237"/>
      <c r="AQ392" s="1237"/>
      <c r="AR392" s="1237"/>
      <c r="AS392" s="1237"/>
      <c r="AT392" s="1237"/>
      <c r="AU392" s="1237"/>
      <c r="AV392" s="1237"/>
      <c r="AW392" s="1237"/>
      <c r="AX392" s="1237"/>
      <c r="AY392" s="1237"/>
      <c r="AZ392" s="1237"/>
      <c r="BA392" s="1237"/>
      <c r="BB392" s="1237"/>
      <c r="BC392" s="1237"/>
      <c r="BD392" s="1237"/>
      <c r="BE392" s="1237"/>
      <c r="BF392" s="1237"/>
      <c r="BG392" s="1237"/>
      <c r="BH392" s="1237"/>
      <c r="BI392" s="1237"/>
      <c r="BJ392" s="1237"/>
      <c r="BK392" s="1237"/>
      <c r="BL392" s="1237"/>
      <c r="BM392" s="1237"/>
      <c r="BN392" s="1237"/>
      <c r="BO392" s="1237"/>
      <c r="BP392" s="1237"/>
      <c r="BQ392" s="1237"/>
      <c r="BR392" s="1237"/>
      <c r="BS392" s="1237"/>
      <c r="BT392" s="1237"/>
      <c r="BU392" s="1237"/>
      <c r="BV392" s="1237"/>
      <c r="BW392" s="1237"/>
      <c r="BX392" s="1237"/>
      <c r="BY392" s="1237"/>
      <c r="BZ392" s="1237"/>
      <c r="CA392" s="1237"/>
      <c r="CB392" s="1237"/>
      <c r="CC392" s="1237"/>
      <c r="CD392" s="1237"/>
      <c r="CE392" s="1237"/>
      <c r="CF392" s="1237"/>
      <c r="CG392" s="1237"/>
      <c r="CH392" s="1237"/>
      <c r="CI392" s="1237"/>
      <c r="CJ392" s="1239">
        <f t="shared" si="45"/>
        <v>0</v>
      </c>
    </row>
    <row r="393" spans="4:88">
      <c r="D393" s="1223"/>
      <c r="E393" s="1223"/>
      <c r="F393" s="1229"/>
      <c r="G393" s="1223"/>
      <c r="H393" s="1223"/>
      <c r="I393" s="1223"/>
      <c r="J393" s="1223"/>
      <c r="K393" s="1223"/>
      <c r="L393" s="1228" t="e">
        <f t="shared" si="43"/>
        <v>#DIV/0!</v>
      </c>
      <c r="M393" s="1223"/>
      <c r="N393" s="1223"/>
      <c r="O393" s="1244"/>
      <c r="P393" s="1223"/>
      <c r="Q393" s="1223">
        <f t="shared" si="44"/>
        <v>0</v>
      </c>
      <c r="R393" s="1223"/>
      <c r="S393" s="1225">
        <f t="shared" ref="S393:S423" si="47">Q393-R393</f>
        <v>0</v>
      </c>
      <c r="T393" s="1240" t="e">
        <f t="shared" ref="T393:T423" si="48">Q393/N393*100</f>
        <v>#DIV/0!</v>
      </c>
      <c r="U393" s="250" t="e">
        <f t="shared" ref="U393:U423" si="49">+S393/N393</f>
        <v>#DIV/0!</v>
      </c>
      <c r="V393" s="1400"/>
      <c r="W393" s="1232"/>
      <c r="X393" s="1233"/>
      <c r="Y393" s="1233"/>
      <c r="Z393" s="1233"/>
      <c r="AA393" s="1233"/>
      <c r="AB393" s="1235"/>
      <c r="AC393" s="1233"/>
      <c r="AD393" s="1235"/>
      <c r="AE393" s="1235"/>
      <c r="AF393" s="1235"/>
      <c r="AG393" s="1233"/>
      <c r="AH393" s="1233"/>
      <c r="AI393" s="1233"/>
      <c r="AJ393" s="1233"/>
      <c r="AK393" s="1233"/>
      <c r="AL393" s="1234">
        <f t="shared" si="46"/>
        <v>0</v>
      </c>
      <c r="AM393" s="1400"/>
      <c r="AN393" s="1237"/>
      <c r="AO393" s="1237"/>
      <c r="AP393" s="1237"/>
      <c r="AQ393" s="1237"/>
      <c r="AR393" s="1237"/>
      <c r="AS393" s="1237"/>
      <c r="AT393" s="1237"/>
      <c r="AU393" s="1237"/>
      <c r="AV393" s="1237"/>
      <c r="AW393" s="1237"/>
      <c r="AX393" s="1237"/>
      <c r="AY393" s="1237"/>
      <c r="AZ393" s="1237"/>
      <c r="BA393" s="1237"/>
      <c r="BB393" s="1237"/>
      <c r="BC393" s="1237"/>
      <c r="BD393" s="1237"/>
      <c r="BE393" s="1237"/>
      <c r="BF393" s="1237"/>
      <c r="BG393" s="1237"/>
      <c r="BH393" s="1237"/>
      <c r="BI393" s="1237"/>
      <c r="BJ393" s="1237"/>
      <c r="BK393" s="1237"/>
      <c r="BL393" s="1237"/>
      <c r="BM393" s="1237"/>
      <c r="BN393" s="1237"/>
      <c r="BO393" s="1237"/>
      <c r="BP393" s="1237"/>
      <c r="BQ393" s="1237"/>
      <c r="BR393" s="1237"/>
      <c r="BS393" s="1237"/>
      <c r="BT393" s="1237"/>
      <c r="BU393" s="1237"/>
      <c r="BV393" s="1237"/>
      <c r="BW393" s="1237"/>
      <c r="BX393" s="1237"/>
      <c r="BY393" s="1237"/>
      <c r="BZ393" s="1237"/>
      <c r="CA393" s="1237"/>
      <c r="CB393" s="1237"/>
      <c r="CC393" s="1237"/>
      <c r="CD393" s="1237"/>
      <c r="CE393" s="1237"/>
      <c r="CF393" s="1237"/>
      <c r="CG393" s="1237"/>
      <c r="CH393" s="1237"/>
      <c r="CI393" s="1237"/>
      <c r="CJ393" s="1239">
        <f t="shared" si="45"/>
        <v>0</v>
      </c>
    </row>
    <row r="394" spans="4:88">
      <c r="D394" s="1223"/>
      <c r="E394" s="1223"/>
      <c r="F394" s="1229"/>
      <c r="G394" s="1223"/>
      <c r="H394" s="1223"/>
      <c r="I394" s="1223"/>
      <c r="J394" s="1223"/>
      <c r="K394" s="1223"/>
      <c r="L394" s="1228" t="e">
        <f t="shared" ref="L394:L423" si="50">K394/I394</f>
        <v>#DIV/0!</v>
      </c>
      <c r="M394" s="1223"/>
      <c r="N394" s="1223"/>
      <c r="O394" s="1244"/>
      <c r="P394" s="1223"/>
      <c r="Q394" s="1223">
        <f t="shared" ref="Q394:Q423" si="51">N394-O394-P394</f>
        <v>0</v>
      </c>
      <c r="R394" s="1223"/>
      <c r="S394" s="1225">
        <f t="shared" si="47"/>
        <v>0</v>
      </c>
      <c r="T394" s="1240" t="e">
        <f t="shared" si="48"/>
        <v>#DIV/0!</v>
      </c>
      <c r="U394" s="250" t="e">
        <f t="shared" si="49"/>
        <v>#DIV/0!</v>
      </c>
      <c r="V394" s="1400"/>
      <c r="W394" s="1232"/>
      <c r="X394" s="1233"/>
      <c r="Y394" s="1233"/>
      <c r="Z394" s="1233"/>
      <c r="AA394" s="1233"/>
      <c r="AB394" s="1235"/>
      <c r="AC394" s="1233"/>
      <c r="AD394" s="1235"/>
      <c r="AE394" s="1235"/>
      <c r="AF394" s="1235"/>
      <c r="AG394" s="1233"/>
      <c r="AH394" s="1233"/>
      <c r="AI394" s="1233"/>
      <c r="AJ394" s="1233"/>
      <c r="AK394" s="1233"/>
      <c r="AL394" s="1234">
        <f t="shared" si="46"/>
        <v>0</v>
      </c>
      <c r="AM394" s="1400"/>
      <c r="AN394" s="1237"/>
      <c r="AO394" s="1237"/>
      <c r="AP394" s="1237"/>
      <c r="AQ394" s="1237"/>
      <c r="AR394" s="1237"/>
      <c r="AS394" s="1237"/>
      <c r="AT394" s="1237"/>
      <c r="AU394" s="1237"/>
      <c r="AV394" s="1237"/>
      <c r="AW394" s="1237"/>
      <c r="AX394" s="1237"/>
      <c r="AY394" s="1237"/>
      <c r="AZ394" s="1237"/>
      <c r="BA394" s="1237"/>
      <c r="BB394" s="1237"/>
      <c r="BC394" s="1237"/>
      <c r="BD394" s="1237"/>
      <c r="BE394" s="1237"/>
      <c r="BF394" s="1237"/>
      <c r="BG394" s="1237"/>
      <c r="BH394" s="1237"/>
      <c r="BI394" s="1237"/>
      <c r="BJ394" s="1237"/>
      <c r="BK394" s="1237"/>
      <c r="BL394" s="1237"/>
      <c r="BM394" s="1237"/>
      <c r="BN394" s="1237"/>
      <c r="BO394" s="1237"/>
      <c r="BP394" s="1237"/>
      <c r="BQ394" s="1237"/>
      <c r="BR394" s="1237"/>
      <c r="BS394" s="1237"/>
      <c r="BT394" s="1237"/>
      <c r="BU394" s="1237"/>
      <c r="BV394" s="1237"/>
      <c r="BW394" s="1237"/>
      <c r="BX394" s="1237"/>
      <c r="BY394" s="1237"/>
      <c r="BZ394" s="1237"/>
      <c r="CA394" s="1237"/>
      <c r="CB394" s="1237"/>
      <c r="CC394" s="1237"/>
      <c r="CD394" s="1237"/>
      <c r="CE394" s="1237"/>
      <c r="CF394" s="1237"/>
      <c r="CG394" s="1237"/>
      <c r="CH394" s="1237"/>
      <c r="CI394" s="1237"/>
      <c r="CJ394" s="1239">
        <f t="shared" si="45"/>
        <v>0</v>
      </c>
    </row>
    <row r="395" spans="4:88">
      <c r="D395" s="1223"/>
      <c r="E395" s="1223"/>
      <c r="F395" s="1229"/>
      <c r="G395" s="1223"/>
      <c r="H395" s="1223"/>
      <c r="I395" s="1223"/>
      <c r="J395" s="1223"/>
      <c r="K395" s="1223"/>
      <c r="L395" s="1228" t="e">
        <f t="shared" si="50"/>
        <v>#DIV/0!</v>
      </c>
      <c r="M395" s="1223"/>
      <c r="N395" s="1223"/>
      <c r="O395" s="1244"/>
      <c r="P395" s="1223"/>
      <c r="Q395" s="1223">
        <f t="shared" si="51"/>
        <v>0</v>
      </c>
      <c r="R395" s="1223"/>
      <c r="S395" s="1225">
        <f t="shared" si="47"/>
        <v>0</v>
      </c>
      <c r="T395" s="1240" t="e">
        <f t="shared" si="48"/>
        <v>#DIV/0!</v>
      </c>
      <c r="U395" s="250" t="e">
        <f t="shared" si="49"/>
        <v>#DIV/0!</v>
      </c>
      <c r="V395" s="1400"/>
      <c r="W395" s="1232"/>
      <c r="X395" s="1233"/>
      <c r="Y395" s="1233"/>
      <c r="Z395" s="1233"/>
      <c r="AA395" s="1233"/>
      <c r="AB395" s="1235"/>
      <c r="AC395" s="1233"/>
      <c r="AD395" s="1235"/>
      <c r="AE395" s="1235"/>
      <c r="AF395" s="1235"/>
      <c r="AG395" s="1233"/>
      <c r="AH395" s="1233"/>
      <c r="AI395" s="1233"/>
      <c r="AJ395" s="1233"/>
      <c r="AK395" s="1233"/>
      <c r="AL395" s="1234">
        <f t="shared" si="46"/>
        <v>0</v>
      </c>
      <c r="AM395" s="1400"/>
      <c r="AN395" s="1237"/>
      <c r="AO395" s="1237"/>
      <c r="AP395" s="1237"/>
      <c r="AQ395" s="1237"/>
      <c r="AR395" s="1237"/>
      <c r="AS395" s="1237"/>
      <c r="AT395" s="1237"/>
      <c r="AU395" s="1237"/>
      <c r="AV395" s="1237"/>
      <c r="AW395" s="1237"/>
      <c r="AX395" s="1237"/>
      <c r="AY395" s="1237"/>
      <c r="AZ395" s="1237"/>
      <c r="BA395" s="1237"/>
      <c r="BB395" s="1237"/>
      <c r="BC395" s="1237"/>
      <c r="BD395" s="1237"/>
      <c r="BE395" s="1237"/>
      <c r="BF395" s="1237"/>
      <c r="BG395" s="1237"/>
      <c r="BH395" s="1237"/>
      <c r="BI395" s="1237"/>
      <c r="BJ395" s="1237"/>
      <c r="BK395" s="1237"/>
      <c r="BL395" s="1237"/>
      <c r="BM395" s="1237"/>
      <c r="BN395" s="1237"/>
      <c r="BO395" s="1237"/>
      <c r="BP395" s="1237"/>
      <c r="BQ395" s="1237"/>
      <c r="BR395" s="1237"/>
      <c r="BS395" s="1237"/>
      <c r="BT395" s="1237"/>
      <c r="BU395" s="1237"/>
      <c r="BV395" s="1237"/>
      <c r="BW395" s="1237"/>
      <c r="BX395" s="1237"/>
      <c r="BY395" s="1237"/>
      <c r="BZ395" s="1237"/>
      <c r="CA395" s="1237"/>
      <c r="CB395" s="1237"/>
      <c r="CC395" s="1237"/>
      <c r="CD395" s="1237"/>
      <c r="CE395" s="1237"/>
      <c r="CF395" s="1237"/>
      <c r="CG395" s="1237"/>
      <c r="CH395" s="1237"/>
      <c r="CI395" s="1237"/>
      <c r="CJ395" s="1239">
        <f t="shared" si="45"/>
        <v>0</v>
      </c>
    </row>
    <row r="396" spans="4:88">
      <c r="D396" s="1223"/>
      <c r="E396" s="1223"/>
      <c r="F396" s="1229"/>
      <c r="G396" s="1223"/>
      <c r="H396" s="1223"/>
      <c r="I396" s="1223"/>
      <c r="J396" s="1223"/>
      <c r="K396" s="1223"/>
      <c r="L396" s="1228" t="e">
        <f t="shared" si="50"/>
        <v>#DIV/0!</v>
      </c>
      <c r="M396" s="1223"/>
      <c r="N396" s="1223"/>
      <c r="O396" s="1244"/>
      <c r="P396" s="1223"/>
      <c r="Q396" s="1223">
        <f t="shared" si="51"/>
        <v>0</v>
      </c>
      <c r="R396" s="1223"/>
      <c r="S396" s="1225">
        <f t="shared" si="47"/>
        <v>0</v>
      </c>
      <c r="T396" s="1240" t="e">
        <f t="shared" si="48"/>
        <v>#DIV/0!</v>
      </c>
      <c r="U396" s="250" t="e">
        <f t="shared" si="49"/>
        <v>#DIV/0!</v>
      </c>
      <c r="V396" s="1400"/>
      <c r="W396" s="1232"/>
      <c r="X396" s="1233"/>
      <c r="Y396" s="1233"/>
      <c r="Z396" s="1233"/>
      <c r="AA396" s="1233"/>
      <c r="AB396" s="1235"/>
      <c r="AC396" s="1233"/>
      <c r="AD396" s="1235"/>
      <c r="AE396" s="1235"/>
      <c r="AF396" s="1235"/>
      <c r="AG396" s="1233"/>
      <c r="AH396" s="1233"/>
      <c r="AI396" s="1233"/>
      <c r="AJ396" s="1233"/>
      <c r="AK396" s="1233"/>
      <c r="AL396" s="1234">
        <f t="shared" si="46"/>
        <v>0</v>
      </c>
      <c r="AM396" s="1400"/>
      <c r="AN396" s="1237"/>
      <c r="AO396" s="1237"/>
      <c r="AP396" s="1237"/>
      <c r="AQ396" s="1237"/>
      <c r="AR396" s="1237"/>
      <c r="AS396" s="1237"/>
      <c r="AT396" s="1237"/>
      <c r="AU396" s="1237"/>
      <c r="AV396" s="1237"/>
      <c r="AW396" s="1237"/>
      <c r="AX396" s="1237"/>
      <c r="AY396" s="1237"/>
      <c r="AZ396" s="1237"/>
      <c r="BA396" s="1237"/>
      <c r="BB396" s="1237"/>
      <c r="BC396" s="1237"/>
      <c r="BD396" s="1237"/>
      <c r="BE396" s="1237"/>
      <c r="BF396" s="1237"/>
      <c r="BG396" s="1237"/>
      <c r="BH396" s="1237"/>
      <c r="BI396" s="1237"/>
      <c r="BJ396" s="1237"/>
      <c r="BK396" s="1237"/>
      <c r="BL396" s="1237"/>
      <c r="BM396" s="1237"/>
      <c r="BN396" s="1237"/>
      <c r="BO396" s="1237"/>
      <c r="BP396" s="1237"/>
      <c r="BQ396" s="1237"/>
      <c r="BR396" s="1237"/>
      <c r="BS396" s="1237"/>
      <c r="BT396" s="1237"/>
      <c r="BU396" s="1237"/>
      <c r="BV396" s="1237"/>
      <c r="BW396" s="1237"/>
      <c r="BX396" s="1237"/>
      <c r="BY396" s="1237"/>
      <c r="BZ396" s="1237"/>
      <c r="CA396" s="1237"/>
      <c r="CB396" s="1237"/>
      <c r="CC396" s="1237"/>
      <c r="CD396" s="1237"/>
      <c r="CE396" s="1237"/>
      <c r="CF396" s="1237"/>
      <c r="CG396" s="1237"/>
      <c r="CH396" s="1237"/>
      <c r="CI396" s="1237"/>
      <c r="CJ396" s="1239">
        <f t="shared" si="45"/>
        <v>0</v>
      </c>
    </row>
    <row r="397" spans="4:88">
      <c r="D397" s="1223"/>
      <c r="E397" s="1223"/>
      <c r="F397" s="1229"/>
      <c r="G397" s="1223"/>
      <c r="H397" s="1223"/>
      <c r="I397" s="1223"/>
      <c r="J397" s="1223"/>
      <c r="K397" s="1223"/>
      <c r="L397" s="1228" t="e">
        <f t="shared" si="50"/>
        <v>#DIV/0!</v>
      </c>
      <c r="M397" s="1223"/>
      <c r="N397" s="1223"/>
      <c r="O397" s="1244"/>
      <c r="P397" s="1223"/>
      <c r="Q397" s="1223">
        <f t="shared" si="51"/>
        <v>0</v>
      </c>
      <c r="R397" s="1223"/>
      <c r="S397" s="1225">
        <f t="shared" si="47"/>
        <v>0</v>
      </c>
      <c r="T397" s="1240" t="e">
        <f t="shared" si="48"/>
        <v>#DIV/0!</v>
      </c>
      <c r="U397" s="250" t="e">
        <f t="shared" si="49"/>
        <v>#DIV/0!</v>
      </c>
      <c r="V397" s="1400"/>
      <c r="W397" s="1232"/>
      <c r="X397" s="1233"/>
      <c r="Y397" s="1233"/>
      <c r="Z397" s="1233"/>
      <c r="AA397" s="1233"/>
      <c r="AB397" s="1235"/>
      <c r="AC397" s="1233"/>
      <c r="AD397" s="1235"/>
      <c r="AE397" s="1235"/>
      <c r="AF397" s="1235"/>
      <c r="AG397" s="1233"/>
      <c r="AH397" s="1233"/>
      <c r="AI397" s="1233"/>
      <c r="AJ397" s="1233"/>
      <c r="AK397" s="1233"/>
      <c r="AL397" s="1234">
        <f t="shared" si="46"/>
        <v>0</v>
      </c>
      <c r="AM397" s="1400"/>
      <c r="AN397" s="1237"/>
      <c r="AO397" s="1237"/>
      <c r="AP397" s="1237"/>
      <c r="AQ397" s="1237"/>
      <c r="AR397" s="1237"/>
      <c r="AS397" s="1237"/>
      <c r="AT397" s="1237"/>
      <c r="AU397" s="1237"/>
      <c r="AV397" s="1237"/>
      <c r="AW397" s="1237"/>
      <c r="AX397" s="1237"/>
      <c r="AY397" s="1237"/>
      <c r="AZ397" s="1237"/>
      <c r="BA397" s="1237"/>
      <c r="BB397" s="1237"/>
      <c r="BC397" s="1237"/>
      <c r="BD397" s="1237"/>
      <c r="BE397" s="1237"/>
      <c r="BF397" s="1237"/>
      <c r="BG397" s="1237"/>
      <c r="BH397" s="1237"/>
      <c r="BI397" s="1237"/>
      <c r="BJ397" s="1237"/>
      <c r="BK397" s="1237"/>
      <c r="BL397" s="1237"/>
      <c r="BM397" s="1237"/>
      <c r="BN397" s="1237"/>
      <c r="BO397" s="1237"/>
      <c r="BP397" s="1237"/>
      <c r="BQ397" s="1237"/>
      <c r="BR397" s="1237"/>
      <c r="BS397" s="1237"/>
      <c r="BT397" s="1237"/>
      <c r="BU397" s="1237"/>
      <c r="BV397" s="1237"/>
      <c r="BW397" s="1237"/>
      <c r="BX397" s="1237"/>
      <c r="BY397" s="1237"/>
      <c r="BZ397" s="1237"/>
      <c r="CA397" s="1237"/>
      <c r="CB397" s="1237"/>
      <c r="CC397" s="1237"/>
      <c r="CD397" s="1237"/>
      <c r="CE397" s="1237"/>
      <c r="CF397" s="1237"/>
      <c r="CG397" s="1237"/>
      <c r="CH397" s="1237"/>
      <c r="CI397" s="1237"/>
      <c r="CJ397" s="1239">
        <f t="shared" si="45"/>
        <v>0</v>
      </c>
    </row>
    <row r="398" spans="4:88">
      <c r="D398" s="1223"/>
      <c r="E398" s="1223"/>
      <c r="F398" s="1229"/>
      <c r="G398" s="1223"/>
      <c r="H398" s="1223"/>
      <c r="I398" s="1223"/>
      <c r="J398" s="1223"/>
      <c r="K398" s="1223"/>
      <c r="L398" s="1228" t="e">
        <f t="shared" si="50"/>
        <v>#DIV/0!</v>
      </c>
      <c r="M398" s="1223"/>
      <c r="N398" s="1223"/>
      <c r="O398" s="1244"/>
      <c r="P398" s="1223"/>
      <c r="Q398" s="1223">
        <f t="shared" si="51"/>
        <v>0</v>
      </c>
      <c r="R398" s="1223"/>
      <c r="S398" s="1225">
        <f t="shared" si="47"/>
        <v>0</v>
      </c>
      <c r="T398" s="1240" t="e">
        <f t="shared" si="48"/>
        <v>#DIV/0!</v>
      </c>
      <c r="U398" s="250" t="e">
        <f t="shared" si="49"/>
        <v>#DIV/0!</v>
      </c>
      <c r="V398" s="1400"/>
      <c r="W398" s="1232"/>
      <c r="X398" s="1233"/>
      <c r="Y398" s="1233"/>
      <c r="Z398" s="1233"/>
      <c r="AA398" s="1233"/>
      <c r="AB398" s="1235"/>
      <c r="AC398" s="1233"/>
      <c r="AD398" s="1235"/>
      <c r="AE398" s="1235"/>
      <c r="AF398" s="1235"/>
      <c r="AG398" s="1233"/>
      <c r="AH398" s="1233"/>
      <c r="AI398" s="1233"/>
      <c r="AJ398" s="1233"/>
      <c r="AK398" s="1233"/>
      <c r="AL398" s="1234">
        <f t="shared" si="46"/>
        <v>0</v>
      </c>
      <c r="AM398" s="1400"/>
      <c r="AN398" s="1237"/>
      <c r="AO398" s="1237"/>
      <c r="AP398" s="1237"/>
      <c r="AQ398" s="1237"/>
      <c r="AR398" s="1237"/>
      <c r="AS398" s="1237"/>
      <c r="AT398" s="1237"/>
      <c r="AU398" s="1237"/>
      <c r="AV398" s="1237"/>
      <c r="AW398" s="1237"/>
      <c r="AX398" s="1237"/>
      <c r="AY398" s="1237"/>
      <c r="AZ398" s="1237"/>
      <c r="BA398" s="1237"/>
      <c r="BB398" s="1237"/>
      <c r="BC398" s="1237"/>
      <c r="BD398" s="1237"/>
      <c r="BE398" s="1237"/>
      <c r="BF398" s="1237"/>
      <c r="BG398" s="1237"/>
      <c r="BH398" s="1237"/>
      <c r="BI398" s="1237"/>
      <c r="BJ398" s="1237"/>
      <c r="BK398" s="1237"/>
      <c r="BL398" s="1237"/>
      <c r="BM398" s="1237"/>
      <c r="BN398" s="1237"/>
      <c r="BO398" s="1237"/>
      <c r="BP398" s="1237"/>
      <c r="BQ398" s="1237"/>
      <c r="BR398" s="1237"/>
      <c r="BS398" s="1237"/>
      <c r="BT398" s="1237"/>
      <c r="BU398" s="1237"/>
      <c r="BV398" s="1237"/>
      <c r="BW398" s="1237"/>
      <c r="BX398" s="1237"/>
      <c r="BY398" s="1237"/>
      <c r="BZ398" s="1237"/>
      <c r="CA398" s="1237"/>
      <c r="CB398" s="1237"/>
      <c r="CC398" s="1237"/>
      <c r="CD398" s="1237"/>
      <c r="CE398" s="1237"/>
      <c r="CF398" s="1237"/>
      <c r="CG398" s="1237"/>
      <c r="CH398" s="1237"/>
      <c r="CI398" s="1237"/>
      <c r="CJ398" s="1239">
        <f t="shared" si="45"/>
        <v>0</v>
      </c>
    </row>
    <row r="399" spans="4:88">
      <c r="D399" s="1223"/>
      <c r="E399" s="1223"/>
      <c r="F399" s="1229"/>
      <c r="G399" s="1223"/>
      <c r="H399" s="1223"/>
      <c r="I399" s="1223"/>
      <c r="J399" s="1223"/>
      <c r="K399" s="1223"/>
      <c r="L399" s="1228" t="e">
        <f t="shared" si="50"/>
        <v>#DIV/0!</v>
      </c>
      <c r="M399" s="1223"/>
      <c r="N399" s="1223"/>
      <c r="O399" s="1244"/>
      <c r="P399" s="1223"/>
      <c r="Q399" s="1223">
        <f t="shared" si="51"/>
        <v>0</v>
      </c>
      <c r="R399" s="1223"/>
      <c r="S399" s="1225">
        <f t="shared" si="47"/>
        <v>0</v>
      </c>
      <c r="T399" s="1240" t="e">
        <f t="shared" si="48"/>
        <v>#DIV/0!</v>
      </c>
      <c r="U399" s="250" t="e">
        <f t="shared" si="49"/>
        <v>#DIV/0!</v>
      </c>
      <c r="V399" s="1400"/>
      <c r="W399" s="1232"/>
      <c r="X399" s="1233"/>
      <c r="Y399" s="1233"/>
      <c r="Z399" s="1233"/>
      <c r="AA399" s="1233"/>
      <c r="AB399" s="1235"/>
      <c r="AC399" s="1233"/>
      <c r="AD399" s="1235"/>
      <c r="AE399" s="1235"/>
      <c r="AF399" s="1235"/>
      <c r="AG399" s="1233"/>
      <c r="AH399" s="1233"/>
      <c r="AI399" s="1233"/>
      <c r="AJ399" s="1233"/>
      <c r="AK399" s="1233"/>
      <c r="AL399" s="1234">
        <f t="shared" si="46"/>
        <v>0</v>
      </c>
      <c r="AM399" s="1400"/>
      <c r="AN399" s="1237"/>
      <c r="AO399" s="1237"/>
      <c r="AP399" s="1237"/>
      <c r="AQ399" s="1237"/>
      <c r="AR399" s="1237"/>
      <c r="AS399" s="1237"/>
      <c r="AT399" s="1237"/>
      <c r="AU399" s="1237"/>
      <c r="AV399" s="1237"/>
      <c r="AW399" s="1237"/>
      <c r="AX399" s="1237"/>
      <c r="AY399" s="1237"/>
      <c r="AZ399" s="1237"/>
      <c r="BA399" s="1237"/>
      <c r="BB399" s="1237"/>
      <c r="BC399" s="1237"/>
      <c r="BD399" s="1237"/>
      <c r="BE399" s="1237"/>
      <c r="BF399" s="1237"/>
      <c r="BG399" s="1237"/>
      <c r="BH399" s="1237"/>
      <c r="BI399" s="1237"/>
      <c r="BJ399" s="1237"/>
      <c r="BK399" s="1237"/>
      <c r="BL399" s="1237"/>
      <c r="BM399" s="1237"/>
      <c r="BN399" s="1237"/>
      <c r="BO399" s="1237"/>
      <c r="BP399" s="1237"/>
      <c r="BQ399" s="1237"/>
      <c r="BR399" s="1237"/>
      <c r="BS399" s="1237"/>
      <c r="BT399" s="1237"/>
      <c r="BU399" s="1237"/>
      <c r="BV399" s="1237"/>
      <c r="BW399" s="1237"/>
      <c r="BX399" s="1237"/>
      <c r="BY399" s="1237"/>
      <c r="BZ399" s="1237"/>
      <c r="CA399" s="1237"/>
      <c r="CB399" s="1237"/>
      <c r="CC399" s="1237"/>
      <c r="CD399" s="1237"/>
      <c r="CE399" s="1237"/>
      <c r="CF399" s="1237"/>
      <c r="CG399" s="1237"/>
      <c r="CH399" s="1237"/>
      <c r="CI399" s="1237"/>
      <c r="CJ399" s="1239">
        <f t="shared" si="45"/>
        <v>0</v>
      </c>
    </row>
    <row r="400" spans="4:88">
      <c r="D400" s="1223"/>
      <c r="E400" s="1223"/>
      <c r="F400" s="1229"/>
      <c r="G400" s="1223"/>
      <c r="H400" s="1223"/>
      <c r="I400" s="1223"/>
      <c r="J400" s="1223"/>
      <c r="K400" s="1223"/>
      <c r="L400" s="1228" t="e">
        <f t="shared" si="50"/>
        <v>#DIV/0!</v>
      </c>
      <c r="M400" s="1223"/>
      <c r="N400" s="1223"/>
      <c r="O400" s="1244"/>
      <c r="P400" s="1223"/>
      <c r="Q400" s="1223">
        <f t="shared" si="51"/>
        <v>0</v>
      </c>
      <c r="R400" s="1223"/>
      <c r="S400" s="1225">
        <f t="shared" si="47"/>
        <v>0</v>
      </c>
      <c r="T400" s="1240" t="e">
        <f t="shared" si="48"/>
        <v>#DIV/0!</v>
      </c>
      <c r="U400" s="250" t="e">
        <f t="shared" si="49"/>
        <v>#DIV/0!</v>
      </c>
      <c r="V400" s="1400"/>
      <c r="W400" s="1232"/>
      <c r="X400" s="1233"/>
      <c r="Y400" s="1233"/>
      <c r="Z400" s="1233"/>
      <c r="AA400" s="1233"/>
      <c r="AB400" s="1235"/>
      <c r="AC400" s="1233"/>
      <c r="AD400" s="1235"/>
      <c r="AE400" s="1235"/>
      <c r="AF400" s="1235"/>
      <c r="AG400" s="1233"/>
      <c r="AH400" s="1233"/>
      <c r="AI400" s="1233"/>
      <c r="AJ400" s="1233"/>
      <c r="AK400" s="1233"/>
      <c r="AL400" s="1234">
        <f t="shared" si="46"/>
        <v>0</v>
      </c>
      <c r="AM400" s="1400"/>
      <c r="AN400" s="1237"/>
      <c r="AO400" s="1237"/>
      <c r="AP400" s="1237"/>
      <c r="AQ400" s="1237"/>
      <c r="AR400" s="1237"/>
      <c r="AS400" s="1237"/>
      <c r="AT400" s="1237"/>
      <c r="AU400" s="1237"/>
      <c r="AV400" s="1237"/>
      <c r="AW400" s="1237"/>
      <c r="AX400" s="1237"/>
      <c r="AY400" s="1237"/>
      <c r="AZ400" s="1237"/>
      <c r="BA400" s="1237"/>
      <c r="BB400" s="1237"/>
      <c r="BC400" s="1237"/>
      <c r="BD400" s="1237"/>
      <c r="BE400" s="1237"/>
      <c r="BF400" s="1237"/>
      <c r="BG400" s="1237"/>
      <c r="BH400" s="1237"/>
      <c r="BI400" s="1237"/>
      <c r="BJ400" s="1237"/>
      <c r="BK400" s="1237"/>
      <c r="BL400" s="1237"/>
      <c r="BM400" s="1237"/>
      <c r="BN400" s="1237"/>
      <c r="BO400" s="1237"/>
      <c r="BP400" s="1237"/>
      <c r="BQ400" s="1237"/>
      <c r="BR400" s="1237"/>
      <c r="BS400" s="1237"/>
      <c r="BT400" s="1237"/>
      <c r="BU400" s="1237"/>
      <c r="BV400" s="1237"/>
      <c r="BW400" s="1237"/>
      <c r="BX400" s="1237"/>
      <c r="BY400" s="1237"/>
      <c r="BZ400" s="1237"/>
      <c r="CA400" s="1237"/>
      <c r="CB400" s="1237"/>
      <c r="CC400" s="1237"/>
      <c r="CD400" s="1237"/>
      <c r="CE400" s="1237"/>
      <c r="CF400" s="1237"/>
      <c r="CG400" s="1237"/>
      <c r="CH400" s="1237"/>
      <c r="CI400" s="1237"/>
      <c r="CJ400" s="1239">
        <f t="shared" si="45"/>
        <v>0</v>
      </c>
    </row>
    <row r="401" spans="4:88">
      <c r="D401" s="1223"/>
      <c r="E401" s="1223"/>
      <c r="F401" s="1229"/>
      <c r="G401" s="1223"/>
      <c r="H401" s="1223"/>
      <c r="I401" s="1223"/>
      <c r="J401" s="1223"/>
      <c r="K401" s="1223"/>
      <c r="L401" s="1228" t="e">
        <f t="shared" si="50"/>
        <v>#DIV/0!</v>
      </c>
      <c r="M401" s="1223"/>
      <c r="N401" s="1223"/>
      <c r="O401" s="1244"/>
      <c r="P401" s="1223"/>
      <c r="Q401" s="1223">
        <f t="shared" si="51"/>
        <v>0</v>
      </c>
      <c r="R401" s="1223"/>
      <c r="S401" s="1225">
        <f t="shared" si="47"/>
        <v>0</v>
      </c>
      <c r="T401" s="1240" t="e">
        <f t="shared" si="48"/>
        <v>#DIV/0!</v>
      </c>
      <c r="U401" s="250" t="e">
        <f t="shared" si="49"/>
        <v>#DIV/0!</v>
      </c>
      <c r="V401" s="1400"/>
      <c r="W401" s="1232"/>
      <c r="X401" s="1233"/>
      <c r="Y401" s="1233"/>
      <c r="Z401" s="1233"/>
      <c r="AA401" s="1233"/>
      <c r="AB401" s="1235"/>
      <c r="AC401" s="1233"/>
      <c r="AD401" s="1235"/>
      <c r="AE401" s="1235"/>
      <c r="AF401" s="1235"/>
      <c r="AG401" s="1233"/>
      <c r="AH401" s="1233"/>
      <c r="AI401" s="1233"/>
      <c r="AJ401" s="1233"/>
      <c r="AK401" s="1233"/>
      <c r="AL401" s="1234">
        <f t="shared" si="46"/>
        <v>0</v>
      </c>
      <c r="AM401" s="1400"/>
      <c r="AN401" s="1237"/>
      <c r="AO401" s="1237"/>
      <c r="AP401" s="1237"/>
      <c r="AQ401" s="1237"/>
      <c r="AR401" s="1237"/>
      <c r="AS401" s="1237"/>
      <c r="AT401" s="1237"/>
      <c r="AU401" s="1237"/>
      <c r="AV401" s="1237"/>
      <c r="AW401" s="1237"/>
      <c r="AX401" s="1237"/>
      <c r="AY401" s="1237"/>
      <c r="AZ401" s="1237"/>
      <c r="BA401" s="1237"/>
      <c r="BB401" s="1237"/>
      <c r="BC401" s="1237"/>
      <c r="BD401" s="1237"/>
      <c r="BE401" s="1237"/>
      <c r="BF401" s="1237"/>
      <c r="BG401" s="1237"/>
      <c r="BH401" s="1237"/>
      <c r="BI401" s="1237"/>
      <c r="BJ401" s="1237"/>
      <c r="BK401" s="1237"/>
      <c r="BL401" s="1237"/>
      <c r="BM401" s="1237"/>
      <c r="BN401" s="1237"/>
      <c r="BO401" s="1237"/>
      <c r="BP401" s="1237"/>
      <c r="BQ401" s="1237"/>
      <c r="BR401" s="1237"/>
      <c r="BS401" s="1237"/>
      <c r="BT401" s="1237"/>
      <c r="BU401" s="1237"/>
      <c r="BV401" s="1237"/>
      <c r="BW401" s="1237"/>
      <c r="BX401" s="1237"/>
      <c r="BY401" s="1237"/>
      <c r="BZ401" s="1237"/>
      <c r="CA401" s="1237"/>
      <c r="CB401" s="1237"/>
      <c r="CC401" s="1237"/>
      <c r="CD401" s="1237"/>
      <c r="CE401" s="1237"/>
      <c r="CF401" s="1237"/>
      <c r="CG401" s="1237"/>
      <c r="CH401" s="1237"/>
      <c r="CI401" s="1237"/>
      <c r="CJ401" s="1239">
        <f t="shared" si="45"/>
        <v>0</v>
      </c>
    </row>
    <row r="402" spans="4:88">
      <c r="D402" s="1223"/>
      <c r="E402" s="1223"/>
      <c r="F402" s="1229"/>
      <c r="G402" s="1223"/>
      <c r="H402" s="1223"/>
      <c r="I402" s="1223"/>
      <c r="J402" s="1223"/>
      <c r="K402" s="1223"/>
      <c r="L402" s="1228" t="e">
        <f t="shared" si="50"/>
        <v>#DIV/0!</v>
      </c>
      <c r="M402" s="1223"/>
      <c r="N402" s="1223"/>
      <c r="O402" s="1244"/>
      <c r="P402" s="1223"/>
      <c r="Q402" s="1223">
        <f t="shared" si="51"/>
        <v>0</v>
      </c>
      <c r="R402" s="1223"/>
      <c r="S402" s="1225">
        <f t="shared" si="47"/>
        <v>0</v>
      </c>
      <c r="T402" s="1240" t="e">
        <f t="shared" si="48"/>
        <v>#DIV/0!</v>
      </c>
      <c r="U402" s="250" t="e">
        <f t="shared" si="49"/>
        <v>#DIV/0!</v>
      </c>
      <c r="V402" s="1400"/>
      <c r="W402" s="1232"/>
      <c r="X402" s="1233"/>
      <c r="Y402" s="1233"/>
      <c r="Z402" s="1233"/>
      <c r="AA402" s="1233"/>
      <c r="AB402" s="1235"/>
      <c r="AC402" s="1233"/>
      <c r="AD402" s="1235"/>
      <c r="AE402" s="1235"/>
      <c r="AF402" s="1235"/>
      <c r="AG402" s="1233"/>
      <c r="AH402" s="1233"/>
      <c r="AI402" s="1233"/>
      <c r="AJ402" s="1233"/>
      <c r="AK402" s="1233"/>
      <c r="AL402" s="1234">
        <f t="shared" si="46"/>
        <v>0</v>
      </c>
      <c r="AM402" s="1400"/>
      <c r="AN402" s="1237"/>
      <c r="AO402" s="1237"/>
      <c r="AP402" s="1237"/>
      <c r="AQ402" s="1237"/>
      <c r="AR402" s="1237"/>
      <c r="AS402" s="1237"/>
      <c r="AT402" s="1237"/>
      <c r="AU402" s="1237"/>
      <c r="AV402" s="1237"/>
      <c r="AW402" s="1237"/>
      <c r="AX402" s="1237"/>
      <c r="AY402" s="1237"/>
      <c r="AZ402" s="1237"/>
      <c r="BA402" s="1237"/>
      <c r="BB402" s="1237"/>
      <c r="BC402" s="1237"/>
      <c r="BD402" s="1237"/>
      <c r="BE402" s="1237"/>
      <c r="BF402" s="1237"/>
      <c r="BG402" s="1237"/>
      <c r="BH402" s="1237"/>
      <c r="BI402" s="1237"/>
      <c r="BJ402" s="1237"/>
      <c r="BK402" s="1237"/>
      <c r="BL402" s="1237"/>
      <c r="BM402" s="1237"/>
      <c r="BN402" s="1237"/>
      <c r="BO402" s="1237"/>
      <c r="BP402" s="1237"/>
      <c r="BQ402" s="1237"/>
      <c r="BR402" s="1237"/>
      <c r="BS402" s="1237"/>
      <c r="BT402" s="1237"/>
      <c r="BU402" s="1237"/>
      <c r="BV402" s="1237"/>
      <c r="BW402" s="1237"/>
      <c r="BX402" s="1237"/>
      <c r="BY402" s="1237"/>
      <c r="BZ402" s="1237"/>
      <c r="CA402" s="1237"/>
      <c r="CB402" s="1237"/>
      <c r="CC402" s="1237"/>
      <c r="CD402" s="1237"/>
      <c r="CE402" s="1237"/>
      <c r="CF402" s="1237"/>
      <c r="CG402" s="1237"/>
      <c r="CH402" s="1237"/>
      <c r="CI402" s="1237"/>
      <c r="CJ402" s="1239">
        <f t="shared" si="45"/>
        <v>0</v>
      </c>
    </row>
    <row r="403" spans="4:88">
      <c r="D403" s="1223"/>
      <c r="E403" s="1223"/>
      <c r="F403" s="1229"/>
      <c r="G403" s="1223"/>
      <c r="H403" s="1223"/>
      <c r="I403" s="1223"/>
      <c r="J403" s="1223"/>
      <c r="K403" s="1223"/>
      <c r="L403" s="1228" t="e">
        <f t="shared" si="50"/>
        <v>#DIV/0!</v>
      </c>
      <c r="M403" s="1223"/>
      <c r="N403" s="1223"/>
      <c r="O403" s="1244"/>
      <c r="P403" s="1223"/>
      <c r="Q403" s="1223">
        <f t="shared" si="51"/>
        <v>0</v>
      </c>
      <c r="R403" s="1223"/>
      <c r="S403" s="1225">
        <f t="shared" si="47"/>
        <v>0</v>
      </c>
      <c r="T403" s="1240" t="e">
        <f t="shared" si="48"/>
        <v>#DIV/0!</v>
      </c>
      <c r="U403" s="250" t="e">
        <f t="shared" si="49"/>
        <v>#DIV/0!</v>
      </c>
      <c r="V403" s="1400"/>
      <c r="W403" s="1232"/>
      <c r="X403" s="1233"/>
      <c r="Y403" s="1233"/>
      <c r="Z403" s="1233"/>
      <c r="AA403" s="1233"/>
      <c r="AB403" s="1235"/>
      <c r="AC403" s="1233"/>
      <c r="AD403" s="1235"/>
      <c r="AE403" s="1235"/>
      <c r="AF403" s="1235"/>
      <c r="AG403" s="1233"/>
      <c r="AH403" s="1233"/>
      <c r="AI403" s="1233"/>
      <c r="AJ403" s="1233"/>
      <c r="AK403" s="1233"/>
      <c r="AL403" s="1234">
        <f t="shared" si="46"/>
        <v>0</v>
      </c>
      <c r="AM403" s="1400"/>
      <c r="AN403" s="1237"/>
      <c r="AO403" s="1237"/>
      <c r="AP403" s="1237"/>
      <c r="AQ403" s="1237"/>
      <c r="AR403" s="1237"/>
      <c r="AS403" s="1237"/>
      <c r="AT403" s="1237"/>
      <c r="AU403" s="1237"/>
      <c r="AV403" s="1237"/>
      <c r="AW403" s="1237"/>
      <c r="AX403" s="1237"/>
      <c r="AY403" s="1237"/>
      <c r="AZ403" s="1237"/>
      <c r="BA403" s="1237"/>
      <c r="BB403" s="1237"/>
      <c r="BC403" s="1237"/>
      <c r="BD403" s="1237"/>
      <c r="BE403" s="1237"/>
      <c r="BF403" s="1237"/>
      <c r="BG403" s="1237"/>
      <c r="BH403" s="1237"/>
      <c r="BI403" s="1237"/>
      <c r="BJ403" s="1237"/>
      <c r="BK403" s="1237"/>
      <c r="BL403" s="1237"/>
      <c r="BM403" s="1237"/>
      <c r="BN403" s="1237"/>
      <c r="BO403" s="1237"/>
      <c r="BP403" s="1237"/>
      <c r="BQ403" s="1237"/>
      <c r="BR403" s="1237"/>
      <c r="BS403" s="1237"/>
      <c r="BT403" s="1237"/>
      <c r="BU403" s="1237"/>
      <c r="BV403" s="1237"/>
      <c r="BW403" s="1237"/>
      <c r="BX403" s="1237"/>
      <c r="BY403" s="1237"/>
      <c r="BZ403" s="1237"/>
      <c r="CA403" s="1237"/>
      <c r="CB403" s="1237"/>
      <c r="CC403" s="1237"/>
      <c r="CD403" s="1237"/>
      <c r="CE403" s="1237"/>
      <c r="CF403" s="1237"/>
      <c r="CG403" s="1237"/>
      <c r="CH403" s="1237"/>
      <c r="CI403" s="1237"/>
      <c r="CJ403" s="1239">
        <f t="shared" si="45"/>
        <v>0</v>
      </c>
    </row>
    <row r="404" spans="4:88">
      <c r="D404" s="1223"/>
      <c r="E404" s="1223"/>
      <c r="F404" s="1229"/>
      <c r="G404" s="1223"/>
      <c r="H404" s="1223"/>
      <c r="I404" s="1223"/>
      <c r="J404" s="1223"/>
      <c r="K404" s="1223"/>
      <c r="L404" s="1228" t="e">
        <f t="shared" si="50"/>
        <v>#DIV/0!</v>
      </c>
      <c r="M404" s="1223"/>
      <c r="N404" s="1223"/>
      <c r="O404" s="1244"/>
      <c r="P404" s="1223"/>
      <c r="Q404" s="1223">
        <f t="shared" si="51"/>
        <v>0</v>
      </c>
      <c r="R404" s="1223"/>
      <c r="S404" s="1225">
        <f t="shared" si="47"/>
        <v>0</v>
      </c>
      <c r="T404" s="1240" t="e">
        <f t="shared" si="48"/>
        <v>#DIV/0!</v>
      </c>
      <c r="U404" s="250" t="e">
        <f t="shared" si="49"/>
        <v>#DIV/0!</v>
      </c>
      <c r="V404" s="1400"/>
      <c r="W404" s="1232"/>
      <c r="X404" s="1233"/>
      <c r="Y404" s="1233"/>
      <c r="Z404" s="1233"/>
      <c r="AA404" s="1233"/>
      <c r="AB404" s="1235"/>
      <c r="AC404" s="1233"/>
      <c r="AD404" s="1235"/>
      <c r="AE404" s="1235"/>
      <c r="AF404" s="1235"/>
      <c r="AG404" s="1233"/>
      <c r="AH404" s="1233"/>
      <c r="AI404" s="1233"/>
      <c r="AJ404" s="1233"/>
      <c r="AK404" s="1233"/>
      <c r="AL404" s="1234">
        <f t="shared" si="46"/>
        <v>0</v>
      </c>
      <c r="AM404" s="1400"/>
      <c r="AN404" s="1237"/>
      <c r="AO404" s="1237"/>
      <c r="AP404" s="1237"/>
      <c r="AQ404" s="1237"/>
      <c r="AR404" s="1237"/>
      <c r="AS404" s="1237"/>
      <c r="AT404" s="1237"/>
      <c r="AU404" s="1237"/>
      <c r="AV404" s="1237"/>
      <c r="AW404" s="1237"/>
      <c r="AX404" s="1237"/>
      <c r="AY404" s="1237"/>
      <c r="AZ404" s="1237"/>
      <c r="BA404" s="1237"/>
      <c r="BB404" s="1237"/>
      <c r="BC404" s="1237"/>
      <c r="BD404" s="1237"/>
      <c r="BE404" s="1237"/>
      <c r="BF404" s="1237"/>
      <c r="BG404" s="1237"/>
      <c r="BH404" s="1237"/>
      <c r="BI404" s="1237"/>
      <c r="BJ404" s="1237"/>
      <c r="BK404" s="1237"/>
      <c r="BL404" s="1237"/>
      <c r="BM404" s="1237"/>
      <c r="BN404" s="1237"/>
      <c r="BO404" s="1237"/>
      <c r="BP404" s="1237"/>
      <c r="BQ404" s="1237"/>
      <c r="BR404" s="1237"/>
      <c r="BS404" s="1237"/>
      <c r="BT404" s="1237"/>
      <c r="BU404" s="1237"/>
      <c r="BV404" s="1237"/>
      <c r="BW404" s="1237"/>
      <c r="BX404" s="1237"/>
      <c r="BY404" s="1237"/>
      <c r="BZ404" s="1237"/>
      <c r="CA404" s="1237"/>
      <c r="CB404" s="1237"/>
      <c r="CC404" s="1237"/>
      <c r="CD404" s="1237"/>
      <c r="CE404" s="1237"/>
      <c r="CF404" s="1237"/>
      <c r="CG404" s="1237"/>
      <c r="CH404" s="1237"/>
      <c r="CI404" s="1237"/>
      <c r="CJ404" s="1239">
        <f t="shared" si="45"/>
        <v>0</v>
      </c>
    </row>
    <row r="405" spans="4:88">
      <c r="D405" s="1223"/>
      <c r="E405" s="1223"/>
      <c r="F405" s="1229"/>
      <c r="G405" s="1223"/>
      <c r="H405" s="1223"/>
      <c r="I405" s="1223"/>
      <c r="J405" s="1223"/>
      <c r="K405" s="1223"/>
      <c r="L405" s="1228" t="e">
        <f t="shared" si="50"/>
        <v>#DIV/0!</v>
      </c>
      <c r="M405" s="1223"/>
      <c r="N405" s="1223"/>
      <c r="O405" s="1244"/>
      <c r="P405" s="1223"/>
      <c r="Q405" s="1223">
        <f t="shared" si="51"/>
        <v>0</v>
      </c>
      <c r="R405" s="1223"/>
      <c r="S405" s="1225">
        <f t="shared" si="47"/>
        <v>0</v>
      </c>
      <c r="T405" s="1240" t="e">
        <f t="shared" si="48"/>
        <v>#DIV/0!</v>
      </c>
      <c r="U405" s="250" t="e">
        <f t="shared" si="49"/>
        <v>#DIV/0!</v>
      </c>
      <c r="V405" s="1400"/>
      <c r="W405" s="1232"/>
      <c r="X405" s="1233"/>
      <c r="Y405" s="1233"/>
      <c r="Z405" s="1233"/>
      <c r="AA405" s="1233"/>
      <c r="AB405" s="1235"/>
      <c r="AC405" s="1233"/>
      <c r="AD405" s="1235"/>
      <c r="AE405" s="1235"/>
      <c r="AF405" s="1235"/>
      <c r="AG405" s="1233"/>
      <c r="AH405" s="1233"/>
      <c r="AI405" s="1233"/>
      <c r="AJ405" s="1233"/>
      <c r="AK405" s="1233"/>
      <c r="AL405" s="1234">
        <f t="shared" si="46"/>
        <v>0</v>
      </c>
      <c r="AM405" s="1400"/>
      <c r="AN405" s="1237"/>
      <c r="AO405" s="1237"/>
      <c r="AP405" s="1237"/>
      <c r="AQ405" s="1237"/>
      <c r="AR405" s="1237"/>
      <c r="AS405" s="1237"/>
      <c r="AT405" s="1237"/>
      <c r="AU405" s="1237"/>
      <c r="AV405" s="1237"/>
      <c r="AW405" s="1237"/>
      <c r="AX405" s="1237"/>
      <c r="AY405" s="1237"/>
      <c r="AZ405" s="1237"/>
      <c r="BA405" s="1237"/>
      <c r="BB405" s="1237"/>
      <c r="BC405" s="1237"/>
      <c r="BD405" s="1237"/>
      <c r="BE405" s="1237"/>
      <c r="BF405" s="1237"/>
      <c r="BG405" s="1237"/>
      <c r="BH405" s="1237"/>
      <c r="BI405" s="1237"/>
      <c r="BJ405" s="1237"/>
      <c r="BK405" s="1237"/>
      <c r="BL405" s="1237"/>
      <c r="BM405" s="1237"/>
      <c r="BN405" s="1237"/>
      <c r="BO405" s="1237"/>
      <c r="BP405" s="1237"/>
      <c r="BQ405" s="1237"/>
      <c r="BR405" s="1237"/>
      <c r="BS405" s="1237"/>
      <c r="BT405" s="1237"/>
      <c r="BU405" s="1237"/>
      <c r="BV405" s="1237"/>
      <c r="BW405" s="1237"/>
      <c r="BX405" s="1237"/>
      <c r="BY405" s="1237"/>
      <c r="BZ405" s="1237"/>
      <c r="CA405" s="1237"/>
      <c r="CB405" s="1237"/>
      <c r="CC405" s="1237"/>
      <c r="CD405" s="1237"/>
      <c r="CE405" s="1237"/>
      <c r="CF405" s="1237"/>
      <c r="CG405" s="1237"/>
      <c r="CH405" s="1237"/>
      <c r="CI405" s="1237"/>
      <c r="CJ405" s="1239">
        <f t="shared" si="45"/>
        <v>0</v>
      </c>
    </row>
    <row r="406" spans="4:88">
      <c r="D406" s="1223"/>
      <c r="E406" s="1223"/>
      <c r="F406" s="1229"/>
      <c r="G406" s="1223"/>
      <c r="H406" s="1223"/>
      <c r="I406" s="1223"/>
      <c r="J406" s="1223"/>
      <c r="K406" s="1223"/>
      <c r="L406" s="1228" t="e">
        <f t="shared" si="50"/>
        <v>#DIV/0!</v>
      </c>
      <c r="M406" s="1223"/>
      <c r="N406" s="1223"/>
      <c r="O406" s="1244"/>
      <c r="P406" s="1223"/>
      <c r="Q406" s="1223">
        <f t="shared" si="51"/>
        <v>0</v>
      </c>
      <c r="R406" s="1223"/>
      <c r="S406" s="1225">
        <f t="shared" si="47"/>
        <v>0</v>
      </c>
      <c r="T406" s="1240" t="e">
        <f t="shared" si="48"/>
        <v>#DIV/0!</v>
      </c>
      <c r="U406" s="250" t="e">
        <f t="shared" si="49"/>
        <v>#DIV/0!</v>
      </c>
      <c r="V406" s="1400"/>
      <c r="W406" s="1232"/>
      <c r="X406" s="1233"/>
      <c r="Y406" s="1233"/>
      <c r="Z406" s="1233"/>
      <c r="AA406" s="1233"/>
      <c r="AB406" s="1235"/>
      <c r="AC406" s="1233"/>
      <c r="AD406" s="1235"/>
      <c r="AE406" s="1235"/>
      <c r="AF406" s="1235"/>
      <c r="AG406" s="1233"/>
      <c r="AH406" s="1233"/>
      <c r="AI406" s="1233"/>
      <c r="AJ406" s="1233"/>
      <c r="AK406" s="1233"/>
      <c r="AL406" s="1234">
        <f t="shared" si="46"/>
        <v>0</v>
      </c>
      <c r="AM406" s="1400"/>
      <c r="AN406" s="1237"/>
      <c r="AO406" s="1237"/>
      <c r="AP406" s="1237"/>
      <c r="AQ406" s="1237"/>
      <c r="AR406" s="1237"/>
      <c r="AS406" s="1237"/>
      <c r="AT406" s="1237"/>
      <c r="AU406" s="1237"/>
      <c r="AV406" s="1237"/>
      <c r="AW406" s="1237"/>
      <c r="AX406" s="1237"/>
      <c r="AY406" s="1237"/>
      <c r="AZ406" s="1237"/>
      <c r="BA406" s="1237"/>
      <c r="BB406" s="1237"/>
      <c r="BC406" s="1237"/>
      <c r="BD406" s="1237"/>
      <c r="BE406" s="1237"/>
      <c r="BF406" s="1237"/>
      <c r="BG406" s="1237"/>
      <c r="BH406" s="1237"/>
      <c r="BI406" s="1237"/>
      <c r="BJ406" s="1237"/>
      <c r="BK406" s="1237"/>
      <c r="BL406" s="1237"/>
      <c r="BM406" s="1237"/>
      <c r="BN406" s="1237"/>
      <c r="BO406" s="1237"/>
      <c r="BP406" s="1237"/>
      <c r="BQ406" s="1237"/>
      <c r="BR406" s="1237"/>
      <c r="BS406" s="1237"/>
      <c r="BT406" s="1237"/>
      <c r="BU406" s="1237"/>
      <c r="BV406" s="1237"/>
      <c r="BW406" s="1237"/>
      <c r="BX406" s="1237"/>
      <c r="BY406" s="1237"/>
      <c r="BZ406" s="1237"/>
      <c r="CA406" s="1237"/>
      <c r="CB406" s="1237"/>
      <c r="CC406" s="1237"/>
      <c r="CD406" s="1237"/>
      <c r="CE406" s="1237"/>
      <c r="CF406" s="1237"/>
      <c r="CG406" s="1237"/>
      <c r="CH406" s="1237"/>
      <c r="CI406" s="1237"/>
      <c r="CJ406" s="1239">
        <f t="shared" si="45"/>
        <v>0</v>
      </c>
    </row>
    <row r="407" spans="4:88">
      <c r="D407" s="1223"/>
      <c r="E407" s="1223"/>
      <c r="F407" s="1229"/>
      <c r="G407" s="1223"/>
      <c r="H407" s="1223"/>
      <c r="I407" s="1223"/>
      <c r="J407" s="1223"/>
      <c r="K407" s="1223"/>
      <c r="L407" s="1228" t="e">
        <f t="shared" si="50"/>
        <v>#DIV/0!</v>
      </c>
      <c r="M407" s="1223"/>
      <c r="N407" s="1223"/>
      <c r="O407" s="1244"/>
      <c r="P407" s="1223"/>
      <c r="Q407" s="1223">
        <f t="shared" si="51"/>
        <v>0</v>
      </c>
      <c r="R407" s="1223"/>
      <c r="S407" s="1225">
        <f t="shared" si="47"/>
        <v>0</v>
      </c>
      <c r="T407" s="1240" t="e">
        <f t="shared" si="48"/>
        <v>#DIV/0!</v>
      </c>
      <c r="U407" s="250" t="e">
        <f t="shared" si="49"/>
        <v>#DIV/0!</v>
      </c>
      <c r="V407" s="1400"/>
      <c r="W407" s="1232"/>
      <c r="X407" s="1233"/>
      <c r="Y407" s="1233"/>
      <c r="Z407" s="1233"/>
      <c r="AA407" s="1233"/>
      <c r="AB407" s="1235"/>
      <c r="AC407" s="1233"/>
      <c r="AD407" s="1235"/>
      <c r="AE407" s="1235"/>
      <c r="AF407" s="1235"/>
      <c r="AG407" s="1233"/>
      <c r="AH407" s="1233"/>
      <c r="AI407" s="1233"/>
      <c r="AJ407" s="1233"/>
      <c r="AK407" s="1233"/>
      <c r="AL407" s="1234">
        <f t="shared" si="46"/>
        <v>0</v>
      </c>
      <c r="AM407" s="1400"/>
      <c r="AN407" s="1237"/>
      <c r="AO407" s="1237"/>
      <c r="AP407" s="1237"/>
      <c r="AQ407" s="1237"/>
      <c r="AR407" s="1237"/>
      <c r="AS407" s="1237"/>
      <c r="AT407" s="1237"/>
      <c r="AU407" s="1237"/>
      <c r="AV407" s="1237"/>
      <c r="AW407" s="1237"/>
      <c r="AX407" s="1237"/>
      <c r="AY407" s="1237"/>
      <c r="AZ407" s="1237"/>
      <c r="BA407" s="1237"/>
      <c r="BB407" s="1237"/>
      <c r="BC407" s="1237"/>
      <c r="BD407" s="1237"/>
      <c r="BE407" s="1237"/>
      <c r="BF407" s="1237"/>
      <c r="BG407" s="1237"/>
      <c r="BH407" s="1237"/>
      <c r="BI407" s="1237"/>
      <c r="BJ407" s="1237"/>
      <c r="BK407" s="1237"/>
      <c r="BL407" s="1237"/>
      <c r="BM407" s="1237"/>
      <c r="BN407" s="1237"/>
      <c r="BO407" s="1237"/>
      <c r="BP407" s="1237"/>
      <c r="BQ407" s="1237"/>
      <c r="BR407" s="1237"/>
      <c r="BS407" s="1237"/>
      <c r="BT407" s="1237"/>
      <c r="BU407" s="1237"/>
      <c r="BV407" s="1237"/>
      <c r="BW407" s="1237"/>
      <c r="BX407" s="1237"/>
      <c r="BY407" s="1237"/>
      <c r="BZ407" s="1237"/>
      <c r="CA407" s="1237"/>
      <c r="CB407" s="1237"/>
      <c r="CC407" s="1237"/>
      <c r="CD407" s="1237"/>
      <c r="CE407" s="1237"/>
      <c r="CF407" s="1237"/>
      <c r="CG407" s="1237"/>
      <c r="CH407" s="1237"/>
      <c r="CI407" s="1237"/>
      <c r="CJ407" s="1239">
        <f t="shared" si="45"/>
        <v>0</v>
      </c>
    </row>
    <row r="408" spans="4:88">
      <c r="D408" s="1223"/>
      <c r="E408" s="1223"/>
      <c r="F408" s="1229"/>
      <c r="G408" s="1223"/>
      <c r="H408" s="1223"/>
      <c r="I408" s="1223"/>
      <c r="J408" s="1223"/>
      <c r="K408" s="1223"/>
      <c r="L408" s="1228" t="e">
        <f t="shared" si="50"/>
        <v>#DIV/0!</v>
      </c>
      <c r="M408" s="1223"/>
      <c r="N408" s="1223"/>
      <c r="O408" s="1244"/>
      <c r="P408" s="1223"/>
      <c r="Q408" s="1223">
        <f t="shared" si="51"/>
        <v>0</v>
      </c>
      <c r="R408" s="1223"/>
      <c r="S408" s="1225">
        <f t="shared" si="47"/>
        <v>0</v>
      </c>
      <c r="T408" s="1240" t="e">
        <f t="shared" si="48"/>
        <v>#DIV/0!</v>
      </c>
      <c r="U408" s="250" t="e">
        <f t="shared" si="49"/>
        <v>#DIV/0!</v>
      </c>
      <c r="V408" s="1400"/>
      <c r="W408" s="1232"/>
      <c r="X408" s="1233"/>
      <c r="Y408" s="1233"/>
      <c r="Z408" s="1233"/>
      <c r="AA408" s="1233"/>
      <c r="AB408" s="1235"/>
      <c r="AC408" s="1233"/>
      <c r="AD408" s="1235"/>
      <c r="AE408" s="1235"/>
      <c r="AF408" s="1235"/>
      <c r="AG408" s="1233"/>
      <c r="AH408" s="1233"/>
      <c r="AI408" s="1233"/>
      <c r="AJ408" s="1233"/>
      <c r="AK408" s="1233"/>
      <c r="AL408" s="1234">
        <f t="shared" si="46"/>
        <v>0</v>
      </c>
      <c r="AM408" s="1400"/>
      <c r="AN408" s="1237"/>
      <c r="AO408" s="1237"/>
      <c r="AP408" s="1237"/>
      <c r="AQ408" s="1237"/>
      <c r="AR408" s="1237"/>
      <c r="AS408" s="1237"/>
      <c r="AT408" s="1237"/>
      <c r="AU408" s="1237"/>
      <c r="AV408" s="1237"/>
      <c r="AW408" s="1237"/>
      <c r="AX408" s="1237"/>
      <c r="AY408" s="1237"/>
      <c r="AZ408" s="1237"/>
      <c r="BA408" s="1237"/>
      <c r="BB408" s="1237"/>
      <c r="BC408" s="1237"/>
      <c r="BD408" s="1237"/>
      <c r="BE408" s="1237"/>
      <c r="BF408" s="1237"/>
      <c r="BG408" s="1237"/>
      <c r="BH408" s="1237"/>
      <c r="BI408" s="1237"/>
      <c r="BJ408" s="1237"/>
      <c r="BK408" s="1237"/>
      <c r="BL408" s="1237"/>
      <c r="BM408" s="1237"/>
      <c r="BN408" s="1237"/>
      <c r="BO408" s="1237"/>
      <c r="BP408" s="1237"/>
      <c r="BQ408" s="1237"/>
      <c r="BR408" s="1237"/>
      <c r="BS408" s="1237"/>
      <c r="BT408" s="1237"/>
      <c r="BU408" s="1237"/>
      <c r="BV408" s="1237"/>
      <c r="BW408" s="1237"/>
      <c r="BX408" s="1237"/>
      <c r="BY408" s="1237"/>
      <c r="BZ408" s="1237"/>
      <c r="CA408" s="1237"/>
      <c r="CB408" s="1237"/>
      <c r="CC408" s="1237"/>
      <c r="CD408" s="1237"/>
      <c r="CE408" s="1237"/>
      <c r="CF408" s="1237"/>
      <c r="CG408" s="1237"/>
      <c r="CH408" s="1237"/>
      <c r="CI408" s="1237"/>
      <c r="CJ408" s="1239">
        <f t="shared" si="45"/>
        <v>0</v>
      </c>
    </row>
    <row r="409" spans="4:88">
      <c r="D409" s="1223"/>
      <c r="E409" s="1223"/>
      <c r="F409" s="1229"/>
      <c r="G409" s="1223"/>
      <c r="H409" s="1223"/>
      <c r="I409" s="1223"/>
      <c r="J409" s="1223"/>
      <c r="K409" s="1223"/>
      <c r="L409" s="1228" t="e">
        <f t="shared" si="50"/>
        <v>#DIV/0!</v>
      </c>
      <c r="M409" s="1223"/>
      <c r="N409" s="1223"/>
      <c r="O409" s="1244"/>
      <c r="P409" s="1223"/>
      <c r="Q409" s="1223">
        <f t="shared" si="51"/>
        <v>0</v>
      </c>
      <c r="R409" s="1223"/>
      <c r="S409" s="1225">
        <f t="shared" si="47"/>
        <v>0</v>
      </c>
      <c r="T409" s="1240" t="e">
        <f t="shared" si="48"/>
        <v>#DIV/0!</v>
      </c>
      <c r="U409" s="250" t="e">
        <f t="shared" si="49"/>
        <v>#DIV/0!</v>
      </c>
      <c r="V409" s="1400"/>
      <c r="W409" s="1232"/>
      <c r="X409" s="1233"/>
      <c r="Y409" s="1233"/>
      <c r="Z409" s="1233"/>
      <c r="AA409" s="1233"/>
      <c r="AB409" s="1235"/>
      <c r="AC409" s="1233"/>
      <c r="AD409" s="1235"/>
      <c r="AE409" s="1235"/>
      <c r="AF409" s="1235"/>
      <c r="AG409" s="1233"/>
      <c r="AH409" s="1233"/>
      <c r="AI409" s="1233"/>
      <c r="AJ409" s="1233"/>
      <c r="AK409" s="1233"/>
      <c r="AL409" s="1234">
        <f t="shared" si="46"/>
        <v>0</v>
      </c>
      <c r="AM409" s="1400"/>
      <c r="AN409" s="1237"/>
      <c r="AO409" s="1237"/>
      <c r="AP409" s="1237"/>
      <c r="AQ409" s="1237"/>
      <c r="AR409" s="1237"/>
      <c r="AS409" s="1237"/>
      <c r="AT409" s="1237"/>
      <c r="AU409" s="1237"/>
      <c r="AV409" s="1237"/>
      <c r="AW409" s="1237"/>
      <c r="AX409" s="1237"/>
      <c r="AY409" s="1237"/>
      <c r="AZ409" s="1237"/>
      <c r="BA409" s="1237"/>
      <c r="BB409" s="1237"/>
      <c r="BC409" s="1237"/>
      <c r="BD409" s="1237"/>
      <c r="BE409" s="1237"/>
      <c r="BF409" s="1237"/>
      <c r="BG409" s="1237"/>
      <c r="BH409" s="1237"/>
      <c r="BI409" s="1237"/>
      <c r="BJ409" s="1237"/>
      <c r="BK409" s="1237"/>
      <c r="BL409" s="1237"/>
      <c r="BM409" s="1237"/>
      <c r="BN409" s="1237"/>
      <c r="BO409" s="1237"/>
      <c r="BP409" s="1237"/>
      <c r="BQ409" s="1237"/>
      <c r="BR409" s="1237"/>
      <c r="BS409" s="1237"/>
      <c r="BT409" s="1237"/>
      <c r="BU409" s="1237"/>
      <c r="BV409" s="1237"/>
      <c r="BW409" s="1237"/>
      <c r="BX409" s="1237"/>
      <c r="BY409" s="1237"/>
      <c r="BZ409" s="1237"/>
      <c r="CA409" s="1237"/>
      <c r="CB409" s="1237"/>
      <c r="CC409" s="1237"/>
      <c r="CD409" s="1237"/>
      <c r="CE409" s="1237"/>
      <c r="CF409" s="1237"/>
      <c r="CG409" s="1237"/>
      <c r="CH409" s="1237"/>
      <c r="CI409" s="1237"/>
      <c r="CJ409" s="1239">
        <f t="shared" si="45"/>
        <v>0</v>
      </c>
    </row>
    <row r="410" spans="4:88">
      <c r="D410" s="1223"/>
      <c r="E410" s="1223"/>
      <c r="F410" s="1229"/>
      <c r="G410" s="1223"/>
      <c r="H410" s="1223"/>
      <c r="I410" s="1223"/>
      <c r="J410" s="1223"/>
      <c r="K410" s="1223"/>
      <c r="L410" s="1228" t="e">
        <f t="shared" si="50"/>
        <v>#DIV/0!</v>
      </c>
      <c r="M410" s="1223"/>
      <c r="N410" s="1223"/>
      <c r="O410" s="1244"/>
      <c r="P410" s="1223"/>
      <c r="Q410" s="1223">
        <f t="shared" si="51"/>
        <v>0</v>
      </c>
      <c r="R410" s="1223"/>
      <c r="S410" s="1225">
        <f t="shared" si="47"/>
        <v>0</v>
      </c>
      <c r="T410" s="1240" t="e">
        <f t="shared" si="48"/>
        <v>#DIV/0!</v>
      </c>
      <c r="U410" s="250" t="e">
        <f t="shared" si="49"/>
        <v>#DIV/0!</v>
      </c>
      <c r="V410" s="1400"/>
      <c r="W410" s="1232"/>
      <c r="X410" s="1233"/>
      <c r="Y410" s="1233"/>
      <c r="Z410" s="1233"/>
      <c r="AA410" s="1233"/>
      <c r="AB410" s="1235"/>
      <c r="AC410" s="1233"/>
      <c r="AD410" s="1235"/>
      <c r="AE410" s="1235"/>
      <c r="AF410" s="1235"/>
      <c r="AG410" s="1233"/>
      <c r="AH410" s="1233"/>
      <c r="AI410" s="1233"/>
      <c r="AJ410" s="1233"/>
      <c r="AK410" s="1233"/>
      <c r="AL410" s="1234">
        <f t="shared" si="46"/>
        <v>0</v>
      </c>
      <c r="AM410" s="1400"/>
      <c r="AN410" s="1237"/>
      <c r="AO410" s="1237"/>
      <c r="AP410" s="1237"/>
      <c r="AQ410" s="1237"/>
      <c r="AR410" s="1237"/>
      <c r="AS410" s="1237"/>
      <c r="AT410" s="1237"/>
      <c r="AU410" s="1237"/>
      <c r="AV410" s="1237"/>
      <c r="AW410" s="1237"/>
      <c r="AX410" s="1237"/>
      <c r="AY410" s="1237"/>
      <c r="AZ410" s="1237"/>
      <c r="BA410" s="1237"/>
      <c r="BB410" s="1237"/>
      <c r="BC410" s="1237"/>
      <c r="BD410" s="1237"/>
      <c r="BE410" s="1237"/>
      <c r="BF410" s="1237"/>
      <c r="BG410" s="1237"/>
      <c r="BH410" s="1237"/>
      <c r="BI410" s="1237"/>
      <c r="BJ410" s="1237"/>
      <c r="BK410" s="1237"/>
      <c r="BL410" s="1237"/>
      <c r="BM410" s="1237"/>
      <c r="BN410" s="1237"/>
      <c r="BO410" s="1237"/>
      <c r="BP410" s="1237"/>
      <c r="BQ410" s="1237"/>
      <c r="BR410" s="1237"/>
      <c r="BS410" s="1237"/>
      <c r="BT410" s="1237"/>
      <c r="BU410" s="1237"/>
      <c r="BV410" s="1237"/>
      <c r="BW410" s="1237"/>
      <c r="BX410" s="1237"/>
      <c r="BY410" s="1237"/>
      <c r="BZ410" s="1237"/>
      <c r="CA410" s="1237"/>
      <c r="CB410" s="1237"/>
      <c r="CC410" s="1237"/>
      <c r="CD410" s="1237"/>
      <c r="CE410" s="1237"/>
      <c r="CF410" s="1237"/>
      <c r="CG410" s="1237"/>
      <c r="CH410" s="1237"/>
      <c r="CI410" s="1237"/>
      <c r="CJ410" s="1239">
        <f t="shared" si="45"/>
        <v>0</v>
      </c>
    </row>
    <row r="411" spans="4:88">
      <c r="D411" s="1223"/>
      <c r="E411" s="1223"/>
      <c r="F411" s="1229"/>
      <c r="G411" s="1223"/>
      <c r="H411" s="1223"/>
      <c r="I411" s="1223"/>
      <c r="J411" s="1223"/>
      <c r="K411" s="1223"/>
      <c r="L411" s="1228" t="e">
        <f t="shared" si="50"/>
        <v>#DIV/0!</v>
      </c>
      <c r="M411" s="1223"/>
      <c r="N411" s="1223"/>
      <c r="O411" s="1244"/>
      <c r="P411" s="1223"/>
      <c r="Q411" s="1223">
        <f t="shared" si="51"/>
        <v>0</v>
      </c>
      <c r="R411" s="1223"/>
      <c r="S411" s="1225">
        <f t="shared" si="47"/>
        <v>0</v>
      </c>
      <c r="T411" s="1240" t="e">
        <f t="shared" si="48"/>
        <v>#DIV/0!</v>
      </c>
      <c r="U411" s="250" t="e">
        <f t="shared" si="49"/>
        <v>#DIV/0!</v>
      </c>
      <c r="V411" s="1400"/>
      <c r="W411" s="1232"/>
      <c r="X411" s="1233"/>
      <c r="Y411" s="1233"/>
      <c r="Z411" s="1233"/>
      <c r="AA411" s="1233"/>
      <c r="AB411" s="1235"/>
      <c r="AC411" s="1233"/>
      <c r="AD411" s="1235"/>
      <c r="AE411" s="1235"/>
      <c r="AF411" s="1235"/>
      <c r="AG411" s="1233"/>
      <c r="AH411" s="1233"/>
      <c r="AI411" s="1233"/>
      <c r="AJ411" s="1233"/>
      <c r="AK411" s="1233"/>
      <c r="AL411" s="1234">
        <f t="shared" si="46"/>
        <v>0</v>
      </c>
      <c r="AM411" s="1400"/>
      <c r="AN411" s="1237"/>
      <c r="AO411" s="1237"/>
      <c r="AP411" s="1237"/>
      <c r="AQ411" s="1237"/>
      <c r="AR411" s="1237"/>
      <c r="AS411" s="1237"/>
      <c r="AT411" s="1237"/>
      <c r="AU411" s="1237"/>
      <c r="AV411" s="1237"/>
      <c r="AW411" s="1237"/>
      <c r="AX411" s="1237"/>
      <c r="AY411" s="1237"/>
      <c r="AZ411" s="1237"/>
      <c r="BA411" s="1237"/>
      <c r="BB411" s="1237"/>
      <c r="BC411" s="1237"/>
      <c r="BD411" s="1237"/>
      <c r="BE411" s="1237"/>
      <c r="BF411" s="1237"/>
      <c r="BG411" s="1237"/>
      <c r="BH411" s="1237"/>
      <c r="BI411" s="1237"/>
      <c r="BJ411" s="1237"/>
      <c r="BK411" s="1237"/>
      <c r="BL411" s="1237"/>
      <c r="BM411" s="1237"/>
      <c r="BN411" s="1237"/>
      <c r="BO411" s="1237"/>
      <c r="BP411" s="1237"/>
      <c r="BQ411" s="1237"/>
      <c r="BR411" s="1237"/>
      <c r="BS411" s="1237"/>
      <c r="BT411" s="1237"/>
      <c r="BU411" s="1237"/>
      <c r="BV411" s="1237"/>
      <c r="BW411" s="1237"/>
      <c r="BX411" s="1237"/>
      <c r="BY411" s="1237"/>
      <c r="BZ411" s="1237"/>
      <c r="CA411" s="1237"/>
      <c r="CB411" s="1237"/>
      <c r="CC411" s="1237"/>
      <c r="CD411" s="1237"/>
      <c r="CE411" s="1237"/>
      <c r="CF411" s="1237"/>
      <c r="CG411" s="1237"/>
      <c r="CH411" s="1237"/>
      <c r="CI411" s="1237"/>
      <c r="CJ411" s="1239">
        <f t="shared" si="45"/>
        <v>0</v>
      </c>
    </row>
    <row r="412" spans="4:88">
      <c r="D412" s="1223"/>
      <c r="E412" s="1223"/>
      <c r="F412" s="1229"/>
      <c r="G412" s="1223"/>
      <c r="H412" s="1223"/>
      <c r="I412" s="1223"/>
      <c r="J412" s="1223"/>
      <c r="K412" s="1223"/>
      <c r="L412" s="1228" t="e">
        <f t="shared" si="50"/>
        <v>#DIV/0!</v>
      </c>
      <c r="M412" s="1223"/>
      <c r="N412" s="1223"/>
      <c r="O412" s="1244"/>
      <c r="P412" s="1223"/>
      <c r="Q412" s="1223">
        <f t="shared" si="51"/>
        <v>0</v>
      </c>
      <c r="R412" s="1223"/>
      <c r="S412" s="1225">
        <f t="shared" si="47"/>
        <v>0</v>
      </c>
      <c r="T412" s="1240" t="e">
        <f t="shared" si="48"/>
        <v>#DIV/0!</v>
      </c>
      <c r="U412" s="250" t="e">
        <f t="shared" si="49"/>
        <v>#DIV/0!</v>
      </c>
      <c r="V412" s="1400"/>
      <c r="W412" s="1232"/>
      <c r="X412" s="1233"/>
      <c r="Y412" s="1233"/>
      <c r="Z412" s="1233"/>
      <c r="AA412" s="1233"/>
      <c r="AB412" s="1235"/>
      <c r="AC412" s="1233"/>
      <c r="AD412" s="1235"/>
      <c r="AE412" s="1235"/>
      <c r="AF412" s="1235"/>
      <c r="AG412" s="1233"/>
      <c r="AH412" s="1233"/>
      <c r="AI412" s="1233"/>
      <c r="AJ412" s="1233"/>
      <c r="AK412" s="1233"/>
      <c r="AL412" s="1234">
        <f t="shared" si="46"/>
        <v>0</v>
      </c>
      <c r="AM412" s="1400"/>
      <c r="AN412" s="1237"/>
      <c r="AO412" s="1237"/>
      <c r="AP412" s="1237"/>
      <c r="AQ412" s="1237"/>
      <c r="AR412" s="1237"/>
      <c r="AS412" s="1237"/>
      <c r="AT412" s="1237"/>
      <c r="AU412" s="1237"/>
      <c r="AV412" s="1237"/>
      <c r="AW412" s="1237"/>
      <c r="AX412" s="1237"/>
      <c r="AY412" s="1237"/>
      <c r="AZ412" s="1237"/>
      <c r="BA412" s="1237"/>
      <c r="BB412" s="1237"/>
      <c r="BC412" s="1237"/>
      <c r="BD412" s="1237"/>
      <c r="BE412" s="1237"/>
      <c r="BF412" s="1237"/>
      <c r="BG412" s="1237"/>
      <c r="BH412" s="1237"/>
      <c r="BI412" s="1237"/>
      <c r="BJ412" s="1237"/>
      <c r="BK412" s="1237"/>
      <c r="BL412" s="1237"/>
      <c r="BM412" s="1237"/>
      <c r="BN412" s="1237"/>
      <c r="BO412" s="1237"/>
      <c r="BP412" s="1237"/>
      <c r="BQ412" s="1237"/>
      <c r="BR412" s="1237"/>
      <c r="BS412" s="1237"/>
      <c r="BT412" s="1237"/>
      <c r="BU412" s="1237"/>
      <c r="BV412" s="1237"/>
      <c r="BW412" s="1237"/>
      <c r="BX412" s="1237"/>
      <c r="BY412" s="1237"/>
      <c r="BZ412" s="1237"/>
      <c r="CA412" s="1237"/>
      <c r="CB412" s="1237"/>
      <c r="CC412" s="1237"/>
      <c r="CD412" s="1237"/>
      <c r="CE412" s="1237"/>
      <c r="CF412" s="1237"/>
      <c r="CG412" s="1237"/>
      <c r="CH412" s="1237"/>
      <c r="CI412" s="1237"/>
      <c r="CJ412" s="1239">
        <f t="shared" si="45"/>
        <v>0</v>
      </c>
    </row>
    <row r="413" spans="4:88">
      <c r="D413" s="1223"/>
      <c r="E413" s="1223"/>
      <c r="F413" s="1229"/>
      <c r="G413" s="1223"/>
      <c r="H413" s="1223"/>
      <c r="I413" s="1223"/>
      <c r="J413" s="1223"/>
      <c r="K413" s="1223"/>
      <c r="L413" s="1228" t="e">
        <f t="shared" si="50"/>
        <v>#DIV/0!</v>
      </c>
      <c r="M413" s="1223"/>
      <c r="N413" s="1223"/>
      <c r="O413" s="1244"/>
      <c r="P413" s="1223"/>
      <c r="Q413" s="1223">
        <f t="shared" si="51"/>
        <v>0</v>
      </c>
      <c r="R413" s="1223"/>
      <c r="S413" s="1225">
        <f t="shared" si="47"/>
        <v>0</v>
      </c>
      <c r="T413" s="1240" t="e">
        <f t="shared" si="48"/>
        <v>#DIV/0!</v>
      </c>
      <c r="U413" s="250" t="e">
        <f t="shared" si="49"/>
        <v>#DIV/0!</v>
      </c>
      <c r="V413" s="1400"/>
      <c r="W413" s="1232"/>
      <c r="X413" s="1233"/>
      <c r="Y413" s="1233"/>
      <c r="Z413" s="1233"/>
      <c r="AA413" s="1233"/>
      <c r="AB413" s="1235"/>
      <c r="AC413" s="1233"/>
      <c r="AD413" s="1235"/>
      <c r="AE413" s="1235"/>
      <c r="AF413" s="1235"/>
      <c r="AG413" s="1233"/>
      <c r="AH413" s="1233"/>
      <c r="AI413" s="1233"/>
      <c r="AJ413" s="1233"/>
      <c r="AK413" s="1233"/>
      <c r="AL413" s="1234">
        <f t="shared" si="46"/>
        <v>0</v>
      </c>
      <c r="AM413" s="1400"/>
      <c r="AN413" s="1237"/>
      <c r="AO413" s="1237"/>
      <c r="AP413" s="1237"/>
      <c r="AQ413" s="1237"/>
      <c r="AR413" s="1237"/>
      <c r="AS413" s="1237"/>
      <c r="AT413" s="1237"/>
      <c r="AU413" s="1237"/>
      <c r="AV413" s="1237"/>
      <c r="AW413" s="1237"/>
      <c r="AX413" s="1237"/>
      <c r="AY413" s="1237"/>
      <c r="AZ413" s="1237"/>
      <c r="BA413" s="1237"/>
      <c r="BB413" s="1237"/>
      <c r="BC413" s="1237"/>
      <c r="BD413" s="1237"/>
      <c r="BE413" s="1237"/>
      <c r="BF413" s="1237"/>
      <c r="BG413" s="1237"/>
      <c r="BH413" s="1237"/>
      <c r="BI413" s="1237"/>
      <c r="BJ413" s="1237"/>
      <c r="BK413" s="1237"/>
      <c r="BL413" s="1237"/>
      <c r="BM413" s="1237"/>
      <c r="BN413" s="1237"/>
      <c r="BO413" s="1237"/>
      <c r="BP413" s="1237"/>
      <c r="BQ413" s="1237"/>
      <c r="BR413" s="1237"/>
      <c r="BS413" s="1237"/>
      <c r="BT413" s="1237"/>
      <c r="BU413" s="1237"/>
      <c r="BV413" s="1237"/>
      <c r="BW413" s="1237"/>
      <c r="BX413" s="1237"/>
      <c r="BY413" s="1237"/>
      <c r="BZ413" s="1237"/>
      <c r="CA413" s="1237"/>
      <c r="CB413" s="1237"/>
      <c r="CC413" s="1237"/>
      <c r="CD413" s="1237"/>
      <c r="CE413" s="1237"/>
      <c r="CF413" s="1237"/>
      <c r="CG413" s="1237"/>
      <c r="CH413" s="1237"/>
      <c r="CI413" s="1237"/>
      <c r="CJ413" s="1239">
        <f t="shared" si="45"/>
        <v>0</v>
      </c>
    </row>
    <row r="414" spans="4:88">
      <c r="D414" s="1223"/>
      <c r="E414" s="1223"/>
      <c r="F414" s="1229"/>
      <c r="G414" s="1223"/>
      <c r="H414" s="1223"/>
      <c r="I414" s="1223"/>
      <c r="J414" s="1223"/>
      <c r="K414" s="1223"/>
      <c r="L414" s="1228" t="e">
        <f t="shared" si="50"/>
        <v>#DIV/0!</v>
      </c>
      <c r="M414" s="1223"/>
      <c r="N414" s="1223"/>
      <c r="O414" s="1244"/>
      <c r="P414" s="1223"/>
      <c r="Q414" s="1223">
        <f t="shared" si="51"/>
        <v>0</v>
      </c>
      <c r="R414" s="1223"/>
      <c r="S414" s="1225">
        <f t="shared" si="47"/>
        <v>0</v>
      </c>
      <c r="T414" s="1240" t="e">
        <f t="shared" si="48"/>
        <v>#DIV/0!</v>
      </c>
      <c r="U414" s="250" t="e">
        <f t="shared" si="49"/>
        <v>#DIV/0!</v>
      </c>
      <c r="V414" s="1400"/>
      <c r="W414" s="1232"/>
      <c r="X414" s="1233"/>
      <c r="Y414" s="1233"/>
      <c r="Z414" s="1233"/>
      <c r="AA414" s="1233"/>
      <c r="AB414" s="1235"/>
      <c r="AC414" s="1233"/>
      <c r="AD414" s="1235"/>
      <c r="AE414" s="1235"/>
      <c r="AF414" s="1235"/>
      <c r="AG414" s="1233"/>
      <c r="AH414" s="1233"/>
      <c r="AI414" s="1233"/>
      <c r="AJ414" s="1233"/>
      <c r="AK414" s="1233"/>
      <c r="AL414" s="1234">
        <f t="shared" si="46"/>
        <v>0</v>
      </c>
      <c r="AM414" s="1400"/>
      <c r="AN414" s="1237"/>
      <c r="AO414" s="1237"/>
      <c r="AP414" s="1237"/>
      <c r="AQ414" s="1237"/>
      <c r="AR414" s="1237"/>
      <c r="AS414" s="1237"/>
      <c r="AT414" s="1237"/>
      <c r="AU414" s="1237"/>
      <c r="AV414" s="1237"/>
      <c r="AW414" s="1237"/>
      <c r="AX414" s="1237"/>
      <c r="AY414" s="1237"/>
      <c r="AZ414" s="1237"/>
      <c r="BA414" s="1237"/>
      <c r="BB414" s="1237"/>
      <c r="BC414" s="1237"/>
      <c r="BD414" s="1237"/>
      <c r="BE414" s="1237"/>
      <c r="BF414" s="1237"/>
      <c r="BG414" s="1237"/>
      <c r="BH414" s="1237"/>
      <c r="BI414" s="1237"/>
      <c r="BJ414" s="1237"/>
      <c r="BK414" s="1237"/>
      <c r="BL414" s="1237"/>
      <c r="BM414" s="1237"/>
      <c r="BN414" s="1237"/>
      <c r="BO414" s="1237"/>
      <c r="BP414" s="1237"/>
      <c r="BQ414" s="1237"/>
      <c r="BR414" s="1237"/>
      <c r="BS414" s="1237"/>
      <c r="BT414" s="1237"/>
      <c r="BU414" s="1237"/>
      <c r="BV414" s="1237"/>
      <c r="BW414" s="1237"/>
      <c r="BX414" s="1237"/>
      <c r="BY414" s="1237"/>
      <c r="BZ414" s="1237"/>
      <c r="CA414" s="1237"/>
      <c r="CB414" s="1237"/>
      <c r="CC414" s="1237"/>
      <c r="CD414" s="1237"/>
      <c r="CE414" s="1237"/>
      <c r="CF414" s="1237"/>
      <c r="CG414" s="1237"/>
      <c r="CH414" s="1237"/>
      <c r="CI414" s="1237"/>
      <c r="CJ414" s="1239">
        <f t="shared" si="45"/>
        <v>0</v>
      </c>
    </row>
    <row r="415" spans="4:88">
      <c r="D415" s="1223"/>
      <c r="E415" s="1223"/>
      <c r="F415" s="1229"/>
      <c r="G415" s="1223"/>
      <c r="H415" s="1223"/>
      <c r="I415" s="1223"/>
      <c r="J415" s="1223"/>
      <c r="K415" s="1223"/>
      <c r="L415" s="1228" t="e">
        <f t="shared" si="50"/>
        <v>#DIV/0!</v>
      </c>
      <c r="M415" s="1223"/>
      <c r="N415" s="1223"/>
      <c r="O415" s="1244"/>
      <c r="P415" s="1223"/>
      <c r="Q415" s="1223">
        <f t="shared" si="51"/>
        <v>0</v>
      </c>
      <c r="R415" s="1223"/>
      <c r="S415" s="1225">
        <f t="shared" si="47"/>
        <v>0</v>
      </c>
      <c r="T415" s="1240" t="e">
        <f t="shared" si="48"/>
        <v>#DIV/0!</v>
      </c>
      <c r="U415" s="250" t="e">
        <f t="shared" si="49"/>
        <v>#DIV/0!</v>
      </c>
      <c r="V415" s="1400"/>
      <c r="W415" s="1232"/>
      <c r="X415" s="1233"/>
      <c r="Y415" s="1233"/>
      <c r="Z415" s="1233"/>
      <c r="AA415" s="1233"/>
      <c r="AB415" s="1235"/>
      <c r="AC415" s="1233"/>
      <c r="AD415" s="1235"/>
      <c r="AE415" s="1235"/>
      <c r="AF415" s="1235"/>
      <c r="AG415" s="1233"/>
      <c r="AH415" s="1233"/>
      <c r="AI415" s="1233"/>
      <c r="AJ415" s="1233"/>
      <c r="AK415" s="1233"/>
      <c r="AL415" s="1234">
        <f t="shared" si="46"/>
        <v>0</v>
      </c>
      <c r="AM415" s="1400"/>
      <c r="AN415" s="1237"/>
      <c r="AO415" s="1237"/>
      <c r="AP415" s="1237"/>
      <c r="AQ415" s="1237"/>
      <c r="AR415" s="1237"/>
      <c r="AS415" s="1237"/>
      <c r="AT415" s="1237"/>
      <c r="AU415" s="1237"/>
      <c r="AV415" s="1237"/>
      <c r="AW415" s="1237"/>
      <c r="AX415" s="1237"/>
      <c r="AY415" s="1237"/>
      <c r="AZ415" s="1237"/>
      <c r="BA415" s="1237"/>
      <c r="BB415" s="1237"/>
      <c r="BC415" s="1237"/>
      <c r="BD415" s="1237"/>
      <c r="BE415" s="1237"/>
      <c r="BF415" s="1237"/>
      <c r="BG415" s="1237"/>
      <c r="BH415" s="1237"/>
      <c r="BI415" s="1237"/>
      <c r="BJ415" s="1237"/>
      <c r="BK415" s="1237"/>
      <c r="BL415" s="1237"/>
      <c r="BM415" s="1237"/>
      <c r="BN415" s="1237"/>
      <c r="BO415" s="1237"/>
      <c r="BP415" s="1237"/>
      <c r="BQ415" s="1237"/>
      <c r="BR415" s="1237"/>
      <c r="BS415" s="1237"/>
      <c r="BT415" s="1237"/>
      <c r="BU415" s="1237"/>
      <c r="BV415" s="1237"/>
      <c r="BW415" s="1237"/>
      <c r="BX415" s="1237"/>
      <c r="BY415" s="1237"/>
      <c r="BZ415" s="1237"/>
      <c r="CA415" s="1237"/>
      <c r="CB415" s="1237"/>
      <c r="CC415" s="1237"/>
      <c r="CD415" s="1237"/>
      <c r="CE415" s="1237"/>
      <c r="CF415" s="1237"/>
      <c r="CG415" s="1237"/>
      <c r="CH415" s="1237"/>
      <c r="CI415" s="1237"/>
      <c r="CJ415" s="1239">
        <f t="shared" ref="CJ415:CJ423" si="52">SUM(AQ415:CI415)</f>
        <v>0</v>
      </c>
    </row>
    <row r="416" spans="4:88">
      <c r="D416" s="1223"/>
      <c r="E416" s="1223"/>
      <c r="F416" s="1229"/>
      <c r="G416" s="1223"/>
      <c r="H416" s="1223"/>
      <c r="I416" s="1223"/>
      <c r="J416" s="1223"/>
      <c r="K416" s="1223"/>
      <c r="L416" s="1228" t="e">
        <f t="shared" si="50"/>
        <v>#DIV/0!</v>
      </c>
      <c r="M416" s="1223"/>
      <c r="N416" s="1223"/>
      <c r="O416" s="1244"/>
      <c r="P416" s="1223"/>
      <c r="Q416" s="1223">
        <f t="shared" si="51"/>
        <v>0</v>
      </c>
      <c r="R416" s="1223"/>
      <c r="S416" s="1225">
        <f t="shared" si="47"/>
        <v>0</v>
      </c>
      <c r="T416" s="1240" t="e">
        <f t="shared" si="48"/>
        <v>#DIV/0!</v>
      </c>
      <c r="U416" s="250" t="e">
        <f t="shared" si="49"/>
        <v>#DIV/0!</v>
      </c>
      <c r="V416" s="1400"/>
      <c r="W416" s="1232"/>
      <c r="X416" s="1233"/>
      <c r="Y416" s="1233"/>
      <c r="Z416" s="1233"/>
      <c r="AA416" s="1233"/>
      <c r="AB416" s="1235"/>
      <c r="AC416" s="1233"/>
      <c r="AD416" s="1235"/>
      <c r="AE416" s="1235"/>
      <c r="AF416" s="1235"/>
      <c r="AG416" s="1233"/>
      <c r="AH416" s="1233"/>
      <c r="AI416" s="1233"/>
      <c r="AJ416" s="1233"/>
      <c r="AK416" s="1233"/>
      <c r="AL416" s="1234">
        <f t="shared" si="46"/>
        <v>0</v>
      </c>
      <c r="AM416" s="1400"/>
      <c r="AN416" s="1237"/>
      <c r="AO416" s="1237"/>
      <c r="AP416" s="1237"/>
      <c r="AQ416" s="1237"/>
      <c r="AR416" s="1237"/>
      <c r="AS416" s="1237"/>
      <c r="AT416" s="1237"/>
      <c r="AU416" s="1237"/>
      <c r="AV416" s="1237"/>
      <c r="AW416" s="1237"/>
      <c r="AX416" s="1237"/>
      <c r="AY416" s="1237"/>
      <c r="AZ416" s="1237"/>
      <c r="BA416" s="1237"/>
      <c r="BB416" s="1237"/>
      <c r="BC416" s="1237"/>
      <c r="BD416" s="1237"/>
      <c r="BE416" s="1237"/>
      <c r="BF416" s="1237"/>
      <c r="BG416" s="1237"/>
      <c r="BH416" s="1237"/>
      <c r="BI416" s="1237"/>
      <c r="BJ416" s="1237"/>
      <c r="BK416" s="1237"/>
      <c r="BL416" s="1237"/>
      <c r="BM416" s="1237"/>
      <c r="BN416" s="1237"/>
      <c r="BO416" s="1237"/>
      <c r="BP416" s="1237"/>
      <c r="BQ416" s="1237"/>
      <c r="BR416" s="1237"/>
      <c r="BS416" s="1237"/>
      <c r="BT416" s="1237"/>
      <c r="BU416" s="1237"/>
      <c r="BV416" s="1237"/>
      <c r="BW416" s="1237"/>
      <c r="BX416" s="1237"/>
      <c r="BY416" s="1237"/>
      <c r="BZ416" s="1237"/>
      <c r="CA416" s="1237"/>
      <c r="CB416" s="1237"/>
      <c r="CC416" s="1237"/>
      <c r="CD416" s="1237"/>
      <c r="CE416" s="1237"/>
      <c r="CF416" s="1237"/>
      <c r="CG416" s="1237"/>
      <c r="CH416" s="1237"/>
      <c r="CI416" s="1237"/>
      <c r="CJ416" s="1239">
        <f t="shared" si="52"/>
        <v>0</v>
      </c>
    </row>
    <row r="417" spans="4:88">
      <c r="D417" s="1223"/>
      <c r="E417" s="1223"/>
      <c r="F417" s="1229"/>
      <c r="G417" s="1223"/>
      <c r="H417" s="1223"/>
      <c r="I417" s="1223"/>
      <c r="J417" s="1223"/>
      <c r="K417" s="1223"/>
      <c r="L417" s="1228" t="e">
        <f t="shared" si="50"/>
        <v>#DIV/0!</v>
      </c>
      <c r="M417" s="1223"/>
      <c r="N417" s="1223"/>
      <c r="O417" s="1244"/>
      <c r="P417" s="1223"/>
      <c r="Q417" s="1223">
        <f t="shared" si="51"/>
        <v>0</v>
      </c>
      <c r="R417" s="1223"/>
      <c r="S417" s="1225">
        <f t="shared" si="47"/>
        <v>0</v>
      </c>
      <c r="T417" s="1240" t="e">
        <f t="shared" si="48"/>
        <v>#DIV/0!</v>
      </c>
      <c r="U417" s="250" t="e">
        <f t="shared" si="49"/>
        <v>#DIV/0!</v>
      </c>
      <c r="V417" s="1400"/>
      <c r="W417" s="1232"/>
      <c r="X417" s="1233"/>
      <c r="Y417" s="1233"/>
      <c r="Z417" s="1233"/>
      <c r="AA417" s="1233"/>
      <c r="AB417" s="1235"/>
      <c r="AC417" s="1233"/>
      <c r="AD417" s="1235"/>
      <c r="AE417" s="1235"/>
      <c r="AF417" s="1235"/>
      <c r="AG417" s="1233"/>
      <c r="AH417" s="1233"/>
      <c r="AI417" s="1233"/>
      <c r="AJ417" s="1233"/>
      <c r="AK417" s="1233"/>
      <c r="AL417" s="1234">
        <f t="shared" ref="AL417:AL423" si="53">SUM(Z417:AK417)</f>
        <v>0</v>
      </c>
      <c r="AM417" s="1400"/>
      <c r="AN417" s="1237"/>
      <c r="AO417" s="1237"/>
      <c r="AP417" s="1237"/>
      <c r="AQ417" s="1237"/>
      <c r="AR417" s="1237"/>
      <c r="AS417" s="1237"/>
      <c r="AT417" s="1237"/>
      <c r="AU417" s="1237"/>
      <c r="AV417" s="1237"/>
      <c r="AW417" s="1237"/>
      <c r="AX417" s="1237"/>
      <c r="AY417" s="1237"/>
      <c r="AZ417" s="1237"/>
      <c r="BA417" s="1237"/>
      <c r="BB417" s="1237"/>
      <c r="BC417" s="1237"/>
      <c r="BD417" s="1237"/>
      <c r="BE417" s="1237"/>
      <c r="BF417" s="1237"/>
      <c r="BG417" s="1237"/>
      <c r="BH417" s="1237"/>
      <c r="BI417" s="1237"/>
      <c r="BJ417" s="1237"/>
      <c r="BK417" s="1237"/>
      <c r="BL417" s="1237"/>
      <c r="BM417" s="1237"/>
      <c r="BN417" s="1237"/>
      <c r="BO417" s="1237"/>
      <c r="BP417" s="1237"/>
      <c r="BQ417" s="1237"/>
      <c r="BR417" s="1237"/>
      <c r="BS417" s="1237"/>
      <c r="BT417" s="1237"/>
      <c r="BU417" s="1237"/>
      <c r="BV417" s="1237"/>
      <c r="BW417" s="1237"/>
      <c r="BX417" s="1237"/>
      <c r="BY417" s="1237"/>
      <c r="BZ417" s="1237"/>
      <c r="CA417" s="1237"/>
      <c r="CB417" s="1237"/>
      <c r="CC417" s="1237"/>
      <c r="CD417" s="1237"/>
      <c r="CE417" s="1237"/>
      <c r="CF417" s="1237"/>
      <c r="CG417" s="1237"/>
      <c r="CH417" s="1237"/>
      <c r="CI417" s="1237"/>
      <c r="CJ417" s="1239">
        <f t="shared" si="52"/>
        <v>0</v>
      </c>
    </row>
    <row r="418" spans="4:88">
      <c r="D418" s="1223"/>
      <c r="E418" s="1223"/>
      <c r="F418" s="1229"/>
      <c r="G418" s="1223"/>
      <c r="H418" s="1223"/>
      <c r="I418" s="1223"/>
      <c r="J418" s="1223"/>
      <c r="K418" s="1223"/>
      <c r="L418" s="1228" t="e">
        <f t="shared" si="50"/>
        <v>#DIV/0!</v>
      </c>
      <c r="M418" s="1223"/>
      <c r="N418" s="1223"/>
      <c r="O418" s="1244"/>
      <c r="P418" s="1223"/>
      <c r="Q418" s="1223">
        <f t="shared" si="51"/>
        <v>0</v>
      </c>
      <c r="R418" s="1223"/>
      <c r="S418" s="1225">
        <f t="shared" si="47"/>
        <v>0</v>
      </c>
      <c r="T418" s="1240" t="e">
        <f t="shared" si="48"/>
        <v>#DIV/0!</v>
      </c>
      <c r="U418" s="250" t="e">
        <f t="shared" si="49"/>
        <v>#DIV/0!</v>
      </c>
      <c r="V418" s="1400"/>
      <c r="W418" s="1232"/>
      <c r="X418" s="1233"/>
      <c r="Y418" s="1233"/>
      <c r="Z418" s="1233"/>
      <c r="AA418" s="1233"/>
      <c r="AB418" s="1235"/>
      <c r="AC418" s="1233"/>
      <c r="AD418" s="1235"/>
      <c r="AE418" s="1235"/>
      <c r="AF418" s="1235"/>
      <c r="AG418" s="1233"/>
      <c r="AH418" s="1233"/>
      <c r="AI418" s="1233"/>
      <c r="AJ418" s="1233"/>
      <c r="AK418" s="1233"/>
      <c r="AL418" s="1234">
        <f t="shared" si="53"/>
        <v>0</v>
      </c>
      <c r="AM418" s="1400"/>
      <c r="AN418" s="1237"/>
      <c r="AO418" s="1237"/>
      <c r="AP418" s="1237"/>
      <c r="AQ418" s="1237"/>
      <c r="AR418" s="1237"/>
      <c r="AS418" s="1237"/>
      <c r="AT418" s="1237"/>
      <c r="AU418" s="1237"/>
      <c r="AV418" s="1237"/>
      <c r="AW418" s="1237"/>
      <c r="AX418" s="1237"/>
      <c r="AY418" s="1237"/>
      <c r="AZ418" s="1237"/>
      <c r="BA418" s="1237"/>
      <c r="BB418" s="1237"/>
      <c r="BC418" s="1237"/>
      <c r="BD418" s="1237"/>
      <c r="BE418" s="1237"/>
      <c r="BF418" s="1237"/>
      <c r="BG418" s="1237"/>
      <c r="BH418" s="1237"/>
      <c r="BI418" s="1237"/>
      <c r="BJ418" s="1237"/>
      <c r="BK418" s="1237"/>
      <c r="BL418" s="1237"/>
      <c r="BM418" s="1237"/>
      <c r="BN418" s="1237"/>
      <c r="BO418" s="1237"/>
      <c r="BP418" s="1237"/>
      <c r="BQ418" s="1237"/>
      <c r="BR418" s="1237"/>
      <c r="BS418" s="1237"/>
      <c r="BT418" s="1237"/>
      <c r="BU418" s="1237"/>
      <c r="BV418" s="1237"/>
      <c r="BW418" s="1237"/>
      <c r="BX418" s="1237"/>
      <c r="BY418" s="1237"/>
      <c r="BZ418" s="1237"/>
      <c r="CA418" s="1237"/>
      <c r="CB418" s="1237"/>
      <c r="CC418" s="1237"/>
      <c r="CD418" s="1237"/>
      <c r="CE418" s="1237"/>
      <c r="CF418" s="1237"/>
      <c r="CG418" s="1237"/>
      <c r="CH418" s="1237"/>
      <c r="CI418" s="1237"/>
      <c r="CJ418" s="1239">
        <f t="shared" si="52"/>
        <v>0</v>
      </c>
    </row>
    <row r="419" spans="4:88">
      <c r="D419" s="1223"/>
      <c r="E419" s="1223"/>
      <c r="F419" s="1229"/>
      <c r="G419" s="1223"/>
      <c r="H419" s="1223"/>
      <c r="I419" s="1223"/>
      <c r="J419" s="1223"/>
      <c r="K419" s="1223"/>
      <c r="L419" s="1228" t="e">
        <f t="shared" si="50"/>
        <v>#DIV/0!</v>
      </c>
      <c r="M419" s="1223"/>
      <c r="N419" s="1223"/>
      <c r="O419" s="1244"/>
      <c r="P419" s="1223"/>
      <c r="Q419" s="1223">
        <f t="shared" si="51"/>
        <v>0</v>
      </c>
      <c r="R419" s="1223"/>
      <c r="S419" s="1225">
        <f t="shared" si="47"/>
        <v>0</v>
      </c>
      <c r="T419" s="1240" t="e">
        <f t="shared" si="48"/>
        <v>#DIV/0!</v>
      </c>
      <c r="U419" s="250" t="e">
        <f t="shared" si="49"/>
        <v>#DIV/0!</v>
      </c>
      <c r="V419" s="1400"/>
      <c r="W419" s="1232"/>
      <c r="X419" s="1233"/>
      <c r="Y419" s="1233"/>
      <c r="Z419" s="1233"/>
      <c r="AA419" s="1233"/>
      <c r="AB419" s="1235"/>
      <c r="AC419" s="1233"/>
      <c r="AD419" s="1235"/>
      <c r="AE419" s="1235"/>
      <c r="AF419" s="1235"/>
      <c r="AG419" s="1233"/>
      <c r="AH419" s="1233"/>
      <c r="AI419" s="1233"/>
      <c r="AJ419" s="1233"/>
      <c r="AK419" s="1233"/>
      <c r="AL419" s="1234">
        <f t="shared" si="53"/>
        <v>0</v>
      </c>
      <c r="AM419" s="1400"/>
      <c r="AN419" s="1237"/>
      <c r="AO419" s="1237"/>
      <c r="AP419" s="1237"/>
      <c r="AQ419" s="1237"/>
      <c r="AR419" s="1237"/>
      <c r="AS419" s="1237"/>
      <c r="AT419" s="1237"/>
      <c r="AU419" s="1237"/>
      <c r="AV419" s="1237"/>
      <c r="AW419" s="1237"/>
      <c r="AX419" s="1237"/>
      <c r="AY419" s="1237"/>
      <c r="AZ419" s="1237"/>
      <c r="BA419" s="1237"/>
      <c r="BB419" s="1237"/>
      <c r="BC419" s="1237"/>
      <c r="BD419" s="1237"/>
      <c r="BE419" s="1237"/>
      <c r="BF419" s="1237"/>
      <c r="BG419" s="1237"/>
      <c r="BH419" s="1237"/>
      <c r="BI419" s="1237"/>
      <c r="BJ419" s="1237"/>
      <c r="BK419" s="1237"/>
      <c r="BL419" s="1237"/>
      <c r="BM419" s="1237"/>
      <c r="BN419" s="1237"/>
      <c r="BO419" s="1237"/>
      <c r="BP419" s="1237"/>
      <c r="BQ419" s="1237"/>
      <c r="BR419" s="1237"/>
      <c r="BS419" s="1237"/>
      <c r="BT419" s="1237"/>
      <c r="BU419" s="1237"/>
      <c r="BV419" s="1237"/>
      <c r="BW419" s="1237"/>
      <c r="BX419" s="1237"/>
      <c r="BY419" s="1237"/>
      <c r="BZ419" s="1237"/>
      <c r="CA419" s="1237"/>
      <c r="CB419" s="1237"/>
      <c r="CC419" s="1237"/>
      <c r="CD419" s="1237"/>
      <c r="CE419" s="1237"/>
      <c r="CF419" s="1237"/>
      <c r="CG419" s="1237"/>
      <c r="CH419" s="1237"/>
      <c r="CI419" s="1237"/>
      <c r="CJ419" s="1239">
        <f t="shared" si="52"/>
        <v>0</v>
      </c>
    </row>
    <row r="420" spans="4:88">
      <c r="D420" s="1223"/>
      <c r="E420" s="1223"/>
      <c r="F420" s="1229"/>
      <c r="G420" s="1223"/>
      <c r="H420" s="1223"/>
      <c r="I420" s="1223"/>
      <c r="J420" s="1223"/>
      <c r="K420" s="1223"/>
      <c r="L420" s="1228" t="e">
        <f t="shared" si="50"/>
        <v>#DIV/0!</v>
      </c>
      <c r="M420" s="1223"/>
      <c r="N420" s="1223"/>
      <c r="O420" s="1244"/>
      <c r="P420" s="1223"/>
      <c r="Q420" s="1223">
        <f t="shared" si="51"/>
        <v>0</v>
      </c>
      <c r="R420" s="1223"/>
      <c r="S420" s="1225">
        <f t="shared" si="47"/>
        <v>0</v>
      </c>
      <c r="T420" s="1240" t="e">
        <f t="shared" si="48"/>
        <v>#DIV/0!</v>
      </c>
      <c r="U420" s="250" t="e">
        <f t="shared" si="49"/>
        <v>#DIV/0!</v>
      </c>
      <c r="V420" s="1400"/>
      <c r="W420" s="1232"/>
      <c r="X420" s="1233"/>
      <c r="Y420" s="1233"/>
      <c r="Z420" s="1233"/>
      <c r="AA420" s="1233"/>
      <c r="AB420" s="1235"/>
      <c r="AC420" s="1233"/>
      <c r="AD420" s="1235"/>
      <c r="AE420" s="1235"/>
      <c r="AF420" s="1235"/>
      <c r="AG420" s="1233"/>
      <c r="AH420" s="1233"/>
      <c r="AI420" s="1233"/>
      <c r="AJ420" s="1233"/>
      <c r="AK420" s="1233"/>
      <c r="AL420" s="1234">
        <f t="shared" si="53"/>
        <v>0</v>
      </c>
      <c r="AM420" s="1400"/>
      <c r="AN420" s="1237"/>
      <c r="AO420" s="1237"/>
      <c r="AP420" s="1237"/>
      <c r="AQ420" s="1237"/>
      <c r="AR420" s="1237"/>
      <c r="AS420" s="1237"/>
      <c r="AT420" s="1237"/>
      <c r="AU420" s="1237"/>
      <c r="AV420" s="1237"/>
      <c r="AW420" s="1237"/>
      <c r="AX420" s="1237"/>
      <c r="AY420" s="1237"/>
      <c r="AZ420" s="1237"/>
      <c r="BA420" s="1237"/>
      <c r="BB420" s="1237"/>
      <c r="BC420" s="1237"/>
      <c r="BD420" s="1237"/>
      <c r="BE420" s="1237"/>
      <c r="BF420" s="1237"/>
      <c r="BG420" s="1237"/>
      <c r="BH420" s="1237"/>
      <c r="BI420" s="1237"/>
      <c r="BJ420" s="1237"/>
      <c r="BK420" s="1237"/>
      <c r="BL420" s="1237"/>
      <c r="BM420" s="1237"/>
      <c r="BN420" s="1237"/>
      <c r="BO420" s="1237"/>
      <c r="BP420" s="1237"/>
      <c r="BQ420" s="1237"/>
      <c r="BR420" s="1237"/>
      <c r="BS420" s="1237"/>
      <c r="BT420" s="1237"/>
      <c r="BU420" s="1237"/>
      <c r="BV420" s="1237"/>
      <c r="BW420" s="1237"/>
      <c r="BX420" s="1237"/>
      <c r="BY420" s="1237"/>
      <c r="BZ420" s="1237"/>
      <c r="CA420" s="1237"/>
      <c r="CB420" s="1237"/>
      <c r="CC420" s="1237"/>
      <c r="CD420" s="1237"/>
      <c r="CE420" s="1237"/>
      <c r="CF420" s="1237"/>
      <c r="CG420" s="1237"/>
      <c r="CH420" s="1237"/>
      <c r="CI420" s="1237"/>
      <c r="CJ420" s="1239">
        <f t="shared" si="52"/>
        <v>0</v>
      </c>
    </row>
    <row r="421" spans="4:88">
      <c r="D421" s="1223"/>
      <c r="E421" s="1223"/>
      <c r="F421" s="1229"/>
      <c r="G421" s="1223"/>
      <c r="H421" s="1223"/>
      <c r="I421" s="1223"/>
      <c r="J421" s="1223"/>
      <c r="K421" s="1223"/>
      <c r="L421" s="1228" t="e">
        <f t="shared" si="50"/>
        <v>#DIV/0!</v>
      </c>
      <c r="M421" s="1223"/>
      <c r="N421" s="1223"/>
      <c r="O421" s="1244"/>
      <c r="P421" s="1223"/>
      <c r="Q421" s="1223">
        <f t="shared" si="51"/>
        <v>0</v>
      </c>
      <c r="R421" s="1223"/>
      <c r="S421" s="1225">
        <f t="shared" si="47"/>
        <v>0</v>
      </c>
      <c r="T421" s="1240" t="e">
        <f t="shared" si="48"/>
        <v>#DIV/0!</v>
      </c>
      <c r="U421" s="250" t="e">
        <f t="shared" si="49"/>
        <v>#DIV/0!</v>
      </c>
      <c r="V421" s="1400"/>
      <c r="W421" s="1232"/>
      <c r="X421" s="1233"/>
      <c r="Y421" s="1233"/>
      <c r="Z421" s="1233"/>
      <c r="AA421" s="1233"/>
      <c r="AB421" s="1235"/>
      <c r="AC421" s="1233"/>
      <c r="AD421" s="1235"/>
      <c r="AE421" s="1235"/>
      <c r="AF421" s="1235"/>
      <c r="AG421" s="1233"/>
      <c r="AH421" s="1233"/>
      <c r="AI421" s="1233"/>
      <c r="AJ421" s="1233"/>
      <c r="AK421" s="1233"/>
      <c r="AL421" s="1234">
        <f t="shared" si="53"/>
        <v>0</v>
      </c>
      <c r="AM421" s="1400"/>
      <c r="AN421" s="1237"/>
      <c r="AO421" s="1237"/>
      <c r="AP421" s="1237"/>
      <c r="AQ421" s="1237"/>
      <c r="AR421" s="1237"/>
      <c r="AS421" s="1237"/>
      <c r="AT421" s="1237"/>
      <c r="AU421" s="1237"/>
      <c r="AV421" s="1237"/>
      <c r="AW421" s="1237"/>
      <c r="AX421" s="1237"/>
      <c r="AY421" s="1237"/>
      <c r="AZ421" s="1237"/>
      <c r="BA421" s="1237"/>
      <c r="BB421" s="1237"/>
      <c r="BC421" s="1237"/>
      <c r="BD421" s="1237"/>
      <c r="BE421" s="1237"/>
      <c r="BF421" s="1237"/>
      <c r="BG421" s="1237"/>
      <c r="BH421" s="1237"/>
      <c r="BI421" s="1237"/>
      <c r="BJ421" s="1237"/>
      <c r="BK421" s="1237"/>
      <c r="BL421" s="1237"/>
      <c r="BM421" s="1237"/>
      <c r="BN421" s="1237"/>
      <c r="BO421" s="1237"/>
      <c r="BP421" s="1237"/>
      <c r="BQ421" s="1237"/>
      <c r="BR421" s="1237"/>
      <c r="BS421" s="1237"/>
      <c r="BT421" s="1237"/>
      <c r="BU421" s="1237"/>
      <c r="BV421" s="1237"/>
      <c r="BW421" s="1237"/>
      <c r="BX421" s="1237"/>
      <c r="BY421" s="1237"/>
      <c r="BZ421" s="1237"/>
      <c r="CA421" s="1237"/>
      <c r="CB421" s="1237"/>
      <c r="CC421" s="1237"/>
      <c r="CD421" s="1237"/>
      <c r="CE421" s="1237"/>
      <c r="CF421" s="1237"/>
      <c r="CG421" s="1237"/>
      <c r="CH421" s="1237"/>
      <c r="CI421" s="1237"/>
      <c r="CJ421" s="1239">
        <f t="shared" si="52"/>
        <v>0</v>
      </c>
    </row>
    <row r="422" spans="4:88">
      <c r="D422" s="1223"/>
      <c r="E422" s="1223"/>
      <c r="F422" s="1229"/>
      <c r="G422" s="1223"/>
      <c r="H422" s="1223"/>
      <c r="I422" s="1223"/>
      <c r="J422" s="1223"/>
      <c r="K422" s="1223"/>
      <c r="L422" s="1228" t="e">
        <f t="shared" si="50"/>
        <v>#DIV/0!</v>
      </c>
      <c r="M422" s="1223"/>
      <c r="N422" s="1223"/>
      <c r="O422" s="1244"/>
      <c r="P422" s="1223"/>
      <c r="Q422" s="1223">
        <f t="shared" si="51"/>
        <v>0</v>
      </c>
      <c r="R422" s="1223"/>
      <c r="S422" s="1225">
        <f t="shared" si="47"/>
        <v>0</v>
      </c>
      <c r="T422" s="1240" t="e">
        <f t="shared" si="48"/>
        <v>#DIV/0!</v>
      </c>
      <c r="U422" s="250" t="e">
        <f t="shared" si="49"/>
        <v>#DIV/0!</v>
      </c>
      <c r="V422" s="1400"/>
      <c r="W422" s="1232"/>
      <c r="X422" s="1233"/>
      <c r="Y422" s="1233"/>
      <c r="Z422" s="1233"/>
      <c r="AA422" s="1233"/>
      <c r="AB422" s="1235"/>
      <c r="AC422" s="1233"/>
      <c r="AD422" s="1235"/>
      <c r="AE422" s="1235"/>
      <c r="AF422" s="1235"/>
      <c r="AG422" s="1233"/>
      <c r="AH422" s="1233"/>
      <c r="AI422" s="1233"/>
      <c r="AJ422" s="1233"/>
      <c r="AK422" s="1233"/>
      <c r="AL422" s="1234">
        <f t="shared" si="53"/>
        <v>0</v>
      </c>
      <c r="AM422" s="1400"/>
      <c r="AN422" s="1237"/>
      <c r="AO422" s="1237"/>
      <c r="AP422" s="1237"/>
      <c r="AQ422" s="1237"/>
      <c r="AR422" s="1237"/>
      <c r="AS422" s="1237"/>
      <c r="AT422" s="1237"/>
      <c r="AU422" s="1237"/>
      <c r="AV422" s="1237"/>
      <c r="AW422" s="1237"/>
      <c r="AX422" s="1237"/>
      <c r="AY422" s="1237"/>
      <c r="AZ422" s="1237"/>
      <c r="BA422" s="1237"/>
      <c r="BB422" s="1237"/>
      <c r="BC422" s="1237"/>
      <c r="BD422" s="1237"/>
      <c r="BE422" s="1237"/>
      <c r="BF422" s="1237"/>
      <c r="BG422" s="1237"/>
      <c r="BH422" s="1237"/>
      <c r="BI422" s="1237"/>
      <c r="BJ422" s="1237"/>
      <c r="BK422" s="1237"/>
      <c r="BL422" s="1237"/>
      <c r="BM422" s="1237"/>
      <c r="BN422" s="1237"/>
      <c r="BO422" s="1237"/>
      <c r="BP422" s="1237"/>
      <c r="BQ422" s="1237"/>
      <c r="BR422" s="1237"/>
      <c r="BS422" s="1237"/>
      <c r="BT422" s="1237"/>
      <c r="BU422" s="1237"/>
      <c r="BV422" s="1237"/>
      <c r="BW422" s="1237"/>
      <c r="BX422" s="1237"/>
      <c r="BY422" s="1237"/>
      <c r="BZ422" s="1237"/>
      <c r="CA422" s="1237"/>
      <c r="CB422" s="1237"/>
      <c r="CC422" s="1237"/>
      <c r="CD422" s="1237"/>
      <c r="CE422" s="1237"/>
      <c r="CF422" s="1237"/>
      <c r="CG422" s="1237"/>
      <c r="CH422" s="1237"/>
      <c r="CI422" s="1237"/>
      <c r="CJ422" s="1239">
        <f t="shared" si="52"/>
        <v>0</v>
      </c>
    </row>
    <row r="423" spans="4:88">
      <c r="D423" s="1223"/>
      <c r="E423" s="1223"/>
      <c r="F423" s="1229"/>
      <c r="G423" s="1223"/>
      <c r="H423" s="1223"/>
      <c r="I423" s="1223"/>
      <c r="J423" s="1223"/>
      <c r="K423" s="1223"/>
      <c r="L423" s="1228" t="e">
        <f t="shared" si="50"/>
        <v>#DIV/0!</v>
      </c>
      <c r="M423" s="1223"/>
      <c r="N423" s="1223"/>
      <c r="O423" s="1244"/>
      <c r="P423" s="1223"/>
      <c r="Q423" s="1223">
        <f t="shared" si="51"/>
        <v>0</v>
      </c>
      <c r="R423" s="1223"/>
      <c r="S423" s="1225">
        <f t="shared" si="47"/>
        <v>0</v>
      </c>
      <c r="T423" s="1240" t="e">
        <f t="shared" si="48"/>
        <v>#DIV/0!</v>
      </c>
      <c r="U423" s="250" t="e">
        <f t="shared" si="49"/>
        <v>#DIV/0!</v>
      </c>
      <c r="V423" s="1400"/>
      <c r="W423" s="1232"/>
      <c r="X423" s="1233"/>
      <c r="Y423" s="1233"/>
      <c r="Z423" s="1233"/>
      <c r="AA423" s="1233"/>
      <c r="AB423" s="1235"/>
      <c r="AC423" s="1233"/>
      <c r="AD423" s="1235"/>
      <c r="AE423" s="1235"/>
      <c r="AF423" s="1235"/>
      <c r="AG423" s="1233"/>
      <c r="AH423" s="1233"/>
      <c r="AI423" s="1233"/>
      <c r="AJ423" s="1233"/>
      <c r="AK423" s="1233"/>
      <c r="AL423" s="1234">
        <f t="shared" si="53"/>
        <v>0</v>
      </c>
      <c r="AM423" s="1400"/>
      <c r="AN423" s="1237"/>
      <c r="AO423" s="1237"/>
      <c r="AP423" s="1237"/>
      <c r="AQ423" s="1237"/>
      <c r="AR423" s="1237"/>
      <c r="AS423" s="1237"/>
      <c r="AT423" s="1237"/>
      <c r="AU423" s="1237"/>
      <c r="AV423" s="1237"/>
      <c r="AW423" s="1237"/>
      <c r="AX423" s="1237"/>
      <c r="AY423" s="1237"/>
      <c r="AZ423" s="1237"/>
      <c r="BA423" s="1237"/>
      <c r="BB423" s="1237"/>
      <c r="BC423" s="1237"/>
      <c r="BD423" s="1237"/>
      <c r="BE423" s="1237"/>
      <c r="BF423" s="1237"/>
      <c r="BG423" s="1237"/>
      <c r="BH423" s="1237"/>
      <c r="BI423" s="1237"/>
      <c r="BJ423" s="1237"/>
      <c r="BK423" s="1237"/>
      <c r="BL423" s="1237"/>
      <c r="BM423" s="1237"/>
      <c r="BN423" s="1237"/>
      <c r="BO423" s="1237"/>
      <c r="BP423" s="1237"/>
      <c r="BQ423" s="1237"/>
      <c r="BR423" s="1237"/>
      <c r="BS423" s="1237"/>
      <c r="BT423" s="1237"/>
      <c r="BU423" s="1237"/>
      <c r="BV423" s="1237"/>
      <c r="BW423" s="1237"/>
      <c r="BX423" s="1237"/>
      <c r="BY423" s="1237"/>
      <c r="BZ423" s="1237"/>
      <c r="CA423" s="1237"/>
      <c r="CB423" s="1237"/>
      <c r="CC423" s="1237"/>
      <c r="CD423" s="1237"/>
      <c r="CE423" s="1237"/>
      <c r="CF423" s="1237"/>
      <c r="CG423" s="1237"/>
      <c r="CH423" s="1237"/>
      <c r="CI423" s="1237"/>
      <c r="CJ423" s="1239">
        <f t="shared" si="52"/>
        <v>0</v>
      </c>
    </row>
  </sheetData>
  <conditionalFormatting sqref="AL3">
    <cfRule type="dataBar" priority="6">
      <dataBar>
        <cfvo type="min"/>
        <cfvo type="max"/>
        <color rgb="FF638EC6"/>
      </dataBar>
      <extLst>
        <ext xmlns:x14="http://schemas.microsoft.com/office/spreadsheetml/2009/9/main" uri="{B025F937-C7B1-47D3-B67F-A62EFF666E3E}">
          <x14:id>{B54CFF8C-1F5B-4088-80C1-09D3082FC8A6}</x14:id>
        </ext>
      </extLst>
    </cfRule>
  </conditionalFormatting>
  <conditionalFormatting sqref="AL8">
    <cfRule type="dataBar" priority="5">
      <dataBar>
        <cfvo type="min"/>
        <cfvo type="max"/>
        <color rgb="FF638EC6"/>
      </dataBar>
      <extLst>
        <ext xmlns:x14="http://schemas.microsoft.com/office/spreadsheetml/2009/9/main" uri="{B025F937-C7B1-47D3-B67F-A62EFF666E3E}">
          <x14:id>{ADFF0340-482B-433C-B2D2-F69274A978C0}</x14:id>
        </ext>
      </extLst>
    </cfRule>
  </conditionalFormatting>
  <conditionalFormatting sqref="AL4:AL7 AL9:AL423">
    <cfRule type="dataBar" priority="324">
      <dataBar>
        <cfvo type="min"/>
        <cfvo type="max"/>
        <color rgb="FF638EC6"/>
      </dataBar>
      <extLst>
        <ext xmlns:x14="http://schemas.microsoft.com/office/spreadsheetml/2009/9/main" uri="{B025F937-C7B1-47D3-B67F-A62EFF666E3E}">
          <x14:id>{6E689A61-4DF9-4280-8B54-1EA9F33FFC9C}</x14:id>
        </ext>
      </extLst>
    </cfRule>
  </conditionalFormatting>
  <pageMargins left="0.7" right="0.7" top="0.75" bottom="0.75" header="0.3" footer="0.3"/>
  <pageSetup paperSize="9" scale="22" orientation="landscape" r:id="rId1"/>
  <extLst>
    <ext xmlns:x14="http://schemas.microsoft.com/office/spreadsheetml/2009/9/main" uri="{78C0D931-6437-407d-A8EE-F0AAD7539E65}">
      <x14:conditionalFormattings>
        <x14:conditionalFormatting xmlns:xm="http://schemas.microsoft.com/office/excel/2006/main">
          <x14:cfRule type="dataBar" id="{B54CFF8C-1F5B-4088-80C1-09D3082FC8A6}">
            <x14:dataBar minLength="0" maxLength="100" gradient="0" direction="leftToRight">
              <x14:cfvo type="autoMin"/>
              <x14:cfvo type="autoMax"/>
              <x14:negativeFillColor rgb="FFFF0000"/>
              <x14:axisColor rgb="FF000000"/>
            </x14:dataBar>
          </x14:cfRule>
          <xm:sqref>AL3</xm:sqref>
        </x14:conditionalFormatting>
        <x14:conditionalFormatting xmlns:xm="http://schemas.microsoft.com/office/excel/2006/main">
          <x14:cfRule type="dataBar" id="{ADFF0340-482B-433C-B2D2-F69274A978C0}">
            <x14:dataBar minLength="0" maxLength="100" gradient="0" direction="leftToRight">
              <x14:cfvo type="autoMin"/>
              <x14:cfvo type="autoMax"/>
              <x14:negativeFillColor rgb="FFFF0000"/>
              <x14:axisColor rgb="FF000000"/>
            </x14:dataBar>
          </x14:cfRule>
          <xm:sqref>AL8</xm:sqref>
        </x14:conditionalFormatting>
        <x14:conditionalFormatting xmlns:xm="http://schemas.microsoft.com/office/excel/2006/main">
          <x14:cfRule type="dataBar" id="{6E689A61-4DF9-4280-8B54-1EA9F33FFC9C}">
            <x14:dataBar minLength="0" maxLength="100" gradient="0" direction="leftToRight">
              <x14:cfvo type="autoMin"/>
              <x14:cfvo type="autoMax"/>
              <x14:negativeFillColor rgb="FFFF0000"/>
              <x14:axisColor rgb="FF000000"/>
            </x14:dataBar>
          </x14:cfRule>
          <xm:sqref>AL4:AL7 AL9:AL423</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B1:GP528"/>
  <sheetViews>
    <sheetView showGridLines="0" topLeftCell="FA1" workbookViewId="0">
      <selection activeCell="GS17" sqref="GS17"/>
    </sheetView>
  </sheetViews>
  <sheetFormatPr defaultColWidth="8.85546875" defaultRowHeight="15"/>
  <cols>
    <col min="1" max="1" width="0" style="256" hidden="1" customWidth="1"/>
    <col min="2" max="2" width="8.5703125" style="256" hidden="1" customWidth="1"/>
    <col min="3" max="3" width="7.5703125" style="256" hidden="1" customWidth="1"/>
    <col min="4" max="4" width="8.85546875" style="256" hidden="1" customWidth="1"/>
    <col min="5" max="5" width="8.5703125" style="256" hidden="1" customWidth="1"/>
    <col min="6" max="6" width="7.42578125" style="256" hidden="1" customWidth="1"/>
    <col min="7" max="7" width="0" style="256" hidden="1" customWidth="1"/>
    <col min="8" max="8" width="8.5703125" style="256" hidden="1" customWidth="1"/>
    <col min="9" max="9" width="7.42578125" style="256" hidden="1" customWidth="1"/>
    <col min="10" max="10" width="8.85546875" style="256" hidden="1" customWidth="1"/>
    <col min="11" max="11" width="8.5703125" style="256" hidden="1" customWidth="1"/>
    <col min="12" max="12" width="7.42578125" style="256" hidden="1" customWidth="1"/>
    <col min="13" max="13" width="8.85546875" style="256" hidden="1" customWidth="1"/>
    <col min="14" max="14" width="8.5703125" style="256" hidden="1" customWidth="1"/>
    <col min="15" max="15" width="7.7109375" style="256" hidden="1" customWidth="1"/>
    <col min="16" max="16" width="8.85546875" style="256" hidden="1" customWidth="1"/>
    <col min="17" max="17" width="8.5703125" style="256" hidden="1" customWidth="1"/>
    <col min="18" max="18" width="7.42578125" style="256" hidden="1" customWidth="1"/>
    <col min="19" max="19" width="8.85546875" style="256" hidden="1" customWidth="1"/>
    <col min="20" max="20" width="8.5703125" style="256" hidden="1" customWidth="1"/>
    <col min="21" max="21" width="7.42578125" style="256" hidden="1" customWidth="1"/>
    <col min="22" max="22" width="8.85546875" style="256" hidden="1" customWidth="1"/>
    <col min="23" max="23" width="8.5703125" style="256" hidden="1" customWidth="1"/>
    <col min="24" max="24" width="7.42578125" style="256" hidden="1" customWidth="1"/>
    <col min="25" max="25" width="8.85546875" style="256" hidden="1" customWidth="1"/>
    <col min="26" max="26" width="8.5703125" style="256" hidden="1" customWidth="1"/>
    <col min="27" max="27" width="7.42578125" style="256" hidden="1" customWidth="1"/>
    <col min="28" max="28" width="8.85546875" style="256" hidden="1" customWidth="1"/>
    <col min="29" max="29" width="8.5703125" style="256" hidden="1" customWidth="1"/>
    <col min="30" max="30" width="7.42578125" style="256" hidden="1" customWidth="1"/>
    <col min="31" max="31" width="8.85546875" style="256" hidden="1" customWidth="1"/>
    <col min="32" max="32" width="8.5703125" style="256" hidden="1" customWidth="1"/>
    <col min="33" max="33" width="7.42578125" style="256" hidden="1" customWidth="1"/>
    <col min="34" max="34" width="0" style="256" hidden="1" customWidth="1"/>
    <col min="35" max="35" width="8.5703125" style="256" hidden="1" customWidth="1"/>
    <col min="36" max="36" width="7.42578125" style="256" hidden="1" customWidth="1"/>
    <col min="37" max="37" width="8.85546875" style="256" hidden="1" customWidth="1"/>
    <col min="38" max="38" width="8.5703125" style="256" hidden="1" customWidth="1"/>
    <col min="39" max="39" width="7.7109375" style="256" hidden="1" customWidth="1"/>
    <col min="40" max="40" width="0" style="256" hidden="1" customWidth="1"/>
    <col min="41" max="41" width="8.5703125" style="256" hidden="1" customWidth="1"/>
    <col min="42" max="42" width="7.42578125" style="256" hidden="1" customWidth="1"/>
    <col min="43" max="43" width="8.85546875" style="256" hidden="1" customWidth="1"/>
    <col min="44" max="44" width="8.5703125" style="256" hidden="1" customWidth="1"/>
    <col min="45" max="45" width="7.42578125" style="256" hidden="1" customWidth="1"/>
    <col min="46" max="46" width="8.85546875" style="256" hidden="1" customWidth="1"/>
    <col min="47" max="47" width="8.5703125" style="256" hidden="1" customWidth="1"/>
    <col min="48" max="48" width="7.42578125" style="256" hidden="1" customWidth="1"/>
    <col min="49" max="49" width="8.85546875" style="256" hidden="1" customWidth="1"/>
    <col min="50" max="50" width="8.5703125" style="256" hidden="1" customWidth="1"/>
    <col min="51" max="51" width="7.42578125" style="256" hidden="1" customWidth="1"/>
    <col min="52" max="52" width="8.85546875" style="256" hidden="1" customWidth="1"/>
    <col min="53" max="53" width="8.5703125" style="256" hidden="1" customWidth="1"/>
    <col min="54" max="54" width="7.42578125" style="256" hidden="1" customWidth="1"/>
    <col min="55" max="55" width="0" style="256" hidden="1" customWidth="1"/>
    <col min="56" max="56" width="8.5703125" style="256" hidden="1" customWidth="1"/>
    <col min="57" max="57" width="7.42578125" style="256" hidden="1" customWidth="1"/>
    <col min="58" max="58" width="0" style="256" hidden="1" customWidth="1"/>
    <col min="59" max="59" width="8.5703125" style="256" hidden="1" customWidth="1"/>
    <col min="60" max="60" width="7.42578125" style="256" hidden="1" customWidth="1"/>
    <col min="61" max="61" width="0" style="256" hidden="1" customWidth="1"/>
    <col min="62" max="62" width="8.5703125" style="256" hidden="1" customWidth="1"/>
    <col min="63" max="63" width="7.42578125" style="256" hidden="1" customWidth="1"/>
    <col min="64" max="64" width="0" style="256" hidden="1" customWidth="1"/>
    <col min="65" max="65" width="8.5703125" style="256" hidden="1" customWidth="1"/>
    <col min="66" max="66" width="7.42578125" style="256" hidden="1" customWidth="1"/>
    <col min="67" max="67" width="0" style="256" hidden="1" customWidth="1"/>
    <col min="68" max="68" width="17.7109375" style="256" hidden="1" customWidth="1"/>
    <col min="69" max="69" width="7.42578125" style="256" hidden="1" customWidth="1"/>
    <col min="70" max="70" width="8.85546875" style="256" hidden="1" customWidth="1"/>
    <col min="71" max="71" width="8.5703125" style="256" hidden="1" customWidth="1"/>
    <col min="72" max="72" width="7.42578125" style="256" hidden="1" customWidth="1"/>
    <col min="73" max="73" width="8.85546875" style="256" hidden="1" customWidth="1"/>
    <col min="74" max="74" width="8.5703125" style="256" hidden="1" customWidth="1"/>
    <col min="75" max="75" width="7.42578125" style="256" hidden="1" customWidth="1"/>
    <col min="76" max="76" width="8.85546875" style="256" hidden="1" customWidth="1"/>
    <col min="77" max="77" width="8.5703125" style="256" hidden="1" customWidth="1"/>
    <col min="78" max="78" width="7.42578125" style="256" hidden="1" customWidth="1"/>
    <col min="79" max="79" width="8.85546875" style="256" hidden="1" customWidth="1"/>
    <col min="80" max="80" width="8.5703125" style="256" hidden="1" customWidth="1"/>
    <col min="81" max="81" width="7.42578125" style="256" hidden="1" customWidth="1"/>
    <col min="82" max="82" width="8.85546875" style="256" hidden="1" customWidth="1"/>
    <col min="83" max="83" width="8.5703125" style="256" hidden="1" customWidth="1"/>
    <col min="84" max="84" width="8.7109375" style="256" hidden="1" customWidth="1"/>
    <col min="85" max="85" width="0" style="256" hidden="1" customWidth="1"/>
    <col min="86" max="86" width="8.5703125" style="256" hidden="1" customWidth="1"/>
    <col min="87" max="87" width="7.42578125" style="256" hidden="1" customWidth="1"/>
    <col min="88" max="88" width="0" style="256" hidden="1" customWidth="1"/>
    <col min="89" max="89" width="8.5703125" style="256" hidden="1" customWidth="1"/>
    <col min="90" max="90" width="7.42578125" style="256" hidden="1" customWidth="1"/>
    <col min="91" max="91" width="0" style="256" hidden="1" customWidth="1"/>
    <col min="92" max="92" width="8.5703125" style="256" hidden="1" customWidth="1"/>
    <col min="93" max="93" width="7.42578125" style="256" hidden="1" customWidth="1"/>
    <col min="94" max="94" width="0" style="256" hidden="1" customWidth="1"/>
    <col min="95" max="95" width="8.5703125" style="256" hidden="1" customWidth="1"/>
    <col min="96" max="96" width="7.42578125" style="256" hidden="1" customWidth="1"/>
    <col min="97" max="97" width="0" style="256" hidden="1" customWidth="1"/>
    <col min="98" max="98" width="8.5703125" style="256" hidden="1" customWidth="1"/>
    <col min="99" max="99" width="7.42578125" style="256" hidden="1" customWidth="1"/>
    <col min="100" max="100" width="0" style="256" hidden="1" customWidth="1"/>
    <col min="101" max="101" width="8.5703125" style="256" hidden="1" customWidth="1"/>
    <col min="102" max="102" width="7.42578125" style="256" hidden="1" customWidth="1"/>
    <col min="103" max="103" width="0" style="256" hidden="1" customWidth="1"/>
    <col min="104" max="104" width="8.5703125" style="256" hidden="1" customWidth="1"/>
    <col min="105" max="105" width="7.42578125" style="256" hidden="1" customWidth="1"/>
    <col min="106" max="106" width="0" style="256" hidden="1" customWidth="1"/>
    <col min="107" max="108" width="12.85546875" style="256" hidden="1" customWidth="1"/>
    <col min="109" max="109" width="0" style="256" hidden="1" customWidth="1"/>
    <col min="110" max="111" width="11.140625" style="256" hidden="1" customWidth="1"/>
    <col min="112" max="112" width="0" style="256" hidden="1" customWidth="1"/>
    <col min="113" max="114" width="11.140625" style="256" hidden="1" customWidth="1"/>
    <col min="115" max="115" width="0" style="256" hidden="1" customWidth="1"/>
    <col min="116" max="117" width="11.140625" style="256" hidden="1" customWidth="1"/>
    <col min="118" max="118" width="0" style="256" hidden="1" customWidth="1"/>
    <col min="119" max="120" width="11.140625" style="256" hidden="1" customWidth="1"/>
    <col min="121" max="121" width="0" style="256" hidden="1" customWidth="1"/>
    <col min="122" max="123" width="11.140625" style="256" hidden="1" customWidth="1"/>
    <col min="124" max="124" width="0" style="256" hidden="1" customWidth="1"/>
    <col min="125" max="126" width="11.140625" style="256" hidden="1" customWidth="1"/>
    <col min="127" max="127" width="0" style="256" hidden="1" customWidth="1"/>
    <col min="128" max="129" width="11.140625" style="256" hidden="1" customWidth="1"/>
    <col min="130" max="130" width="0" style="256" hidden="1" customWidth="1"/>
    <col min="131" max="132" width="11.140625" style="256" hidden="1" customWidth="1"/>
    <col min="133" max="133" width="0" style="256" hidden="1" customWidth="1"/>
    <col min="134" max="135" width="11.140625" style="256" hidden="1" customWidth="1"/>
    <col min="136" max="136" width="0" style="256" hidden="1" customWidth="1"/>
    <col min="137" max="138" width="11.140625" style="256" hidden="1" customWidth="1"/>
    <col min="139" max="139" width="0" style="256" hidden="1" customWidth="1"/>
    <col min="140" max="141" width="11.140625" style="256" hidden="1" customWidth="1"/>
    <col min="142" max="142" width="0" style="256" hidden="1" customWidth="1"/>
    <col min="143" max="144" width="11.140625" style="256" hidden="1" customWidth="1"/>
    <col min="145" max="145" width="0" style="256" hidden="1" customWidth="1"/>
    <col min="146" max="147" width="11.140625" style="256" hidden="1" customWidth="1"/>
    <col min="148" max="148" width="0" style="256" hidden="1" customWidth="1"/>
    <col min="149" max="150" width="11.140625" style="256" hidden="1" customWidth="1"/>
    <col min="151" max="151" width="0" style="256" hidden="1" customWidth="1"/>
    <col min="152" max="153" width="11.140625" style="256" hidden="1" customWidth="1"/>
    <col min="154" max="154" width="0" style="256" hidden="1" customWidth="1"/>
    <col min="155" max="156" width="11.140625" style="256" hidden="1" customWidth="1"/>
    <col min="157" max="157" width="8.85546875" style="256"/>
    <col min="158" max="159" width="11.140625" style="256" hidden="1" customWidth="1"/>
    <col min="160" max="160" width="0" style="256" hidden="1" customWidth="1"/>
    <col min="161" max="162" width="11.140625" style="256" hidden="1" customWidth="1"/>
    <col min="163" max="163" width="0" style="256" hidden="1" customWidth="1"/>
    <col min="164" max="165" width="11.140625" style="256" hidden="1" customWidth="1"/>
    <col min="166" max="166" width="0" style="256" hidden="1" customWidth="1"/>
    <col min="167" max="168" width="11.140625" style="256" hidden="1" customWidth="1"/>
    <col min="169" max="169" width="0" style="256" hidden="1" customWidth="1"/>
    <col min="170" max="171" width="11.140625" style="256" hidden="1" customWidth="1"/>
    <col min="172" max="172" width="0" style="256" hidden="1" customWidth="1"/>
    <col min="173" max="174" width="11.140625" style="256" hidden="1" customWidth="1"/>
    <col min="175" max="175" width="0" style="256" hidden="1" customWidth="1"/>
    <col min="176" max="177" width="11.140625" style="256" hidden="1" customWidth="1"/>
    <col min="178" max="178" width="0" style="256" hidden="1" customWidth="1"/>
    <col min="179" max="180" width="11.140625" style="256" hidden="1" customWidth="1"/>
    <col min="181" max="181" width="0" style="256" hidden="1" customWidth="1"/>
    <col min="182" max="183" width="11.140625" style="256" customWidth="1"/>
    <col min="184" max="184" width="8.85546875" style="256"/>
    <col min="185" max="186" width="11.140625" style="256" customWidth="1"/>
    <col min="187" max="187" width="8.85546875" style="256"/>
    <col min="188" max="189" width="11.140625" style="256" customWidth="1"/>
    <col min="190" max="190" width="8.85546875" style="256"/>
    <col min="191" max="192" width="11.140625" style="256" customWidth="1"/>
    <col min="193" max="193" width="8.85546875" style="256"/>
    <col min="194" max="195" width="11.140625" style="256" customWidth="1"/>
    <col min="196" max="196" width="8.85546875" style="256"/>
    <col min="197" max="198" width="11.140625" style="256" customWidth="1"/>
    <col min="199" max="16384" width="8.85546875" style="256"/>
  </cols>
  <sheetData>
    <row r="1" spans="2:198" ht="15.75" thickBot="1">
      <c r="C1" s="257"/>
      <c r="I1" s="258" t="s">
        <v>676</v>
      </c>
      <c r="L1" s="258" t="s">
        <v>677</v>
      </c>
      <c r="O1" s="258" t="s">
        <v>678</v>
      </c>
      <c r="R1" s="258" t="s">
        <v>679</v>
      </c>
      <c r="U1" s="258" t="s">
        <v>680</v>
      </c>
      <c r="X1" s="258" t="s">
        <v>681</v>
      </c>
      <c r="AA1" s="258" t="s">
        <v>682</v>
      </c>
      <c r="AD1" s="258" t="s">
        <v>683</v>
      </c>
      <c r="AG1" s="258" t="s">
        <v>684</v>
      </c>
      <c r="AJ1" s="256">
        <v>145</v>
      </c>
      <c r="AM1" s="259" t="s">
        <v>685</v>
      </c>
      <c r="AP1" s="260" t="s">
        <v>686</v>
      </c>
      <c r="AS1" s="260" t="s">
        <v>687</v>
      </c>
      <c r="AV1" s="260" t="s">
        <v>688</v>
      </c>
      <c r="AY1" s="260" t="s">
        <v>689</v>
      </c>
      <c r="BB1" s="260" t="s">
        <v>690</v>
      </c>
      <c r="EA1" s="256" t="s">
        <v>691</v>
      </c>
      <c r="EB1" s="256">
        <v>637.16999999999996</v>
      </c>
      <c r="EE1" s="256">
        <v>150.15799999999999</v>
      </c>
      <c r="EH1" s="256">
        <v>152.268</v>
      </c>
      <c r="EK1" s="256">
        <v>158.95599999999999</v>
      </c>
      <c r="EN1" s="256">
        <v>627.66499999999996</v>
      </c>
      <c r="EO1" s="261"/>
      <c r="EQ1" s="256">
        <v>410.59</v>
      </c>
      <c r="ET1" s="256">
        <v>416.27</v>
      </c>
      <c r="GA1" s="256">
        <v>597.02599999999995</v>
      </c>
      <c r="GB1" s="261"/>
      <c r="GD1" s="256">
        <v>842.99</v>
      </c>
      <c r="GE1" s="261"/>
    </row>
    <row r="2" spans="2:198" ht="15.75" thickBot="1">
      <c r="B2" s="262" t="s">
        <v>400</v>
      </c>
      <c r="C2" s="263">
        <f>SUBTOTAL(9,C5:C1002)</f>
        <v>1058.24</v>
      </c>
      <c r="E2" s="262" t="s">
        <v>400</v>
      </c>
      <c r="F2" s="263">
        <f>SUBTOTAL(9,F5:F1002)</f>
        <v>129.82000000000002</v>
      </c>
      <c r="H2" s="262" t="s">
        <v>400</v>
      </c>
      <c r="I2" s="263">
        <f>SUBTOTAL(9,I5:I1002)</f>
        <v>441.86</v>
      </c>
      <c r="K2" s="262" t="s">
        <v>400</v>
      </c>
      <c r="L2" s="263">
        <f>SUBTOTAL(9,L5:L1002)</f>
        <v>195.23000000000002</v>
      </c>
      <c r="N2" s="262" t="s">
        <v>400</v>
      </c>
      <c r="O2" s="263">
        <f>SUBTOTAL(9,O5:O1002)</f>
        <v>1319.7500000000002</v>
      </c>
      <c r="Q2" s="262" t="s">
        <v>400</v>
      </c>
      <c r="R2" s="263">
        <f>SUBTOTAL(9,R5:R1002)</f>
        <v>171.57000000000002</v>
      </c>
      <c r="T2" s="262" t="s">
        <v>400</v>
      </c>
      <c r="U2" s="263">
        <f>SUBTOTAL(9,U5:U1002)</f>
        <v>380.29999999999995</v>
      </c>
      <c r="W2" s="262" t="s">
        <v>400</v>
      </c>
      <c r="X2" s="263">
        <f>SUBTOTAL(9,X5:X1002)</f>
        <v>150.06999999999996</v>
      </c>
      <c r="Z2" s="262" t="s">
        <v>400</v>
      </c>
      <c r="AA2" s="263">
        <f>SUBTOTAL(9,AA5:AA1002)</f>
        <v>314.83999999999997</v>
      </c>
      <c r="AC2" s="262" t="s">
        <v>400</v>
      </c>
      <c r="AD2" s="263">
        <f>SUBTOTAL(9,AD5:AD1002)</f>
        <v>158.66999999999996</v>
      </c>
      <c r="AF2" s="262" t="s">
        <v>400</v>
      </c>
      <c r="AG2" s="263">
        <f>SUBTOTAL(9,AG5:AG1002)</f>
        <v>125.07999999999997</v>
      </c>
      <c r="AI2" s="262" t="s">
        <v>400</v>
      </c>
      <c r="AJ2" s="263">
        <f>SUBTOTAL(9,AJ5:AJ1002)</f>
        <v>918.42000000000007</v>
      </c>
      <c r="AL2" s="262" t="s">
        <v>400</v>
      </c>
      <c r="AM2" s="263">
        <f>SUBTOTAL(9,AM5:AM1002)</f>
        <v>1826.0799999999995</v>
      </c>
      <c r="AO2" s="262" t="s">
        <v>400</v>
      </c>
      <c r="AP2" s="263">
        <f>SUBTOTAL(9,AP5:AP1002)</f>
        <v>206.03</v>
      </c>
      <c r="AR2" s="262" t="s">
        <v>400</v>
      </c>
      <c r="AS2" s="263">
        <f>SUBTOTAL(9,AS5:AS1002)</f>
        <v>77.360000000000014</v>
      </c>
      <c r="AU2" s="262" t="s">
        <v>400</v>
      </c>
      <c r="AV2" s="263">
        <f>SUBTOTAL(9,AV5:AV1002)</f>
        <v>116.44</v>
      </c>
      <c r="AX2" s="262" t="s">
        <v>400</v>
      </c>
      <c r="AY2" s="263">
        <f>SUBTOTAL(9,AY5:AY1002)</f>
        <v>242.78</v>
      </c>
      <c r="BA2" s="262" t="s">
        <v>400</v>
      </c>
      <c r="BB2" s="263">
        <f>SUBTOTAL(9,BB5:BB1002)</f>
        <v>284.5200000000001</v>
      </c>
      <c r="BD2" s="262" t="s">
        <v>400</v>
      </c>
      <c r="BE2" s="263">
        <f>SUBTOTAL(9,BE5:BE1002)</f>
        <v>151.46999999999997</v>
      </c>
      <c r="BG2" s="262" t="s">
        <v>400</v>
      </c>
      <c r="BH2" s="263">
        <f>SUBTOTAL(9,BH5:BH1002)</f>
        <v>284.47000000000008</v>
      </c>
      <c r="BJ2" s="262" t="s">
        <v>400</v>
      </c>
      <c r="BK2" s="263">
        <f>SUBTOTAL(9,BK5:BK1002)</f>
        <v>352.58000000000004</v>
      </c>
      <c r="BM2" s="262" t="s">
        <v>400</v>
      </c>
      <c r="BN2" s="263">
        <f>SUBTOTAL(9,BN5:BN1002)</f>
        <v>386.66999999999985</v>
      </c>
      <c r="BP2" s="262" t="s">
        <v>400</v>
      </c>
      <c r="BQ2" s="263">
        <f>SUBTOTAL(9,BQ5:BQ1002)</f>
        <v>429.58000000000004</v>
      </c>
      <c r="BS2" s="262" t="s">
        <v>400</v>
      </c>
      <c r="BT2" s="263">
        <f>SUBTOTAL(9,BT5:BT1002)</f>
        <v>9.31</v>
      </c>
      <c r="BV2" s="262" t="s">
        <v>400</v>
      </c>
      <c r="BW2" s="263">
        <f>SUBTOTAL(9,BW5:BW1002)</f>
        <v>21.349999999999998</v>
      </c>
      <c r="BY2" s="262" t="s">
        <v>400</v>
      </c>
      <c r="BZ2" s="263">
        <f>SUBTOTAL(9,BZ5:BZ1002)</f>
        <v>81.20999999999998</v>
      </c>
      <c r="CB2" s="262" t="s">
        <v>400</v>
      </c>
      <c r="CC2" s="263">
        <f>SUBTOTAL(9,CC5:CC1002)</f>
        <v>188.25000000000003</v>
      </c>
      <c r="CE2" s="262" t="s">
        <v>400</v>
      </c>
      <c r="CF2" s="263">
        <f>SUBTOTAL(9,CF5:CF1002)</f>
        <v>39.279999999999994</v>
      </c>
      <c r="CH2" s="262" t="s">
        <v>400</v>
      </c>
      <c r="CI2" s="263">
        <f>SUBTOTAL(9,CI5:CI1002)</f>
        <v>58.820000000000007</v>
      </c>
      <c r="CK2" s="262" t="s">
        <v>400</v>
      </c>
      <c r="CL2" s="263">
        <f>SUBTOTAL(9,CL5:CL1002)</f>
        <v>36.320000000000007</v>
      </c>
      <c r="CN2" s="262" t="s">
        <v>400</v>
      </c>
      <c r="CO2" s="263">
        <f>SUBTOTAL(9,CO5:CO1002)</f>
        <v>232.72</v>
      </c>
      <c r="CQ2" s="262" t="s">
        <v>400</v>
      </c>
      <c r="CR2" s="263">
        <f>SUBTOTAL(9,CR5:CR1002)</f>
        <v>893.7</v>
      </c>
      <c r="CT2" s="262" t="s">
        <v>400</v>
      </c>
      <c r="CU2" s="263">
        <f>SUBTOTAL(9,CU5:CU1002)</f>
        <v>543.96999999999991</v>
      </c>
      <c r="CW2" s="262" t="s">
        <v>400</v>
      </c>
      <c r="CX2" s="263">
        <f>SUBTOTAL(9,CX5:CX1002)</f>
        <v>1261.1000000000006</v>
      </c>
      <c r="CZ2" s="262" t="s">
        <v>400</v>
      </c>
      <c r="DA2" s="263">
        <f>SUBTOTAL(9,DA5:DA1002)</f>
        <v>946.60000000000014</v>
      </c>
      <c r="DC2" s="262" t="s">
        <v>400</v>
      </c>
      <c r="DD2" s="263">
        <f>SUBTOTAL(9,DD5:DD1002)</f>
        <v>935.78999999999985</v>
      </c>
      <c r="DF2" s="262" t="s">
        <v>400</v>
      </c>
      <c r="DG2" s="263">
        <f>SUBTOTAL(9,DG5:DG1002)</f>
        <v>2792.2310000000011</v>
      </c>
      <c r="DI2" s="262" t="s">
        <v>400</v>
      </c>
      <c r="DJ2" s="263">
        <f>SUBTOTAL(9,DJ5:DJ1002)</f>
        <v>244.79999999999998</v>
      </c>
      <c r="DL2" s="262" t="s">
        <v>400</v>
      </c>
      <c r="DM2" s="263">
        <f>SUBTOTAL(9,DM5:DM1002)</f>
        <v>356.99999999999994</v>
      </c>
      <c r="DO2" s="262" t="s">
        <v>400</v>
      </c>
      <c r="DP2" s="263">
        <f>SUBTOTAL(9,DP5:DP1002)</f>
        <v>489.60000000000019</v>
      </c>
      <c r="DR2" s="262" t="s">
        <v>400</v>
      </c>
      <c r="DS2" s="263">
        <f>SUBTOTAL(9,DS5:DS1002)</f>
        <v>196.17999999999998</v>
      </c>
      <c r="DU2" s="262" t="s">
        <v>400</v>
      </c>
      <c r="DV2" s="263">
        <f>SUBTOTAL(9,DV5:DV1002)</f>
        <v>376.00999999999988</v>
      </c>
      <c r="DX2" s="262" t="s">
        <v>400</v>
      </c>
      <c r="DY2" s="263">
        <f>SUBTOTAL(9,DY5:DY1002)</f>
        <v>900.83000000000015</v>
      </c>
      <c r="EA2" s="262" t="s">
        <v>400</v>
      </c>
      <c r="EB2" s="263">
        <f>SUBTOTAL(9,EB5:EB1002)</f>
        <v>631.29999999999995</v>
      </c>
      <c r="ED2" s="262" t="s">
        <v>400</v>
      </c>
      <c r="EE2" s="263">
        <f>SUBTOTAL(9,EE5:EE1002)</f>
        <v>151.98999999999998</v>
      </c>
      <c r="EG2" s="262" t="s">
        <v>400</v>
      </c>
      <c r="EH2" s="263">
        <f>SUBTOTAL(9,EH5:EH1002)</f>
        <v>150.80000000000001</v>
      </c>
      <c r="EJ2" s="262" t="s">
        <v>400</v>
      </c>
      <c r="EK2" s="263">
        <f>SUBTOTAL(9,EK5:EK1002)</f>
        <v>156.08000000000001</v>
      </c>
      <c r="EM2" s="262" t="s">
        <v>400</v>
      </c>
      <c r="EN2" s="263">
        <f>SUBTOTAL(9,EN5:EN1002)</f>
        <v>643.23999999999978</v>
      </c>
      <c r="EP2" s="262" t="s">
        <v>400</v>
      </c>
      <c r="EQ2" s="263">
        <f>SUBTOTAL(9,EQ5:EQ1002)</f>
        <v>407.96</v>
      </c>
      <c r="ES2" s="262" t="s">
        <v>400</v>
      </c>
      <c r="ET2" s="263">
        <f>SUBTOTAL(9,ET5:ET1002)</f>
        <v>418.7</v>
      </c>
      <c r="EV2" s="262" t="s">
        <v>400</v>
      </c>
      <c r="EW2" s="263">
        <f>SUBTOTAL(9,EW5:EW1002)</f>
        <v>1193.5710000000006</v>
      </c>
      <c r="EY2" s="262" t="s">
        <v>400</v>
      </c>
      <c r="EZ2" s="263">
        <f>SUBTOTAL(9,EZ5:EZ1002)</f>
        <v>126.94999999999999</v>
      </c>
      <c r="FB2" s="262" t="s">
        <v>400</v>
      </c>
      <c r="FC2" s="263">
        <f>SUBTOTAL(9,FC5:FC1002)</f>
        <v>22.23</v>
      </c>
      <c r="FE2" s="262" t="s">
        <v>400</v>
      </c>
      <c r="FF2" s="263">
        <f>SUBTOTAL(9,FF5:FF1002)</f>
        <v>25.62</v>
      </c>
      <c r="FH2" s="262" t="s">
        <v>400</v>
      </c>
      <c r="FI2" s="263">
        <f>SUBTOTAL(9,FI5:FI1002)</f>
        <v>20.580000000000002</v>
      </c>
      <c r="FK2" s="262" t="s">
        <v>400</v>
      </c>
      <c r="FL2" s="263">
        <f>SUBTOTAL(9,FL5:FL1002)</f>
        <v>14.07</v>
      </c>
      <c r="FN2" s="262" t="s">
        <v>400</v>
      </c>
      <c r="FO2" s="263">
        <f>SUBTOTAL(9,FO5:FO1002)</f>
        <v>7.9600000000000009</v>
      </c>
      <c r="FQ2" s="262" t="s">
        <v>400</v>
      </c>
      <c r="FR2" s="263">
        <f>SUBTOTAL(9,FR5:FR1002)</f>
        <v>302.85000000000008</v>
      </c>
      <c r="FT2" s="262" t="s">
        <v>400</v>
      </c>
      <c r="FU2" s="263">
        <f>SUBTOTAL(9,FU5:FU1002)</f>
        <v>259.91000000000003</v>
      </c>
      <c r="FW2" s="262" t="s">
        <v>400</v>
      </c>
      <c r="FX2" s="263">
        <f>SUBTOTAL(9,FX5:FX1002)</f>
        <v>842.2299999999999</v>
      </c>
      <c r="FZ2" s="262" t="s">
        <v>400</v>
      </c>
      <c r="GA2" s="263">
        <f>SUBTOTAL(9,GA5:GA1002)</f>
        <v>592.88</v>
      </c>
      <c r="GC2" s="262" t="s">
        <v>400</v>
      </c>
      <c r="GD2" s="263">
        <f>SUBTOTAL(9,GD5:GD1002)</f>
        <v>842.21999999999991</v>
      </c>
      <c r="GF2" s="262" t="s">
        <v>400</v>
      </c>
      <c r="GG2" s="263">
        <f>SUBTOTAL(9,GG5:GG1002)</f>
        <v>0</v>
      </c>
      <c r="GI2" s="262" t="s">
        <v>400</v>
      </c>
      <c r="GJ2" s="263">
        <f>SUBTOTAL(9,GJ5:GJ1002)</f>
        <v>0</v>
      </c>
      <c r="GL2" s="262" t="s">
        <v>400</v>
      </c>
      <c r="GM2" s="263">
        <f>SUBTOTAL(9,GM5:GM1002)</f>
        <v>0</v>
      </c>
      <c r="GO2" s="262" t="s">
        <v>400</v>
      </c>
      <c r="GP2" s="263">
        <f>SUBTOTAL(9,GP5:GP1002)</f>
        <v>0</v>
      </c>
    </row>
    <row r="3" spans="2:198" ht="15.75" thickBot="1">
      <c r="B3" s="1990" t="s">
        <v>692</v>
      </c>
      <c r="C3" s="1989"/>
      <c r="E3" s="1990" t="s">
        <v>693</v>
      </c>
      <c r="F3" s="1989"/>
      <c r="H3" s="1990" t="s">
        <v>694</v>
      </c>
      <c r="I3" s="1989"/>
      <c r="K3" s="1990" t="s">
        <v>695</v>
      </c>
      <c r="L3" s="1989"/>
      <c r="N3" s="1990" t="s">
        <v>696</v>
      </c>
      <c r="O3" s="1989"/>
      <c r="Q3" s="1990" t="s">
        <v>694</v>
      </c>
      <c r="R3" s="1989"/>
      <c r="T3" s="1990" t="s">
        <v>697</v>
      </c>
      <c r="U3" s="1989"/>
      <c r="W3" s="1990" t="s">
        <v>698</v>
      </c>
      <c r="X3" s="1989"/>
      <c r="Z3" s="1990" t="s">
        <v>699</v>
      </c>
      <c r="AA3" s="1989"/>
      <c r="AC3" s="1990" t="s">
        <v>700</v>
      </c>
      <c r="AD3" s="1989"/>
      <c r="AF3" s="1990" t="s">
        <v>701</v>
      </c>
      <c r="AG3" s="1989"/>
      <c r="AI3" s="1990" t="s">
        <v>702</v>
      </c>
      <c r="AJ3" s="1989"/>
      <c r="AL3" s="1990" t="s">
        <v>703</v>
      </c>
      <c r="AM3" s="1989"/>
      <c r="AO3" s="1990" t="s">
        <v>704</v>
      </c>
      <c r="AP3" s="1989"/>
      <c r="AR3" s="1990" t="s">
        <v>705</v>
      </c>
      <c r="AS3" s="1989"/>
      <c r="AU3" s="1990" t="s">
        <v>706</v>
      </c>
      <c r="AV3" s="1989"/>
      <c r="AX3" s="1990" t="s">
        <v>707</v>
      </c>
      <c r="AY3" s="1989"/>
      <c r="BA3" s="1990" t="s">
        <v>694</v>
      </c>
      <c r="BB3" s="1989"/>
      <c r="BD3" s="1990" t="s">
        <v>708</v>
      </c>
      <c r="BE3" s="1989"/>
      <c r="BG3" s="1990" t="s">
        <v>708</v>
      </c>
      <c r="BH3" s="1989"/>
      <c r="BJ3" s="1990" t="s">
        <v>708</v>
      </c>
      <c r="BK3" s="1989"/>
      <c r="BM3" s="1990" t="s">
        <v>709</v>
      </c>
      <c r="BN3" s="1989"/>
      <c r="BP3" s="1990" t="s">
        <v>710</v>
      </c>
      <c r="BQ3" s="1989"/>
      <c r="BS3" s="1990" t="s">
        <v>711</v>
      </c>
      <c r="BT3" s="1989"/>
      <c r="BV3" s="1990" t="s">
        <v>712</v>
      </c>
      <c r="BW3" s="1989"/>
      <c r="BY3" s="1990" t="s">
        <v>713</v>
      </c>
      <c r="BZ3" s="1989"/>
      <c r="CB3" s="1990" t="s">
        <v>714</v>
      </c>
      <c r="CC3" s="1989"/>
      <c r="CE3" s="1990" t="s">
        <v>715</v>
      </c>
      <c r="CF3" s="1989"/>
      <c r="CH3" s="1990" t="s">
        <v>716</v>
      </c>
      <c r="CI3" s="1989"/>
      <c r="CK3" s="1990" t="s">
        <v>717</v>
      </c>
      <c r="CL3" s="1989"/>
      <c r="CN3" s="1990" t="s">
        <v>718</v>
      </c>
      <c r="CO3" s="1989"/>
      <c r="CQ3" s="1990" t="s">
        <v>719</v>
      </c>
      <c r="CR3" s="1989"/>
      <c r="CT3" s="1990" t="s">
        <v>708</v>
      </c>
      <c r="CU3" s="1989"/>
      <c r="CW3" s="1990" t="s">
        <v>720</v>
      </c>
      <c r="CX3" s="1989"/>
      <c r="CZ3" s="1990" t="s">
        <v>720</v>
      </c>
      <c r="DA3" s="1989"/>
      <c r="DC3" s="1990" t="s">
        <v>721</v>
      </c>
      <c r="DD3" s="1989"/>
      <c r="DF3" s="1988" t="s">
        <v>722</v>
      </c>
      <c r="DG3" s="1989"/>
      <c r="DI3" s="1988" t="s">
        <v>723</v>
      </c>
      <c r="DJ3" s="1989"/>
      <c r="DL3" s="1988" t="s">
        <v>724</v>
      </c>
      <c r="DM3" s="1989"/>
      <c r="DO3" s="1988" t="s">
        <v>692</v>
      </c>
      <c r="DP3" s="1989"/>
      <c r="DR3" s="1988" t="s">
        <v>708</v>
      </c>
      <c r="DS3" s="1989"/>
      <c r="DU3" s="1988" t="s">
        <v>708</v>
      </c>
      <c r="DV3" s="1989"/>
      <c r="DX3" s="1988" t="s">
        <v>708</v>
      </c>
      <c r="DY3" s="1989"/>
      <c r="EA3" s="1988" t="s">
        <v>725</v>
      </c>
      <c r="EB3" s="1989"/>
      <c r="ED3" s="1988" t="s">
        <v>726</v>
      </c>
      <c r="EE3" s="1989"/>
      <c r="EG3" s="1988" t="s">
        <v>727</v>
      </c>
      <c r="EH3" s="1989"/>
      <c r="EJ3" s="1988" t="s">
        <v>728</v>
      </c>
      <c r="EK3" s="1989"/>
      <c r="EM3" s="1988" t="s">
        <v>729</v>
      </c>
      <c r="EN3" s="1989"/>
      <c r="EP3" s="1988" t="s">
        <v>730</v>
      </c>
      <c r="EQ3" s="1989"/>
      <c r="ES3" s="1988" t="s">
        <v>731</v>
      </c>
      <c r="ET3" s="1989"/>
      <c r="EV3" s="1988" t="s">
        <v>720</v>
      </c>
      <c r="EW3" s="1989"/>
      <c r="EY3" s="1988" t="s">
        <v>732</v>
      </c>
      <c r="EZ3" s="1989"/>
      <c r="FB3" s="1988" t="s">
        <v>733</v>
      </c>
      <c r="FC3" s="1989"/>
      <c r="FE3" s="1988" t="s">
        <v>734</v>
      </c>
      <c r="FF3" s="1989"/>
      <c r="FH3" s="1988" t="s">
        <v>735</v>
      </c>
      <c r="FI3" s="1989"/>
      <c r="FK3" s="1988" t="s">
        <v>736</v>
      </c>
      <c r="FL3" s="1989"/>
      <c r="FN3" s="1988" t="s">
        <v>737</v>
      </c>
      <c r="FO3" s="1989"/>
      <c r="FQ3" s="1988" t="s">
        <v>1540</v>
      </c>
      <c r="FR3" s="1989"/>
      <c r="FT3" s="1988" t="s">
        <v>708</v>
      </c>
      <c r="FU3" s="1989"/>
      <c r="FW3" s="1988" t="s">
        <v>1540</v>
      </c>
      <c r="FX3" s="1989"/>
      <c r="FZ3" s="1988" t="s">
        <v>1557</v>
      </c>
      <c r="GA3" s="1989"/>
      <c r="GC3" s="1988" t="s">
        <v>1540</v>
      </c>
      <c r="GD3" s="1989"/>
      <c r="GF3" s="1988" t="s">
        <v>708</v>
      </c>
      <c r="GG3" s="1989"/>
      <c r="GI3" s="1988" t="s">
        <v>708</v>
      </c>
      <c r="GJ3" s="1989"/>
      <c r="GL3" s="1988" t="s">
        <v>708</v>
      </c>
      <c r="GM3" s="1989"/>
      <c r="GO3" s="1988" t="s">
        <v>708</v>
      </c>
      <c r="GP3" s="1989"/>
    </row>
    <row r="4" spans="2:198" ht="15.75" customHeight="1" thickBot="1">
      <c r="B4" s="262" t="s">
        <v>738</v>
      </c>
      <c r="C4" s="264" t="s">
        <v>739</v>
      </c>
      <c r="E4" s="262" t="s">
        <v>738</v>
      </c>
      <c r="F4" s="264" t="s">
        <v>739</v>
      </c>
      <c r="H4" s="262" t="s">
        <v>738</v>
      </c>
      <c r="I4" s="264" t="s">
        <v>739</v>
      </c>
      <c r="K4" s="262" t="s">
        <v>738</v>
      </c>
      <c r="L4" s="264" t="s">
        <v>739</v>
      </c>
      <c r="N4" s="262" t="s">
        <v>738</v>
      </c>
      <c r="O4" s="264" t="s">
        <v>739</v>
      </c>
      <c r="Q4" s="262" t="s">
        <v>738</v>
      </c>
      <c r="R4" s="264" t="s">
        <v>739</v>
      </c>
      <c r="T4" s="262" t="s">
        <v>738</v>
      </c>
      <c r="U4" s="264" t="s">
        <v>739</v>
      </c>
      <c r="W4" s="262" t="s">
        <v>738</v>
      </c>
      <c r="X4" s="264" t="s">
        <v>739</v>
      </c>
      <c r="Z4" s="262" t="s">
        <v>738</v>
      </c>
      <c r="AA4" s="264" t="s">
        <v>739</v>
      </c>
      <c r="AC4" s="262" t="s">
        <v>738</v>
      </c>
      <c r="AD4" s="264" t="s">
        <v>739</v>
      </c>
      <c r="AF4" s="262" t="s">
        <v>738</v>
      </c>
      <c r="AG4" s="264" t="s">
        <v>739</v>
      </c>
      <c r="AI4" s="262" t="s">
        <v>738</v>
      </c>
      <c r="AJ4" s="264" t="s">
        <v>739</v>
      </c>
      <c r="AL4" s="262" t="s">
        <v>738</v>
      </c>
      <c r="AM4" s="265" t="s">
        <v>739</v>
      </c>
      <c r="AO4" s="262" t="s">
        <v>738</v>
      </c>
      <c r="AP4" s="264" t="s">
        <v>739</v>
      </c>
      <c r="AR4" s="262" t="s">
        <v>738</v>
      </c>
      <c r="AS4" s="264" t="s">
        <v>739</v>
      </c>
      <c r="AU4" s="262" t="s">
        <v>738</v>
      </c>
      <c r="AV4" s="264" t="s">
        <v>739</v>
      </c>
      <c r="AX4" s="262" t="s">
        <v>738</v>
      </c>
      <c r="AY4" s="264" t="s">
        <v>739</v>
      </c>
      <c r="BA4" s="262" t="s">
        <v>738</v>
      </c>
      <c r="BB4" s="264" t="s">
        <v>739</v>
      </c>
      <c r="BD4" s="262" t="s">
        <v>738</v>
      </c>
      <c r="BE4" s="264" t="s">
        <v>739</v>
      </c>
      <c r="BG4" s="262" t="s">
        <v>738</v>
      </c>
      <c r="BH4" s="264" t="s">
        <v>739</v>
      </c>
      <c r="BJ4" s="262" t="s">
        <v>738</v>
      </c>
      <c r="BK4" s="264" t="s">
        <v>739</v>
      </c>
      <c r="BM4" s="262" t="s">
        <v>738</v>
      </c>
      <c r="BN4" s="264" t="s">
        <v>739</v>
      </c>
      <c r="BP4" s="262" t="s">
        <v>738</v>
      </c>
      <c r="BQ4" s="264" t="s">
        <v>739</v>
      </c>
      <c r="BS4" s="262" t="s">
        <v>738</v>
      </c>
      <c r="BT4" s="264" t="s">
        <v>739</v>
      </c>
      <c r="BV4" s="262" t="s">
        <v>738</v>
      </c>
      <c r="BW4" s="264" t="s">
        <v>739</v>
      </c>
      <c r="BY4" s="262" t="s">
        <v>738</v>
      </c>
      <c r="BZ4" s="264" t="s">
        <v>739</v>
      </c>
      <c r="CA4"/>
      <c r="CB4" s="262" t="s">
        <v>738</v>
      </c>
      <c r="CC4" s="264" t="s">
        <v>739</v>
      </c>
      <c r="CD4"/>
      <c r="CE4" s="262" t="s">
        <v>738</v>
      </c>
      <c r="CF4" s="264" t="s">
        <v>739</v>
      </c>
      <c r="CH4" s="262" t="s">
        <v>738</v>
      </c>
      <c r="CI4" s="264" t="s">
        <v>739</v>
      </c>
      <c r="CK4" s="262" t="s">
        <v>738</v>
      </c>
      <c r="CL4" s="264" t="s">
        <v>739</v>
      </c>
      <c r="CN4" s="262" t="s">
        <v>738</v>
      </c>
      <c r="CO4" s="264" t="s">
        <v>739</v>
      </c>
      <c r="CQ4" s="262" t="s">
        <v>738</v>
      </c>
      <c r="CR4" s="264" t="s">
        <v>739</v>
      </c>
      <c r="CT4" s="262" t="s">
        <v>738</v>
      </c>
      <c r="CU4" s="264" t="s">
        <v>739</v>
      </c>
      <c r="CW4" s="262" t="s">
        <v>738</v>
      </c>
      <c r="CX4" s="264" t="s">
        <v>739</v>
      </c>
      <c r="CZ4" s="262" t="s">
        <v>738</v>
      </c>
      <c r="DA4" s="264" t="s">
        <v>739</v>
      </c>
      <c r="DC4" s="262" t="s">
        <v>738</v>
      </c>
      <c r="DD4" s="264" t="s">
        <v>739</v>
      </c>
      <c r="DF4" s="262" t="s">
        <v>738</v>
      </c>
      <c r="DG4" s="264" t="s">
        <v>739</v>
      </c>
      <c r="DI4" s="262" t="s">
        <v>738</v>
      </c>
      <c r="DJ4" s="264" t="s">
        <v>739</v>
      </c>
      <c r="DL4" s="262" t="s">
        <v>738</v>
      </c>
      <c r="DM4" s="264" t="s">
        <v>739</v>
      </c>
      <c r="DO4" s="262" t="s">
        <v>738</v>
      </c>
      <c r="DP4" s="264" t="s">
        <v>739</v>
      </c>
      <c r="DR4" s="262" t="s">
        <v>738</v>
      </c>
      <c r="DS4" s="264" t="s">
        <v>739</v>
      </c>
      <c r="DU4" s="262" t="s">
        <v>738</v>
      </c>
      <c r="DV4" s="264" t="s">
        <v>739</v>
      </c>
      <c r="DX4" s="262" t="s">
        <v>738</v>
      </c>
      <c r="DY4" s="264" t="s">
        <v>739</v>
      </c>
      <c r="EA4" s="262" t="s">
        <v>738</v>
      </c>
      <c r="EB4" s="264" t="s">
        <v>739</v>
      </c>
      <c r="ED4" s="262" t="s">
        <v>738</v>
      </c>
      <c r="EE4" s="264" t="s">
        <v>739</v>
      </c>
      <c r="EG4" s="262" t="s">
        <v>738</v>
      </c>
      <c r="EH4" s="264" t="s">
        <v>739</v>
      </c>
      <c r="EJ4" s="262" t="s">
        <v>738</v>
      </c>
      <c r="EK4" s="264" t="s">
        <v>739</v>
      </c>
      <c r="EM4" s="262" t="s">
        <v>738</v>
      </c>
      <c r="EN4" s="264" t="s">
        <v>739</v>
      </c>
      <c r="EP4" s="262" t="s">
        <v>738</v>
      </c>
      <c r="EQ4" s="264" t="s">
        <v>739</v>
      </c>
      <c r="ES4" s="262" t="s">
        <v>738</v>
      </c>
      <c r="ET4" s="264" t="s">
        <v>739</v>
      </c>
      <c r="EV4" s="262" t="s">
        <v>738</v>
      </c>
      <c r="EW4" s="264" t="s">
        <v>739</v>
      </c>
      <c r="EY4" s="262" t="s">
        <v>738</v>
      </c>
      <c r="EZ4" s="264" t="s">
        <v>739</v>
      </c>
      <c r="FB4" s="262" t="s">
        <v>738</v>
      </c>
      <c r="FC4" s="264" t="s">
        <v>739</v>
      </c>
      <c r="FE4" s="262" t="s">
        <v>738</v>
      </c>
      <c r="FF4" s="264" t="s">
        <v>739</v>
      </c>
      <c r="FH4" s="262" t="s">
        <v>738</v>
      </c>
      <c r="FI4" s="264" t="s">
        <v>739</v>
      </c>
      <c r="FK4" s="262" t="s">
        <v>738</v>
      </c>
      <c r="FL4" s="264" t="s">
        <v>739</v>
      </c>
      <c r="FN4" s="262" t="s">
        <v>738</v>
      </c>
      <c r="FO4" s="264" t="s">
        <v>739</v>
      </c>
      <c r="FQ4" s="262" t="s">
        <v>738</v>
      </c>
      <c r="FR4" s="264" t="s">
        <v>739</v>
      </c>
      <c r="FT4" s="262" t="s">
        <v>738</v>
      </c>
      <c r="FU4" s="264" t="s">
        <v>739</v>
      </c>
      <c r="FW4" s="262" t="s">
        <v>738</v>
      </c>
      <c r="FX4" s="264" t="s">
        <v>739</v>
      </c>
      <c r="FZ4" s="262" t="s">
        <v>738</v>
      </c>
      <c r="GA4" s="264" t="s">
        <v>739</v>
      </c>
      <c r="GC4" s="262" t="s">
        <v>738</v>
      </c>
      <c r="GD4" s="264" t="s">
        <v>739</v>
      </c>
      <c r="GF4" s="262" t="s">
        <v>738</v>
      </c>
      <c r="GG4" s="264" t="s">
        <v>739</v>
      </c>
      <c r="GI4" s="262" t="s">
        <v>738</v>
      </c>
      <c r="GJ4" s="264" t="s">
        <v>739</v>
      </c>
      <c r="GL4" s="262" t="s">
        <v>738</v>
      </c>
      <c r="GM4" s="264" t="s">
        <v>739</v>
      </c>
      <c r="GO4" s="262" t="s">
        <v>738</v>
      </c>
      <c r="GP4" s="264" t="s">
        <v>739</v>
      </c>
    </row>
    <row r="5" spans="2:198">
      <c r="B5" s="266">
        <v>4</v>
      </c>
      <c r="C5" s="266">
        <v>7.17</v>
      </c>
      <c r="E5" s="266">
        <v>2</v>
      </c>
      <c r="F5" s="266">
        <v>6.57</v>
      </c>
      <c r="H5" s="266"/>
      <c r="I5" s="266">
        <v>7.15</v>
      </c>
      <c r="K5" s="266"/>
      <c r="L5" s="266">
        <v>6.78</v>
      </c>
      <c r="N5" s="266"/>
      <c r="O5" s="266">
        <v>6.54</v>
      </c>
      <c r="Q5" s="266"/>
      <c r="R5" s="266">
        <v>6.84</v>
      </c>
      <c r="T5" s="266"/>
      <c r="U5" s="266">
        <v>6.7</v>
      </c>
      <c r="W5" s="266"/>
      <c r="X5" s="266">
        <v>8.42</v>
      </c>
      <c r="Z5" s="266"/>
      <c r="AA5" s="266">
        <v>8.4499999999999993</v>
      </c>
      <c r="AC5" s="266"/>
      <c r="AD5" s="266">
        <v>7.58</v>
      </c>
      <c r="AF5" s="266"/>
      <c r="AG5" s="266">
        <v>6.96</v>
      </c>
      <c r="AI5" s="266"/>
      <c r="AJ5" s="266">
        <v>6.35</v>
      </c>
      <c r="AL5" s="267"/>
      <c r="AM5" s="268">
        <v>7.08</v>
      </c>
      <c r="AO5" s="266"/>
      <c r="AP5" s="266">
        <v>8.51</v>
      </c>
      <c r="AR5" s="266"/>
      <c r="AS5" s="266">
        <v>8.6</v>
      </c>
      <c r="AU5" s="266"/>
      <c r="AV5" s="266">
        <v>8.4600000000000009</v>
      </c>
      <c r="AX5" s="266"/>
      <c r="AY5" s="266">
        <v>8.4600000000000009</v>
      </c>
      <c r="BA5" s="266"/>
      <c r="BB5" s="266">
        <v>6.86</v>
      </c>
      <c r="BD5" s="266"/>
      <c r="BE5" s="266">
        <v>8.3699999999999992</v>
      </c>
      <c r="BG5" s="266"/>
      <c r="BH5" s="266">
        <v>6.86</v>
      </c>
      <c r="BJ5" s="266"/>
      <c r="BK5" s="266">
        <v>6.83</v>
      </c>
      <c r="BM5" s="266">
        <v>2</v>
      </c>
      <c r="BN5" s="266">
        <v>6.91</v>
      </c>
      <c r="BP5" s="266">
        <v>2</v>
      </c>
      <c r="BQ5" s="266">
        <v>2.92</v>
      </c>
      <c r="BS5" s="266"/>
      <c r="BT5" s="266">
        <v>4.62</v>
      </c>
      <c r="BV5" s="266"/>
      <c r="BW5" s="266">
        <v>3.53</v>
      </c>
      <c r="BY5" s="266">
        <v>2</v>
      </c>
      <c r="BZ5" s="266">
        <v>2.92</v>
      </c>
      <c r="CA5"/>
      <c r="CB5" s="266">
        <v>2</v>
      </c>
      <c r="CC5" s="266">
        <v>2.85</v>
      </c>
      <c r="CD5"/>
      <c r="CE5" s="266"/>
      <c r="CF5" s="266">
        <v>6.59</v>
      </c>
      <c r="CH5" s="266"/>
      <c r="CI5" s="266">
        <v>6.7</v>
      </c>
      <c r="CK5" s="266"/>
      <c r="CL5" s="266">
        <v>2.57</v>
      </c>
      <c r="CN5" s="266">
        <v>2</v>
      </c>
      <c r="CO5" s="266">
        <v>6.61</v>
      </c>
      <c r="CQ5" s="266">
        <v>2</v>
      </c>
      <c r="CR5" s="266">
        <v>7.04</v>
      </c>
      <c r="CT5" s="266"/>
      <c r="CU5" s="266">
        <v>6.72</v>
      </c>
      <c r="CW5" s="266"/>
      <c r="CX5" s="266">
        <v>6.93</v>
      </c>
      <c r="CZ5" s="266"/>
      <c r="DA5" s="266">
        <v>6.94</v>
      </c>
      <c r="DC5" s="266"/>
      <c r="DD5" s="266">
        <v>7.14</v>
      </c>
      <c r="DF5" s="266">
        <v>2</v>
      </c>
      <c r="DG5" s="266">
        <v>6.41</v>
      </c>
      <c r="DI5" s="266">
        <v>2</v>
      </c>
      <c r="DJ5" s="266">
        <v>6.85</v>
      </c>
      <c r="DL5" s="266">
        <v>2</v>
      </c>
      <c r="DM5" s="266">
        <v>6.15</v>
      </c>
      <c r="DO5" s="266">
        <v>2</v>
      </c>
      <c r="DP5" s="266">
        <v>6.7</v>
      </c>
      <c r="DR5" s="266"/>
      <c r="DS5" s="266">
        <v>7.83</v>
      </c>
      <c r="DU5" s="266"/>
      <c r="DV5" s="266">
        <v>6.33</v>
      </c>
      <c r="DX5" s="266"/>
      <c r="DY5">
        <v>6.76</v>
      </c>
      <c r="EA5" s="266">
        <v>2</v>
      </c>
      <c r="EB5" s="266">
        <v>7.3</v>
      </c>
      <c r="ED5" s="266">
        <v>3</v>
      </c>
      <c r="EE5" s="266">
        <v>7.03</v>
      </c>
      <c r="EG5" s="266">
        <v>2</v>
      </c>
      <c r="EH5" s="266">
        <v>6.78</v>
      </c>
      <c r="EJ5" s="266">
        <v>2</v>
      </c>
      <c r="EK5" s="266">
        <v>6.67</v>
      </c>
      <c r="EM5" s="266">
        <v>1</v>
      </c>
      <c r="EN5" s="266">
        <v>6.58</v>
      </c>
      <c r="EP5" s="266">
        <v>2</v>
      </c>
      <c r="EQ5" s="266">
        <v>6.7</v>
      </c>
      <c r="ES5" s="266">
        <v>2</v>
      </c>
      <c r="ET5" s="266">
        <v>6.57</v>
      </c>
      <c r="EV5" s="266">
        <v>7</v>
      </c>
      <c r="EW5" s="266">
        <v>6.29</v>
      </c>
      <c r="EY5" s="266"/>
      <c r="EZ5" s="266">
        <v>8.15</v>
      </c>
      <c r="FB5" s="266"/>
      <c r="FC5" s="266">
        <v>4.45</v>
      </c>
      <c r="FE5" s="266"/>
      <c r="FF5" s="266">
        <v>4.24</v>
      </c>
      <c r="FH5" s="266"/>
      <c r="FI5" s="266">
        <v>4.09</v>
      </c>
      <c r="FK5" s="266"/>
      <c r="FL5" s="266">
        <v>4.68</v>
      </c>
      <c r="FN5" s="266"/>
      <c r="FO5" s="266">
        <v>3.97</v>
      </c>
      <c r="FQ5" s="266"/>
      <c r="FR5" s="266">
        <v>6.2</v>
      </c>
      <c r="FT5" s="266"/>
      <c r="FU5" s="266">
        <v>6.25</v>
      </c>
      <c r="FW5" s="266"/>
      <c r="FX5" s="266">
        <v>6.2</v>
      </c>
      <c r="FZ5" s="266">
        <v>2</v>
      </c>
      <c r="GA5" s="266">
        <v>6.18</v>
      </c>
      <c r="GC5" s="266">
        <v>2</v>
      </c>
      <c r="GD5" s="266">
        <v>6.2</v>
      </c>
      <c r="GF5" s="266"/>
      <c r="GG5" s="266"/>
      <c r="GI5" s="266"/>
      <c r="GJ5" s="266"/>
      <c r="GL5" s="266"/>
      <c r="GM5" s="266"/>
      <c r="GO5" s="266"/>
      <c r="GP5" s="266"/>
    </row>
    <row r="6" spans="2:198">
      <c r="B6" s="266">
        <v>5</v>
      </c>
      <c r="C6" s="266">
        <v>6.77</v>
      </c>
      <c r="E6" s="266">
        <v>5</v>
      </c>
      <c r="F6" s="266">
        <v>6.53</v>
      </c>
      <c r="H6" s="266"/>
      <c r="I6" s="266">
        <v>6.79</v>
      </c>
      <c r="K6" s="266"/>
      <c r="L6" s="266">
        <v>7.15</v>
      </c>
      <c r="N6" s="266"/>
      <c r="O6" s="266">
        <v>6.48</v>
      </c>
      <c r="Q6" s="266"/>
      <c r="R6" s="266">
        <v>6.94</v>
      </c>
      <c r="T6" s="266"/>
      <c r="U6" s="266">
        <v>6.42</v>
      </c>
      <c r="W6" s="266"/>
      <c r="X6" s="266">
        <v>8.26</v>
      </c>
      <c r="Z6" s="266"/>
      <c r="AA6" s="266">
        <v>8.23</v>
      </c>
      <c r="AC6" s="266"/>
      <c r="AD6" s="266">
        <v>7.38</v>
      </c>
      <c r="AF6" s="266"/>
      <c r="AG6" s="266">
        <v>6.8</v>
      </c>
      <c r="AI6" s="266"/>
      <c r="AJ6" s="266">
        <v>5.98</v>
      </c>
      <c r="AL6" s="267"/>
      <c r="AM6" s="268">
        <v>6.49</v>
      </c>
      <c r="AO6" s="266"/>
      <c r="AP6" s="266">
        <v>8.52</v>
      </c>
      <c r="AR6" s="266"/>
      <c r="AS6" s="266">
        <v>8.75</v>
      </c>
      <c r="AU6" s="266"/>
      <c r="AV6" s="266">
        <v>8.32</v>
      </c>
      <c r="AX6" s="266"/>
      <c r="AY6" s="266">
        <v>8.4499999999999993</v>
      </c>
      <c r="BA6" s="266"/>
      <c r="BB6" s="266">
        <v>6.51</v>
      </c>
      <c r="BD6" s="266"/>
      <c r="BE6" s="266">
        <v>8.42</v>
      </c>
      <c r="BG6" s="266"/>
      <c r="BH6" s="266">
        <v>6.51</v>
      </c>
      <c r="BJ6" s="266"/>
      <c r="BK6" s="266">
        <v>6.87</v>
      </c>
      <c r="BM6" s="266">
        <v>5</v>
      </c>
      <c r="BN6" s="266">
        <v>6.92</v>
      </c>
      <c r="BP6" s="266">
        <v>3</v>
      </c>
      <c r="BQ6" s="266">
        <v>2.93</v>
      </c>
      <c r="BS6" s="266"/>
      <c r="BT6" s="266">
        <v>4.6900000000000004</v>
      </c>
      <c r="BV6" s="266"/>
      <c r="BW6" s="266">
        <v>3.57</v>
      </c>
      <c r="BY6" s="266">
        <v>3</v>
      </c>
      <c r="BZ6" s="266">
        <v>2.89</v>
      </c>
      <c r="CA6"/>
      <c r="CB6" s="266">
        <v>3</v>
      </c>
      <c r="CC6" s="266">
        <v>2.84</v>
      </c>
      <c r="CD6"/>
      <c r="CE6" s="266"/>
      <c r="CF6" s="266">
        <v>6.93</v>
      </c>
      <c r="CH6" s="266"/>
      <c r="CI6" s="266">
        <v>6.73</v>
      </c>
      <c r="CK6" s="266"/>
      <c r="CL6" s="266">
        <v>2.68</v>
      </c>
      <c r="CN6" s="266">
        <v>4</v>
      </c>
      <c r="CO6" s="266">
        <v>6.34</v>
      </c>
      <c r="CQ6" s="266">
        <v>3</v>
      </c>
      <c r="CR6" s="266">
        <v>7.05</v>
      </c>
      <c r="CT6" s="266"/>
      <c r="CU6" s="266">
        <v>6.75</v>
      </c>
      <c r="CW6" s="266"/>
      <c r="CX6" s="266">
        <v>6.66</v>
      </c>
      <c r="CZ6" s="266"/>
      <c r="DA6" s="266">
        <v>6.38</v>
      </c>
      <c r="DC6" s="266"/>
      <c r="DD6" s="266">
        <v>6.83</v>
      </c>
      <c r="DF6" s="266">
        <v>4</v>
      </c>
      <c r="DG6" s="266">
        <v>6.64</v>
      </c>
      <c r="DI6" s="266">
        <v>3</v>
      </c>
      <c r="DJ6" s="266">
        <v>6.9</v>
      </c>
      <c r="DL6" s="266">
        <v>3</v>
      </c>
      <c r="DM6" s="266">
        <v>6.4</v>
      </c>
      <c r="DO6" s="266">
        <v>4</v>
      </c>
      <c r="DP6" s="266">
        <v>6.45</v>
      </c>
      <c r="DR6" s="266"/>
      <c r="DS6" s="266">
        <v>7.66</v>
      </c>
      <c r="DU6" s="266"/>
      <c r="DV6" s="266">
        <v>6.63</v>
      </c>
      <c r="DX6" s="266"/>
      <c r="DY6">
        <v>6.71</v>
      </c>
      <c r="EA6" s="266">
        <v>3</v>
      </c>
      <c r="EB6" s="266">
        <v>7.23</v>
      </c>
      <c r="ED6" s="266">
        <v>5</v>
      </c>
      <c r="EE6" s="266">
        <v>7.02</v>
      </c>
      <c r="EG6" s="266">
        <v>3</v>
      </c>
      <c r="EH6" s="266">
        <v>6.51</v>
      </c>
      <c r="EJ6" s="266">
        <v>4</v>
      </c>
      <c r="EK6" s="266">
        <v>7.08</v>
      </c>
      <c r="EM6" s="266">
        <v>3</v>
      </c>
      <c r="EN6" s="266">
        <v>6.31</v>
      </c>
      <c r="EP6" s="266">
        <v>4</v>
      </c>
      <c r="EQ6" s="266">
        <v>6.7</v>
      </c>
      <c r="ES6" s="266">
        <v>3</v>
      </c>
      <c r="ET6" s="266">
        <v>6.81</v>
      </c>
      <c r="EV6" s="266">
        <v>11</v>
      </c>
      <c r="EW6" s="266">
        <v>6.96</v>
      </c>
      <c r="EY6" s="266"/>
      <c r="EZ6" s="266">
        <v>7.4</v>
      </c>
      <c r="FB6" s="266"/>
      <c r="FC6" s="266">
        <v>4.4400000000000004</v>
      </c>
      <c r="FE6" s="266"/>
      <c r="FF6" s="266">
        <v>4.2699999999999996</v>
      </c>
      <c r="FH6" s="266"/>
      <c r="FI6" s="266">
        <v>4.0599999999999996</v>
      </c>
      <c r="FK6" s="266"/>
      <c r="FL6" s="266">
        <v>4.67</v>
      </c>
      <c r="FN6" s="266"/>
      <c r="FO6" s="266">
        <v>3.99</v>
      </c>
      <c r="FQ6" s="266"/>
      <c r="FR6" s="266">
        <v>6.8</v>
      </c>
      <c r="FT6" s="266"/>
      <c r="FU6" s="266">
        <v>6.87</v>
      </c>
      <c r="FW6" s="266"/>
      <c r="FX6" s="266">
        <v>6.8</v>
      </c>
      <c r="FZ6" s="266">
        <v>3</v>
      </c>
      <c r="GA6" s="266">
        <v>6.77</v>
      </c>
      <c r="GC6" s="266">
        <v>3</v>
      </c>
      <c r="GD6" s="266">
        <v>6.8</v>
      </c>
      <c r="GF6" s="266"/>
      <c r="GG6" s="266"/>
      <c r="GI6" s="266"/>
      <c r="GJ6" s="266"/>
      <c r="GL6" s="266"/>
      <c r="GM6" s="266"/>
      <c r="GO6" s="266"/>
      <c r="GP6" s="266"/>
    </row>
    <row r="7" spans="2:198">
      <c r="B7" s="266">
        <v>6</v>
      </c>
      <c r="C7" s="266">
        <v>7.1</v>
      </c>
      <c r="E7" s="266">
        <v>6</v>
      </c>
      <c r="F7" s="266">
        <v>6.29</v>
      </c>
      <c r="H7" s="266"/>
      <c r="I7" s="266">
        <v>6.84</v>
      </c>
      <c r="K7" s="266"/>
      <c r="L7" s="266">
        <v>7.09</v>
      </c>
      <c r="N7" s="266"/>
      <c r="O7" s="266">
        <v>6.7</v>
      </c>
      <c r="Q7" s="266"/>
      <c r="R7" s="266">
        <v>7.12</v>
      </c>
      <c r="T7" s="266"/>
      <c r="U7" s="266">
        <v>7.02</v>
      </c>
      <c r="W7" s="266"/>
      <c r="X7" s="266">
        <v>8.4499999999999993</v>
      </c>
      <c r="Z7" s="266"/>
      <c r="AA7" s="266">
        <v>8.2100000000000009</v>
      </c>
      <c r="AC7" s="266"/>
      <c r="AD7" s="266">
        <v>7.76</v>
      </c>
      <c r="AF7" s="266"/>
      <c r="AG7" s="266">
        <v>6.78</v>
      </c>
      <c r="AI7" s="266"/>
      <c r="AJ7" s="266">
        <v>6.67</v>
      </c>
      <c r="AL7" s="267"/>
      <c r="AM7" s="268">
        <v>6.77</v>
      </c>
      <c r="AO7" s="266"/>
      <c r="AP7" s="266">
        <v>8.5</v>
      </c>
      <c r="AR7" s="266"/>
      <c r="AS7" s="266">
        <v>8.5</v>
      </c>
      <c r="AU7" s="266"/>
      <c r="AV7" s="266">
        <v>8.44</v>
      </c>
      <c r="AX7" s="266"/>
      <c r="AY7" s="266">
        <v>8.4700000000000006</v>
      </c>
      <c r="BA7" s="266"/>
      <c r="BB7" s="266">
        <v>6.87</v>
      </c>
      <c r="BD7" s="266"/>
      <c r="BE7" s="266">
        <v>8.3699999999999992</v>
      </c>
      <c r="BG7" s="266"/>
      <c r="BH7" s="266">
        <v>6.87</v>
      </c>
      <c r="BJ7" s="266"/>
      <c r="BK7" s="266">
        <v>6.27</v>
      </c>
      <c r="BM7" s="266">
        <v>6</v>
      </c>
      <c r="BN7" s="266">
        <v>6.94</v>
      </c>
      <c r="BP7" s="266">
        <v>4</v>
      </c>
      <c r="BQ7" s="266">
        <v>2.91</v>
      </c>
      <c r="BS7" s="266"/>
      <c r="BT7" s="266"/>
      <c r="BV7" s="266"/>
      <c r="BW7" s="266">
        <v>3.55</v>
      </c>
      <c r="BY7" s="266">
        <v>4</v>
      </c>
      <c r="BZ7" s="266">
        <v>2.92</v>
      </c>
      <c r="CA7"/>
      <c r="CB7" s="266">
        <v>4</v>
      </c>
      <c r="CC7" s="266">
        <v>2.89</v>
      </c>
      <c r="CD7"/>
      <c r="CE7" s="266"/>
      <c r="CF7" s="266">
        <v>6.6</v>
      </c>
      <c r="CH7" s="266"/>
      <c r="CI7" s="266">
        <v>7.05</v>
      </c>
      <c r="CK7" s="266"/>
      <c r="CL7" s="266">
        <v>2.57</v>
      </c>
      <c r="CN7" s="266">
        <v>7</v>
      </c>
      <c r="CO7" s="266">
        <v>6.9</v>
      </c>
      <c r="CQ7" s="266">
        <v>4</v>
      </c>
      <c r="CR7" s="266">
        <v>7.05</v>
      </c>
      <c r="CT7" s="266"/>
      <c r="CU7" s="266">
        <v>7.03</v>
      </c>
      <c r="CW7" s="266"/>
      <c r="CX7" s="266">
        <v>6.61</v>
      </c>
      <c r="CZ7" s="266"/>
      <c r="DA7" s="266">
        <v>6.66</v>
      </c>
      <c r="DC7" s="266"/>
      <c r="DD7" s="266">
        <v>6.82</v>
      </c>
      <c r="DF7" s="266">
        <v>5</v>
      </c>
      <c r="DG7" s="266">
        <v>6.94</v>
      </c>
      <c r="DI7" s="266">
        <v>4</v>
      </c>
      <c r="DJ7" s="266">
        <v>7.2</v>
      </c>
      <c r="DL7" s="266">
        <v>5</v>
      </c>
      <c r="DM7" s="266">
        <v>6.7</v>
      </c>
      <c r="DO7" s="266">
        <v>5</v>
      </c>
      <c r="DP7" s="266">
        <v>6.45</v>
      </c>
      <c r="DR7" s="266"/>
      <c r="DS7" s="266">
        <v>7.94</v>
      </c>
      <c r="DU7" s="266"/>
      <c r="DV7" s="266">
        <v>6.33</v>
      </c>
      <c r="DX7" s="266"/>
      <c r="DY7">
        <v>7.09</v>
      </c>
      <c r="EA7" s="266">
        <v>4</v>
      </c>
      <c r="EB7" s="266">
        <v>7.18</v>
      </c>
      <c r="ED7" s="266">
        <v>7</v>
      </c>
      <c r="EE7" s="266">
        <v>6.75</v>
      </c>
      <c r="EG7" s="266">
        <v>5</v>
      </c>
      <c r="EH7" s="266">
        <v>6.58</v>
      </c>
      <c r="EJ7" s="266">
        <v>6</v>
      </c>
      <c r="EK7" s="266">
        <v>6.42</v>
      </c>
      <c r="EM7" s="266">
        <v>4</v>
      </c>
      <c r="EN7" s="266">
        <v>6.58</v>
      </c>
      <c r="EP7" s="266">
        <v>5</v>
      </c>
      <c r="EQ7" s="266">
        <v>6.5</v>
      </c>
      <c r="ES7" s="266">
        <v>4</v>
      </c>
      <c r="ET7" s="266">
        <v>6.84</v>
      </c>
      <c r="EV7" s="266">
        <v>12</v>
      </c>
      <c r="EW7" s="266">
        <v>6.59</v>
      </c>
      <c r="EY7" s="266"/>
      <c r="EZ7" s="266">
        <v>7.75</v>
      </c>
      <c r="FB7" s="266"/>
      <c r="FC7" s="266">
        <v>4.4800000000000004</v>
      </c>
      <c r="FE7" s="266"/>
      <c r="FF7" s="266">
        <v>4.29</v>
      </c>
      <c r="FH7" s="266"/>
      <c r="FI7" s="266">
        <v>4.1500000000000004</v>
      </c>
      <c r="FK7" s="266"/>
      <c r="FL7" s="266">
        <v>4.72</v>
      </c>
      <c r="FN7" s="266"/>
      <c r="FO7" s="266"/>
      <c r="FQ7" s="266"/>
      <c r="FR7" s="266">
        <v>6.47</v>
      </c>
      <c r="FT7" s="266"/>
      <c r="FU7" s="266">
        <v>6.53</v>
      </c>
      <c r="FW7" s="266"/>
      <c r="FX7" s="266">
        <v>6.47</v>
      </c>
      <c r="FZ7" s="266">
        <v>4</v>
      </c>
      <c r="GA7" s="266">
        <v>6.79</v>
      </c>
      <c r="GC7" s="266">
        <v>4</v>
      </c>
      <c r="GD7" s="266">
        <v>6.47</v>
      </c>
      <c r="GF7" s="266"/>
      <c r="GG7" s="266"/>
      <c r="GI7" s="266"/>
      <c r="GJ7" s="266"/>
      <c r="GL7" s="266"/>
      <c r="GM7" s="266"/>
      <c r="GO7" s="266"/>
      <c r="GP7" s="266"/>
    </row>
    <row r="8" spans="2:198">
      <c r="B8" s="266">
        <v>9</v>
      </c>
      <c r="C8" s="266">
        <v>6.99</v>
      </c>
      <c r="E8" s="266">
        <v>11</v>
      </c>
      <c r="F8" s="266">
        <v>6.57</v>
      </c>
      <c r="H8" s="266"/>
      <c r="I8" s="266">
        <v>6.52</v>
      </c>
      <c r="K8" s="266"/>
      <c r="L8" s="266">
        <v>7.16</v>
      </c>
      <c r="N8" s="266"/>
      <c r="O8" s="266">
        <v>7.24</v>
      </c>
      <c r="Q8" s="266"/>
      <c r="R8" s="266">
        <v>7.22</v>
      </c>
      <c r="T8" s="266"/>
      <c r="U8" s="266">
        <v>6.7</v>
      </c>
      <c r="W8" s="266"/>
      <c r="X8" s="266">
        <v>8.23</v>
      </c>
      <c r="Z8" s="266"/>
      <c r="AA8" s="266">
        <v>8.25</v>
      </c>
      <c r="AC8" s="266"/>
      <c r="AD8" s="266">
        <v>6.99</v>
      </c>
      <c r="AF8" s="266"/>
      <c r="AG8" s="266">
        <v>6.04</v>
      </c>
      <c r="AI8" s="266"/>
      <c r="AJ8" s="266">
        <v>6.65</v>
      </c>
      <c r="AL8" s="267"/>
      <c r="AM8" s="268">
        <v>7.09</v>
      </c>
      <c r="AO8" s="266"/>
      <c r="AP8" s="266">
        <v>8.51</v>
      </c>
      <c r="AR8" s="266"/>
      <c r="AS8" s="266">
        <v>8.6</v>
      </c>
      <c r="AU8" s="266"/>
      <c r="AV8" s="266">
        <v>8.43</v>
      </c>
      <c r="AX8" s="266"/>
      <c r="AY8" s="266">
        <v>8.49</v>
      </c>
      <c r="BA8" s="266"/>
      <c r="BB8" s="266">
        <v>7.19</v>
      </c>
      <c r="BD8" s="266"/>
      <c r="BE8" s="266">
        <v>8.36</v>
      </c>
      <c r="BG8" s="266"/>
      <c r="BH8" s="266">
        <v>7.19</v>
      </c>
      <c r="BJ8" s="266"/>
      <c r="BK8" s="266">
        <v>6.83</v>
      </c>
      <c r="BM8" s="266">
        <v>7</v>
      </c>
      <c r="BN8" s="266">
        <v>6.92</v>
      </c>
      <c r="BP8" s="266">
        <v>5</v>
      </c>
      <c r="BQ8" s="266">
        <v>2.9</v>
      </c>
      <c r="BS8" s="266"/>
      <c r="BT8" s="266"/>
      <c r="BV8" s="266"/>
      <c r="BW8" s="266">
        <v>3.54</v>
      </c>
      <c r="BY8" s="266">
        <v>5</v>
      </c>
      <c r="BZ8" s="266">
        <v>2.91</v>
      </c>
      <c r="CA8"/>
      <c r="CB8" s="266">
        <v>6</v>
      </c>
      <c r="CC8" s="266">
        <v>2.85</v>
      </c>
      <c r="CD8"/>
      <c r="CE8" s="266"/>
      <c r="CF8" s="266">
        <v>5.88</v>
      </c>
      <c r="CH8" s="266"/>
      <c r="CI8" s="266">
        <v>6.9</v>
      </c>
      <c r="CK8" s="266"/>
      <c r="CL8" s="266">
        <v>2.62</v>
      </c>
      <c r="CN8" s="266">
        <v>8</v>
      </c>
      <c r="CO8" s="266">
        <v>6.33</v>
      </c>
      <c r="CQ8" s="266">
        <v>5</v>
      </c>
      <c r="CR8" s="266">
        <v>7.03</v>
      </c>
      <c r="CT8" s="266"/>
      <c r="CU8" s="266">
        <v>7.06</v>
      </c>
      <c r="CW8" s="266"/>
      <c r="CX8" s="266">
        <v>6.68</v>
      </c>
      <c r="CZ8" s="266"/>
      <c r="DA8" s="266">
        <v>6.67</v>
      </c>
      <c r="DC8" s="266"/>
      <c r="DD8" s="266">
        <v>7.04</v>
      </c>
      <c r="DF8" s="266">
        <v>6</v>
      </c>
      <c r="DG8" s="266">
        <v>6.97</v>
      </c>
      <c r="DI8" s="266">
        <v>6</v>
      </c>
      <c r="DJ8" s="266">
        <v>6.6</v>
      </c>
      <c r="DL8" s="266">
        <v>6</v>
      </c>
      <c r="DM8" s="266">
        <v>6.65</v>
      </c>
      <c r="DO8" s="266">
        <v>6</v>
      </c>
      <c r="DP8" s="266">
        <v>7.1</v>
      </c>
      <c r="DR8" s="266"/>
      <c r="DS8" s="266">
        <v>7.66</v>
      </c>
      <c r="DU8" s="266"/>
      <c r="DV8" s="266">
        <v>6.64</v>
      </c>
      <c r="DX8" s="266"/>
      <c r="DY8">
        <v>7.1</v>
      </c>
      <c r="EA8" s="266">
        <v>6</v>
      </c>
      <c r="EB8" s="266">
        <v>7.08</v>
      </c>
      <c r="ED8" s="266">
        <v>9</v>
      </c>
      <c r="EE8" s="266">
        <v>6.76</v>
      </c>
      <c r="EG8" s="266">
        <v>8</v>
      </c>
      <c r="EH8" s="266">
        <v>6.51</v>
      </c>
      <c r="EJ8" s="266">
        <v>7</v>
      </c>
      <c r="EK8" s="266">
        <v>6.66</v>
      </c>
      <c r="EM8" s="266">
        <v>5</v>
      </c>
      <c r="EN8" s="266">
        <v>6.88</v>
      </c>
      <c r="EP8" s="266">
        <v>7</v>
      </c>
      <c r="EQ8" s="266">
        <v>6.81</v>
      </c>
      <c r="ES8" s="266">
        <v>6</v>
      </c>
      <c r="ET8" s="266">
        <v>6.83</v>
      </c>
      <c r="EV8" s="266">
        <v>13</v>
      </c>
      <c r="EW8" s="266">
        <v>6.33</v>
      </c>
      <c r="EY8" s="266"/>
      <c r="EZ8" s="266">
        <v>7.72</v>
      </c>
      <c r="FB8" s="266"/>
      <c r="FC8" s="266">
        <v>4.45</v>
      </c>
      <c r="FE8" s="266"/>
      <c r="FF8" s="266">
        <v>4.25</v>
      </c>
      <c r="FH8" s="266"/>
      <c r="FI8" s="266">
        <v>4.16</v>
      </c>
      <c r="FK8" s="266"/>
      <c r="FL8" s="266"/>
      <c r="FN8" s="266"/>
      <c r="FO8" s="266"/>
      <c r="FQ8" s="266"/>
      <c r="FR8" s="266">
        <v>6.24</v>
      </c>
      <c r="FT8" s="266"/>
      <c r="FU8" s="266">
        <v>6.4</v>
      </c>
      <c r="FW8" s="266"/>
      <c r="FX8" s="266">
        <v>6.24</v>
      </c>
      <c r="FZ8" s="266">
        <v>5</v>
      </c>
      <c r="GA8" s="266">
        <v>6.48</v>
      </c>
      <c r="GC8" s="266">
        <v>5</v>
      </c>
      <c r="GD8" s="266">
        <v>6.24</v>
      </c>
      <c r="GF8" s="266"/>
      <c r="GG8" s="266"/>
      <c r="GI8" s="266"/>
      <c r="GJ8" s="266"/>
      <c r="GL8" s="266"/>
      <c r="GM8" s="266"/>
      <c r="GO8" s="266"/>
      <c r="GP8" s="266"/>
    </row>
    <row r="9" spans="2:198">
      <c r="B9" s="266">
        <v>10</v>
      </c>
      <c r="C9" s="266">
        <v>6.68</v>
      </c>
      <c r="E9" s="266">
        <v>12</v>
      </c>
      <c r="F9" s="266">
        <v>6.89</v>
      </c>
      <c r="H9" s="266"/>
      <c r="I9" s="266">
        <v>7.16</v>
      </c>
      <c r="K9" s="266"/>
      <c r="L9" s="266">
        <v>6.51</v>
      </c>
      <c r="N9" s="266"/>
      <c r="O9" s="266">
        <v>6.44</v>
      </c>
      <c r="Q9" s="266"/>
      <c r="R9" s="266">
        <v>7.23</v>
      </c>
      <c r="T9" s="266"/>
      <c r="U9" s="266">
        <v>6.68</v>
      </c>
      <c r="W9" s="266"/>
      <c r="X9" s="266">
        <v>8.4</v>
      </c>
      <c r="Z9" s="266"/>
      <c r="AA9" s="266">
        <v>8.17</v>
      </c>
      <c r="AC9" s="266"/>
      <c r="AD9" s="266">
        <v>5.65</v>
      </c>
      <c r="AF9" s="266"/>
      <c r="AG9" s="266">
        <v>3.07</v>
      </c>
      <c r="AI9" s="266"/>
      <c r="AJ9" s="266">
        <v>6.05</v>
      </c>
      <c r="AL9" s="267"/>
      <c r="AM9" s="268">
        <v>7.1</v>
      </c>
      <c r="AO9" s="266"/>
      <c r="AP9" s="266">
        <v>8.74</v>
      </c>
      <c r="AR9" s="266"/>
      <c r="AS9" s="266">
        <v>8.75</v>
      </c>
      <c r="AU9" s="266"/>
      <c r="AV9" s="266">
        <v>8.4499999999999993</v>
      </c>
      <c r="AX9" s="266"/>
      <c r="AY9" s="266">
        <v>8.35</v>
      </c>
      <c r="BA9" s="266"/>
      <c r="BB9" s="266">
        <v>6.88</v>
      </c>
      <c r="BD9" s="266"/>
      <c r="BE9" s="266">
        <v>8.3699999999999992</v>
      </c>
      <c r="BG9" s="266"/>
      <c r="BH9" s="266">
        <v>6.88</v>
      </c>
      <c r="BJ9" s="266"/>
      <c r="BK9" s="266">
        <v>6.58</v>
      </c>
      <c r="BM9" s="266">
        <v>9</v>
      </c>
      <c r="BN9" s="266">
        <v>6.63</v>
      </c>
      <c r="BP9" s="266">
        <v>6</v>
      </c>
      <c r="BQ9" s="266">
        <v>2.94</v>
      </c>
      <c r="BS9" s="266"/>
      <c r="BT9" s="266"/>
      <c r="BV9" s="266"/>
      <c r="BW9" s="266">
        <v>3.59</v>
      </c>
      <c r="BY9" s="266">
        <v>6</v>
      </c>
      <c r="BZ9" s="266">
        <v>2.9</v>
      </c>
      <c r="CA9"/>
      <c r="CB9" s="266">
        <v>7</v>
      </c>
      <c r="CC9" s="266">
        <v>2.85</v>
      </c>
      <c r="CD9"/>
      <c r="CE9" s="266"/>
      <c r="CF9" s="266">
        <v>3.31</v>
      </c>
      <c r="CH9" s="266"/>
      <c r="CI9" s="266">
        <v>7.06</v>
      </c>
      <c r="CK9" s="266"/>
      <c r="CL9" s="266">
        <v>6.8</v>
      </c>
      <c r="CN9" s="266">
        <v>11</v>
      </c>
      <c r="CO9" s="266">
        <v>6.95</v>
      </c>
      <c r="CQ9" s="266">
        <v>7</v>
      </c>
      <c r="CR9" s="266">
        <v>7.35</v>
      </c>
      <c r="CT9" s="266"/>
      <c r="CU9" s="266">
        <v>6.74</v>
      </c>
      <c r="CW9" s="266"/>
      <c r="CX9" s="266">
        <v>6.66</v>
      </c>
      <c r="CZ9" s="266"/>
      <c r="DA9" s="266">
        <v>6.98</v>
      </c>
      <c r="DC9" s="266"/>
      <c r="DD9" s="266">
        <v>6.66</v>
      </c>
      <c r="DF9" s="266">
        <v>7</v>
      </c>
      <c r="DG9" s="266">
        <v>6.41</v>
      </c>
      <c r="DI9" s="266">
        <v>7</v>
      </c>
      <c r="DJ9" s="266">
        <v>6.3</v>
      </c>
      <c r="DL9" s="266">
        <v>8</v>
      </c>
      <c r="DM9" s="266">
        <v>6.15</v>
      </c>
      <c r="DO9" s="266">
        <v>8</v>
      </c>
      <c r="DP9" s="266">
        <v>6.8</v>
      </c>
      <c r="DR9" s="266"/>
      <c r="DS9" s="266">
        <v>7.65</v>
      </c>
      <c r="DU9" s="266"/>
      <c r="DV9" s="266">
        <v>6.08</v>
      </c>
      <c r="DX9" s="266"/>
      <c r="DY9">
        <v>7.14</v>
      </c>
      <c r="EA9" s="266">
        <v>8</v>
      </c>
      <c r="EB9" s="266">
        <v>7.17</v>
      </c>
      <c r="ED9" s="266">
        <v>10</v>
      </c>
      <c r="EE9" s="266">
        <v>6.41</v>
      </c>
      <c r="EG9" s="266">
        <v>12</v>
      </c>
      <c r="EH9" s="266">
        <v>6.83</v>
      </c>
      <c r="EJ9" s="266">
        <v>9</v>
      </c>
      <c r="EK9" s="266">
        <v>6.42</v>
      </c>
      <c r="EM9" s="266">
        <v>7</v>
      </c>
      <c r="EN9" s="266">
        <v>6.58</v>
      </c>
      <c r="EP9" s="266">
        <v>8</v>
      </c>
      <c r="EQ9" s="266">
        <v>7.11</v>
      </c>
      <c r="ES9" s="266">
        <v>7</v>
      </c>
      <c r="ET9" s="266">
        <v>6.61</v>
      </c>
      <c r="EV9" s="266">
        <v>15</v>
      </c>
      <c r="EW9" s="266">
        <v>6.7</v>
      </c>
      <c r="EY9" s="266"/>
      <c r="EZ9" s="266">
        <v>7.64</v>
      </c>
      <c r="FB9" s="266"/>
      <c r="FC9" s="266">
        <v>4.41</v>
      </c>
      <c r="FE9" s="266"/>
      <c r="FF9" s="266">
        <v>4.2699999999999996</v>
      </c>
      <c r="FH9" s="266"/>
      <c r="FI9" s="266">
        <v>4.12</v>
      </c>
      <c r="FK9" s="266"/>
      <c r="FL9" s="266"/>
      <c r="FN9" s="266"/>
      <c r="FO9" s="266"/>
      <c r="FQ9" s="266"/>
      <c r="FR9" s="266">
        <v>6.78</v>
      </c>
      <c r="FT9" s="266"/>
      <c r="FU9" s="266">
        <v>6.86</v>
      </c>
      <c r="FW9" s="266"/>
      <c r="FX9" s="266">
        <v>6.78</v>
      </c>
      <c r="FZ9" s="266">
        <v>6</v>
      </c>
      <c r="GA9" s="266">
        <v>6.83</v>
      </c>
      <c r="GC9" s="266">
        <v>6</v>
      </c>
      <c r="GD9" s="266">
        <v>6.78</v>
      </c>
      <c r="GF9" s="266"/>
      <c r="GG9" s="266"/>
      <c r="GI9" s="266"/>
      <c r="GJ9" s="266"/>
      <c r="GL9" s="266"/>
      <c r="GM9" s="266"/>
      <c r="GO9" s="266"/>
      <c r="GP9" s="266"/>
    </row>
    <row r="10" spans="2:198">
      <c r="B10" s="266">
        <v>12</v>
      </c>
      <c r="C10" s="266">
        <v>6.89</v>
      </c>
      <c r="E10" s="266">
        <v>13</v>
      </c>
      <c r="F10" s="266">
        <v>6.89</v>
      </c>
      <c r="H10" s="266"/>
      <c r="I10" s="266">
        <v>6.74</v>
      </c>
      <c r="K10" s="266"/>
      <c r="L10" s="266">
        <v>7.14</v>
      </c>
      <c r="N10" s="266"/>
      <c r="O10" s="266">
        <v>6.71</v>
      </c>
      <c r="Q10" s="266"/>
      <c r="R10" s="266">
        <v>7.21</v>
      </c>
      <c r="T10" s="266"/>
      <c r="U10" s="266">
        <v>7.01</v>
      </c>
      <c r="W10" s="266"/>
      <c r="X10" s="266">
        <v>8.4499999999999993</v>
      </c>
      <c r="Z10" s="266"/>
      <c r="AA10" s="266">
        <v>8.2100000000000009</v>
      </c>
      <c r="AC10" s="266"/>
      <c r="AD10" s="266">
        <v>5.67</v>
      </c>
      <c r="AF10" s="266"/>
      <c r="AG10" s="266">
        <v>6.6</v>
      </c>
      <c r="AI10" s="266"/>
      <c r="AJ10" s="266">
        <v>6.22</v>
      </c>
      <c r="AL10" s="267"/>
      <c r="AM10" s="268">
        <v>7.08</v>
      </c>
      <c r="AO10" s="266"/>
      <c r="AP10" s="266">
        <v>8.7200000000000006</v>
      </c>
      <c r="AR10" s="266"/>
      <c r="AS10" s="266">
        <v>8.49</v>
      </c>
      <c r="AU10" s="266"/>
      <c r="AV10" s="266">
        <v>8.2100000000000009</v>
      </c>
      <c r="AX10" s="266"/>
      <c r="AY10" s="266">
        <v>8.3000000000000007</v>
      </c>
      <c r="BA10" s="266"/>
      <c r="BB10" s="266">
        <v>6.53</v>
      </c>
      <c r="BD10" s="266"/>
      <c r="BE10" s="266">
        <v>8.44</v>
      </c>
      <c r="BG10" s="266"/>
      <c r="BH10" s="266">
        <v>6.53</v>
      </c>
      <c r="BJ10" s="266"/>
      <c r="BK10" s="266">
        <v>7.19</v>
      </c>
      <c r="BM10" s="266">
        <v>12</v>
      </c>
      <c r="BN10" s="266">
        <v>6.94</v>
      </c>
      <c r="BP10" s="266">
        <v>7</v>
      </c>
      <c r="BQ10" s="266">
        <v>2.92</v>
      </c>
      <c r="BS10" s="266"/>
      <c r="BT10" s="266"/>
      <c r="BV10" s="266"/>
      <c r="BW10" s="266">
        <v>3.57</v>
      </c>
      <c r="BY10" s="266">
        <v>7</v>
      </c>
      <c r="BZ10" s="266">
        <v>2.89</v>
      </c>
      <c r="CA10"/>
      <c r="CB10" s="266">
        <v>9</v>
      </c>
      <c r="CC10" s="266">
        <v>2.83</v>
      </c>
      <c r="CD10"/>
      <c r="CE10" s="266"/>
      <c r="CF10" s="266">
        <v>3.76</v>
      </c>
      <c r="CH10" s="266"/>
      <c r="CI10" s="266">
        <v>6.84</v>
      </c>
      <c r="CK10" s="266"/>
      <c r="CL10" s="266">
        <v>6.89</v>
      </c>
      <c r="CN10" s="266">
        <v>12</v>
      </c>
      <c r="CO10" s="266">
        <v>7</v>
      </c>
      <c r="CQ10" s="266">
        <v>9</v>
      </c>
      <c r="CR10" s="266">
        <v>7.02</v>
      </c>
      <c r="CT10" s="266"/>
      <c r="CU10" s="266">
        <v>6.75</v>
      </c>
      <c r="CW10" s="266"/>
      <c r="CX10" s="266">
        <v>6.74</v>
      </c>
      <c r="CZ10" s="266"/>
      <c r="DA10" s="266">
        <v>6.97</v>
      </c>
      <c r="DC10" s="266"/>
      <c r="DD10" s="266">
        <v>6.85</v>
      </c>
      <c r="DF10" s="266">
        <v>8</v>
      </c>
      <c r="DG10" s="266">
        <v>6.66</v>
      </c>
      <c r="DI10" s="266">
        <v>8</v>
      </c>
      <c r="DJ10" s="266">
        <v>6.85</v>
      </c>
      <c r="DL10" s="266">
        <v>9</v>
      </c>
      <c r="DM10" s="266">
        <v>6.65</v>
      </c>
      <c r="DO10" s="266">
        <v>9</v>
      </c>
      <c r="DP10" s="266">
        <v>6.7</v>
      </c>
      <c r="DR10" s="266"/>
      <c r="DS10" s="266">
        <v>8.09</v>
      </c>
      <c r="DU10" s="266"/>
      <c r="DV10" s="266">
        <v>6.35</v>
      </c>
      <c r="DX10" s="266"/>
      <c r="DY10">
        <v>6.76</v>
      </c>
      <c r="EA10" s="266">
        <v>9</v>
      </c>
      <c r="EB10" s="266">
        <v>6.8</v>
      </c>
      <c r="ED10" s="266">
        <v>12</v>
      </c>
      <c r="EE10" s="266">
        <v>6.87</v>
      </c>
      <c r="EG10" s="266">
        <v>13</v>
      </c>
      <c r="EH10" s="266">
        <v>6.5</v>
      </c>
      <c r="EJ10" s="266">
        <v>10</v>
      </c>
      <c r="EK10" s="266">
        <v>6.99</v>
      </c>
      <c r="EM10" s="266">
        <v>8</v>
      </c>
      <c r="EN10" s="266">
        <v>6.61</v>
      </c>
      <c r="EP10" s="266">
        <v>10</v>
      </c>
      <c r="EQ10" s="266">
        <v>6.76</v>
      </c>
      <c r="ES10" s="266">
        <v>8</v>
      </c>
      <c r="ET10" s="266">
        <v>6.59</v>
      </c>
      <c r="EV10" s="266">
        <v>16</v>
      </c>
      <c r="EW10" s="266">
        <v>6.78</v>
      </c>
      <c r="EY10" s="266"/>
      <c r="EZ10" s="266">
        <v>7.69</v>
      </c>
      <c r="FB10" s="266"/>
      <c r="FC10" s="266"/>
      <c r="FE10" s="266"/>
      <c r="FF10" s="266">
        <v>4.3</v>
      </c>
      <c r="FH10" s="266"/>
      <c r="FI10" s="266"/>
      <c r="FK10" s="266"/>
      <c r="FL10" s="266"/>
      <c r="FN10" s="266"/>
      <c r="FO10" s="266"/>
      <c r="FQ10" s="266"/>
      <c r="FR10" s="266">
        <v>6.47</v>
      </c>
      <c r="FT10" s="266"/>
      <c r="FU10" s="266">
        <v>7.09</v>
      </c>
      <c r="FW10" s="266"/>
      <c r="FX10" s="266">
        <v>6.47</v>
      </c>
      <c r="FZ10" s="266">
        <v>7</v>
      </c>
      <c r="GA10" s="266">
        <v>6.02</v>
      </c>
      <c r="GC10" s="266">
        <v>8</v>
      </c>
      <c r="GD10" s="266">
        <v>6.47</v>
      </c>
      <c r="GF10" s="266"/>
      <c r="GG10" s="266"/>
      <c r="GI10" s="266"/>
      <c r="GJ10" s="266"/>
      <c r="GL10" s="266"/>
      <c r="GM10" s="266"/>
      <c r="GO10" s="266"/>
      <c r="GP10" s="266"/>
    </row>
    <row r="11" spans="2:198">
      <c r="B11" s="266">
        <v>14</v>
      </c>
      <c r="C11" s="266">
        <v>6.69</v>
      </c>
      <c r="E11" s="266">
        <v>15</v>
      </c>
      <c r="F11" s="266">
        <v>6.92</v>
      </c>
      <c r="H11" s="266"/>
      <c r="I11" s="266">
        <v>6.5</v>
      </c>
      <c r="K11" s="266"/>
      <c r="L11" s="266">
        <v>6.78</v>
      </c>
      <c r="N11" s="266"/>
      <c r="O11" s="266">
        <v>6.7</v>
      </c>
      <c r="Q11" s="266"/>
      <c r="R11" s="266">
        <v>6.86</v>
      </c>
      <c r="T11" s="266"/>
      <c r="U11" s="266">
        <v>7.02</v>
      </c>
      <c r="W11" s="266"/>
      <c r="X11" s="266">
        <v>8.2200000000000006</v>
      </c>
      <c r="Z11" s="266"/>
      <c r="AA11" s="266">
        <v>8.26</v>
      </c>
      <c r="AC11" s="266"/>
      <c r="AD11" s="266">
        <v>3.58</v>
      </c>
      <c r="AF11" s="266"/>
      <c r="AG11" s="266">
        <v>6.93</v>
      </c>
      <c r="AI11" s="266"/>
      <c r="AJ11" s="266">
        <v>6.33</v>
      </c>
      <c r="AL11" s="267"/>
      <c r="AM11" s="268">
        <v>6.72</v>
      </c>
      <c r="AO11" s="266"/>
      <c r="AP11" s="266">
        <v>8.51</v>
      </c>
      <c r="AR11" s="266"/>
      <c r="AS11" s="266">
        <v>8.7100000000000009</v>
      </c>
      <c r="AU11" s="266"/>
      <c r="AV11" s="266">
        <v>8.4700000000000006</v>
      </c>
      <c r="AX11" s="266"/>
      <c r="AY11" s="266">
        <v>8.25</v>
      </c>
      <c r="BA11" s="266"/>
      <c r="BB11" s="266">
        <v>6.92</v>
      </c>
      <c r="BD11" s="266"/>
      <c r="BE11" s="266">
        <v>8.3699999999999992</v>
      </c>
      <c r="BG11" s="266"/>
      <c r="BH11" s="266">
        <v>6.92</v>
      </c>
      <c r="BJ11" s="266"/>
      <c r="BK11" s="266">
        <v>6.8</v>
      </c>
      <c r="BM11" s="266">
        <v>13</v>
      </c>
      <c r="BN11" s="266">
        <v>6.92</v>
      </c>
      <c r="BP11" s="266">
        <v>8</v>
      </c>
      <c r="BQ11" s="266">
        <v>2.94</v>
      </c>
      <c r="BS11" s="266"/>
      <c r="BT11" s="266"/>
      <c r="BV11" s="266"/>
      <c r="BW11" s="266"/>
      <c r="BY11" s="266">
        <v>8</v>
      </c>
      <c r="BZ11" s="266">
        <v>2.88</v>
      </c>
      <c r="CA11"/>
      <c r="CB11" s="266">
        <v>10</v>
      </c>
      <c r="CC11" s="266">
        <v>2.87</v>
      </c>
      <c r="CD11"/>
      <c r="CE11" s="266"/>
      <c r="CF11" s="266">
        <v>6.21</v>
      </c>
      <c r="CH11" s="266"/>
      <c r="CI11" s="266">
        <v>6.28</v>
      </c>
      <c r="CK11" s="266"/>
      <c r="CL11" s="266">
        <v>2.69</v>
      </c>
      <c r="CN11" s="266">
        <v>13</v>
      </c>
      <c r="CO11" s="266">
        <v>6.97</v>
      </c>
      <c r="CQ11" s="266">
        <v>10</v>
      </c>
      <c r="CR11" s="266">
        <v>7.03</v>
      </c>
      <c r="CT11" s="266"/>
      <c r="CU11" s="266">
        <v>6.74</v>
      </c>
      <c r="CW11" s="266"/>
      <c r="CX11" s="266">
        <v>7.02</v>
      </c>
      <c r="CZ11" s="266"/>
      <c r="DA11" s="266">
        <v>6.64</v>
      </c>
      <c r="DC11" s="266"/>
      <c r="DD11" s="266">
        <v>7.11</v>
      </c>
      <c r="DF11" s="266">
        <v>9</v>
      </c>
      <c r="DG11" s="266">
        <v>7.05</v>
      </c>
      <c r="DI11" s="266">
        <v>10</v>
      </c>
      <c r="DJ11" s="266">
        <v>6.55</v>
      </c>
      <c r="DL11" s="266">
        <v>10</v>
      </c>
      <c r="DM11" s="266">
        <v>7</v>
      </c>
      <c r="DO11" s="266">
        <v>12</v>
      </c>
      <c r="DP11" s="266">
        <v>6.75</v>
      </c>
      <c r="DR11" s="266"/>
      <c r="DS11" s="266">
        <v>8.0299999999999994</v>
      </c>
      <c r="DU11" s="266"/>
      <c r="DV11" s="266">
        <v>6.62</v>
      </c>
      <c r="DX11" s="266"/>
      <c r="DY11">
        <v>7.11</v>
      </c>
      <c r="EA11" s="266">
        <v>10</v>
      </c>
      <c r="EB11" s="266">
        <v>6.24</v>
      </c>
      <c r="ED11" s="266">
        <v>15</v>
      </c>
      <c r="EE11" s="266">
        <v>6.76</v>
      </c>
      <c r="EG11" s="266">
        <v>15</v>
      </c>
      <c r="EH11" s="266">
        <v>6.81</v>
      </c>
      <c r="EJ11" s="266">
        <v>13</v>
      </c>
      <c r="EK11" s="266">
        <v>6.94</v>
      </c>
      <c r="EM11" s="266">
        <v>10</v>
      </c>
      <c r="EN11" s="266">
        <v>6.93</v>
      </c>
      <c r="EP11" s="266">
        <v>11</v>
      </c>
      <c r="EQ11" s="266">
        <v>7.14</v>
      </c>
      <c r="ES11" s="266">
        <v>9</v>
      </c>
      <c r="ET11" s="266">
        <v>7.22</v>
      </c>
      <c r="EV11" s="266">
        <v>17</v>
      </c>
      <c r="EW11" s="266">
        <v>6.67</v>
      </c>
      <c r="EY11" s="266"/>
      <c r="EZ11" s="266">
        <v>7.28</v>
      </c>
      <c r="FB11" s="266"/>
      <c r="FC11" s="266"/>
      <c r="FE11" s="266"/>
      <c r="FF11" s="266"/>
      <c r="FH11" s="266"/>
      <c r="FI11" s="266"/>
      <c r="FK11" s="266"/>
      <c r="FL11" s="266"/>
      <c r="FN11" s="266"/>
      <c r="FO11" s="266"/>
      <c r="FQ11" s="266"/>
      <c r="FR11" s="266">
        <v>6.43</v>
      </c>
      <c r="FT11" s="266"/>
      <c r="FU11" s="266">
        <v>6.34</v>
      </c>
      <c r="FW11" s="266"/>
      <c r="FX11" s="266">
        <v>6.43</v>
      </c>
      <c r="FZ11" s="266">
        <v>8</v>
      </c>
      <c r="GA11" s="266">
        <v>6.91</v>
      </c>
      <c r="GC11" s="266">
        <v>10</v>
      </c>
      <c r="GD11" s="266">
        <v>6.43</v>
      </c>
      <c r="GF11" s="266"/>
      <c r="GG11" s="266"/>
      <c r="GI11" s="266"/>
      <c r="GJ11" s="266"/>
      <c r="GL11" s="266"/>
      <c r="GM11" s="266"/>
      <c r="GO11" s="266"/>
      <c r="GP11" s="266"/>
    </row>
    <row r="12" spans="2:198">
      <c r="B12" s="266">
        <v>15</v>
      </c>
      <c r="C12" s="266">
        <v>7.18</v>
      </c>
      <c r="E12" s="266">
        <v>16</v>
      </c>
      <c r="F12" s="266">
        <v>6.57</v>
      </c>
      <c r="H12" s="266"/>
      <c r="I12" s="266">
        <v>7.1</v>
      </c>
      <c r="K12" s="266"/>
      <c r="L12" s="266">
        <v>7.03</v>
      </c>
      <c r="N12" s="266"/>
      <c r="O12" s="266">
        <v>6.51</v>
      </c>
      <c r="Q12" s="266"/>
      <c r="R12" s="266">
        <v>6.91</v>
      </c>
      <c r="T12" s="266"/>
      <c r="U12" s="266">
        <v>6.37</v>
      </c>
      <c r="W12" s="266"/>
      <c r="X12" s="266">
        <v>8.2200000000000006</v>
      </c>
      <c r="Z12" s="266"/>
      <c r="AA12" s="266">
        <v>8.23</v>
      </c>
      <c r="AC12" s="266"/>
      <c r="AD12" s="266">
        <v>7.54</v>
      </c>
      <c r="AF12" s="266"/>
      <c r="AG12" s="266">
        <v>7.15</v>
      </c>
      <c r="AI12" s="266"/>
      <c r="AJ12" s="266">
        <v>6.35</v>
      </c>
      <c r="AL12" s="267"/>
      <c r="AM12" s="268">
        <v>6.47</v>
      </c>
      <c r="AO12" s="266"/>
      <c r="AP12" s="266">
        <v>8.51</v>
      </c>
      <c r="AR12" s="266"/>
      <c r="AS12" s="266">
        <v>8.5</v>
      </c>
      <c r="AU12" s="266"/>
      <c r="AV12" s="266">
        <v>8.1999999999999993</v>
      </c>
      <c r="AX12" s="266"/>
      <c r="AY12" s="266">
        <v>8.51</v>
      </c>
      <c r="BA12" s="266"/>
      <c r="BB12" s="266">
        <v>6.9</v>
      </c>
      <c r="BD12" s="266"/>
      <c r="BE12" s="266">
        <v>8.4499999999999993</v>
      </c>
      <c r="BG12" s="266"/>
      <c r="BH12" s="266">
        <v>6.9</v>
      </c>
      <c r="BJ12" s="266"/>
      <c r="BK12" s="266">
        <v>6.87</v>
      </c>
      <c r="BM12" s="266">
        <v>16</v>
      </c>
      <c r="BN12" s="266">
        <v>6.91</v>
      </c>
      <c r="BP12" s="266">
        <v>9</v>
      </c>
      <c r="BQ12" s="266">
        <v>2.93</v>
      </c>
      <c r="BS12" s="266"/>
      <c r="BT12" s="266"/>
      <c r="BV12" s="266"/>
      <c r="BW12" s="266"/>
      <c r="BY12" s="266">
        <v>9</v>
      </c>
      <c r="BZ12" s="266">
        <v>2.9</v>
      </c>
      <c r="CA12"/>
      <c r="CB12" s="266">
        <v>11</v>
      </c>
      <c r="CC12" s="266">
        <v>2.84</v>
      </c>
      <c r="CD12"/>
      <c r="CE12" s="266"/>
      <c r="CF12" s="266"/>
      <c r="CH12" s="266"/>
      <c r="CI12" s="266">
        <v>5.67</v>
      </c>
      <c r="CK12" s="266"/>
      <c r="CL12" s="266">
        <v>2.58</v>
      </c>
      <c r="CN12" s="266">
        <v>14</v>
      </c>
      <c r="CO12" s="266">
        <v>6.96</v>
      </c>
      <c r="CQ12" s="266">
        <v>11</v>
      </c>
      <c r="CR12" s="266">
        <v>7.23</v>
      </c>
      <c r="CT12" s="266"/>
      <c r="CU12" s="266">
        <v>6.73</v>
      </c>
      <c r="CW12" s="266"/>
      <c r="CX12" s="266">
        <v>6.99</v>
      </c>
      <c r="CZ12" s="266"/>
      <c r="DA12" s="266">
        <v>6.98</v>
      </c>
      <c r="DC12" s="266"/>
      <c r="DD12" s="266">
        <v>7.2</v>
      </c>
      <c r="DF12" s="266">
        <v>10</v>
      </c>
      <c r="DG12" s="266">
        <v>7</v>
      </c>
      <c r="DI12" s="266">
        <v>12</v>
      </c>
      <c r="DJ12" s="266">
        <v>6.85</v>
      </c>
      <c r="DL12" s="266">
        <v>12</v>
      </c>
      <c r="DM12" s="266">
        <v>6.45</v>
      </c>
      <c r="DO12" s="266">
        <v>13</v>
      </c>
      <c r="DP12" s="266">
        <v>6.75</v>
      </c>
      <c r="DR12" s="266"/>
      <c r="DS12" s="266">
        <v>8.39</v>
      </c>
      <c r="DU12" s="266"/>
      <c r="DV12" s="266">
        <v>6.63</v>
      </c>
      <c r="DX12" s="266"/>
      <c r="DY12">
        <v>6.77</v>
      </c>
      <c r="EA12" s="266">
        <v>12</v>
      </c>
      <c r="EB12" s="266">
        <v>6.53</v>
      </c>
      <c r="ED12" s="266">
        <v>17</v>
      </c>
      <c r="EE12" s="266">
        <v>6.63</v>
      </c>
      <c r="EG12" s="266">
        <v>16</v>
      </c>
      <c r="EH12" s="266">
        <v>6.29</v>
      </c>
      <c r="EJ12" s="266">
        <v>14</v>
      </c>
      <c r="EK12" s="266">
        <v>6.66</v>
      </c>
      <c r="EM12" s="266">
        <v>12</v>
      </c>
      <c r="EN12" s="266">
        <v>6.63</v>
      </c>
      <c r="EP12" s="266">
        <v>13</v>
      </c>
      <c r="EQ12" s="266">
        <v>7.07</v>
      </c>
      <c r="ES12" s="266">
        <v>11</v>
      </c>
      <c r="ET12" s="266">
        <v>6.55</v>
      </c>
      <c r="EV12" s="266">
        <v>19</v>
      </c>
      <c r="EW12" s="266">
        <v>6.78</v>
      </c>
      <c r="EY12" s="266"/>
      <c r="EZ12" s="266">
        <v>5.82</v>
      </c>
      <c r="FB12" s="266"/>
      <c r="FC12" s="266"/>
      <c r="FE12" s="266"/>
      <c r="FF12" s="266"/>
      <c r="FH12" s="266"/>
      <c r="FI12" s="266"/>
      <c r="FK12" s="266"/>
      <c r="FL12" s="266"/>
      <c r="FN12" s="266"/>
      <c r="FO12" s="266"/>
      <c r="FQ12" s="266"/>
      <c r="FR12" s="266">
        <v>6.24</v>
      </c>
      <c r="FT12" s="266"/>
      <c r="FU12" s="266">
        <v>6.75</v>
      </c>
      <c r="FW12" s="266"/>
      <c r="FX12" s="266">
        <v>6.24</v>
      </c>
      <c r="FZ12" s="266">
        <v>9</v>
      </c>
      <c r="GA12" s="266">
        <v>6.26</v>
      </c>
      <c r="GC12" s="266">
        <v>11</v>
      </c>
      <c r="GD12" s="266">
        <v>6.24</v>
      </c>
      <c r="GF12" s="266"/>
      <c r="GG12" s="266"/>
      <c r="GI12" s="266"/>
      <c r="GJ12" s="266"/>
      <c r="GL12" s="266"/>
      <c r="GM12" s="266"/>
      <c r="GO12" s="266"/>
      <c r="GP12" s="266"/>
    </row>
    <row r="13" spans="2:198">
      <c r="B13" s="266">
        <v>18</v>
      </c>
      <c r="C13" s="266">
        <v>7.02</v>
      </c>
      <c r="E13" s="266">
        <v>19</v>
      </c>
      <c r="F13" s="266">
        <v>3.09</v>
      </c>
      <c r="H13" s="266"/>
      <c r="I13" s="266">
        <v>6.83</v>
      </c>
      <c r="K13" s="266"/>
      <c r="L13" s="266">
        <v>6.81</v>
      </c>
      <c r="N13" s="266"/>
      <c r="O13" s="266">
        <v>6.53</v>
      </c>
      <c r="Q13" s="266"/>
      <c r="R13" s="266">
        <v>6.82</v>
      </c>
      <c r="T13" s="266"/>
      <c r="U13" s="266">
        <v>6.69</v>
      </c>
      <c r="W13" s="266"/>
      <c r="X13" s="266">
        <v>8.4499999999999993</v>
      </c>
      <c r="Z13" s="266"/>
      <c r="AA13" s="266">
        <v>8.4600000000000009</v>
      </c>
      <c r="AC13" s="266"/>
      <c r="AD13" s="266">
        <v>7.33</v>
      </c>
      <c r="AF13" s="266"/>
      <c r="AG13" s="266">
        <v>6.43</v>
      </c>
      <c r="AI13" s="266"/>
      <c r="AJ13" s="266">
        <v>6.62</v>
      </c>
      <c r="AL13" s="267"/>
      <c r="AM13" s="268">
        <v>6.48</v>
      </c>
      <c r="AO13" s="266"/>
      <c r="AP13" s="266">
        <v>8.6999999999999993</v>
      </c>
      <c r="AR13" s="266"/>
      <c r="AS13" s="266">
        <v>8.4600000000000009</v>
      </c>
      <c r="AU13" s="266"/>
      <c r="AV13" s="266">
        <v>8.2100000000000009</v>
      </c>
      <c r="AX13" s="266"/>
      <c r="AY13" s="266">
        <v>8.4700000000000006</v>
      </c>
      <c r="BA13" s="266"/>
      <c r="BB13" s="266">
        <v>7.23</v>
      </c>
      <c r="BD13" s="266"/>
      <c r="BE13" s="266">
        <v>8.33</v>
      </c>
      <c r="BG13" s="266"/>
      <c r="BH13" s="266">
        <v>7.23</v>
      </c>
      <c r="BJ13" s="266"/>
      <c r="BK13" s="266">
        <v>7.21</v>
      </c>
      <c r="BM13" s="266">
        <v>17</v>
      </c>
      <c r="BN13" s="266">
        <v>6.92</v>
      </c>
      <c r="BP13" s="266">
        <v>10</v>
      </c>
      <c r="BQ13" s="266">
        <v>2.92</v>
      </c>
      <c r="BS13" s="266"/>
      <c r="BT13" s="266"/>
      <c r="BV13" s="266"/>
      <c r="BW13" s="266"/>
      <c r="BY13" s="266">
        <v>11</v>
      </c>
      <c r="BZ13" s="266">
        <v>2.9</v>
      </c>
      <c r="CA13"/>
      <c r="CB13" s="266">
        <v>12</v>
      </c>
      <c r="CC13" s="266">
        <v>2.85</v>
      </c>
      <c r="CD13"/>
      <c r="CE13" s="266"/>
      <c r="CF13" s="266"/>
      <c r="CH13" s="266"/>
      <c r="CI13" s="266">
        <v>5.59</v>
      </c>
      <c r="CK13" s="266"/>
      <c r="CL13" s="266">
        <v>6.92</v>
      </c>
      <c r="CN13" s="266">
        <v>16</v>
      </c>
      <c r="CO13" s="266">
        <v>6.68</v>
      </c>
      <c r="CQ13" s="266">
        <v>13</v>
      </c>
      <c r="CR13" s="266">
        <v>6.98</v>
      </c>
      <c r="CT13" s="266"/>
      <c r="CU13" s="266">
        <v>6.67</v>
      </c>
      <c r="CW13" s="266"/>
      <c r="CX13" s="266">
        <v>6.63</v>
      </c>
      <c r="CZ13" s="266"/>
      <c r="DA13" s="266">
        <v>6.46</v>
      </c>
      <c r="DC13" s="266"/>
      <c r="DD13" s="266">
        <v>7.06</v>
      </c>
      <c r="DF13" s="266">
        <v>11</v>
      </c>
      <c r="DG13" s="266">
        <v>7.01</v>
      </c>
      <c r="DI13" s="266">
        <v>14</v>
      </c>
      <c r="DJ13" s="266">
        <v>7.2</v>
      </c>
      <c r="DL13" s="266">
        <v>13</v>
      </c>
      <c r="DM13" s="266">
        <v>6.7</v>
      </c>
      <c r="DO13" s="266">
        <v>15</v>
      </c>
      <c r="DP13" s="266">
        <v>6.45</v>
      </c>
      <c r="DR13" s="266"/>
      <c r="DS13" s="266">
        <v>8.27</v>
      </c>
      <c r="DU13" s="266"/>
      <c r="DV13" s="266">
        <v>6.33</v>
      </c>
      <c r="DX13" s="266"/>
      <c r="DY13">
        <v>6.81</v>
      </c>
      <c r="EA13" s="266">
        <v>13</v>
      </c>
      <c r="EB13" s="266">
        <v>6.82</v>
      </c>
      <c r="ED13" s="266">
        <v>20</v>
      </c>
      <c r="EE13" s="266">
        <v>7.1</v>
      </c>
      <c r="EG13" s="266">
        <v>18</v>
      </c>
      <c r="EH13" s="266">
        <v>7.16</v>
      </c>
      <c r="EJ13" s="266">
        <v>16</v>
      </c>
      <c r="EK13" s="266">
        <v>6.65</v>
      </c>
      <c r="EM13" s="266">
        <v>13</v>
      </c>
      <c r="EN13" s="266" t="s">
        <v>740</v>
      </c>
      <c r="EP13" s="266">
        <v>14</v>
      </c>
      <c r="EQ13" s="266">
        <v>6.28</v>
      </c>
      <c r="ES13" s="266">
        <v>12</v>
      </c>
      <c r="ET13" s="266">
        <v>6.87</v>
      </c>
      <c r="EV13" s="266">
        <v>20</v>
      </c>
      <c r="EW13" s="266">
        <v>6.74</v>
      </c>
      <c r="EY13" s="266"/>
      <c r="EZ13" s="266">
        <v>5.45</v>
      </c>
      <c r="FB13" s="266"/>
      <c r="FC13" s="266"/>
      <c r="FE13" s="266"/>
      <c r="FF13" s="266"/>
      <c r="FH13" s="266"/>
      <c r="FI13" s="266"/>
      <c r="FK13" s="266"/>
      <c r="FL13" s="266"/>
      <c r="FN13" s="266"/>
      <c r="FO13" s="266"/>
      <c r="FQ13" s="266"/>
      <c r="FR13" s="266">
        <v>6.59</v>
      </c>
      <c r="FT13" s="266"/>
      <c r="FU13" s="266">
        <v>6.73</v>
      </c>
      <c r="FW13" s="266"/>
      <c r="FX13" s="266">
        <v>6.59</v>
      </c>
      <c r="FZ13" s="266">
        <v>11</v>
      </c>
      <c r="GA13" s="266">
        <v>6.54</v>
      </c>
      <c r="GC13" s="266">
        <v>13</v>
      </c>
      <c r="GD13" s="266">
        <v>6.59</v>
      </c>
      <c r="GF13" s="266"/>
      <c r="GG13" s="266"/>
      <c r="GI13" s="266"/>
      <c r="GJ13" s="266"/>
      <c r="GL13" s="266"/>
      <c r="GM13" s="266"/>
      <c r="GO13" s="266"/>
      <c r="GP13" s="266"/>
    </row>
    <row r="14" spans="2:198">
      <c r="B14" s="266">
        <v>19</v>
      </c>
      <c r="C14" s="266">
        <v>6.69</v>
      </c>
      <c r="E14" s="266">
        <v>20</v>
      </c>
      <c r="F14" s="266">
        <v>2.76</v>
      </c>
      <c r="H14" s="266"/>
      <c r="I14" s="266">
        <v>6.76</v>
      </c>
      <c r="K14" s="266"/>
      <c r="L14" s="266">
        <v>6.78</v>
      </c>
      <c r="N14" s="266"/>
      <c r="O14" s="266">
        <v>6.71</v>
      </c>
      <c r="Q14" s="266"/>
      <c r="R14" s="266">
        <v>6.83</v>
      </c>
      <c r="T14" s="266"/>
      <c r="U14" s="266">
        <v>6.13</v>
      </c>
      <c r="W14" s="266"/>
      <c r="X14" s="266">
        <v>8.4499999999999993</v>
      </c>
      <c r="Z14" s="266"/>
      <c r="AA14" s="266">
        <v>8.25</v>
      </c>
      <c r="AC14" s="266"/>
      <c r="AD14" s="266">
        <v>7.97</v>
      </c>
      <c r="AF14" s="266"/>
      <c r="AG14" s="266">
        <v>7.14</v>
      </c>
      <c r="AI14" s="266"/>
      <c r="AJ14" s="266">
        <v>6.18</v>
      </c>
      <c r="AL14" s="267"/>
      <c r="AM14" s="268">
        <v>6.69</v>
      </c>
      <c r="AO14" s="266"/>
      <c r="AP14" s="266">
        <v>8.52</v>
      </c>
      <c r="AR14" s="266"/>
      <c r="AS14" s="266"/>
      <c r="AU14" s="266"/>
      <c r="AV14" s="266">
        <v>8.2200000000000006</v>
      </c>
      <c r="AX14" s="266"/>
      <c r="AY14" s="266">
        <v>8.48</v>
      </c>
      <c r="BA14" s="266"/>
      <c r="BB14" s="266">
        <v>6.84</v>
      </c>
      <c r="BD14" s="266"/>
      <c r="BE14" s="266">
        <v>8.4600000000000009</v>
      </c>
      <c r="BG14" s="266"/>
      <c r="BH14" s="266">
        <v>6.84</v>
      </c>
      <c r="BJ14" s="266"/>
      <c r="BK14" s="266">
        <v>6.86</v>
      </c>
      <c r="BM14" s="266">
        <v>18</v>
      </c>
      <c r="BN14" s="266">
        <v>6.94</v>
      </c>
      <c r="BP14" s="266">
        <v>11</v>
      </c>
      <c r="BQ14" s="266">
        <v>2.94</v>
      </c>
      <c r="BS14" s="266"/>
      <c r="BT14" s="266"/>
      <c r="BV14" s="266"/>
      <c r="BW14" s="266"/>
      <c r="BY14" s="266">
        <v>12</v>
      </c>
      <c r="BZ14" s="266">
        <v>2.9</v>
      </c>
      <c r="CA14"/>
      <c r="CB14" s="266">
        <v>14</v>
      </c>
      <c r="CC14" s="266">
        <v>2.87</v>
      </c>
      <c r="CD14"/>
      <c r="CE14" s="266"/>
      <c r="CF14" s="266"/>
      <c r="CH14" s="266"/>
      <c r="CI14" s="266"/>
      <c r="CK14" s="266"/>
      <c r="CL14" s="266"/>
      <c r="CN14" s="266">
        <v>17</v>
      </c>
      <c r="CO14" s="266">
        <v>6.69</v>
      </c>
      <c r="CQ14" s="266">
        <v>14</v>
      </c>
      <c r="CR14" s="266">
        <v>6.7</v>
      </c>
      <c r="CT14" s="266"/>
      <c r="CU14" s="266">
        <v>6.45</v>
      </c>
      <c r="CW14" s="266"/>
      <c r="CX14" s="266">
        <v>6.61</v>
      </c>
      <c r="CZ14" s="266"/>
      <c r="DA14" s="266">
        <v>6.62</v>
      </c>
      <c r="DC14" s="266"/>
      <c r="DD14" s="266">
        <v>6.83</v>
      </c>
      <c r="DF14" s="266">
        <v>13</v>
      </c>
      <c r="DG14" s="266">
        <v>7.02</v>
      </c>
      <c r="DI14" s="266">
        <v>15</v>
      </c>
      <c r="DJ14" s="266">
        <v>6.3</v>
      </c>
      <c r="DL14" s="266">
        <v>14</v>
      </c>
      <c r="DM14" s="266">
        <v>6.7</v>
      </c>
      <c r="DO14" s="266">
        <v>17</v>
      </c>
      <c r="DP14" s="266">
        <v>7.1</v>
      </c>
      <c r="DR14" s="266"/>
      <c r="DS14" s="266">
        <v>7.67</v>
      </c>
      <c r="DU14" s="266"/>
      <c r="DV14" s="266">
        <v>6.36</v>
      </c>
      <c r="DX14" s="266"/>
      <c r="DY14">
        <v>6.77</v>
      </c>
      <c r="EA14" s="266">
        <v>15</v>
      </c>
      <c r="EB14" s="266">
        <v>7.17</v>
      </c>
      <c r="ED14" s="266">
        <v>21</v>
      </c>
      <c r="EE14" s="266">
        <v>5.88</v>
      </c>
      <c r="EG14" s="266">
        <v>19</v>
      </c>
      <c r="EH14" s="266">
        <v>7.19</v>
      </c>
      <c r="EJ14" s="266">
        <v>18</v>
      </c>
      <c r="EK14" s="266">
        <v>7.05</v>
      </c>
      <c r="EM14" s="266">
        <v>16</v>
      </c>
      <c r="EN14" s="266">
        <v>6.97</v>
      </c>
      <c r="EP14" s="266">
        <v>16</v>
      </c>
      <c r="EQ14" s="266">
        <v>6.78</v>
      </c>
      <c r="ES14" s="266">
        <v>13</v>
      </c>
      <c r="ET14" s="266">
        <v>6.56</v>
      </c>
      <c r="EV14" s="266">
        <v>22</v>
      </c>
      <c r="EW14" s="266">
        <v>6.71</v>
      </c>
      <c r="EY14" s="266"/>
      <c r="EZ14" s="266">
        <v>7.8</v>
      </c>
      <c r="FB14" s="266"/>
      <c r="FC14" s="266"/>
      <c r="FE14" s="266"/>
      <c r="FF14" s="266"/>
      <c r="FH14" s="266"/>
      <c r="FI14" s="266"/>
      <c r="FK14" s="266"/>
      <c r="FL14" s="266"/>
      <c r="FN14" s="266"/>
      <c r="FO14" s="266"/>
      <c r="FQ14" s="266"/>
      <c r="FR14" s="266">
        <v>6.32</v>
      </c>
      <c r="FT14" s="266"/>
      <c r="FU14" s="266">
        <v>6.51</v>
      </c>
      <c r="FW14" s="266"/>
      <c r="FX14" s="266">
        <v>6.32</v>
      </c>
      <c r="FZ14" s="266">
        <v>12</v>
      </c>
      <c r="GA14" s="266">
        <v>6.85</v>
      </c>
      <c r="GC14" s="266">
        <v>14</v>
      </c>
      <c r="GD14" s="266">
        <v>6.32</v>
      </c>
      <c r="GF14" s="266"/>
      <c r="GG14" s="266"/>
      <c r="GI14" s="266"/>
      <c r="GJ14" s="266"/>
      <c r="GL14" s="266"/>
      <c r="GM14" s="266"/>
      <c r="GO14" s="266"/>
      <c r="GP14" s="266"/>
    </row>
    <row r="15" spans="2:198">
      <c r="B15" s="266">
        <v>20</v>
      </c>
      <c r="C15" s="266">
        <v>6.79</v>
      </c>
      <c r="E15" s="266">
        <v>22</v>
      </c>
      <c r="F15" s="266">
        <v>6.58</v>
      </c>
      <c r="H15" s="266"/>
      <c r="I15" s="266">
        <v>6.47</v>
      </c>
      <c r="K15" s="266"/>
      <c r="L15" s="266">
        <v>6.8</v>
      </c>
      <c r="N15" s="266"/>
      <c r="O15" s="266">
        <v>6.76</v>
      </c>
      <c r="Q15" s="266"/>
      <c r="R15" s="266">
        <v>6.85</v>
      </c>
      <c r="T15" s="266"/>
      <c r="U15" s="266">
        <v>6.69</v>
      </c>
      <c r="W15" s="266"/>
      <c r="X15" s="266">
        <v>8.33</v>
      </c>
      <c r="Z15" s="266"/>
      <c r="AA15" s="266">
        <v>8.25</v>
      </c>
      <c r="AC15" s="266"/>
      <c r="AD15" s="266">
        <v>7.7</v>
      </c>
      <c r="AF15" s="266"/>
      <c r="AG15" s="266">
        <v>7.3</v>
      </c>
      <c r="AI15" s="266"/>
      <c r="AJ15" s="266">
        <v>6.61</v>
      </c>
      <c r="AL15" s="267"/>
      <c r="AM15" s="268">
        <v>7.04</v>
      </c>
      <c r="AO15" s="266"/>
      <c r="AP15" s="266">
        <v>8.6</v>
      </c>
      <c r="AR15" s="266"/>
      <c r="AS15" s="266"/>
      <c r="AU15" s="266"/>
      <c r="AV15" s="266">
        <v>8.25</v>
      </c>
      <c r="AX15" s="266"/>
      <c r="AY15" s="266">
        <v>8.48</v>
      </c>
      <c r="BA15" s="266"/>
      <c r="BB15" s="266">
        <v>7.16</v>
      </c>
      <c r="BD15" s="266"/>
      <c r="BE15" s="266">
        <v>8.4700000000000006</v>
      </c>
      <c r="BG15" s="266"/>
      <c r="BH15" s="266">
        <v>7.16</v>
      </c>
      <c r="BJ15" s="266"/>
      <c r="BK15" s="266">
        <v>6.89</v>
      </c>
      <c r="BM15" s="266">
        <v>19</v>
      </c>
      <c r="BN15" s="266">
        <v>6.96</v>
      </c>
      <c r="BP15" s="266">
        <v>12</v>
      </c>
      <c r="BQ15" s="266">
        <v>2.94</v>
      </c>
      <c r="BS15" s="266"/>
      <c r="BT15" s="266"/>
      <c r="BV15" s="266"/>
      <c r="BW15" s="266"/>
      <c r="BY15" s="266">
        <v>13</v>
      </c>
      <c r="BZ15" s="266">
        <v>2.91</v>
      </c>
      <c r="CA15"/>
      <c r="CB15" s="266">
        <v>15</v>
      </c>
      <c r="CC15" s="266">
        <v>2.84</v>
      </c>
      <c r="CD15"/>
      <c r="CE15" s="266"/>
      <c r="CF15" s="266"/>
      <c r="CH15" s="266"/>
      <c r="CI15" s="266"/>
      <c r="CK15" s="266"/>
      <c r="CL15" s="266"/>
      <c r="CN15" s="266">
        <v>18</v>
      </c>
      <c r="CO15" s="266">
        <v>6.67</v>
      </c>
      <c r="CQ15" s="266">
        <v>15</v>
      </c>
      <c r="CR15" s="266">
        <v>7.03</v>
      </c>
      <c r="CT15" s="266"/>
      <c r="CU15" s="266">
        <v>6.38</v>
      </c>
      <c r="CW15" s="266"/>
      <c r="CX15" s="266">
        <v>6.59</v>
      </c>
      <c r="CZ15" s="266"/>
      <c r="DA15" s="266">
        <v>6.61</v>
      </c>
      <c r="DC15" s="266"/>
      <c r="DD15" s="266">
        <v>7.16</v>
      </c>
      <c r="DF15" s="266">
        <v>14</v>
      </c>
      <c r="DG15" s="266">
        <v>6.7</v>
      </c>
      <c r="DI15" s="266">
        <v>16</v>
      </c>
      <c r="DJ15" s="266">
        <v>6.55</v>
      </c>
      <c r="DL15" s="266">
        <v>15</v>
      </c>
      <c r="DM15" s="266">
        <v>6.65</v>
      </c>
      <c r="DO15" s="266">
        <v>18</v>
      </c>
      <c r="DP15" s="266">
        <v>6.6</v>
      </c>
      <c r="DR15" s="266"/>
      <c r="DS15" s="266">
        <v>8.16</v>
      </c>
      <c r="DU15" s="266"/>
      <c r="DV15" s="266">
        <v>6.62</v>
      </c>
      <c r="DX15" s="266"/>
      <c r="DY15">
        <v>6.74</v>
      </c>
      <c r="EA15" s="266">
        <v>16</v>
      </c>
      <c r="EB15" s="266">
        <v>6.81</v>
      </c>
      <c r="ED15" s="266">
        <v>22</v>
      </c>
      <c r="EE15" s="266">
        <v>3.19</v>
      </c>
      <c r="EG15" s="266">
        <v>24</v>
      </c>
      <c r="EH15" s="266">
        <v>6.23</v>
      </c>
      <c r="EJ15" s="266">
        <v>19</v>
      </c>
      <c r="EK15" s="266">
        <v>6.65</v>
      </c>
      <c r="EM15" s="266">
        <v>17</v>
      </c>
      <c r="EN15" s="266">
        <v>6.6</v>
      </c>
      <c r="EP15" s="266">
        <v>18</v>
      </c>
      <c r="EQ15" s="266">
        <v>6.56</v>
      </c>
      <c r="ES15" s="266">
        <v>15</v>
      </c>
      <c r="ET15" s="266">
        <v>6.89</v>
      </c>
      <c r="EV15" s="266">
        <v>24</v>
      </c>
      <c r="EW15" s="266">
        <v>6.7</v>
      </c>
      <c r="EY15" s="266"/>
      <c r="EZ15" s="266">
        <v>7.35</v>
      </c>
      <c r="FB15" s="266"/>
      <c r="FC15" s="266"/>
      <c r="FE15" s="266"/>
      <c r="FF15" s="266"/>
      <c r="FH15" s="266"/>
      <c r="FI15" s="266"/>
      <c r="FK15" s="266"/>
      <c r="FL15" s="266"/>
      <c r="FN15" s="266"/>
      <c r="FO15" s="266"/>
      <c r="FQ15" s="266"/>
      <c r="FR15" s="266">
        <v>6.93</v>
      </c>
      <c r="FT15" s="266"/>
      <c r="FU15" s="266">
        <v>6.6</v>
      </c>
      <c r="FW15" s="266"/>
      <c r="FX15" s="266">
        <v>6.93</v>
      </c>
      <c r="FZ15" s="266">
        <v>14</v>
      </c>
      <c r="GA15" s="266">
        <v>6.38</v>
      </c>
      <c r="GC15" s="266">
        <v>15</v>
      </c>
      <c r="GD15" s="266">
        <v>6.93</v>
      </c>
      <c r="GF15" s="266"/>
      <c r="GG15" s="266"/>
      <c r="GI15" s="266"/>
      <c r="GJ15" s="266"/>
      <c r="GL15" s="266"/>
      <c r="GM15" s="266"/>
      <c r="GO15" s="266"/>
      <c r="GP15" s="266"/>
    </row>
    <row r="16" spans="2:198">
      <c r="B16" s="266">
        <v>21</v>
      </c>
      <c r="C16" s="266">
        <v>7.2</v>
      </c>
      <c r="E16" s="266">
        <v>23</v>
      </c>
      <c r="F16" s="266">
        <v>6.57</v>
      </c>
      <c r="H16" s="266"/>
      <c r="I16" s="266">
        <v>6.8</v>
      </c>
      <c r="K16" s="266"/>
      <c r="L16" s="266">
        <v>6.78</v>
      </c>
      <c r="N16" s="266"/>
      <c r="O16" s="266">
        <v>6.75</v>
      </c>
      <c r="Q16" s="266"/>
      <c r="R16" s="266">
        <v>7.24</v>
      </c>
      <c r="T16" s="266"/>
      <c r="U16" s="266">
        <v>6.94</v>
      </c>
      <c r="W16" s="266"/>
      <c r="X16" s="266">
        <v>8.48</v>
      </c>
      <c r="Z16" s="266"/>
      <c r="AA16" s="266">
        <v>8.23</v>
      </c>
      <c r="AC16" s="266"/>
      <c r="AD16" s="266">
        <v>7.38</v>
      </c>
      <c r="AF16" s="266"/>
      <c r="AG16" s="266">
        <v>6.6</v>
      </c>
      <c r="AI16" s="266"/>
      <c r="AJ16" s="266">
        <v>6.62</v>
      </c>
      <c r="AL16" s="267"/>
      <c r="AM16" s="268">
        <v>6.5</v>
      </c>
      <c r="AO16" s="266"/>
      <c r="AP16" s="266">
        <v>8.59</v>
      </c>
      <c r="AR16" s="266"/>
      <c r="AS16" s="266"/>
      <c r="AU16" s="266"/>
      <c r="AV16" s="266">
        <v>8.44</v>
      </c>
      <c r="AX16" s="266"/>
      <c r="AY16" s="266">
        <v>8.24</v>
      </c>
      <c r="BA16" s="266"/>
      <c r="BB16" s="266">
        <v>6.86</v>
      </c>
      <c r="BD16" s="266"/>
      <c r="BE16" s="266">
        <v>8.42</v>
      </c>
      <c r="BG16" s="266"/>
      <c r="BH16" s="266">
        <v>6.86</v>
      </c>
      <c r="BJ16" s="266"/>
      <c r="BK16" s="266">
        <v>7.21</v>
      </c>
      <c r="BM16" s="266">
        <v>20</v>
      </c>
      <c r="BN16" s="266">
        <v>6.91</v>
      </c>
      <c r="BP16" s="266">
        <v>13</v>
      </c>
      <c r="BQ16" s="266">
        <v>2.93</v>
      </c>
      <c r="BS16" s="266"/>
      <c r="BT16" s="266"/>
      <c r="BV16" s="266"/>
      <c r="BW16" s="266"/>
      <c r="BY16" s="266">
        <v>14</v>
      </c>
      <c r="BZ16" s="266">
        <v>2.91</v>
      </c>
      <c r="CA16"/>
      <c r="CB16" s="266">
        <v>17</v>
      </c>
      <c r="CC16" s="266">
        <v>2.84</v>
      </c>
      <c r="CD16"/>
      <c r="CE16" s="266"/>
      <c r="CF16" s="266"/>
      <c r="CH16" s="266"/>
      <c r="CI16" s="266"/>
      <c r="CK16" s="266"/>
      <c r="CL16" s="266"/>
      <c r="CN16" s="266">
        <v>23</v>
      </c>
      <c r="CO16" s="266">
        <v>6.88</v>
      </c>
      <c r="CQ16" s="266">
        <v>16</v>
      </c>
      <c r="CR16" s="266">
        <v>6.97</v>
      </c>
      <c r="CT16" s="266"/>
      <c r="CU16" s="266">
        <v>6.71</v>
      </c>
      <c r="CW16" s="266"/>
      <c r="CX16" s="266">
        <v>6.91</v>
      </c>
      <c r="CZ16" s="266"/>
      <c r="DA16" s="266">
        <v>6.38</v>
      </c>
      <c r="DC16" s="266"/>
      <c r="DD16" s="266">
        <v>7.1</v>
      </c>
      <c r="DF16" s="266">
        <v>15</v>
      </c>
      <c r="DG16" s="266">
        <v>6.41</v>
      </c>
      <c r="DI16" s="266">
        <v>19</v>
      </c>
      <c r="DJ16" s="266">
        <v>7.2</v>
      </c>
      <c r="DL16" s="266">
        <v>16</v>
      </c>
      <c r="DM16" s="266">
        <v>6.15</v>
      </c>
      <c r="DO16" s="266">
        <v>19</v>
      </c>
      <c r="DP16" s="266">
        <v>6.85</v>
      </c>
      <c r="DR16" s="266"/>
      <c r="DS16" s="266">
        <v>3.98</v>
      </c>
      <c r="DU16" s="266"/>
      <c r="DV16" s="266">
        <v>6.68</v>
      </c>
      <c r="DX16" s="266"/>
      <c r="DY16">
        <v>6.52</v>
      </c>
      <c r="EA16" s="266">
        <v>17</v>
      </c>
      <c r="EB16" s="266">
        <v>7.12</v>
      </c>
      <c r="ED16" s="266">
        <v>24</v>
      </c>
      <c r="EE16" s="266">
        <v>7.01</v>
      </c>
      <c r="EG16" s="266">
        <v>25</v>
      </c>
      <c r="EH16" s="266">
        <v>6.51</v>
      </c>
      <c r="EJ16" s="266">
        <v>22</v>
      </c>
      <c r="EK16" s="266">
        <v>5.0199999999999996</v>
      </c>
      <c r="EM16" s="266">
        <v>18</v>
      </c>
      <c r="EN16" s="266">
        <v>6.93</v>
      </c>
      <c r="EP16" s="266">
        <v>19</v>
      </c>
      <c r="EQ16" s="266">
        <v>6.71</v>
      </c>
      <c r="ES16" s="266">
        <v>16</v>
      </c>
      <c r="ET16" s="266">
        <v>6.77</v>
      </c>
      <c r="EV16" s="266">
        <v>25</v>
      </c>
      <c r="EW16" s="266">
        <v>6.76</v>
      </c>
      <c r="EY16" s="266"/>
      <c r="EZ16" s="266">
        <v>7.64</v>
      </c>
      <c r="FB16" s="266"/>
      <c r="FC16" s="266"/>
      <c r="FE16" s="266"/>
      <c r="FF16" s="266"/>
      <c r="FH16" s="266"/>
      <c r="FI16" s="266"/>
      <c r="FK16" s="266"/>
      <c r="FL16" s="266"/>
      <c r="FN16" s="266"/>
      <c r="FO16" s="266"/>
      <c r="FQ16" s="266"/>
      <c r="FR16" s="266">
        <v>6.3</v>
      </c>
      <c r="FT16" s="266"/>
      <c r="FU16" s="266">
        <v>6.37</v>
      </c>
      <c r="FW16" s="266"/>
      <c r="FX16" s="266">
        <v>6.3</v>
      </c>
      <c r="FZ16" s="266">
        <v>15</v>
      </c>
      <c r="GA16" s="266">
        <v>6.58</v>
      </c>
      <c r="GC16" s="266">
        <v>17</v>
      </c>
      <c r="GD16" s="266">
        <v>6.3</v>
      </c>
      <c r="GF16" s="266"/>
      <c r="GG16" s="266"/>
      <c r="GI16" s="266"/>
      <c r="GJ16" s="266"/>
      <c r="GL16" s="266"/>
      <c r="GM16" s="266"/>
      <c r="GO16" s="266"/>
      <c r="GP16" s="266"/>
    </row>
    <row r="17" spans="2:198">
      <c r="B17" s="266">
        <v>22</v>
      </c>
      <c r="C17" s="266">
        <v>6.72</v>
      </c>
      <c r="E17" s="266">
        <v>24</v>
      </c>
      <c r="F17" s="266">
        <v>6.58</v>
      </c>
      <c r="H17" s="266"/>
      <c r="I17" s="266">
        <v>6.78</v>
      </c>
      <c r="K17" s="266"/>
      <c r="L17" s="266">
        <v>6.81</v>
      </c>
      <c r="N17" s="266"/>
      <c r="O17" s="266">
        <v>6.68</v>
      </c>
      <c r="Q17" s="266"/>
      <c r="R17" s="266">
        <v>6.85</v>
      </c>
      <c r="T17" s="266"/>
      <c r="U17" s="266">
        <v>6.67</v>
      </c>
      <c r="W17" s="266"/>
      <c r="X17" s="266">
        <v>8.39</v>
      </c>
      <c r="Z17" s="266"/>
      <c r="AA17" s="266">
        <v>8.44</v>
      </c>
      <c r="AC17" s="266"/>
      <c r="AD17" s="266">
        <v>7.58</v>
      </c>
      <c r="AF17" s="266"/>
      <c r="AG17" s="266">
        <v>6.93</v>
      </c>
      <c r="AI17" s="266"/>
      <c r="AJ17" s="266">
        <v>6.27</v>
      </c>
      <c r="AL17" s="267"/>
      <c r="AM17" s="268">
        <v>7.11</v>
      </c>
      <c r="AO17" s="266"/>
      <c r="AP17" s="266">
        <v>8.7100000000000009</v>
      </c>
      <c r="AR17" s="266"/>
      <c r="AS17" s="266"/>
      <c r="AU17" s="266"/>
      <c r="AV17" s="266">
        <v>8.2200000000000006</v>
      </c>
      <c r="AX17" s="266"/>
      <c r="AY17" s="266">
        <v>8.24</v>
      </c>
      <c r="BA17" s="266"/>
      <c r="BB17" s="266">
        <v>7.2</v>
      </c>
      <c r="BD17" s="266"/>
      <c r="BE17" s="266">
        <v>8.4700000000000006</v>
      </c>
      <c r="BG17" s="266"/>
      <c r="BH17" s="266">
        <v>7.2</v>
      </c>
      <c r="BJ17" s="266"/>
      <c r="BK17" s="266">
        <v>7.22</v>
      </c>
      <c r="BM17" s="266">
        <v>21</v>
      </c>
      <c r="BN17" s="266">
        <v>6.89</v>
      </c>
      <c r="BP17" s="266">
        <v>14</v>
      </c>
      <c r="BQ17" s="266">
        <v>2.95</v>
      </c>
      <c r="BS17" s="266"/>
      <c r="BT17" s="266"/>
      <c r="BV17" s="266"/>
      <c r="BW17" s="266"/>
      <c r="BY17" s="266">
        <v>15</v>
      </c>
      <c r="BZ17" s="266">
        <v>2.91</v>
      </c>
      <c r="CA17"/>
      <c r="CB17" s="266">
        <v>18</v>
      </c>
      <c r="CC17" s="266">
        <v>2.84</v>
      </c>
      <c r="CD17"/>
      <c r="CE17" s="266"/>
      <c r="CF17" s="266"/>
      <c r="CH17" s="266"/>
      <c r="CI17" s="266"/>
      <c r="CK17" s="266"/>
      <c r="CL17" s="266"/>
      <c r="CN17" s="266">
        <v>25</v>
      </c>
      <c r="CO17" s="266">
        <v>6.58</v>
      </c>
      <c r="CQ17" s="266">
        <v>17</v>
      </c>
      <c r="CR17" s="266">
        <v>7.3</v>
      </c>
      <c r="CT17" s="266"/>
      <c r="CU17" s="266">
        <v>7.04</v>
      </c>
      <c r="CW17" s="266"/>
      <c r="CX17" s="266">
        <v>6.7</v>
      </c>
      <c r="CZ17" s="266"/>
      <c r="DA17" s="266">
        <v>6.62</v>
      </c>
      <c r="DC17" s="266"/>
      <c r="DD17" s="266">
        <v>6.8</v>
      </c>
      <c r="DF17" s="266">
        <v>16</v>
      </c>
      <c r="DG17" s="266">
        <v>6.97</v>
      </c>
      <c r="DI17" s="266">
        <v>23</v>
      </c>
      <c r="DJ17" s="266">
        <v>6.55</v>
      </c>
      <c r="DL17" s="266">
        <v>18</v>
      </c>
      <c r="DM17" s="266">
        <v>6.4</v>
      </c>
      <c r="DO17" s="266">
        <v>20</v>
      </c>
      <c r="DP17" s="266">
        <v>7.15</v>
      </c>
      <c r="DR17" s="266"/>
      <c r="DS17" s="266">
        <v>3.48</v>
      </c>
      <c r="DU17" s="266"/>
      <c r="DV17" s="266">
        <v>6.63</v>
      </c>
      <c r="DX17" s="266"/>
      <c r="DY17">
        <v>6.52</v>
      </c>
      <c r="EA17" s="266">
        <v>19</v>
      </c>
      <c r="EB17" s="266">
        <v>6.51</v>
      </c>
      <c r="ED17" s="266">
        <v>25</v>
      </c>
      <c r="EE17" s="266">
        <v>7.12</v>
      </c>
      <c r="EG17" s="266">
        <v>26</v>
      </c>
      <c r="EH17" s="266">
        <v>7.15</v>
      </c>
      <c r="EJ17" s="266">
        <v>23</v>
      </c>
      <c r="EK17" s="266">
        <v>3.68</v>
      </c>
      <c r="EM17" s="266">
        <v>20</v>
      </c>
      <c r="EN17" s="266">
        <v>6.32</v>
      </c>
      <c r="EP17" s="266">
        <v>20</v>
      </c>
      <c r="EQ17" s="266">
        <v>6.69</v>
      </c>
      <c r="ES17" s="266">
        <v>17</v>
      </c>
      <c r="ET17" s="266">
        <v>6.85</v>
      </c>
      <c r="EV17" s="266">
        <v>26</v>
      </c>
      <c r="EW17" s="266">
        <v>6.59</v>
      </c>
      <c r="EY17" s="266"/>
      <c r="EZ17" s="266">
        <v>7.34</v>
      </c>
      <c r="FB17" s="266"/>
      <c r="FC17" s="266"/>
      <c r="FE17" s="266"/>
      <c r="FF17" s="266"/>
      <c r="FH17" s="266"/>
      <c r="FI17" s="266"/>
      <c r="FK17" s="266"/>
      <c r="FL17" s="266"/>
      <c r="FN17" s="266"/>
      <c r="FO17" s="266"/>
      <c r="FQ17" s="266"/>
      <c r="FR17" s="266">
        <v>6.57</v>
      </c>
      <c r="FT17" s="266"/>
      <c r="FU17" s="266">
        <v>7.44</v>
      </c>
      <c r="FW17" s="266"/>
      <c r="FX17" s="266">
        <v>6.57</v>
      </c>
      <c r="FZ17" s="266">
        <v>17</v>
      </c>
      <c r="GA17" s="266">
        <v>6.26</v>
      </c>
      <c r="GC17" s="266">
        <v>18</v>
      </c>
      <c r="GD17" s="266">
        <v>6.57</v>
      </c>
      <c r="GF17" s="266"/>
      <c r="GG17" s="266"/>
      <c r="GI17" s="266"/>
      <c r="GJ17" s="266"/>
      <c r="GL17" s="266"/>
      <c r="GM17" s="266"/>
      <c r="GO17" s="266"/>
      <c r="GP17" s="266"/>
    </row>
    <row r="18" spans="2:198">
      <c r="B18" s="266">
        <v>23</v>
      </c>
      <c r="C18" s="266">
        <v>6.69</v>
      </c>
      <c r="E18" s="266">
        <v>25</v>
      </c>
      <c r="F18" s="266">
        <v>6.92</v>
      </c>
      <c r="H18" s="266"/>
      <c r="I18" s="266">
        <v>6.77</v>
      </c>
      <c r="K18" s="266"/>
      <c r="L18" s="266">
        <v>6.78</v>
      </c>
      <c r="N18" s="266"/>
      <c r="O18" s="266">
        <v>6.81</v>
      </c>
      <c r="Q18" s="266"/>
      <c r="R18" s="266">
        <v>6.21</v>
      </c>
      <c r="T18" s="266"/>
      <c r="U18" s="266">
        <v>6.98</v>
      </c>
      <c r="W18" s="266"/>
      <c r="X18" s="266">
        <v>8.3800000000000008</v>
      </c>
      <c r="Z18" s="266"/>
      <c r="AA18" s="266">
        <v>8.23</v>
      </c>
      <c r="AC18" s="266"/>
      <c r="AD18" s="266">
        <v>7.35</v>
      </c>
      <c r="AF18" s="266"/>
      <c r="AG18" s="266">
        <v>7.47</v>
      </c>
      <c r="AI18" s="266"/>
      <c r="AJ18" s="266">
        <v>6.39</v>
      </c>
      <c r="AL18" s="267"/>
      <c r="AM18" s="268">
        <v>6.78</v>
      </c>
      <c r="AO18" s="266"/>
      <c r="AP18" s="266">
        <v>8.74</v>
      </c>
      <c r="AR18" s="266"/>
      <c r="AS18" s="266"/>
      <c r="AU18" s="266"/>
      <c r="AV18" s="266">
        <v>8.1199999999999992</v>
      </c>
      <c r="AX18" s="266"/>
      <c r="AY18" s="266">
        <v>8.2100000000000009</v>
      </c>
      <c r="BA18" s="266"/>
      <c r="BB18" s="266">
        <v>7.11</v>
      </c>
      <c r="BD18" s="266"/>
      <c r="BE18" s="266">
        <v>8.5</v>
      </c>
      <c r="BG18" s="266"/>
      <c r="BH18" s="266">
        <v>7.11</v>
      </c>
      <c r="BJ18" s="266"/>
      <c r="BK18" s="266">
        <v>7.2</v>
      </c>
      <c r="BM18" s="266">
        <v>22</v>
      </c>
      <c r="BN18" s="266">
        <v>6.9</v>
      </c>
      <c r="BP18" s="266">
        <v>15</v>
      </c>
      <c r="BQ18" s="266">
        <v>2.95</v>
      </c>
      <c r="BS18" s="266"/>
      <c r="BT18" s="266"/>
      <c r="BV18" s="266"/>
      <c r="BW18" s="266"/>
      <c r="BY18" s="266">
        <v>16</v>
      </c>
      <c r="BZ18" s="266">
        <v>2.89</v>
      </c>
      <c r="CA18"/>
      <c r="CB18" s="266">
        <v>19</v>
      </c>
      <c r="CC18" s="266">
        <v>2.84</v>
      </c>
      <c r="CD18"/>
      <c r="CE18" s="266"/>
      <c r="CF18" s="266"/>
      <c r="CH18" s="266"/>
      <c r="CI18" s="266"/>
      <c r="CK18" s="266"/>
      <c r="CL18" s="266"/>
      <c r="CN18" s="266">
        <v>29</v>
      </c>
      <c r="CO18" s="266">
        <v>6.61</v>
      </c>
      <c r="CQ18" s="266">
        <v>18</v>
      </c>
      <c r="CR18" s="266">
        <v>6.92</v>
      </c>
      <c r="CT18" s="266"/>
      <c r="CU18" s="266">
        <v>6.67</v>
      </c>
      <c r="CW18" s="266"/>
      <c r="CX18" s="266">
        <v>6.75</v>
      </c>
      <c r="CZ18" s="266"/>
      <c r="DA18" s="266">
        <v>6.65</v>
      </c>
      <c r="DC18" s="266"/>
      <c r="DD18" s="266">
        <v>6.71</v>
      </c>
      <c r="DF18" s="266">
        <v>17</v>
      </c>
      <c r="DG18" s="266">
        <v>6.96</v>
      </c>
      <c r="DI18" s="266">
        <v>24</v>
      </c>
      <c r="DJ18" s="266">
        <v>6.85</v>
      </c>
      <c r="DL18" s="266">
        <v>19</v>
      </c>
      <c r="DM18" s="266">
        <v>6.15</v>
      </c>
      <c r="DO18" s="266">
        <v>22</v>
      </c>
      <c r="DP18" s="266">
        <v>7.15</v>
      </c>
      <c r="DR18" s="266"/>
      <c r="DS18" s="266">
        <v>3.29</v>
      </c>
      <c r="DU18" s="266"/>
      <c r="DV18" s="266">
        <v>6.12</v>
      </c>
      <c r="DX18" s="266"/>
      <c r="DY18">
        <v>6.8</v>
      </c>
      <c r="EA18" s="266">
        <v>20</v>
      </c>
      <c r="EB18" s="266">
        <v>6.48</v>
      </c>
      <c r="ED18" s="266">
        <v>26</v>
      </c>
      <c r="EE18" s="266">
        <v>6.78</v>
      </c>
      <c r="EG18" s="266">
        <v>27</v>
      </c>
      <c r="EH18" s="266">
        <v>6.82</v>
      </c>
      <c r="EJ18" s="266">
        <v>25</v>
      </c>
      <c r="EK18" s="266">
        <v>7.01</v>
      </c>
      <c r="EM18" s="266">
        <v>21</v>
      </c>
      <c r="EN18" s="266">
        <v>6.58</v>
      </c>
      <c r="EP18" s="266">
        <v>21</v>
      </c>
      <c r="EQ18" s="266">
        <v>6.18</v>
      </c>
      <c r="ES18" s="266">
        <v>18</v>
      </c>
      <c r="ET18" s="266">
        <v>6.9</v>
      </c>
      <c r="EV18" s="266">
        <v>29</v>
      </c>
      <c r="EW18" s="266">
        <v>6.61</v>
      </c>
      <c r="EY18" s="266"/>
      <c r="EZ18" s="266">
        <v>7.93</v>
      </c>
      <c r="FB18" s="266"/>
      <c r="FC18" s="266"/>
      <c r="FE18" s="266"/>
      <c r="FF18" s="266"/>
      <c r="FH18" s="266"/>
      <c r="FI18" s="266"/>
      <c r="FK18" s="266"/>
      <c r="FL18" s="266"/>
      <c r="FN18" s="266"/>
      <c r="FO18" s="266"/>
      <c r="FQ18" s="266"/>
      <c r="FR18" s="266">
        <v>6.55</v>
      </c>
      <c r="FT18" s="266"/>
      <c r="FU18" s="266">
        <v>6.8</v>
      </c>
      <c r="FW18" s="266"/>
      <c r="FX18" s="266">
        <v>6.55</v>
      </c>
      <c r="FZ18" s="266">
        <v>18</v>
      </c>
      <c r="GA18" s="266">
        <v>6.52</v>
      </c>
      <c r="GC18" s="266">
        <v>20</v>
      </c>
      <c r="GD18" s="266">
        <v>6.55</v>
      </c>
      <c r="GF18" s="266"/>
      <c r="GG18" s="266"/>
      <c r="GI18" s="266"/>
      <c r="GJ18" s="266"/>
      <c r="GL18" s="266"/>
      <c r="GM18" s="266"/>
      <c r="GO18" s="266"/>
      <c r="GP18" s="266"/>
    </row>
    <row r="19" spans="2:198">
      <c r="B19" s="266">
        <v>24</v>
      </c>
      <c r="C19" s="266">
        <v>6.61</v>
      </c>
      <c r="E19" s="266">
        <v>26</v>
      </c>
      <c r="F19" s="266">
        <v>6.55</v>
      </c>
      <c r="H19" s="266"/>
      <c r="I19" s="266">
        <v>7.1</v>
      </c>
      <c r="K19" s="266"/>
      <c r="L19" s="266">
        <v>6.8</v>
      </c>
      <c r="N19" s="266"/>
      <c r="O19" s="266">
        <v>6.28</v>
      </c>
      <c r="Q19" s="266"/>
      <c r="R19" s="266">
        <v>6.9</v>
      </c>
      <c r="T19" s="266"/>
      <c r="U19" s="266">
        <v>6.65</v>
      </c>
      <c r="W19" s="266"/>
      <c r="X19" s="266">
        <v>8.2200000000000006</v>
      </c>
      <c r="Z19" s="266"/>
      <c r="AA19" s="266">
        <v>8.27</v>
      </c>
      <c r="AC19" s="266"/>
      <c r="AD19" s="266">
        <v>7.1</v>
      </c>
      <c r="AF19" s="266"/>
      <c r="AG19" s="266">
        <v>6.75</v>
      </c>
      <c r="AI19" s="266"/>
      <c r="AJ19" s="266">
        <v>6.27</v>
      </c>
      <c r="AL19" s="267"/>
      <c r="AM19" s="268">
        <v>6.77</v>
      </c>
      <c r="AO19" s="266"/>
      <c r="AP19" s="266">
        <v>8.51</v>
      </c>
      <c r="AR19" s="266"/>
      <c r="AS19" s="266"/>
      <c r="AU19" s="266"/>
      <c r="AV19" s="266"/>
      <c r="AX19" s="266"/>
      <c r="AY19" s="266">
        <v>8.19</v>
      </c>
      <c r="BA19" s="266"/>
      <c r="BB19" s="266">
        <v>7.15</v>
      </c>
      <c r="BD19" s="266"/>
      <c r="BE19" s="266">
        <v>8.48</v>
      </c>
      <c r="BG19" s="266"/>
      <c r="BH19" s="266">
        <v>7.15</v>
      </c>
      <c r="BJ19" s="266"/>
      <c r="BK19" s="266">
        <v>6.86</v>
      </c>
      <c r="BM19" s="266">
        <v>23</v>
      </c>
      <c r="BN19" s="266">
        <v>6.89</v>
      </c>
      <c r="BP19" s="266">
        <v>16</v>
      </c>
      <c r="BQ19" s="266">
        <v>2.92</v>
      </c>
      <c r="BS19" s="266"/>
      <c r="BT19" s="266"/>
      <c r="BV19" s="266"/>
      <c r="BW19" s="266"/>
      <c r="BY19" s="266">
        <v>17</v>
      </c>
      <c r="BZ19" s="266">
        <v>2.91</v>
      </c>
      <c r="CA19"/>
      <c r="CB19" s="266">
        <v>20</v>
      </c>
      <c r="CC19" s="266">
        <v>2.85</v>
      </c>
      <c r="CD19"/>
      <c r="CE19" s="266"/>
      <c r="CF19" s="266"/>
      <c r="CH19" s="266"/>
      <c r="CI19" s="266"/>
      <c r="CK19" s="266"/>
      <c r="CL19" s="266"/>
      <c r="CN19" s="266">
        <v>30</v>
      </c>
      <c r="CO19" s="266">
        <v>6.63</v>
      </c>
      <c r="CQ19" s="266">
        <v>19</v>
      </c>
      <c r="CR19" s="266">
        <v>7.26</v>
      </c>
      <c r="CT19" s="266"/>
      <c r="CU19" s="266">
        <v>7.05</v>
      </c>
      <c r="CW19" s="266"/>
      <c r="CX19" s="266">
        <v>6.69</v>
      </c>
      <c r="CZ19" s="266"/>
      <c r="DA19" s="266">
        <v>6.36</v>
      </c>
      <c r="DC19" s="266"/>
      <c r="DD19" s="266">
        <v>6.8</v>
      </c>
      <c r="DF19" s="266">
        <v>18</v>
      </c>
      <c r="DG19" s="266">
        <v>6.38</v>
      </c>
      <c r="DI19" s="266">
        <v>26</v>
      </c>
      <c r="DJ19" s="266">
        <v>6.55</v>
      </c>
      <c r="DL19" s="266">
        <v>21</v>
      </c>
      <c r="DM19" s="266">
        <v>7</v>
      </c>
      <c r="DO19" s="266">
        <v>23</v>
      </c>
      <c r="DP19" s="266">
        <v>7.25</v>
      </c>
      <c r="DR19" s="266"/>
      <c r="DS19" s="266">
        <v>8.1199999999999992</v>
      </c>
      <c r="DU19" s="266"/>
      <c r="DV19" s="266">
        <v>6.36</v>
      </c>
      <c r="DX19" s="266"/>
      <c r="DY19">
        <v>6.73</v>
      </c>
      <c r="EA19" s="266">
        <v>22</v>
      </c>
      <c r="EB19" s="266">
        <v>6.76</v>
      </c>
      <c r="ED19" s="266">
        <v>27</v>
      </c>
      <c r="EE19" s="266">
        <v>6.36</v>
      </c>
      <c r="EG19" s="266">
        <v>28</v>
      </c>
      <c r="EH19" s="266">
        <v>6.78</v>
      </c>
      <c r="EJ19" s="266">
        <v>26</v>
      </c>
      <c r="EK19" s="266">
        <v>6.73</v>
      </c>
      <c r="EM19" s="266">
        <v>22</v>
      </c>
      <c r="EN19" s="266">
        <v>6.93</v>
      </c>
      <c r="EP19" s="266">
        <v>23</v>
      </c>
      <c r="EQ19" s="266">
        <v>6.53</v>
      </c>
      <c r="ES19" s="266">
        <v>19</v>
      </c>
      <c r="ET19" s="266">
        <v>6.85</v>
      </c>
      <c r="EV19" s="266">
        <v>31</v>
      </c>
      <c r="EW19" s="266">
        <v>7.01</v>
      </c>
      <c r="EY19" s="266"/>
      <c r="EZ19" s="266">
        <v>7.42</v>
      </c>
      <c r="FB19" s="266"/>
      <c r="FC19" s="266"/>
      <c r="FE19" s="266"/>
      <c r="FF19" s="266"/>
      <c r="FH19" s="266"/>
      <c r="FI19" s="266"/>
      <c r="FK19" s="266"/>
      <c r="FL19" s="266"/>
      <c r="FN19" s="266"/>
      <c r="FO19" s="266"/>
      <c r="FQ19" s="266"/>
      <c r="FR19" s="266">
        <v>6.26</v>
      </c>
      <c r="FT19" s="266"/>
      <c r="FU19" s="266">
        <v>6.21</v>
      </c>
      <c r="FW19" s="266"/>
      <c r="FX19" s="266">
        <v>6.26</v>
      </c>
      <c r="FZ19" s="266">
        <v>21</v>
      </c>
      <c r="GA19" s="266">
        <v>6.56</v>
      </c>
      <c r="GC19" s="266">
        <v>21</v>
      </c>
      <c r="GD19" s="266">
        <v>6.26</v>
      </c>
      <c r="GF19" s="266"/>
      <c r="GG19" s="266"/>
      <c r="GI19" s="266"/>
      <c r="GJ19" s="266"/>
      <c r="GL19" s="266"/>
      <c r="GM19" s="266"/>
      <c r="GO19" s="266"/>
      <c r="GP19" s="266"/>
    </row>
    <row r="20" spans="2:198">
      <c r="B20" s="266">
        <v>25</v>
      </c>
      <c r="C20" s="266">
        <v>6.7</v>
      </c>
      <c r="E20" s="266">
        <v>27</v>
      </c>
      <c r="F20" s="266">
        <v>6.54</v>
      </c>
      <c r="H20" s="266"/>
      <c r="I20" s="266">
        <v>7.12</v>
      </c>
      <c r="K20" s="266"/>
      <c r="L20" s="266">
        <v>6.82</v>
      </c>
      <c r="N20" s="266"/>
      <c r="O20" s="266">
        <v>7.17</v>
      </c>
      <c r="Q20" s="266"/>
      <c r="R20" s="266">
        <v>7.22</v>
      </c>
      <c r="T20" s="266"/>
      <c r="U20" s="266">
        <v>7.05</v>
      </c>
      <c r="W20" s="266"/>
      <c r="X20" s="266">
        <v>8.23</v>
      </c>
      <c r="Z20" s="266"/>
      <c r="AA20" s="266">
        <v>8.25</v>
      </c>
      <c r="AC20" s="266"/>
      <c r="AD20" s="266">
        <v>7.91</v>
      </c>
      <c r="AF20" s="266"/>
      <c r="AG20" s="266">
        <v>6.07</v>
      </c>
      <c r="AI20" s="266"/>
      <c r="AJ20" s="266">
        <v>6.69</v>
      </c>
      <c r="AL20" s="267"/>
      <c r="AM20" s="268">
        <v>6.48</v>
      </c>
      <c r="AO20" s="266"/>
      <c r="AP20" s="266">
        <v>8.49</v>
      </c>
      <c r="AR20" s="266"/>
      <c r="AS20" s="266"/>
      <c r="AU20" s="266"/>
      <c r="AV20" s="266"/>
      <c r="AX20" s="266"/>
      <c r="AY20" s="266">
        <v>8.2100000000000009</v>
      </c>
      <c r="BA20" s="266"/>
      <c r="BB20" s="266">
        <v>7.19</v>
      </c>
      <c r="BD20" s="266"/>
      <c r="BE20" s="266">
        <v>8.36</v>
      </c>
      <c r="BG20" s="266"/>
      <c r="BH20" s="266">
        <v>7.19</v>
      </c>
      <c r="BJ20" s="266"/>
      <c r="BK20" s="266">
        <v>6.57</v>
      </c>
      <c r="BM20" s="266">
        <v>24</v>
      </c>
      <c r="BN20" s="266">
        <v>6.91</v>
      </c>
      <c r="BP20" s="266">
        <v>17</v>
      </c>
      <c r="BQ20" s="266">
        <v>2.93</v>
      </c>
      <c r="BS20" s="266"/>
      <c r="BT20" s="266"/>
      <c r="BV20" s="266"/>
      <c r="BW20" s="266"/>
      <c r="BY20" s="266">
        <v>18</v>
      </c>
      <c r="BZ20" s="266">
        <v>2.89</v>
      </c>
      <c r="CB20" s="266">
        <v>22</v>
      </c>
      <c r="CC20" s="266">
        <v>2.86</v>
      </c>
      <c r="CE20" s="266"/>
      <c r="CF20" s="266"/>
      <c r="CH20" s="266"/>
      <c r="CI20" s="266"/>
      <c r="CK20" s="266"/>
      <c r="CL20" s="266"/>
      <c r="CN20" s="266">
        <v>34</v>
      </c>
      <c r="CO20" s="266">
        <v>3.64</v>
      </c>
      <c r="CQ20" s="266">
        <v>20</v>
      </c>
      <c r="CR20" s="266">
        <v>7.37</v>
      </c>
      <c r="CT20" s="266"/>
      <c r="CU20" s="266">
        <v>6.45</v>
      </c>
      <c r="CW20" s="266"/>
      <c r="CX20" s="266">
        <v>6.99</v>
      </c>
      <c r="CZ20" s="266"/>
      <c r="DA20" s="266">
        <v>6.64</v>
      </c>
      <c r="DC20" s="266"/>
      <c r="DD20" s="266">
        <v>7.02</v>
      </c>
      <c r="DF20" s="266">
        <v>19</v>
      </c>
      <c r="DG20" s="266">
        <v>6.68</v>
      </c>
      <c r="DI20" s="266">
        <v>32</v>
      </c>
      <c r="DJ20" s="266">
        <v>6.8</v>
      </c>
      <c r="DL20" s="266">
        <v>22</v>
      </c>
      <c r="DM20" s="266">
        <v>6.7</v>
      </c>
      <c r="DO20" s="266">
        <v>25</v>
      </c>
      <c r="DP20" s="266">
        <v>7.15</v>
      </c>
      <c r="DR20" s="266"/>
      <c r="DS20" s="266">
        <v>7.99</v>
      </c>
      <c r="DU20" s="266"/>
      <c r="DV20" s="266">
        <v>6.41</v>
      </c>
      <c r="DX20" s="266"/>
      <c r="DY20">
        <v>7.1</v>
      </c>
      <c r="EA20" s="266">
        <v>23</v>
      </c>
      <c r="EB20" s="266">
        <v>6.22</v>
      </c>
      <c r="ED20" s="266">
        <v>28</v>
      </c>
      <c r="EE20" s="266">
        <v>6.85</v>
      </c>
      <c r="EG20" s="266">
        <v>29</v>
      </c>
      <c r="EH20" s="266">
        <v>6.81</v>
      </c>
      <c r="EJ20" s="266">
        <v>27</v>
      </c>
      <c r="EK20" s="266">
        <v>6.67</v>
      </c>
      <c r="EM20" s="266">
        <v>23</v>
      </c>
      <c r="EN20" s="266">
        <v>6.62</v>
      </c>
      <c r="EP20" s="266">
        <v>24</v>
      </c>
      <c r="EQ20" s="266">
        <v>7.08</v>
      </c>
      <c r="ES20" s="266">
        <v>20</v>
      </c>
      <c r="ET20" s="266">
        <v>6.52</v>
      </c>
      <c r="EV20" s="266">
        <v>32</v>
      </c>
      <c r="EW20" s="266">
        <v>6.94</v>
      </c>
      <c r="EY20" s="266"/>
      <c r="EZ20" s="266">
        <v>5.79</v>
      </c>
      <c r="FB20" s="266"/>
      <c r="FC20" s="266"/>
      <c r="FE20" s="266"/>
      <c r="FF20" s="266"/>
      <c r="FH20" s="266"/>
      <c r="FI20" s="266"/>
      <c r="FK20" s="266"/>
      <c r="FL20" s="266"/>
      <c r="FN20" s="266"/>
      <c r="FO20" s="266"/>
      <c r="FQ20" s="266"/>
      <c r="FR20" s="266">
        <v>6.47</v>
      </c>
      <c r="FT20" s="266"/>
      <c r="FU20" s="266">
        <v>6.72</v>
      </c>
      <c r="FW20" s="266"/>
      <c r="FX20" s="266">
        <v>6.47</v>
      </c>
      <c r="FZ20" s="266">
        <v>22</v>
      </c>
      <c r="GA20" s="266">
        <v>6.27</v>
      </c>
      <c r="GC20" s="266">
        <v>22</v>
      </c>
      <c r="GD20" s="266">
        <v>6.47</v>
      </c>
      <c r="GF20" s="266"/>
      <c r="GG20" s="266"/>
      <c r="GI20" s="266"/>
      <c r="GJ20" s="266"/>
      <c r="GL20" s="266"/>
      <c r="GM20" s="266"/>
      <c r="GO20" s="266"/>
      <c r="GP20" s="266"/>
    </row>
    <row r="21" spans="2:198" ht="15" customHeight="1">
      <c r="B21" s="266">
        <v>26</v>
      </c>
      <c r="C21" s="266">
        <v>7.16</v>
      </c>
      <c r="E21" s="266">
        <v>28</v>
      </c>
      <c r="F21" s="266">
        <v>6.88</v>
      </c>
      <c r="H21" s="266"/>
      <c r="I21" s="266">
        <v>6.82</v>
      </c>
      <c r="K21" s="266"/>
      <c r="L21" s="266">
        <v>3.3</v>
      </c>
      <c r="N21" s="266"/>
      <c r="O21" s="266">
        <v>7.07</v>
      </c>
      <c r="Q21" s="266"/>
      <c r="R21" s="266">
        <v>7.21</v>
      </c>
      <c r="T21" s="266"/>
      <c r="U21" s="266">
        <v>7.06</v>
      </c>
      <c r="W21" s="266"/>
      <c r="X21" s="266">
        <v>8.23</v>
      </c>
      <c r="Z21" s="266"/>
      <c r="AA21" s="266">
        <v>8.24</v>
      </c>
      <c r="AC21" s="266"/>
      <c r="AD21" s="266">
        <v>8.11</v>
      </c>
      <c r="AF21" s="266"/>
      <c r="AG21" s="266">
        <v>3.61</v>
      </c>
      <c r="AI21" s="266"/>
      <c r="AJ21" s="266">
        <v>6.14</v>
      </c>
      <c r="AL21" s="267"/>
      <c r="AM21" s="268">
        <v>6.75</v>
      </c>
      <c r="AO21" s="266"/>
      <c r="AP21" s="266">
        <v>8.48</v>
      </c>
      <c r="AR21" s="266"/>
      <c r="AS21" s="266"/>
      <c r="AU21" s="266"/>
      <c r="AV21" s="266"/>
      <c r="AX21" s="266"/>
      <c r="AY21" s="266">
        <v>8.33</v>
      </c>
      <c r="BA21" s="266"/>
      <c r="BB21" s="266">
        <v>7.17</v>
      </c>
      <c r="BD21" s="266"/>
      <c r="BE21" s="266">
        <v>8.3800000000000008</v>
      </c>
      <c r="BG21" s="266"/>
      <c r="BH21" s="266">
        <v>7.17</v>
      </c>
      <c r="BJ21" s="266"/>
      <c r="BK21" s="266">
        <v>6.84</v>
      </c>
      <c r="BM21" s="266">
        <v>26</v>
      </c>
      <c r="BN21" s="266">
        <v>6.89</v>
      </c>
      <c r="BP21" s="266">
        <v>18</v>
      </c>
      <c r="BQ21" s="266">
        <v>2.94</v>
      </c>
      <c r="BS21" s="266"/>
      <c r="BT21" s="266"/>
      <c r="BV21" s="266"/>
      <c r="BW21" s="266"/>
      <c r="BY21" s="266">
        <v>19</v>
      </c>
      <c r="BZ21" s="266">
        <v>2.91</v>
      </c>
      <c r="CB21" s="266">
        <v>24</v>
      </c>
      <c r="CC21" s="266">
        <v>2.82</v>
      </c>
      <c r="CE21" s="266"/>
      <c r="CF21" s="266"/>
      <c r="CH21" s="266"/>
      <c r="CI21" s="266"/>
      <c r="CK21" s="266"/>
      <c r="CL21" s="266"/>
      <c r="CN21" s="266">
        <v>36</v>
      </c>
      <c r="CO21" s="266">
        <v>6.96</v>
      </c>
      <c r="CQ21" s="266">
        <v>21</v>
      </c>
      <c r="CR21" s="266">
        <v>7.34</v>
      </c>
      <c r="CT21" s="266"/>
      <c r="CU21" s="266">
        <v>6.71</v>
      </c>
      <c r="CW21" s="266"/>
      <c r="CX21" s="266">
        <v>6.72</v>
      </c>
      <c r="CZ21" s="266"/>
      <c r="DA21" s="266">
        <v>6.71</v>
      </c>
      <c r="DC21" s="266"/>
      <c r="DD21" s="266">
        <v>6.68</v>
      </c>
      <c r="DF21" s="266">
        <v>20</v>
      </c>
      <c r="DG21" s="266">
        <v>6.66</v>
      </c>
      <c r="DI21" s="266">
        <v>35</v>
      </c>
      <c r="DJ21" s="266">
        <v>3.35</v>
      </c>
      <c r="DL21" s="266">
        <v>24</v>
      </c>
      <c r="DM21" s="266">
        <v>7.05</v>
      </c>
      <c r="DO21" s="266">
        <v>26</v>
      </c>
      <c r="DP21" s="266">
        <v>7.15</v>
      </c>
      <c r="DR21" s="266"/>
      <c r="DS21" s="266">
        <v>7.61</v>
      </c>
      <c r="DU21" s="266"/>
      <c r="DV21" s="266">
        <v>6.76</v>
      </c>
      <c r="DX21" s="266"/>
      <c r="DY21">
        <v>7.07</v>
      </c>
      <c r="EA21" s="266">
        <v>25</v>
      </c>
      <c r="EB21" s="266">
        <v>6.79</v>
      </c>
      <c r="ED21" s="266">
        <v>29</v>
      </c>
      <c r="EE21" s="266">
        <v>6.68</v>
      </c>
      <c r="EG21" s="266">
        <v>30</v>
      </c>
      <c r="EH21" s="266">
        <v>6.56</v>
      </c>
      <c r="EJ21" s="266">
        <v>28</v>
      </c>
      <c r="EK21" s="266">
        <v>7</v>
      </c>
      <c r="EM21" s="266">
        <v>25</v>
      </c>
      <c r="EN21" s="266">
        <v>6.68</v>
      </c>
      <c r="EP21" s="266">
        <v>26</v>
      </c>
      <c r="EQ21" s="266">
        <v>6.78</v>
      </c>
      <c r="ES21" s="266">
        <v>21</v>
      </c>
      <c r="ET21" s="266">
        <v>7.17</v>
      </c>
      <c r="EV21" s="266">
        <v>33</v>
      </c>
      <c r="EW21" s="266">
        <v>6.31</v>
      </c>
      <c r="EY21" s="266"/>
      <c r="EZ21" s="266">
        <v>3.36</v>
      </c>
      <c r="FB21" s="266"/>
      <c r="FC21" s="266"/>
      <c r="FE21" s="266"/>
      <c r="FF21" s="266"/>
      <c r="FH21" s="266"/>
      <c r="FI21" s="266"/>
      <c r="FK21" s="266"/>
      <c r="FL21" s="266"/>
      <c r="FN21" s="266"/>
      <c r="FO21" s="266"/>
      <c r="FQ21" s="266"/>
      <c r="FR21" s="266">
        <v>6.54</v>
      </c>
      <c r="FT21" s="266"/>
      <c r="FU21" s="266">
        <v>6.61</v>
      </c>
      <c r="FW21" s="266"/>
      <c r="FX21" s="266">
        <v>6.54</v>
      </c>
      <c r="FZ21" s="266">
        <v>23</v>
      </c>
      <c r="GA21" s="266">
        <v>6.26</v>
      </c>
      <c r="GC21" s="266">
        <v>24</v>
      </c>
      <c r="GD21" s="266">
        <v>6.54</v>
      </c>
      <c r="GF21" s="266"/>
      <c r="GG21" s="266"/>
      <c r="GI21" s="266"/>
      <c r="GJ21" s="266"/>
      <c r="GL21" s="266"/>
      <c r="GM21" s="266"/>
      <c r="GO21" s="266"/>
      <c r="GP21" s="266"/>
    </row>
    <row r="22" spans="2:198">
      <c r="B22" s="266">
        <v>28</v>
      </c>
      <c r="C22" s="266">
        <v>6.97</v>
      </c>
      <c r="E22" s="266">
        <v>29</v>
      </c>
      <c r="F22" s="266">
        <v>6.9</v>
      </c>
      <c r="H22" s="266"/>
      <c r="I22" s="266">
        <v>6.83</v>
      </c>
      <c r="K22" s="266"/>
      <c r="L22" s="266">
        <v>6.81</v>
      </c>
      <c r="N22" s="266"/>
      <c r="O22" s="266">
        <v>6.73</v>
      </c>
      <c r="Q22" s="266"/>
      <c r="R22" s="266">
        <v>6.36</v>
      </c>
      <c r="T22" s="266"/>
      <c r="U22" s="266">
        <v>6.72</v>
      </c>
      <c r="W22" s="266"/>
      <c r="X22" s="266">
        <v>8.26</v>
      </c>
      <c r="Z22" s="266"/>
      <c r="AA22" s="266">
        <v>8.24</v>
      </c>
      <c r="AC22" s="266"/>
      <c r="AD22" s="266">
        <v>7.66</v>
      </c>
      <c r="AF22" s="266"/>
      <c r="AG22" s="266">
        <v>3.41</v>
      </c>
      <c r="AI22" s="266"/>
      <c r="AJ22" s="266">
        <v>6.32</v>
      </c>
      <c r="AL22" s="267"/>
      <c r="AM22" s="268">
        <v>7.06</v>
      </c>
      <c r="AO22" s="266"/>
      <c r="AP22" s="266">
        <v>8.69</v>
      </c>
      <c r="AR22" s="266"/>
      <c r="AS22" s="266"/>
      <c r="AU22" s="266"/>
      <c r="AV22" s="266"/>
      <c r="AX22" s="266"/>
      <c r="AY22" s="266">
        <v>8.51</v>
      </c>
      <c r="BA22" s="266"/>
      <c r="BB22" s="266">
        <v>7.15</v>
      </c>
      <c r="BD22" s="266"/>
      <c r="BE22" s="266">
        <v>8.4499999999999993</v>
      </c>
      <c r="BG22" s="266"/>
      <c r="BH22" s="266">
        <v>7.15</v>
      </c>
      <c r="BJ22" s="266"/>
      <c r="BK22" s="266">
        <v>7.12</v>
      </c>
      <c r="BM22" s="266">
        <v>28</v>
      </c>
      <c r="BN22" s="266">
        <v>6.51</v>
      </c>
      <c r="BP22" s="266">
        <v>20</v>
      </c>
      <c r="BQ22" s="266">
        <v>2.95</v>
      </c>
      <c r="BS22" s="266"/>
      <c r="BT22" s="266"/>
      <c r="BV22" s="266"/>
      <c r="BW22" s="266"/>
      <c r="BY22" s="266">
        <v>20</v>
      </c>
      <c r="BZ22" s="266">
        <v>2.91</v>
      </c>
      <c r="CB22" s="266">
        <v>25</v>
      </c>
      <c r="CC22" s="266">
        <v>2.85</v>
      </c>
      <c r="CE22" s="266"/>
      <c r="CF22" s="266"/>
      <c r="CH22" s="266"/>
      <c r="CI22" s="266"/>
      <c r="CK22" s="266"/>
      <c r="CL22" s="266"/>
      <c r="CN22" s="266">
        <v>37</v>
      </c>
      <c r="CO22" s="266">
        <v>6.38</v>
      </c>
      <c r="CQ22" s="266">
        <v>23</v>
      </c>
      <c r="CR22" s="266">
        <v>7.03</v>
      </c>
      <c r="CT22" s="266"/>
      <c r="CU22" s="266">
        <v>7.03</v>
      </c>
      <c r="CW22" s="266"/>
      <c r="CX22" s="266">
        <v>6.69</v>
      </c>
      <c r="CZ22" s="266"/>
      <c r="DA22" s="266">
        <v>7.04</v>
      </c>
      <c r="DC22" s="266"/>
      <c r="DD22" s="266">
        <v>6.82</v>
      </c>
      <c r="DF22" s="266">
        <v>21</v>
      </c>
      <c r="DG22" s="266">
        <v>6.71</v>
      </c>
      <c r="DI22" s="266">
        <v>36</v>
      </c>
      <c r="DJ22" s="266">
        <v>3.45</v>
      </c>
      <c r="DL22" s="266">
        <v>26</v>
      </c>
      <c r="DM22" s="266">
        <v>6.45</v>
      </c>
      <c r="DO22" s="266">
        <v>28</v>
      </c>
      <c r="DP22" s="266">
        <v>6.8</v>
      </c>
      <c r="DR22" s="266"/>
      <c r="DS22" s="269">
        <v>8.34</v>
      </c>
      <c r="DU22" s="266"/>
      <c r="DV22" s="266">
        <v>6.65</v>
      </c>
      <c r="DX22" s="266"/>
      <c r="DY22">
        <v>7.13</v>
      </c>
      <c r="EA22" s="266">
        <v>26</v>
      </c>
      <c r="EB22" s="266">
        <v>7.09</v>
      </c>
      <c r="ED22" s="266">
        <v>30</v>
      </c>
      <c r="EE22" s="266">
        <v>7.02</v>
      </c>
      <c r="EG22" s="266">
        <v>31</v>
      </c>
      <c r="EH22" s="266">
        <v>6.81</v>
      </c>
      <c r="EJ22" s="266">
        <v>29</v>
      </c>
      <c r="EK22" s="266">
        <v>6.76</v>
      </c>
      <c r="EM22" s="266">
        <v>26</v>
      </c>
      <c r="EN22" s="266">
        <v>7.02</v>
      </c>
      <c r="EP22" s="266">
        <v>27</v>
      </c>
      <c r="EQ22" s="266">
        <v>6.49</v>
      </c>
      <c r="ES22" s="266">
        <v>22</v>
      </c>
      <c r="ET22" s="266">
        <v>7.22</v>
      </c>
      <c r="EV22" s="266">
        <v>35</v>
      </c>
      <c r="EW22" s="266">
        <v>6.95</v>
      </c>
      <c r="EY22" s="266"/>
      <c r="EZ22" s="266">
        <v>7.42</v>
      </c>
      <c r="FB22" s="266"/>
      <c r="FC22" s="266"/>
      <c r="FE22" s="266"/>
      <c r="FF22" s="266"/>
      <c r="FH22" s="266"/>
      <c r="FI22" s="266"/>
      <c r="FK22" s="266"/>
      <c r="FL22" s="266"/>
      <c r="FN22" s="266"/>
      <c r="FO22" s="266"/>
      <c r="FQ22" s="266"/>
      <c r="FR22" s="266">
        <v>6.56</v>
      </c>
      <c r="FT22" s="266"/>
      <c r="FU22" s="266">
        <v>7.08</v>
      </c>
      <c r="FW22" s="266"/>
      <c r="FX22" s="266">
        <v>6.56</v>
      </c>
      <c r="FZ22" s="266">
        <v>25</v>
      </c>
      <c r="GA22" s="266">
        <v>6.52</v>
      </c>
      <c r="GC22" s="266">
        <v>25</v>
      </c>
      <c r="GD22" s="266">
        <v>6.56</v>
      </c>
      <c r="GF22" s="266"/>
      <c r="GG22" s="266"/>
      <c r="GI22" s="266"/>
      <c r="GJ22" s="266"/>
      <c r="GL22" s="266"/>
      <c r="GM22" s="266"/>
      <c r="GO22" s="266"/>
      <c r="GP22" s="266"/>
    </row>
    <row r="23" spans="2:198">
      <c r="B23" s="266">
        <v>29</v>
      </c>
      <c r="C23" s="266">
        <v>6.66</v>
      </c>
      <c r="E23" s="266">
        <v>30</v>
      </c>
      <c r="F23" s="266">
        <v>6.28</v>
      </c>
      <c r="H23" s="266"/>
      <c r="I23" s="266">
        <v>6.79</v>
      </c>
      <c r="K23" s="266"/>
      <c r="L23" s="266">
        <v>6.82</v>
      </c>
      <c r="N23" s="266"/>
      <c r="O23" s="266">
        <v>6.7</v>
      </c>
      <c r="Q23" s="266"/>
      <c r="R23" s="266">
        <v>6.88</v>
      </c>
      <c r="T23" s="266"/>
      <c r="U23" s="266">
        <v>6.42</v>
      </c>
      <c r="W23" s="266"/>
      <c r="X23" s="266"/>
      <c r="Z23" s="266"/>
      <c r="AA23" s="266">
        <v>8.2899999999999991</v>
      </c>
      <c r="AC23" s="266"/>
      <c r="AD23" s="266">
        <v>7.99</v>
      </c>
      <c r="AF23" s="266"/>
      <c r="AG23" s="266">
        <v>3.55</v>
      </c>
      <c r="AI23" s="266"/>
      <c r="AJ23" s="266">
        <v>6.28</v>
      </c>
      <c r="AL23" s="267"/>
      <c r="AM23" s="268">
        <v>6.77</v>
      </c>
      <c r="AO23" s="266"/>
      <c r="AP23" s="266">
        <v>8.49</v>
      </c>
      <c r="AR23" s="266"/>
      <c r="AS23" s="266"/>
      <c r="AU23" s="266"/>
      <c r="AV23" s="266"/>
      <c r="AX23" s="266"/>
      <c r="AY23" s="266">
        <v>8.4600000000000009</v>
      </c>
      <c r="BA23" s="266"/>
      <c r="BB23" s="266">
        <v>6.31</v>
      </c>
      <c r="BD23" s="266"/>
      <c r="BE23" s="266"/>
      <c r="BG23" s="266"/>
      <c r="BH23" s="266">
        <v>6.31</v>
      </c>
      <c r="BJ23" s="266"/>
      <c r="BK23" s="266">
        <v>6.87</v>
      </c>
      <c r="BM23" s="266">
        <v>35</v>
      </c>
      <c r="BN23" s="266">
        <v>6.63</v>
      </c>
      <c r="BP23" s="266">
        <v>21</v>
      </c>
      <c r="BQ23" s="266">
        <v>2.95</v>
      </c>
      <c r="BS23" s="266"/>
      <c r="BT23" s="266"/>
      <c r="BV23" s="266"/>
      <c r="BW23" s="266"/>
      <c r="BY23" s="266">
        <v>21</v>
      </c>
      <c r="BZ23" s="266">
        <v>2.88</v>
      </c>
      <c r="CB23" s="266">
        <v>26</v>
      </c>
      <c r="CC23" s="266">
        <v>2.84</v>
      </c>
      <c r="CE23" s="266"/>
      <c r="CF23" s="266"/>
      <c r="CH23" s="266"/>
      <c r="CI23" s="266"/>
      <c r="CK23" s="266"/>
      <c r="CL23" s="266"/>
      <c r="CN23" s="266">
        <v>38</v>
      </c>
      <c r="CO23" s="266">
        <v>6.66</v>
      </c>
      <c r="CQ23" s="266">
        <v>24</v>
      </c>
      <c r="CR23" s="266">
        <v>7</v>
      </c>
      <c r="CT23" s="266"/>
      <c r="CU23" s="266">
        <v>6.99</v>
      </c>
      <c r="CW23" s="266"/>
      <c r="CX23" s="266">
        <v>7.02</v>
      </c>
      <c r="CZ23" s="266"/>
      <c r="DA23" s="266">
        <v>6.64</v>
      </c>
      <c r="DC23" s="266"/>
      <c r="DD23" s="266">
        <v>7.13</v>
      </c>
      <c r="DF23" s="266">
        <v>22</v>
      </c>
      <c r="DG23" s="266">
        <v>6.68</v>
      </c>
      <c r="DI23" s="266">
        <v>37</v>
      </c>
      <c r="DJ23" s="266">
        <v>3.6</v>
      </c>
      <c r="DL23" s="266">
        <v>27</v>
      </c>
      <c r="DM23" s="266">
        <v>6.4</v>
      </c>
      <c r="DO23" s="266">
        <v>29</v>
      </c>
      <c r="DP23" s="266">
        <v>7.15</v>
      </c>
      <c r="DR23" s="266"/>
      <c r="DS23" s="266">
        <v>7.97</v>
      </c>
      <c r="DU23" s="266"/>
      <c r="DV23" s="266">
        <v>6.44</v>
      </c>
      <c r="DX23" s="266"/>
      <c r="DY23">
        <v>7.15</v>
      </c>
      <c r="EA23" s="266">
        <v>29</v>
      </c>
      <c r="EB23" s="266">
        <v>6.74</v>
      </c>
      <c r="ED23" s="266">
        <v>31</v>
      </c>
      <c r="EE23" s="266">
        <v>6.74</v>
      </c>
      <c r="EG23" s="266">
        <v>32</v>
      </c>
      <c r="EH23" s="266">
        <v>6.78</v>
      </c>
      <c r="EJ23" s="266">
        <v>30</v>
      </c>
      <c r="EK23" s="266">
        <v>6.97</v>
      </c>
      <c r="EM23" s="266">
        <v>27</v>
      </c>
      <c r="EN23" s="266">
        <v>7.07</v>
      </c>
      <c r="EP23" s="266">
        <v>28</v>
      </c>
      <c r="EQ23" s="266">
        <v>6.51</v>
      </c>
      <c r="ES23" s="266">
        <v>24</v>
      </c>
      <c r="ET23" s="266">
        <v>7.18</v>
      </c>
      <c r="EV23" s="266">
        <v>41</v>
      </c>
      <c r="EW23" s="266">
        <v>6.33</v>
      </c>
      <c r="EY23" s="266"/>
      <c r="EZ23" s="266"/>
      <c r="FB23" s="266"/>
      <c r="FC23" s="266"/>
      <c r="FE23" s="266"/>
      <c r="FF23" s="266"/>
      <c r="FH23" s="266"/>
      <c r="FI23" s="266"/>
      <c r="FK23" s="266"/>
      <c r="FL23" s="266"/>
      <c r="FN23" s="266"/>
      <c r="FO23" s="266"/>
      <c r="FQ23" s="266"/>
      <c r="FR23" s="266">
        <v>6.85</v>
      </c>
      <c r="FT23" s="266"/>
      <c r="FU23" s="266">
        <v>6.42</v>
      </c>
      <c r="FW23" s="266"/>
      <c r="FX23" s="266">
        <v>6.85</v>
      </c>
      <c r="FZ23" s="266">
        <v>27</v>
      </c>
      <c r="GA23" s="266">
        <v>6.3</v>
      </c>
      <c r="GC23" s="266">
        <v>26</v>
      </c>
      <c r="GD23" s="266">
        <v>6.85</v>
      </c>
      <c r="GF23" s="266"/>
      <c r="GG23" s="266"/>
      <c r="GI23" s="266"/>
      <c r="GJ23" s="266"/>
      <c r="GL23" s="266"/>
      <c r="GM23" s="266"/>
      <c r="GO23" s="266"/>
      <c r="GP23" s="266"/>
    </row>
    <row r="24" spans="2:198">
      <c r="B24" s="266">
        <v>31</v>
      </c>
      <c r="C24" s="266">
        <v>6.75</v>
      </c>
      <c r="E24" s="266">
        <v>31</v>
      </c>
      <c r="F24" s="266">
        <v>5.55</v>
      </c>
      <c r="H24" s="266"/>
      <c r="I24" s="266">
        <v>7.13</v>
      </c>
      <c r="K24" s="266"/>
      <c r="L24" s="266">
        <v>7.17</v>
      </c>
      <c r="N24" s="266"/>
      <c r="O24" s="266">
        <v>6.73</v>
      </c>
      <c r="Q24" s="266"/>
      <c r="R24" s="266">
        <v>6.86</v>
      </c>
      <c r="T24" s="266"/>
      <c r="U24" s="266">
        <v>7.02</v>
      </c>
      <c r="W24" s="266"/>
      <c r="X24" s="266"/>
      <c r="Z24" s="266"/>
      <c r="AA24" s="266">
        <v>8.25</v>
      </c>
      <c r="AC24" s="266"/>
      <c r="AD24" s="266">
        <v>7.54</v>
      </c>
      <c r="AF24" s="266"/>
      <c r="AG24" s="266">
        <v>3.05</v>
      </c>
      <c r="AI24" s="266"/>
      <c r="AJ24" s="266">
        <v>6.72</v>
      </c>
      <c r="AL24" s="267"/>
      <c r="AM24" s="268">
        <v>6.78</v>
      </c>
      <c r="AO24" s="266"/>
      <c r="AP24" s="266">
        <v>8.5</v>
      </c>
      <c r="AR24" s="266"/>
      <c r="AS24" s="266"/>
      <c r="AU24" s="266"/>
      <c r="AV24" s="266"/>
      <c r="AX24" s="266"/>
      <c r="AY24" s="266">
        <v>8.48</v>
      </c>
      <c r="BA24" s="266"/>
      <c r="BB24" s="266">
        <v>7.19</v>
      </c>
      <c r="BD24" s="266"/>
      <c r="BE24" s="266"/>
      <c r="BG24" s="266"/>
      <c r="BH24" s="266">
        <v>7.19</v>
      </c>
      <c r="BJ24" s="266"/>
      <c r="BK24" s="266">
        <v>6.78</v>
      </c>
      <c r="BM24" s="266">
        <v>36</v>
      </c>
      <c r="BN24" s="266">
        <v>6.92</v>
      </c>
      <c r="BP24" s="266">
        <v>22</v>
      </c>
      <c r="BQ24" s="266">
        <v>2.93</v>
      </c>
      <c r="BS24" s="266"/>
      <c r="BT24" s="266"/>
      <c r="BV24" s="266"/>
      <c r="BW24" s="266"/>
      <c r="BY24" s="266">
        <v>22</v>
      </c>
      <c r="BZ24" s="266">
        <v>2.9</v>
      </c>
      <c r="CB24" s="266">
        <v>27</v>
      </c>
      <c r="CC24" s="266">
        <v>2.82</v>
      </c>
      <c r="CE24" s="266"/>
      <c r="CF24" s="266"/>
      <c r="CH24" s="266"/>
      <c r="CI24" s="266"/>
      <c r="CK24" s="266"/>
      <c r="CL24" s="266"/>
      <c r="CN24" s="266">
        <v>39</v>
      </c>
      <c r="CO24" s="266">
        <v>6.62</v>
      </c>
      <c r="CQ24" s="266">
        <v>26</v>
      </c>
      <c r="CR24" s="266">
        <v>7</v>
      </c>
      <c r="CT24" s="266"/>
      <c r="CU24" s="266">
        <v>7</v>
      </c>
      <c r="CW24" s="266"/>
      <c r="CX24" s="266">
        <v>6.95</v>
      </c>
      <c r="CZ24" s="266"/>
      <c r="DA24" s="266">
        <v>6.68</v>
      </c>
      <c r="DC24" s="266"/>
      <c r="DD24" s="266">
        <v>6.77</v>
      </c>
      <c r="DF24" s="266">
        <v>23</v>
      </c>
      <c r="DG24" s="266">
        <v>6.67</v>
      </c>
      <c r="DI24" s="266">
        <v>39</v>
      </c>
      <c r="DJ24" s="266">
        <v>6.3</v>
      </c>
      <c r="DL24" s="266">
        <v>29</v>
      </c>
      <c r="DM24" s="266">
        <v>6.7</v>
      </c>
      <c r="DO24" s="266">
        <v>30</v>
      </c>
      <c r="DP24" s="266">
        <v>6.9</v>
      </c>
      <c r="DR24" s="266"/>
      <c r="DS24" s="266">
        <v>8.2200000000000006</v>
      </c>
      <c r="DU24" s="266"/>
      <c r="DV24" s="266">
        <v>6.38</v>
      </c>
      <c r="DX24" s="266"/>
      <c r="DY24">
        <v>7.15</v>
      </c>
      <c r="EA24" s="266">
        <v>31</v>
      </c>
      <c r="EB24" s="266">
        <v>6.44</v>
      </c>
      <c r="ED24" s="266">
        <v>32</v>
      </c>
      <c r="EE24" s="266">
        <v>6.7</v>
      </c>
      <c r="EG24" s="266">
        <v>33</v>
      </c>
      <c r="EH24" s="266">
        <v>7.14</v>
      </c>
      <c r="EJ24" s="266">
        <v>31</v>
      </c>
      <c r="EK24" s="266">
        <v>6.66</v>
      </c>
      <c r="EM24" s="266">
        <v>29</v>
      </c>
      <c r="EN24" s="266">
        <v>6.68</v>
      </c>
      <c r="EP24" s="266">
        <v>29</v>
      </c>
      <c r="EQ24" s="266">
        <v>6.7</v>
      </c>
      <c r="ES24" s="266">
        <v>25</v>
      </c>
      <c r="ET24" s="266">
        <v>6.26</v>
      </c>
      <c r="EV24" s="266">
        <v>42</v>
      </c>
      <c r="EW24" s="266">
        <v>6.53</v>
      </c>
      <c r="EY24" s="266"/>
      <c r="EZ24" s="266"/>
      <c r="FB24" s="266"/>
      <c r="FC24" s="266"/>
      <c r="FE24" s="266"/>
      <c r="FF24" s="266"/>
      <c r="FH24" s="266"/>
      <c r="FI24" s="266"/>
      <c r="FK24" s="266"/>
      <c r="FL24" s="266"/>
      <c r="FN24" s="266"/>
      <c r="FO24" s="266"/>
      <c r="FQ24" s="266"/>
      <c r="FR24" s="266">
        <v>6.54</v>
      </c>
      <c r="FT24" s="266"/>
      <c r="FU24" s="266">
        <v>3.37</v>
      </c>
      <c r="FW24" s="266"/>
      <c r="FX24" s="266">
        <v>6.54</v>
      </c>
      <c r="FZ24" s="266">
        <v>29</v>
      </c>
      <c r="GA24" s="266">
        <v>6.23</v>
      </c>
      <c r="GC24" s="266">
        <v>27</v>
      </c>
      <c r="GD24" s="266">
        <v>6.54</v>
      </c>
      <c r="GF24" s="266"/>
      <c r="GG24" s="266"/>
      <c r="GI24" s="266"/>
      <c r="GJ24" s="266"/>
      <c r="GL24" s="266"/>
      <c r="GM24" s="266"/>
      <c r="GO24" s="266"/>
      <c r="GP24" s="266"/>
    </row>
    <row r="25" spans="2:198">
      <c r="B25" s="266">
        <v>33</v>
      </c>
      <c r="C25" s="266">
        <v>6.75</v>
      </c>
      <c r="E25" s="266">
        <v>32</v>
      </c>
      <c r="F25" s="266">
        <v>5.39</v>
      </c>
      <c r="H25" s="266"/>
      <c r="I25" s="266">
        <v>7.1</v>
      </c>
      <c r="K25" s="266"/>
      <c r="L25" s="266">
        <v>6.28</v>
      </c>
      <c r="N25" s="266"/>
      <c r="O25" s="266">
        <v>6.44</v>
      </c>
      <c r="Q25" s="266"/>
      <c r="R25" s="266">
        <v>6.6</v>
      </c>
      <c r="T25" s="266"/>
      <c r="U25" s="266">
        <v>6.7</v>
      </c>
      <c r="W25" s="266"/>
      <c r="X25" s="266"/>
      <c r="Z25" s="266"/>
      <c r="AA25" s="266">
        <v>8.24</v>
      </c>
      <c r="AC25" s="266"/>
      <c r="AD25" s="266">
        <v>7.76</v>
      </c>
      <c r="AF25" s="266"/>
      <c r="AG25" s="266">
        <v>6.44</v>
      </c>
      <c r="AI25" s="266"/>
      <c r="AJ25" s="266">
        <v>6.26</v>
      </c>
      <c r="AL25" s="267"/>
      <c r="AM25" s="268">
        <v>6.76</v>
      </c>
      <c r="AO25" s="266"/>
      <c r="AP25" s="266">
        <v>8.5</v>
      </c>
      <c r="AR25" s="266"/>
      <c r="AS25" s="266"/>
      <c r="AU25" s="266"/>
      <c r="AV25" s="266"/>
      <c r="AX25" s="266"/>
      <c r="AY25" s="266">
        <v>8.48</v>
      </c>
      <c r="BA25" s="266"/>
      <c r="BB25" s="266">
        <v>6.9</v>
      </c>
      <c r="BD25" s="266"/>
      <c r="BE25" s="266"/>
      <c r="BG25" s="266"/>
      <c r="BH25" s="266">
        <v>6.9</v>
      </c>
      <c r="BJ25" s="266"/>
      <c r="BK25" s="266">
        <v>6.85</v>
      </c>
      <c r="BM25" s="266">
        <v>37</v>
      </c>
      <c r="BN25" s="266">
        <v>6.94</v>
      </c>
      <c r="BP25" s="266">
        <v>23</v>
      </c>
      <c r="BQ25" s="266">
        <v>2.95</v>
      </c>
      <c r="BS25" s="266"/>
      <c r="BT25" s="266"/>
      <c r="BV25" s="266"/>
      <c r="BW25" s="266"/>
      <c r="BY25" s="266">
        <v>23</v>
      </c>
      <c r="BZ25" s="266">
        <v>2.9</v>
      </c>
      <c r="CB25" s="266">
        <v>28</v>
      </c>
      <c r="CC25" s="266">
        <v>2.84</v>
      </c>
      <c r="CE25" s="266"/>
      <c r="CF25" s="266"/>
      <c r="CH25" s="266"/>
      <c r="CI25" s="266"/>
      <c r="CK25" s="266"/>
      <c r="CL25" s="266"/>
      <c r="CN25" s="266">
        <v>40</v>
      </c>
      <c r="CO25" s="266">
        <v>7</v>
      </c>
      <c r="CQ25" s="266">
        <v>27</v>
      </c>
      <c r="CR25" s="266">
        <v>7.03</v>
      </c>
      <c r="CT25" s="266"/>
      <c r="CU25" s="266">
        <v>6.71</v>
      </c>
      <c r="CW25" s="266"/>
      <c r="CX25" s="266">
        <v>6.9</v>
      </c>
      <c r="CZ25" s="266"/>
      <c r="DA25" s="266">
        <v>7.11</v>
      </c>
      <c r="DC25" s="266"/>
      <c r="DD25" s="266">
        <v>6.69</v>
      </c>
      <c r="DF25" s="266">
        <v>25</v>
      </c>
      <c r="DG25" s="266">
        <v>6.77</v>
      </c>
      <c r="DI25" s="266">
        <v>40</v>
      </c>
      <c r="DJ25" s="266">
        <v>7.2</v>
      </c>
      <c r="DL25" s="266">
        <v>30</v>
      </c>
      <c r="DM25" s="266">
        <v>6.7</v>
      </c>
      <c r="DO25" s="266">
        <v>32</v>
      </c>
      <c r="DP25" s="266">
        <v>6.85</v>
      </c>
      <c r="DR25" s="266"/>
      <c r="DS25" s="266">
        <v>8.0399999999999991</v>
      </c>
      <c r="DU25" s="266"/>
      <c r="DV25" s="266">
        <v>6.75</v>
      </c>
      <c r="DX25" s="266"/>
      <c r="DY25">
        <v>6.77</v>
      </c>
      <c r="EA25" s="266">
        <v>32</v>
      </c>
      <c r="EB25" s="266">
        <v>6.78</v>
      </c>
      <c r="ED25" s="266">
        <v>33</v>
      </c>
      <c r="EE25" s="266">
        <v>6.48</v>
      </c>
      <c r="EG25" s="266">
        <v>34</v>
      </c>
      <c r="EH25" s="266">
        <v>5.86</v>
      </c>
      <c r="EJ25" s="266">
        <v>32</v>
      </c>
      <c r="EK25" s="266">
        <v>6.39</v>
      </c>
      <c r="EM25" s="266">
        <v>30</v>
      </c>
      <c r="EN25" s="266">
        <v>6.68</v>
      </c>
      <c r="EP25" s="266">
        <v>31</v>
      </c>
      <c r="EQ25" s="266">
        <v>6.74</v>
      </c>
      <c r="ES25" s="266">
        <v>26</v>
      </c>
      <c r="ET25" s="266">
        <v>6.83</v>
      </c>
      <c r="EV25" s="266">
        <v>44</v>
      </c>
      <c r="EW25" s="266">
        <v>6.93</v>
      </c>
      <c r="EY25" s="266"/>
      <c r="EZ25" s="266"/>
      <c r="FB25" s="266"/>
      <c r="FC25" s="266"/>
      <c r="FE25" s="266"/>
      <c r="FF25" s="266"/>
      <c r="FH25" s="266"/>
      <c r="FI25" s="266"/>
      <c r="FK25" s="266"/>
      <c r="FL25" s="266"/>
      <c r="FN25" s="266"/>
      <c r="FO25" s="266"/>
      <c r="FQ25" s="266"/>
      <c r="FR25" s="266">
        <v>6.52</v>
      </c>
      <c r="FT25" s="266"/>
      <c r="FU25" s="266">
        <v>3.2</v>
      </c>
      <c r="FW25" s="266"/>
      <c r="FX25" s="266">
        <v>6.52</v>
      </c>
      <c r="FZ25" s="266">
        <v>32</v>
      </c>
      <c r="GA25" s="266">
        <v>4.5999999999999996</v>
      </c>
      <c r="GC25" s="266">
        <v>29</v>
      </c>
      <c r="GD25" s="266">
        <v>6.52</v>
      </c>
      <c r="GF25" s="266"/>
      <c r="GG25" s="266"/>
      <c r="GI25" s="266"/>
      <c r="GJ25" s="266"/>
      <c r="GL25" s="266"/>
      <c r="GM25" s="266"/>
      <c r="GO25" s="266"/>
      <c r="GP25" s="266"/>
    </row>
    <row r="26" spans="2:198">
      <c r="B26" s="266">
        <v>35</v>
      </c>
      <c r="C26" s="266">
        <v>6.61</v>
      </c>
      <c r="E26" s="266"/>
      <c r="F26" s="266"/>
      <c r="H26" s="266"/>
      <c r="I26" s="266">
        <v>6.26</v>
      </c>
      <c r="K26" s="266"/>
      <c r="L26" s="266">
        <v>7.15</v>
      </c>
      <c r="N26" s="266"/>
      <c r="O26" s="266">
        <v>6.77</v>
      </c>
      <c r="Q26" s="266"/>
      <c r="R26" s="266">
        <v>6.86</v>
      </c>
      <c r="T26" s="266"/>
      <c r="U26" s="266">
        <v>7.01</v>
      </c>
      <c r="W26" s="266"/>
      <c r="X26" s="266"/>
      <c r="Z26" s="266"/>
      <c r="AA26" s="266">
        <v>8.25</v>
      </c>
      <c r="AC26" s="266"/>
      <c r="AD26" s="266">
        <v>7.14</v>
      </c>
      <c r="AF26" s="266"/>
      <c r="AG26" s="266"/>
      <c r="AI26" s="266"/>
      <c r="AJ26" s="266">
        <v>6.01</v>
      </c>
      <c r="AL26" s="267"/>
      <c r="AM26" s="268">
        <v>6.73</v>
      </c>
      <c r="AO26" s="266"/>
      <c r="AP26" s="266">
        <v>8.52</v>
      </c>
      <c r="AR26" s="266"/>
      <c r="AS26" s="266"/>
      <c r="AU26" s="266"/>
      <c r="AV26" s="266"/>
      <c r="AX26" s="266"/>
      <c r="AY26" s="266">
        <v>8.4499999999999993</v>
      </c>
      <c r="BA26" s="266"/>
      <c r="BB26" s="266">
        <v>6.84</v>
      </c>
      <c r="BD26" s="266"/>
      <c r="BE26" s="266"/>
      <c r="BG26" s="266"/>
      <c r="BH26" s="266">
        <v>6.84</v>
      </c>
      <c r="BJ26" s="266"/>
      <c r="BK26" s="266">
        <v>7.15</v>
      </c>
      <c r="BM26" s="266">
        <v>40</v>
      </c>
      <c r="BN26" s="266">
        <v>6.95</v>
      </c>
      <c r="BP26" s="266">
        <v>25</v>
      </c>
      <c r="BQ26" s="266">
        <v>2.94</v>
      </c>
      <c r="BS26" s="266"/>
      <c r="BT26" s="266"/>
      <c r="BV26" s="266"/>
      <c r="BW26" s="266"/>
      <c r="BY26" s="266">
        <v>24</v>
      </c>
      <c r="BZ26" s="266">
        <v>2.91</v>
      </c>
      <c r="CB26" s="266">
        <v>29</v>
      </c>
      <c r="CC26" s="266">
        <v>2.85</v>
      </c>
      <c r="CE26" s="266"/>
      <c r="CF26" s="266"/>
      <c r="CH26" s="266"/>
      <c r="CI26" s="266"/>
      <c r="CK26" s="266"/>
      <c r="CL26" s="266"/>
      <c r="CN26" s="266">
        <v>41</v>
      </c>
      <c r="CO26" s="266">
        <v>6.61</v>
      </c>
      <c r="CQ26" s="266">
        <v>28</v>
      </c>
      <c r="CR26" s="266">
        <v>7.3</v>
      </c>
      <c r="CT26" s="266"/>
      <c r="CU26" s="266">
        <v>6.71</v>
      </c>
      <c r="CW26" s="266"/>
      <c r="CX26" s="266">
        <v>6.62</v>
      </c>
      <c r="CZ26" s="266"/>
      <c r="DA26" s="266">
        <v>6.64</v>
      </c>
      <c r="DC26" s="266"/>
      <c r="DD26" s="266">
        <v>6.82</v>
      </c>
      <c r="DF26" s="266">
        <v>26</v>
      </c>
      <c r="DG26" s="266">
        <v>6.65</v>
      </c>
      <c r="DI26" s="266">
        <v>41</v>
      </c>
      <c r="DJ26" s="266">
        <v>7.2</v>
      </c>
      <c r="DL26" s="266">
        <v>32</v>
      </c>
      <c r="DM26" s="266">
        <v>6.45</v>
      </c>
      <c r="DO26" s="266">
        <v>34</v>
      </c>
      <c r="DP26" s="266">
        <v>7.15</v>
      </c>
      <c r="DR26" s="266"/>
      <c r="DS26" s="266">
        <v>7.63</v>
      </c>
      <c r="DU26" s="266"/>
      <c r="DV26" s="266">
        <v>6.34</v>
      </c>
      <c r="DX26" s="266"/>
      <c r="DY26">
        <v>6.73</v>
      </c>
      <c r="EA26" s="266">
        <v>34</v>
      </c>
      <c r="EB26" s="266">
        <v>6.5</v>
      </c>
      <c r="ED26" s="266">
        <v>34</v>
      </c>
      <c r="EE26" s="266">
        <v>7.05</v>
      </c>
      <c r="EG26" s="266">
        <v>35</v>
      </c>
      <c r="EH26" s="266">
        <v>3.16</v>
      </c>
      <c r="EJ26" s="266">
        <v>33</v>
      </c>
      <c r="EK26" s="266">
        <v>6.7</v>
      </c>
      <c r="EM26" s="266">
        <v>31</v>
      </c>
      <c r="EN26" s="266">
        <v>7</v>
      </c>
      <c r="EP26" s="266">
        <v>33</v>
      </c>
      <c r="EQ26" s="266">
        <v>6.7</v>
      </c>
      <c r="ES26" s="266">
        <v>30</v>
      </c>
      <c r="ET26" s="266">
        <v>7.15</v>
      </c>
      <c r="EV26" s="266">
        <v>46</v>
      </c>
      <c r="EW26" s="266">
        <v>6.86</v>
      </c>
      <c r="EY26" s="266"/>
      <c r="EZ26" s="266"/>
      <c r="FB26" s="266"/>
      <c r="FC26" s="266"/>
      <c r="FE26" s="266"/>
      <c r="FF26" s="266"/>
      <c r="FH26" s="266"/>
      <c r="FI26" s="266"/>
      <c r="FK26" s="266"/>
      <c r="FL26" s="266"/>
      <c r="FN26" s="266"/>
      <c r="FO26" s="266"/>
      <c r="FQ26" s="266"/>
      <c r="FR26" s="266">
        <v>6.91</v>
      </c>
      <c r="FT26" s="266"/>
      <c r="FU26" s="266">
        <v>3.58</v>
      </c>
      <c r="FW26" s="266"/>
      <c r="FX26" s="266">
        <v>6.91</v>
      </c>
      <c r="FZ26" s="266">
        <v>33</v>
      </c>
      <c r="GA26" s="266">
        <v>4.7</v>
      </c>
      <c r="GC26" s="266">
        <v>30</v>
      </c>
      <c r="GD26" s="266">
        <v>6.91</v>
      </c>
      <c r="GF26" s="266"/>
      <c r="GG26" s="266"/>
      <c r="GI26" s="266"/>
      <c r="GJ26" s="266"/>
      <c r="GL26" s="266"/>
      <c r="GM26" s="266"/>
      <c r="GO26" s="266"/>
      <c r="GP26" s="266"/>
    </row>
    <row r="27" spans="2:198">
      <c r="B27" s="266">
        <v>36</v>
      </c>
      <c r="C27" s="266">
        <v>7.16</v>
      </c>
      <c r="E27" s="266"/>
      <c r="F27" s="266"/>
      <c r="H27" s="266"/>
      <c r="I27" s="266">
        <v>7.06</v>
      </c>
      <c r="K27" s="266"/>
      <c r="L27" s="266">
        <v>6.85</v>
      </c>
      <c r="N27" s="266"/>
      <c r="O27" s="266">
        <v>6.73</v>
      </c>
      <c r="Q27" s="266"/>
      <c r="R27" s="266">
        <v>6.56</v>
      </c>
      <c r="T27" s="266"/>
      <c r="U27" s="266">
        <v>6.68</v>
      </c>
      <c r="W27" s="266"/>
      <c r="X27" s="266"/>
      <c r="Z27" s="266"/>
      <c r="AA27" s="266">
        <v>8.24</v>
      </c>
      <c r="AC27" s="266"/>
      <c r="AD27" s="266"/>
      <c r="AF27" s="266"/>
      <c r="AG27" s="266"/>
      <c r="AI27" s="266"/>
      <c r="AJ27" s="266">
        <v>6.34</v>
      </c>
      <c r="AL27" s="267"/>
      <c r="AM27" s="268">
        <v>6.46</v>
      </c>
      <c r="AO27" s="266"/>
      <c r="AP27" s="266">
        <v>8.74</v>
      </c>
      <c r="AR27" s="266"/>
      <c r="AS27" s="266"/>
      <c r="AU27" s="266"/>
      <c r="AV27" s="266"/>
      <c r="AX27" s="266"/>
      <c r="AY27" s="266">
        <v>8.33</v>
      </c>
      <c r="BA27" s="266"/>
      <c r="BB27" s="266">
        <v>6.86</v>
      </c>
      <c r="BD27" s="266"/>
      <c r="BE27" s="266"/>
      <c r="BG27" s="266"/>
      <c r="BH27" s="266">
        <v>6.86</v>
      </c>
      <c r="BJ27" s="266"/>
      <c r="BK27" s="266">
        <v>7.19</v>
      </c>
      <c r="BM27" s="266">
        <v>41</v>
      </c>
      <c r="BN27" s="266">
        <v>6.96</v>
      </c>
      <c r="BP27" s="266">
        <v>26</v>
      </c>
      <c r="BQ27" s="266">
        <v>2.92</v>
      </c>
      <c r="BS27" s="266"/>
      <c r="BT27" s="266"/>
      <c r="BV27" s="266"/>
      <c r="BW27" s="266"/>
      <c r="BY27" s="266">
        <v>25</v>
      </c>
      <c r="BZ27" s="266">
        <v>2.92</v>
      </c>
      <c r="CB27" s="266">
        <v>30</v>
      </c>
      <c r="CC27" s="266">
        <v>2.85</v>
      </c>
      <c r="CE27" s="266"/>
      <c r="CF27" s="266"/>
      <c r="CH27" s="266"/>
      <c r="CI27" s="266"/>
      <c r="CK27" s="266"/>
      <c r="CL27" s="266"/>
      <c r="CN27" s="266">
        <v>42</v>
      </c>
      <c r="CO27" s="266">
        <v>6.35</v>
      </c>
      <c r="CQ27" s="266">
        <v>29</v>
      </c>
      <c r="CR27" s="266">
        <v>7.36</v>
      </c>
      <c r="CT27" s="266"/>
      <c r="CU27" s="266">
        <v>7.03</v>
      </c>
      <c r="CW27" s="266"/>
      <c r="CX27" s="266">
        <v>6.6</v>
      </c>
      <c r="CZ27" s="266"/>
      <c r="DA27" s="266">
        <v>6.92</v>
      </c>
      <c r="DC27" s="266"/>
      <c r="DD27" s="266">
        <v>6.8</v>
      </c>
      <c r="DF27" s="266">
        <v>28</v>
      </c>
      <c r="DG27" s="266">
        <v>7.1</v>
      </c>
      <c r="DI27" s="266">
        <v>42</v>
      </c>
      <c r="DJ27" s="266">
        <v>6.55</v>
      </c>
      <c r="DL27" s="266">
        <v>33</v>
      </c>
      <c r="DM27" s="266">
        <v>6.7</v>
      </c>
      <c r="DO27" s="266">
        <v>35</v>
      </c>
      <c r="DP27" s="266">
        <v>6.8</v>
      </c>
      <c r="DR27" s="266"/>
      <c r="DS27" s="266">
        <v>8.26</v>
      </c>
      <c r="DU27" s="266"/>
      <c r="DV27" s="266">
        <v>6.64</v>
      </c>
      <c r="DX27" s="266"/>
      <c r="DY27">
        <v>7.21</v>
      </c>
      <c r="EA27" s="266">
        <v>35</v>
      </c>
      <c r="EB27" s="266">
        <v>6.52</v>
      </c>
      <c r="ED27" s="266">
        <v>35</v>
      </c>
      <c r="EE27" s="266">
        <v>6.8</v>
      </c>
      <c r="EG27" s="266">
        <v>36</v>
      </c>
      <c r="EH27" s="266">
        <v>7.03</v>
      </c>
      <c r="EJ27" s="266">
        <v>34</v>
      </c>
      <c r="EK27" s="266">
        <v>5.81</v>
      </c>
      <c r="EM27" s="266">
        <v>32</v>
      </c>
      <c r="EN27" s="266">
        <v>7.01</v>
      </c>
      <c r="EP27" s="266">
        <v>34</v>
      </c>
      <c r="EQ27" s="266">
        <v>6.84</v>
      </c>
      <c r="ES27" s="266">
        <v>31</v>
      </c>
      <c r="ET27" s="266">
        <v>7.23</v>
      </c>
      <c r="EV27" s="266">
        <v>48</v>
      </c>
      <c r="EW27" s="266">
        <v>6.61</v>
      </c>
      <c r="EY27" s="266"/>
      <c r="EZ27" s="266"/>
      <c r="FB27" s="266"/>
      <c r="FC27" s="266"/>
      <c r="FE27" s="266"/>
      <c r="FF27" s="266"/>
      <c r="FH27" s="266"/>
      <c r="FI27" s="266"/>
      <c r="FK27" s="266"/>
      <c r="FL27" s="266"/>
      <c r="FN27" s="266"/>
      <c r="FO27" s="266"/>
      <c r="FQ27" s="266"/>
      <c r="FR27" s="266">
        <v>6.59</v>
      </c>
      <c r="FT27" s="266"/>
      <c r="FU27" s="266">
        <v>6.36</v>
      </c>
      <c r="FW27" s="266"/>
      <c r="FX27" s="266">
        <v>6.59</v>
      </c>
      <c r="FZ27" s="266">
        <v>35</v>
      </c>
      <c r="GA27" s="266">
        <v>2.92</v>
      </c>
      <c r="GC27" s="266">
        <v>31</v>
      </c>
      <c r="GD27" s="266">
        <v>6.59</v>
      </c>
      <c r="GF27" s="266"/>
      <c r="GG27" s="266"/>
      <c r="GI27" s="266"/>
      <c r="GJ27" s="266"/>
      <c r="GL27" s="266"/>
      <c r="GM27" s="266"/>
      <c r="GO27" s="266"/>
      <c r="GP27" s="266"/>
    </row>
    <row r="28" spans="2:198">
      <c r="B28" s="266">
        <v>37</v>
      </c>
      <c r="C28" s="266">
        <v>6.66</v>
      </c>
      <c r="E28" s="266"/>
      <c r="F28" s="266"/>
      <c r="H28" s="266"/>
      <c r="I28" s="266">
        <v>6.75</v>
      </c>
      <c r="K28" s="266"/>
      <c r="L28" s="266">
        <v>6.83</v>
      </c>
      <c r="N28" s="266"/>
      <c r="O28" s="266">
        <v>7.09</v>
      </c>
      <c r="Q28" s="266"/>
      <c r="R28" s="266">
        <v>6.05</v>
      </c>
      <c r="T28" s="266"/>
      <c r="U28" s="266">
        <v>6.97</v>
      </c>
      <c r="W28" s="266"/>
      <c r="X28" s="266"/>
      <c r="Z28" s="266"/>
      <c r="AA28" s="266">
        <v>8.42</v>
      </c>
      <c r="AC28" s="266"/>
      <c r="AD28" s="266"/>
      <c r="AF28" s="266"/>
      <c r="AG28" s="266"/>
      <c r="AI28" s="266"/>
      <c r="AJ28" s="266">
        <v>6.65</v>
      </c>
      <c r="AL28" s="267"/>
      <c r="AM28" s="268">
        <v>6.71</v>
      </c>
      <c r="AO28" s="266"/>
      <c r="AP28" s="266">
        <v>8.73</v>
      </c>
      <c r="AR28" s="266"/>
      <c r="AS28" s="266"/>
      <c r="AU28" s="266"/>
      <c r="AV28" s="266"/>
      <c r="AX28" s="266"/>
      <c r="AY28" s="266">
        <v>8.3699999999999992</v>
      </c>
      <c r="BA28" s="266"/>
      <c r="BB28" s="266">
        <v>6.85</v>
      </c>
      <c r="BD28" s="266"/>
      <c r="BE28" s="266"/>
      <c r="BG28" s="266"/>
      <c r="BH28" s="266">
        <v>6.85</v>
      </c>
      <c r="BJ28" s="266"/>
      <c r="BK28" s="266">
        <v>6.86</v>
      </c>
      <c r="BM28" s="266">
        <v>42</v>
      </c>
      <c r="BN28" s="266">
        <v>6.62</v>
      </c>
      <c r="BP28" s="266">
        <v>27</v>
      </c>
      <c r="BQ28" s="266">
        <v>2.93</v>
      </c>
      <c r="BS28" s="266"/>
      <c r="BT28" s="266"/>
      <c r="BV28" s="266"/>
      <c r="BW28" s="266"/>
      <c r="BY28" s="266">
        <v>26</v>
      </c>
      <c r="BZ28" s="266">
        <v>2.91</v>
      </c>
      <c r="CB28" s="266">
        <v>31</v>
      </c>
      <c r="CC28" s="266">
        <v>2.87</v>
      </c>
      <c r="CE28" s="266"/>
      <c r="CF28" s="266"/>
      <c r="CH28" s="266"/>
      <c r="CI28" s="266"/>
      <c r="CK28" s="266"/>
      <c r="CL28" s="266"/>
      <c r="CN28" s="266">
        <v>43</v>
      </c>
      <c r="CO28" s="266">
        <v>7</v>
      </c>
      <c r="CQ28" s="266">
        <v>31</v>
      </c>
      <c r="CR28" s="266">
        <v>6.74</v>
      </c>
      <c r="CT28" s="266"/>
      <c r="CU28" s="266">
        <v>6.99</v>
      </c>
      <c r="CW28" s="266"/>
      <c r="CX28" s="266">
        <v>6.59</v>
      </c>
      <c r="CZ28" s="266"/>
      <c r="DA28" s="266">
        <v>6.72</v>
      </c>
      <c r="DC28" s="266"/>
      <c r="DD28" s="266">
        <v>7.07</v>
      </c>
      <c r="DF28" s="266">
        <v>29</v>
      </c>
      <c r="DG28" s="266">
        <v>6.93</v>
      </c>
      <c r="DI28" s="266">
        <v>43</v>
      </c>
      <c r="DJ28" s="266">
        <v>6.55</v>
      </c>
      <c r="DL28" s="266">
        <v>35</v>
      </c>
      <c r="DM28" s="266">
        <v>7</v>
      </c>
      <c r="DO28" s="266">
        <v>37</v>
      </c>
      <c r="DP28" s="266">
        <v>7.15</v>
      </c>
      <c r="DR28" s="266"/>
      <c r="DS28" s="266">
        <v>6.56</v>
      </c>
      <c r="DU28" s="266"/>
      <c r="DV28" s="266">
        <v>6.53</v>
      </c>
      <c r="DX28" s="266"/>
      <c r="DY28">
        <v>6.55</v>
      </c>
      <c r="EA28" s="266">
        <v>37</v>
      </c>
      <c r="EB28" s="266">
        <v>6.71</v>
      </c>
      <c r="ED28" s="266"/>
      <c r="EE28" s="266"/>
      <c r="EG28" s="266"/>
      <c r="EH28" s="266"/>
      <c r="EJ28" s="266">
        <v>35</v>
      </c>
      <c r="EK28" s="266">
        <v>6.49</v>
      </c>
      <c r="EM28" s="266">
        <v>34</v>
      </c>
      <c r="EN28" s="266">
        <v>6.69</v>
      </c>
      <c r="EP28" s="266">
        <v>35</v>
      </c>
      <c r="EQ28" s="266">
        <v>6.49</v>
      </c>
      <c r="ES28" s="266">
        <v>32</v>
      </c>
      <c r="ET28" s="266">
        <v>6.9</v>
      </c>
      <c r="EV28" s="266">
        <v>50</v>
      </c>
      <c r="EW28" s="266">
        <v>6.87</v>
      </c>
      <c r="EY28" s="266"/>
      <c r="EZ28" s="266"/>
      <c r="FB28" s="266"/>
      <c r="FC28" s="266"/>
      <c r="FE28" s="266"/>
      <c r="FF28" s="266"/>
      <c r="FH28" s="266"/>
      <c r="FI28" s="266"/>
      <c r="FK28" s="266"/>
      <c r="FL28" s="266"/>
      <c r="FN28" s="266"/>
      <c r="FO28" s="266"/>
      <c r="FQ28" s="266"/>
      <c r="FR28" s="266">
        <v>6.55</v>
      </c>
      <c r="FT28" s="266"/>
      <c r="FU28" s="266">
        <v>6.03</v>
      </c>
      <c r="FW28" s="266"/>
      <c r="FX28" s="266">
        <v>6.55</v>
      </c>
      <c r="FZ28" s="266">
        <v>39</v>
      </c>
      <c r="GA28" s="266">
        <v>6.2</v>
      </c>
      <c r="GC28" s="266">
        <v>32</v>
      </c>
      <c r="GD28" s="266">
        <v>6.55</v>
      </c>
      <c r="GF28" s="266"/>
      <c r="GG28" s="266"/>
      <c r="GI28" s="266"/>
      <c r="GJ28" s="266"/>
      <c r="GL28" s="266"/>
      <c r="GM28" s="266"/>
      <c r="GO28" s="266"/>
      <c r="GP28" s="266"/>
    </row>
    <row r="29" spans="2:198">
      <c r="B29" s="266">
        <v>38</v>
      </c>
      <c r="C29" s="266">
        <v>7.19</v>
      </c>
      <c r="E29" s="266"/>
      <c r="F29" s="266"/>
      <c r="H29" s="266"/>
      <c r="I29" s="266">
        <v>7.12</v>
      </c>
      <c r="K29" s="266"/>
      <c r="L29" s="266">
        <v>6.47</v>
      </c>
      <c r="N29" s="266"/>
      <c r="O29" s="266">
        <v>6.47</v>
      </c>
      <c r="Q29" s="266"/>
      <c r="R29" s="266">
        <v>6.94</v>
      </c>
      <c r="T29" s="266"/>
      <c r="U29" s="266">
        <v>6.68</v>
      </c>
      <c r="W29" s="266"/>
      <c r="X29" s="266"/>
      <c r="Z29" s="266"/>
      <c r="AA29" s="266">
        <v>8.4600000000000009</v>
      </c>
      <c r="AC29" s="266"/>
      <c r="AD29" s="266"/>
      <c r="AF29" s="266"/>
      <c r="AG29" s="266"/>
      <c r="AI29" s="266"/>
      <c r="AJ29" s="266">
        <v>6.4</v>
      </c>
      <c r="AL29" s="267"/>
      <c r="AM29" s="77">
        <v>6.77</v>
      </c>
      <c r="AO29" s="266"/>
      <c r="AP29" s="266"/>
      <c r="AR29" s="266"/>
      <c r="AS29" s="266"/>
      <c r="AU29" s="266"/>
      <c r="AV29" s="266"/>
      <c r="AX29" s="266"/>
      <c r="AY29" s="266">
        <v>8.44</v>
      </c>
      <c r="BA29" s="266"/>
      <c r="BB29" s="266">
        <v>6.77</v>
      </c>
      <c r="BD29" s="266"/>
      <c r="BE29" s="266"/>
      <c r="BG29" s="266"/>
      <c r="BH29" s="266">
        <v>6.77</v>
      </c>
      <c r="BJ29" s="266"/>
      <c r="BK29" s="266">
        <v>6.55</v>
      </c>
      <c r="BM29" s="266">
        <v>43</v>
      </c>
      <c r="BN29" s="266">
        <v>6.98</v>
      </c>
      <c r="BP29" s="266">
        <v>28</v>
      </c>
      <c r="BQ29" s="266">
        <v>2.97</v>
      </c>
      <c r="BS29" s="266"/>
      <c r="BT29" s="266"/>
      <c r="BV29" s="266"/>
      <c r="BW29" s="266"/>
      <c r="BY29" s="266">
        <v>27</v>
      </c>
      <c r="BZ29" s="266">
        <v>2.88</v>
      </c>
      <c r="CB29" s="266">
        <v>32</v>
      </c>
      <c r="CC29" s="266">
        <v>2.86</v>
      </c>
      <c r="CE29" s="266"/>
      <c r="CF29" s="266"/>
      <c r="CH29" s="266"/>
      <c r="CI29" s="266"/>
      <c r="CK29" s="266"/>
      <c r="CL29" s="266"/>
      <c r="CN29" s="266">
        <v>44</v>
      </c>
      <c r="CO29" s="266">
        <v>6.58</v>
      </c>
      <c r="CQ29" s="268">
        <v>33</v>
      </c>
      <c r="CR29" s="266">
        <v>7.07</v>
      </c>
      <c r="CT29" s="266"/>
      <c r="CU29" s="266">
        <v>7</v>
      </c>
      <c r="CW29" s="266"/>
      <c r="CX29" s="266">
        <v>6.91</v>
      </c>
      <c r="CZ29" s="266"/>
      <c r="DA29" s="266">
        <v>7.06</v>
      </c>
      <c r="DC29" s="266"/>
      <c r="DD29" s="266">
        <v>7.03</v>
      </c>
      <c r="DF29" s="266">
        <v>30</v>
      </c>
      <c r="DG29" s="266">
        <v>6.67</v>
      </c>
      <c r="DI29" s="266">
        <v>44</v>
      </c>
      <c r="DJ29" s="266">
        <v>6.55</v>
      </c>
      <c r="DL29" s="266">
        <v>36</v>
      </c>
      <c r="DM29" s="266">
        <v>7.05</v>
      </c>
      <c r="DO29" s="266">
        <v>38</v>
      </c>
      <c r="DP29" s="266">
        <v>6.8</v>
      </c>
      <c r="DR29" s="266"/>
      <c r="DS29" s="266">
        <v>6.49</v>
      </c>
      <c r="DU29" s="266"/>
      <c r="DV29" s="266">
        <v>6.08</v>
      </c>
      <c r="DX29" s="266"/>
      <c r="DY29">
        <v>6.77</v>
      </c>
      <c r="EA29" s="266">
        <v>39</v>
      </c>
      <c r="EB29" s="266">
        <v>6.75</v>
      </c>
      <c r="ED29" s="266"/>
      <c r="EE29" s="266"/>
      <c r="EG29" s="266"/>
      <c r="EH29" s="266"/>
      <c r="EJ29" s="266"/>
      <c r="EK29" s="266"/>
      <c r="EM29" s="266">
        <v>35</v>
      </c>
      <c r="EN29" s="266">
        <v>6.67</v>
      </c>
      <c r="EP29" s="266">
        <v>36</v>
      </c>
      <c r="EQ29" s="266">
        <v>6.48</v>
      </c>
      <c r="ES29" s="266">
        <v>33</v>
      </c>
      <c r="ET29" s="266">
        <v>6.89</v>
      </c>
      <c r="EV29" s="266">
        <v>51</v>
      </c>
      <c r="EW29" s="266">
        <v>6.69</v>
      </c>
      <c r="EY29" s="266"/>
      <c r="EZ29" s="266"/>
      <c r="FB29" s="266"/>
      <c r="FC29" s="266"/>
      <c r="FE29" s="266"/>
      <c r="FF29" s="266"/>
      <c r="FH29" s="266"/>
      <c r="FI29" s="266"/>
      <c r="FK29" s="266"/>
      <c r="FL29" s="266"/>
      <c r="FN29" s="266"/>
      <c r="FO29" s="266"/>
      <c r="FQ29" s="266"/>
      <c r="FR29" s="266">
        <v>6.83</v>
      </c>
      <c r="FT29" s="266"/>
      <c r="FU29" s="266">
        <v>6.59</v>
      </c>
      <c r="FW29" s="266"/>
      <c r="FX29" s="266">
        <v>6.83</v>
      </c>
      <c r="FZ29" s="266">
        <v>40</v>
      </c>
      <c r="GA29" s="266">
        <v>6.47</v>
      </c>
      <c r="GC29" s="266">
        <v>33</v>
      </c>
      <c r="GD29" s="266">
        <v>6.83</v>
      </c>
      <c r="GF29" s="266"/>
      <c r="GG29" s="266"/>
      <c r="GI29" s="266"/>
      <c r="GJ29" s="266"/>
      <c r="GL29" s="266"/>
      <c r="GM29" s="266"/>
      <c r="GO29" s="266"/>
      <c r="GP29" s="266"/>
    </row>
    <row r="30" spans="2:198">
      <c r="B30" s="266">
        <v>40</v>
      </c>
      <c r="C30" s="266">
        <v>6.76</v>
      </c>
      <c r="E30" s="266"/>
      <c r="F30" s="266"/>
      <c r="H30" s="266"/>
      <c r="I30" s="266">
        <v>6.82</v>
      </c>
      <c r="K30" s="266"/>
      <c r="L30" s="266">
        <v>7.05</v>
      </c>
      <c r="N30" s="266"/>
      <c r="O30" s="266">
        <v>6.34</v>
      </c>
      <c r="Q30" s="266"/>
      <c r="R30" s="266"/>
      <c r="T30" s="266"/>
      <c r="U30" s="266">
        <v>6.68</v>
      </c>
      <c r="W30" s="266"/>
      <c r="X30" s="266"/>
      <c r="Z30" s="266"/>
      <c r="AA30" s="266">
        <v>8.23</v>
      </c>
      <c r="AC30" s="266"/>
      <c r="AD30" s="266"/>
      <c r="AF30" s="266"/>
      <c r="AG30" s="266"/>
      <c r="AI30" s="266"/>
      <c r="AJ30" s="266">
        <v>6.61</v>
      </c>
      <c r="AL30" s="267"/>
      <c r="AM30" s="77">
        <v>6.74</v>
      </c>
      <c r="AO30" s="266"/>
      <c r="AP30" s="266"/>
      <c r="AR30" s="266"/>
      <c r="AS30" s="266"/>
      <c r="AU30" s="266"/>
      <c r="AV30" s="266"/>
      <c r="AX30" s="266"/>
      <c r="AY30" s="266">
        <v>8.49</v>
      </c>
      <c r="BA30" s="266"/>
      <c r="BB30" s="266">
        <v>6.82</v>
      </c>
      <c r="BD30" s="266"/>
      <c r="BE30" s="266"/>
      <c r="BG30" s="266"/>
      <c r="BH30" s="266">
        <v>6.82</v>
      </c>
      <c r="BJ30" s="266"/>
      <c r="BK30" s="266">
        <v>7.17</v>
      </c>
      <c r="BM30" s="266">
        <v>45</v>
      </c>
      <c r="BN30" s="266">
        <v>6.62</v>
      </c>
      <c r="BP30" s="266">
        <v>29</v>
      </c>
      <c r="BQ30" s="266">
        <v>2.93</v>
      </c>
      <c r="BS30" s="266"/>
      <c r="BT30" s="266"/>
      <c r="BV30" s="266"/>
      <c r="BW30" s="266"/>
      <c r="BY30" s="266">
        <v>28</v>
      </c>
      <c r="BZ30" s="266">
        <v>2.89</v>
      </c>
      <c r="CB30" s="266">
        <v>33</v>
      </c>
      <c r="CC30" s="266">
        <v>2.83</v>
      </c>
      <c r="CE30" s="266"/>
      <c r="CF30" s="266"/>
      <c r="CH30" s="266"/>
      <c r="CI30" s="266"/>
      <c r="CK30" s="266"/>
      <c r="CL30" s="266"/>
      <c r="CN30" s="266">
        <v>45</v>
      </c>
      <c r="CO30" s="266">
        <v>6.97</v>
      </c>
      <c r="CQ30" s="266">
        <v>35</v>
      </c>
      <c r="CR30" s="266">
        <v>7</v>
      </c>
      <c r="CT30" s="266"/>
      <c r="CU30" s="266">
        <v>6.4</v>
      </c>
      <c r="CW30" s="266"/>
      <c r="CX30" s="266">
        <v>6.94</v>
      </c>
      <c r="CZ30" s="266"/>
      <c r="DA30" s="266">
        <v>7.11</v>
      </c>
      <c r="DC30" s="266"/>
      <c r="DD30" s="266">
        <v>6.71</v>
      </c>
      <c r="DF30" s="266">
        <v>31</v>
      </c>
      <c r="DG30" s="266">
        <v>7.01</v>
      </c>
      <c r="DI30" s="266">
        <v>45</v>
      </c>
      <c r="DJ30" s="266">
        <v>6.55</v>
      </c>
      <c r="DL30" s="266">
        <v>37</v>
      </c>
      <c r="DM30" s="266">
        <v>6.5</v>
      </c>
      <c r="DO30" s="266">
        <v>40</v>
      </c>
      <c r="DP30" s="266">
        <v>6.8</v>
      </c>
      <c r="DR30" s="266"/>
      <c r="DS30" s="266">
        <v>3.33</v>
      </c>
      <c r="DU30" s="266"/>
      <c r="DV30" s="266">
        <v>6.32</v>
      </c>
      <c r="DX30" s="266"/>
      <c r="DY30">
        <v>6.79</v>
      </c>
      <c r="EA30" s="266">
        <v>40</v>
      </c>
      <c r="EB30" s="266">
        <v>6.47</v>
      </c>
      <c r="ED30" s="266"/>
      <c r="EE30" s="266"/>
      <c r="EG30" s="266"/>
      <c r="EH30" s="266"/>
      <c r="EJ30" s="266"/>
      <c r="EK30" s="266"/>
      <c r="EM30" s="266">
        <v>36</v>
      </c>
      <c r="EN30" s="266">
        <v>6.67</v>
      </c>
      <c r="EP30" s="266">
        <v>38</v>
      </c>
      <c r="EQ30" s="266">
        <v>7.08</v>
      </c>
      <c r="ES30" s="266">
        <v>35</v>
      </c>
      <c r="ET30" s="266">
        <v>7.26</v>
      </c>
      <c r="EV30" s="266">
        <v>54</v>
      </c>
      <c r="EW30" s="266">
        <v>6.87</v>
      </c>
      <c r="EY30" s="266"/>
      <c r="EZ30" s="266"/>
      <c r="FB30" s="266"/>
      <c r="FC30" s="266"/>
      <c r="FE30" s="266"/>
      <c r="FF30" s="266"/>
      <c r="FH30" s="266"/>
      <c r="FI30" s="266"/>
      <c r="FK30" s="266"/>
      <c r="FL30" s="266"/>
      <c r="FN30" s="266"/>
      <c r="FO30" s="266"/>
      <c r="FQ30" s="266"/>
      <c r="FR30" s="266">
        <v>6.41</v>
      </c>
      <c r="FT30" s="266"/>
      <c r="FU30" s="266">
        <v>6.6</v>
      </c>
      <c r="FW30" s="266"/>
      <c r="FX30" s="266">
        <v>6.41</v>
      </c>
      <c r="FZ30" s="266">
        <v>41</v>
      </c>
      <c r="GA30" s="266">
        <v>6.48</v>
      </c>
      <c r="GC30" s="266">
        <v>34</v>
      </c>
      <c r="GD30" s="266">
        <v>6.41</v>
      </c>
      <c r="GF30" s="266"/>
      <c r="GG30" s="266"/>
      <c r="GI30" s="266"/>
      <c r="GJ30" s="266"/>
      <c r="GL30" s="266"/>
      <c r="GM30" s="266"/>
      <c r="GO30" s="266"/>
      <c r="GP30" s="266"/>
    </row>
    <row r="31" spans="2:198">
      <c r="B31" s="266">
        <v>41</v>
      </c>
      <c r="C31" s="266">
        <v>6.7</v>
      </c>
      <c r="E31" s="266"/>
      <c r="F31" s="266"/>
      <c r="H31" s="266"/>
      <c r="I31" s="266">
        <v>7.08</v>
      </c>
      <c r="K31" s="266"/>
      <c r="L31" s="266">
        <v>7.14</v>
      </c>
      <c r="N31" s="266"/>
      <c r="O31" s="266">
        <v>7.08</v>
      </c>
      <c r="Q31" s="266"/>
      <c r="R31" s="266"/>
      <c r="T31" s="266"/>
      <c r="U31" s="266">
        <v>6.69</v>
      </c>
      <c r="W31" s="266"/>
      <c r="X31" s="266"/>
      <c r="Z31" s="266"/>
      <c r="AA31" s="266">
        <v>8.4600000000000009</v>
      </c>
      <c r="AC31" s="266"/>
      <c r="AD31" s="266"/>
      <c r="AF31" s="266"/>
      <c r="AG31" s="266"/>
      <c r="AI31" s="266"/>
      <c r="AJ31" s="266">
        <v>6.59</v>
      </c>
      <c r="AL31" s="267"/>
      <c r="AM31" s="77">
        <v>6.78</v>
      </c>
      <c r="AO31" s="266"/>
      <c r="AP31" s="266"/>
      <c r="AR31" s="266"/>
      <c r="AS31" s="266"/>
      <c r="AU31" s="266"/>
      <c r="AV31" s="266"/>
      <c r="AX31" s="266"/>
      <c r="AY31" s="266">
        <v>8.27</v>
      </c>
      <c r="BA31" s="266"/>
      <c r="BB31" s="266">
        <v>6.86</v>
      </c>
      <c r="BD31" s="266"/>
      <c r="BE31" s="266"/>
      <c r="BG31" s="266"/>
      <c r="BH31" s="266">
        <v>6.86</v>
      </c>
      <c r="BJ31" s="266"/>
      <c r="BK31" s="266">
        <v>6.54</v>
      </c>
      <c r="BM31" s="266">
        <v>46</v>
      </c>
      <c r="BN31" s="266">
        <v>7</v>
      </c>
      <c r="BP31" s="266">
        <v>30</v>
      </c>
      <c r="BQ31" s="266">
        <v>2.94</v>
      </c>
      <c r="BS31" s="266"/>
      <c r="BT31" s="266"/>
      <c r="BV31" s="266"/>
      <c r="BW31" s="266"/>
      <c r="BY31" s="266">
        <v>29</v>
      </c>
      <c r="BZ31" s="266">
        <v>2.88</v>
      </c>
      <c r="CB31" s="266">
        <v>34</v>
      </c>
      <c r="CC31" s="266">
        <v>2.87</v>
      </c>
      <c r="CE31" s="266"/>
      <c r="CF31" s="266"/>
      <c r="CH31" s="266"/>
      <c r="CI31" s="266"/>
      <c r="CK31" s="266"/>
      <c r="CL31" s="266"/>
      <c r="CN31" s="266">
        <v>46</v>
      </c>
      <c r="CO31" s="266">
        <v>6.37</v>
      </c>
      <c r="CQ31" s="266">
        <v>36</v>
      </c>
      <c r="CR31" s="266">
        <v>7.37</v>
      </c>
      <c r="CT31" s="266"/>
      <c r="CU31" s="266">
        <v>7.01</v>
      </c>
      <c r="CW31" s="266"/>
      <c r="CX31" s="266">
        <v>6.59</v>
      </c>
      <c r="CZ31" s="266"/>
      <c r="DA31" s="266">
        <v>6.69</v>
      </c>
      <c r="DC31" s="266"/>
      <c r="DD31" s="266">
        <v>6.81</v>
      </c>
      <c r="DF31" s="266">
        <v>32</v>
      </c>
      <c r="DG31" s="266">
        <v>6.37</v>
      </c>
      <c r="DI31" s="266">
        <v>46</v>
      </c>
      <c r="DJ31" s="266">
        <v>6.85</v>
      </c>
      <c r="DL31" s="266">
        <v>38</v>
      </c>
      <c r="DM31" s="266">
        <v>7</v>
      </c>
      <c r="DO31" s="266">
        <v>41</v>
      </c>
      <c r="DP31" s="266">
        <v>7.15</v>
      </c>
      <c r="DR31" s="266"/>
      <c r="DS31" s="266">
        <v>3.32</v>
      </c>
      <c r="DU31" s="266"/>
      <c r="DV31" s="266">
        <v>6.5</v>
      </c>
      <c r="DX31" s="266"/>
      <c r="DY31">
        <v>6.82</v>
      </c>
      <c r="EA31" s="266">
        <v>42</v>
      </c>
      <c r="EB31" s="266">
        <v>6.76</v>
      </c>
      <c r="ED31" s="266"/>
      <c r="EE31" s="266"/>
      <c r="EG31" s="266"/>
      <c r="EH31" s="266"/>
      <c r="EJ31" s="266"/>
      <c r="EK31" s="266"/>
      <c r="EM31" s="266">
        <v>37</v>
      </c>
      <c r="EN31" s="266">
        <v>6.69</v>
      </c>
      <c r="EP31" s="266">
        <v>39</v>
      </c>
      <c r="EQ31" s="266">
        <v>6.47</v>
      </c>
      <c r="ES31" s="266">
        <v>38</v>
      </c>
      <c r="ET31" s="266">
        <v>6.89</v>
      </c>
      <c r="EV31" s="266">
        <v>57</v>
      </c>
      <c r="EW31" s="266">
        <v>6.98</v>
      </c>
      <c r="EY31" s="266"/>
      <c r="EZ31" s="266"/>
      <c r="FB31" s="266"/>
      <c r="FC31" s="266"/>
      <c r="FE31" s="266"/>
      <c r="FF31" s="266"/>
      <c r="FH31" s="266"/>
      <c r="FI31" s="266"/>
      <c r="FK31" s="266"/>
      <c r="FL31" s="266"/>
      <c r="FN31" s="266"/>
      <c r="FO31" s="266"/>
      <c r="FQ31" s="266"/>
      <c r="FR31" s="266">
        <v>6.52</v>
      </c>
      <c r="FT31" s="266"/>
      <c r="FU31" s="266">
        <v>6.7</v>
      </c>
      <c r="FW31" s="266"/>
      <c r="FX31" s="266">
        <v>6.52</v>
      </c>
      <c r="FZ31" s="266">
        <v>44</v>
      </c>
      <c r="GA31" s="266">
        <v>6.79</v>
      </c>
      <c r="GC31" s="266">
        <v>35</v>
      </c>
      <c r="GD31" s="266">
        <v>6.52</v>
      </c>
      <c r="GF31" s="266"/>
      <c r="GG31" s="266"/>
      <c r="GI31" s="266"/>
      <c r="GJ31" s="266"/>
      <c r="GL31" s="266"/>
      <c r="GM31" s="266"/>
      <c r="GO31" s="266"/>
      <c r="GP31" s="266"/>
    </row>
    <row r="32" spans="2:198">
      <c r="B32" s="266">
        <v>42</v>
      </c>
      <c r="C32" s="266">
        <v>7.24</v>
      </c>
      <c r="E32" s="266"/>
      <c r="F32" s="266"/>
      <c r="H32" s="266"/>
      <c r="I32" s="266">
        <v>6.5</v>
      </c>
      <c r="K32" s="266"/>
      <c r="L32" s="266">
        <v>6.82</v>
      </c>
      <c r="N32" s="266"/>
      <c r="O32" s="266">
        <v>6.66</v>
      </c>
      <c r="Q32" s="266"/>
      <c r="R32" s="266"/>
      <c r="T32" s="266"/>
      <c r="U32" s="266">
        <v>6.45</v>
      </c>
      <c r="W32" s="266"/>
      <c r="X32" s="266"/>
      <c r="Z32" s="266"/>
      <c r="AA32" s="266">
        <v>8.4499999999999993</v>
      </c>
      <c r="AC32" s="266"/>
      <c r="AD32" s="266"/>
      <c r="AF32" s="266"/>
      <c r="AG32" s="266"/>
      <c r="AI32" s="266"/>
      <c r="AJ32" s="266">
        <v>6.1</v>
      </c>
      <c r="AL32" s="267"/>
      <c r="AM32" s="77">
        <v>6.76</v>
      </c>
      <c r="AO32" s="266"/>
      <c r="AP32" s="266"/>
      <c r="AR32" s="266"/>
      <c r="AS32" s="266"/>
      <c r="AU32" s="266"/>
      <c r="AV32" s="266"/>
      <c r="AX32" s="266"/>
      <c r="AY32" s="266">
        <v>8.14</v>
      </c>
      <c r="BA32" s="266"/>
      <c r="BB32" s="266">
        <v>2.86</v>
      </c>
      <c r="BD32" s="266"/>
      <c r="BE32" s="266"/>
      <c r="BG32" s="266"/>
      <c r="BH32" s="266">
        <v>2.86</v>
      </c>
      <c r="BJ32" s="266"/>
      <c r="BK32" s="266">
        <v>7.24</v>
      </c>
      <c r="BM32" s="266">
        <v>47</v>
      </c>
      <c r="BN32" s="266">
        <v>6.65</v>
      </c>
      <c r="BP32" s="266">
        <v>31</v>
      </c>
      <c r="BQ32" s="266">
        <v>2.94</v>
      </c>
      <c r="BS32" s="266"/>
      <c r="BT32" s="266"/>
      <c r="BV32" s="266"/>
      <c r="BW32" s="266"/>
      <c r="BY32" s="266">
        <v>30</v>
      </c>
      <c r="BZ32" s="266">
        <v>2.89</v>
      </c>
      <c r="CB32" s="266">
        <v>35</v>
      </c>
      <c r="CC32" s="266">
        <v>2.86</v>
      </c>
      <c r="CE32" s="266"/>
      <c r="CF32" s="266"/>
      <c r="CH32" s="266"/>
      <c r="CI32" s="266"/>
      <c r="CK32" s="266"/>
      <c r="CL32" s="266"/>
      <c r="CN32" s="266">
        <v>47</v>
      </c>
      <c r="CO32" s="266">
        <v>6.65</v>
      </c>
      <c r="CQ32" s="266">
        <v>37</v>
      </c>
      <c r="CR32" s="266">
        <v>6.76</v>
      </c>
      <c r="CT32" s="266"/>
      <c r="CU32" s="266">
        <v>6.65</v>
      </c>
      <c r="CW32" s="266"/>
      <c r="CX32" s="266">
        <v>6.58</v>
      </c>
      <c r="CZ32" s="266"/>
      <c r="DA32" s="266">
        <v>6.67</v>
      </c>
      <c r="DC32" s="266"/>
      <c r="DD32" s="266">
        <v>7.04</v>
      </c>
      <c r="DF32" s="266">
        <v>33</v>
      </c>
      <c r="DG32" s="266">
        <v>6.65</v>
      </c>
      <c r="DI32" s="266">
        <v>47</v>
      </c>
      <c r="DJ32" s="266">
        <v>6.9</v>
      </c>
      <c r="DL32" s="266">
        <v>39</v>
      </c>
      <c r="DM32" s="266">
        <v>6.2</v>
      </c>
      <c r="DO32" s="266">
        <v>43</v>
      </c>
      <c r="DP32" s="266">
        <v>6.8</v>
      </c>
      <c r="DR32" s="266"/>
      <c r="DS32" s="266">
        <v>6.2</v>
      </c>
      <c r="DU32" s="266"/>
      <c r="DV32" s="266">
        <v>6.34</v>
      </c>
      <c r="DX32" s="266"/>
      <c r="DY32">
        <v>6.78</v>
      </c>
      <c r="EA32" s="266">
        <v>43</v>
      </c>
      <c r="EB32" s="266">
        <v>6.76</v>
      </c>
      <c r="ED32" s="266"/>
      <c r="EE32" s="266"/>
      <c r="EG32" s="266"/>
      <c r="EH32" s="266"/>
      <c r="EJ32" s="266"/>
      <c r="EK32" s="266"/>
      <c r="EM32" s="266">
        <v>39</v>
      </c>
      <c r="EN32" s="266">
        <v>6.67</v>
      </c>
      <c r="EP32" s="266">
        <v>40</v>
      </c>
      <c r="EQ32" s="266">
        <v>7.05</v>
      </c>
      <c r="ES32" s="266">
        <v>39</v>
      </c>
      <c r="ET32" s="266">
        <v>6.86</v>
      </c>
      <c r="EV32" s="266">
        <v>58</v>
      </c>
      <c r="EW32" s="266">
        <v>6.84</v>
      </c>
      <c r="EY32" s="266"/>
      <c r="EZ32" s="266"/>
      <c r="FB32" s="266"/>
      <c r="FC32" s="266"/>
      <c r="FE32" s="266"/>
      <c r="FF32" s="266"/>
      <c r="FH32" s="266"/>
      <c r="FI32" s="266"/>
      <c r="FK32" s="266"/>
      <c r="FL32" s="266"/>
      <c r="FN32" s="266"/>
      <c r="FO32" s="266"/>
      <c r="FQ32" s="266"/>
      <c r="FR32" s="266">
        <v>6.54</v>
      </c>
      <c r="FT32" s="266"/>
      <c r="FU32" s="266">
        <v>6.4</v>
      </c>
      <c r="FW32" s="266"/>
      <c r="FX32" s="266">
        <v>6.54</v>
      </c>
      <c r="FZ32" s="266">
        <v>45</v>
      </c>
      <c r="GA32" s="266">
        <v>6.2</v>
      </c>
      <c r="GC32" s="266">
        <v>36</v>
      </c>
      <c r="GD32" s="266">
        <v>6.54</v>
      </c>
      <c r="GF32" s="266"/>
      <c r="GG32" s="266"/>
      <c r="GI32" s="266"/>
      <c r="GJ32" s="266"/>
      <c r="GL32" s="266"/>
      <c r="GM32" s="266"/>
      <c r="GO32" s="266"/>
      <c r="GP32" s="266"/>
    </row>
    <row r="33" spans="2:198">
      <c r="B33" s="266">
        <v>44</v>
      </c>
      <c r="C33" s="266">
        <v>6.68</v>
      </c>
      <c r="E33" s="266"/>
      <c r="F33" s="266"/>
      <c r="H33" s="266"/>
      <c r="I33" s="266">
        <v>6.74</v>
      </c>
      <c r="K33" s="266"/>
      <c r="L33" s="266">
        <v>6.52</v>
      </c>
      <c r="N33" s="266"/>
      <c r="O33" s="266">
        <v>7.07</v>
      </c>
      <c r="Q33" s="266"/>
      <c r="R33" s="266"/>
      <c r="T33" s="266"/>
      <c r="U33" s="266">
        <v>6.7</v>
      </c>
      <c r="W33" s="266"/>
      <c r="X33" s="266"/>
      <c r="Z33" s="266"/>
      <c r="AA33" s="266">
        <v>8.24</v>
      </c>
      <c r="AC33" s="266"/>
      <c r="AD33" s="266"/>
      <c r="AF33" s="266"/>
      <c r="AG33" s="266"/>
      <c r="AI33" s="266"/>
      <c r="AJ33" s="266">
        <v>6.6</v>
      </c>
      <c r="AL33" s="267"/>
      <c r="AM33" s="77">
        <v>6.72</v>
      </c>
      <c r="AO33" s="266"/>
      <c r="AP33" s="266"/>
      <c r="AR33" s="266"/>
      <c r="AS33" s="266"/>
      <c r="AU33" s="266"/>
      <c r="AV33" s="266"/>
      <c r="AX33" s="266"/>
      <c r="AY33" s="266">
        <v>8.23</v>
      </c>
      <c r="BA33" s="266"/>
      <c r="BB33" s="266">
        <v>6.85</v>
      </c>
      <c r="BD33" s="266"/>
      <c r="BE33" s="266"/>
      <c r="BG33" s="266"/>
      <c r="BH33" s="266">
        <v>6.85</v>
      </c>
      <c r="BJ33" s="266"/>
      <c r="BK33" s="266">
        <v>6.91</v>
      </c>
      <c r="BM33" s="266">
        <v>49</v>
      </c>
      <c r="BN33" s="266">
        <v>6.63</v>
      </c>
      <c r="BP33" s="266">
        <v>32</v>
      </c>
      <c r="BQ33" s="266">
        <v>2.94</v>
      </c>
      <c r="BS33" s="266"/>
      <c r="BT33" s="266"/>
      <c r="BV33" s="266"/>
      <c r="BW33" s="266"/>
      <c r="BY33" s="266"/>
      <c r="BZ33" s="266"/>
      <c r="CB33" s="268">
        <v>37</v>
      </c>
      <c r="CC33" s="266">
        <v>2.85</v>
      </c>
      <c r="CE33" s="266"/>
      <c r="CF33" s="266"/>
      <c r="CH33" s="266"/>
      <c r="CI33" s="266"/>
      <c r="CK33" s="266"/>
      <c r="CL33" s="266"/>
      <c r="CN33" s="266">
        <v>48</v>
      </c>
      <c r="CO33" s="266">
        <v>6.64</v>
      </c>
      <c r="CQ33" s="266">
        <v>38</v>
      </c>
      <c r="CR33" s="266">
        <v>7.38</v>
      </c>
      <c r="CT33" s="266"/>
      <c r="CU33" s="266">
        <v>6.39</v>
      </c>
      <c r="CW33" s="266"/>
      <c r="CX33" s="266">
        <v>6.93</v>
      </c>
      <c r="CZ33" s="266"/>
      <c r="DA33" s="266">
        <v>7.11</v>
      </c>
      <c r="DC33" s="266"/>
      <c r="DD33" s="266">
        <v>7.16</v>
      </c>
      <c r="DF33" s="266">
        <v>35</v>
      </c>
      <c r="DG33" s="266">
        <v>6.71</v>
      </c>
      <c r="DI33" s="266">
        <v>48</v>
      </c>
      <c r="DJ33" s="266">
        <v>6.85</v>
      </c>
      <c r="DL33" s="266">
        <v>41</v>
      </c>
      <c r="DM33" s="266">
        <v>6.75</v>
      </c>
      <c r="DO33" s="266">
        <v>44</v>
      </c>
      <c r="DP33" s="266">
        <v>7.1</v>
      </c>
      <c r="DR33" s="266"/>
      <c r="DS33" s="266"/>
      <c r="DU33" s="266"/>
      <c r="DV33" s="266">
        <v>6.4</v>
      </c>
      <c r="DX33" s="266"/>
      <c r="DY33">
        <v>6.5</v>
      </c>
      <c r="EA33" s="266">
        <v>44</v>
      </c>
      <c r="EB33" s="266">
        <v>6.46</v>
      </c>
      <c r="ED33" s="266"/>
      <c r="EE33" s="266"/>
      <c r="EG33" s="266"/>
      <c r="EH33" s="266"/>
      <c r="EJ33" s="266"/>
      <c r="EK33" s="266"/>
      <c r="EM33" s="266">
        <v>40</v>
      </c>
      <c r="EN33" s="266">
        <v>6.66</v>
      </c>
      <c r="EP33" s="266">
        <v>41</v>
      </c>
      <c r="EQ33" s="266">
        <v>6.82</v>
      </c>
      <c r="ES33" s="266">
        <v>41</v>
      </c>
      <c r="ET33" s="266">
        <v>6.83</v>
      </c>
      <c r="EV33" s="266">
        <v>60</v>
      </c>
      <c r="EW33" s="266">
        <v>6.99</v>
      </c>
      <c r="EY33" s="266"/>
      <c r="EZ33" s="266"/>
      <c r="FB33" s="266"/>
      <c r="FC33" s="266"/>
      <c r="FE33" s="266"/>
      <c r="FF33" s="266"/>
      <c r="FH33" s="266"/>
      <c r="FI33" s="266"/>
      <c r="FK33" s="266"/>
      <c r="FL33" s="266"/>
      <c r="FN33" s="266"/>
      <c r="FO33" s="266"/>
      <c r="FQ33" s="266"/>
      <c r="FR33" s="266">
        <v>6.86</v>
      </c>
      <c r="FT33" s="266"/>
      <c r="FU33" s="266">
        <v>6.94</v>
      </c>
      <c r="FW33" s="266"/>
      <c r="FX33" s="266">
        <v>6.86</v>
      </c>
      <c r="FZ33" s="266">
        <v>47</v>
      </c>
      <c r="GA33" s="266">
        <v>6.19</v>
      </c>
      <c r="GC33" s="266">
        <v>37</v>
      </c>
      <c r="GD33" s="266">
        <v>6.86</v>
      </c>
      <c r="GF33" s="266"/>
      <c r="GG33" s="266"/>
      <c r="GI33" s="266"/>
      <c r="GJ33" s="266"/>
      <c r="GL33" s="266"/>
      <c r="GM33" s="266"/>
      <c r="GO33" s="266"/>
      <c r="GP33" s="266"/>
    </row>
    <row r="34" spans="2:198">
      <c r="B34" s="266">
        <v>45</v>
      </c>
      <c r="C34" s="266">
        <v>7.12</v>
      </c>
      <c r="E34" s="266"/>
      <c r="F34" s="266"/>
      <c r="H34" s="266"/>
      <c r="I34" s="266">
        <v>6.78</v>
      </c>
      <c r="K34" s="266"/>
      <c r="L34" s="266"/>
      <c r="N34" s="266"/>
      <c r="O34" s="266">
        <v>7.12</v>
      </c>
      <c r="Q34" s="266"/>
      <c r="R34" s="266"/>
      <c r="T34" s="266"/>
      <c r="U34" s="266">
        <v>6.65</v>
      </c>
      <c r="W34" s="266"/>
      <c r="X34" s="266"/>
      <c r="Z34" s="266"/>
      <c r="AA34" s="266">
        <v>8.34</v>
      </c>
      <c r="AC34" s="266"/>
      <c r="AD34" s="266"/>
      <c r="AF34" s="266"/>
      <c r="AG34" s="266"/>
      <c r="AI34" s="266"/>
      <c r="AJ34" s="266">
        <v>6.6</v>
      </c>
      <c r="AL34" s="267"/>
      <c r="AM34" s="77">
        <v>6.71</v>
      </c>
      <c r="AO34" s="266"/>
      <c r="AP34" s="266"/>
      <c r="AR34" s="266"/>
      <c r="AS34" s="266"/>
      <c r="AU34" s="266"/>
      <c r="AV34" s="266"/>
      <c r="AX34" s="266"/>
      <c r="AY34" s="266"/>
      <c r="BA34" s="266"/>
      <c r="BB34" s="266">
        <v>6.88</v>
      </c>
      <c r="BD34" s="266"/>
      <c r="BE34" s="266"/>
      <c r="BG34" s="266"/>
      <c r="BH34" s="266">
        <v>6.88</v>
      </c>
      <c r="BJ34" s="266"/>
      <c r="BK34" s="266">
        <v>6.88</v>
      </c>
      <c r="BM34" s="266">
        <v>50</v>
      </c>
      <c r="BN34" s="266">
        <v>6.97</v>
      </c>
      <c r="BP34" s="266">
        <v>33</v>
      </c>
      <c r="BQ34" s="266">
        <v>2.95</v>
      </c>
      <c r="BS34" s="266"/>
      <c r="BT34" s="266"/>
      <c r="BV34" s="266"/>
      <c r="BW34" s="266"/>
      <c r="BY34" s="266"/>
      <c r="BZ34" s="266"/>
      <c r="CB34" s="268">
        <v>36</v>
      </c>
      <c r="CC34" s="266">
        <v>2.87</v>
      </c>
      <c r="CE34" s="266"/>
      <c r="CF34" s="266"/>
      <c r="CH34" s="266"/>
      <c r="CI34" s="266"/>
      <c r="CK34" s="266"/>
      <c r="CL34" s="266"/>
      <c r="CN34" s="266">
        <v>49</v>
      </c>
      <c r="CO34" s="266">
        <v>6.68</v>
      </c>
      <c r="CQ34" s="266">
        <v>39</v>
      </c>
      <c r="CR34" s="266">
        <v>7.31</v>
      </c>
      <c r="CT34" s="266"/>
      <c r="CU34" s="266">
        <v>6.98</v>
      </c>
      <c r="CW34" s="266"/>
      <c r="CX34" s="266">
        <v>6.7</v>
      </c>
      <c r="CZ34" s="266"/>
      <c r="DA34" s="266">
        <v>7.09</v>
      </c>
      <c r="DC34" s="266"/>
      <c r="DD34" s="266">
        <v>6.76</v>
      </c>
      <c r="DF34" s="266">
        <v>36</v>
      </c>
      <c r="DG34" s="266">
        <v>6.48</v>
      </c>
      <c r="DI34" s="266">
        <v>49</v>
      </c>
      <c r="DJ34" s="266">
        <v>6.85</v>
      </c>
      <c r="DL34" s="266">
        <v>42</v>
      </c>
      <c r="DM34" s="266">
        <v>6.5</v>
      </c>
      <c r="DO34" s="266">
        <v>45</v>
      </c>
      <c r="DP34" s="266">
        <v>6.8</v>
      </c>
      <c r="DR34" s="266"/>
      <c r="DS34" s="266"/>
      <c r="DU34" s="266"/>
      <c r="DV34" s="266">
        <v>6.7</v>
      </c>
      <c r="DX34" s="266"/>
      <c r="DY34">
        <v>6.71</v>
      </c>
      <c r="EA34" s="266">
        <v>45</v>
      </c>
      <c r="EB34" s="266">
        <v>7.11</v>
      </c>
      <c r="ED34" s="266"/>
      <c r="EE34" s="266"/>
      <c r="EG34" s="266"/>
      <c r="EH34" s="266"/>
      <c r="EJ34" s="266"/>
      <c r="EK34" s="266"/>
      <c r="EM34" s="266">
        <v>42</v>
      </c>
      <c r="EN34" s="266">
        <v>6.93</v>
      </c>
      <c r="EP34" s="266">
        <v>42</v>
      </c>
      <c r="EQ34" s="266">
        <v>7.07</v>
      </c>
      <c r="ES34" s="266">
        <v>43</v>
      </c>
      <c r="ET34" s="266">
        <v>6.48</v>
      </c>
      <c r="EV34" s="266">
        <v>61</v>
      </c>
      <c r="EW34" s="266">
        <v>6.67</v>
      </c>
      <c r="EY34" s="266"/>
      <c r="EZ34" s="266"/>
      <c r="FB34" s="266"/>
      <c r="FC34" s="266"/>
      <c r="FE34" s="266"/>
      <c r="FF34" s="266"/>
      <c r="FH34" s="266"/>
      <c r="FI34" s="266"/>
      <c r="FK34" s="266"/>
      <c r="FL34" s="266"/>
      <c r="FN34" s="266"/>
      <c r="FO34" s="266"/>
      <c r="FQ34" s="266"/>
      <c r="FR34" s="266">
        <v>6.48</v>
      </c>
      <c r="FT34" s="266"/>
      <c r="FU34" s="266">
        <v>6.22</v>
      </c>
      <c r="FW34" s="266"/>
      <c r="FX34" s="266">
        <v>6.48</v>
      </c>
      <c r="FZ34" s="266">
        <v>49</v>
      </c>
      <c r="GA34" s="266">
        <v>6.44</v>
      </c>
      <c r="GC34" s="266">
        <v>38</v>
      </c>
      <c r="GD34" s="266">
        <v>6.48</v>
      </c>
      <c r="GF34" s="266"/>
      <c r="GG34" s="266"/>
      <c r="GI34" s="266"/>
      <c r="GJ34" s="266"/>
      <c r="GL34" s="266"/>
      <c r="GM34" s="266"/>
      <c r="GO34" s="266"/>
      <c r="GP34" s="266"/>
    </row>
    <row r="35" spans="2:198">
      <c r="B35" s="266">
        <v>47</v>
      </c>
      <c r="C35" s="266">
        <v>7.13</v>
      </c>
      <c r="E35" s="266"/>
      <c r="F35" s="266"/>
      <c r="H35" s="266"/>
      <c r="I35" s="266">
        <v>7.08</v>
      </c>
      <c r="K35" s="266"/>
      <c r="L35" s="266"/>
      <c r="N35" s="266"/>
      <c r="O35" s="266">
        <v>7.05</v>
      </c>
      <c r="Q35" s="266"/>
      <c r="R35" s="266"/>
      <c r="T35" s="266"/>
      <c r="U35" s="266">
        <v>7.06</v>
      </c>
      <c r="W35" s="266"/>
      <c r="X35" s="266"/>
      <c r="Z35" s="266"/>
      <c r="AA35" s="266">
        <v>8.27</v>
      </c>
      <c r="AC35" s="266"/>
      <c r="AD35" s="266"/>
      <c r="AF35" s="266"/>
      <c r="AG35" s="266"/>
      <c r="AI35" s="266"/>
      <c r="AJ35" s="266">
        <v>6.24</v>
      </c>
      <c r="AL35" s="267"/>
      <c r="AM35" s="77">
        <v>7</v>
      </c>
      <c r="AO35" s="266"/>
      <c r="AP35" s="266"/>
      <c r="AR35" s="266"/>
      <c r="AS35" s="266"/>
      <c r="AU35" s="266"/>
      <c r="AV35" s="266"/>
      <c r="AX35" s="266"/>
      <c r="AY35" s="266"/>
      <c r="BA35" s="266"/>
      <c r="BB35" s="266">
        <v>6.85</v>
      </c>
      <c r="BD35" s="266"/>
      <c r="BE35" s="266"/>
      <c r="BG35" s="266"/>
      <c r="BH35" s="266">
        <v>6.85</v>
      </c>
      <c r="BJ35" s="266"/>
      <c r="BK35" s="266">
        <v>6.88</v>
      </c>
      <c r="BM35" s="266">
        <v>51</v>
      </c>
      <c r="BN35" s="266">
        <v>6.98</v>
      </c>
      <c r="BP35" s="266">
        <v>34</v>
      </c>
      <c r="BQ35" s="266">
        <v>2.94</v>
      </c>
      <c r="BS35" s="266"/>
      <c r="BT35" s="266"/>
      <c r="BV35" s="266"/>
      <c r="BW35" s="266"/>
      <c r="BY35" s="266"/>
      <c r="BZ35" s="266"/>
      <c r="CB35" s="266">
        <v>38</v>
      </c>
      <c r="CC35" s="266">
        <v>2.87</v>
      </c>
      <c r="CE35" s="266"/>
      <c r="CF35" s="266"/>
      <c r="CH35" s="266"/>
      <c r="CI35" s="266"/>
      <c r="CK35" s="266"/>
      <c r="CL35" s="266"/>
      <c r="CN35" s="266">
        <v>50</v>
      </c>
      <c r="CO35" s="266">
        <v>6.62</v>
      </c>
      <c r="CQ35" s="266">
        <v>40</v>
      </c>
      <c r="CR35" s="266">
        <v>6.48</v>
      </c>
      <c r="CT35" s="266"/>
      <c r="CU35" s="266">
        <v>7</v>
      </c>
      <c r="CW35" s="266"/>
      <c r="CX35" s="266">
        <v>7.03</v>
      </c>
      <c r="CZ35" s="266"/>
      <c r="DA35" s="266">
        <v>6.52</v>
      </c>
      <c r="DC35" s="266"/>
      <c r="DD35" s="266">
        <v>7.02</v>
      </c>
      <c r="DF35" s="266">
        <v>37</v>
      </c>
      <c r="DG35" s="266">
        <v>6.79</v>
      </c>
      <c r="DI35" s="266">
        <v>50</v>
      </c>
      <c r="DJ35" s="266">
        <v>6.85</v>
      </c>
      <c r="DL35" s="266">
        <v>44</v>
      </c>
      <c r="DM35" s="266">
        <v>6.75</v>
      </c>
      <c r="DO35" s="266">
        <v>47</v>
      </c>
      <c r="DP35" s="266">
        <v>7.15</v>
      </c>
      <c r="DR35" s="266"/>
      <c r="DS35" s="266"/>
      <c r="DU35" s="266"/>
      <c r="DV35" s="266">
        <v>6.81</v>
      </c>
      <c r="DX35" s="266"/>
      <c r="DY35">
        <v>6.81</v>
      </c>
      <c r="EA35" s="266">
        <v>47</v>
      </c>
      <c r="EB35" s="266">
        <v>6.49</v>
      </c>
      <c r="ED35" s="266"/>
      <c r="EE35" s="266"/>
      <c r="EG35" s="266"/>
      <c r="EH35" s="266"/>
      <c r="EJ35" s="266"/>
      <c r="EK35" s="266"/>
      <c r="EM35" s="266">
        <v>44</v>
      </c>
      <c r="EN35" s="266">
        <v>5.63</v>
      </c>
      <c r="EP35" s="266">
        <v>44</v>
      </c>
      <c r="EQ35" s="266">
        <v>6.81</v>
      </c>
      <c r="ES35" s="266">
        <v>45</v>
      </c>
      <c r="ET35" s="266">
        <v>7.18</v>
      </c>
      <c r="EV35" s="266">
        <v>62</v>
      </c>
      <c r="EW35" s="266">
        <v>6.57</v>
      </c>
      <c r="EY35" s="266"/>
      <c r="EZ35" s="266"/>
      <c r="FB35" s="266"/>
      <c r="FC35" s="266"/>
      <c r="FE35" s="266"/>
      <c r="FF35" s="266"/>
      <c r="FH35" s="266"/>
      <c r="FI35" s="266"/>
      <c r="FK35" s="266"/>
      <c r="FL35" s="266"/>
      <c r="FN35" s="266"/>
      <c r="FO35" s="266"/>
      <c r="FQ35" s="266"/>
      <c r="FR35" s="266">
        <v>6.6</v>
      </c>
      <c r="FT35" s="266"/>
      <c r="FU35" s="266">
        <v>6.18</v>
      </c>
      <c r="FW35" s="266"/>
      <c r="FX35" s="266">
        <v>6.6</v>
      </c>
      <c r="FZ35" s="266">
        <v>50</v>
      </c>
      <c r="GA35" s="266">
        <v>6.77</v>
      </c>
      <c r="GC35" s="266">
        <v>40</v>
      </c>
      <c r="GD35" s="266">
        <v>6.6</v>
      </c>
      <c r="GF35" s="266"/>
      <c r="GG35" s="266"/>
      <c r="GI35" s="266"/>
      <c r="GJ35" s="266"/>
      <c r="GL35" s="266"/>
      <c r="GM35" s="266"/>
      <c r="GO35" s="266"/>
      <c r="GP35" s="266"/>
    </row>
    <row r="36" spans="2:198">
      <c r="B36" s="266">
        <v>48</v>
      </c>
      <c r="C36" s="266">
        <v>6.75</v>
      </c>
      <c r="E36" s="266"/>
      <c r="F36" s="266"/>
      <c r="H36" s="266"/>
      <c r="I36" s="266">
        <v>7.09</v>
      </c>
      <c r="K36" s="266"/>
      <c r="L36" s="266"/>
      <c r="N36" s="266"/>
      <c r="O36" s="266">
        <v>7.1</v>
      </c>
      <c r="Q36" s="266"/>
      <c r="R36" s="266"/>
      <c r="T36" s="266"/>
      <c r="U36" s="266">
        <v>6.67</v>
      </c>
      <c r="W36" s="266"/>
      <c r="X36" s="266"/>
      <c r="Z36" s="266"/>
      <c r="AA36" s="266">
        <v>8.2100000000000009</v>
      </c>
      <c r="AC36" s="266"/>
      <c r="AD36" s="266"/>
      <c r="AF36" s="266"/>
      <c r="AG36" s="266"/>
      <c r="AI36" s="266"/>
      <c r="AJ36" s="266">
        <v>6.1</v>
      </c>
      <c r="AL36" s="267"/>
      <c r="AM36" s="77">
        <v>6.7</v>
      </c>
      <c r="AO36" s="266"/>
      <c r="AP36" s="266"/>
      <c r="AR36" s="266"/>
      <c r="AS36" s="266"/>
      <c r="AU36" s="266"/>
      <c r="AV36" s="266"/>
      <c r="AX36" s="266"/>
      <c r="AY36" s="266"/>
      <c r="BA36" s="266"/>
      <c r="BB36" s="266">
        <v>6.85</v>
      </c>
      <c r="BD36" s="266"/>
      <c r="BE36" s="266"/>
      <c r="BG36" s="266"/>
      <c r="BH36" s="266">
        <v>6.85</v>
      </c>
      <c r="BJ36" s="266"/>
      <c r="BK36" s="266">
        <v>7.19</v>
      </c>
      <c r="BM36" s="266">
        <v>52</v>
      </c>
      <c r="BN36" s="266">
        <v>6.97</v>
      </c>
      <c r="BP36" s="266">
        <v>35</v>
      </c>
      <c r="BQ36" s="266">
        <v>2.9</v>
      </c>
      <c r="BS36" s="266"/>
      <c r="BT36" s="266"/>
      <c r="BV36" s="266"/>
      <c r="BW36" s="266"/>
      <c r="BY36" s="266"/>
      <c r="BZ36" s="266"/>
      <c r="CB36" s="266">
        <v>39</v>
      </c>
      <c r="CC36" s="266">
        <v>2.86</v>
      </c>
      <c r="CE36" s="266"/>
      <c r="CF36" s="266"/>
      <c r="CH36" s="266"/>
      <c r="CI36" s="266"/>
      <c r="CK36" s="266"/>
      <c r="CL36" s="266"/>
      <c r="CN36" s="266">
        <v>51</v>
      </c>
      <c r="CO36" s="266">
        <v>6.97</v>
      </c>
      <c r="CQ36" s="266">
        <v>41</v>
      </c>
      <c r="CR36" s="266">
        <v>6.73</v>
      </c>
      <c r="CT36" s="266"/>
      <c r="CU36" s="266">
        <v>7.03</v>
      </c>
      <c r="CW36" s="266"/>
      <c r="CX36" s="266">
        <v>7</v>
      </c>
      <c r="CZ36" s="266"/>
      <c r="DA36" s="266">
        <v>6.69</v>
      </c>
      <c r="DC36" s="266"/>
      <c r="DD36" s="266">
        <v>6.73</v>
      </c>
      <c r="DF36" s="266">
        <v>38</v>
      </c>
      <c r="DG36" s="266">
        <v>6.35</v>
      </c>
      <c r="DI36" s="266">
        <v>51</v>
      </c>
      <c r="DJ36" s="266">
        <v>6.55</v>
      </c>
      <c r="DL36" s="266">
        <v>45</v>
      </c>
      <c r="DM36" s="266">
        <v>6.65</v>
      </c>
      <c r="DO36" s="266">
        <v>48</v>
      </c>
      <c r="DP36" s="266">
        <v>6.85</v>
      </c>
      <c r="DR36" s="266"/>
      <c r="DS36" s="266"/>
      <c r="DU36" s="266"/>
      <c r="DV36" s="266">
        <v>6.42</v>
      </c>
      <c r="DX36" s="266"/>
      <c r="DY36">
        <v>6.81</v>
      </c>
      <c r="EA36" s="266">
        <v>49</v>
      </c>
      <c r="EB36" s="266">
        <v>6.76</v>
      </c>
      <c r="ED36" s="266"/>
      <c r="EE36" s="266"/>
      <c r="EG36" s="266"/>
      <c r="EH36" s="266"/>
      <c r="EJ36" s="266"/>
      <c r="EK36" s="266"/>
      <c r="EM36" s="266">
        <v>47</v>
      </c>
      <c r="EN36" s="266">
        <v>6.41</v>
      </c>
      <c r="EP36" s="266">
        <v>46</v>
      </c>
      <c r="EQ36" s="266">
        <v>6.23</v>
      </c>
      <c r="ES36" s="266">
        <v>47</v>
      </c>
      <c r="ET36" s="266">
        <v>7.11</v>
      </c>
      <c r="EV36" s="266">
        <v>63</v>
      </c>
      <c r="EW36" s="266">
        <v>6.87</v>
      </c>
      <c r="EY36" s="266"/>
      <c r="EZ36" s="266"/>
      <c r="FB36" s="266"/>
      <c r="FC36" s="266"/>
      <c r="FE36" s="266"/>
      <c r="FF36" s="266"/>
      <c r="FH36" s="266"/>
      <c r="FI36" s="266"/>
      <c r="FK36" s="266"/>
      <c r="FL36" s="266"/>
      <c r="FN36" s="266"/>
      <c r="FO36" s="266"/>
      <c r="FQ36" s="266"/>
      <c r="FR36" s="266">
        <v>6.83</v>
      </c>
      <c r="FT36" s="266"/>
      <c r="FU36" s="266">
        <v>6.56</v>
      </c>
      <c r="FW36" s="266"/>
      <c r="FX36" s="266">
        <v>6.83</v>
      </c>
      <c r="FZ36" s="266">
        <v>52</v>
      </c>
      <c r="GA36" s="266">
        <v>6.44</v>
      </c>
      <c r="GC36" s="266">
        <v>41</v>
      </c>
      <c r="GD36" s="266">
        <v>6.83</v>
      </c>
      <c r="GF36" s="266"/>
      <c r="GG36" s="266"/>
      <c r="GI36" s="266"/>
      <c r="GJ36" s="266"/>
      <c r="GL36" s="266"/>
      <c r="GM36" s="266"/>
      <c r="GO36" s="266"/>
      <c r="GP36" s="266"/>
    </row>
    <row r="37" spans="2:198">
      <c r="B37" s="266">
        <v>50</v>
      </c>
      <c r="C37" s="266">
        <v>7.1</v>
      </c>
      <c r="E37" s="266"/>
      <c r="F37" s="266"/>
      <c r="H37" s="266"/>
      <c r="I37" s="266">
        <v>6.79</v>
      </c>
      <c r="K37" s="266"/>
      <c r="L37" s="266"/>
      <c r="N37" s="266"/>
      <c r="O37" s="266">
        <v>6.73</v>
      </c>
      <c r="Q37" s="266"/>
      <c r="R37" s="266"/>
      <c r="T37" s="266"/>
      <c r="U37" s="266">
        <v>6.73</v>
      </c>
      <c r="W37" s="266"/>
      <c r="X37" s="266"/>
      <c r="Z37" s="266"/>
      <c r="AA37" s="266">
        <v>8.25</v>
      </c>
      <c r="AC37" s="266"/>
      <c r="AD37" s="266"/>
      <c r="AF37" s="266"/>
      <c r="AG37" s="266"/>
      <c r="AI37" s="266"/>
      <c r="AJ37" s="266">
        <v>6.66</v>
      </c>
      <c r="AL37" s="267"/>
      <c r="AM37" s="77">
        <v>6.67</v>
      </c>
      <c r="AO37" s="266"/>
      <c r="AP37" s="266"/>
      <c r="AR37" s="266"/>
      <c r="AS37" s="266"/>
      <c r="AU37" s="266"/>
      <c r="AV37" s="266"/>
      <c r="AX37" s="266"/>
      <c r="AY37" s="266"/>
      <c r="BA37" s="266"/>
      <c r="BB37" s="266">
        <v>7.24</v>
      </c>
      <c r="BD37" s="266"/>
      <c r="BE37" s="266"/>
      <c r="BG37" s="266"/>
      <c r="BH37" s="266">
        <v>7.24</v>
      </c>
      <c r="BJ37" s="266"/>
      <c r="BK37" s="266">
        <v>6.63</v>
      </c>
      <c r="BM37" s="266">
        <v>53</v>
      </c>
      <c r="BN37" s="266">
        <v>6.95</v>
      </c>
      <c r="BP37" s="266">
        <v>36</v>
      </c>
      <c r="BQ37" s="266">
        <v>2.91</v>
      </c>
      <c r="BS37" s="266"/>
      <c r="BT37" s="266"/>
      <c r="BV37" s="266"/>
      <c r="BW37" s="266"/>
      <c r="BY37" s="266"/>
      <c r="BZ37" s="266"/>
      <c r="CB37" s="266">
        <v>40</v>
      </c>
      <c r="CC37" s="266">
        <v>2.9</v>
      </c>
      <c r="CE37" s="266"/>
      <c r="CF37" s="266"/>
      <c r="CH37" s="266"/>
      <c r="CI37" s="266"/>
      <c r="CK37" s="266"/>
      <c r="CL37" s="266"/>
      <c r="CN37" s="266">
        <v>52</v>
      </c>
      <c r="CO37" s="266">
        <v>6.61</v>
      </c>
      <c r="CQ37" s="266">
        <v>42</v>
      </c>
      <c r="CR37" s="266">
        <v>7.09</v>
      </c>
      <c r="CT37" s="266"/>
      <c r="CU37" s="266">
        <v>6.5</v>
      </c>
      <c r="CW37" s="266"/>
      <c r="CX37" s="266">
        <v>7.03</v>
      </c>
      <c r="CZ37" s="266"/>
      <c r="DA37" s="266">
        <v>6.72</v>
      </c>
      <c r="DC37" s="266"/>
      <c r="DD37" s="266">
        <v>7.09</v>
      </c>
      <c r="DF37" s="266">
        <v>39</v>
      </c>
      <c r="DG37" s="266">
        <v>6.68</v>
      </c>
      <c r="DI37" s="266">
        <v>52</v>
      </c>
      <c r="DJ37" s="266">
        <v>6.2</v>
      </c>
      <c r="DL37" s="266">
        <v>47</v>
      </c>
      <c r="DM37" s="266">
        <v>7.1</v>
      </c>
      <c r="DO37" s="266">
        <v>50</v>
      </c>
      <c r="DP37" s="266">
        <v>7.2</v>
      </c>
      <c r="DR37" s="266"/>
      <c r="DS37" s="266"/>
      <c r="DU37" s="266"/>
      <c r="DV37" s="266">
        <v>6.15</v>
      </c>
      <c r="DX37" s="266"/>
      <c r="DY37">
        <v>7.09</v>
      </c>
      <c r="EA37" s="266">
        <v>50</v>
      </c>
      <c r="EB37" s="266">
        <v>6.76</v>
      </c>
      <c r="ED37" s="266"/>
      <c r="EE37" s="266"/>
      <c r="EG37" s="266"/>
      <c r="EH37" s="266"/>
      <c r="EJ37" s="266"/>
      <c r="EK37" s="266"/>
      <c r="EM37" s="266">
        <v>48</v>
      </c>
      <c r="EN37" s="266">
        <v>6.95</v>
      </c>
      <c r="EP37" s="266">
        <v>49</v>
      </c>
      <c r="EQ37" s="266">
        <v>7.17</v>
      </c>
      <c r="ES37" s="266">
        <v>49</v>
      </c>
      <c r="ET37" s="266">
        <v>7.11</v>
      </c>
      <c r="EV37" s="266">
        <v>65</v>
      </c>
      <c r="EW37" s="266">
        <v>6.89</v>
      </c>
      <c r="EY37" s="266"/>
      <c r="EZ37" s="266"/>
      <c r="FB37" s="266"/>
      <c r="FC37" s="266"/>
      <c r="FE37" s="266"/>
      <c r="FF37" s="266"/>
      <c r="FH37" s="266"/>
      <c r="FI37" s="266"/>
      <c r="FK37" s="266"/>
      <c r="FL37" s="266"/>
      <c r="FN37" s="266"/>
      <c r="FO37" s="266"/>
      <c r="FQ37" s="266"/>
      <c r="FR37" s="266">
        <v>6.51</v>
      </c>
      <c r="FT37" s="266"/>
      <c r="FU37" s="266">
        <v>6.29</v>
      </c>
      <c r="FW37" s="266"/>
      <c r="FX37" s="266">
        <v>6.51</v>
      </c>
      <c r="FZ37" s="266">
        <v>53</v>
      </c>
      <c r="GA37" s="266">
        <v>6.45</v>
      </c>
      <c r="GC37" s="266">
        <v>43</v>
      </c>
      <c r="GD37" s="266">
        <v>6.51</v>
      </c>
      <c r="GF37" s="266"/>
      <c r="GG37" s="266"/>
      <c r="GI37" s="266"/>
      <c r="GJ37" s="266"/>
      <c r="GL37" s="266"/>
      <c r="GM37" s="266"/>
      <c r="GO37" s="266"/>
      <c r="GP37" s="266"/>
    </row>
    <row r="38" spans="2:198">
      <c r="B38" s="266">
        <v>52</v>
      </c>
      <c r="C38" s="266">
        <v>6.7</v>
      </c>
      <c r="E38" s="266"/>
      <c r="F38" s="266"/>
      <c r="H38" s="266"/>
      <c r="I38" s="266">
        <v>6.82</v>
      </c>
      <c r="K38" s="266"/>
      <c r="L38" s="266"/>
      <c r="N38" s="266"/>
      <c r="O38" s="266">
        <v>7.03</v>
      </c>
      <c r="Q38" s="266"/>
      <c r="R38" s="266"/>
      <c r="T38" s="266"/>
      <c r="U38" s="266">
        <v>7</v>
      </c>
      <c r="W38" s="266"/>
      <c r="X38" s="266"/>
      <c r="Z38" s="266"/>
      <c r="AA38" s="266">
        <v>8.41</v>
      </c>
      <c r="AC38" s="266"/>
      <c r="AD38" s="266"/>
      <c r="AF38" s="266"/>
      <c r="AG38" s="266"/>
      <c r="AI38" s="266"/>
      <c r="AJ38" s="266">
        <v>6.28</v>
      </c>
      <c r="AL38" s="267"/>
      <c r="AM38" s="77">
        <v>7.04</v>
      </c>
      <c r="AO38" s="266"/>
      <c r="AP38" s="266"/>
      <c r="AR38" s="266"/>
      <c r="AS38" s="266"/>
      <c r="AU38" s="266"/>
      <c r="AV38" s="266"/>
      <c r="AX38" s="266"/>
      <c r="AY38" s="266"/>
      <c r="BA38" s="266"/>
      <c r="BB38" s="266">
        <v>6.85</v>
      </c>
      <c r="BD38" s="266"/>
      <c r="BE38" s="266"/>
      <c r="BG38" s="266"/>
      <c r="BH38" s="266">
        <v>6.85</v>
      </c>
      <c r="BJ38" s="266"/>
      <c r="BK38" s="266">
        <v>7.24</v>
      </c>
      <c r="BM38" s="266">
        <v>57</v>
      </c>
      <c r="BN38" s="266">
        <v>3.35</v>
      </c>
      <c r="BP38" s="266">
        <v>37</v>
      </c>
      <c r="BQ38" s="266">
        <v>2.91</v>
      </c>
      <c r="BS38" s="266"/>
      <c r="BT38" s="266"/>
      <c r="BV38" s="266"/>
      <c r="BW38" s="266"/>
      <c r="BY38" s="266"/>
      <c r="BZ38" s="266"/>
      <c r="CB38" s="266">
        <v>41</v>
      </c>
      <c r="CC38" s="266">
        <v>2.85</v>
      </c>
      <c r="CE38" s="266"/>
      <c r="CF38" s="266"/>
      <c r="CH38" s="266"/>
      <c r="CI38" s="266"/>
      <c r="CK38" s="266"/>
      <c r="CL38" s="266"/>
      <c r="CN38" s="266">
        <v>53</v>
      </c>
      <c r="CO38" s="266">
        <v>6.91</v>
      </c>
      <c r="CQ38" s="266">
        <v>43</v>
      </c>
      <c r="CR38" s="266">
        <v>7.36</v>
      </c>
      <c r="CT38" s="266"/>
      <c r="CU38" s="266">
        <v>6.47</v>
      </c>
      <c r="CW38" s="266"/>
      <c r="CX38" s="266">
        <v>6.78</v>
      </c>
      <c r="CZ38" s="266"/>
      <c r="DA38" s="266">
        <v>6.79</v>
      </c>
      <c r="DC38" s="266"/>
      <c r="DD38" s="266">
        <v>7.1</v>
      </c>
      <c r="DF38" s="266">
        <v>40</v>
      </c>
      <c r="DG38" s="266">
        <v>7</v>
      </c>
      <c r="DI38" s="266">
        <v>53</v>
      </c>
      <c r="DJ38" s="266">
        <v>7.2</v>
      </c>
      <c r="DL38" s="266">
        <v>49</v>
      </c>
      <c r="DM38" s="266">
        <v>6.4</v>
      </c>
      <c r="DO38" s="266">
        <v>51</v>
      </c>
      <c r="DP38" s="266">
        <v>6.8</v>
      </c>
      <c r="DR38" s="266"/>
      <c r="DS38" s="266"/>
      <c r="DU38" s="266"/>
      <c r="DV38" s="266">
        <v>6.82</v>
      </c>
      <c r="DX38" s="266"/>
      <c r="DY38">
        <v>6.82</v>
      </c>
      <c r="EA38" s="266">
        <v>51</v>
      </c>
      <c r="EB38" s="266">
        <v>6.47</v>
      </c>
      <c r="ED38" s="266"/>
      <c r="EE38" s="266"/>
      <c r="EG38" s="266"/>
      <c r="EH38" s="266"/>
      <c r="EJ38" s="266"/>
      <c r="EK38" s="266"/>
      <c r="EM38" s="266">
        <v>49</v>
      </c>
      <c r="EN38" s="266">
        <v>6.95</v>
      </c>
      <c r="EP38" s="266">
        <v>50</v>
      </c>
      <c r="EQ38" s="266">
        <v>6.48</v>
      </c>
      <c r="ES38" s="266">
        <v>50</v>
      </c>
      <c r="ET38" s="266">
        <v>6.5</v>
      </c>
      <c r="EV38" s="266">
        <v>68</v>
      </c>
      <c r="EW38" s="266">
        <v>6.66</v>
      </c>
      <c r="EY38" s="266"/>
      <c r="EZ38" s="266"/>
      <c r="FB38" s="266"/>
      <c r="FC38" s="266"/>
      <c r="FE38" s="266"/>
      <c r="FF38" s="266"/>
      <c r="FH38" s="266"/>
      <c r="FI38" s="266"/>
      <c r="FK38" s="266"/>
      <c r="FL38" s="266"/>
      <c r="FN38" s="266"/>
      <c r="FO38" s="266"/>
      <c r="FQ38" s="266"/>
      <c r="FR38" s="266">
        <v>6.79</v>
      </c>
      <c r="FT38" s="266"/>
      <c r="FU38" s="266">
        <v>6.83</v>
      </c>
      <c r="FW38" s="266"/>
      <c r="FX38" s="266">
        <v>6.79</v>
      </c>
      <c r="FZ38" s="266">
        <v>54</v>
      </c>
      <c r="GA38" s="266">
        <v>6.21</v>
      </c>
      <c r="GC38" s="266">
        <v>44</v>
      </c>
      <c r="GD38" s="266">
        <v>6.78</v>
      </c>
      <c r="GF38" s="266"/>
      <c r="GG38" s="266"/>
      <c r="GI38" s="266"/>
      <c r="GJ38" s="266"/>
      <c r="GL38" s="266"/>
      <c r="GM38" s="266"/>
      <c r="GO38" s="266"/>
      <c r="GP38" s="266"/>
    </row>
    <row r="39" spans="2:198">
      <c r="B39" s="266">
        <v>54</v>
      </c>
      <c r="C39" s="266">
        <v>7.15</v>
      </c>
      <c r="E39" s="266"/>
      <c r="F39" s="266"/>
      <c r="H39" s="266"/>
      <c r="I39" s="266">
        <v>6.8</v>
      </c>
      <c r="K39" s="266"/>
      <c r="L39" s="266"/>
      <c r="N39" s="266"/>
      <c r="O39" s="266">
        <v>7.08</v>
      </c>
      <c r="Q39" s="266"/>
      <c r="R39" s="266"/>
      <c r="T39" s="266"/>
      <c r="U39" s="266">
        <v>6.65</v>
      </c>
      <c r="W39" s="266"/>
      <c r="X39" s="266"/>
      <c r="Z39" s="266"/>
      <c r="AA39" s="266">
        <v>8.26</v>
      </c>
      <c r="AC39" s="266"/>
      <c r="AD39" s="266"/>
      <c r="AF39" s="266"/>
      <c r="AG39" s="266"/>
      <c r="AI39" s="266"/>
      <c r="AJ39" s="266">
        <v>6.59</v>
      </c>
      <c r="AL39" s="267"/>
      <c r="AM39" s="77">
        <v>6.67</v>
      </c>
      <c r="AO39" s="266"/>
      <c r="AP39" s="266"/>
      <c r="AR39" s="266"/>
      <c r="AS39" s="266"/>
      <c r="AU39" s="266"/>
      <c r="AV39" s="266"/>
      <c r="AX39" s="266"/>
      <c r="AY39" s="266"/>
      <c r="BA39" s="266"/>
      <c r="BB39" s="266">
        <v>6.55</v>
      </c>
      <c r="BD39" s="266"/>
      <c r="BE39" s="266"/>
      <c r="BG39" s="266"/>
      <c r="BH39" s="266">
        <v>6.55</v>
      </c>
      <c r="BJ39" s="266"/>
      <c r="BK39" s="266">
        <v>6.61</v>
      </c>
      <c r="BM39" s="266">
        <v>59</v>
      </c>
      <c r="BN39" s="266">
        <v>7</v>
      </c>
      <c r="BP39" s="266">
        <v>38</v>
      </c>
      <c r="BQ39" s="266">
        <v>2.92</v>
      </c>
      <c r="BS39" s="266"/>
      <c r="BT39" s="266"/>
      <c r="BV39" s="266"/>
      <c r="BW39" s="266"/>
      <c r="BY39" s="266"/>
      <c r="BZ39" s="266"/>
      <c r="CB39" s="266">
        <v>42</v>
      </c>
      <c r="CC39" s="266">
        <v>2.88</v>
      </c>
      <c r="CE39" s="266"/>
      <c r="CF39" s="266"/>
      <c r="CH39" s="266"/>
      <c r="CI39" s="266"/>
      <c r="CK39" s="266"/>
      <c r="CL39" s="266"/>
      <c r="CN39" s="266">
        <v>54</v>
      </c>
      <c r="CO39" s="266">
        <v>7.7</v>
      </c>
      <c r="CQ39" s="266">
        <v>44</v>
      </c>
      <c r="CR39" s="266">
        <v>7.01</v>
      </c>
      <c r="CT39" s="266"/>
      <c r="CU39" s="266">
        <v>6.51</v>
      </c>
      <c r="CW39" s="266"/>
      <c r="CX39" s="266">
        <v>6.95</v>
      </c>
      <c r="CZ39" s="266"/>
      <c r="DA39" s="266">
        <v>7.1</v>
      </c>
      <c r="DC39" s="266"/>
      <c r="DD39" s="266">
        <v>6.84</v>
      </c>
      <c r="DF39" s="266">
        <v>42</v>
      </c>
      <c r="DG39" s="266">
        <v>6.93</v>
      </c>
      <c r="DI39" s="266">
        <v>54</v>
      </c>
      <c r="DJ39" s="266">
        <v>6.8</v>
      </c>
      <c r="DL39" s="266">
        <v>50</v>
      </c>
      <c r="DM39" s="266">
        <v>6.75</v>
      </c>
      <c r="DO39" s="266">
        <v>52</v>
      </c>
      <c r="DP39" s="266">
        <v>7.15</v>
      </c>
      <c r="DR39" s="266"/>
      <c r="DS39" s="266"/>
      <c r="DU39" s="266"/>
      <c r="DV39" s="266">
        <v>6.4</v>
      </c>
      <c r="DX39" s="266"/>
      <c r="DY39">
        <v>6.46</v>
      </c>
      <c r="EA39" s="266">
        <v>52</v>
      </c>
      <c r="EB39" s="266">
        <v>6.22</v>
      </c>
      <c r="ED39" s="266"/>
      <c r="EE39" s="266"/>
      <c r="EG39" s="266"/>
      <c r="EH39" s="266"/>
      <c r="EJ39" s="266"/>
      <c r="EK39" s="266"/>
      <c r="EM39" s="266">
        <v>50</v>
      </c>
      <c r="EN39" s="266">
        <v>6.37</v>
      </c>
      <c r="EP39" s="266">
        <v>51</v>
      </c>
      <c r="EQ39" s="266">
        <v>6.77</v>
      </c>
      <c r="ES39" s="266">
        <v>51</v>
      </c>
      <c r="ET39" s="266">
        <v>7.21</v>
      </c>
      <c r="EV39" s="266">
        <v>69</v>
      </c>
      <c r="EW39" s="266">
        <v>6.99</v>
      </c>
      <c r="EY39" s="266"/>
      <c r="EZ39" s="266"/>
      <c r="FB39" s="266"/>
      <c r="FC39" s="266"/>
      <c r="FE39" s="266"/>
      <c r="FF39" s="266"/>
      <c r="FH39" s="266"/>
      <c r="FI39" s="266"/>
      <c r="FK39" s="266"/>
      <c r="FL39" s="266"/>
      <c r="FN39" s="266"/>
      <c r="FO39" s="266"/>
      <c r="FQ39" s="266"/>
      <c r="FR39" s="266">
        <v>6.9</v>
      </c>
      <c r="FT39" s="266"/>
      <c r="FU39" s="266">
        <v>6.77</v>
      </c>
      <c r="FW39" s="266"/>
      <c r="FX39" s="266">
        <v>6.9</v>
      </c>
      <c r="FZ39" s="266">
        <v>55</v>
      </c>
      <c r="GA39" s="266">
        <v>6.47</v>
      </c>
      <c r="GC39" s="266">
        <v>45</v>
      </c>
      <c r="GD39" s="266">
        <v>6.9</v>
      </c>
      <c r="GF39" s="266"/>
      <c r="GG39" s="266"/>
      <c r="GI39" s="266"/>
      <c r="GJ39" s="266"/>
      <c r="GL39" s="266"/>
      <c r="GM39" s="266"/>
      <c r="GO39" s="266"/>
      <c r="GP39" s="266"/>
    </row>
    <row r="40" spans="2:198">
      <c r="B40" s="266">
        <v>58</v>
      </c>
      <c r="C40" s="266">
        <v>6.76</v>
      </c>
      <c r="E40" s="266"/>
      <c r="F40" s="266"/>
      <c r="H40" s="266"/>
      <c r="I40" s="266">
        <v>7.09</v>
      </c>
      <c r="K40" s="266"/>
      <c r="L40" s="266"/>
      <c r="N40" s="266"/>
      <c r="O40" s="266">
        <v>6.7</v>
      </c>
      <c r="Q40" s="266"/>
      <c r="R40" s="266"/>
      <c r="T40" s="266"/>
      <c r="U40" s="266">
        <v>6.41</v>
      </c>
      <c r="W40" s="266"/>
      <c r="X40" s="266"/>
      <c r="Z40" s="266"/>
      <c r="AA40" s="266">
        <v>8.2200000000000006</v>
      </c>
      <c r="AC40" s="266"/>
      <c r="AD40" s="266"/>
      <c r="AF40" s="266"/>
      <c r="AG40" s="266"/>
      <c r="AI40" s="266"/>
      <c r="AJ40" s="266">
        <v>6.69</v>
      </c>
      <c r="AL40" s="267"/>
      <c r="AM40" s="77">
        <v>6.69</v>
      </c>
      <c r="AO40" s="266"/>
      <c r="AP40" s="266"/>
      <c r="AR40" s="266"/>
      <c r="AS40" s="266"/>
      <c r="AU40" s="266"/>
      <c r="AV40" s="266"/>
      <c r="AX40" s="266"/>
      <c r="AY40" s="266"/>
      <c r="BA40" s="266"/>
      <c r="BB40" s="266">
        <v>7.15</v>
      </c>
      <c r="BD40" s="266"/>
      <c r="BE40" s="266"/>
      <c r="BG40" s="266"/>
      <c r="BH40" s="266">
        <v>7.15</v>
      </c>
      <c r="BJ40" s="266"/>
      <c r="BK40" s="266">
        <v>6.61</v>
      </c>
      <c r="BM40" s="266">
        <v>60</v>
      </c>
      <c r="BN40" s="266">
        <v>6.09</v>
      </c>
      <c r="BP40" s="266">
        <v>39</v>
      </c>
      <c r="BQ40" s="266">
        <v>2.91</v>
      </c>
      <c r="BS40" s="266"/>
      <c r="BT40" s="266"/>
      <c r="BV40" s="266"/>
      <c r="BW40" s="266"/>
      <c r="BY40" s="266"/>
      <c r="BZ40" s="266"/>
      <c r="CB40" s="266">
        <v>43</v>
      </c>
      <c r="CC40" s="266">
        <v>2.86</v>
      </c>
      <c r="CE40" s="266"/>
      <c r="CF40" s="266"/>
      <c r="CH40" s="266"/>
      <c r="CI40" s="266"/>
      <c r="CK40" s="266"/>
      <c r="CL40" s="266"/>
      <c r="CN40" s="266"/>
      <c r="CO40" s="266"/>
      <c r="CQ40" s="266">
        <v>45</v>
      </c>
      <c r="CR40" s="266">
        <v>7.35</v>
      </c>
      <c r="CT40" s="266"/>
      <c r="CU40" s="266">
        <v>6.52</v>
      </c>
      <c r="CW40" s="266"/>
      <c r="CX40" s="266">
        <v>7.02</v>
      </c>
      <c r="CZ40" s="266"/>
      <c r="DA40" s="266">
        <v>7</v>
      </c>
      <c r="DC40" s="266"/>
      <c r="DD40" s="266">
        <v>7.02</v>
      </c>
      <c r="DF40" s="266">
        <v>43</v>
      </c>
      <c r="DG40" s="266">
        <v>7.03</v>
      </c>
      <c r="DI40" s="266">
        <v>55</v>
      </c>
      <c r="DJ40" s="266">
        <v>6.85</v>
      </c>
      <c r="DL40" s="266">
        <v>52</v>
      </c>
      <c r="DM40" s="266">
        <v>6</v>
      </c>
      <c r="DO40" s="266">
        <v>53</v>
      </c>
      <c r="DP40" s="266">
        <v>7.2</v>
      </c>
      <c r="DR40" s="266"/>
      <c r="DS40" s="266"/>
      <c r="DU40" s="266"/>
      <c r="DV40" s="266">
        <v>6.4</v>
      </c>
      <c r="DX40" s="266"/>
      <c r="DY40">
        <v>6.76</v>
      </c>
      <c r="EA40" s="266">
        <v>54</v>
      </c>
      <c r="EB40" s="266">
        <v>6.49</v>
      </c>
      <c r="ED40" s="266"/>
      <c r="EE40" s="266"/>
      <c r="EG40" s="266"/>
      <c r="EH40" s="266"/>
      <c r="EJ40" s="266"/>
      <c r="EK40" s="266"/>
      <c r="EM40" s="266">
        <v>52</v>
      </c>
      <c r="EN40" s="266">
        <v>5.94</v>
      </c>
      <c r="EP40" s="266">
        <v>52</v>
      </c>
      <c r="EQ40" s="266">
        <v>6.77</v>
      </c>
      <c r="ES40" s="266">
        <v>52</v>
      </c>
      <c r="ET40" s="266">
        <v>6.85</v>
      </c>
      <c r="EV40" s="266">
        <v>72</v>
      </c>
      <c r="EW40" s="266">
        <v>6.67</v>
      </c>
      <c r="EY40" s="266"/>
      <c r="EZ40" s="266"/>
      <c r="FB40" s="266"/>
      <c r="FC40" s="266"/>
      <c r="FE40" s="266"/>
      <c r="FF40" s="266"/>
      <c r="FH40" s="266"/>
      <c r="FI40" s="266"/>
      <c r="FK40" s="266"/>
      <c r="FL40" s="266"/>
      <c r="FN40" s="266"/>
      <c r="FO40" s="266"/>
      <c r="FQ40" s="266"/>
      <c r="FR40" s="266">
        <v>6.8</v>
      </c>
      <c r="FT40" s="266"/>
      <c r="FU40" s="266">
        <v>6.05</v>
      </c>
      <c r="FW40" s="266"/>
      <c r="FX40" s="266">
        <v>6.92</v>
      </c>
      <c r="FZ40" s="266">
        <v>56</v>
      </c>
      <c r="GA40" s="266">
        <v>6.45</v>
      </c>
      <c r="GC40" s="266">
        <v>46</v>
      </c>
      <c r="GD40" s="266">
        <v>6.92</v>
      </c>
      <c r="GF40" s="266"/>
      <c r="GG40" s="266"/>
      <c r="GI40" s="266"/>
      <c r="GJ40" s="266"/>
      <c r="GL40" s="266"/>
      <c r="GM40" s="266"/>
      <c r="GO40" s="266"/>
      <c r="GP40" s="266"/>
    </row>
    <row r="41" spans="2:198">
      <c r="B41" s="266">
        <v>62</v>
      </c>
      <c r="C41" s="266">
        <v>7.11</v>
      </c>
      <c r="E41" s="266"/>
      <c r="F41" s="266"/>
      <c r="H41" s="266"/>
      <c r="I41" s="266">
        <v>7.01</v>
      </c>
      <c r="K41" s="266"/>
      <c r="L41" s="266"/>
      <c r="N41" s="266"/>
      <c r="O41" s="266">
        <v>6.46</v>
      </c>
      <c r="Q41" s="266"/>
      <c r="R41" s="266"/>
      <c r="T41" s="266"/>
      <c r="U41" s="266">
        <v>6.98</v>
      </c>
      <c r="W41" s="266"/>
      <c r="X41" s="266"/>
      <c r="Z41" s="266"/>
      <c r="AA41" s="266">
        <v>8.2100000000000009</v>
      </c>
      <c r="AC41" s="266"/>
      <c r="AD41" s="266"/>
      <c r="AF41" s="266"/>
      <c r="AG41" s="266"/>
      <c r="AI41" s="266"/>
      <c r="AJ41" s="266">
        <v>6.31</v>
      </c>
      <c r="AL41" s="267"/>
      <c r="AM41" s="77">
        <v>6.7</v>
      </c>
      <c r="AO41" s="266"/>
      <c r="AP41" s="266"/>
      <c r="AR41" s="266"/>
      <c r="AS41" s="266"/>
      <c r="AU41" s="266"/>
      <c r="AV41" s="266"/>
      <c r="AX41" s="266"/>
      <c r="AY41" s="266"/>
      <c r="BA41" s="266"/>
      <c r="BB41" s="266">
        <v>6.56</v>
      </c>
      <c r="BD41" s="266"/>
      <c r="BE41" s="266"/>
      <c r="BG41" s="266"/>
      <c r="BH41" s="266">
        <v>6.56</v>
      </c>
      <c r="BJ41" s="266"/>
      <c r="BK41" s="266">
        <v>6.34</v>
      </c>
      <c r="BM41" s="266">
        <v>61</v>
      </c>
      <c r="BN41" s="266">
        <v>6.32</v>
      </c>
      <c r="BP41" s="266">
        <v>40</v>
      </c>
      <c r="BQ41" s="266">
        <v>2.91</v>
      </c>
      <c r="BS41" s="266"/>
      <c r="BT41" s="266"/>
      <c r="BV41" s="266"/>
      <c r="BW41" s="266"/>
      <c r="BY41" s="266"/>
      <c r="BZ41" s="266"/>
      <c r="CB41" s="266">
        <v>44</v>
      </c>
      <c r="CC41" s="266">
        <v>2.85</v>
      </c>
      <c r="CE41" s="266"/>
      <c r="CF41" s="266"/>
      <c r="CH41" s="266"/>
      <c r="CI41" s="266"/>
      <c r="CK41" s="266"/>
      <c r="CL41" s="266"/>
      <c r="CN41" s="266"/>
      <c r="CO41" s="266"/>
      <c r="CQ41" s="266">
        <v>46</v>
      </c>
      <c r="CR41" s="266">
        <v>7.04</v>
      </c>
      <c r="CT41" s="266"/>
      <c r="CU41" s="266">
        <v>6.48</v>
      </c>
      <c r="CW41" s="266"/>
      <c r="CX41" s="266">
        <v>6.81</v>
      </c>
      <c r="CZ41" s="266"/>
      <c r="DA41" s="266">
        <v>6.73</v>
      </c>
      <c r="DC41" s="266"/>
      <c r="DD41" s="266">
        <v>6.71</v>
      </c>
      <c r="DF41" s="266">
        <v>44</v>
      </c>
      <c r="DG41" s="266">
        <v>6.41</v>
      </c>
      <c r="DI41" s="266">
        <v>56</v>
      </c>
      <c r="DJ41" s="266">
        <v>5.35</v>
      </c>
      <c r="DL41" s="266">
        <v>53</v>
      </c>
      <c r="DM41" s="266">
        <v>3.3</v>
      </c>
      <c r="DO41" s="266">
        <v>55</v>
      </c>
      <c r="DP41" s="266">
        <v>7.05</v>
      </c>
      <c r="DR41" s="266"/>
      <c r="DS41" s="266"/>
      <c r="DU41" s="266"/>
      <c r="DV41" s="266">
        <v>6.36</v>
      </c>
      <c r="DX41" s="266"/>
      <c r="DY41">
        <v>6.86</v>
      </c>
      <c r="EA41" s="266">
        <v>56</v>
      </c>
      <c r="EB41" s="266">
        <v>7.1</v>
      </c>
      <c r="ED41" s="266"/>
      <c r="EE41" s="266"/>
      <c r="EG41" s="266"/>
      <c r="EH41" s="266"/>
      <c r="EJ41" s="266"/>
      <c r="EK41" s="266"/>
      <c r="EM41" s="266">
        <v>56</v>
      </c>
      <c r="EN41" s="266">
        <v>6.58</v>
      </c>
      <c r="EP41" s="266">
        <v>53</v>
      </c>
      <c r="EQ41" s="266">
        <v>7.14</v>
      </c>
      <c r="ES41" s="266">
        <v>54</v>
      </c>
      <c r="ET41" s="266">
        <v>6.83</v>
      </c>
      <c r="EV41" s="266">
        <v>73</v>
      </c>
      <c r="EW41" s="266">
        <v>6.91</v>
      </c>
      <c r="EY41" s="266"/>
      <c r="EZ41" s="266"/>
      <c r="FB41" s="266"/>
      <c r="FC41" s="266"/>
      <c r="FE41" s="266"/>
      <c r="FF41" s="266"/>
      <c r="FH41" s="266"/>
      <c r="FI41" s="266"/>
      <c r="FK41" s="266"/>
      <c r="FL41" s="266"/>
      <c r="FN41" s="266"/>
      <c r="FO41" s="266"/>
      <c r="FQ41" s="266"/>
      <c r="FR41" s="266">
        <v>6.56</v>
      </c>
      <c r="FT41" s="266"/>
      <c r="FU41" s="266">
        <v>7.08</v>
      </c>
      <c r="FW41" s="266"/>
      <c r="FX41" s="266">
        <v>6.94</v>
      </c>
      <c r="FZ41" s="266">
        <v>59</v>
      </c>
      <c r="GA41" s="266">
        <v>6.79</v>
      </c>
      <c r="GC41" s="266">
        <v>47</v>
      </c>
      <c r="GD41" s="266">
        <v>6.94</v>
      </c>
      <c r="GF41" s="266"/>
      <c r="GG41" s="266"/>
      <c r="GI41" s="266"/>
      <c r="GJ41" s="266"/>
      <c r="GL41" s="266"/>
      <c r="GM41" s="266"/>
      <c r="GO41" s="266"/>
      <c r="GP41" s="266"/>
    </row>
    <row r="42" spans="2:198">
      <c r="B42" s="266">
        <v>64</v>
      </c>
      <c r="C42" s="266">
        <v>6.54</v>
      </c>
      <c r="E42" s="266"/>
      <c r="F42" s="266"/>
      <c r="H42" s="266"/>
      <c r="I42" s="266">
        <v>6.74</v>
      </c>
      <c r="K42" s="266"/>
      <c r="L42" s="266"/>
      <c r="N42" s="266"/>
      <c r="O42" s="266">
        <v>6.73</v>
      </c>
      <c r="Q42" s="266"/>
      <c r="R42" s="266"/>
      <c r="T42" s="266"/>
      <c r="U42" s="266">
        <v>3.53</v>
      </c>
      <c r="W42" s="266"/>
      <c r="X42" s="266"/>
      <c r="Z42" s="266"/>
      <c r="AA42" s="266">
        <v>8.27</v>
      </c>
      <c r="AC42" s="266"/>
      <c r="AD42" s="266"/>
      <c r="AF42" s="266"/>
      <c r="AG42" s="266"/>
      <c r="AI42" s="266"/>
      <c r="AJ42" s="266">
        <v>6.57</v>
      </c>
      <c r="AL42" s="267"/>
      <c r="AM42" s="77">
        <v>6.7</v>
      </c>
      <c r="AO42" s="266"/>
      <c r="AP42" s="266"/>
      <c r="AR42" s="266"/>
      <c r="AS42" s="266"/>
      <c r="AU42" s="266"/>
      <c r="AV42" s="266"/>
      <c r="AX42" s="266"/>
      <c r="AY42" s="266"/>
      <c r="BA42" s="266"/>
      <c r="BB42" s="266">
        <v>7.23</v>
      </c>
      <c r="BD42" s="266"/>
      <c r="BE42" s="266"/>
      <c r="BG42" s="266"/>
      <c r="BH42" s="266">
        <v>7.23</v>
      </c>
      <c r="BJ42" s="266"/>
      <c r="BK42" s="266">
        <v>6.91</v>
      </c>
      <c r="BM42" s="266">
        <v>62</v>
      </c>
      <c r="BN42" s="266">
        <v>6.66</v>
      </c>
      <c r="BP42" s="266">
        <v>41</v>
      </c>
      <c r="BQ42" s="266">
        <v>2.93</v>
      </c>
      <c r="BS42" s="266"/>
      <c r="BT42" s="266"/>
      <c r="BV42" s="266"/>
      <c r="BW42" s="266"/>
      <c r="BY42" s="266"/>
      <c r="BZ42" s="266"/>
      <c r="CB42" s="266">
        <v>45</v>
      </c>
      <c r="CC42" s="266">
        <v>2.84</v>
      </c>
      <c r="CE42" s="266"/>
      <c r="CF42" s="266"/>
      <c r="CH42" s="266"/>
      <c r="CI42" s="266"/>
      <c r="CK42" s="266"/>
      <c r="CL42" s="266"/>
      <c r="CN42" s="266"/>
      <c r="CO42" s="266"/>
      <c r="CQ42" s="266">
        <v>47</v>
      </c>
      <c r="CR42" s="266">
        <v>7.07</v>
      </c>
      <c r="CT42" s="266"/>
      <c r="CU42" s="266">
        <v>6.55</v>
      </c>
      <c r="CW42" s="266"/>
      <c r="CX42" s="266">
        <v>7.11</v>
      </c>
      <c r="CZ42" s="266"/>
      <c r="DA42" s="266">
        <v>6.79</v>
      </c>
      <c r="DC42" s="266"/>
      <c r="DD42" s="266">
        <v>7.12</v>
      </c>
      <c r="DF42" s="266">
        <v>46</v>
      </c>
      <c r="DG42" s="266">
        <v>6.38</v>
      </c>
      <c r="DI42" s="266">
        <v>57</v>
      </c>
      <c r="DJ42" s="266">
        <v>6.15</v>
      </c>
      <c r="DL42" s="266">
        <v>54</v>
      </c>
      <c r="DM42" s="266">
        <v>3.4</v>
      </c>
      <c r="DO42" s="266">
        <v>57</v>
      </c>
      <c r="DP42" s="266">
        <v>6.75</v>
      </c>
      <c r="DR42" s="266"/>
      <c r="DS42" s="266"/>
      <c r="DU42" s="266"/>
      <c r="DV42" s="266">
        <v>6.66</v>
      </c>
      <c r="DX42" s="266"/>
      <c r="DY42">
        <v>6.88</v>
      </c>
      <c r="EA42" s="266">
        <v>58</v>
      </c>
      <c r="EB42" s="266">
        <v>6.75</v>
      </c>
      <c r="ED42" s="266"/>
      <c r="EE42" s="266"/>
      <c r="EG42" s="266"/>
      <c r="EH42" s="266"/>
      <c r="EJ42" s="266"/>
      <c r="EK42" s="266"/>
      <c r="EM42" s="266">
        <v>57</v>
      </c>
      <c r="EN42" s="266">
        <v>6.58</v>
      </c>
      <c r="EP42" s="266">
        <v>55</v>
      </c>
      <c r="EQ42" s="266">
        <v>6.48</v>
      </c>
      <c r="ES42" s="266">
        <v>55</v>
      </c>
      <c r="ET42" s="266">
        <v>7.08</v>
      </c>
      <c r="EV42" s="266">
        <v>74</v>
      </c>
      <c r="EW42" s="266">
        <v>6.6</v>
      </c>
      <c r="EY42" s="266"/>
      <c r="EZ42" s="266"/>
      <c r="FB42" s="266"/>
      <c r="FC42" s="266"/>
      <c r="FE42" s="266"/>
      <c r="FF42" s="266"/>
      <c r="FH42" s="266"/>
      <c r="FI42" s="266"/>
      <c r="FK42" s="266"/>
      <c r="FL42" s="266"/>
      <c r="FN42" s="266"/>
      <c r="FO42" s="266"/>
      <c r="FQ42" s="266"/>
      <c r="FR42" s="266">
        <v>6.85</v>
      </c>
      <c r="FT42" s="266"/>
      <c r="FU42" s="266">
        <v>6.34</v>
      </c>
      <c r="FW42" s="266"/>
      <c r="FX42" s="266">
        <v>6.83</v>
      </c>
      <c r="FZ42" s="266">
        <v>60</v>
      </c>
      <c r="GA42" s="266">
        <v>6.49</v>
      </c>
      <c r="GC42" s="266">
        <v>48</v>
      </c>
      <c r="GD42" s="266">
        <v>6.83</v>
      </c>
      <c r="GF42" s="266"/>
      <c r="GG42" s="266"/>
      <c r="GI42" s="266"/>
      <c r="GJ42" s="266"/>
      <c r="GL42" s="266"/>
      <c r="GM42" s="266"/>
      <c r="GO42" s="266"/>
      <c r="GP42" s="266"/>
    </row>
    <row r="43" spans="2:198">
      <c r="B43" s="266">
        <v>66</v>
      </c>
      <c r="C43" s="266">
        <v>6.86</v>
      </c>
      <c r="E43" s="266"/>
      <c r="F43" s="266"/>
      <c r="H43" s="266"/>
      <c r="I43" s="266">
        <v>6.73</v>
      </c>
      <c r="K43" s="266"/>
      <c r="L43" s="266"/>
      <c r="N43" s="266"/>
      <c r="O43" s="266">
        <v>6.68</v>
      </c>
      <c r="Q43" s="266"/>
      <c r="R43" s="266"/>
      <c r="T43" s="266"/>
      <c r="U43" s="266">
        <v>3.16</v>
      </c>
      <c r="W43" s="266"/>
      <c r="X43" s="266"/>
      <c r="Z43" s="266"/>
      <c r="AA43" s="266"/>
      <c r="AC43" s="266"/>
      <c r="AD43" s="266"/>
      <c r="AF43" s="266"/>
      <c r="AG43" s="266"/>
      <c r="AI43" s="266"/>
      <c r="AJ43" s="266">
        <v>6.66</v>
      </c>
      <c r="AL43" s="267"/>
      <c r="AM43" s="77">
        <v>6.67</v>
      </c>
      <c r="AO43" s="266"/>
      <c r="AP43" s="266"/>
      <c r="AR43" s="266"/>
      <c r="AS43" s="266"/>
      <c r="AU43" s="266"/>
      <c r="AV43" s="266"/>
      <c r="AX43" s="266"/>
      <c r="AY43" s="266"/>
      <c r="BA43" s="266"/>
      <c r="BB43" s="266">
        <v>7.2</v>
      </c>
      <c r="BD43" s="266"/>
      <c r="BE43" s="266"/>
      <c r="BG43" s="266"/>
      <c r="BH43" s="266">
        <v>7.2</v>
      </c>
      <c r="BJ43" s="266"/>
      <c r="BK43" s="266">
        <v>7.16</v>
      </c>
      <c r="BM43" s="266">
        <v>63</v>
      </c>
      <c r="BN43" s="266">
        <v>6.98</v>
      </c>
      <c r="BP43" s="266">
        <v>42</v>
      </c>
      <c r="BQ43" s="266">
        <v>2.91</v>
      </c>
      <c r="BS43" s="266"/>
      <c r="BT43" s="266"/>
      <c r="BV43" s="266"/>
      <c r="BW43" s="266"/>
      <c r="BY43" s="266"/>
      <c r="BZ43" s="266"/>
      <c r="CB43" s="266">
        <v>46</v>
      </c>
      <c r="CC43" s="266">
        <v>2.86</v>
      </c>
      <c r="CE43" s="266"/>
      <c r="CF43" s="266"/>
      <c r="CH43" s="266"/>
      <c r="CI43" s="266"/>
      <c r="CK43" s="266"/>
      <c r="CL43" s="266"/>
      <c r="CN43" s="266"/>
      <c r="CO43" s="266"/>
      <c r="CQ43" s="266">
        <v>48</v>
      </c>
      <c r="CR43" s="266">
        <v>7.02</v>
      </c>
      <c r="CT43" s="266"/>
      <c r="CU43" s="266">
        <v>6.83</v>
      </c>
      <c r="CW43" s="266"/>
      <c r="CX43" s="266">
        <v>6.97</v>
      </c>
      <c r="CZ43" s="266"/>
      <c r="DA43" s="266">
        <v>7.06</v>
      </c>
      <c r="DC43" s="266"/>
      <c r="DD43" s="266">
        <v>7.14</v>
      </c>
      <c r="DF43" s="266">
        <v>47</v>
      </c>
      <c r="DG43" s="266">
        <v>6.95</v>
      </c>
      <c r="DI43" s="266"/>
      <c r="DJ43" s="266"/>
      <c r="DL43" s="266">
        <v>56</v>
      </c>
      <c r="DM43" s="266">
        <v>6.65</v>
      </c>
      <c r="DO43" s="266">
        <v>58</v>
      </c>
      <c r="DP43" s="266">
        <v>6.8</v>
      </c>
      <c r="DR43" s="266"/>
      <c r="DS43" s="266"/>
      <c r="DU43" s="266"/>
      <c r="DV43" s="266">
        <v>5.69</v>
      </c>
      <c r="DX43" s="266"/>
      <c r="DY43">
        <v>7.08</v>
      </c>
      <c r="EA43" s="266">
        <v>59</v>
      </c>
      <c r="EB43" s="266">
        <v>7.12</v>
      </c>
      <c r="ED43" s="266"/>
      <c r="EE43" s="266"/>
      <c r="EG43" s="266"/>
      <c r="EH43" s="266"/>
      <c r="EJ43" s="266"/>
      <c r="EK43" s="266"/>
      <c r="EM43" s="266">
        <v>58</v>
      </c>
      <c r="EN43" s="266">
        <v>6.29</v>
      </c>
      <c r="EP43" s="266">
        <v>57</v>
      </c>
      <c r="EQ43" s="266">
        <v>6.75</v>
      </c>
      <c r="ES43" s="266">
        <v>56</v>
      </c>
      <c r="ET43" s="266">
        <v>7.13</v>
      </c>
      <c r="EV43" s="266">
        <v>78</v>
      </c>
      <c r="EW43" s="266">
        <v>6.97</v>
      </c>
      <c r="EY43" s="266"/>
      <c r="EZ43" s="266"/>
      <c r="FB43" s="266"/>
      <c r="FC43" s="266"/>
      <c r="FE43" s="266"/>
      <c r="FF43" s="266"/>
      <c r="FH43" s="266"/>
      <c r="FI43" s="266"/>
      <c r="FK43" s="266"/>
      <c r="FL43" s="266"/>
      <c r="FN43" s="266"/>
      <c r="FO43" s="266"/>
      <c r="FQ43" s="266"/>
      <c r="FR43" s="266">
        <v>6.53</v>
      </c>
      <c r="FT43" s="266"/>
      <c r="FU43" s="266">
        <v>7.26</v>
      </c>
      <c r="FW43" s="266"/>
      <c r="FX43" s="266">
        <v>6.56</v>
      </c>
      <c r="FZ43" s="266">
        <v>62</v>
      </c>
      <c r="GA43" s="266">
        <v>6.46</v>
      </c>
      <c r="GC43" s="266">
        <v>49</v>
      </c>
      <c r="GD43" s="266">
        <v>6.56</v>
      </c>
      <c r="GF43" s="266"/>
      <c r="GG43" s="266"/>
      <c r="GI43" s="266"/>
      <c r="GJ43" s="266"/>
      <c r="GL43" s="266"/>
      <c r="GM43" s="266"/>
      <c r="GO43" s="266"/>
      <c r="GP43" s="266"/>
    </row>
    <row r="44" spans="2:198">
      <c r="B44" s="266">
        <v>67</v>
      </c>
      <c r="C44" s="266">
        <v>7.09</v>
      </c>
      <c r="E44" s="266"/>
      <c r="F44" s="266"/>
      <c r="H44" s="266"/>
      <c r="I44" s="266">
        <v>6.26</v>
      </c>
      <c r="K44" s="266"/>
      <c r="L44" s="266"/>
      <c r="N44" s="266"/>
      <c r="O44" s="266">
        <v>7.1</v>
      </c>
      <c r="Q44" s="266"/>
      <c r="R44" s="266"/>
      <c r="T44" s="266"/>
      <c r="U44" s="266">
        <v>6.41</v>
      </c>
      <c r="W44" s="266"/>
      <c r="X44" s="266"/>
      <c r="Z44" s="266"/>
      <c r="AA44" s="266"/>
      <c r="AC44" s="266"/>
      <c r="AD44" s="266"/>
      <c r="AF44" s="266"/>
      <c r="AG44" s="266"/>
      <c r="AI44" s="266"/>
      <c r="AJ44" s="266">
        <v>6.29</v>
      </c>
      <c r="AL44" s="267"/>
      <c r="AM44" s="77">
        <v>7</v>
      </c>
      <c r="AO44" s="266"/>
      <c r="AP44" s="266"/>
      <c r="AR44" s="266"/>
      <c r="AS44" s="266"/>
      <c r="AU44" s="266"/>
      <c r="AV44" s="266"/>
      <c r="AX44" s="266"/>
      <c r="AY44" s="266"/>
      <c r="BA44" s="266"/>
      <c r="BB44" s="266">
        <v>6.47</v>
      </c>
      <c r="BD44" s="266"/>
      <c r="BE44" s="266"/>
      <c r="BG44" s="266"/>
      <c r="BH44" s="266">
        <v>6.47</v>
      </c>
      <c r="BJ44" s="266"/>
      <c r="BK44" s="266">
        <v>6.85</v>
      </c>
      <c r="BM44" s="266">
        <v>64</v>
      </c>
      <c r="BN44" s="266">
        <v>6.94</v>
      </c>
      <c r="BP44" s="266">
        <v>44</v>
      </c>
      <c r="BQ44" s="266">
        <v>2.97</v>
      </c>
      <c r="BS44" s="266"/>
      <c r="BT44" s="266"/>
      <c r="BV44" s="266"/>
      <c r="BW44" s="266"/>
      <c r="BY44" s="266"/>
      <c r="BZ44" s="266"/>
      <c r="CB44" s="266">
        <v>47</v>
      </c>
      <c r="CC44" s="266">
        <v>2.86</v>
      </c>
      <c r="CE44" s="266"/>
      <c r="CF44" s="266"/>
      <c r="CH44" s="266"/>
      <c r="CI44" s="266"/>
      <c r="CK44" s="266"/>
      <c r="CL44" s="266"/>
      <c r="CN44" s="266"/>
      <c r="CO44" s="266"/>
      <c r="CQ44" s="266">
        <v>49</v>
      </c>
      <c r="CR44" s="266">
        <v>7.43</v>
      </c>
      <c r="CT44" s="266"/>
      <c r="CU44" s="266">
        <v>6.52</v>
      </c>
      <c r="CW44" s="266"/>
      <c r="CX44" s="266">
        <v>7</v>
      </c>
      <c r="CZ44" s="266"/>
      <c r="DA44" s="266">
        <v>6.77</v>
      </c>
      <c r="DC44" s="266"/>
      <c r="DD44" s="266">
        <v>6.77</v>
      </c>
      <c r="DF44" s="266">
        <v>49</v>
      </c>
      <c r="DG44" s="266">
        <v>6.67</v>
      </c>
      <c r="DI44" s="266"/>
      <c r="DJ44" s="266"/>
      <c r="DL44" s="266">
        <v>57</v>
      </c>
      <c r="DM44" s="266">
        <v>6.4</v>
      </c>
      <c r="DO44" s="266">
        <v>59</v>
      </c>
      <c r="DP44" s="266">
        <v>6.85</v>
      </c>
      <c r="DR44" s="266"/>
      <c r="DS44" s="266"/>
      <c r="DU44" s="266"/>
      <c r="DV44" s="266">
        <v>5.92</v>
      </c>
      <c r="DX44" s="266"/>
      <c r="DY44">
        <v>6.75</v>
      </c>
      <c r="EA44" s="266">
        <v>60</v>
      </c>
      <c r="EB44" s="266">
        <v>7.08</v>
      </c>
      <c r="ED44" s="266"/>
      <c r="EE44" s="266"/>
      <c r="EG44" s="266"/>
      <c r="EH44" s="266"/>
      <c r="EJ44" s="266"/>
      <c r="EK44" s="266"/>
      <c r="EM44" s="266">
        <v>59</v>
      </c>
      <c r="EN44" s="266">
        <v>6.56</v>
      </c>
      <c r="EP44" s="266">
        <v>58</v>
      </c>
      <c r="EQ44" s="266">
        <v>6.88</v>
      </c>
      <c r="ES44" s="266">
        <v>57</v>
      </c>
      <c r="ET44" s="266">
        <v>6.75</v>
      </c>
      <c r="EV44" s="266">
        <v>80</v>
      </c>
      <c r="EW44" s="266">
        <v>6.91</v>
      </c>
      <c r="EY44" s="266"/>
      <c r="EZ44" s="266"/>
      <c r="FB44" s="266"/>
      <c r="FC44" s="266"/>
      <c r="FE44" s="266"/>
      <c r="FF44" s="266"/>
      <c r="FH44" s="266"/>
      <c r="FI44" s="266"/>
      <c r="FK44" s="266"/>
      <c r="FL44" s="266"/>
      <c r="FN44" s="266"/>
      <c r="FO44" s="266"/>
      <c r="FQ44" s="266"/>
      <c r="FR44" s="266">
        <v>6.87</v>
      </c>
      <c r="FT44" s="266"/>
      <c r="FU44" s="266">
        <v>5.61</v>
      </c>
      <c r="FW44" s="266"/>
      <c r="FX44" s="266">
        <v>6.82</v>
      </c>
      <c r="FZ44" s="266">
        <v>63</v>
      </c>
      <c r="GA44" s="266">
        <v>6.49</v>
      </c>
      <c r="GC44" s="266">
        <v>50</v>
      </c>
      <c r="GD44" s="266">
        <v>6.82</v>
      </c>
      <c r="GF44" s="266"/>
      <c r="GG44" s="266"/>
      <c r="GI44" s="266"/>
      <c r="GJ44" s="266"/>
      <c r="GL44" s="266"/>
      <c r="GM44" s="266"/>
      <c r="GO44" s="266"/>
      <c r="GP44" s="266"/>
    </row>
    <row r="45" spans="2:198">
      <c r="B45" s="266">
        <v>68</v>
      </c>
      <c r="C45" s="266">
        <v>6.65</v>
      </c>
      <c r="E45" s="266"/>
      <c r="F45" s="266"/>
      <c r="H45" s="266"/>
      <c r="I45" s="266">
        <v>6.87</v>
      </c>
      <c r="K45" s="266"/>
      <c r="L45" s="266"/>
      <c r="N45" s="266"/>
      <c r="O45" s="266">
        <v>6.61</v>
      </c>
      <c r="Q45" s="266"/>
      <c r="R45" s="266"/>
      <c r="T45" s="266"/>
      <c r="U45" s="266">
        <v>7.09</v>
      </c>
      <c r="W45" s="266"/>
      <c r="X45" s="266"/>
      <c r="Z45" s="266"/>
      <c r="AA45" s="266"/>
      <c r="AC45" s="266"/>
      <c r="AD45" s="266"/>
      <c r="AF45" s="266"/>
      <c r="AG45" s="266"/>
      <c r="AI45" s="266"/>
      <c r="AJ45" s="266">
        <v>6.09</v>
      </c>
      <c r="AL45" s="267"/>
      <c r="AM45" s="77">
        <v>6.7</v>
      </c>
      <c r="AO45" s="266"/>
      <c r="AP45" s="266"/>
      <c r="AR45" s="266"/>
      <c r="AS45" s="266"/>
      <c r="AU45" s="266"/>
      <c r="AV45" s="266"/>
      <c r="AX45" s="266"/>
      <c r="AY45" s="266"/>
      <c r="BA45" s="266"/>
      <c r="BB45" s="266">
        <v>5.47</v>
      </c>
      <c r="BD45" s="266"/>
      <c r="BE45" s="266"/>
      <c r="BG45" s="266"/>
      <c r="BH45" s="266">
        <v>5.42</v>
      </c>
      <c r="BJ45" s="266"/>
      <c r="BK45" s="266">
        <v>7.2</v>
      </c>
      <c r="BM45" s="266">
        <v>65</v>
      </c>
      <c r="BN45" s="266">
        <v>6.97</v>
      </c>
      <c r="BP45" s="266">
        <v>45</v>
      </c>
      <c r="BQ45" s="266">
        <v>2.91</v>
      </c>
      <c r="BS45" s="266"/>
      <c r="BT45" s="266"/>
      <c r="BV45" s="266"/>
      <c r="BW45" s="266"/>
      <c r="BY45" s="266"/>
      <c r="BZ45" s="266"/>
      <c r="CB45" s="266">
        <v>48</v>
      </c>
      <c r="CC45" s="266">
        <v>2.85</v>
      </c>
      <c r="CE45" s="266"/>
      <c r="CF45" s="266"/>
      <c r="CH45" s="266"/>
      <c r="CI45" s="266"/>
      <c r="CK45" s="266"/>
      <c r="CL45" s="266"/>
      <c r="CN45" s="266"/>
      <c r="CO45" s="266"/>
      <c r="CQ45" s="266">
        <v>51</v>
      </c>
      <c r="CR45" s="266">
        <v>7.35</v>
      </c>
      <c r="CT45" s="266"/>
      <c r="CU45" s="266">
        <v>6.8</v>
      </c>
      <c r="CW45" s="266"/>
      <c r="CX45" s="266">
        <v>6.78</v>
      </c>
      <c r="CZ45" s="266"/>
      <c r="DA45" s="266">
        <v>6.67</v>
      </c>
      <c r="DC45" s="266"/>
      <c r="DD45" s="266">
        <v>6.84</v>
      </c>
      <c r="DF45" s="266">
        <v>50</v>
      </c>
      <c r="DG45" s="266">
        <v>6.98</v>
      </c>
      <c r="DI45" s="266"/>
      <c r="DJ45" s="266"/>
      <c r="DL45" s="266">
        <v>58</v>
      </c>
      <c r="DM45" s="266">
        <v>6.4</v>
      </c>
      <c r="DO45" s="266">
        <v>60</v>
      </c>
      <c r="DP45" s="266">
        <v>7.05</v>
      </c>
      <c r="DR45" s="266"/>
      <c r="DS45" s="266"/>
      <c r="DU45" s="266"/>
      <c r="DV45" s="266">
        <v>6.12</v>
      </c>
      <c r="DX45" s="266"/>
      <c r="DY45">
        <v>6.7</v>
      </c>
      <c r="EA45" s="266">
        <v>61</v>
      </c>
      <c r="EB45" s="266">
        <v>6.78</v>
      </c>
      <c r="ED45" s="266"/>
      <c r="EE45" s="266"/>
      <c r="EG45" s="266"/>
      <c r="EH45" s="266"/>
      <c r="EJ45" s="266"/>
      <c r="EK45" s="266"/>
      <c r="EM45" s="266">
        <v>61</v>
      </c>
      <c r="EN45" s="266">
        <v>6.56</v>
      </c>
      <c r="EP45" s="266">
        <v>59</v>
      </c>
      <c r="EQ45" s="266">
        <v>5.66</v>
      </c>
      <c r="ES45" s="266">
        <v>60</v>
      </c>
      <c r="ET45" s="266">
        <v>5.39</v>
      </c>
      <c r="EV45" s="266">
        <v>81</v>
      </c>
      <c r="EW45" s="266">
        <v>6.58</v>
      </c>
      <c r="EY45" s="266"/>
      <c r="EZ45" s="266"/>
      <c r="FB45" s="266"/>
      <c r="FC45" s="266"/>
      <c r="FE45" s="266"/>
      <c r="FF45" s="266"/>
      <c r="FH45" s="266"/>
      <c r="FI45" s="266"/>
      <c r="FK45" s="266"/>
      <c r="FL45" s="266"/>
      <c r="FN45" s="266"/>
      <c r="FO45" s="266"/>
      <c r="FQ45" s="266"/>
      <c r="FR45" s="266">
        <v>6.54</v>
      </c>
      <c r="FT45" s="266"/>
      <c r="FU45" s="266">
        <v>6.37</v>
      </c>
      <c r="FW45" s="266"/>
      <c r="FX45" s="266">
        <v>6.87</v>
      </c>
      <c r="FZ45" s="266">
        <v>64</v>
      </c>
      <c r="GA45" s="266">
        <v>6.75</v>
      </c>
      <c r="GC45" s="266">
        <v>52</v>
      </c>
      <c r="GD45" s="266">
        <v>6.87</v>
      </c>
      <c r="GF45" s="266"/>
      <c r="GG45" s="266"/>
      <c r="GI45" s="266"/>
      <c r="GJ45" s="266"/>
      <c r="GL45" s="266"/>
      <c r="GM45" s="266"/>
      <c r="GO45" s="266"/>
      <c r="GP45" s="266"/>
    </row>
    <row r="46" spans="2:198">
      <c r="B46" s="266">
        <v>71</v>
      </c>
      <c r="C46" s="266">
        <v>6.85</v>
      </c>
      <c r="E46" s="266"/>
      <c r="F46" s="266"/>
      <c r="H46" s="266"/>
      <c r="I46" s="266">
        <v>6.76</v>
      </c>
      <c r="K46" s="266"/>
      <c r="L46" s="266"/>
      <c r="N46" s="266"/>
      <c r="O46" s="266">
        <v>7.17</v>
      </c>
      <c r="Q46" s="266"/>
      <c r="R46" s="266"/>
      <c r="T46" s="266"/>
      <c r="U46" s="266">
        <v>6.62</v>
      </c>
      <c r="W46" s="266"/>
      <c r="X46" s="266"/>
      <c r="Z46" s="266"/>
      <c r="AA46" s="266"/>
      <c r="AC46" s="266"/>
      <c r="AD46" s="266"/>
      <c r="AF46" s="266"/>
      <c r="AG46" s="266"/>
      <c r="AI46" s="266"/>
      <c r="AJ46" s="266">
        <v>6.28</v>
      </c>
      <c r="AL46" s="267"/>
      <c r="AM46" s="77">
        <v>7.01</v>
      </c>
      <c r="AO46" s="266"/>
      <c r="AP46" s="266"/>
      <c r="AR46" s="266"/>
      <c r="AS46" s="266"/>
      <c r="AU46" s="266"/>
      <c r="AV46" s="266"/>
      <c r="AX46" s="266"/>
      <c r="AY46" s="266"/>
      <c r="BA46" s="266"/>
      <c r="BB46" s="266">
        <v>6.39</v>
      </c>
      <c r="BD46" s="266"/>
      <c r="BE46" s="266"/>
      <c r="BG46" s="266"/>
      <c r="BH46" s="266">
        <v>6.39</v>
      </c>
      <c r="BJ46" s="266"/>
      <c r="BK46" s="266">
        <v>3.95</v>
      </c>
      <c r="BM46" s="266">
        <v>66</v>
      </c>
      <c r="BN46" s="266">
        <v>7</v>
      </c>
      <c r="BP46" s="266">
        <v>46</v>
      </c>
      <c r="BQ46" s="266">
        <v>2.94</v>
      </c>
      <c r="BS46" s="266"/>
      <c r="BT46" s="266"/>
      <c r="BV46" s="266"/>
      <c r="BW46" s="266"/>
      <c r="BY46" s="266"/>
      <c r="BZ46" s="266"/>
      <c r="CB46" s="266">
        <v>49</v>
      </c>
      <c r="CC46" s="266">
        <v>2.86</v>
      </c>
      <c r="CE46" s="266"/>
      <c r="CF46" s="266"/>
      <c r="CH46" s="266"/>
      <c r="CI46" s="266"/>
      <c r="CK46" s="266"/>
      <c r="CL46" s="266"/>
      <c r="CN46" s="266"/>
      <c r="CO46" s="266"/>
      <c r="CQ46" s="266">
        <v>52</v>
      </c>
      <c r="CR46" s="266">
        <v>7.04</v>
      </c>
      <c r="CT46" s="266"/>
      <c r="CU46" s="266">
        <v>6.49</v>
      </c>
      <c r="CW46" s="266"/>
      <c r="CX46" s="266">
        <v>6.94</v>
      </c>
      <c r="CZ46" s="266"/>
      <c r="DA46" s="266">
        <v>6.71</v>
      </c>
      <c r="DC46" s="266"/>
      <c r="DD46" s="266">
        <v>7.05</v>
      </c>
      <c r="DF46" s="266">
        <v>51</v>
      </c>
      <c r="DG46" s="266">
        <v>7.02</v>
      </c>
      <c r="DI46" s="266"/>
      <c r="DJ46" s="266"/>
      <c r="DL46" s="266">
        <v>59</v>
      </c>
      <c r="DM46" s="266">
        <v>6.7</v>
      </c>
      <c r="DO46" s="266">
        <v>62</v>
      </c>
      <c r="DP46" s="266">
        <v>6.7</v>
      </c>
      <c r="DR46" s="266"/>
      <c r="DS46" s="266"/>
      <c r="DU46" s="266"/>
      <c r="DV46" s="266">
        <v>6.14</v>
      </c>
      <c r="DX46" s="266"/>
      <c r="DY46">
        <v>7.16</v>
      </c>
      <c r="EA46" s="266">
        <v>62</v>
      </c>
      <c r="EB46" s="266">
        <v>7.11</v>
      </c>
      <c r="ED46" s="266"/>
      <c r="EE46" s="266"/>
      <c r="EG46" s="266"/>
      <c r="EH46" s="266"/>
      <c r="EJ46" s="266"/>
      <c r="EK46" s="266"/>
      <c r="EM46" s="266">
        <v>62</v>
      </c>
      <c r="EN46" s="266">
        <v>6.57</v>
      </c>
      <c r="EP46" s="266">
        <v>60</v>
      </c>
      <c r="EQ46" s="266">
        <v>5.99</v>
      </c>
      <c r="ES46" s="266">
        <v>61</v>
      </c>
      <c r="ET46" s="266">
        <v>3.21</v>
      </c>
      <c r="EV46" s="266">
        <v>82</v>
      </c>
      <c r="EW46" s="266">
        <v>7.02</v>
      </c>
      <c r="EY46" s="266"/>
      <c r="EZ46" s="266"/>
      <c r="FB46" s="266"/>
      <c r="FC46" s="266"/>
      <c r="FE46" s="266"/>
      <c r="FF46" s="266"/>
      <c r="FH46" s="266"/>
      <c r="FI46" s="266"/>
      <c r="FK46" s="266"/>
      <c r="FL46" s="266"/>
      <c r="FN46" s="266"/>
      <c r="FO46" s="266"/>
      <c r="FQ46" s="266"/>
      <c r="FR46" s="266">
        <v>6.54</v>
      </c>
      <c r="FT46" s="266"/>
      <c r="FU46" s="266"/>
      <c r="FW46" s="266"/>
      <c r="FX46" s="266">
        <v>6.21</v>
      </c>
      <c r="FZ46" s="266">
        <v>65</v>
      </c>
      <c r="GA46" s="266">
        <v>6.18</v>
      </c>
      <c r="GC46" s="266">
        <v>53</v>
      </c>
      <c r="GD46" s="266">
        <v>6.21</v>
      </c>
      <c r="GF46" s="266"/>
      <c r="GG46" s="266"/>
      <c r="GI46" s="266"/>
      <c r="GJ46" s="266"/>
      <c r="GL46" s="266"/>
      <c r="GM46" s="266"/>
      <c r="GO46" s="266"/>
      <c r="GP46" s="266"/>
    </row>
    <row r="47" spans="2:198">
      <c r="B47" s="266">
        <v>72</v>
      </c>
      <c r="C47" s="266">
        <v>7.08</v>
      </c>
      <c r="E47" s="266"/>
      <c r="F47" s="266"/>
      <c r="H47" s="266"/>
      <c r="I47" s="266">
        <v>6.84</v>
      </c>
      <c r="K47" s="266"/>
      <c r="L47" s="266"/>
      <c r="N47" s="266"/>
      <c r="O47" s="266">
        <v>7.1</v>
      </c>
      <c r="Q47" s="266"/>
      <c r="R47" s="266"/>
      <c r="T47" s="266"/>
      <c r="U47" s="266">
        <v>6.97</v>
      </c>
      <c r="W47" s="266"/>
      <c r="X47" s="266"/>
      <c r="Z47" s="266"/>
      <c r="AA47" s="266"/>
      <c r="AC47" s="266"/>
      <c r="AD47" s="266"/>
      <c r="AF47" s="266"/>
      <c r="AG47" s="266"/>
      <c r="AI47" s="266"/>
      <c r="AJ47" s="266">
        <v>6.23</v>
      </c>
      <c r="AL47" s="267"/>
      <c r="AM47" s="77">
        <v>6.47</v>
      </c>
      <c r="AO47" s="266"/>
      <c r="AP47" s="266"/>
      <c r="AR47" s="266"/>
      <c r="AS47" s="266"/>
      <c r="AU47" s="266"/>
      <c r="AV47" s="266"/>
      <c r="AX47" s="266"/>
      <c r="AY47" s="266"/>
      <c r="BA47" s="266"/>
      <c r="BB47" s="266"/>
      <c r="BD47" s="266"/>
      <c r="BE47" s="266"/>
      <c r="BG47" s="266"/>
      <c r="BH47" s="266"/>
      <c r="BJ47" s="266"/>
      <c r="BK47" s="266">
        <v>3.36</v>
      </c>
      <c r="BM47" s="266">
        <v>67</v>
      </c>
      <c r="BN47" s="266">
        <v>6.63</v>
      </c>
      <c r="BP47" s="266">
        <v>47</v>
      </c>
      <c r="BQ47" s="266">
        <v>2.94</v>
      </c>
      <c r="BS47" s="266"/>
      <c r="BT47" s="266"/>
      <c r="BV47" s="266"/>
      <c r="BW47" s="266"/>
      <c r="BY47" s="266"/>
      <c r="BZ47" s="266"/>
      <c r="CB47" s="266">
        <v>50</v>
      </c>
      <c r="CC47" s="266">
        <v>2.86</v>
      </c>
      <c r="CE47" s="266"/>
      <c r="CF47" s="266"/>
      <c r="CH47" s="266"/>
      <c r="CI47" s="266"/>
      <c r="CK47" s="266"/>
      <c r="CL47" s="266"/>
      <c r="CN47" s="266"/>
      <c r="CO47" s="266"/>
      <c r="CQ47" s="266">
        <v>53</v>
      </c>
      <c r="CR47" s="266">
        <v>7.43</v>
      </c>
      <c r="CT47" s="266"/>
      <c r="CU47" s="266">
        <v>6.51</v>
      </c>
      <c r="CW47" s="266"/>
      <c r="CX47" s="266">
        <v>6.97</v>
      </c>
      <c r="CZ47" s="266"/>
      <c r="DA47" s="266">
        <v>6.98</v>
      </c>
      <c r="DC47" s="266"/>
      <c r="DD47" s="266">
        <v>6.69</v>
      </c>
      <c r="DF47" s="266">
        <v>52</v>
      </c>
      <c r="DG47" s="266">
        <v>6.71</v>
      </c>
      <c r="DI47" s="266"/>
      <c r="DJ47" s="266"/>
      <c r="DL47" s="266">
        <v>60</v>
      </c>
      <c r="DM47" s="266">
        <v>7.1</v>
      </c>
      <c r="DO47" s="266">
        <v>63</v>
      </c>
      <c r="DP47" s="266">
        <v>7.1</v>
      </c>
      <c r="DR47" s="266"/>
      <c r="DS47" s="266"/>
      <c r="DU47" s="266"/>
      <c r="DV47" s="266">
        <v>6.16</v>
      </c>
      <c r="DX47" s="266"/>
      <c r="DY47">
        <v>6.69</v>
      </c>
      <c r="EA47" s="266">
        <v>64</v>
      </c>
      <c r="EB47" s="266">
        <v>6.76</v>
      </c>
      <c r="ED47" s="266"/>
      <c r="EE47" s="266"/>
      <c r="EG47" s="266"/>
      <c r="EH47" s="266"/>
      <c r="EJ47" s="266"/>
      <c r="EK47" s="266"/>
      <c r="EM47" s="266">
        <v>63</v>
      </c>
      <c r="EN47" s="266">
        <v>6.86</v>
      </c>
      <c r="EP47" s="266">
        <v>62</v>
      </c>
      <c r="EQ47" s="266">
        <v>6.72</v>
      </c>
      <c r="ES47" s="266">
        <v>63</v>
      </c>
      <c r="ET47" s="266">
        <v>6.34</v>
      </c>
      <c r="EV47" s="266">
        <v>85</v>
      </c>
      <c r="EW47" s="266">
        <v>6.87</v>
      </c>
      <c r="EY47" s="266"/>
      <c r="EZ47" s="266"/>
      <c r="FB47" s="266"/>
      <c r="FC47" s="266"/>
      <c r="FE47" s="266"/>
      <c r="FF47" s="266"/>
      <c r="FH47" s="266"/>
      <c r="FI47" s="266"/>
      <c r="FK47" s="266"/>
      <c r="FL47" s="266"/>
      <c r="FN47" s="266"/>
      <c r="FO47" s="266"/>
      <c r="FQ47" s="266"/>
      <c r="FR47" s="266">
        <v>6.55</v>
      </c>
      <c r="FT47" s="266"/>
      <c r="FU47" s="266"/>
      <c r="FW47" s="266"/>
      <c r="FX47" s="266">
        <v>6.9</v>
      </c>
      <c r="FZ47" s="266">
        <v>66</v>
      </c>
      <c r="GA47" s="266">
        <v>6.5</v>
      </c>
      <c r="GC47" s="266">
        <v>56</v>
      </c>
      <c r="GD47" s="266">
        <v>6.9</v>
      </c>
      <c r="GF47" s="266"/>
      <c r="GG47" s="266"/>
      <c r="GI47" s="266"/>
      <c r="GJ47" s="266"/>
      <c r="GL47" s="266"/>
      <c r="GM47" s="266"/>
      <c r="GO47" s="266"/>
      <c r="GP47" s="266"/>
    </row>
    <row r="48" spans="2:198">
      <c r="B48" s="266">
        <v>73</v>
      </c>
      <c r="C48" s="266">
        <v>6.78</v>
      </c>
      <c r="E48" s="266"/>
      <c r="F48" s="266"/>
      <c r="H48" s="266"/>
      <c r="I48" s="266">
        <v>5.82</v>
      </c>
      <c r="K48" s="266"/>
      <c r="L48" s="266"/>
      <c r="N48" s="266"/>
      <c r="O48" s="266">
        <v>6.7</v>
      </c>
      <c r="Q48" s="266"/>
      <c r="R48" s="266"/>
      <c r="T48" s="266"/>
      <c r="U48" s="266">
        <v>6.7</v>
      </c>
      <c r="W48" s="266"/>
      <c r="X48" s="266"/>
      <c r="Z48" s="266"/>
      <c r="AA48" s="266"/>
      <c r="AC48" s="266"/>
      <c r="AD48" s="266"/>
      <c r="AF48" s="266"/>
      <c r="AG48" s="266"/>
      <c r="AI48" s="266"/>
      <c r="AJ48" s="266">
        <v>6.67</v>
      </c>
      <c r="AL48" s="267"/>
      <c r="AM48" s="77">
        <v>7.01</v>
      </c>
      <c r="AO48" s="266"/>
      <c r="AP48" s="266"/>
      <c r="AR48" s="266"/>
      <c r="AS48" s="266"/>
      <c r="AU48" s="266"/>
      <c r="AV48" s="266"/>
      <c r="AX48" s="266"/>
      <c r="AY48" s="266"/>
      <c r="BA48" s="266"/>
      <c r="BB48" s="266"/>
      <c r="BD48" s="266"/>
      <c r="BE48" s="266"/>
      <c r="BG48" s="266"/>
      <c r="BH48" s="266"/>
      <c r="BJ48" s="266"/>
      <c r="BK48" s="266">
        <v>3.51</v>
      </c>
      <c r="BM48" s="266">
        <v>68</v>
      </c>
      <c r="BN48" s="266">
        <v>5.68</v>
      </c>
      <c r="BP48" s="266">
        <v>49</v>
      </c>
      <c r="BQ48" s="266">
        <v>2.92</v>
      </c>
      <c r="BS48" s="266"/>
      <c r="BT48" s="266"/>
      <c r="BV48" s="266"/>
      <c r="BW48" s="266"/>
      <c r="BY48" s="266"/>
      <c r="BZ48" s="266"/>
      <c r="CB48" s="266">
        <v>51</v>
      </c>
      <c r="CC48" s="266">
        <v>2.87</v>
      </c>
      <c r="CE48" s="266"/>
      <c r="CF48" s="266"/>
      <c r="CH48" s="266"/>
      <c r="CI48" s="266"/>
      <c r="CK48" s="266"/>
      <c r="CL48" s="266"/>
      <c r="CN48" s="266"/>
      <c r="CO48" s="266"/>
      <c r="CQ48" s="266">
        <v>54</v>
      </c>
      <c r="CR48" s="266">
        <v>7.03</v>
      </c>
      <c r="CT48" s="266"/>
      <c r="CU48" s="266">
        <v>6.82</v>
      </c>
      <c r="CW48" s="266"/>
      <c r="CX48" s="266">
        <v>6.73</v>
      </c>
      <c r="CZ48" s="266"/>
      <c r="DA48" s="266">
        <v>6.69</v>
      </c>
      <c r="DC48" s="266"/>
      <c r="DD48" s="266">
        <v>6.41</v>
      </c>
      <c r="DF48" s="266">
        <v>53</v>
      </c>
      <c r="DG48" s="266">
        <v>6.67</v>
      </c>
      <c r="DI48" s="266"/>
      <c r="DJ48" s="266"/>
      <c r="DL48" s="266">
        <v>61</v>
      </c>
      <c r="DM48" s="266">
        <v>6.7</v>
      </c>
      <c r="DO48" s="266">
        <v>65</v>
      </c>
      <c r="DP48" s="266">
        <v>6.7</v>
      </c>
      <c r="DR48" s="266"/>
      <c r="DS48" s="266"/>
      <c r="DU48" s="266"/>
      <c r="DV48" s="266">
        <v>6.65</v>
      </c>
      <c r="DX48" s="266"/>
      <c r="DY48">
        <v>6.7</v>
      </c>
      <c r="EA48" s="266">
        <v>65</v>
      </c>
      <c r="EB48" s="266">
        <v>6.74</v>
      </c>
      <c r="ED48" s="266"/>
      <c r="EE48" s="266"/>
      <c r="EG48" s="266"/>
      <c r="EH48" s="266"/>
      <c r="EJ48" s="266"/>
      <c r="EK48" s="266"/>
      <c r="EM48" s="266">
        <v>64</v>
      </c>
      <c r="EN48" s="266">
        <v>6.53</v>
      </c>
      <c r="EP48" s="266">
        <v>63</v>
      </c>
      <c r="EQ48" s="266">
        <v>7.19</v>
      </c>
      <c r="ES48" s="266">
        <v>64</v>
      </c>
      <c r="ET48" s="266">
        <v>7.15</v>
      </c>
      <c r="EV48" s="266">
        <v>87</v>
      </c>
      <c r="EW48" s="266">
        <v>6.64</v>
      </c>
      <c r="EY48" s="266"/>
      <c r="EZ48" s="266"/>
      <c r="FB48" s="266"/>
      <c r="FC48" s="266"/>
      <c r="FE48" s="266"/>
      <c r="FF48" s="266"/>
      <c r="FH48" s="266"/>
      <c r="FI48" s="266"/>
      <c r="FK48" s="266"/>
      <c r="FL48" s="266"/>
      <c r="FN48" s="266"/>
      <c r="FO48" s="266"/>
      <c r="FQ48" s="266"/>
      <c r="FR48" s="266">
        <v>6.48</v>
      </c>
      <c r="FT48" s="266"/>
      <c r="FU48" s="266"/>
      <c r="FW48" s="266"/>
      <c r="FX48" s="266">
        <v>6.52</v>
      </c>
      <c r="FZ48" s="266">
        <v>68</v>
      </c>
      <c r="GA48" s="266">
        <v>6.18</v>
      </c>
      <c r="GC48" s="266">
        <v>57</v>
      </c>
      <c r="GD48" s="266">
        <v>6.52</v>
      </c>
      <c r="GF48" s="266"/>
      <c r="GG48" s="266"/>
      <c r="GI48" s="266"/>
      <c r="GJ48" s="266"/>
      <c r="GL48" s="266"/>
      <c r="GM48" s="266"/>
      <c r="GO48" s="266"/>
      <c r="GP48" s="266"/>
    </row>
    <row r="49" spans="2:198">
      <c r="B49" s="266">
        <v>74</v>
      </c>
      <c r="C49" s="266">
        <v>7.12</v>
      </c>
      <c r="E49" s="266"/>
      <c r="F49" s="266"/>
      <c r="H49" s="266"/>
      <c r="I49" s="266">
        <v>5.53</v>
      </c>
      <c r="K49" s="266"/>
      <c r="L49" s="266"/>
      <c r="N49" s="266"/>
      <c r="O49" s="266">
        <v>6.7</v>
      </c>
      <c r="Q49" s="266"/>
      <c r="R49" s="266"/>
      <c r="T49" s="266"/>
      <c r="U49" s="266">
        <v>7.07</v>
      </c>
      <c r="W49" s="266"/>
      <c r="X49" s="266"/>
      <c r="Z49" s="266"/>
      <c r="AA49" s="266"/>
      <c r="AC49" s="266"/>
      <c r="AD49" s="266"/>
      <c r="AF49" s="266"/>
      <c r="AG49" s="266"/>
      <c r="AI49" s="266"/>
      <c r="AJ49" s="266">
        <v>6.25</v>
      </c>
      <c r="AL49" s="267"/>
      <c r="AM49" s="77">
        <v>6.42</v>
      </c>
      <c r="AO49" s="266"/>
      <c r="AP49" s="266"/>
      <c r="AR49" s="266"/>
      <c r="AS49" s="266"/>
      <c r="AU49" s="266"/>
      <c r="AV49" s="266"/>
      <c r="AX49" s="266"/>
      <c r="AY49" s="266"/>
      <c r="BA49" s="266"/>
      <c r="BB49" s="266"/>
      <c r="BD49" s="266"/>
      <c r="BE49" s="266"/>
      <c r="BG49" s="266"/>
      <c r="BH49" s="266"/>
      <c r="BJ49" s="266"/>
      <c r="BK49" s="266">
        <v>6.83</v>
      </c>
      <c r="BM49" s="266">
        <v>69</v>
      </c>
      <c r="BN49" s="266">
        <v>6.28</v>
      </c>
      <c r="BP49" s="266">
        <v>50</v>
      </c>
      <c r="BQ49" s="266">
        <v>2.92</v>
      </c>
      <c r="BS49" s="266"/>
      <c r="BT49" s="266"/>
      <c r="BV49" s="266"/>
      <c r="BW49" s="266"/>
      <c r="BY49" s="266"/>
      <c r="BZ49" s="266"/>
      <c r="CB49" s="266">
        <v>52</v>
      </c>
      <c r="CC49" s="266">
        <v>2.84</v>
      </c>
      <c r="CE49" s="266"/>
      <c r="CF49" s="266"/>
      <c r="CH49" s="266"/>
      <c r="CI49" s="266"/>
      <c r="CK49" s="266"/>
      <c r="CL49" s="266"/>
      <c r="CN49" s="266"/>
      <c r="CO49" s="266"/>
      <c r="CQ49" s="266">
        <v>55</v>
      </c>
      <c r="CR49" s="266">
        <v>7.03</v>
      </c>
      <c r="CT49" s="266"/>
      <c r="CU49" s="266">
        <v>6.49</v>
      </c>
      <c r="CW49" s="266"/>
      <c r="CX49" s="266">
        <v>6.74</v>
      </c>
      <c r="CZ49" s="266"/>
      <c r="DA49" s="266">
        <v>6.69</v>
      </c>
      <c r="DC49" s="266"/>
      <c r="DD49" s="266">
        <v>7.07</v>
      </c>
      <c r="DF49" s="266">
        <v>54</v>
      </c>
      <c r="DG49" s="266">
        <v>7.08</v>
      </c>
      <c r="DI49" s="266"/>
      <c r="DJ49" s="266"/>
      <c r="DL49" s="266">
        <v>62</v>
      </c>
      <c r="DM49" s="266">
        <v>6.15</v>
      </c>
      <c r="DO49" s="266">
        <v>66</v>
      </c>
      <c r="DP49" s="266">
        <v>7</v>
      </c>
      <c r="DR49" s="266"/>
      <c r="DS49" s="266"/>
      <c r="DU49" s="266"/>
      <c r="DV49" s="266">
        <v>6.7</v>
      </c>
      <c r="DX49" s="266"/>
      <c r="DY49">
        <v>7.13</v>
      </c>
      <c r="EA49" s="266">
        <v>67</v>
      </c>
      <c r="EB49" s="266">
        <v>6.75</v>
      </c>
      <c r="ED49" s="266"/>
      <c r="EE49" s="266"/>
      <c r="EG49" s="266"/>
      <c r="EH49" s="266"/>
      <c r="EJ49" s="266"/>
      <c r="EK49" s="266"/>
      <c r="EM49" s="266">
        <v>65</v>
      </c>
      <c r="EN49" s="266">
        <v>6.54</v>
      </c>
      <c r="EP49" s="266">
        <v>64</v>
      </c>
      <c r="EQ49" s="266">
        <v>6.46</v>
      </c>
      <c r="ES49" s="266">
        <v>65</v>
      </c>
      <c r="ET49" s="266">
        <v>7.22</v>
      </c>
      <c r="EV49" s="266">
        <v>91</v>
      </c>
      <c r="EW49" s="266">
        <v>6.6</v>
      </c>
      <c r="EY49" s="266"/>
      <c r="EZ49" s="266"/>
      <c r="FB49" s="266"/>
      <c r="FC49" s="266"/>
      <c r="FE49" s="266"/>
      <c r="FF49" s="266"/>
      <c r="FH49" s="266"/>
      <c r="FI49" s="266"/>
      <c r="FK49" s="266"/>
      <c r="FL49" s="266"/>
      <c r="FN49" s="266"/>
      <c r="FO49" s="266"/>
      <c r="FQ49" s="266"/>
      <c r="FR49" s="266">
        <v>6.78</v>
      </c>
      <c r="FT49" s="266"/>
      <c r="FU49" s="266"/>
      <c r="FW49" s="266"/>
      <c r="FX49" s="266">
        <v>6.85</v>
      </c>
      <c r="FZ49" s="266">
        <v>69</v>
      </c>
      <c r="GA49" s="266">
        <v>6.53</v>
      </c>
      <c r="GC49" s="266">
        <v>58</v>
      </c>
      <c r="GD49" s="266">
        <v>6.85</v>
      </c>
      <c r="GF49" s="266"/>
      <c r="GG49" s="266"/>
      <c r="GI49" s="266"/>
      <c r="GJ49" s="266"/>
      <c r="GL49" s="266"/>
      <c r="GM49" s="266"/>
      <c r="GO49" s="266"/>
      <c r="GP49" s="266"/>
    </row>
    <row r="50" spans="2:198">
      <c r="B50" s="266">
        <v>75</v>
      </c>
      <c r="C50" s="266">
        <v>7.22</v>
      </c>
      <c r="E50" s="266"/>
      <c r="F50" s="266"/>
      <c r="H50" s="266"/>
      <c r="I50" s="266">
        <v>6.81</v>
      </c>
      <c r="K50" s="266"/>
      <c r="L50" s="266"/>
      <c r="N50" s="266"/>
      <c r="O50" s="266">
        <v>6.99</v>
      </c>
      <c r="Q50" s="266"/>
      <c r="R50" s="266"/>
      <c r="T50" s="266"/>
      <c r="U50" s="266">
        <v>6.39</v>
      </c>
      <c r="W50" s="266"/>
      <c r="X50" s="266"/>
      <c r="Z50" s="266"/>
      <c r="AA50" s="266"/>
      <c r="AC50" s="266"/>
      <c r="AD50" s="266"/>
      <c r="AF50" s="266"/>
      <c r="AG50" s="266"/>
      <c r="AI50" s="266"/>
      <c r="AJ50" s="266">
        <v>6.6</v>
      </c>
      <c r="AL50" s="267"/>
      <c r="AM50" s="77">
        <v>6.69</v>
      </c>
      <c r="AO50" s="266"/>
      <c r="AP50" s="266"/>
      <c r="AR50" s="266"/>
      <c r="AS50" s="266"/>
      <c r="AU50" s="266"/>
      <c r="AV50" s="266"/>
      <c r="AX50" s="266"/>
      <c r="AY50" s="266"/>
      <c r="BA50" s="266"/>
      <c r="BB50" s="266"/>
      <c r="BD50" s="266"/>
      <c r="BE50" s="266"/>
      <c r="BG50" s="266"/>
      <c r="BH50" s="266"/>
      <c r="BJ50" s="266"/>
      <c r="BK50" s="266">
        <v>6.89</v>
      </c>
      <c r="BM50" s="266">
        <v>70</v>
      </c>
      <c r="BN50" s="266">
        <v>6.59</v>
      </c>
      <c r="BP50" s="266">
        <v>51</v>
      </c>
      <c r="BQ50" s="266">
        <v>2.92</v>
      </c>
      <c r="BS50" s="266"/>
      <c r="BT50" s="266"/>
      <c r="BV50" s="266"/>
      <c r="BW50" s="266"/>
      <c r="BY50" s="266"/>
      <c r="BZ50" s="266"/>
      <c r="CB50" s="266">
        <v>53</v>
      </c>
      <c r="CC50" s="266">
        <v>2.85</v>
      </c>
      <c r="CE50" s="266"/>
      <c r="CF50" s="266"/>
      <c r="CH50" s="266"/>
      <c r="CI50" s="266"/>
      <c r="CK50" s="266"/>
      <c r="CL50" s="266"/>
      <c r="CN50" s="266"/>
      <c r="CO50" s="266"/>
      <c r="CQ50" s="266">
        <v>57</v>
      </c>
      <c r="CR50" s="266">
        <v>7.4</v>
      </c>
      <c r="CT50" s="266"/>
      <c r="CU50" s="266">
        <v>6.58</v>
      </c>
      <c r="CW50" s="266"/>
      <c r="CX50" s="266">
        <v>6.98</v>
      </c>
      <c r="CZ50" s="266"/>
      <c r="DA50" s="266">
        <v>6.51</v>
      </c>
      <c r="DC50" s="266"/>
      <c r="DD50" s="266">
        <v>6.74</v>
      </c>
      <c r="DF50" s="266">
        <v>55</v>
      </c>
      <c r="DG50" s="266">
        <v>7.01</v>
      </c>
      <c r="DI50" s="266"/>
      <c r="DJ50" s="266"/>
      <c r="DL50" s="266">
        <v>63</v>
      </c>
      <c r="DM50" s="266">
        <v>7.05</v>
      </c>
      <c r="DO50" s="266">
        <v>68</v>
      </c>
      <c r="DP50" s="266">
        <v>6.75</v>
      </c>
      <c r="DR50" s="266"/>
      <c r="DS50" s="266"/>
      <c r="DU50" s="266"/>
      <c r="DV50" s="266">
        <v>6.65</v>
      </c>
      <c r="DX50" s="266"/>
      <c r="DY50">
        <v>7.08</v>
      </c>
      <c r="EA50" s="266">
        <v>68</v>
      </c>
      <c r="EB50" s="266">
        <v>6.77</v>
      </c>
      <c r="ED50" s="266"/>
      <c r="EE50" s="266"/>
      <c r="EG50" s="266"/>
      <c r="EH50" s="266"/>
      <c r="EJ50" s="266"/>
      <c r="EK50" s="266"/>
      <c r="EM50" s="266">
        <v>66</v>
      </c>
      <c r="EN50" s="266">
        <v>6.51</v>
      </c>
      <c r="EP50" s="266">
        <v>65</v>
      </c>
      <c r="EQ50" s="266">
        <v>6.48</v>
      </c>
      <c r="ES50" s="266">
        <v>66</v>
      </c>
      <c r="ET50" s="266">
        <v>7.24</v>
      </c>
      <c r="EV50" s="266">
        <v>92</v>
      </c>
      <c r="EW50" s="266">
        <v>6.65</v>
      </c>
      <c r="EY50" s="266"/>
      <c r="EZ50" s="266"/>
      <c r="FB50" s="266"/>
      <c r="FC50" s="266"/>
      <c r="FE50" s="266"/>
      <c r="FF50" s="266"/>
      <c r="FH50" s="266"/>
      <c r="FI50" s="266"/>
      <c r="FK50" s="266"/>
      <c r="FL50" s="266"/>
      <c r="FN50" s="266"/>
      <c r="FO50" s="266"/>
      <c r="FQ50" s="266"/>
      <c r="FR50" s="266">
        <v>6.4</v>
      </c>
      <c r="FT50" s="266"/>
      <c r="FU50" s="266"/>
      <c r="FW50" s="266"/>
      <c r="FX50" s="266">
        <v>6.87</v>
      </c>
      <c r="FZ50" s="266">
        <v>71</v>
      </c>
      <c r="GA50" s="266">
        <v>6.83</v>
      </c>
      <c r="GC50" s="266">
        <v>60</v>
      </c>
      <c r="GD50" s="266">
        <v>6.87</v>
      </c>
      <c r="GF50" s="266"/>
      <c r="GG50" s="266"/>
      <c r="GI50" s="266"/>
      <c r="GJ50" s="266"/>
      <c r="GL50" s="266"/>
      <c r="GM50" s="266"/>
      <c r="GO50" s="266"/>
      <c r="GP50" s="266"/>
    </row>
    <row r="51" spans="2:198">
      <c r="B51" s="266">
        <v>77</v>
      </c>
      <c r="C51" s="266">
        <v>7.19</v>
      </c>
      <c r="E51" s="266"/>
      <c r="F51" s="266"/>
      <c r="H51" s="266"/>
      <c r="I51" s="266">
        <v>7.1</v>
      </c>
      <c r="K51" s="266"/>
      <c r="L51" s="266"/>
      <c r="N51" s="266"/>
      <c r="O51" s="266">
        <v>6.38</v>
      </c>
      <c r="Q51" s="266"/>
      <c r="R51" s="266"/>
      <c r="T51" s="266"/>
      <c r="U51" s="266">
        <v>7.02</v>
      </c>
      <c r="W51" s="266"/>
      <c r="X51" s="266"/>
      <c r="Z51" s="266"/>
      <c r="AA51" s="266"/>
      <c r="AC51" s="266"/>
      <c r="AD51" s="266"/>
      <c r="AF51" s="266"/>
      <c r="AG51" s="266"/>
      <c r="AI51" s="266"/>
      <c r="AJ51" s="266">
        <v>6.49</v>
      </c>
      <c r="AL51" s="267"/>
      <c r="AM51" s="77">
        <v>7.04</v>
      </c>
      <c r="AO51" s="266"/>
      <c r="AP51" s="266"/>
      <c r="AR51" s="266"/>
      <c r="AS51" s="266"/>
      <c r="AU51" s="266"/>
      <c r="AV51" s="266"/>
      <c r="AX51" s="266"/>
      <c r="AY51" s="266"/>
      <c r="BA51" s="266"/>
      <c r="BB51" s="266"/>
      <c r="BD51" s="266"/>
      <c r="BE51" s="266"/>
      <c r="BG51" s="266"/>
      <c r="BH51" s="266"/>
      <c r="BJ51" s="266"/>
      <c r="BK51" s="266">
        <v>7.21</v>
      </c>
      <c r="BM51" s="266">
        <v>71</v>
      </c>
      <c r="BN51" s="266">
        <v>6.91</v>
      </c>
      <c r="BP51" s="266">
        <v>52</v>
      </c>
      <c r="BQ51" s="266">
        <v>2.94</v>
      </c>
      <c r="BS51" s="266"/>
      <c r="BT51" s="266"/>
      <c r="BV51" s="266"/>
      <c r="BW51" s="266"/>
      <c r="BY51" s="266"/>
      <c r="BZ51" s="266"/>
      <c r="CB51" s="266">
        <v>54</v>
      </c>
      <c r="CC51" s="266">
        <v>2.86</v>
      </c>
      <c r="CE51" s="266"/>
      <c r="CF51" s="266"/>
      <c r="CH51" s="266"/>
      <c r="CI51" s="266"/>
      <c r="CK51" s="266"/>
      <c r="CL51" s="266"/>
      <c r="CN51" s="266"/>
      <c r="CO51" s="266"/>
      <c r="CQ51" s="266">
        <v>58</v>
      </c>
      <c r="CR51" s="266">
        <v>7.07</v>
      </c>
      <c r="CT51" s="266"/>
      <c r="CU51" s="266">
        <v>6.82</v>
      </c>
      <c r="CW51" s="266"/>
      <c r="CX51" s="266">
        <v>7.06</v>
      </c>
      <c r="CZ51" s="266"/>
      <c r="DA51" s="266">
        <v>6.7</v>
      </c>
      <c r="DC51" s="266"/>
      <c r="DD51" s="266">
        <v>6.86</v>
      </c>
      <c r="DF51" s="266">
        <v>57</v>
      </c>
      <c r="DG51" s="266">
        <v>7</v>
      </c>
      <c r="DI51" s="266"/>
      <c r="DJ51" s="266"/>
      <c r="DL51" s="266">
        <v>64</v>
      </c>
      <c r="DM51" s="266">
        <v>6.75</v>
      </c>
      <c r="DO51" s="266">
        <v>70</v>
      </c>
      <c r="DP51" s="266">
        <v>3.3</v>
      </c>
      <c r="DR51" s="266"/>
      <c r="DS51" s="266"/>
      <c r="DU51" s="266"/>
      <c r="DV51" s="266">
        <v>6.65</v>
      </c>
      <c r="DX51" s="266"/>
      <c r="DY51">
        <v>7.07</v>
      </c>
      <c r="EA51" s="266">
        <v>69</v>
      </c>
      <c r="EB51" s="266">
        <v>7.07</v>
      </c>
      <c r="ED51" s="266"/>
      <c r="EE51" s="266"/>
      <c r="EG51" s="266"/>
      <c r="EH51" s="266"/>
      <c r="EJ51" s="266"/>
      <c r="EK51" s="266"/>
      <c r="EM51" s="266">
        <v>67</v>
      </c>
      <c r="EN51" s="266">
        <v>6.51</v>
      </c>
      <c r="EP51" s="266">
        <v>66</v>
      </c>
      <c r="EQ51" s="266">
        <v>6.76</v>
      </c>
      <c r="ES51" s="266">
        <v>67</v>
      </c>
      <c r="ET51" s="266">
        <v>6.55</v>
      </c>
      <c r="EV51" s="266">
        <v>93</v>
      </c>
      <c r="EW51" s="266">
        <v>6.95</v>
      </c>
      <c r="EY51" s="266"/>
      <c r="EZ51" s="266"/>
      <c r="FB51" s="266"/>
      <c r="FC51" s="266"/>
      <c r="FE51" s="266"/>
      <c r="FF51" s="266"/>
      <c r="FH51" s="266"/>
      <c r="FI51" s="266"/>
      <c r="FK51" s="266"/>
      <c r="FL51" s="266"/>
      <c r="FN51" s="266"/>
      <c r="FO51" s="266"/>
      <c r="FQ51" s="266"/>
      <c r="FR51" s="266" t="s">
        <v>1541</v>
      </c>
      <c r="FT51" s="266"/>
      <c r="FU51" s="266"/>
      <c r="FW51" s="266"/>
      <c r="FX51" s="266">
        <v>6.53</v>
      </c>
      <c r="FZ51" s="266">
        <v>73</v>
      </c>
      <c r="GA51" s="266">
        <v>6.88</v>
      </c>
      <c r="GC51" s="266">
        <v>61</v>
      </c>
      <c r="GD51" s="266">
        <v>6.53</v>
      </c>
      <c r="GF51" s="266"/>
      <c r="GG51" s="266"/>
      <c r="GI51" s="266"/>
      <c r="GJ51" s="266"/>
      <c r="GL51" s="266"/>
      <c r="GM51" s="266"/>
      <c r="GO51" s="266"/>
      <c r="GP51" s="266"/>
    </row>
    <row r="52" spans="2:198">
      <c r="B52" s="266">
        <v>78</v>
      </c>
      <c r="C52" s="266">
        <v>6.75</v>
      </c>
      <c r="E52" s="266"/>
      <c r="F52" s="266"/>
      <c r="H52" s="266"/>
      <c r="I52" s="266">
        <v>6.81</v>
      </c>
      <c r="K52" s="266"/>
      <c r="L52" s="266"/>
      <c r="N52" s="266"/>
      <c r="O52" s="266">
        <v>7.02</v>
      </c>
      <c r="Q52" s="266"/>
      <c r="R52" s="266"/>
      <c r="T52" s="266"/>
      <c r="U52" s="266">
        <v>6.41</v>
      </c>
      <c r="W52" s="266"/>
      <c r="X52" s="266"/>
      <c r="Z52" s="266"/>
      <c r="AA52" s="266"/>
      <c r="AC52" s="266"/>
      <c r="AD52" s="266"/>
      <c r="AF52" s="266"/>
      <c r="AG52" s="266"/>
      <c r="AI52" s="266"/>
      <c r="AJ52" s="266">
        <v>6.3</v>
      </c>
      <c r="AL52" s="267"/>
      <c r="AM52" s="77">
        <v>6.65</v>
      </c>
      <c r="AO52" s="266"/>
      <c r="AP52" s="266"/>
      <c r="AR52" s="266"/>
      <c r="AS52" s="266"/>
      <c r="AU52" s="266"/>
      <c r="AV52" s="266"/>
      <c r="AX52" s="266"/>
      <c r="AY52" s="266"/>
      <c r="BA52" s="266"/>
      <c r="BB52" s="266"/>
      <c r="BD52" s="266"/>
      <c r="BE52" s="266"/>
      <c r="BG52" s="266"/>
      <c r="BH52" s="266"/>
      <c r="BJ52" s="266"/>
      <c r="BK52" s="266">
        <v>6.88</v>
      </c>
      <c r="BM52" s="266">
        <v>72</v>
      </c>
      <c r="BN52" s="266">
        <v>6.9</v>
      </c>
      <c r="BP52" s="266">
        <v>53</v>
      </c>
      <c r="BQ52" s="266">
        <v>2.92</v>
      </c>
      <c r="BS52" s="266"/>
      <c r="BT52" s="266"/>
      <c r="BV52" s="266"/>
      <c r="BW52" s="266"/>
      <c r="BY52" s="266"/>
      <c r="BZ52" s="266"/>
      <c r="CB52" s="266">
        <v>55</v>
      </c>
      <c r="CC52" s="266">
        <v>2.85</v>
      </c>
      <c r="CE52" s="266"/>
      <c r="CF52" s="266"/>
      <c r="CH52" s="266"/>
      <c r="CI52" s="266"/>
      <c r="CK52" s="266"/>
      <c r="CL52" s="266"/>
      <c r="CN52" s="266"/>
      <c r="CO52" s="266"/>
      <c r="CQ52" s="266">
        <v>59</v>
      </c>
      <c r="CR52" s="266">
        <v>7.35</v>
      </c>
      <c r="CT52" s="266"/>
      <c r="CU52" s="266">
        <v>6.47</v>
      </c>
      <c r="CW52" s="266"/>
      <c r="CX52" s="266">
        <v>6.84</v>
      </c>
      <c r="CZ52" s="266"/>
      <c r="DA52" s="266">
        <v>7.07</v>
      </c>
      <c r="DC52" s="266"/>
      <c r="DD52" s="266">
        <v>6.83</v>
      </c>
      <c r="DF52" s="266">
        <v>58</v>
      </c>
      <c r="DG52" s="266">
        <v>6.95</v>
      </c>
      <c r="DI52" s="266"/>
      <c r="DJ52" s="266"/>
      <c r="DL52" s="266">
        <v>65</v>
      </c>
      <c r="DM52" s="266">
        <v>6.4</v>
      </c>
      <c r="DO52" s="266">
        <v>71</v>
      </c>
      <c r="DP52" s="266">
        <v>3.45</v>
      </c>
      <c r="DR52" s="266"/>
      <c r="DS52" s="266"/>
      <c r="DU52" s="266"/>
      <c r="DV52" s="266">
        <v>6.77</v>
      </c>
      <c r="DX52" s="266"/>
      <c r="DY52">
        <v>7.08</v>
      </c>
      <c r="EA52" s="266">
        <v>70</v>
      </c>
      <c r="EB52" s="266">
        <v>6.82</v>
      </c>
      <c r="ED52" s="266"/>
      <c r="EE52" s="266"/>
      <c r="EG52" s="266"/>
      <c r="EH52" s="266"/>
      <c r="EJ52" s="266"/>
      <c r="EK52" s="266"/>
      <c r="EM52" s="266">
        <v>69</v>
      </c>
      <c r="EN52" s="266">
        <v>6.29</v>
      </c>
      <c r="EP52" s="266">
        <v>67</v>
      </c>
      <c r="EQ52" s="266">
        <v>7.12</v>
      </c>
      <c r="ES52" s="266">
        <v>68</v>
      </c>
      <c r="ET52" s="266">
        <v>6.56</v>
      </c>
      <c r="EV52" s="266">
        <v>95</v>
      </c>
      <c r="EW52" s="266">
        <v>6.94</v>
      </c>
      <c r="EY52" s="266"/>
      <c r="EZ52" s="266"/>
      <c r="FB52" s="266"/>
      <c r="FC52" s="266"/>
      <c r="FE52" s="266"/>
      <c r="FF52" s="266"/>
      <c r="FH52" s="266"/>
      <c r="FI52" s="266"/>
      <c r="FK52" s="266"/>
      <c r="FL52" s="266"/>
      <c r="FN52" s="266"/>
      <c r="FO52" s="266"/>
      <c r="FQ52" s="266"/>
      <c r="FR52" s="266"/>
      <c r="FT52" s="266"/>
      <c r="FU52" s="266"/>
      <c r="FW52" s="266"/>
      <c r="FX52" s="266">
        <v>6.8</v>
      </c>
      <c r="FZ52" s="266">
        <v>74</v>
      </c>
      <c r="GA52" s="266">
        <v>6.22</v>
      </c>
      <c r="GC52" s="266">
        <v>62</v>
      </c>
      <c r="GD52" s="266">
        <v>6.8</v>
      </c>
      <c r="GF52" s="266"/>
      <c r="GG52" s="266"/>
      <c r="GI52" s="266"/>
      <c r="GJ52" s="266"/>
      <c r="GL52" s="266"/>
      <c r="GM52" s="266"/>
      <c r="GO52" s="266"/>
      <c r="GP52" s="266"/>
    </row>
    <row r="53" spans="2:198">
      <c r="B53" s="266">
        <v>79</v>
      </c>
      <c r="C53" s="266">
        <v>6.74</v>
      </c>
      <c r="E53" s="266"/>
      <c r="F53" s="266"/>
      <c r="H53" s="266"/>
      <c r="I53" s="266">
        <v>7.08</v>
      </c>
      <c r="K53" s="266"/>
      <c r="L53" s="266"/>
      <c r="N53" s="266"/>
      <c r="O53" s="266">
        <v>6.67</v>
      </c>
      <c r="Q53" s="266"/>
      <c r="R53" s="266"/>
      <c r="T53" s="266"/>
      <c r="U53" s="266">
        <v>6.7</v>
      </c>
      <c r="W53" s="266"/>
      <c r="X53" s="266"/>
      <c r="Z53" s="266"/>
      <c r="AA53" s="266"/>
      <c r="AC53" s="266"/>
      <c r="AD53" s="266"/>
      <c r="AF53" s="266"/>
      <c r="AG53" s="266"/>
      <c r="AI53" s="266"/>
      <c r="AJ53" s="266">
        <v>6.58</v>
      </c>
      <c r="AL53" s="267"/>
      <c r="AM53" s="77">
        <v>6.69</v>
      </c>
      <c r="AO53" s="266"/>
      <c r="AP53" s="266"/>
      <c r="AR53" s="266"/>
      <c r="AS53" s="266"/>
      <c r="AU53" s="266"/>
      <c r="AV53" s="266"/>
      <c r="AX53" s="266"/>
      <c r="AY53" s="266"/>
      <c r="BA53" s="266"/>
      <c r="BB53" s="266"/>
      <c r="BD53" s="266"/>
      <c r="BE53" s="266"/>
      <c r="BG53" s="266"/>
      <c r="BH53" s="266"/>
      <c r="BJ53" s="266"/>
      <c r="BK53" s="266">
        <v>6.89</v>
      </c>
      <c r="BM53" s="266">
        <v>73</v>
      </c>
      <c r="BN53" s="266">
        <v>6.92</v>
      </c>
      <c r="BP53" s="266">
        <v>54</v>
      </c>
      <c r="BQ53" s="266">
        <v>2.99</v>
      </c>
      <c r="BS53" s="266"/>
      <c r="BT53" s="266"/>
      <c r="BV53" s="266"/>
      <c r="BW53" s="266"/>
      <c r="BY53" s="266"/>
      <c r="BZ53" s="266"/>
      <c r="CB53" s="266">
        <v>56</v>
      </c>
      <c r="CC53" s="266">
        <v>2.88</v>
      </c>
      <c r="CE53" s="266"/>
      <c r="CF53" s="266"/>
      <c r="CH53" s="266"/>
      <c r="CI53" s="266"/>
      <c r="CK53" s="266"/>
      <c r="CL53" s="266"/>
      <c r="CN53" s="266"/>
      <c r="CO53" s="266"/>
      <c r="CQ53" s="266">
        <v>60</v>
      </c>
      <c r="CR53" s="266">
        <v>7.04</v>
      </c>
      <c r="CT53" s="266"/>
      <c r="CU53" s="266">
        <v>6.82</v>
      </c>
      <c r="CW53" s="266"/>
      <c r="CX53" s="266">
        <v>7.02</v>
      </c>
      <c r="CZ53" s="266"/>
      <c r="DA53" s="266">
        <v>7.13</v>
      </c>
      <c r="DC53" s="266"/>
      <c r="DD53" s="266">
        <v>6.77</v>
      </c>
      <c r="DF53" s="266">
        <v>59</v>
      </c>
      <c r="DG53" s="266">
        <v>6.4</v>
      </c>
      <c r="DI53" s="266"/>
      <c r="DJ53" s="266"/>
      <c r="DL53" s="266">
        <v>66</v>
      </c>
      <c r="DM53" s="266">
        <v>6.4</v>
      </c>
      <c r="DO53" s="266">
        <v>72</v>
      </c>
      <c r="DP53" s="266">
        <v>3.15</v>
      </c>
      <c r="DR53" s="266"/>
      <c r="DS53" s="266"/>
      <c r="DU53" s="266"/>
      <c r="DV53" s="266">
        <v>6.32</v>
      </c>
      <c r="DX53" s="266"/>
      <c r="DY53">
        <v>6.77</v>
      </c>
      <c r="EA53" s="266">
        <v>71</v>
      </c>
      <c r="EB53" s="266">
        <v>7.13</v>
      </c>
      <c r="ED53" s="266"/>
      <c r="EE53" s="266"/>
      <c r="EG53" s="266"/>
      <c r="EH53" s="266"/>
      <c r="EJ53" s="266"/>
      <c r="EK53" s="266"/>
      <c r="EM53" s="266">
        <v>70</v>
      </c>
      <c r="EN53" s="266">
        <v>6.55</v>
      </c>
      <c r="EP53" s="266">
        <v>68</v>
      </c>
      <c r="EQ53" s="266">
        <v>6.26</v>
      </c>
      <c r="ES53" s="266">
        <v>69</v>
      </c>
      <c r="ET53" s="266">
        <v>7.19</v>
      </c>
      <c r="EV53" s="266">
        <v>96</v>
      </c>
      <c r="EW53" s="266">
        <v>6.68</v>
      </c>
      <c r="EY53" s="266"/>
      <c r="EZ53" s="266"/>
      <c r="FB53" s="266"/>
      <c r="FC53" s="266"/>
      <c r="FE53" s="266"/>
      <c r="FF53" s="266"/>
      <c r="FH53" s="266"/>
      <c r="FI53" s="266"/>
      <c r="FK53" s="266"/>
      <c r="FL53" s="266"/>
      <c r="FN53" s="266"/>
      <c r="FO53" s="266"/>
      <c r="FQ53" s="266"/>
      <c r="FR53" s="266"/>
      <c r="FT53" s="266"/>
      <c r="FU53" s="266"/>
      <c r="FW53" s="266"/>
      <c r="FX53" s="266">
        <v>6.86</v>
      </c>
      <c r="FZ53" s="266">
        <v>75</v>
      </c>
      <c r="GA53" s="266">
        <v>6.49</v>
      </c>
      <c r="GC53" s="266">
        <v>64</v>
      </c>
      <c r="GD53" s="266">
        <v>6.86</v>
      </c>
      <c r="GF53" s="266"/>
      <c r="GG53" s="266"/>
      <c r="GI53" s="266"/>
      <c r="GJ53" s="266"/>
      <c r="GL53" s="266"/>
      <c r="GM53" s="266"/>
      <c r="GO53" s="266"/>
      <c r="GP53" s="266"/>
    </row>
    <row r="54" spans="2:198">
      <c r="B54" s="266">
        <v>80</v>
      </c>
      <c r="C54" s="266">
        <v>7.07</v>
      </c>
      <c r="E54" s="266"/>
      <c r="F54" s="266"/>
      <c r="H54" s="266"/>
      <c r="I54" s="266">
        <v>6.82</v>
      </c>
      <c r="K54" s="266"/>
      <c r="L54" s="266"/>
      <c r="N54" s="266"/>
      <c r="O54" s="266">
        <v>7.11</v>
      </c>
      <c r="Q54" s="266"/>
      <c r="R54" s="266"/>
      <c r="T54" s="266"/>
      <c r="U54" s="266">
        <v>6.14</v>
      </c>
      <c r="W54" s="266"/>
      <c r="X54" s="266"/>
      <c r="Z54" s="266"/>
      <c r="AA54" s="266"/>
      <c r="AC54" s="266"/>
      <c r="AD54" s="266"/>
      <c r="AF54" s="266"/>
      <c r="AG54" s="266"/>
      <c r="AI54" s="266"/>
      <c r="AJ54" s="266">
        <v>6.05</v>
      </c>
      <c r="AL54" s="267"/>
      <c r="AM54" s="77">
        <v>6.38</v>
      </c>
      <c r="AO54" s="266"/>
      <c r="AP54" s="266"/>
      <c r="AR54" s="266"/>
      <c r="AS54" s="266"/>
      <c r="AU54" s="266"/>
      <c r="AV54" s="266"/>
      <c r="AX54" s="266"/>
      <c r="AY54" s="266"/>
      <c r="BA54" s="266"/>
      <c r="BB54" s="266"/>
      <c r="BD54" s="266"/>
      <c r="BE54" s="266"/>
      <c r="BG54" s="266"/>
      <c r="BH54" s="266"/>
      <c r="BJ54" s="266"/>
      <c r="BK54" s="266">
        <v>7.17</v>
      </c>
      <c r="BM54" s="266">
        <v>74</v>
      </c>
      <c r="BN54" s="266">
        <v>6.64</v>
      </c>
      <c r="BP54" s="266">
        <v>55</v>
      </c>
      <c r="BQ54" s="266">
        <v>2.94</v>
      </c>
      <c r="BS54" s="266"/>
      <c r="BT54" s="266"/>
      <c r="BV54" s="266"/>
      <c r="BW54" s="266"/>
      <c r="BY54" s="266"/>
      <c r="BZ54" s="266"/>
      <c r="CB54" s="266">
        <v>57</v>
      </c>
      <c r="CC54" s="266">
        <v>2.85</v>
      </c>
      <c r="CE54" s="266"/>
      <c r="CF54" s="266"/>
      <c r="CH54" s="266"/>
      <c r="CI54" s="266"/>
      <c r="CK54" s="266"/>
      <c r="CL54" s="266"/>
      <c r="CN54" s="266"/>
      <c r="CO54" s="266"/>
      <c r="CQ54" s="266">
        <v>61</v>
      </c>
      <c r="CR54" s="266">
        <v>7.06</v>
      </c>
      <c r="CT54" s="266"/>
      <c r="CU54" s="266">
        <v>6.82</v>
      </c>
      <c r="CW54" s="266"/>
      <c r="CX54" s="266">
        <v>7.08</v>
      </c>
      <c r="CZ54" s="266"/>
      <c r="DA54" s="266">
        <v>6.97</v>
      </c>
      <c r="DC54" s="266"/>
      <c r="DD54" s="266">
        <v>7.1</v>
      </c>
      <c r="DF54" s="266">
        <v>60</v>
      </c>
      <c r="DG54" s="266">
        <v>6.66</v>
      </c>
      <c r="DI54" s="266"/>
      <c r="DJ54" s="266"/>
      <c r="DL54" s="266">
        <v>67</v>
      </c>
      <c r="DM54" s="266">
        <v>6.75</v>
      </c>
      <c r="DO54" s="266">
        <v>74</v>
      </c>
      <c r="DP54" s="266">
        <v>6.75</v>
      </c>
      <c r="DR54" s="266"/>
      <c r="DS54" s="266"/>
      <c r="DU54" s="266"/>
      <c r="DV54" s="266">
        <v>6.32</v>
      </c>
      <c r="DX54" s="266"/>
      <c r="DY54">
        <v>7.06</v>
      </c>
      <c r="EA54" s="266">
        <v>72</v>
      </c>
      <c r="EB54" s="266">
        <v>6.78</v>
      </c>
      <c r="ED54" s="266"/>
      <c r="EE54" s="266"/>
      <c r="EG54" s="266"/>
      <c r="EH54" s="266"/>
      <c r="EJ54" s="266"/>
      <c r="EK54" s="266"/>
      <c r="EM54" s="266">
        <v>71</v>
      </c>
      <c r="EN54" s="266">
        <v>6.85</v>
      </c>
      <c r="EP54" s="266">
        <v>69</v>
      </c>
      <c r="EQ54" s="266">
        <v>6.75</v>
      </c>
      <c r="ES54" s="266">
        <v>70</v>
      </c>
      <c r="ET54" s="266">
        <v>6.95</v>
      </c>
      <c r="EV54" s="266">
        <v>97</v>
      </c>
      <c r="EW54" s="266">
        <v>6.26</v>
      </c>
      <c r="EY54" s="266"/>
      <c r="EZ54" s="266"/>
      <c r="FB54" s="266"/>
      <c r="FC54" s="266"/>
      <c r="FE54" s="266"/>
      <c r="FF54" s="266"/>
      <c r="FH54" s="266"/>
      <c r="FI54" s="266"/>
      <c r="FK54" s="266"/>
      <c r="FL54" s="266"/>
      <c r="FN54" s="266"/>
      <c r="FO54" s="266"/>
      <c r="FQ54" s="266"/>
      <c r="FR54" s="266"/>
      <c r="FT54" s="266"/>
      <c r="FU54" s="266"/>
      <c r="FW54" s="266"/>
      <c r="FX54" s="266">
        <v>6.87</v>
      </c>
      <c r="FZ54" s="266">
        <v>78</v>
      </c>
      <c r="GA54" s="266">
        <v>6.48</v>
      </c>
      <c r="GC54" s="266">
        <v>65</v>
      </c>
      <c r="GD54" s="266">
        <v>6.87</v>
      </c>
      <c r="GF54" s="266"/>
      <c r="GG54" s="266"/>
      <c r="GI54" s="266"/>
      <c r="GJ54" s="266"/>
      <c r="GL54" s="266"/>
      <c r="GM54" s="266"/>
      <c r="GO54" s="266"/>
      <c r="GP54" s="266"/>
    </row>
    <row r="55" spans="2:198">
      <c r="B55" s="266">
        <v>81</v>
      </c>
      <c r="C55" s="266">
        <v>6.74</v>
      </c>
      <c r="E55" s="266"/>
      <c r="F55" s="266"/>
      <c r="H55" s="266"/>
      <c r="I55" s="266">
        <v>7.1</v>
      </c>
      <c r="K55" s="266"/>
      <c r="L55" s="266"/>
      <c r="N55" s="266"/>
      <c r="O55" s="266">
        <v>6.69</v>
      </c>
      <c r="Q55" s="266"/>
      <c r="R55" s="266"/>
      <c r="T55" s="266"/>
      <c r="U55" s="266">
        <v>6.69</v>
      </c>
      <c r="W55" s="266"/>
      <c r="X55" s="266"/>
      <c r="Z55" s="266"/>
      <c r="AA55" s="266"/>
      <c r="AC55" s="266"/>
      <c r="AD55" s="266"/>
      <c r="AF55" s="266"/>
      <c r="AG55" s="266"/>
      <c r="AI55" s="266"/>
      <c r="AJ55" s="266">
        <v>6.01</v>
      </c>
      <c r="AL55" s="267"/>
      <c r="AM55" s="268">
        <v>6.65</v>
      </c>
      <c r="AO55" s="266"/>
      <c r="AP55" s="266"/>
      <c r="AR55" s="266"/>
      <c r="AS55" s="266"/>
      <c r="AU55" s="266"/>
      <c r="AV55" s="266"/>
      <c r="AX55" s="266"/>
      <c r="AY55" s="266"/>
      <c r="BA55" s="266"/>
      <c r="BB55" s="266"/>
      <c r="BD55" s="266"/>
      <c r="BE55" s="266"/>
      <c r="BG55" s="266"/>
      <c r="BH55" s="266"/>
      <c r="BJ55" s="266"/>
      <c r="BK55" s="266">
        <v>7.09</v>
      </c>
      <c r="BM55" s="266">
        <v>75</v>
      </c>
      <c r="BN55" s="266">
        <v>6.96</v>
      </c>
      <c r="BP55" s="266">
        <v>56</v>
      </c>
      <c r="BQ55" s="266">
        <v>2.91</v>
      </c>
      <c r="BS55" s="266"/>
      <c r="BT55" s="266"/>
      <c r="BV55" s="266"/>
      <c r="BW55" s="266"/>
      <c r="BY55" s="266"/>
      <c r="BZ55" s="266"/>
      <c r="CB55" s="266">
        <v>58</v>
      </c>
      <c r="CC55" s="266">
        <v>2.85</v>
      </c>
      <c r="CE55" s="266"/>
      <c r="CF55" s="266"/>
      <c r="CH55" s="266"/>
      <c r="CI55" s="266"/>
      <c r="CK55" s="266"/>
      <c r="CL55" s="266"/>
      <c r="CN55" s="266"/>
      <c r="CO55" s="266"/>
      <c r="CQ55" s="266">
        <v>62</v>
      </c>
      <c r="CR55" s="266">
        <v>7.37</v>
      </c>
      <c r="CT55" s="266"/>
      <c r="CU55" s="266">
        <v>6.84</v>
      </c>
      <c r="CW55" s="266"/>
      <c r="CX55" s="266">
        <v>7.13</v>
      </c>
      <c r="CZ55" s="266"/>
      <c r="DA55" s="266">
        <v>7.06</v>
      </c>
      <c r="DC55" s="266"/>
      <c r="DD55" s="266">
        <v>6.88</v>
      </c>
      <c r="DF55" s="266">
        <v>61</v>
      </c>
      <c r="DG55" s="266">
        <v>6.94</v>
      </c>
      <c r="DI55" s="266"/>
      <c r="DJ55" s="266"/>
      <c r="DL55" s="266">
        <v>68</v>
      </c>
      <c r="DM55" s="266">
        <v>7</v>
      </c>
      <c r="DO55" s="266">
        <v>75</v>
      </c>
      <c r="DP55" s="266">
        <v>6.5</v>
      </c>
      <c r="DR55" s="266"/>
      <c r="DS55" s="266"/>
      <c r="DU55" s="266"/>
      <c r="DV55" s="266">
        <v>6.35</v>
      </c>
      <c r="DX55" s="266"/>
      <c r="DY55">
        <v>6.67</v>
      </c>
      <c r="EA55" s="266">
        <v>73</v>
      </c>
      <c r="EB55" s="266">
        <v>6.55</v>
      </c>
      <c r="ED55" s="266"/>
      <c r="EE55" s="266"/>
      <c r="EG55" s="266"/>
      <c r="EH55" s="266"/>
      <c r="EJ55" s="266"/>
      <c r="EK55" s="266"/>
      <c r="EM55" s="266">
        <v>72</v>
      </c>
      <c r="EN55" s="266">
        <v>6.85</v>
      </c>
      <c r="EP55" s="266">
        <v>70</v>
      </c>
      <c r="EQ55" s="266">
        <v>7.07</v>
      </c>
      <c r="ES55" s="266">
        <v>71</v>
      </c>
      <c r="ET55" s="266">
        <v>6.75</v>
      </c>
      <c r="EV55" s="266">
        <v>98</v>
      </c>
      <c r="EW55" s="266">
        <v>6.92</v>
      </c>
      <c r="EY55" s="266"/>
      <c r="EZ55" s="266"/>
      <c r="FB55" s="266"/>
      <c r="FC55" s="266"/>
      <c r="FE55" s="266"/>
      <c r="FF55" s="266"/>
      <c r="FH55" s="266"/>
      <c r="FI55" s="266"/>
      <c r="FK55" s="266"/>
      <c r="FL55" s="266"/>
      <c r="FN55" s="266"/>
      <c r="FO55" s="266"/>
      <c r="FQ55" s="266"/>
      <c r="FR55" s="266"/>
      <c r="FT55" s="266"/>
      <c r="FU55" s="266"/>
      <c r="FW55" s="266"/>
      <c r="FX55" s="266">
        <v>6.54</v>
      </c>
      <c r="FZ55" s="266">
        <v>79</v>
      </c>
      <c r="GA55" s="266">
        <v>6.2</v>
      </c>
      <c r="GC55" s="266">
        <v>66</v>
      </c>
      <c r="GD55" s="266">
        <v>6.54</v>
      </c>
      <c r="GF55" s="266"/>
      <c r="GG55" s="266"/>
      <c r="GI55" s="266"/>
      <c r="GJ55" s="266"/>
      <c r="GL55" s="266"/>
      <c r="GM55" s="266"/>
      <c r="GO55" s="266"/>
      <c r="GP55" s="266"/>
    </row>
    <row r="56" spans="2:198">
      <c r="B56" s="266">
        <v>82</v>
      </c>
      <c r="C56" s="266">
        <v>7.22</v>
      </c>
      <c r="E56" s="266"/>
      <c r="F56" s="266"/>
      <c r="H56" s="266"/>
      <c r="I56" s="266">
        <v>6.8</v>
      </c>
      <c r="K56" s="266"/>
      <c r="L56" s="266"/>
      <c r="N56" s="266"/>
      <c r="O56" s="266">
        <v>6.66</v>
      </c>
      <c r="Q56" s="266"/>
      <c r="R56" s="266"/>
      <c r="T56" s="266"/>
      <c r="U56" s="266">
        <v>6.67</v>
      </c>
      <c r="W56" s="266"/>
      <c r="X56" s="266"/>
      <c r="Z56" s="266"/>
      <c r="AA56" s="266"/>
      <c r="AC56" s="266"/>
      <c r="AD56" s="266"/>
      <c r="AF56" s="266"/>
      <c r="AG56" s="266"/>
      <c r="AI56" s="266"/>
      <c r="AJ56" s="266">
        <v>6.6</v>
      </c>
      <c r="AL56" s="267"/>
      <c r="AM56" s="268">
        <v>7.04</v>
      </c>
      <c r="AO56" s="266"/>
      <c r="AP56" s="266"/>
      <c r="AR56" s="266"/>
      <c r="AS56" s="266"/>
      <c r="AU56" s="266"/>
      <c r="AV56" s="266"/>
      <c r="AX56" s="266"/>
      <c r="AY56" s="266"/>
      <c r="BA56" s="266"/>
      <c r="BB56" s="266"/>
      <c r="BD56" s="266"/>
      <c r="BE56" s="266"/>
      <c r="BG56" s="266"/>
      <c r="BH56" s="266"/>
      <c r="BJ56" s="266"/>
      <c r="BK56" s="266">
        <v>3.17</v>
      </c>
      <c r="BM56" s="266">
        <v>76</v>
      </c>
      <c r="BN56" s="266">
        <v>6.93</v>
      </c>
      <c r="BP56" s="266">
        <v>57</v>
      </c>
      <c r="BQ56" s="266">
        <v>2.93</v>
      </c>
      <c r="BS56" s="266"/>
      <c r="BT56" s="266"/>
      <c r="BV56" s="266"/>
      <c r="BW56" s="266"/>
      <c r="BY56" s="266"/>
      <c r="BZ56" s="266"/>
      <c r="CB56" s="266">
        <v>59</v>
      </c>
      <c r="CC56" s="266">
        <v>2.86</v>
      </c>
      <c r="CE56" s="266"/>
      <c r="CF56" s="266"/>
      <c r="CH56" s="266"/>
      <c r="CI56" s="266"/>
      <c r="CK56" s="266"/>
      <c r="CL56" s="266"/>
      <c r="CN56" s="266"/>
      <c r="CO56" s="266"/>
      <c r="CQ56" s="266">
        <v>63</v>
      </c>
      <c r="CR56" s="266">
        <v>7.06</v>
      </c>
      <c r="CT56" s="266"/>
      <c r="CU56" s="266">
        <v>6.86</v>
      </c>
      <c r="CW56" s="266"/>
      <c r="CX56" s="266">
        <v>6.88</v>
      </c>
      <c r="CZ56" s="266"/>
      <c r="DA56" s="266">
        <v>6.71</v>
      </c>
      <c r="DC56" s="266"/>
      <c r="DD56" s="266">
        <v>7.16</v>
      </c>
      <c r="DF56" s="266">
        <v>62</v>
      </c>
      <c r="DG56" s="266">
        <v>6.37</v>
      </c>
      <c r="DI56" s="266"/>
      <c r="DJ56" s="266"/>
      <c r="DL56" s="266">
        <v>69</v>
      </c>
      <c r="DM56" s="266">
        <v>7.05</v>
      </c>
      <c r="DO56" s="266">
        <v>76</v>
      </c>
      <c r="DP56" s="266">
        <v>6.75</v>
      </c>
      <c r="DR56" s="266"/>
      <c r="DS56" s="266"/>
      <c r="DU56" s="266"/>
      <c r="DV56" s="266">
        <v>6.32</v>
      </c>
      <c r="DX56" s="266"/>
      <c r="DY56">
        <v>7.11</v>
      </c>
      <c r="EA56" s="266">
        <v>74</v>
      </c>
      <c r="EB56" s="266">
        <v>6.8</v>
      </c>
      <c r="ED56" s="266"/>
      <c r="EE56" s="266"/>
      <c r="EG56" s="266"/>
      <c r="EH56" s="266"/>
      <c r="EJ56" s="266"/>
      <c r="EK56" s="266"/>
      <c r="EM56" s="266">
        <v>74</v>
      </c>
      <c r="EN56" s="266">
        <v>6.85</v>
      </c>
      <c r="EP56" s="266">
        <v>71</v>
      </c>
      <c r="EQ56" s="266">
        <v>6.73</v>
      </c>
      <c r="ES56" s="266">
        <v>72</v>
      </c>
      <c r="ET56" s="266">
        <v>7.16</v>
      </c>
      <c r="EV56" s="266">
        <v>100</v>
      </c>
      <c r="EW56" s="266">
        <v>6.68</v>
      </c>
      <c r="EY56" s="266"/>
      <c r="EZ56" s="266"/>
      <c r="FB56" s="266"/>
      <c r="FC56" s="266"/>
      <c r="FE56" s="266"/>
      <c r="FF56" s="266"/>
      <c r="FH56" s="266"/>
      <c r="FI56" s="266"/>
      <c r="FK56" s="266"/>
      <c r="FL56" s="266"/>
      <c r="FN56" s="266"/>
      <c r="FO56" s="266"/>
      <c r="FQ56" s="266"/>
      <c r="FR56" s="266"/>
      <c r="FT56" s="266"/>
      <c r="FU56" s="266"/>
      <c r="FW56" s="266"/>
      <c r="FX56" s="266">
        <v>6.54</v>
      </c>
      <c r="FZ56" s="266">
        <v>81</v>
      </c>
      <c r="GA56" s="266">
        <v>6.23</v>
      </c>
      <c r="GC56" s="266">
        <v>67</v>
      </c>
      <c r="GD56" s="266">
        <v>6.54</v>
      </c>
      <c r="GF56" s="266"/>
      <c r="GG56" s="266"/>
      <c r="GI56" s="266"/>
      <c r="GJ56" s="266"/>
      <c r="GL56" s="266"/>
      <c r="GM56" s="266"/>
      <c r="GO56" s="266"/>
      <c r="GP56" s="266"/>
    </row>
    <row r="57" spans="2:198">
      <c r="B57" s="266">
        <v>83</v>
      </c>
      <c r="C57" s="266">
        <v>7</v>
      </c>
      <c r="E57" s="266"/>
      <c r="F57" s="266"/>
      <c r="H57" s="266"/>
      <c r="I57" s="266">
        <v>6.8</v>
      </c>
      <c r="K57" s="266"/>
      <c r="L57" s="266"/>
      <c r="N57" s="266"/>
      <c r="O57" s="266">
        <v>6.7</v>
      </c>
      <c r="Q57" s="266"/>
      <c r="R57" s="266"/>
      <c r="T57" s="266"/>
      <c r="U57" s="266">
        <v>6.69</v>
      </c>
      <c r="W57" s="266"/>
      <c r="X57" s="266"/>
      <c r="Z57" s="266"/>
      <c r="AA57" s="266"/>
      <c r="AC57" s="266"/>
      <c r="AD57" s="266"/>
      <c r="AF57" s="266"/>
      <c r="AG57" s="266"/>
      <c r="AI57" s="266"/>
      <c r="AJ57" s="266">
        <v>6.29</v>
      </c>
      <c r="AL57" s="267"/>
      <c r="AM57" s="268">
        <v>6.71</v>
      </c>
      <c r="AO57" s="266"/>
      <c r="AP57" s="266"/>
      <c r="AR57" s="266"/>
      <c r="AS57" s="266"/>
      <c r="AU57" s="266"/>
      <c r="AV57" s="266"/>
      <c r="AX57" s="266"/>
      <c r="AY57" s="266"/>
      <c r="BA57" s="266"/>
      <c r="BB57" s="266"/>
      <c r="BD57" s="266"/>
      <c r="BE57" s="266"/>
      <c r="BG57" s="266"/>
      <c r="BH57" s="266"/>
      <c r="BJ57" s="266"/>
      <c r="BK57" s="266">
        <v>6.8</v>
      </c>
      <c r="BM57" s="266">
        <v>77</v>
      </c>
      <c r="BN57" s="266">
        <v>6.78</v>
      </c>
      <c r="BP57" s="266">
        <v>59</v>
      </c>
      <c r="BQ57" s="266">
        <v>2.92</v>
      </c>
      <c r="BS57" s="266"/>
      <c r="BT57" s="266"/>
      <c r="BV57" s="266"/>
      <c r="BW57" s="266"/>
      <c r="BY57" s="266"/>
      <c r="BZ57" s="266"/>
      <c r="CB57" s="266">
        <v>60</v>
      </c>
      <c r="CC57" s="266">
        <v>2.85</v>
      </c>
      <c r="CE57" s="266"/>
      <c r="CF57" s="266"/>
      <c r="CH57" s="266"/>
      <c r="CI57" s="266"/>
      <c r="CK57" s="266"/>
      <c r="CL57" s="266"/>
      <c r="CN57" s="266"/>
      <c r="CO57" s="266"/>
      <c r="CQ57" s="266">
        <v>64</v>
      </c>
      <c r="CR57" s="266">
        <v>7.43</v>
      </c>
      <c r="CT57" s="266"/>
      <c r="CU57" s="266">
        <v>6.69</v>
      </c>
      <c r="CW57" s="266"/>
      <c r="CX57" s="266">
        <v>6.82</v>
      </c>
      <c r="CZ57" s="266"/>
      <c r="DA57" s="266">
        <v>7.01</v>
      </c>
      <c r="DC57" s="266"/>
      <c r="DD57" s="266">
        <v>6.71</v>
      </c>
      <c r="DF57" s="266">
        <v>63</v>
      </c>
      <c r="DG57" s="266">
        <v>6.91</v>
      </c>
      <c r="DI57" s="266"/>
      <c r="DJ57" s="266"/>
      <c r="DL57" s="266">
        <v>70</v>
      </c>
      <c r="DM57" s="266">
        <v>6.7</v>
      </c>
      <c r="DO57" s="266">
        <v>77</v>
      </c>
      <c r="DP57" s="266">
        <v>6.7</v>
      </c>
      <c r="DR57" s="266"/>
      <c r="DS57" s="266"/>
      <c r="DU57" s="266"/>
      <c r="DV57" s="266">
        <v>6.34</v>
      </c>
      <c r="DX57" s="266"/>
      <c r="DY57">
        <v>6.72</v>
      </c>
      <c r="EA57" s="266">
        <v>76</v>
      </c>
      <c r="EB57" s="266">
        <v>6.49</v>
      </c>
      <c r="ED57" s="266"/>
      <c r="EE57" s="266"/>
      <c r="EG57" s="266"/>
      <c r="EH57" s="266"/>
      <c r="EJ57" s="266"/>
      <c r="EK57" s="266"/>
      <c r="EM57" s="266">
        <v>75</v>
      </c>
      <c r="EN57" s="266">
        <v>6.27</v>
      </c>
      <c r="EP57" s="266">
        <v>72</v>
      </c>
      <c r="EQ57" s="266">
        <v>6.46</v>
      </c>
      <c r="ES57" s="266">
        <v>73</v>
      </c>
      <c r="ET57" s="266">
        <v>7.14</v>
      </c>
      <c r="EV57" s="266">
        <v>101</v>
      </c>
      <c r="EW57" s="266">
        <v>6.73</v>
      </c>
      <c r="EY57" s="266"/>
      <c r="EZ57" s="266"/>
      <c r="FB57" s="266"/>
      <c r="FC57" s="266"/>
      <c r="FE57" s="266"/>
      <c r="FF57" s="266"/>
      <c r="FH57" s="266"/>
      <c r="FI57" s="266"/>
      <c r="FK57" s="266"/>
      <c r="FL57" s="266"/>
      <c r="FN57" s="266"/>
      <c r="FO57" s="266"/>
      <c r="FQ57" s="266"/>
      <c r="FR57" s="266"/>
      <c r="FT57" s="266"/>
      <c r="FU57" s="266"/>
      <c r="FW57" s="266"/>
      <c r="FX57" s="266">
        <v>6.55</v>
      </c>
      <c r="FZ57" s="266">
        <v>83</v>
      </c>
      <c r="GA57" s="266">
        <v>6.17</v>
      </c>
      <c r="GC57" s="266">
        <v>68</v>
      </c>
      <c r="GD57" s="266">
        <v>6.55</v>
      </c>
      <c r="GF57" s="266"/>
      <c r="GG57" s="266"/>
      <c r="GI57" s="266"/>
      <c r="GJ57" s="266"/>
      <c r="GL57" s="266"/>
      <c r="GM57" s="266"/>
      <c r="GO57" s="266"/>
      <c r="GP57" s="266"/>
    </row>
    <row r="58" spans="2:198">
      <c r="B58" s="266">
        <v>84</v>
      </c>
      <c r="C58" s="266">
        <v>6.87</v>
      </c>
      <c r="E58" s="266"/>
      <c r="F58" s="266"/>
      <c r="H58" s="266"/>
      <c r="I58" s="266">
        <v>6.28</v>
      </c>
      <c r="K58" s="266"/>
      <c r="L58" s="266"/>
      <c r="N58" s="266"/>
      <c r="O58" s="266">
        <v>6.82</v>
      </c>
      <c r="Q58" s="266"/>
      <c r="R58" s="266"/>
      <c r="T58" s="266"/>
      <c r="U58" s="266">
        <v>7.01</v>
      </c>
      <c r="W58" s="266"/>
      <c r="X58" s="266"/>
      <c r="Z58" s="266"/>
      <c r="AA58" s="266"/>
      <c r="AC58" s="266"/>
      <c r="AD58" s="266"/>
      <c r="AF58" s="266"/>
      <c r="AG58" s="266"/>
      <c r="AI58" s="266"/>
      <c r="AJ58" s="266">
        <v>6.63</v>
      </c>
      <c r="AL58" s="267"/>
      <c r="AM58" s="268">
        <v>6.4</v>
      </c>
      <c r="AO58" s="266"/>
      <c r="AP58" s="266"/>
      <c r="AR58" s="266"/>
      <c r="AS58" s="266"/>
      <c r="AU58" s="266"/>
      <c r="AV58" s="266"/>
      <c r="AX58" s="266"/>
      <c r="AY58" s="266"/>
      <c r="BA58" s="266"/>
      <c r="BB58" s="266"/>
      <c r="BD58" s="266"/>
      <c r="BE58" s="266"/>
      <c r="BG58" s="266"/>
      <c r="BH58" s="266"/>
      <c r="BJ58" s="266"/>
      <c r="BK58" s="266"/>
      <c r="BM58" s="266">
        <v>78</v>
      </c>
      <c r="BN58" s="266">
        <v>6.89</v>
      </c>
      <c r="BP58" s="266">
        <v>60</v>
      </c>
      <c r="BQ58" s="266">
        <v>2.91</v>
      </c>
      <c r="BS58" s="266"/>
      <c r="BT58" s="266"/>
      <c r="BV58" s="266"/>
      <c r="BW58" s="266"/>
      <c r="BY58" s="266"/>
      <c r="BZ58" s="266"/>
      <c r="CB58" s="266">
        <v>61</v>
      </c>
      <c r="CC58" s="266">
        <v>2.85</v>
      </c>
      <c r="CE58" s="266"/>
      <c r="CF58" s="266"/>
      <c r="CH58" s="266"/>
      <c r="CI58" s="266"/>
      <c r="CK58" s="266"/>
      <c r="CL58" s="266"/>
      <c r="CN58" s="266"/>
      <c r="CO58" s="266"/>
      <c r="CQ58" s="266">
        <v>65</v>
      </c>
      <c r="CR58" s="266">
        <v>7.04</v>
      </c>
      <c r="CT58" s="266"/>
      <c r="CU58" s="266">
        <v>6.68</v>
      </c>
      <c r="CW58" s="266"/>
      <c r="CX58" s="266">
        <v>7.02</v>
      </c>
      <c r="CZ58" s="266"/>
      <c r="DA58" s="266">
        <v>6.77</v>
      </c>
      <c r="DC58" s="266"/>
      <c r="DD58" s="266">
        <v>7.08</v>
      </c>
      <c r="DF58" s="266">
        <v>65</v>
      </c>
      <c r="DG58" s="266">
        <v>6.65</v>
      </c>
      <c r="DI58" s="266"/>
      <c r="DJ58" s="266"/>
      <c r="DL58" s="266">
        <v>71</v>
      </c>
      <c r="DM58" s="266">
        <v>5.55</v>
      </c>
      <c r="DO58" s="266">
        <v>78</v>
      </c>
      <c r="DP58" s="266">
        <v>6.75</v>
      </c>
      <c r="DR58" s="266"/>
      <c r="DS58" s="266"/>
      <c r="DU58" s="266"/>
      <c r="DV58" s="266">
        <v>6.45</v>
      </c>
      <c r="DX58" s="266"/>
      <c r="DY58">
        <v>6.78</v>
      </c>
      <c r="EA58" s="266">
        <v>77</v>
      </c>
      <c r="EB58" s="266">
        <v>6.82</v>
      </c>
      <c r="ED58" s="266"/>
      <c r="EE58" s="266"/>
      <c r="EG58" s="266"/>
      <c r="EH58" s="266"/>
      <c r="EJ58" s="266"/>
      <c r="EK58" s="266"/>
      <c r="EM58" s="266">
        <v>77</v>
      </c>
      <c r="EN58" s="266">
        <v>6.59</v>
      </c>
      <c r="EP58" s="266">
        <v>73</v>
      </c>
      <c r="EQ58" s="266">
        <v>6.54</v>
      </c>
      <c r="ES58" s="266">
        <v>74</v>
      </c>
      <c r="ET58" s="266">
        <v>6.82</v>
      </c>
      <c r="EV58" s="266">
        <v>102</v>
      </c>
      <c r="EW58" s="266">
        <v>7.03</v>
      </c>
      <c r="EY58" s="266"/>
      <c r="EZ58" s="266"/>
      <c r="FB58" s="266"/>
      <c r="FC58" s="266"/>
      <c r="FE58" s="266"/>
      <c r="FF58" s="266"/>
      <c r="FH58" s="266"/>
      <c r="FI58" s="266"/>
      <c r="FK58" s="266"/>
      <c r="FL58" s="266"/>
      <c r="FN58" s="266"/>
      <c r="FO58" s="266"/>
      <c r="FQ58" s="266"/>
      <c r="FR58" s="266"/>
      <c r="FT58" s="266"/>
      <c r="FU58" s="266"/>
      <c r="FW58" s="266"/>
      <c r="FX58" s="266">
        <v>6.48</v>
      </c>
      <c r="FZ58" s="266">
        <v>85</v>
      </c>
      <c r="GA58" s="266">
        <v>5.95</v>
      </c>
      <c r="GC58" s="266">
        <v>70</v>
      </c>
      <c r="GD58" s="266">
        <v>6.48</v>
      </c>
      <c r="GF58" s="266"/>
      <c r="GG58" s="266"/>
      <c r="GI58" s="266"/>
      <c r="GJ58" s="266"/>
      <c r="GL58" s="266"/>
      <c r="GM58" s="266"/>
      <c r="GO58" s="266"/>
      <c r="GP58" s="266"/>
    </row>
    <row r="59" spans="2:198">
      <c r="B59" s="266">
        <v>85</v>
      </c>
      <c r="C59" s="266">
        <v>6.23</v>
      </c>
      <c r="E59" s="266"/>
      <c r="F59" s="266"/>
      <c r="H59" s="266"/>
      <c r="I59" s="266">
        <v>6.5</v>
      </c>
      <c r="K59" s="266"/>
      <c r="L59" s="266"/>
      <c r="N59" s="266"/>
      <c r="O59" s="266">
        <v>6.69</v>
      </c>
      <c r="Q59" s="266"/>
      <c r="R59" s="266"/>
      <c r="T59" s="266"/>
      <c r="U59" s="266">
        <v>6.69</v>
      </c>
      <c r="W59" s="266"/>
      <c r="X59" s="266"/>
      <c r="Z59" s="266"/>
      <c r="AA59" s="266"/>
      <c r="AC59" s="266"/>
      <c r="AD59" s="266"/>
      <c r="AF59" s="266"/>
      <c r="AG59" s="266"/>
      <c r="AI59" s="266"/>
      <c r="AJ59" s="266">
        <v>6.62</v>
      </c>
      <c r="AL59" s="267"/>
      <c r="AM59" s="268">
        <v>6.71</v>
      </c>
      <c r="AO59" s="266"/>
      <c r="AP59" s="266"/>
      <c r="AR59" s="266"/>
      <c r="AS59" s="266"/>
      <c r="AU59" s="266"/>
      <c r="AV59" s="266"/>
      <c r="AX59" s="266"/>
      <c r="AY59" s="266"/>
      <c r="BA59" s="266"/>
      <c r="BB59" s="266"/>
      <c r="BD59" s="266"/>
      <c r="BE59" s="266"/>
      <c r="BG59" s="266"/>
      <c r="BH59" s="266"/>
      <c r="BJ59" s="266"/>
      <c r="BK59" s="266"/>
      <c r="BM59" s="266">
        <v>79</v>
      </c>
      <c r="BN59" s="266">
        <v>6.8</v>
      </c>
      <c r="BP59" s="266">
        <v>61</v>
      </c>
      <c r="BQ59" s="266">
        <v>2.92</v>
      </c>
      <c r="BS59" s="266"/>
      <c r="BT59" s="266"/>
      <c r="BV59" s="266"/>
      <c r="BW59" s="266"/>
      <c r="BY59" s="266"/>
      <c r="BZ59" s="266"/>
      <c r="CB59" s="266">
        <v>62</v>
      </c>
      <c r="CC59" s="266">
        <v>2.87</v>
      </c>
      <c r="CE59" s="266"/>
      <c r="CF59" s="266"/>
      <c r="CH59" s="266"/>
      <c r="CI59" s="266"/>
      <c r="CK59" s="266"/>
      <c r="CL59" s="266"/>
      <c r="CN59" s="266"/>
      <c r="CO59" s="266"/>
      <c r="CQ59" s="266">
        <v>67</v>
      </c>
      <c r="CR59" s="266">
        <v>7.03</v>
      </c>
      <c r="CT59" s="266"/>
      <c r="CU59" s="266">
        <v>6.73</v>
      </c>
      <c r="CW59" s="266"/>
      <c r="CX59" s="266">
        <v>6.88</v>
      </c>
      <c r="CZ59" s="266"/>
      <c r="DA59" s="266">
        <v>6.66</v>
      </c>
      <c r="DC59" s="266"/>
      <c r="DD59" s="266">
        <v>7.06</v>
      </c>
      <c r="DF59" s="266">
        <v>66</v>
      </c>
      <c r="DG59" s="266">
        <v>6.97</v>
      </c>
      <c r="DI59" s="266"/>
      <c r="DJ59" s="266"/>
      <c r="DL59" s="266">
        <v>72</v>
      </c>
      <c r="DM59" s="266">
        <v>6.85</v>
      </c>
      <c r="DO59" s="266">
        <v>79</v>
      </c>
      <c r="DP59" s="266">
        <v>7.1</v>
      </c>
      <c r="DR59" s="266"/>
      <c r="DS59" s="266"/>
      <c r="DU59" s="266"/>
      <c r="DV59" s="266">
        <v>6.32</v>
      </c>
      <c r="DX59" s="266"/>
      <c r="DY59">
        <v>7.04</v>
      </c>
      <c r="EA59" s="266">
        <v>78</v>
      </c>
      <c r="EB59" s="266">
        <v>6.49</v>
      </c>
      <c r="ED59" s="266"/>
      <c r="EE59" s="266"/>
      <c r="EG59" s="266"/>
      <c r="EH59" s="266"/>
      <c r="EJ59" s="266"/>
      <c r="EK59" s="266"/>
      <c r="EM59" s="266">
        <v>78</v>
      </c>
      <c r="EN59" s="266">
        <v>6.89</v>
      </c>
      <c r="EP59" s="266">
        <v>74</v>
      </c>
      <c r="EQ59" s="266">
        <v>6.75</v>
      </c>
      <c r="ES59" s="266">
        <v>75</v>
      </c>
      <c r="ET59" s="266">
        <v>6.84</v>
      </c>
      <c r="EV59" s="266">
        <v>103</v>
      </c>
      <c r="EW59" s="266">
        <v>6.74</v>
      </c>
      <c r="EY59" s="266"/>
      <c r="EZ59" s="266"/>
      <c r="FB59" s="266"/>
      <c r="FC59" s="266"/>
      <c r="FE59" s="266"/>
      <c r="FF59" s="266"/>
      <c r="FH59" s="266"/>
      <c r="FI59" s="266"/>
      <c r="FK59" s="266"/>
      <c r="FL59" s="266"/>
      <c r="FN59" s="266"/>
      <c r="FO59" s="266"/>
      <c r="FQ59" s="266"/>
      <c r="FR59" s="266"/>
      <c r="FT59" s="266"/>
      <c r="FU59" s="266"/>
      <c r="FW59" s="266"/>
      <c r="FX59" s="266">
        <v>6.78</v>
      </c>
      <c r="FZ59" s="266">
        <v>86</v>
      </c>
      <c r="GA59" s="266">
        <v>5.91</v>
      </c>
      <c r="GC59" s="266">
        <v>71</v>
      </c>
      <c r="GD59" s="266">
        <v>6.78</v>
      </c>
      <c r="GF59" s="266"/>
      <c r="GG59" s="266"/>
      <c r="GI59" s="266"/>
      <c r="GJ59" s="266"/>
      <c r="GL59" s="266"/>
      <c r="GM59" s="266"/>
      <c r="GO59" s="266"/>
      <c r="GP59" s="266"/>
    </row>
    <row r="60" spans="2:198">
      <c r="B60" s="266">
        <v>88</v>
      </c>
      <c r="C60" s="266">
        <v>7.17</v>
      </c>
      <c r="E60" s="266"/>
      <c r="F60" s="266"/>
      <c r="H60" s="266"/>
      <c r="I60" s="266">
        <v>6.8</v>
      </c>
      <c r="K60" s="266"/>
      <c r="L60" s="266"/>
      <c r="N60" s="266"/>
      <c r="O60" s="266">
        <v>7.1</v>
      </c>
      <c r="Q60" s="266"/>
      <c r="R60" s="266"/>
      <c r="T60" s="266"/>
      <c r="U60" s="266">
        <v>6.51</v>
      </c>
      <c r="W60" s="266"/>
      <c r="X60" s="266"/>
      <c r="Z60" s="266"/>
      <c r="AA60" s="266"/>
      <c r="AC60" s="266"/>
      <c r="AD60" s="266"/>
      <c r="AF60" s="266"/>
      <c r="AG60" s="266"/>
      <c r="AI60" s="266"/>
      <c r="AJ60" s="266">
        <v>6.27</v>
      </c>
      <c r="AL60" s="267"/>
      <c r="AM60" s="268">
        <v>6.47</v>
      </c>
      <c r="AO60" s="266"/>
      <c r="AP60" s="266"/>
      <c r="AR60" s="266"/>
      <c r="AS60" s="266"/>
      <c r="AU60" s="266"/>
      <c r="AV60" s="266"/>
      <c r="AX60" s="266"/>
      <c r="AY60" s="266"/>
      <c r="BA60" s="266"/>
      <c r="BB60" s="266"/>
      <c r="BD60" s="266"/>
      <c r="BE60" s="266"/>
      <c r="BG60" s="266"/>
      <c r="BH60" s="266"/>
      <c r="BJ60" s="266"/>
      <c r="BK60" s="266"/>
      <c r="BM60" s="266">
        <v>80</v>
      </c>
      <c r="BN60" s="266">
        <v>6.38</v>
      </c>
      <c r="BP60" s="266">
        <v>62</v>
      </c>
      <c r="BQ60" s="266">
        <v>2.94</v>
      </c>
      <c r="BS60" s="266"/>
      <c r="BT60" s="266"/>
      <c r="BV60" s="266"/>
      <c r="BW60" s="266"/>
      <c r="BY60" s="266"/>
      <c r="BZ60" s="266"/>
      <c r="CB60" s="266">
        <v>63</v>
      </c>
      <c r="CC60" s="266">
        <v>2.85</v>
      </c>
      <c r="CE60" s="266"/>
      <c r="CF60" s="266"/>
      <c r="CH60" s="266"/>
      <c r="CI60" s="266"/>
      <c r="CK60" s="266"/>
      <c r="CL60" s="266"/>
      <c r="CN60" s="266"/>
      <c r="CO60" s="266"/>
      <c r="CQ60" s="266">
        <v>68</v>
      </c>
      <c r="CR60" s="266">
        <v>7.37</v>
      </c>
      <c r="CT60" s="266"/>
      <c r="CU60" s="266">
        <v>6.7</v>
      </c>
      <c r="CW60" s="266"/>
      <c r="CX60" s="266">
        <v>7.05</v>
      </c>
      <c r="CZ60" s="266"/>
      <c r="DA60" s="266">
        <v>7.03</v>
      </c>
      <c r="DC60" s="266"/>
      <c r="DD60" s="266">
        <v>6.82</v>
      </c>
      <c r="DF60" s="266">
        <v>67</v>
      </c>
      <c r="DG60" s="266">
        <v>6.61</v>
      </c>
      <c r="DI60" s="266"/>
      <c r="DJ60" s="266"/>
      <c r="DL60" s="266"/>
      <c r="DM60" s="266"/>
      <c r="DO60" s="266">
        <v>80</v>
      </c>
      <c r="DP60" s="266">
        <v>7.1</v>
      </c>
      <c r="DR60" s="266"/>
      <c r="DS60" s="266"/>
      <c r="DU60" s="266"/>
      <c r="DV60" s="266">
        <v>6.3</v>
      </c>
      <c r="DX60" s="266"/>
      <c r="DY60">
        <v>7.11</v>
      </c>
      <c r="EA60" s="266">
        <v>79</v>
      </c>
      <c r="EB60" s="266">
        <v>7.14</v>
      </c>
      <c r="ED60" s="266"/>
      <c r="EE60" s="266"/>
      <c r="EG60" s="266"/>
      <c r="EH60" s="266"/>
      <c r="EJ60" s="266"/>
      <c r="EK60" s="266"/>
      <c r="EM60" s="266">
        <v>81</v>
      </c>
      <c r="EN60" s="266">
        <v>6.5</v>
      </c>
      <c r="EP60" s="266">
        <v>75</v>
      </c>
      <c r="EQ60" s="266">
        <v>6.3</v>
      </c>
      <c r="ES60" s="266">
        <v>76</v>
      </c>
      <c r="ET60" s="266">
        <v>6.82</v>
      </c>
      <c r="EV60" s="266">
        <v>104</v>
      </c>
      <c r="EW60" s="266">
        <v>6.98</v>
      </c>
      <c r="EY60" s="266"/>
      <c r="EZ60" s="266"/>
      <c r="FB60" s="266"/>
      <c r="FC60" s="266"/>
      <c r="FE60" s="266"/>
      <c r="FF60" s="266"/>
      <c r="FH60" s="266"/>
      <c r="FI60" s="266"/>
      <c r="FK60" s="266"/>
      <c r="FL60" s="266"/>
      <c r="FN60" s="266"/>
      <c r="FO60" s="266"/>
      <c r="FQ60" s="266"/>
      <c r="FR60" s="266"/>
      <c r="FT60" s="266"/>
      <c r="FU60" s="266"/>
      <c r="FW60" s="266"/>
      <c r="FX60" s="266">
        <v>6.46</v>
      </c>
      <c r="FZ60" s="266">
        <v>87</v>
      </c>
      <c r="GA60" s="266">
        <v>5.92</v>
      </c>
      <c r="GC60" s="266">
        <v>72</v>
      </c>
      <c r="GD60" s="266">
        <v>6.46</v>
      </c>
      <c r="GF60" s="266"/>
      <c r="GG60" s="266"/>
      <c r="GI60" s="266"/>
      <c r="GJ60" s="266"/>
      <c r="GL60" s="266"/>
      <c r="GM60" s="266"/>
      <c r="GO60" s="266"/>
      <c r="GP60" s="266"/>
    </row>
    <row r="61" spans="2:198">
      <c r="B61" s="266">
        <v>89</v>
      </c>
      <c r="C61" s="266">
        <v>7.17</v>
      </c>
      <c r="E61" s="266"/>
      <c r="F61" s="266"/>
      <c r="H61" s="266"/>
      <c r="I61" s="266">
        <v>6.49</v>
      </c>
      <c r="K61" s="266"/>
      <c r="L61" s="266"/>
      <c r="N61" s="266"/>
      <c r="O61" s="266">
        <v>6.25</v>
      </c>
      <c r="Q61" s="266"/>
      <c r="R61" s="266"/>
      <c r="T61" s="266"/>
      <c r="U61" s="266">
        <v>5.23</v>
      </c>
      <c r="W61" s="266"/>
      <c r="X61" s="266"/>
      <c r="Z61" s="266"/>
      <c r="AA61" s="266"/>
      <c r="AC61" s="266"/>
      <c r="AD61" s="266"/>
      <c r="AF61" s="266"/>
      <c r="AG61" s="266"/>
      <c r="AI61" s="266"/>
      <c r="AJ61" s="266">
        <v>6.29</v>
      </c>
      <c r="AL61" s="267"/>
      <c r="AM61" s="268">
        <v>6.68</v>
      </c>
      <c r="AO61" s="266"/>
      <c r="AP61" s="266"/>
      <c r="AR61" s="266"/>
      <c r="AS61" s="266"/>
      <c r="AU61" s="266"/>
      <c r="AV61" s="266"/>
      <c r="AX61" s="266"/>
      <c r="AY61" s="266"/>
      <c r="BA61" s="266"/>
      <c r="BB61" s="266"/>
      <c r="BD61" s="266"/>
      <c r="BE61" s="266"/>
      <c r="BG61" s="266"/>
      <c r="BH61" s="266"/>
      <c r="BJ61" s="266"/>
      <c r="BK61" s="266"/>
      <c r="BM61" s="266">
        <v>81</v>
      </c>
      <c r="BN61" s="266">
        <v>6.03</v>
      </c>
      <c r="BP61" s="266">
        <v>63</v>
      </c>
      <c r="BQ61" s="266">
        <v>2.92</v>
      </c>
      <c r="BS61" s="266"/>
      <c r="BT61" s="266"/>
      <c r="BV61" s="266"/>
      <c r="BW61" s="266"/>
      <c r="BY61" s="266"/>
      <c r="BZ61" s="266"/>
      <c r="CB61" s="266">
        <v>64</v>
      </c>
      <c r="CC61" s="266">
        <v>2.84</v>
      </c>
      <c r="CE61" s="266"/>
      <c r="CF61" s="266"/>
      <c r="CH61" s="266"/>
      <c r="CI61" s="266"/>
      <c r="CK61" s="266"/>
      <c r="CL61" s="266"/>
      <c r="CN61" s="266"/>
      <c r="CO61" s="266"/>
      <c r="CQ61" s="266">
        <v>70</v>
      </c>
      <c r="CR61" s="266">
        <v>6.76</v>
      </c>
      <c r="CT61" s="266"/>
      <c r="CU61" s="266">
        <v>6.67</v>
      </c>
      <c r="CW61" s="266"/>
      <c r="CX61" s="266">
        <v>7.07</v>
      </c>
      <c r="CZ61" s="266"/>
      <c r="DA61" s="266">
        <v>6.8</v>
      </c>
      <c r="DC61" s="266"/>
      <c r="DD61" s="266">
        <v>6.72</v>
      </c>
      <c r="DF61" s="266">
        <v>68</v>
      </c>
      <c r="DG61" s="266">
        <v>6.38</v>
      </c>
      <c r="DI61" s="266"/>
      <c r="DJ61" s="266"/>
      <c r="DL61" s="266"/>
      <c r="DM61" s="266"/>
      <c r="DO61" s="266">
        <v>81</v>
      </c>
      <c r="DP61" s="266">
        <v>7.1</v>
      </c>
      <c r="DR61" s="266"/>
      <c r="DS61" s="266"/>
      <c r="DU61" s="266"/>
      <c r="DV61" s="266">
        <v>6.69</v>
      </c>
      <c r="DX61" s="266"/>
      <c r="DY61">
        <v>6.77</v>
      </c>
      <c r="EA61" s="266">
        <v>80</v>
      </c>
      <c r="EB61" s="266">
        <v>6.23</v>
      </c>
      <c r="ED61" s="266"/>
      <c r="EE61" s="266"/>
      <c r="EG61" s="266"/>
      <c r="EH61" s="266"/>
      <c r="EJ61" s="266"/>
      <c r="EK61" s="266"/>
      <c r="EM61" s="266">
        <v>82</v>
      </c>
      <c r="EN61" s="266">
        <v>6.88</v>
      </c>
      <c r="EP61" s="266">
        <v>76</v>
      </c>
      <c r="EQ61" s="266">
        <v>7.21</v>
      </c>
      <c r="ES61" s="266">
        <v>77</v>
      </c>
      <c r="ET61" s="266">
        <v>7.24</v>
      </c>
      <c r="EV61" s="266">
        <v>106</v>
      </c>
      <c r="EW61" s="266">
        <v>6.72</v>
      </c>
      <c r="EY61" s="266"/>
      <c r="EZ61" s="266"/>
      <c r="FB61" s="266"/>
      <c r="FC61" s="266"/>
      <c r="FE61" s="266"/>
      <c r="FF61" s="266"/>
      <c r="FH61" s="266"/>
      <c r="FI61" s="266"/>
      <c r="FK61" s="266"/>
      <c r="FL61" s="266"/>
      <c r="FN61" s="266"/>
      <c r="FO61" s="266"/>
      <c r="FQ61" s="266"/>
      <c r="FR61" s="266"/>
      <c r="FT61" s="266"/>
      <c r="FU61" s="266"/>
      <c r="FW61" s="266"/>
      <c r="FX61" s="266">
        <v>6.46</v>
      </c>
      <c r="FZ61" s="266">
        <v>88</v>
      </c>
      <c r="GA61" s="266">
        <v>5.96</v>
      </c>
      <c r="GC61" s="266">
        <v>73</v>
      </c>
      <c r="GD61" s="266">
        <v>6.46</v>
      </c>
      <c r="GF61" s="266"/>
      <c r="GG61" s="266"/>
      <c r="GI61" s="266"/>
      <c r="GJ61" s="266"/>
      <c r="GL61" s="266"/>
      <c r="GM61" s="266"/>
      <c r="GO61" s="266"/>
      <c r="GP61" s="266"/>
    </row>
    <row r="62" spans="2:198">
      <c r="B62" s="266">
        <v>91</v>
      </c>
      <c r="C62" s="266">
        <v>7.07</v>
      </c>
      <c r="E62" s="266"/>
      <c r="F62" s="266"/>
      <c r="H62" s="266"/>
      <c r="I62" s="266">
        <v>6.81</v>
      </c>
      <c r="K62" s="266"/>
      <c r="L62" s="266"/>
      <c r="N62" s="266"/>
      <c r="O62" s="266">
        <v>6.71</v>
      </c>
      <c r="Q62" s="266"/>
      <c r="R62" s="266"/>
      <c r="T62" s="266"/>
      <c r="U62" s="266">
        <v>4.95</v>
      </c>
      <c r="W62" s="266"/>
      <c r="X62" s="266"/>
      <c r="Z62" s="266"/>
      <c r="AA62" s="266"/>
      <c r="AC62" s="266"/>
      <c r="AD62" s="266"/>
      <c r="AF62" s="266"/>
      <c r="AG62" s="266"/>
      <c r="AI62" s="266"/>
      <c r="AJ62" s="266">
        <v>6.6</v>
      </c>
      <c r="AL62" s="267"/>
      <c r="AM62" s="268">
        <v>7.03</v>
      </c>
      <c r="AO62" s="266"/>
      <c r="AP62" s="266"/>
      <c r="AR62" s="266"/>
      <c r="AS62" s="266"/>
      <c r="AU62" s="266"/>
      <c r="AV62" s="266"/>
      <c r="AX62" s="266"/>
      <c r="AY62" s="266"/>
      <c r="BA62" s="266"/>
      <c r="BB62" s="266"/>
      <c r="BD62" s="266"/>
      <c r="BE62" s="266"/>
      <c r="BG62" s="266"/>
      <c r="BH62" s="266"/>
      <c r="BJ62" s="266"/>
      <c r="BK62" s="266"/>
      <c r="BM62" s="266">
        <v>82</v>
      </c>
      <c r="BN62" s="266">
        <v>3.46</v>
      </c>
      <c r="BP62" s="266">
        <v>64</v>
      </c>
      <c r="BQ62" s="266">
        <v>2.93</v>
      </c>
      <c r="BS62" s="266"/>
      <c r="BT62" s="266"/>
      <c r="BV62" s="266"/>
      <c r="BW62" s="266"/>
      <c r="BY62" s="266"/>
      <c r="BZ62" s="266"/>
      <c r="CB62" s="266">
        <v>65</v>
      </c>
      <c r="CC62" s="266">
        <v>2.86</v>
      </c>
      <c r="CE62" s="266"/>
      <c r="CF62" s="266"/>
      <c r="CH62" s="266"/>
      <c r="CI62" s="266"/>
      <c r="CK62" s="266"/>
      <c r="CL62" s="266"/>
      <c r="CN62" s="266"/>
      <c r="CO62" s="266"/>
      <c r="CQ62" s="266">
        <v>71</v>
      </c>
      <c r="CR62" s="266">
        <v>6.76</v>
      </c>
      <c r="CT62" s="266"/>
      <c r="CU62" s="266">
        <v>6.66</v>
      </c>
      <c r="CW62" s="266"/>
      <c r="CX62" s="266">
        <v>6.97</v>
      </c>
      <c r="CZ62" s="266"/>
      <c r="DA62" s="266">
        <v>7.14</v>
      </c>
      <c r="DC62" s="266"/>
      <c r="DD62" s="266">
        <v>7.16</v>
      </c>
      <c r="DF62" s="266">
        <v>69</v>
      </c>
      <c r="DG62" s="266">
        <v>7</v>
      </c>
      <c r="DI62" s="266"/>
      <c r="DJ62" s="266"/>
      <c r="DL62" s="266"/>
      <c r="DM62" s="266"/>
      <c r="DO62" s="266">
        <v>82</v>
      </c>
      <c r="DP62" s="266">
        <v>7.1</v>
      </c>
      <c r="DR62" s="266"/>
      <c r="DS62" s="266"/>
      <c r="DU62" s="266"/>
      <c r="DV62" s="266">
        <v>4.49</v>
      </c>
      <c r="DX62" s="266"/>
      <c r="DY62">
        <v>6.8</v>
      </c>
      <c r="EA62" s="266">
        <v>82</v>
      </c>
      <c r="EB62" s="266">
        <v>6.81</v>
      </c>
      <c r="ED62" s="266"/>
      <c r="EE62" s="266"/>
      <c r="EG62" s="266"/>
      <c r="EH62" s="266"/>
      <c r="EJ62" s="266"/>
      <c r="EK62" s="266"/>
      <c r="EM62" s="266">
        <v>83</v>
      </c>
      <c r="EN62" s="266">
        <v>6.57</v>
      </c>
      <c r="EP62" s="266">
        <v>77</v>
      </c>
      <c r="EQ62" s="266">
        <v>7.07</v>
      </c>
      <c r="ES62" s="266">
        <v>78</v>
      </c>
      <c r="ET62" s="266">
        <v>6.55</v>
      </c>
      <c r="EV62" s="266">
        <v>107</v>
      </c>
      <c r="EW62" s="266">
        <v>6.73</v>
      </c>
      <c r="EY62" s="266"/>
      <c r="EZ62" s="266"/>
      <c r="FB62" s="266"/>
      <c r="FC62" s="266"/>
      <c r="FE62" s="266"/>
      <c r="FF62" s="266"/>
      <c r="FH62" s="266"/>
      <c r="FI62" s="266"/>
      <c r="FK62" s="266"/>
      <c r="FL62" s="266"/>
      <c r="FN62" s="266"/>
      <c r="FO62" s="266"/>
      <c r="FQ62" s="266"/>
      <c r="FR62" s="266"/>
      <c r="FT62" s="266"/>
      <c r="FU62" s="266"/>
      <c r="FW62" s="266"/>
      <c r="FX62" s="266">
        <v>6.83</v>
      </c>
      <c r="FZ62" s="266">
        <v>89</v>
      </c>
      <c r="GA62" s="266">
        <v>6.18</v>
      </c>
      <c r="GC62" s="266">
        <v>74</v>
      </c>
      <c r="GD62" s="266">
        <v>6.83</v>
      </c>
      <c r="GF62" s="266"/>
      <c r="GG62" s="266"/>
      <c r="GI62" s="266"/>
      <c r="GJ62" s="266"/>
      <c r="GL62" s="266"/>
      <c r="GM62" s="266"/>
      <c r="GO62" s="266"/>
      <c r="GP62" s="266"/>
    </row>
    <row r="63" spans="2:198">
      <c r="B63" s="266">
        <v>92</v>
      </c>
      <c r="C63" s="266">
        <v>6.82</v>
      </c>
      <c r="E63" s="266"/>
      <c r="F63" s="266"/>
      <c r="H63" s="266"/>
      <c r="I63" s="266">
        <v>7.01</v>
      </c>
      <c r="K63" s="266"/>
      <c r="L63" s="266"/>
      <c r="N63" s="266"/>
      <c r="O63" s="266">
        <v>6.41</v>
      </c>
      <c r="Q63" s="266"/>
      <c r="R63" s="266"/>
      <c r="T63" s="266"/>
      <c r="U63" s="266"/>
      <c r="W63" s="266"/>
      <c r="X63" s="266"/>
      <c r="Z63" s="266"/>
      <c r="AA63" s="266"/>
      <c r="AC63" s="266"/>
      <c r="AD63" s="266"/>
      <c r="AF63" s="266"/>
      <c r="AG63" s="266"/>
      <c r="AI63" s="266"/>
      <c r="AJ63" s="266">
        <v>6.33</v>
      </c>
      <c r="AL63" s="267"/>
      <c r="AM63" s="268">
        <v>7.03</v>
      </c>
      <c r="AO63" s="266"/>
      <c r="AP63" s="266"/>
      <c r="AR63" s="266"/>
      <c r="AS63" s="266"/>
      <c r="AU63" s="266"/>
      <c r="AV63" s="266"/>
      <c r="AX63" s="266"/>
      <c r="AY63" s="266"/>
      <c r="BA63" s="266"/>
      <c r="BB63" s="266"/>
      <c r="BD63" s="266"/>
      <c r="BE63" s="266"/>
      <c r="BG63" s="266"/>
      <c r="BH63" s="266"/>
      <c r="BJ63" s="266"/>
      <c r="BK63" s="266"/>
      <c r="BM63" s="266"/>
      <c r="BN63" s="266"/>
      <c r="BP63" s="266">
        <v>65</v>
      </c>
      <c r="BQ63" s="266">
        <v>2.92</v>
      </c>
      <c r="BS63" s="266"/>
      <c r="BT63" s="266"/>
      <c r="BV63" s="266"/>
      <c r="BW63" s="266"/>
      <c r="BY63" s="266"/>
      <c r="BZ63" s="266"/>
      <c r="CB63" s="266">
        <v>66</v>
      </c>
      <c r="CC63" s="266">
        <v>2.84</v>
      </c>
      <c r="CE63" s="266"/>
      <c r="CF63" s="266"/>
      <c r="CH63" s="266"/>
      <c r="CI63" s="266"/>
      <c r="CK63" s="266"/>
      <c r="CL63" s="266"/>
      <c r="CN63" s="266"/>
      <c r="CO63" s="266"/>
      <c r="CQ63" s="266">
        <v>73</v>
      </c>
      <c r="CR63" s="266">
        <v>7.37</v>
      </c>
      <c r="CT63" s="266"/>
      <c r="CU63" s="266">
        <v>6.44</v>
      </c>
      <c r="CW63" s="266"/>
      <c r="CX63" s="266">
        <v>6.99</v>
      </c>
      <c r="CZ63" s="266"/>
      <c r="DA63" s="266">
        <v>6.76</v>
      </c>
      <c r="DC63" s="266"/>
      <c r="DD63" s="266">
        <v>7.03</v>
      </c>
      <c r="DF63" s="266">
        <v>70</v>
      </c>
      <c r="DG63" s="266">
        <v>7</v>
      </c>
      <c r="DI63" s="266"/>
      <c r="DJ63" s="266"/>
      <c r="DL63" s="266"/>
      <c r="DM63" s="266"/>
      <c r="DO63" s="266">
        <v>83</v>
      </c>
      <c r="DP63" s="266">
        <v>7.1</v>
      </c>
      <c r="DR63" s="266"/>
      <c r="DS63" s="266"/>
      <c r="DU63" s="266"/>
      <c r="DV63" s="266">
        <v>4.6900000000000004</v>
      </c>
      <c r="DX63" s="266"/>
      <c r="DY63">
        <v>6.69</v>
      </c>
      <c r="EA63" s="266">
        <v>83</v>
      </c>
      <c r="EB63" s="266">
        <v>7.14</v>
      </c>
      <c r="ED63" s="266"/>
      <c r="EE63" s="266"/>
      <c r="EG63" s="266"/>
      <c r="EH63" s="266"/>
      <c r="EJ63" s="266"/>
      <c r="EK63" s="266"/>
      <c r="EM63" s="266">
        <v>85</v>
      </c>
      <c r="EN63" s="266">
        <v>6.86</v>
      </c>
      <c r="EP63" s="266">
        <v>78</v>
      </c>
      <c r="EQ63" s="266">
        <v>6.74</v>
      </c>
      <c r="ES63" s="266">
        <v>79</v>
      </c>
      <c r="ET63" s="266">
        <v>6.86</v>
      </c>
      <c r="EV63" s="266">
        <v>108</v>
      </c>
      <c r="EW63" s="266">
        <v>6.73</v>
      </c>
      <c r="EY63" s="266"/>
      <c r="EZ63" s="266"/>
      <c r="FB63" s="266"/>
      <c r="FC63" s="266"/>
      <c r="FE63" s="266"/>
      <c r="FF63" s="266"/>
      <c r="FH63" s="266"/>
      <c r="FI63" s="266"/>
      <c r="FK63" s="266"/>
      <c r="FL63" s="266"/>
      <c r="FN63" s="266"/>
      <c r="FO63" s="266"/>
      <c r="FQ63" s="266"/>
      <c r="FR63" s="266"/>
      <c r="FT63" s="266"/>
      <c r="FU63" s="266"/>
      <c r="FW63" s="266"/>
      <c r="FX63" s="266">
        <v>6.78</v>
      </c>
      <c r="FZ63" s="266">
        <v>91</v>
      </c>
      <c r="GA63" s="266">
        <v>6.82</v>
      </c>
      <c r="GC63" s="266">
        <v>75</v>
      </c>
      <c r="GD63" s="266">
        <v>6.78</v>
      </c>
      <c r="GF63" s="266"/>
      <c r="GG63" s="266"/>
      <c r="GI63" s="266"/>
      <c r="GJ63" s="266"/>
      <c r="GL63" s="266"/>
      <c r="GM63" s="266"/>
      <c r="GO63" s="266"/>
      <c r="GP63" s="266"/>
    </row>
    <row r="64" spans="2:198">
      <c r="B64" s="266">
        <v>94</v>
      </c>
      <c r="C64" s="266">
        <v>6.74</v>
      </c>
      <c r="E64" s="266"/>
      <c r="F64" s="266"/>
      <c r="H64" s="266"/>
      <c r="I64" s="266">
        <v>7.1</v>
      </c>
      <c r="K64" s="266"/>
      <c r="L64" s="266"/>
      <c r="N64" s="266"/>
      <c r="O64" s="266">
        <v>7.05</v>
      </c>
      <c r="Q64" s="266"/>
      <c r="R64" s="266"/>
      <c r="T64" s="266"/>
      <c r="U64" s="266"/>
      <c r="W64" s="266"/>
      <c r="X64" s="266"/>
      <c r="Z64" s="266"/>
      <c r="AA64" s="266"/>
      <c r="AC64" s="266"/>
      <c r="AD64" s="266"/>
      <c r="AF64" s="266"/>
      <c r="AG64" s="266"/>
      <c r="AI64" s="266"/>
      <c r="AJ64" s="266">
        <v>6.65</v>
      </c>
      <c r="AL64" s="267"/>
      <c r="AM64" s="268">
        <v>6.7</v>
      </c>
      <c r="AO64" s="266"/>
      <c r="AP64" s="266"/>
      <c r="AR64" s="266"/>
      <c r="AS64" s="266"/>
      <c r="AU64" s="266"/>
      <c r="AV64" s="266"/>
      <c r="AX64" s="266"/>
      <c r="AY64" s="266"/>
      <c r="BA64" s="266"/>
      <c r="BB64" s="266"/>
      <c r="BD64" s="266"/>
      <c r="BE64" s="266"/>
      <c r="BG64" s="266"/>
      <c r="BH64" s="266"/>
      <c r="BJ64" s="266"/>
      <c r="BK64" s="266"/>
      <c r="BM64" s="266"/>
      <c r="BN64" s="266"/>
      <c r="BP64" s="266">
        <v>66</v>
      </c>
      <c r="BQ64" s="266">
        <v>2.93</v>
      </c>
      <c r="BS64" s="266"/>
      <c r="BT64" s="266"/>
      <c r="BV64" s="266"/>
      <c r="BW64" s="266"/>
      <c r="BY64" s="266"/>
      <c r="BZ64" s="266"/>
      <c r="CB64" s="266">
        <v>67</v>
      </c>
      <c r="CC64" s="266">
        <v>2.84</v>
      </c>
      <c r="CE64" s="266"/>
      <c r="CF64" s="266"/>
      <c r="CH64" s="266"/>
      <c r="CI64" s="266"/>
      <c r="CK64" s="266"/>
      <c r="CL64" s="266"/>
      <c r="CN64" s="266"/>
      <c r="CO64" s="266"/>
      <c r="CQ64" s="266">
        <v>75</v>
      </c>
      <c r="CR64" s="266">
        <v>7</v>
      </c>
      <c r="CT64" s="266"/>
      <c r="CU64" s="266">
        <v>6.42</v>
      </c>
      <c r="CW64" s="266"/>
      <c r="CX64" s="266">
        <v>6.66</v>
      </c>
      <c r="CZ64" s="266"/>
      <c r="DA64" s="266">
        <v>6.67</v>
      </c>
      <c r="DC64" s="266"/>
      <c r="DD64" s="266">
        <v>6.42</v>
      </c>
      <c r="DF64" s="266">
        <v>71</v>
      </c>
      <c r="DG64" s="266">
        <v>6.68</v>
      </c>
      <c r="DI64" s="266"/>
      <c r="DJ64" s="266"/>
      <c r="DL64" s="266"/>
      <c r="DM64" s="266"/>
      <c r="DO64" s="266">
        <v>84</v>
      </c>
      <c r="DP64" s="266">
        <v>7.2</v>
      </c>
      <c r="DR64" s="266"/>
      <c r="DS64" s="266"/>
      <c r="DU64" s="266"/>
      <c r="DV64" s="266"/>
      <c r="DX64" s="266"/>
      <c r="DY64">
        <v>7.09</v>
      </c>
      <c r="EA64" s="266">
        <v>84</v>
      </c>
      <c r="EB64" s="266">
        <v>6.79</v>
      </c>
      <c r="ED64" s="266"/>
      <c r="EE64" s="266"/>
      <c r="EG64" s="266"/>
      <c r="EH64" s="266"/>
      <c r="EJ64" s="266"/>
      <c r="EK64" s="266"/>
      <c r="EM64" s="266">
        <v>87</v>
      </c>
      <c r="EN64" s="266">
        <v>6.6</v>
      </c>
      <c r="EP64" s="266">
        <v>79</v>
      </c>
      <c r="EQ64" s="266">
        <v>6.71</v>
      </c>
      <c r="ES64" s="266">
        <v>80</v>
      </c>
      <c r="ET64" s="266">
        <v>5.32</v>
      </c>
      <c r="EV64" s="266">
        <v>110</v>
      </c>
      <c r="EW64" s="266">
        <v>7.03</v>
      </c>
      <c r="EY64" s="266"/>
      <c r="EZ64" s="266"/>
      <c r="FB64" s="266"/>
      <c r="FC64" s="266"/>
      <c r="FE64" s="266"/>
      <c r="FF64" s="266"/>
      <c r="FH64" s="266"/>
      <c r="FI64" s="266"/>
      <c r="FK64" s="266"/>
      <c r="FL64" s="266"/>
      <c r="FN64" s="266"/>
      <c r="FO64" s="266"/>
      <c r="FQ64" s="266"/>
      <c r="FR64" s="266"/>
      <c r="FT64" s="266"/>
      <c r="FU64" s="266"/>
      <c r="FW64" s="266"/>
      <c r="FX64" s="266">
        <v>6.51</v>
      </c>
      <c r="FZ64" s="266">
        <v>93</v>
      </c>
      <c r="GA64" s="266">
        <v>3.26</v>
      </c>
      <c r="GC64" s="266">
        <v>76</v>
      </c>
      <c r="GD64" s="266">
        <v>6.51</v>
      </c>
      <c r="GF64" s="266"/>
      <c r="GG64" s="266"/>
      <c r="GI64" s="266"/>
      <c r="GJ64" s="266"/>
      <c r="GL64" s="266"/>
      <c r="GM64" s="266"/>
      <c r="GO64" s="266"/>
      <c r="GP64" s="266"/>
    </row>
    <row r="65" spans="2:198">
      <c r="B65" s="266">
        <v>95</v>
      </c>
      <c r="C65" s="266">
        <v>6.91</v>
      </c>
      <c r="E65" s="266"/>
      <c r="F65" s="266"/>
      <c r="H65" s="266"/>
      <c r="I65" s="266">
        <v>7.02</v>
      </c>
      <c r="K65" s="266"/>
      <c r="L65" s="266"/>
      <c r="N65" s="266"/>
      <c r="O65" s="266">
        <v>6.31</v>
      </c>
      <c r="Q65" s="266"/>
      <c r="R65" s="266"/>
      <c r="T65" s="266"/>
      <c r="U65" s="266"/>
      <c r="W65" s="266"/>
      <c r="X65" s="266"/>
      <c r="Z65" s="266"/>
      <c r="AA65" s="266"/>
      <c r="AC65" s="266"/>
      <c r="AD65" s="266"/>
      <c r="AF65" s="266"/>
      <c r="AG65" s="266"/>
      <c r="AI65" s="266"/>
      <c r="AJ65" s="266">
        <v>5.98</v>
      </c>
      <c r="AL65" s="267"/>
      <c r="AM65" s="268">
        <v>6.99</v>
      </c>
      <c r="AO65" s="266"/>
      <c r="AP65" s="266"/>
      <c r="AR65" s="266"/>
      <c r="AS65" s="266"/>
      <c r="AU65" s="266"/>
      <c r="AV65" s="266"/>
      <c r="AX65" s="266"/>
      <c r="AY65" s="266"/>
      <c r="BA65" s="266"/>
      <c r="BB65" s="266"/>
      <c r="BD65" s="266"/>
      <c r="BE65" s="266"/>
      <c r="BG65" s="266"/>
      <c r="BH65" s="266"/>
      <c r="BJ65" s="266"/>
      <c r="BK65" s="266"/>
      <c r="BM65" s="266"/>
      <c r="BN65" s="266"/>
      <c r="BP65" s="266">
        <v>67</v>
      </c>
      <c r="BQ65" s="266">
        <v>2.92</v>
      </c>
      <c r="BS65" s="266"/>
      <c r="BT65" s="266"/>
      <c r="BV65" s="266"/>
      <c r="BW65" s="266"/>
      <c r="BY65" s="266"/>
      <c r="BZ65" s="266"/>
      <c r="CB65" s="266">
        <v>68</v>
      </c>
      <c r="CC65" s="266">
        <v>2.85</v>
      </c>
      <c r="CE65" s="266"/>
      <c r="CF65" s="266"/>
      <c r="CH65" s="266"/>
      <c r="CI65" s="266"/>
      <c r="CK65" s="266"/>
      <c r="CL65" s="266"/>
      <c r="CN65" s="266"/>
      <c r="CO65" s="266"/>
      <c r="CQ65" s="266">
        <v>76</v>
      </c>
      <c r="CR65" s="266">
        <v>6.39</v>
      </c>
      <c r="CT65" s="266"/>
      <c r="CU65" s="266">
        <v>6.46</v>
      </c>
      <c r="CW65" s="266"/>
      <c r="CX65" s="266">
        <v>6.76</v>
      </c>
      <c r="CZ65" s="266"/>
      <c r="DA65" s="266">
        <v>7.06</v>
      </c>
      <c r="DC65" s="266"/>
      <c r="DD65" s="266">
        <v>7.05</v>
      </c>
      <c r="DF65" s="266">
        <v>72</v>
      </c>
      <c r="DG65" s="266">
        <v>6.36</v>
      </c>
      <c r="DI65" s="266"/>
      <c r="DJ65" s="266"/>
      <c r="DL65" s="266"/>
      <c r="DM65" s="266"/>
      <c r="DO65" s="266">
        <v>85</v>
      </c>
      <c r="DP65" s="266">
        <v>7.15</v>
      </c>
      <c r="DR65" s="266"/>
      <c r="DS65" s="266"/>
      <c r="DU65" s="266"/>
      <c r="DV65" s="266"/>
      <c r="DX65" s="266"/>
      <c r="DY65">
        <v>6.7</v>
      </c>
      <c r="EA65" s="266">
        <v>85</v>
      </c>
      <c r="EB65" s="266">
        <v>7.13</v>
      </c>
      <c r="ED65" s="266"/>
      <c r="EE65" s="266"/>
      <c r="EG65" s="266"/>
      <c r="EH65" s="266"/>
      <c r="EJ65" s="266"/>
      <c r="EK65" s="266"/>
      <c r="EM65" s="266">
        <v>88</v>
      </c>
      <c r="EN65" s="266">
        <v>6.89</v>
      </c>
      <c r="EP65" s="266">
        <v>80</v>
      </c>
      <c r="EQ65" s="266">
        <v>5.69</v>
      </c>
      <c r="ES65" s="266">
        <v>81</v>
      </c>
      <c r="ET65" s="266">
        <v>4.91</v>
      </c>
      <c r="EV65" s="266">
        <v>111</v>
      </c>
      <c r="EW65" s="266">
        <v>6.75</v>
      </c>
      <c r="EY65" s="266"/>
      <c r="EZ65" s="266"/>
      <c r="FB65" s="266"/>
      <c r="FC65" s="266"/>
      <c r="FE65" s="266"/>
      <c r="FF65" s="266"/>
      <c r="FH65" s="266"/>
      <c r="FI65" s="266"/>
      <c r="FK65" s="266"/>
      <c r="FL65" s="266"/>
      <c r="FN65" s="266"/>
      <c r="FO65" s="266"/>
      <c r="FQ65" s="266"/>
      <c r="FR65" s="266"/>
      <c r="FT65" s="266"/>
      <c r="FU65" s="266"/>
      <c r="FW65" s="266"/>
      <c r="FX65" s="266">
        <v>6.85</v>
      </c>
      <c r="FZ65" s="266">
        <v>96</v>
      </c>
      <c r="GA65" s="266">
        <v>6.04</v>
      </c>
      <c r="GC65" s="266">
        <v>77</v>
      </c>
      <c r="GD65" s="266">
        <v>6.85</v>
      </c>
      <c r="GF65" s="266"/>
      <c r="GG65" s="266"/>
      <c r="GI65" s="266"/>
      <c r="GJ65" s="266"/>
      <c r="GL65" s="266"/>
      <c r="GM65" s="266"/>
      <c r="GO65" s="266"/>
      <c r="GP65" s="266"/>
    </row>
    <row r="66" spans="2:198">
      <c r="B66" s="266">
        <v>96</v>
      </c>
      <c r="C66" s="266">
        <v>6.83</v>
      </c>
      <c r="E66" s="266"/>
      <c r="F66" s="266"/>
      <c r="H66" s="266"/>
      <c r="I66" s="266">
        <v>6.72</v>
      </c>
      <c r="K66" s="266"/>
      <c r="L66" s="266"/>
      <c r="N66" s="266"/>
      <c r="O66" s="266">
        <v>6.7</v>
      </c>
      <c r="Q66" s="266"/>
      <c r="R66" s="266"/>
      <c r="T66" s="266"/>
      <c r="U66" s="266"/>
      <c r="W66" s="266"/>
      <c r="X66" s="266"/>
      <c r="Z66" s="266"/>
      <c r="AA66" s="266"/>
      <c r="AC66" s="266"/>
      <c r="AD66" s="266"/>
      <c r="AF66" s="266"/>
      <c r="AG66" s="266"/>
      <c r="AI66" s="266"/>
      <c r="AJ66" s="266">
        <v>6.27</v>
      </c>
      <c r="AL66" s="267"/>
      <c r="AM66" s="268">
        <v>6.63</v>
      </c>
      <c r="AO66" s="266"/>
      <c r="AP66" s="266"/>
      <c r="AR66" s="266"/>
      <c r="AS66" s="266"/>
      <c r="AU66" s="266"/>
      <c r="AV66" s="266"/>
      <c r="AX66" s="266"/>
      <c r="AY66" s="266"/>
      <c r="BA66" s="266"/>
      <c r="BB66" s="266"/>
      <c r="BD66" s="266"/>
      <c r="BE66" s="266"/>
      <c r="BG66" s="266"/>
      <c r="BH66" s="266"/>
      <c r="BJ66" s="266"/>
      <c r="BK66" s="266"/>
      <c r="BM66" s="266"/>
      <c r="BN66" s="266"/>
      <c r="BP66" s="266">
        <v>68</v>
      </c>
      <c r="BQ66" s="266">
        <v>2.9</v>
      </c>
      <c r="BS66" s="266"/>
      <c r="BT66" s="266"/>
      <c r="BV66" s="266"/>
      <c r="BW66" s="266"/>
      <c r="BY66" s="266"/>
      <c r="BZ66" s="266"/>
      <c r="CB66" s="266">
        <v>69</v>
      </c>
      <c r="CC66" s="266">
        <v>2.82</v>
      </c>
      <c r="CE66" s="266"/>
      <c r="CF66" s="266"/>
      <c r="CH66" s="266"/>
      <c r="CI66" s="266"/>
      <c r="CK66" s="266"/>
      <c r="CL66" s="266"/>
      <c r="CN66" s="266"/>
      <c r="CO66" s="266"/>
      <c r="CQ66" s="266">
        <v>78</v>
      </c>
      <c r="CR66" s="266">
        <v>7.36</v>
      </c>
      <c r="CT66" s="266"/>
      <c r="CU66" s="266">
        <v>7.04</v>
      </c>
      <c r="CW66" s="266"/>
      <c r="CX66" s="266">
        <v>6.66</v>
      </c>
      <c r="CZ66" s="266"/>
      <c r="DA66" s="266">
        <v>6.68</v>
      </c>
      <c r="DC66" s="266"/>
      <c r="DD66" s="266">
        <v>6.41</v>
      </c>
      <c r="DF66" s="266">
        <v>73</v>
      </c>
      <c r="DG66" s="266">
        <v>6.36</v>
      </c>
      <c r="DI66" s="266"/>
      <c r="DJ66" s="266"/>
      <c r="DL66" s="266"/>
      <c r="DM66" s="266"/>
      <c r="DO66" s="266">
        <v>86</v>
      </c>
      <c r="DP66" s="266">
        <v>7.1</v>
      </c>
      <c r="DR66" s="266"/>
      <c r="DS66" s="266"/>
      <c r="DU66" s="266"/>
      <c r="DV66" s="266"/>
      <c r="DX66" s="266"/>
      <c r="DY66">
        <v>7.02</v>
      </c>
      <c r="EA66" s="266">
        <v>87</v>
      </c>
      <c r="EB66" s="266">
        <v>6.89</v>
      </c>
      <c r="ED66" s="266"/>
      <c r="EE66" s="266"/>
      <c r="EG66" s="266"/>
      <c r="EH66" s="266"/>
      <c r="EJ66" s="266"/>
      <c r="EK66" s="266"/>
      <c r="EM66" s="266">
        <v>90</v>
      </c>
      <c r="EN66" s="266">
        <v>6.52</v>
      </c>
      <c r="EP66" s="266"/>
      <c r="EQ66" s="266"/>
      <c r="ES66" s="266">
        <v>82</v>
      </c>
      <c r="ET66" s="266">
        <v>7.36</v>
      </c>
      <c r="EV66" s="266">
        <v>112</v>
      </c>
      <c r="EW66" s="266">
        <v>6.37</v>
      </c>
      <c r="EY66" s="266"/>
      <c r="EZ66" s="266"/>
      <c r="FB66" s="266"/>
      <c r="FC66" s="266"/>
      <c r="FE66" s="266"/>
      <c r="FF66" s="266"/>
      <c r="FH66" s="266"/>
      <c r="FI66" s="266"/>
      <c r="FK66" s="266"/>
      <c r="FL66" s="266"/>
      <c r="FN66" s="266"/>
      <c r="FO66" s="266"/>
      <c r="FQ66" s="266"/>
      <c r="FR66" s="266"/>
      <c r="FT66" s="266"/>
      <c r="FU66" s="266"/>
      <c r="FW66" s="266"/>
      <c r="FX66" s="266">
        <v>6.52</v>
      </c>
      <c r="FZ66" s="266">
        <v>97</v>
      </c>
      <c r="GA66" s="266">
        <v>6.26</v>
      </c>
      <c r="GC66" s="266">
        <v>79</v>
      </c>
      <c r="GD66" s="266">
        <v>6.52</v>
      </c>
      <c r="GF66" s="266"/>
      <c r="GG66" s="266"/>
      <c r="GI66" s="266"/>
      <c r="GJ66" s="266"/>
      <c r="GL66" s="266"/>
      <c r="GM66" s="266"/>
      <c r="GO66" s="266"/>
      <c r="GP66" s="266"/>
    </row>
    <row r="67" spans="2:198">
      <c r="B67" s="266">
        <v>97</v>
      </c>
      <c r="C67" s="266">
        <v>7.08</v>
      </c>
      <c r="E67" s="266"/>
      <c r="F67" s="266"/>
      <c r="H67" s="266"/>
      <c r="I67" s="266">
        <v>6.51</v>
      </c>
      <c r="K67" s="266"/>
      <c r="L67" s="266"/>
      <c r="N67" s="266"/>
      <c r="O67" s="266">
        <v>7.07</v>
      </c>
      <c r="Q67" s="266"/>
      <c r="R67" s="266"/>
      <c r="T67" s="266"/>
      <c r="U67" s="266"/>
      <c r="W67" s="266"/>
      <c r="X67" s="266"/>
      <c r="Z67" s="266"/>
      <c r="AA67" s="266"/>
      <c r="AC67" s="266"/>
      <c r="AD67" s="266"/>
      <c r="AF67" s="266"/>
      <c r="AG67" s="266"/>
      <c r="AI67" s="266"/>
      <c r="AJ67" s="266">
        <v>6.27</v>
      </c>
      <c r="AL67" s="267"/>
      <c r="AM67" s="268">
        <v>6.96</v>
      </c>
      <c r="AO67" s="266"/>
      <c r="AP67" s="266"/>
      <c r="AR67" s="266"/>
      <c r="AS67" s="266"/>
      <c r="AU67" s="266"/>
      <c r="AV67" s="266"/>
      <c r="AX67" s="266"/>
      <c r="AY67" s="266"/>
      <c r="BA67" s="266"/>
      <c r="BB67" s="266"/>
      <c r="BD67" s="266"/>
      <c r="BE67" s="266"/>
      <c r="BG67" s="266"/>
      <c r="BH67" s="266"/>
      <c r="BJ67" s="266"/>
      <c r="BK67" s="266"/>
      <c r="BM67" s="266"/>
      <c r="BN67" s="266"/>
      <c r="BP67" s="266">
        <v>69</v>
      </c>
      <c r="BQ67" s="266">
        <v>2.9</v>
      </c>
      <c r="BS67" s="266"/>
      <c r="BT67" s="266"/>
      <c r="BV67" s="266"/>
      <c r="BW67" s="266"/>
      <c r="BY67" s="266"/>
      <c r="BZ67" s="266"/>
      <c r="CB67" s="266">
        <v>70</v>
      </c>
      <c r="CC67" s="266">
        <v>2.86</v>
      </c>
      <c r="CE67" s="266"/>
      <c r="CF67" s="266"/>
      <c r="CH67" s="266"/>
      <c r="CI67" s="266"/>
      <c r="CK67" s="266"/>
      <c r="CL67" s="266"/>
      <c r="CN67" s="266"/>
      <c r="CO67" s="266"/>
      <c r="CQ67" s="266">
        <v>79</v>
      </c>
      <c r="CR67" s="266">
        <v>6.99</v>
      </c>
      <c r="CT67" s="266"/>
      <c r="CU67" s="266">
        <v>7.04</v>
      </c>
      <c r="CW67" s="266"/>
      <c r="CX67" s="266">
        <v>6.97</v>
      </c>
      <c r="CZ67" s="266"/>
      <c r="DA67" s="266">
        <v>7.07</v>
      </c>
      <c r="DC67" s="266"/>
      <c r="DD67" s="266">
        <v>6.8</v>
      </c>
      <c r="DF67" s="266">
        <v>74</v>
      </c>
      <c r="DG67" s="266">
        <v>7.03</v>
      </c>
      <c r="DI67" s="266"/>
      <c r="DJ67" s="266"/>
      <c r="DL67" s="266"/>
      <c r="DM67" s="266"/>
      <c r="DO67" s="266">
        <v>87</v>
      </c>
      <c r="DP67" s="266">
        <v>7.2</v>
      </c>
      <c r="DR67" s="266"/>
      <c r="DS67" s="266"/>
      <c r="DU67" s="266"/>
      <c r="DV67" s="266"/>
      <c r="DX67" s="266"/>
      <c r="DY67">
        <v>6.51</v>
      </c>
      <c r="EA67" s="266">
        <v>89</v>
      </c>
      <c r="EB67" s="266">
        <v>7.19</v>
      </c>
      <c r="ED67" s="266"/>
      <c r="EE67" s="266"/>
      <c r="EG67" s="266"/>
      <c r="EH67" s="266"/>
      <c r="EJ67" s="266"/>
      <c r="EK67" s="266"/>
      <c r="EM67" s="266">
        <v>91</v>
      </c>
      <c r="EN67" s="266">
        <v>6.6</v>
      </c>
      <c r="EP67" s="266"/>
      <c r="EQ67" s="266"/>
      <c r="ES67" s="266"/>
      <c r="ET67" s="266"/>
      <c r="EV67" s="266">
        <v>113</v>
      </c>
      <c r="EW67" s="266">
        <v>6.88</v>
      </c>
      <c r="EY67" s="266"/>
      <c r="EZ67" s="266"/>
      <c r="FB67" s="266"/>
      <c r="FC67" s="266"/>
      <c r="FE67" s="266"/>
      <c r="FF67" s="266"/>
      <c r="FH67" s="266"/>
      <c r="FI67" s="266"/>
      <c r="FK67" s="266"/>
      <c r="FL67" s="266"/>
      <c r="FN67" s="266"/>
      <c r="FO67" s="266"/>
      <c r="FQ67" s="266"/>
      <c r="FR67" s="266"/>
      <c r="FT67" s="266"/>
      <c r="FU67" s="266"/>
      <c r="FW67" s="266"/>
      <c r="FX67" s="266">
        <v>6.77</v>
      </c>
      <c r="FZ67" s="266">
        <v>98</v>
      </c>
      <c r="GA67" s="266">
        <v>6.89</v>
      </c>
      <c r="GC67" s="266">
        <v>80</v>
      </c>
      <c r="GD67" s="266">
        <v>6.77</v>
      </c>
      <c r="GF67" s="266"/>
      <c r="GG67" s="266"/>
      <c r="GI67" s="266"/>
      <c r="GJ67" s="266"/>
      <c r="GL67" s="266"/>
      <c r="GM67" s="266"/>
      <c r="GO67" s="266"/>
      <c r="GP67" s="266"/>
    </row>
    <row r="68" spans="2:198">
      <c r="B68" s="266">
        <v>101</v>
      </c>
      <c r="C68" s="266">
        <v>6.74</v>
      </c>
      <c r="E68" s="266"/>
      <c r="F68" s="266"/>
      <c r="H68" s="266"/>
      <c r="I68" s="266">
        <v>6.76</v>
      </c>
      <c r="K68" s="266"/>
      <c r="L68" s="266"/>
      <c r="N68" s="266"/>
      <c r="O68" s="266">
        <v>7.09</v>
      </c>
      <c r="Q68" s="266"/>
      <c r="R68" s="266"/>
      <c r="T68" s="266"/>
      <c r="U68" s="266"/>
      <c r="W68" s="266"/>
      <c r="X68" s="266"/>
      <c r="Z68" s="266"/>
      <c r="AA68" s="266"/>
      <c r="AC68" s="266"/>
      <c r="AD68" s="266"/>
      <c r="AF68" s="266"/>
      <c r="AG68" s="266"/>
      <c r="AI68" s="266"/>
      <c r="AJ68" s="266">
        <v>6.07</v>
      </c>
      <c r="AL68" s="267"/>
      <c r="AM68" s="268">
        <v>6.98</v>
      </c>
      <c r="AO68" s="266"/>
      <c r="AP68" s="266"/>
      <c r="AR68" s="266"/>
      <c r="AS68" s="266"/>
      <c r="AU68" s="266"/>
      <c r="AV68" s="266"/>
      <c r="AX68" s="266"/>
      <c r="AY68" s="266"/>
      <c r="BA68" s="266"/>
      <c r="BB68" s="266"/>
      <c r="BD68" s="266"/>
      <c r="BE68" s="266"/>
      <c r="BG68" s="266"/>
      <c r="BH68" s="266"/>
      <c r="BJ68" s="266"/>
      <c r="BK68" s="266"/>
      <c r="BM68" s="266"/>
      <c r="BN68" s="266"/>
      <c r="BP68" s="266">
        <v>70</v>
      </c>
      <c r="BQ68" s="266">
        <v>2.91</v>
      </c>
      <c r="BS68" s="266"/>
      <c r="BT68" s="266"/>
      <c r="BV68" s="266"/>
      <c r="BW68" s="266"/>
      <c r="BY68" s="266"/>
      <c r="BZ68" s="266"/>
      <c r="CB68" s="266">
        <v>71</v>
      </c>
      <c r="CC68" s="266">
        <v>2.85</v>
      </c>
      <c r="CE68" s="266"/>
      <c r="CF68" s="266"/>
      <c r="CH68" s="266"/>
      <c r="CI68" s="266"/>
      <c r="CK68" s="266"/>
      <c r="CL68" s="266"/>
      <c r="CN68" s="266"/>
      <c r="CO68" s="266"/>
      <c r="CQ68" s="266">
        <v>81</v>
      </c>
      <c r="CR68" s="266">
        <v>7.29</v>
      </c>
      <c r="CT68" s="266"/>
      <c r="CU68" s="266">
        <v>7.05</v>
      </c>
      <c r="CW68" s="266"/>
      <c r="CX68" s="266">
        <v>6.45</v>
      </c>
      <c r="CZ68" s="266"/>
      <c r="DA68" s="266">
        <v>6.68</v>
      </c>
      <c r="DC68" s="266"/>
      <c r="DD68" s="266">
        <v>7.03</v>
      </c>
      <c r="DF68" s="266">
        <v>75</v>
      </c>
      <c r="DG68" s="266">
        <v>6.41</v>
      </c>
      <c r="DI68" s="266"/>
      <c r="DJ68" s="266"/>
      <c r="DL68" s="266"/>
      <c r="DM68" s="266"/>
      <c r="DO68" s="266">
        <v>88</v>
      </c>
      <c r="DP68" s="266">
        <v>7.05</v>
      </c>
      <c r="DR68" s="266"/>
      <c r="DS68" s="266"/>
      <c r="DU68" s="266"/>
      <c r="DV68" s="266"/>
      <c r="DX68" s="266"/>
      <c r="DY68">
        <v>7.11</v>
      </c>
      <c r="EA68" s="266">
        <v>90</v>
      </c>
      <c r="EB68" s="266">
        <v>6.79</v>
      </c>
      <c r="ED68" s="266"/>
      <c r="EE68" s="266"/>
      <c r="EG68" s="266"/>
      <c r="EH68" s="266"/>
      <c r="EJ68" s="266"/>
      <c r="EK68" s="266"/>
      <c r="EM68" s="266">
        <v>92</v>
      </c>
      <c r="EN68" s="266">
        <v>6.88</v>
      </c>
      <c r="EP68" s="266"/>
      <c r="EQ68" s="266"/>
      <c r="ES68" s="266"/>
      <c r="ET68" s="266"/>
      <c r="EV68" s="266">
        <v>114</v>
      </c>
      <c r="EW68" s="266">
        <v>6.93</v>
      </c>
      <c r="EY68" s="266"/>
      <c r="EZ68" s="266"/>
      <c r="FB68" s="266"/>
      <c r="FC68" s="266"/>
      <c r="FE68" s="266"/>
      <c r="FF68" s="266"/>
      <c r="FH68" s="266"/>
      <c r="FI68" s="266"/>
      <c r="FK68" s="266"/>
      <c r="FL68" s="266"/>
      <c r="FN68" s="266"/>
      <c r="FO68" s="266"/>
      <c r="FQ68" s="266"/>
      <c r="FR68" s="266"/>
      <c r="FT68" s="266"/>
      <c r="FU68" s="266"/>
      <c r="FW68" s="266"/>
      <c r="FX68" s="266">
        <v>5.56</v>
      </c>
      <c r="FZ68" s="266">
        <v>99</v>
      </c>
      <c r="GA68" s="266">
        <v>6.53</v>
      </c>
      <c r="GC68" s="266">
        <v>82</v>
      </c>
      <c r="GD68" s="266">
        <v>5.56</v>
      </c>
      <c r="GF68" s="266"/>
      <c r="GG68" s="266"/>
      <c r="GI68" s="266"/>
      <c r="GJ68" s="266"/>
      <c r="GL68" s="266"/>
      <c r="GM68" s="266"/>
      <c r="GO68" s="266"/>
      <c r="GP68" s="266"/>
    </row>
    <row r="69" spans="2:198">
      <c r="B69" s="266">
        <v>102</v>
      </c>
      <c r="C69" s="266">
        <v>6.76</v>
      </c>
      <c r="E69" s="266"/>
      <c r="F69" s="266"/>
      <c r="H69" s="266"/>
      <c r="I69" s="266">
        <v>7.1</v>
      </c>
      <c r="K69" s="266"/>
      <c r="L69" s="266"/>
      <c r="N69" s="266"/>
      <c r="O69" s="266">
        <v>6.71</v>
      </c>
      <c r="Q69" s="266"/>
      <c r="R69" s="266"/>
      <c r="T69" s="266"/>
      <c r="U69" s="266"/>
      <c r="W69" s="266"/>
      <c r="X69" s="266"/>
      <c r="Z69" s="266"/>
      <c r="AA69" s="266"/>
      <c r="AC69" s="266"/>
      <c r="AD69" s="266"/>
      <c r="AF69" s="266"/>
      <c r="AG69" s="266"/>
      <c r="AI69" s="266"/>
      <c r="AJ69" s="266">
        <v>6.28</v>
      </c>
      <c r="AL69" s="267"/>
      <c r="AM69" s="268">
        <v>7.03</v>
      </c>
      <c r="AO69" s="266"/>
      <c r="AP69" s="266"/>
      <c r="AR69" s="266"/>
      <c r="AS69" s="266"/>
      <c r="AU69" s="266"/>
      <c r="AV69" s="266"/>
      <c r="AX69" s="266"/>
      <c r="AY69" s="266"/>
      <c r="BA69" s="266"/>
      <c r="BB69" s="266"/>
      <c r="BD69" s="266"/>
      <c r="BE69" s="266"/>
      <c r="BG69" s="266"/>
      <c r="BH69" s="266"/>
      <c r="BJ69" s="266"/>
      <c r="BK69" s="266"/>
      <c r="BM69" s="266"/>
      <c r="BN69" s="266"/>
      <c r="BP69" s="266">
        <v>73</v>
      </c>
      <c r="BQ69" s="266">
        <v>2.93</v>
      </c>
      <c r="BS69" s="266"/>
      <c r="BT69" s="266"/>
      <c r="BV69" s="266"/>
      <c r="BW69" s="266"/>
      <c r="BY69" s="266"/>
      <c r="BZ69" s="266"/>
      <c r="CB69" s="266">
        <v>72</v>
      </c>
      <c r="CC69" s="266">
        <v>2.83</v>
      </c>
      <c r="CE69" s="266"/>
      <c r="CF69" s="266"/>
      <c r="CH69" s="266"/>
      <c r="CI69" s="266"/>
      <c r="CK69" s="266"/>
      <c r="CL69" s="266"/>
      <c r="CN69" s="266"/>
      <c r="CO69" s="266"/>
      <c r="CQ69" s="266">
        <v>82</v>
      </c>
      <c r="CR69" s="266">
        <v>7.42</v>
      </c>
      <c r="CT69" s="266"/>
      <c r="CU69" s="266">
        <v>7.01</v>
      </c>
      <c r="CW69" s="266"/>
      <c r="CX69" s="266">
        <v>7.08</v>
      </c>
      <c r="CZ69" s="266"/>
      <c r="DA69" s="266">
        <v>6.7</v>
      </c>
      <c r="DC69" s="266"/>
      <c r="DD69" s="266">
        <v>6.8</v>
      </c>
      <c r="DF69" s="266">
        <v>77</v>
      </c>
      <c r="DG69" s="266">
        <v>6.59</v>
      </c>
      <c r="DI69" s="266"/>
      <c r="DJ69" s="266"/>
      <c r="DL69" s="266"/>
      <c r="DM69" s="266"/>
      <c r="DO69" s="266">
        <v>89</v>
      </c>
      <c r="DP69" s="266">
        <v>6.75</v>
      </c>
      <c r="DR69" s="266"/>
      <c r="DS69" s="266"/>
      <c r="DU69" s="266"/>
      <c r="DV69" s="266"/>
      <c r="DX69" s="266"/>
      <c r="DY69">
        <v>6.43</v>
      </c>
      <c r="EA69" s="266">
        <v>91</v>
      </c>
      <c r="EB69" s="266">
        <v>7.13</v>
      </c>
      <c r="ED69" s="266"/>
      <c r="EE69" s="266"/>
      <c r="EG69" s="266"/>
      <c r="EH69" s="266"/>
      <c r="EJ69" s="266"/>
      <c r="EK69" s="266"/>
      <c r="EM69" s="266">
        <v>94</v>
      </c>
      <c r="EN69" s="266">
        <v>6.89</v>
      </c>
      <c r="EP69" s="266"/>
      <c r="EQ69" s="266"/>
      <c r="ES69" s="266"/>
      <c r="ET69" s="266"/>
      <c r="EV69" s="266">
        <v>118</v>
      </c>
      <c r="EW69" s="266">
        <v>6.95</v>
      </c>
      <c r="EY69" s="266"/>
      <c r="EZ69" s="266"/>
      <c r="FB69" s="266"/>
      <c r="FC69" s="266"/>
      <c r="FE69" s="266"/>
      <c r="FF69" s="266"/>
      <c r="FH69" s="266"/>
      <c r="FI69" s="266"/>
      <c r="FK69" s="266"/>
      <c r="FL69" s="266"/>
      <c r="FN69" s="266"/>
      <c r="FO69" s="266"/>
      <c r="FQ69" s="266"/>
      <c r="FR69" s="266"/>
      <c r="FT69" s="266"/>
      <c r="FU69" s="266"/>
      <c r="FW69" s="266"/>
      <c r="FX69" s="266">
        <v>5.37</v>
      </c>
      <c r="FZ69" s="266">
        <v>100</v>
      </c>
      <c r="GA69" s="266">
        <v>6.56</v>
      </c>
      <c r="GC69" s="266">
        <v>83</v>
      </c>
      <c r="GD69" s="266">
        <v>5.37</v>
      </c>
      <c r="GF69" s="266"/>
      <c r="GG69" s="266"/>
      <c r="GI69" s="266"/>
      <c r="GJ69" s="266"/>
      <c r="GL69" s="266"/>
      <c r="GM69" s="266"/>
      <c r="GO69" s="266"/>
      <c r="GP69" s="266"/>
    </row>
    <row r="70" spans="2:198">
      <c r="B70" s="266">
        <v>103</v>
      </c>
      <c r="C70" s="266">
        <v>6.62</v>
      </c>
      <c r="E70" s="266"/>
      <c r="F70" s="266"/>
      <c r="H70" s="266"/>
      <c r="I70" s="266"/>
      <c r="K70" s="266"/>
      <c r="L70" s="266"/>
      <c r="N70" s="266"/>
      <c r="O70" s="266">
        <v>6.65</v>
      </c>
      <c r="Q70" s="266"/>
      <c r="R70" s="266"/>
      <c r="T70" s="266"/>
      <c r="U70" s="266"/>
      <c r="W70" s="266"/>
      <c r="X70" s="266"/>
      <c r="Z70" s="266"/>
      <c r="AA70" s="266"/>
      <c r="AC70" s="266"/>
      <c r="AD70" s="266"/>
      <c r="AF70" s="266"/>
      <c r="AG70" s="266"/>
      <c r="AI70" s="266"/>
      <c r="AJ70" s="266">
        <v>6.75</v>
      </c>
      <c r="AL70" s="267"/>
      <c r="AM70" s="268">
        <v>6.67</v>
      </c>
      <c r="AO70" s="266"/>
      <c r="AP70" s="266"/>
      <c r="AR70" s="266"/>
      <c r="AS70" s="266"/>
      <c r="AU70" s="266"/>
      <c r="AV70" s="266"/>
      <c r="AX70" s="266"/>
      <c r="AY70" s="266"/>
      <c r="BA70" s="266"/>
      <c r="BB70" s="266"/>
      <c r="BD70" s="266"/>
      <c r="BE70" s="266"/>
      <c r="BG70" s="266"/>
      <c r="BH70" s="266"/>
      <c r="BJ70" s="266"/>
      <c r="BK70" s="266"/>
      <c r="BM70" s="266"/>
      <c r="BN70" s="266"/>
      <c r="BP70" s="266">
        <v>74</v>
      </c>
      <c r="BQ70" s="266">
        <v>2.89</v>
      </c>
      <c r="BS70" s="266"/>
      <c r="BT70" s="266"/>
      <c r="BV70" s="266"/>
      <c r="BW70" s="266"/>
      <c r="BY70" s="266"/>
      <c r="BZ70" s="266"/>
      <c r="CB70" s="266">
        <v>73</v>
      </c>
      <c r="CC70" s="266">
        <v>2.84</v>
      </c>
      <c r="CE70" s="266"/>
      <c r="CF70" s="266"/>
      <c r="CH70" s="266"/>
      <c r="CI70" s="266"/>
      <c r="CK70" s="266"/>
      <c r="CL70" s="266"/>
      <c r="CN70" s="266"/>
      <c r="CO70" s="266"/>
      <c r="CQ70" s="266">
        <v>84</v>
      </c>
      <c r="CR70" s="266">
        <v>7.03</v>
      </c>
      <c r="CT70" s="266"/>
      <c r="CU70" s="266">
        <v>7.07</v>
      </c>
      <c r="CW70" s="266"/>
      <c r="CX70" s="266">
        <v>6.8</v>
      </c>
      <c r="CZ70" s="266"/>
      <c r="DA70" s="266">
        <v>6.79</v>
      </c>
      <c r="DC70" s="266"/>
      <c r="DD70" s="266">
        <v>7.01</v>
      </c>
      <c r="DF70" s="266">
        <v>79</v>
      </c>
      <c r="DG70" s="266">
        <v>6.97</v>
      </c>
      <c r="DI70" s="266"/>
      <c r="DJ70" s="266"/>
      <c r="DL70" s="266"/>
      <c r="DM70" s="266"/>
      <c r="DO70" s="266">
        <v>90</v>
      </c>
      <c r="DP70" s="266">
        <v>6.75</v>
      </c>
      <c r="DR70" s="266"/>
      <c r="DS70" s="266"/>
      <c r="DU70" s="266"/>
      <c r="DV70" s="266"/>
      <c r="DX70" s="266"/>
      <c r="DY70">
        <v>6.73</v>
      </c>
      <c r="EA70" s="266">
        <v>92</v>
      </c>
      <c r="EB70" s="266">
        <v>3.32</v>
      </c>
      <c r="ED70" s="266"/>
      <c r="EE70" s="266"/>
      <c r="EG70" s="266"/>
      <c r="EH70" s="266"/>
      <c r="EJ70" s="266"/>
      <c r="EK70" s="266"/>
      <c r="EM70" s="266">
        <v>96</v>
      </c>
      <c r="EN70" s="266">
        <v>3.47</v>
      </c>
      <c r="EP70" s="266"/>
      <c r="EQ70" s="266"/>
      <c r="ES70" s="266"/>
      <c r="ET70" s="266"/>
      <c r="EV70" s="266">
        <v>119</v>
      </c>
      <c r="EW70" s="266">
        <v>6.71</v>
      </c>
      <c r="EY70" s="266"/>
      <c r="EZ70" s="266"/>
      <c r="FB70" s="266"/>
      <c r="FC70" s="266"/>
      <c r="FE70" s="266"/>
      <c r="FF70" s="266"/>
      <c r="FH70" s="266"/>
      <c r="FI70" s="266"/>
      <c r="FK70" s="266"/>
      <c r="FL70" s="266"/>
      <c r="FN70" s="266"/>
      <c r="FO70" s="266"/>
      <c r="FQ70" s="266"/>
      <c r="FR70" s="266"/>
      <c r="FT70" s="266"/>
      <c r="FU70" s="266"/>
      <c r="FW70" s="266"/>
      <c r="FX70" s="266">
        <v>6.51</v>
      </c>
      <c r="FZ70" s="266">
        <v>101</v>
      </c>
      <c r="GA70" s="266">
        <v>6.56</v>
      </c>
      <c r="GC70" s="266">
        <v>85</v>
      </c>
      <c r="GD70" s="266">
        <v>6.51</v>
      </c>
      <c r="GF70" s="266"/>
      <c r="GG70" s="266"/>
      <c r="GI70" s="266"/>
      <c r="GJ70" s="266"/>
      <c r="GL70" s="266"/>
      <c r="GM70" s="266"/>
      <c r="GO70" s="266"/>
      <c r="GP70" s="266"/>
    </row>
    <row r="71" spans="2:198">
      <c r="B71" s="266">
        <v>104</v>
      </c>
      <c r="C71" s="266">
        <v>6.76</v>
      </c>
      <c r="E71" s="266"/>
      <c r="F71" s="266"/>
      <c r="H71" s="266"/>
      <c r="I71" s="266"/>
      <c r="K71" s="266"/>
      <c r="L71" s="266"/>
      <c r="N71" s="266"/>
      <c r="O71" s="266">
        <v>7.03</v>
      </c>
      <c r="Q71" s="266"/>
      <c r="R71" s="266"/>
      <c r="T71" s="266"/>
      <c r="U71" s="266"/>
      <c r="W71" s="266"/>
      <c r="X71" s="266"/>
      <c r="Z71" s="266"/>
      <c r="AA71" s="266"/>
      <c r="AC71" s="266"/>
      <c r="AD71" s="266"/>
      <c r="AF71" s="266"/>
      <c r="AG71" s="266"/>
      <c r="AI71" s="266"/>
      <c r="AJ71" s="266">
        <v>6.23</v>
      </c>
      <c r="AL71" s="267"/>
      <c r="AM71" s="268">
        <v>6.78</v>
      </c>
      <c r="AO71" s="266"/>
      <c r="AP71" s="266"/>
      <c r="AR71" s="266"/>
      <c r="AS71" s="266"/>
      <c r="AU71" s="266"/>
      <c r="AV71" s="266"/>
      <c r="AX71" s="266"/>
      <c r="AY71" s="266"/>
      <c r="BA71" s="266"/>
      <c r="BB71" s="266"/>
      <c r="BD71" s="266"/>
      <c r="BE71" s="266"/>
      <c r="BG71" s="266"/>
      <c r="BH71" s="266"/>
      <c r="BJ71" s="266"/>
      <c r="BK71" s="266"/>
      <c r="BM71" s="266"/>
      <c r="BN71" s="266"/>
      <c r="BP71" s="266">
        <v>75</v>
      </c>
      <c r="BQ71" s="266">
        <v>2.94</v>
      </c>
      <c r="BS71" s="266"/>
      <c r="BT71" s="266"/>
      <c r="BV71" s="266"/>
      <c r="BW71" s="266"/>
      <c r="BY71" s="266"/>
      <c r="BZ71" s="266"/>
      <c r="CB71" s="266"/>
      <c r="CC71" s="266"/>
      <c r="CE71" s="266"/>
      <c r="CF71" s="266"/>
      <c r="CH71" s="266"/>
      <c r="CI71" s="266"/>
      <c r="CK71" s="266"/>
      <c r="CL71" s="266"/>
      <c r="CN71" s="266"/>
      <c r="CO71" s="266"/>
      <c r="CQ71" s="266">
        <v>85</v>
      </c>
      <c r="CR71" s="266">
        <v>7.02</v>
      </c>
      <c r="CT71" s="266"/>
      <c r="CU71" s="266">
        <v>7.02</v>
      </c>
      <c r="CW71" s="266"/>
      <c r="CX71" s="266">
        <v>6.96</v>
      </c>
      <c r="CZ71" s="266"/>
      <c r="DA71" s="266">
        <v>6.7</v>
      </c>
      <c r="DC71" s="266"/>
      <c r="DD71" s="266">
        <v>6.39</v>
      </c>
      <c r="DF71" s="266">
        <v>80</v>
      </c>
      <c r="DG71" s="266">
        <v>6.97</v>
      </c>
      <c r="DI71" s="266"/>
      <c r="DJ71" s="266"/>
      <c r="DL71" s="266"/>
      <c r="DM71" s="266"/>
      <c r="DO71" s="266">
        <v>91</v>
      </c>
      <c r="DP71" s="266">
        <v>6.8</v>
      </c>
      <c r="DR71" s="266"/>
      <c r="DS71" s="266"/>
      <c r="DU71" s="266"/>
      <c r="DV71" s="266"/>
      <c r="DX71" s="266"/>
      <c r="DY71">
        <v>7.13</v>
      </c>
      <c r="EA71" s="266">
        <v>93</v>
      </c>
      <c r="EB71" s="266">
        <v>2.93</v>
      </c>
      <c r="ED71" s="266"/>
      <c r="EE71" s="266"/>
      <c r="EG71" s="266"/>
      <c r="EH71" s="266"/>
      <c r="EJ71" s="266"/>
      <c r="EK71" s="266"/>
      <c r="EM71" s="266">
        <v>98</v>
      </c>
      <c r="EN71" s="266">
        <v>3.22</v>
      </c>
      <c r="EP71" s="266"/>
      <c r="EQ71" s="266"/>
      <c r="ES71" s="266"/>
      <c r="ET71" s="266"/>
      <c r="EV71" s="266">
        <v>120</v>
      </c>
      <c r="EW71" s="266">
        <v>6.98</v>
      </c>
      <c r="EY71" s="266"/>
      <c r="EZ71" s="266"/>
      <c r="FB71" s="266"/>
      <c r="FC71" s="266"/>
      <c r="FE71" s="266"/>
      <c r="FF71" s="266"/>
      <c r="FH71" s="266"/>
      <c r="FI71" s="266"/>
      <c r="FK71" s="266"/>
      <c r="FL71" s="266"/>
      <c r="FN71" s="266"/>
      <c r="FO71" s="266"/>
      <c r="FQ71" s="266"/>
      <c r="FR71" s="266"/>
      <c r="FT71" s="266"/>
      <c r="FU71" s="266"/>
      <c r="FW71" s="266"/>
      <c r="FX71" s="266">
        <v>6.23</v>
      </c>
      <c r="FZ71" s="266">
        <v>104</v>
      </c>
      <c r="GA71" s="266">
        <v>6.79</v>
      </c>
      <c r="GC71" s="266">
        <v>87</v>
      </c>
      <c r="GD71" s="266">
        <v>6.23</v>
      </c>
      <c r="GF71" s="266"/>
      <c r="GG71" s="266"/>
      <c r="GI71" s="266"/>
      <c r="GJ71" s="266"/>
      <c r="GL71" s="266"/>
      <c r="GM71" s="266"/>
      <c r="GO71" s="266"/>
      <c r="GP71" s="266"/>
    </row>
    <row r="72" spans="2:198">
      <c r="B72" s="266">
        <v>105</v>
      </c>
      <c r="C72" s="266">
        <v>6.75</v>
      </c>
      <c r="E72" s="266"/>
      <c r="F72" s="266"/>
      <c r="H72" s="266"/>
      <c r="I72" s="266"/>
      <c r="K72" s="266"/>
      <c r="L72" s="266"/>
      <c r="N72" s="266"/>
      <c r="O72" s="266">
        <v>7.07</v>
      </c>
      <c r="Q72" s="266"/>
      <c r="R72" s="266"/>
      <c r="T72" s="266"/>
      <c r="U72" s="266"/>
      <c r="W72" s="266"/>
      <c r="X72" s="266"/>
      <c r="Z72" s="266"/>
      <c r="AA72" s="266"/>
      <c r="AC72" s="266"/>
      <c r="AD72" s="266"/>
      <c r="AF72" s="266"/>
      <c r="AG72" s="266"/>
      <c r="AI72" s="266"/>
      <c r="AJ72" s="266">
        <v>6.55</v>
      </c>
      <c r="AL72" s="267"/>
      <c r="AM72" s="268">
        <v>7.15</v>
      </c>
      <c r="AO72" s="266"/>
      <c r="AP72" s="266"/>
      <c r="AR72" s="266"/>
      <c r="AS72" s="266"/>
      <c r="AU72" s="266"/>
      <c r="AV72" s="266"/>
      <c r="AX72" s="266"/>
      <c r="AY72" s="266"/>
      <c r="BA72" s="266"/>
      <c r="BB72" s="266"/>
      <c r="BD72" s="266"/>
      <c r="BE72" s="266"/>
      <c r="BG72" s="266"/>
      <c r="BH72" s="266"/>
      <c r="BJ72" s="266"/>
      <c r="BK72" s="266"/>
      <c r="BM72" s="266"/>
      <c r="BN72" s="266"/>
      <c r="BP72" s="266">
        <v>76</v>
      </c>
      <c r="BQ72" s="266">
        <v>2.91</v>
      </c>
      <c r="BS72" s="266"/>
      <c r="BT72" s="266"/>
      <c r="BV72" s="266"/>
      <c r="BW72" s="266"/>
      <c r="BY72" s="266"/>
      <c r="BZ72" s="266"/>
      <c r="CB72" s="266"/>
      <c r="CC72" s="266"/>
      <c r="CE72" s="266"/>
      <c r="CF72" s="266"/>
      <c r="CH72" s="266"/>
      <c r="CI72" s="266"/>
      <c r="CK72" s="266"/>
      <c r="CL72" s="266"/>
      <c r="CN72" s="266"/>
      <c r="CO72" s="266"/>
      <c r="CQ72" s="266">
        <v>87</v>
      </c>
      <c r="CR72" s="266">
        <v>7.3</v>
      </c>
      <c r="CT72" s="266"/>
      <c r="CU72" s="266">
        <v>7.01</v>
      </c>
      <c r="CW72" s="266"/>
      <c r="CX72" s="266">
        <v>6.78</v>
      </c>
      <c r="CZ72" s="266"/>
      <c r="DA72" s="266">
        <v>6.7</v>
      </c>
      <c r="DC72" s="266"/>
      <c r="DD72" s="266">
        <v>6.81</v>
      </c>
      <c r="DF72" s="266">
        <v>81</v>
      </c>
      <c r="DG72" s="266">
        <v>6.38</v>
      </c>
      <c r="DI72" s="266"/>
      <c r="DJ72" s="266"/>
      <c r="DL72" s="266"/>
      <c r="DM72" s="266"/>
      <c r="DO72" s="266">
        <v>92</v>
      </c>
      <c r="DP72" s="266">
        <v>6.75</v>
      </c>
      <c r="DR72" s="266"/>
      <c r="DS72" s="266"/>
      <c r="DU72" s="266"/>
      <c r="DV72" s="266"/>
      <c r="DX72" s="266"/>
      <c r="DY72">
        <v>7.13</v>
      </c>
      <c r="EA72" s="266">
        <v>95</v>
      </c>
      <c r="EB72" s="266">
        <v>7.1</v>
      </c>
      <c r="ED72" s="266"/>
      <c r="EE72" s="266"/>
      <c r="EG72" s="266"/>
      <c r="EH72" s="266"/>
      <c r="EJ72" s="266"/>
      <c r="EK72" s="266"/>
      <c r="EM72" s="266">
        <v>99</v>
      </c>
      <c r="EN72" s="266">
        <v>3.45</v>
      </c>
      <c r="EP72" s="266"/>
      <c r="EQ72" s="266"/>
      <c r="ES72" s="266"/>
      <c r="ET72" s="266"/>
      <c r="EV72" s="266">
        <v>121</v>
      </c>
      <c r="EW72" s="266">
        <v>7.03</v>
      </c>
      <c r="EY72" s="266"/>
      <c r="EZ72" s="266"/>
      <c r="FB72" s="266"/>
      <c r="FC72" s="266"/>
      <c r="FE72" s="266"/>
      <c r="FF72" s="266"/>
      <c r="FH72" s="266"/>
      <c r="FI72" s="266"/>
      <c r="FK72" s="266"/>
      <c r="FL72" s="266"/>
      <c r="FN72" s="266"/>
      <c r="FO72" s="266"/>
      <c r="FQ72" s="266"/>
      <c r="FR72" s="266"/>
      <c r="FT72" s="266"/>
      <c r="FU72" s="266"/>
      <c r="FW72" s="266"/>
      <c r="FX72" s="266">
        <v>6.81</v>
      </c>
      <c r="FZ72" s="266">
        <v>105</v>
      </c>
      <c r="GA72" s="266">
        <v>6.18</v>
      </c>
      <c r="GC72" s="266">
        <v>88</v>
      </c>
      <c r="GD72" s="266">
        <v>6.81</v>
      </c>
      <c r="GF72" s="266"/>
      <c r="GG72" s="266"/>
      <c r="GI72" s="266"/>
      <c r="GJ72" s="266"/>
      <c r="GL72" s="266"/>
      <c r="GM72" s="266"/>
      <c r="GO72" s="266"/>
      <c r="GP72" s="266"/>
    </row>
    <row r="73" spans="2:198">
      <c r="B73" s="266">
        <v>107</v>
      </c>
      <c r="C73" s="266">
        <v>7.14</v>
      </c>
      <c r="E73" s="266"/>
      <c r="F73" s="266"/>
      <c r="H73" s="266"/>
      <c r="I73" s="266"/>
      <c r="K73" s="266"/>
      <c r="L73" s="266"/>
      <c r="N73" s="266"/>
      <c r="O73" s="266">
        <v>7.07</v>
      </c>
      <c r="Q73" s="266"/>
      <c r="R73" s="266"/>
      <c r="T73" s="266"/>
      <c r="U73" s="266"/>
      <c r="W73" s="266"/>
      <c r="X73" s="266"/>
      <c r="Z73" s="266"/>
      <c r="AA73" s="266"/>
      <c r="AC73" s="266"/>
      <c r="AD73" s="266"/>
      <c r="AF73" s="266"/>
      <c r="AG73" s="266"/>
      <c r="AI73" s="266"/>
      <c r="AJ73" s="266">
        <v>6.32</v>
      </c>
      <c r="AL73" s="267"/>
      <c r="AM73" s="268">
        <v>6.76</v>
      </c>
      <c r="AO73" s="266"/>
      <c r="AP73" s="266"/>
      <c r="AR73" s="266"/>
      <c r="AS73" s="266"/>
      <c r="AU73" s="266"/>
      <c r="AV73" s="266"/>
      <c r="AX73" s="266"/>
      <c r="AY73" s="266"/>
      <c r="BA73" s="266"/>
      <c r="BB73" s="266"/>
      <c r="BD73" s="266"/>
      <c r="BE73" s="266"/>
      <c r="BG73" s="266"/>
      <c r="BH73" s="266"/>
      <c r="BJ73" s="266"/>
      <c r="BK73" s="266"/>
      <c r="BM73" s="266"/>
      <c r="BN73" s="266"/>
      <c r="BP73" s="266">
        <v>77</v>
      </c>
      <c r="BQ73" s="266">
        <v>2.95</v>
      </c>
      <c r="BS73" s="266"/>
      <c r="BT73" s="266"/>
      <c r="BV73" s="266"/>
      <c r="BW73" s="266"/>
      <c r="BY73" s="266"/>
      <c r="BZ73" s="266"/>
      <c r="CB73" s="266"/>
      <c r="CC73" s="266"/>
      <c r="CE73" s="266"/>
      <c r="CF73" s="266"/>
      <c r="CH73" s="266"/>
      <c r="CI73" s="266"/>
      <c r="CK73" s="266"/>
      <c r="CL73" s="266"/>
      <c r="CN73" s="266"/>
      <c r="CO73" s="266"/>
      <c r="CQ73" s="266">
        <v>88</v>
      </c>
      <c r="CR73" s="266">
        <v>7.01</v>
      </c>
      <c r="CT73" s="266"/>
      <c r="CU73" s="266">
        <v>7.03</v>
      </c>
      <c r="CW73" s="266"/>
      <c r="CX73" s="266">
        <v>7.12</v>
      </c>
      <c r="CZ73" s="266"/>
      <c r="DA73" s="266">
        <v>6.98</v>
      </c>
      <c r="DC73" s="266"/>
      <c r="DD73" s="266">
        <v>7.07</v>
      </c>
      <c r="DF73" s="266">
        <v>82</v>
      </c>
      <c r="DG73" s="266">
        <v>6.9</v>
      </c>
      <c r="DI73" s="266"/>
      <c r="DJ73" s="266"/>
      <c r="DL73" s="266"/>
      <c r="DM73" s="266"/>
      <c r="DO73" s="266">
        <v>93</v>
      </c>
      <c r="DP73" s="266">
        <v>6.5</v>
      </c>
      <c r="DR73" s="266"/>
      <c r="DS73" s="266"/>
      <c r="DU73" s="266"/>
      <c r="DV73" s="266"/>
      <c r="DX73" s="266"/>
      <c r="DY73">
        <v>6.79</v>
      </c>
      <c r="EA73" s="266">
        <v>96</v>
      </c>
      <c r="EB73" s="266">
        <v>7.08</v>
      </c>
      <c r="ED73" s="266"/>
      <c r="EE73" s="266"/>
      <c r="EG73" s="266"/>
      <c r="EH73" s="266"/>
      <c r="EJ73" s="266"/>
      <c r="EK73" s="266"/>
      <c r="EM73" s="266">
        <v>101</v>
      </c>
      <c r="EN73" s="266">
        <v>6.87</v>
      </c>
      <c r="EP73" s="266"/>
      <c r="EQ73" s="266"/>
      <c r="ES73" s="266"/>
      <c r="ET73" s="266"/>
      <c r="EV73" s="266">
        <v>122</v>
      </c>
      <c r="EW73" s="266">
        <v>6.61</v>
      </c>
      <c r="EY73" s="266"/>
      <c r="EZ73" s="266"/>
      <c r="FB73" s="266"/>
      <c r="FC73" s="266"/>
      <c r="FE73" s="266"/>
      <c r="FF73" s="266"/>
      <c r="FH73" s="266"/>
      <c r="FI73" s="266"/>
      <c r="FK73" s="266"/>
      <c r="FL73" s="266"/>
      <c r="FN73" s="266"/>
      <c r="FO73" s="266"/>
      <c r="FQ73" s="266"/>
      <c r="FR73" s="266"/>
      <c r="FT73" s="266"/>
      <c r="FU73" s="266"/>
      <c r="FW73" s="266"/>
      <c r="FX73" s="266">
        <v>6.5</v>
      </c>
      <c r="FZ73" s="266">
        <v>106</v>
      </c>
      <c r="GA73" s="266">
        <v>6.46</v>
      </c>
      <c r="GC73" s="266">
        <v>89</v>
      </c>
      <c r="GD73" s="266">
        <v>6.5</v>
      </c>
      <c r="GF73" s="266"/>
      <c r="GG73" s="266"/>
      <c r="GI73" s="266"/>
      <c r="GJ73" s="266"/>
      <c r="GL73" s="266"/>
      <c r="GM73" s="266"/>
      <c r="GO73" s="266"/>
      <c r="GP73" s="266"/>
    </row>
    <row r="74" spans="2:198">
      <c r="B74" s="266">
        <v>108</v>
      </c>
      <c r="C74" s="266">
        <v>6.82</v>
      </c>
      <c r="E74" s="266"/>
      <c r="F74" s="266"/>
      <c r="H74" s="266"/>
      <c r="I74" s="266"/>
      <c r="K74" s="266"/>
      <c r="L74" s="266"/>
      <c r="N74" s="266"/>
      <c r="O74" s="266">
        <v>6.75</v>
      </c>
      <c r="Q74" s="266"/>
      <c r="R74" s="266"/>
      <c r="T74" s="266"/>
      <c r="U74" s="266"/>
      <c r="W74" s="266"/>
      <c r="X74" s="266"/>
      <c r="Z74" s="266"/>
      <c r="AA74" s="266"/>
      <c r="AC74" s="266"/>
      <c r="AD74" s="266"/>
      <c r="AF74" s="266"/>
      <c r="AG74" s="266"/>
      <c r="AI74" s="266"/>
      <c r="AJ74" s="266">
        <v>6.31</v>
      </c>
      <c r="AL74" s="267"/>
      <c r="AM74" s="268">
        <v>7.04</v>
      </c>
      <c r="AO74" s="266"/>
      <c r="AP74" s="266"/>
      <c r="AR74" s="266"/>
      <c r="AS74" s="266"/>
      <c r="AU74" s="266"/>
      <c r="AV74" s="266"/>
      <c r="AX74" s="266"/>
      <c r="AY74" s="266"/>
      <c r="BA74" s="266"/>
      <c r="BB74" s="266"/>
      <c r="BD74" s="266"/>
      <c r="BE74" s="266"/>
      <c r="BG74" s="266"/>
      <c r="BH74" s="266"/>
      <c r="BJ74" s="266"/>
      <c r="BK74" s="266"/>
      <c r="BM74" s="266"/>
      <c r="BN74" s="266"/>
      <c r="BP74" s="266">
        <v>78</v>
      </c>
      <c r="BQ74" s="266">
        <v>2.94</v>
      </c>
      <c r="BS74" s="266"/>
      <c r="BT74" s="266"/>
      <c r="BV74" s="266"/>
      <c r="BW74" s="266"/>
      <c r="BY74" s="266"/>
      <c r="BZ74" s="266"/>
      <c r="CB74" s="266"/>
      <c r="CC74" s="266"/>
      <c r="CE74" s="266"/>
      <c r="CF74" s="266"/>
      <c r="CH74" s="266"/>
      <c r="CI74" s="266"/>
      <c r="CK74" s="266"/>
      <c r="CL74" s="266"/>
      <c r="CN74" s="266"/>
      <c r="CO74" s="266"/>
      <c r="CQ74" s="266">
        <v>89</v>
      </c>
      <c r="CR74" s="266">
        <v>7.02</v>
      </c>
      <c r="CT74" s="266"/>
      <c r="CU74" s="266">
        <v>6.84</v>
      </c>
      <c r="CW74" s="266"/>
      <c r="CX74" s="266">
        <v>7.01</v>
      </c>
      <c r="CZ74" s="266"/>
      <c r="DA74" s="266">
        <v>6.6</v>
      </c>
      <c r="DC74" s="266"/>
      <c r="DD74" s="266">
        <v>6.69</v>
      </c>
      <c r="DF74" s="266">
        <v>83</v>
      </c>
      <c r="DG74" s="266">
        <v>7.02</v>
      </c>
      <c r="DI74" s="266"/>
      <c r="DJ74" s="266"/>
      <c r="DL74" s="266"/>
      <c r="DM74" s="266"/>
      <c r="DO74" s="266">
        <v>94</v>
      </c>
      <c r="DP74" s="266">
        <v>6.75</v>
      </c>
      <c r="DR74" s="266"/>
      <c r="DS74" s="266"/>
      <c r="DU74" s="266"/>
      <c r="DV74" s="266"/>
      <c r="DX74" s="266"/>
      <c r="DY74">
        <v>7.11</v>
      </c>
      <c r="EA74" s="266">
        <v>97</v>
      </c>
      <c r="EB74" s="266">
        <v>6.82</v>
      </c>
      <c r="ED74" s="266"/>
      <c r="EE74" s="266"/>
      <c r="EG74" s="266"/>
      <c r="EH74" s="266"/>
      <c r="EJ74" s="266"/>
      <c r="EK74" s="266"/>
      <c r="EM74" s="266">
        <v>102</v>
      </c>
      <c r="EN74" s="266">
        <v>6.65</v>
      </c>
      <c r="EP74" s="266"/>
      <c r="EQ74" s="266"/>
      <c r="ES74" s="266"/>
      <c r="ET74" s="266"/>
      <c r="EV74" s="266">
        <v>123</v>
      </c>
      <c r="EW74" s="266">
        <v>7.03</v>
      </c>
      <c r="EY74" s="266"/>
      <c r="EZ74" s="266"/>
      <c r="FB74" s="266"/>
      <c r="FC74" s="266"/>
      <c r="FE74" s="266"/>
      <c r="FF74" s="266"/>
      <c r="FH74" s="266"/>
      <c r="FI74" s="266"/>
      <c r="FK74" s="266"/>
      <c r="FL74" s="266"/>
      <c r="FN74" s="266"/>
      <c r="FO74" s="266"/>
      <c r="FQ74" s="266"/>
      <c r="FR74" s="266"/>
      <c r="FT74" s="266"/>
      <c r="FU74" s="266"/>
      <c r="FW74" s="266"/>
      <c r="FX74" s="266">
        <v>6.45</v>
      </c>
      <c r="FZ74" s="266">
        <v>108</v>
      </c>
      <c r="GA74" s="266">
        <v>6.46</v>
      </c>
      <c r="GC74" s="266">
        <v>91</v>
      </c>
      <c r="GD74" s="266">
        <v>6.45</v>
      </c>
      <c r="GF74" s="266"/>
      <c r="GG74" s="266"/>
      <c r="GI74" s="266"/>
      <c r="GJ74" s="266"/>
      <c r="GL74" s="266"/>
      <c r="GM74" s="266"/>
      <c r="GO74" s="266"/>
      <c r="GP74" s="266"/>
    </row>
    <row r="75" spans="2:198">
      <c r="B75" s="266">
        <v>109</v>
      </c>
      <c r="C75" s="266">
        <v>7.19</v>
      </c>
      <c r="E75" s="266"/>
      <c r="F75" s="266"/>
      <c r="H75" s="266"/>
      <c r="I75" s="266"/>
      <c r="K75" s="266"/>
      <c r="L75" s="266"/>
      <c r="N75" s="266"/>
      <c r="O75" s="266">
        <v>7.05</v>
      </c>
      <c r="Q75" s="266"/>
      <c r="R75" s="266"/>
      <c r="T75" s="266"/>
      <c r="U75" s="266"/>
      <c r="W75" s="266"/>
      <c r="X75" s="266"/>
      <c r="Z75" s="266"/>
      <c r="AA75" s="266"/>
      <c r="AC75" s="266"/>
      <c r="AD75" s="266"/>
      <c r="AF75" s="266"/>
      <c r="AG75" s="266"/>
      <c r="AI75" s="266"/>
      <c r="AJ75" s="266">
        <v>6.64</v>
      </c>
      <c r="AL75" s="267"/>
      <c r="AM75" s="268">
        <v>7.09</v>
      </c>
      <c r="AO75" s="266"/>
      <c r="AP75" s="266"/>
      <c r="AR75" s="266"/>
      <c r="AS75" s="266"/>
      <c r="AU75" s="266"/>
      <c r="AV75" s="266"/>
      <c r="AX75" s="266"/>
      <c r="AY75" s="266"/>
      <c r="BA75" s="266"/>
      <c r="BB75" s="266"/>
      <c r="BD75" s="266"/>
      <c r="BE75" s="266"/>
      <c r="BG75" s="266"/>
      <c r="BH75" s="266"/>
      <c r="BJ75" s="266"/>
      <c r="BK75" s="266"/>
      <c r="BM75" s="266"/>
      <c r="BN75" s="266"/>
      <c r="BP75" s="266">
        <v>79</v>
      </c>
      <c r="BQ75" s="266">
        <v>2.91</v>
      </c>
      <c r="BS75" s="266"/>
      <c r="BT75" s="266"/>
      <c r="BV75" s="266"/>
      <c r="BW75" s="266"/>
      <c r="BY75" s="266"/>
      <c r="BZ75" s="266"/>
      <c r="CB75" s="266"/>
      <c r="CC75" s="266"/>
      <c r="CE75" s="266"/>
      <c r="CF75" s="266"/>
      <c r="CH75" s="266"/>
      <c r="CI75" s="266"/>
      <c r="CK75" s="266"/>
      <c r="CL75" s="266"/>
      <c r="CN75" s="266"/>
      <c r="CO75" s="266"/>
      <c r="CQ75" s="266">
        <v>90</v>
      </c>
      <c r="CR75" s="266">
        <v>6.73</v>
      </c>
      <c r="CT75" s="266"/>
      <c r="CU75" s="266">
        <v>6.81</v>
      </c>
      <c r="CW75" s="266"/>
      <c r="CX75" s="266">
        <v>6.78</v>
      </c>
      <c r="CZ75" s="266"/>
      <c r="DA75" s="266">
        <v>6.97</v>
      </c>
      <c r="DC75" s="266"/>
      <c r="DD75" s="266">
        <v>6.7</v>
      </c>
      <c r="DF75" s="266">
        <v>84</v>
      </c>
      <c r="DG75" s="266">
        <v>6.95</v>
      </c>
      <c r="DI75" s="266"/>
      <c r="DJ75" s="266"/>
      <c r="DL75" s="266"/>
      <c r="DM75" s="266"/>
      <c r="DO75" s="266">
        <v>95</v>
      </c>
      <c r="DP75" s="266">
        <v>6.85</v>
      </c>
      <c r="DR75" s="266"/>
      <c r="DS75" s="266"/>
      <c r="DU75" s="266"/>
      <c r="DV75" s="266"/>
      <c r="DX75" s="266"/>
      <c r="DY75">
        <v>7.1</v>
      </c>
      <c r="EA75" s="266">
        <v>98</v>
      </c>
      <c r="EB75" s="266">
        <v>6.76</v>
      </c>
      <c r="ED75" s="266"/>
      <c r="EE75" s="266"/>
      <c r="EG75" s="266"/>
      <c r="EH75" s="266"/>
      <c r="EJ75" s="266"/>
      <c r="EK75" s="266"/>
      <c r="EM75" s="266">
        <v>103</v>
      </c>
      <c r="EN75" s="266">
        <v>7.01</v>
      </c>
      <c r="EP75" s="266"/>
      <c r="EQ75" s="266"/>
      <c r="ES75" s="266"/>
      <c r="ET75" s="266"/>
      <c r="EV75" s="266">
        <v>124</v>
      </c>
      <c r="EW75" s="266">
        <v>6.91</v>
      </c>
      <c r="EY75" s="266"/>
      <c r="EZ75" s="266"/>
      <c r="FB75" s="266"/>
      <c r="FC75" s="266"/>
      <c r="FE75" s="266"/>
      <c r="FF75" s="266"/>
      <c r="FH75" s="266"/>
      <c r="FI75" s="266"/>
      <c r="FK75" s="266"/>
      <c r="FL75" s="266"/>
      <c r="FN75" s="266"/>
      <c r="FO75" s="266"/>
      <c r="FQ75" s="266"/>
      <c r="FR75" s="266"/>
      <c r="FT75" s="266"/>
      <c r="FU75" s="266"/>
      <c r="FW75" s="266"/>
      <c r="FX75" s="266">
        <v>6.46</v>
      </c>
      <c r="FZ75" s="266">
        <v>109</v>
      </c>
      <c r="GA75" s="266">
        <v>6.16</v>
      </c>
      <c r="GC75" s="266">
        <v>92</v>
      </c>
      <c r="GD75" s="266">
        <v>6.46</v>
      </c>
      <c r="GF75" s="266"/>
      <c r="GG75" s="266"/>
      <c r="GI75" s="266"/>
      <c r="GJ75" s="266"/>
      <c r="GL75" s="266"/>
      <c r="GM75" s="266"/>
      <c r="GO75" s="266"/>
      <c r="GP75" s="266"/>
    </row>
    <row r="76" spans="2:198">
      <c r="B76" s="266">
        <v>110</v>
      </c>
      <c r="C76" s="266">
        <v>6.78</v>
      </c>
      <c r="E76" s="266"/>
      <c r="F76" s="266"/>
      <c r="H76" s="266"/>
      <c r="I76" s="266"/>
      <c r="K76" s="266"/>
      <c r="L76" s="266"/>
      <c r="N76" s="266"/>
      <c r="O76" s="266">
        <v>6.31</v>
      </c>
      <c r="Q76" s="266"/>
      <c r="R76" s="266"/>
      <c r="T76" s="266"/>
      <c r="U76" s="266"/>
      <c r="W76" s="266"/>
      <c r="X76" s="266"/>
      <c r="Z76" s="266"/>
      <c r="AA76" s="266"/>
      <c r="AC76" s="266"/>
      <c r="AD76" s="266"/>
      <c r="AF76" s="266"/>
      <c r="AG76" s="266"/>
      <c r="AI76" s="266"/>
      <c r="AJ76" s="266">
        <v>6.61</v>
      </c>
      <c r="AL76" s="267"/>
      <c r="AM76" s="268">
        <v>6.75</v>
      </c>
      <c r="AO76" s="266"/>
      <c r="AP76" s="266"/>
      <c r="AR76" s="266"/>
      <c r="AS76" s="266"/>
      <c r="AU76" s="266"/>
      <c r="AV76" s="266"/>
      <c r="AX76" s="266"/>
      <c r="AY76" s="266"/>
      <c r="BA76" s="266"/>
      <c r="BB76" s="266"/>
      <c r="BD76" s="266"/>
      <c r="BE76" s="266"/>
      <c r="BG76" s="266"/>
      <c r="BH76" s="266"/>
      <c r="BJ76" s="266"/>
      <c r="BK76" s="266"/>
      <c r="BM76" s="266"/>
      <c r="BN76" s="266"/>
      <c r="BP76" s="266">
        <v>80</v>
      </c>
      <c r="BQ76" s="266">
        <v>2.88</v>
      </c>
      <c r="BS76" s="266"/>
      <c r="BT76" s="266"/>
      <c r="BV76" s="266"/>
      <c r="BW76" s="266"/>
      <c r="BY76" s="266"/>
      <c r="BZ76" s="266"/>
      <c r="CB76" s="266"/>
      <c r="CC76" s="266"/>
      <c r="CE76" s="266"/>
      <c r="CF76" s="266"/>
      <c r="CH76" s="266"/>
      <c r="CI76" s="266"/>
      <c r="CK76" s="266"/>
      <c r="CL76" s="266"/>
      <c r="CN76" s="266"/>
      <c r="CO76" s="266"/>
      <c r="CQ76" s="266">
        <v>92</v>
      </c>
      <c r="CR76" s="266">
        <v>7.02</v>
      </c>
      <c r="CT76" s="266"/>
      <c r="CU76" s="266">
        <v>6.91</v>
      </c>
      <c r="CW76" s="266"/>
      <c r="CX76" s="266">
        <v>7.09</v>
      </c>
      <c r="CZ76" s="266"/>
      <c r="DA76" s="266">
        <v>6.72</v>
      </c>
      <c r="DC76" s="266"/>
      <c r="DD76" s="266">
        <v>6.69</v>
      </c>
      <c r="DF76" s="266">
        <v>86</v>
      </c>
      <c r="DG76" s="266">
        <v>6.8</v>
      </c>
      <c r="DI76" s="266"/>
      <c r="DJ76" s="266"/>
      <c r="DL76" s="266"/>
      <c r="DM76" s="266"/>
      <c r="DO76" s="266">
        <v>96</v>
      </c>
      <c r="DP76" s="266">
        <v>3.2</v>
      </c>
      <c r="DR76" s="266"/>
      <c r="DS76" s="266"/>
      <c r="DU76" s="266"/>
      <c r="DV76" s="266"/>
      <c r="DX76" s="266"/>
      <c r="DY76">
        <v>6.72</v>
      </c>
      <c r="EA76" s="266">
        <v>99</v>
      </c>
      <c r="EB76" s="266">
        <v>6.56</v>
      </c>
      <c r="ED76" s="266"/>
      <c r="EE76" s="266"/>
      <c r="EG76" s="266"/>
      <c r="EH76" s="266"/>
      <c r="EJ76" s="266"/>
      <c r="EK76" s="266"/>
      <c r="EM76" s="266">
        <v>104</v>
      </c>
      <c r="EN76" s="266">
        <v>6.93</v>
      </c>
      <c r="EP76" s="266"/>
      <c r="EQ76" s="266"/>
      <c r="ES76" s="266"/>
      <c r="ET76" s="266"/>
      <c r="EV76" s="266">
        <v>125</v>
      </c>
      <c r="EW76" s="266">
        <v>7</v>
      </c>
      <c r="EY76" s="266"/>
      <c r="EZ76" s="266"/>
      <c r="FB76" s="266"/>
      <c r="FC76" s="266"/>
      <c r="FE76" s="266"/>
      <c r="FF76" s="266"/>
      <c r="FH76" s="266"/>
      <c r="FI76" s="266"/>
      <c r="FK76" s="266"/>
      <c r="FL76" s="266"/>
      <c r="FN76" s="266"/>
      <c r="FO76" s="266"/>
      <c r="FQ76" s="266"/>
      <c r="FR76" s="266"/>
      <c r="FT76" s="266"/>
      <c r="FU76" s="266"/>
      <c r="FW76" s="266"/>
      <c r="FX76" s="266">
        <v>6.48</v>
      </c>
      <c r="FZ76" s="266">
        <v>110</v>
      </c>
      <c r="GA76" s="266">
        <v>5.96</v>
      </c>
      <c r="GC76" s="266">
        <v>93</v>
      </c>
      <c r="GD76" s="266">
        <v>6.48</v>
      </c>
      <c r="GF76" s="266"/>
      <c r="GG76" s="266"/>
      <c r="GI76" s="266"/>
      <c r="GJ76" s="266"/>
      <c r="GL76" s="266"/>
      <c r="GM76" s="266"/>
      <c r="GO76" s="266"/>
      <c r="GP76" s="266"/>
    </row>
    <row r="77" spans="2:198">
      <c r="B77" s="266">
        <v>113</v>
      </c>
      <c r="C77" s="266">
        <v>7.21</v>
      </c>
      <c r="E77" s="266"/>
      <c r="F77" s="266"/>
      <c r="H77" s="266"/>
      <c r="I77" s="266"/>
      <c r="K77" s="266"/>
      <c r="L77" s="266"/>
      <c r="N77" s="266"/>
      <c r="O77" s="266">
        <v>6.77</v>
      </c>
      <c r="Q77" s="266"/>
      <c r="R77" s="266"/>
      <c r="T77" s="266"/>
      <c r="U77" s="266"/>
      <c r="W77" s="266"/>
      <c r="X77" s="266"/>
      <c r="Z77" s="266"/>
      <c r="AA77" s="266"/>
      <c r="AC77" s="266"/>
      <c r="AD77" s="266"/>
      <c r="AF77" s="266"/>
      <c r="AG77" s="266"/>
      <c r="AI77" s="266"/>
      <c r="AJ77" s="266">
        <v>6.24</v>
      </c>
      <c r="AL77" s="267"/>
      <c r="AM77" s="268">
        <v>7.08</v>
      </c>
      <c r="AO77" s="266"/>
      <c r="AP77" s="266"/>
      <c r="AR77" s="266"/>
      <c r="AS77" s="266"/>
      <c r="AU77" s="266"/>
      <c r="AV77" s="266"/>
      <c r="AX77" s="266"/>
      <c r="AY77" s="266"/>
      <c r="BA77" s="266"/>
      <c r="BB77" s="266"/>
      <c r="BD77" s="266"/>
      <c r="BE77" s="266"/>
      <c r="BG77" s="266"/>
      <c r="BH77" s="266"/>
      <c r="BJ77" s="266"/>
      <c r="BK77" s="266"/>
      <c r="BM77" s="266"/>
      <c r="BN77" s="266"/>
      <c r="BP77" s="266">
        <v>81</v>
      </c>
      <c r="BQ77" s="266">
        <v>2.92</v>
      </c>
      <c r="BS77" s="266"/>
      <c r="BT77" s="266"/>
      <c r="BV77" s="266"/>
      <c r="BW77" s="266"/>
      <c r="BY77" s="266"/>
      <c r="BZ77" s="266"/>
      <c r="CB77" s="266"/>
      <c r="CC77" s="266"/>
      <c r="CE77" s="266"/>
      <c r="CF77" s="266"/>
      <c r="CH77" s="266"/>
      <c r="CI77" s="266"/>
      <c r="CK77" s="266"/>
      <c r="CL77" s="266"/>
      <c r="CN77" s="266"/>
      <c r="CO77" s="266"/>
      <c r="CQ77" s="266">
        <v>93</v>
      </c>
      <c r="CR77" s="266">
        <v>6.74</v>
      </c>
      <c r="CT77" s="266"/>
      <c r="CU77" s="266">
        <v>6.5</v>
      </c>
      <c r="CW77" s="266"/>
      <c r="CX77" s="266">
        <v>6.75</v>
      </c>
      <c r="CZ77" s="266"/>
      <c r="DA77" s="266">
        <v>7.13</v>
      </c>
      <c r="DC77" s="266"/>
      <c r="DD77" s="266">
        <v>6.8</v>
      </c>
      <c r="DF77" s="266">
        <v>87</v>
      </c>
      <c r="DG77" s="266">
        <v>7.07</v>
      </c>
      <c r="DI77" s="266"/>
      <c r="DJ77" s="266"/>
      <c r="DL77" s="266"/>
      <c r="DM77" s="266"/>
      <c r="DO77" s="266">
        <v>97</v>
      </c>
      <c r="DP77" s="266">
        <v>6.8</v>
      </c>
      <c r="DR77" s="266"/>
      <c r="DS77" s="266"/>
      <c r="DU77" s="266"/>
      <c r="DV77" s="266"/>
      <c r="DX77" s="266"/>
      <c r="DY77">
        <v>7.05</v>
      </c>
      <c r="EA77" s="266">
        <v>100</v>
      </c>
      <c r="EB77" s="266">
        <v>6.25</v>
      </c>
      <c r="ED77" s="266"/>
      <c r="EE77" s="266"/>
      <c r="EG77" s="266"/>
      <c r="EH77" s="266"/>
      <c r="EJ77" s="266"/>
      <c r="EK77" s="266"/>
      <c r="EM77" s="266">
        <v>105</v>
      </c>
      <c r="EN77" s="266">
        <v>6.65</v>
      </c>
      <c r="EP77" s="266"/>
      <c r="EQ77" s="266"/>
      <c r="ES77" s="266"/>
      <c r="ET77" s="266"/>
      <c r="EV77" s="266">
        <v>126</v>
      </c>
      <c r="EW77" s="266">
        <v>6.86</v>
      </c>
      <c r="EY77" s="266"/>
      <c r="EZ77" s="266"/>
      <c r="FB77" s="266"/>
      <c r="FC77" s="266"/>
      <c r="FE77" s="266"/>
      <c r="FF77" s="266"/>
      <c r="FH77" s="266"/>
      <c r="FI77" s="266"/>
      <c r="FK77" s="266"/>
      <c r="FL77" s="266"/>
      <c r="FN77" s="266"/>
      <c r="FO77" s="266"/>
      <c r="FQ77" s="266"/>
      <c r="FR77" s="266"/>
      <c r="FT77" s="266"/>
      <c r="FU77" s="266"/>
      <c r="FW77" s="266"/>
      <c r="FX77" s="266">
        <v>6.52</v>
      </c>
      <c r="FZ77" s="266">
        <v>111</v>
      </c>
      <c r="GA77" s="266">
        <v>6.76</v>
      </c>
      <c r="GC77" s="266">
        <v>95</v>
      </c>
      <c r="GD77" s="266">
        <v>6.52</v>
      </c>
      <c r="GF77" s="266"/>
      <c r="GG77" s="266"/>
      <c r="GI77" s="266"/>
      <c r="GJ77" s="266"/>
      <c r="GL77" s="266"/>
      <c r="GM77" s="266"/>
      <c r="GO77" s="266"/>
      <c r="GP77" s="266"/>
    </row>
    <row r="78" spans="2:198">
      <c r="B78" s="266">
        <v>114</v>
      </c>
      <c r="C78" s="266">
        <v>7.22</v>
      </c>
      <c r="E78" s="266"/>
      <c r="F78" s="266"/>
      <c r="H78" s="266"/>
      <c r="I78" s="266"/>
      <c r="K78" s="266"/>
      <c r="L78" s="266"/>
      <c r="N78" s="266"/>
      <c r="O78" s="266">
        <v>7</v>
      </c>
      <c r="Q78" s="266"/>
      <c r="R78" s="266"/>
      <c r="T78" s="266"/>
      <c r="U78" s="266"/>
      <c r="W78" s="266"/>
      <c r="X78" s="266"/>
      <c r="Z78" s="266"/>
      <c r="AA78" s="266"/>
      <c r="AC78" s="266"/>
      <c r="AD78" s="266"/>
      <c r="AF78" s="266"/>
      <c r="AG78" s="266"/>
      <c r="AI78" s="266"/>
      <c r="AJ78" s="266">
        <v>6.56</v>
      </c>
      <c r="AL78" s="267"/>
      <c r="AM78" s="268">
        <v>6.75</v>
      </c>
      <c r="AO78" s="266"/>
      <c r="AP78" s="266"/>
      <c r="AR78" s="266"/>
      <c r="AS78" s="266"/>
      <c r="AU78" s="266"/>
      <c r="AV78" s="266"/>
      <c r="AX78" s="266"/>
      <c r="AY78" s="266"/>
      <c r="BA78" s="266"/>
      <c r="BB78" s="266"/>
      <c r="BD78" s="266"/>
      <c r="BE78" s="266"/>
      <c r="BG78" s="266"/>
      <c r="BH78" s="266"/>
      <c r="BJ78" s="266"/>
      <c r="BK78" s="266"/>
      <c r="BM78" s="266"/>
      <c r="BN78" s="266"/>
      <c r="BP78" s="266">
        <v>83</v>
      </c>
      <c r="BQ78" s="266">
        <v>2.93</v>
      </c>
      <c r="BS78" s="266"/>
      <c r="BT78" s="266"/>
      <c r="BV78" s="266"/>
      <c r="BW78" s="266"/>
      <c r="BY78" s="266"/>
      <c r="BZ78" s="266"/>
      <c r="CB78" s="266"/>
      <c r="CC78" s="266"/>
      <c r="CE78" s="266"/>
      <c r="CF78" s="266"/>
      <c r="CH78" s="266"/>
      <c r="CI78" s="266"/>
      <c r="CK78" s="266"/>
      <c r="CL78" s="266"/>
      <c r="CN78" s="266"/>
      <c r="CO78" s="266"/>
      <c r="CQ78" s="266">
        <v>95</v>
      </c>
      <c r="CR78" s="266">
        <v>7.34</v>
      </c>
      <c r="CT78" s="266"/>
      <c r="CU78" s="266">
        <v>6.52</v>
      </c>
      <c r="CW78" s="266"/>
      <c r="CX78" s="266">
        <v>6.42</v>
      </c>
      <c r="CZ78" s="266"/>
      <c r="DA78" s="266">
        <v>7.01</v>
      </c>
      <c r="DC78" s="266"/>
      <c r="DD78" s="266">
        <v>6.72</v>
      </c>
      <c r="DF78" s="266">
        <v>88</v>
      </c>
      <c r="DG78" s="266">
        <v>6.76</v>
      </c>
      <c r="DI78" s="266"/>
      <c r="DJ78" s="266"/>
      <c r="DL78" s="266"/>
      <c r="DM78" s="266"/>
      <c r="DO78" s="266"/>
      <c r="DP78" s="266"/>
      <c r="DR78" s="266"/>
      <c r="DS78" s="266"/>
      <c r="DU78" s="266"/>
      <c r="DV78" s="266"/>
      <c r="DX78" s="266"/>
      <c r="DY78">
        <v>7.07</v>
      </c>
      <c r="EA78" s="266">
        <v>101</v>
      </c>
      <c r="EB78" s="266">
        <v>7.07</v>
      </c>
      <c r="ED78" s="266"/>
      <c r="EE78" s="266"/>
      <c r="EG78" s="266"/>
      <c r="EH78" s="266"/>
      <c r="EJ78" s="266"/>
      <c r="EK78" s="266"/>
      <c r="EM78" s="266">
        <v>106</v>
      </c>
      <c r="EN78" s="266">
        <v>6.62</v>
      </c>
      <c r="EP78" s="266"/>
      <c r="EQ78" s="266"/>
      <c r="ES78" s="266"/>
      <c r="ET78" s="266"/>
      <c r="EV78" s="266">
        <v>128</v>
      </c>
      <c r="EW78" s="266">
        <v>6.98</v>
      </c>
      <c r="EY78" s="266"/>
      <c r="EZ78" s="266"/>
      <c r="FB78" s="266"/>
      <c r="FC78" s="266"/>
      <c r="FE78" s="266"/>
      <c r="FF78" s="266"/>
      <c r="FH78" s="266"/>
      <c r="FI78" s="266"/>
      <c r="FK78" s="266"/>
      <c r="FL78" s="266"/>
      <c r="FN78" s="266"/>
      <c r="FO78" s="266"/>
      <c r="FQ78" s="266"/>
      <c r="FR78" s="266"/>
      <c r="FT78" s="266"/>
      <c r="FU78" s="266"/>
      <c r="FW78" s="266"/>
      <c r="FX78" s="266">
        <v>6.22</v>
      </c>
      <c r="FZ78" s="266">
        <v>114</v>
      </c>
      <c r="GA78" s="266">
        <v>6.25</v>
      </c>
      <c r="GC78" s="266">
        <v>96</v>
      </c>
      <c r="GD78" s="266">
        <v>6.22</v>
      </c>
      <c r="GF78" s="266"/>
      <c r="GG78" s="266"/>
      <c r="GI78" s="266"/>
      <c r="GJ78" s="266"/>
      <c r="GL78" s="266"/>
      <c r="GM78" s="266"/>
      <c r="GO78" s="266"/>
      <c r="GP78" s="266"/>
    </row>
    <row r="79" spans="2:198">
      <c r="B79" s="266">
        <v>115</v>
      </c>
      <c r="C79" s="266">
        <v>6.64</v>
      </c>
      <c r="E79" s="266"/>
      <c r="F79" s="266"/>
      <c r="H79" s="266"/>
      <c r="I79" s="266"/>
      <c r="K79" s="266"/>
      <c r="L79" s="266"/>
      <c r="N79" s="266"/>
      <c r="O79" s="266">
        <v>6.69</v>
      </c>
      <c r="Q79" s="266"/>
      <c r="R79" s="266"/>
      <c r="T79" s="266"/>
      <c r="U79" s="266"/>
      <c r="W79" s="266"/>
      <c r="X79" s="266"/>
      <c r="Z79" s="266"/>
      <c r="AA79" s="266"/>
      <c r="AC79" s="266"/>
      <c r="AD79" s="266"/>
      <c r="AF79" s="266"/>
      <c r="AG79" s="266"/>
      <c r="AI79" s="266"/>
      <c r="AJ79" s="266">
        <v>6.68</v>
      </c>
      <c r="AL79" s="267"/>
      <c r="AM79" s="268">
        <v>6.78</v>
      </c>
      <c r="AO79" s="266"/>
      <c r="AP79" s="266"/>
      <c r="AR79" s="266"/>
      <c r="AS79" s="266"/>
      <c r="AU79" s="266"/>
      <c r="AV79" s="266"/>
      <c r="AX79" s="266"/>
      <c r="AY79" s="266"/>
      <c r="BA79" s="266"/>
      <c r="BB79" s="266"/>
      <c r="BD79" s="266"/>
      <c r="BE79" s="266"/>
      <c r="BG79" s="266"/>
      <c r="BH79" s="266"/>
      <c r="BJ79" s="266"/>
      <c r="BK79" s="266"/>
      <c r="BM79" s="266"/>
      <c r="BN79" s="266"/>
      <c r="BP79" s="266">
        <v>84</v>
      </c>
      <c r="BQ79" s="266">
        <v>2.9</v>
      </c>
      <c r="BS79" s="266"/>
      <c r="BT79" s="266"/>
      <c r="BV79" s="266"/>
      <c r="BW79" s="266"/>
      <c r="BY79" s="266"/>
      <c r="BZ79" s="266"/>
      <c r="CB79" s="266"/>
      <c r="CC79" s="266"/>
      <c r="CE79" s="266"/>
      <c r="CF79" s="266"/>
      <c r="CH79" s="266"/>
      <c r="CI79" s="266"/>
      <c r="CK79" s="266"/>
      <c r="CL79" s="266"/>
      <c r="CN79" s="266"/>
      <c r="CO79" s="266"/>
      <c r="CQ79" s="266">
        <v>96</v>
      </c>
      <c r="CR79" s="266">
        <v>7.02</v>
      </c>
      <c r="CT79" s="266"/>
      <c r="CU79" s="266">
        <v>6.56</v>
      </c>
      <c r="CW79" s="266"/>
      <c r="CX79" s="266">
        <v>6.81</v>
      </c>
      <c r="CZ79" s="266"/>
      <c r="DA79" s="266">
        <v>6.72</v>
      </c>
      <c r="DC79" s="266"/>
      <c r="DD79" s="266">
        <v>6.7</v>
      </c>
      <c r="DF79" s="266">
        <v>89</v>
      </c>
      <c r="DG79" s="266">
        <v>6.78</v>
      </c>
      <c r="DI79" s="266"/>
      <c r="DJ79" s="266"/>
      <c r="DL79" s="266"/>
      <c r="DM79" s="266"/>
      <c r="DO79" s="266"/>
      <c r="DP79" s="266"/>
      <c r="DR79" s="266"/>
      <c r="DS79" s="266"/>
      <c r="DU79" s="266"/>
      <c r="DV79" s="266"/>
      <c r="DX79" s="266"/>
      <c r="DY79">
        <v>6.52</v>
      </c>
      <c r="EA79" s="266">
        <v>102</v>
      </c>
      <c r="EB79" s="266">
        <v>6.82</v>
      </c>
      <c r="ED79" s="266"/>
      <c r="EE79" s="266"/>
      <c r="EG79" s="266"/>
      <c r="EH79" s="266"/>
      <c r="EJ79" s="266"/>
      <c r="EK79" s="266"/>
      <c r="EM79" s="266">
        <v>107</v>
      </c>
      <c r="EN79" s="266">
        <v>6.35</v>
      </c>
      <c r="EP79" s="266"/>
      <c r="EQ79" s="266"/>
      <c r="ES79" s="266"/>
      <c r="ET79" s="266"/>
      <c r="EV79" s="266">
        <v>130</v>
      </c>
      <c r="EW79" s="266">
        <v>6.96</v>
      </c>
      <c r="EY79" s="266"/>
      <c r="EZ79" s="266"/>
      <c r="FB79" s="266"/>
      <c r="FC79" s="266"/>
      <c r="FE79" s="266"/>
      <c r="FF79" s="266"/>
      <c r="FH79" s="266"/>
      <c r="FI79" s="266"/>
      <c r="FK79" s="266"/>
      <c r="FL79" s="266"/>
      <c r="FN79" s="266"/>
      <c r="FO79" s="266"/>
      <c r="FQ79" s="266"/>
      <c r="FR79" s="266"/>
      <c r="FT79" s="266"/>
      <c r="FU79" s="266"/>
      <c r="FW79" s="266"/>
      <c r="FX79" s="266">
        <v>6.21</v>
      </c>
      <c r="FZ79" s="266">
        <v>115</v>
      </c>
      <c r="GA79" s="266">
        <v>6.52</v>
      </c>
      <c r="GC79" s="266">
        <v>98</v>
      </c>
      <c r="GD79" s="266">
        <v>6.21</v>
      </c>
      <c r="GF79" s="266"/>
      <c r="GG79" s="266"/>
      <c r="GI79" s="266"/>
      <c r="GJ79" s="266"/>
      <c r="GL79" s="266"/>
      <c r="GM79" s="266"/>
      <c r="GO79" s="266"/>
      <c r="GP79" s="266"/>
    </row>
    <row r="80" spans="2:198">
      <c r="B80" s="266">
        <v>116</v>
      </c>
      <c r="C80" s="266">
        <v>6.74</v>
      </c>
      <c r="E80" s="266"/>
      <c r="F80" s="266"/>
      <c r="H80" s="266"/>
      <c r="I80" s="266"/>
      <c r="K80" s="266"/>
      <c r="L80" s="266"/>
      <c r="N80" s="266"/>
      <c r="O80" s="266">
        <v>6.71</v>
      </c>
      <c r="Q80" s="266"/>
      <c r="R80" s="266"/>
      <c r="T80" s="266"/>
      <c r="U80" s="266"/>
      <c r="W80" s="266"/>
      <c r="X80" s="266"/>
      <c r="Z80" s="266"/>
      <c r="AA80" s="266"/>
      <c r="AC80" s="266"/>
      <c r="AD80" s="266"/>
      <c r="AF80" s="266"/>
      <c r="AG80" s="266"/>
      <c r="AI80" s="266"/>
      <c r="AJ80" s="266">
        <v>6.65</v>
      </c>
      <c r="AL80" s="267"/>
      <c r="AM80" s="268">
        <v>7.07</v>
      </c>
      <c r="AO80" s="266"/>
      <c r="AP80" s="266"/>
      <c r="AR80" s="266"/>
      <c r="AS80" s="266"/>
      <c r="AU80" s="266"/>
      <c r="AV80" s="266"/>
      <c r="AX80" s="266"/>
      <c r="AY80" s="266"/>
      <c r="BA80" s="266"/>
      <c r="BB80" s="266"/>
      <c r="BD80" s="266"/>
      <c r="BE80" s="266"/>
      <c r="BG80" s="266"/>
      <c r="BH80" s="266"/>
      <c r="BJ80" s="266"/>
      <c r="BK80" s="266"/>
      <c r="BM80" s="266"/>
      <c r="BN80" s="266"/>
      <c r="BP80" s="266">
        <v>85</v>
      </c>
      <c r="BQ80" s="266">
        <v>2.93</v>
      </c>
      <c r="BS80" s="266"/>
      <c r="BT80" s="266"/>
      <c r="BV80" s="266"/>
      <c r="BW80" s="266"/>
      <c r="BY80" s="266"/>
      <c r="BZ80" s="266"/>
      <c r="CB80" s="266"/>
      <c r="CC80" s="266"/>
      <c r="CE80" s="266"/>
      <c r="CF80" s="266"/>
      <c r="CH80" s="266"/>
      <c r="CI80" s="266"/>
      <c r="CK80" s="266"/>
      <c r="CL80" s="266"/>
      <c r="CN80" s="266"/>
      <c r="CO80" s="266"/>
      <c r="CQ80" s="266">
        <v>97</v>
      </c>
      <c r="CR80" s="266">
        <v>7.37</v>
      </c>
      <c r="CT80" s="266"/>
      <c r="CU80" s="266">
        <v>6.52</v>
      </c>
      <c r="CW80" s="266"/>
      <c r="CX80" s="266">
        <v>6.71</v>
      </c>
      <c r="CZ80" s="266"/>
      <c r="DA80" s="266">
        <v>6.67</v>
      </c>
      <c r="DC80" s="266"/>
      <c r="DD80" s="266">
        <v>6.69</v>
      </c>
      <c r="DF80" s="266">
        <v>90</v>
      </c>
      <c r="DG80" s="266">
        <v>6.74</v>
      </c>
      <c r="DI80" s="266"/>
      <c r="DJ80" s="266"/>
      <c r="DL80" s="266"/>
      <c r="DM80" s="266"/>
      <c r="DO80" s="266"/>
      <c r="DP80" s="266"/>
      <c r="DR80" s="266"/>
      <c r="DS80" s="266"/>
      <c r="DU80" s="266"/>
      <c r="DV80" s="266"/>
      <c r="DX80" s="266"/>
      <c r="DY80">
        <v>7.05</v>
      </c>
      <c r="EA80" s="266">
        <v>103</v>
      </c>
      <c r="EB80" s="266">
        <v>6.76</v>
      </c>
      <c r="ED80" s="266"/>
      <c r="EE80" s="266"/>
      <c r="EG80" s="266"/>
      <c r="EH80" s="266"/>
      <c r="EJ80" s="266"/>
      <c r="EK80" s="266"/>
      <c r="EM80" s="266">
        <v>108</v>
      </c>
      <c r="EN80" s="266">
        <v>6.94</v>
      </c>
      <c r="EP80" s="266"/>
      <c r="EQ80" s="266"/>
      <c r="ES80" s="266"/>
      <c r="ET80" s="266"/>
      <c r="EV80" s="266">
        <v>132</v>
      </c>
      <c r="EW80" s="266">
        <v>6.92</v>
      </c>
      <c r="EY80" s="266"/>
      <c r="EZ80" s="266"/>
      <c r="FB80" s="266"/>
      <c r="FC80" s="266"/>
      <c r="FE80" s="266"/>
      <c r="FF80" s="266"/>
      <c r="FH80" s="266"/>
      <c r="FI80" s="266"/>
      <c r="FK80" s="266"/>
      <c r="FL80" s="266"/>
      <c r="FN80" s="266"/>
      <c r="FO80" s="266"/>
      <c r="FQ80" s="266"/>
      <c r="FR80" s="266"/>
      <c r="FT80" s="266"/>
      <c r="FU80" s="266"/>
      <c r="FW80" s="266"/>
      <c r="FX80" s="266">
        <v>6.78</v>
      </c>
      <c r="FZ80" s="266">
        <v>116</v>
      </c>
      <c r="GA80" s="266">
        <v>6.84</v>
      </c>
      <c r="GC80" s="266">
        <v>99</v>
      </c>
      <c r="GD80" s="266">
        <v>6.78</v>
      </c>
      <c r="GF80" s="266"/>
      <c r="GG80" s="266"/>
      <c r="GI80" s="266"/>
      <c r="GJ80" s="266"/>
      <c r="GL80" s="266"/>
      <c r="GM80" s="266"/>
      <c r="GO80" s="266"/>
      <c r="GP80" s="266"/>
    </row>
    <row r="81" spans="2:198">
      <c r="B81" s="266">
        <v>118</v>
      </c>
      <c r="C81" s="266">
        <v>6.69</v>
      </c>
      <c r="E81" s="266"/>
      <c r="F81" s="266"/>
      <c r="H81" s="266"/>
      <c r="I81" s="266"/>
      <c r="K81" s="266"/>
      <c r="L81" s="266"/>
      <c r="N81" s="266"/>
      <c r="O81" s="266">
        <v>6.63</v>
      </c>
      <c r="Q81" s="266"/>
      <c r="R81" s="266"/>
      <c r="T81" s="266"/>
      <c r="U81" s="266"/>
      <c r="W81" s="266"/>
      <c r="X81" s="266"/>
      <c r="Z81" s="266"/>
      <c r="AA81" s="266"/>
      <c r="AC81" s="266"/>
      <c r="AD81" s="266"/>
      <c r="AF81" s="266"/>
      <c r="AG81" s="266"/>
      <c r="AI81" s="266"/>
      <c r="AJ81" s="266">
        <v>6.12</v>
      </c>
      <c r="AL81" s="267"/>
      <c r="AM81" s="268">
        <v>6.79</v>
      </c>
      <c r="AO81" s="266"/>
      <c r="AP81" s="266"/>
      <c r="AR81" s="266"/>
      <c r="AS81" s="266"/>
      <c r="AU81" s="266"/>
      <c r="AV81" s="266"/>
      <c r="AX81" s="266"/>
      <c r="AY81" s="266"/>
      <c r="BA81" s="266"/>
      <c r="BB81" s="266"/>
      <c r="BD81" s="266"/>
      <c r="BE81" s="266"/>
      <c r="BG81" s="266"/>
      <c r="BH81" s="266"/>
      <c r="BJ81" s="266"/>
      <c r="BK81" s="266"/>
      <c r="BM81" s="266"/>
      <c r="BN81" s="266"/>
      <c r="BP81" s="266">
        <v>86</v>
      </c>
      <c r="BQ81" s="266">
        <v>2.92</v>
      </c>
      <c r="BS81" s="266"/>
      <c r="BT81" s="266"/>
      <c r="BV81" s="266"/>
      <c r="BW81" s="266"/>
      <c r="BY81" s="266"/>
      <c r="BZ81" s="266"/>
      <c r="CB81" s="266"/>
      <c r="CC81" s="266"/>
      <c r="CE81" s="266"/>
      <c r="CF81" s="266"/>
      <c r="CH81" s="266"/>
      <c r="CI81" s="266"/>
      <c r="CK81" s="266"/>
      <c r="CL81" s="266"/>
      <c r="CN81" s="266"/>
      <c r="CO81" s="266"/>
      <c r="CQ81" s="266">
        <v>98</v>
      </c>
      <c r="CR81" s="266">
        <v>7.01</v>
      </c>
      <c r="CT81" s="266"/>
      <c r="CU81" s="266">
        <v>6.52</v>
      </c>
      <c r="CW81" s="266"/>
      <c r="CX81" s="266">
        <v>6.71</v>
      </c>
      <c r="CZ81" s="266"/>
      <c r="DA81" s="266">
        <v>6.99</v>
      </c>
      <c r="DC81" s="266"/>
      <c r="DD81" s="266">
        <v>6.37</v>
      </c>
      <c r="DF81" s="266">
        <v>91</v>
      </c>
      <c r="DG81" s="266">
        <v>7.1</v>
      </c>
      <c r="DI81" s="266"/>
      <c r="DJ81" s="266"/>
      <c r="DL81" s="266"/>
      <c r="DM81" s="266"/>
      <c r="DO81" s="266"/>
      <c r="DP81" s="266"/>
      <c r="DR81" s="266"/>
      <c r="DS81" s="266"/>
      <c r="DU81" s="266"/>
      <c r="DV81" s="266"/>
      <c r="DX81" s="266"/>
      <c r="DY81">
        <v>7.08</v>
      </c>
      <c r="EA81" s="266">
        <v>104</v>
      </c>
      <c r="EB81" s="266">
        <v>6.82</v>
      </c>
      <c r="ED81" s="266"/>
      <c r="EE81" s="266"/>
      <c r="EG81" s="266"/>
      <c r="EH81" s="266"/>
      <c r="EJ81" s="266"/>
      <c r="EK81" s="266"/>
      <c r="EM81" s="266">
        <v>109</v>
      </c>
      <c r="EN81" s="266">
        <v>5.8</v>
      </c>
      <c r="EP81" s="266"/>
      <c r="EQ81" s="266"/>
      <c r="ES81" s="266"/>
      <c r="ET81" s="266"/>
      <c r="EV81" s="266">
        <v>133</v>
      </c>
      <c r="EW81" s="266">
        <v>6.73</v>
      </c>
      <c r="EY81" s="266"/>
      <c r="EZ81" s="266"/>
      <c r="FB81" s="266"/>
      <c r="FC81" s="266"/>
      <c r="FE81" s="266"/>
      <c r="FF81" s="266"/>
      <c r="FH81" s="266"/>
      <c r="FI81" s="266"/>
      <c r="FK81" s="266"/>
      <c r="FL81" s="266"/>
      <c r="FN81" s="266"/>
      <c r="FO81" s="266"/>
      <c r="FQ81" s="266"/>
      <c r="FR81" s="266"/>
      <c r="FT81" s="266"/>
      <c r="FU81" s="266"/>
      <c r="FW81" s="266"/>
      <c r="FX81" s="266">
        <v>6.46</v>
      </c>
      <c r="FZ81" s="266">
        <v>117</v>
      </c>
      <c r="GA81" s="266">
        <v>6.49</v>
      </c>
      <c r="GC81" s="266">
        <v>100</v>
      </c>
      <c r="GD81" s="266">
        <v>6.46</v>
      </c>
      <c r="GF81" s="266"/>
      <c r="GG81" s="266"/>
      <c r="GI81" s="266"/>
      <c r="GJ81" s="266"/>
      <c r="GL81" s="266"/>
      <c r="GM81" s="266"/>
      <c r="GO81" s="266"/>
      <c r="GP81" s="266"/>
    </row>
    <row r="82" spans="2:198">
      <c r="B82" s="266">
        <v>119</v>
      </c>
      <c r="C82" s="266">
        <v>7.19</v>
      </c>
      <c r="E82" s="266"/>
      <c r="F82" s="266"/>
      <c r="H82" s="266"/>
      <c r="I82" s="266"/>
      <c r="K82" s="266"/>
      <c r="L82" s="266"/>
      <c r="N82" s="266"/>
      <c r="O82" s="266">
        <v>7.09</v>
      </c>
      <c r="Q82" s="266"/>
      <c r="R82" s="266"/>
      <c r="T82" s="266"/>
      <c r="U82" s="266"/>
      <c r="W82" s="266"/>
      <c r="X82" s="266"/>
      <c r="Z82" s="266"/>
      <c r="AA82" s="266"/>
      <c r="AC82" s="266"/>
      <c r="AD82" s="266"/>
      <c r="AF82" s="266"/>
      <c r="AG82" s="266"/>
      <c r="AI82" s="266"/>
      <c r="AJ82" s="266">
        <v>6.35</v>
      </c>
      <c r="AL82" s="267"/>
      <c r="AM82" s="268">
        <v>6.47</v>
      </c>
      <c r="AO82" s="266"/>
      <c r="AP82" s="266"/>
      <c r="AR82" s="266"/>
      <c r="AS82" s="266"/>
      <c r="AU82" s="266"/>
      <c r="AV82" s="266"/>
      <c r="AX82" s="266"/>
      <c r="AY82" s="266"/>
      <c r="BA82" s="266"/>
      <c r="BB82" s="266"/>
      <c r="BD82" s="266"/>
      <c r="BE82" s="266"/>
      <c r="BG82" s="266"/>
      <c r="BH82" s="266"/>
      <c r="BJ82" s="266"/>
      <c r="BK82" s="266"/>
      <c r="BM82" s="266"/>
      <c r="BN82" s="266"/>
      <c r="BP82" s="266">
        <v>87</v>
      </c>
      <c r="BQ82" s="266">
        <v>2.93</v>
      </c>
      <c r="BS82" s="266"/>
      <c r="BT82" s="266"/>
      <c r="BV82" s="266"/>
      <c r="BW82" s="266"/>
      <c r="BY82" s="266"/>
      <c r="BZ82" s="266"/>
      <c r="CB82" s="266"/>
      <c r="CC82" s="266"/>
      <c r="CE82" s="266"/>
      <c r="CF82" s="266"/>
      <c r="CH82" s="266"/>
      <c r="CI82" s="266"/>
      <c r="CK82" s="266"/>
      <c r="CL82" s="266"/>
      <c r="CN82" s="266"/>
      <c r="CO82" s="266"/>
      <c r="CQ82" s="266">
        <v>99</v>
      </c>
      <c r="CR82" s="266">
        <v>7.37</v>
      </c>
      <c r="CT82" s="266"/>
      <c r="CU82" s="266">
        <v>6.54</v>
      </c>
      <c r="CW82" s="266"/>
      <c r="CX82" s="266">
        <v>6.78</v>
      </c>
      <c r="CZ82" s="266"/>
      <c r="DA82" s="266">
        <v>6.8</v>
      </c>
      <c r="DC82" s="266"/>
      <c r="DD82" s="266">
        <v>6.86</v>
      </c>
      <c r="DF82" s="266">
        <v>92</v>
      </c>
      <c r="DG82" s="266">
        <v>7.08</v>
      </c>
      <c r="DI82" s="266"/>
      <c r="DJ82" s="266"/>
      <c r="DL82" s="266"/>
      <c r="DM82" s="266"/>
      <c r="DO82" s="266"/>
      <c r="DP82" s="266"/>
      <c r="DR82" s="266"/>
      <c r="DS82" s="266"/>
      <c r="DU82" s="266"/>
      <c r="DV82" s="266"/>
      <c r="DX82" s="266"/>
      <c r="DY82">
        <v>6.38</v>
      </c>
      <c r="EA82" s="266">
        <v>105</v>
      </c>
      <c r="EB82" s="266">
        <v>7.14</v>
      </c>
      <c r="ED82" s="266"/>
      <c r="EE82" s="266"/>
      <c r="EG82" s="266"/>
      <c r="EH82" s="266"/>
      <c r="EJ82" s="266"/>
      <c r="EK82" s="266"/>
      <c r="EM82" s="266">
        <v>110</v>
      </c>
      <c r="EN82" s="266">
        <v>6.89</v>
      </c>
      <c r="EP82" s="266"/>
      <c r="EQ82" s="266"/>
      <c r="ES82" s="266"/>
      <c r="ET82" s="266"/>
      <c r="EV82" s="266">
        <v>136</v>
      </c>
      <c r="EW82" s="266">
        <v>6.53</v>
      </c>
      <c r="EY82" s="266"/>
      <c r="EZ82" s="266"/>
      <c r="FB82" s="266"/>
      <c r="FC82" s="266"/>
      <c r="FE82" s="266"/>
      <c r="FF82" s="266"/>
      <c r="FH82" s="266"/>
      <c r="FI82" s="266"/>
      <c r="FK82" s="266"/>
      <c r="FL82" s="266"/>
      <c r="FN82" s="266"/>
      <c r="FO82" s="266"/>
      <c r="FQ82" s="266"/>
      <c r="FR82" s="266"/>
      <c r="FT82" s="266"/>
      <c r="FU82" s="266"/>
      <c r="FW82" s="266"/>
      <c r="FX82" s="266">
        <v>6.48</v>
      </c>
      <c r="FZ82" s="266">
        <v>118</v>
      </c>
      <c r="GA82" s="266">
        <v>6.22</v>
      </c>
      <c r="GC82" s="266">
        <v>101</v>
      </c>
      <c r="GD82" s="266">
        <v>6.48</v>
      </c>
      <c r="GF82" s="266"/>
      <c r="GG82" s="266"/>
      <c r="GI82" s="266"/>
      <c r="GJ82" s="266"/>
      <c r="GL82" s="266"/>
      <c r="GM82" s="266"/>
      <c r="GO82" s="266"/>
      <c r="GP82" s="266"/>
    </row>
    <row r="83" spans="2:198">
      <c r="B83" s="266">
        <v>120</v>
      </c>
      <c r="C83" s="266">
        <v>6.61</v>
      </c>
      <c r="E83" s="266"/>
      <c r="F83" s="266"/>
      <c r="H83" s="266"/>
      <c r="I83" s="266"/>
      <c r="K83" s="266"/>
      <c r="L83" s="266"/>
      <c r="N83" s="266"/>
      <c r="O83" s="266">
        <v>6.98</v>
      </c>
      <c r="Q83" s="266"/>
      <c r="R83" s="266"/>
      <c r="T83" s="266"/>
      <c r="U83" s="266"/>
      <c r="W83" s="266"/>
      <c r="X83" s="266"/>
      <c r="Z83" s="266"/>
      <c r="AA83" s="266"/>
      <c r="AC83" s="266"/>
      <c r="AD83" s="266"/>
      <c r="AF83" s="266"/>
      <c r="AG83" s="266"/>
      <c r="AI83" s="266"/>
      <c r="AJ83" s="266">
        <v>6</v>
      </c>
      <c r="AL83" s="267"/>
      <c r="AM83" s="268">
        <v>7.09</v>
      </c>
      <c r="AO83" s="266"/>
      <c r="AP83" s="266"/>
      <c r="AR83" s="266"/>
      <c r="AS83" s="266"/>
      <c r="AU83" s="266"/>
      <c r="AV83" s="266"/>
      <c r="AX83" s="266"/>
      <c r="AY83" s="266"/>
      <c r="BA83" s="266"/>
      <c r="BB83" s="266"/>
      <c r="BD83" s="266"/>
      <c r="BE83" s="266"/>
      <c r="BG83" s="266"/>
      <c r="BH83" s="266"/>
      <c r="BJ83" s="266"/>
      <c r="BK83" s="266"/>
      <c r="BM83" s="266"/>
      <c r="BN83" s="266"/>
      <c r="BP83" s="266">
        <v>88</v>
      </c>
      <c r="BQ83" s="266">
        <v>2.92</v>
      </c>
      <c r="BS83" s="266"/>
      <c r="BT83" s="266"/>
      <c r="BV83" s="266"/>
      <c r="BW83" s="266"/>
      <c r="BY83" s="266"/>
      <c r="BZ83" s="266"/>
      <c r="CB83" s="266"/>
      <c r="CC83" s="266"/>
      <c r="CE83" s="266"/>
      <c r="CF83" s="266"/>
      <c r="CH83" s="266"/>
      <c r="CI83" s="266"/>
      <c r="CK83" s="266"/>
      <c r="CL83" s="266"/>
      <c r="CN83" s="266"/>
      <c r="CO83" s="266"/>
      <c r="CQ83" s="266">
        <v>100</v>
      </c>
      <c r="CR83" s="266">
        <v>7.05</v>
      </c>
      <c r="CT83" s="266"/>
      <c r="CU83" s="266">
        <v>5.9</v>
      </c>
      <c r="CW83" s="266"/>
      <c r="CX83" s="266">
        <v>6.67</v>
      </c>
      <c r="CZ83" s="266"/>
      <c r="DA83" s="266">
        <v>7.09</v>
      </c>
      <c r="DC83" s="266"/>
      <c r="DD83" s="266">
        <v>7.02</v>
      </c>
      <c r="DF83" s="266">
        <v>93</v>
      </c>
      <c r="DG83" s="266">
        <v>6.72</v>
      </c>
      <c r="DI83" s="266"/>
      <c r="DJ83" s="266"/>
      <c r="DL83" s="266"/>
      <c r="DM83" s="266"/>
      <c r="DO83" s="266"/>
      <c r="DP83" s="266"/>
      <c r="DR83" s="266"/>
      <c r="DS83" s="266"/>
      <c r="DU83" s="266"/>
      <c r="DV83" s="266"/>
      <c r="DX83" s="266"/>
      <c r="DY83">
        <v>6.82</v>
      </c>
      <c r="EA83" s="266">
        <v>106</v>
      </c>
      <c r="EB83" s="266">
        <v>6.78</v>
      </c>
      <c r="ED83" s="266"/>
      <c r="EE83" s="266"/>
      <c r="EG83" s="266"/>
      <c r="EH83" s="266"/>
      <c r="EJ83" s="266"/>
      <c r="EK83" s="266"/>
      <c r="EM83" s="266">
        <v>111</v>
      </c>
      <c r="EN83" s="266">
        <v>6.3</v>
      </c>
      <c r="EP83" s="266"/>
      <c r="EQ83" s="266"/>
      <c r="ES83" s="266"/>
      <c r="ET83" s="266"/>
      <c r="EV83" s="266">
        <v>137</v>
      </c>
      <c r="EW83" s="266">
        <v>6.72</v>
      </c>
      <c r="EY83" s="266"/>
      <c r="EZ83" s="266"/>
      <c r="FB83" s="266"/>
      <c r="FC83" s="266"/>
      <c r="FE83" s="266"/>
      <c r="FF83" s="266"/>
      <c r="FH83" s="266"/>
      <c r="FI83" s="266"/>
      <c r="FK83" s="266"/>
      <c r="FL83" s="266"/>
      <c r="FN83" s="266"/>
      <c r="FO83" s="266"/>
      <c r="FQ83" s="266"/>
      <c r="FR83" s="266"/>
      <c r="FT83" s="266"/>
      <c r="FU83" s="266"/>
      <c r="FW83" s="266"/>
      <c r="FX83" s="266">
        <v>6.51</v>
      </c>
      <c r="FZ83" s="266">
        <v>119</v>
      </c>
      <c r="GA83" s="266">
        <v>6.22</v>
      </c>
      <c r="GC83" s="266">
        <v>102</v>
      </c>
      <c r="GD83" s="266">
        <v>6.51</v>
      </c>
      <c r="GF83" s="266"/>
      <c r="GG83" s="266"/>
      <c r="GI83" s="266"/>
      <c r="GJ83" s="266"/>
      <c r="GL83" s="266"/>
      <c r="GM83" s="266"/>
      <c r="GO83" s="266"/>
      <c r="GP83" s="266"/>
    </row>
    <row r="84" spans="2:198">
      <c r="B84" s="266">
        <v>121</v>
      </c>
      <c r="C84" s="266">
        <v>6.77</v>
      </c>
      <c r="E84" s="266"/>
      <c r="F84" s="266"/>
      <c r="H84" s="266"/>
      <c r="I84" s="266"/>
      <c r="K84" s="266"/>
      <c r="L84" s="266"/>
      <c r="N84" s="266"/>
      <c r="O84" s="266">
        <v>6.72</v>
      </c>
      <c r="Q84" s="266"/>
      <c r="R84" s="266"/>
      <c r="T84" s="266"/>
      <c r="U84" s="266"/>
      <c r="W84" s="266"/>
      <c r="X84" s="266"/>
      <c r="Z84" s="266"/>
      <c r="AA84" s="266"/>
      <c r="AC84" s="266"/>
      <c r="AD84" s="266"/>
      <c r="AF84" s="266"/>
      <c r="AG84" s="266"/>
      <c r="AI84" s="266"/>
      <c r="AJ84" s="266">
        <v>6.33</v>
      </c>
      <c r="AL84" s="267"/>
      <c r="AM84" s="268">
        <v>7.08</v>
      </c>
      <c r="AO84" s="266"/>
      <c r="AP84" s="266"/>
      <c r="AR84" s="266"/>
      <c r="AS84" s="266"/>
      <c r="AU84" s="266"/>
      <c r="AV84" s="266"/>
      <c r="AX84" s="266"/>
      <c r="AY84" s="266"/>
      <c r="BA84" s="266"/>
      <c r="BB84" s="266"/>
      <c r="BD84" s="266"/>
      <c r="BE84" s="266"/>
      <c r="BG84" s="266"/>
      <c r="BH84" s="266"/>
      <c r="BJ84" s="266"/>
      <c r="BK84" s="266"/>
      <c r="BM84" s="266"/>
      <c r="BN84" s="266"/>
      <c r="BP84" s="266">
        <v>89</v>
      </c>
      <c r="BQ84" s="266">
        <v>2.92</v>
      </c>
      <c r="BS84" s="266"/>
      <c r="BT84" s="266"/>
      <c r="BV84" s="266"/>
      <c r="BW84" s="266"/>
      <c r="BY84" s="266"/>
      <c r="BZ84" s="266"/>
      <c r="CB84" s="266"/>
      <c r="CC84" s="266"/>
      <c r="CE84" s="266"/>
      <c r="CF84" s="266"/>
      <c r="CH84" s="266"/>
      <c r="CI84" s="266"/>
      <c r="CK84" s="266"/>
      <c r="CL84" s="266"/>
      <c r="CN84" s="266"/>
      <c r="CO84" s="266"/>
      <c r="CQ84" s="266">
        <v>101</v>
      </c>
      <c r="CR84" s="266">
        <v>7.02</v>
      </c>
      <c r="CT84" s="266"/>
      <c r="CU84" s="266">
        <v>5.71</v>
      </c>
      <c r="CW84" s="266"/>
      <c r="CX84" s="266">
        <v>6.75</v>
      </c>
      <c r="CZ84" s="266"/>
      <c r="DA84" s="266">
        <v>7.01</v>
      </c>
      <c r="DC84" s="266"/>
      <c r="DD84" s="266">
        <v>7.02</v>
      </c>
      <c r="DF84" s="266">
        <v>94</v>
      </c>
      <c r="DG84" s="266">
        <v>7.07</v>
      </c>
      <c r="DI84" s="266"/>
      <c r="DJ84" s="266"/>
      <c r="DL84" s="266"/>
      <c r="DM84" s="266"/>
      <c r="DO84" s="266"/>
      <c r="DP84" s="266"/>
      <c r="DR84" s="266"/>
      <c r="DS84" s="266"/>
      <c r="DU84" s="266"/>
      <c r="DV84" s="266"/>
      <c r="DX84" s="266"/>
      <c r="DY84">
        <v>6.71</v>
      </c>
      <c r="EA84" s="266">
        <v>107</v>
      </c>
      <c r="EB84" s="266">
        <v>6.55</v>
      </c>
      <c r="ED84" s="266"/>
      <c r="EE84" s="266"/>
      <c r="EG84" s="266"/>
      <c r="EH84" s="266"/>
      <c r="EJ84" s="266"/>
      <c r="EK84" s="266"/>
      <c r="EM84" s="266">
        <v>112</v>
      </c>
      <c r="EN84" s="266">
        <v>6.59</v>
      </c>
      <c r="EP84" s="266"/>
      <c r="EQ84" s="266"/>
      <c r="ES84" s="266"/>
      <c r="ET84" s="266"/>
      <c r="EV84" s="266">
        <v>138</v>
      </c>
      <c r="EW84" s="266">
        <v>6.91</v>
      </c>
      <c r="EY84" s="266"/>
      <c r="EZ84" s="266"/>
      <c r="FB84" s="266"/>
      <c r="FC84" s="266"/>
      <c r="FE84" s="266"/>
      <c r="FF84" s="266"/>
      <c r="FH84" s="266"/>
      <c r="FI84" s="266"/>
      <c r="FK84" s="266"/>
      <c r="FL84" s="266"/>
      <c r="FN84" s="266"/>
      <c r="FO84" s="266"/>
      <c r="FQ84" s="266"/>
      <c r="FR84" s="266"/>
      <c r="FT84" s="266"/>
      <c r="FU84" s="266"/>
      <c r="FW84" s="266"/>
      <c r="FX84" s="266">
        <v>6.48</v>
      </c>
      <c r="FZ84" s="266">
        <v>120</v>
      </c>
      <c r="GA84" s="266">
        <v>6.76</v>
      </c>
      <c r="GC84" s="266">
        <v>104</v>
      </c>
      <c r="GD84" s="266">
        <v>6.48</v>
      </c>
      <c r="GF84" s="266"/>
      <c r="GG84" s="266"/>
      <c r="GI84" s="266"/>
      <c r="GJ84" s="266"/>
      <c r="GL84" s="266"/>
      <c r="GM84" s="266"/>
      <c r="GO84" s="266"/>
      <c r="GP84" s="266"/>
    </row>
    <row r="85" spans="2:198">
      <c r="B85" s="266">
        <v>122</v>
      </c>
      <c r="C85" s="266">
        <v>6.73</v>
      </c>
      <c r="E85" s="266"/>
      <c r="F85" s="266"/>
      <c r="H85" s="266"/>
      <c r="I85" s="266"/>
      <c r="K85" s="266"/>
      <c r="L85" s="266"/>
      <c r="N85" s="266"/>
      <c r="O85" s="266">
        <v>7.05</v>
      </c>
      <c r="Q85" s="266"/>
      <c r="R85" s="266"/>
      <c r="T85" s="266"/>
      <c r="U85" s="266"/>
      <c r="W85" s="266"/>
      <c r="X85" s="266"/>
      <c r="Z85" s="266"/>
      <c r="AA85" s="266"/>
      <c r="AC85" s="266"/>
      <c r="AD85" s="266"/>
      <c r="AF85" s="266"/>
      <c r="AG85" s="266"/>
      <c r="AI85" s="266"/>
      <c r="AJ85" s="266">
        <v>6.65</v>
      </c>
      <c r="AL85" s="267"/>
      <c r="AM85" s="268">
        <v>6.47</v>
      </c>
      <c r="AO85" s="266"/>
      <c r="AP85" s="266"/>
      <c r="AR85" s="266"/>
      <c r="AS85" s="266"/>
      <c r="AU85" s="266"/>
      <c r="AV85" s="266"/>
      <c r="AX85" s="266"/>
      <c r="AY85" s="266"/>
      <c r="BA85" s="266"/>
      <c r="BB85" s="266"/>
      <c r="BD85" s="266"/>
      <c r="BE85" s="266"/>
      <c r="BG85" s="266"/>
      <c r="BH85" s="266"/>
      <c r="BJ85" s="266"/>
      <c r="BK85" s="266"/>
      <c r="BM85" s="266"/>
      <c r="BN85" s="266"/>
      <c r="BP85" s="266">
        <v>90</v>
      </c>
      <c r="BQ85" s="266">
        <v>2.91</v>
      </c>
      <c r="BS85" s="266"/>
      <c r="BT85" s="266"/>
      <c r="BV85" s="266"/>
      <c r="BW85" s="266"/>
      <c r="BY85" s="266"/>
      <c r="BZ85" s="266"/>
      <c r="CB85" s="266"/>
      <c r="CC85" s="266"/>
      <c r="CE85" s="266"/>
      <c r="CF85" s="266"/>
      <c r="CH85" s="266"/>
      <c r="CI85" s="266"/>
      <c r="CK85" s="266"/>
      <c r="CL85" s="266"/>
      <c r="CN85" s="266"/>
      <c r="CO85" s="266"/>
      <c r="CQ85" s="266">
        <v>103</v>
      </c>
      <c r="CR85" s="266">
        <v>6.71</v>
      </c>
      <c r="CT85" s="266"/>
      <c r="CU85" s="266">
        <v>6.65</v>
      </c>
      <c r="CW85" s="266"/>
      <c r="CX85" s="266">
        <v>6.95</v>
      </c>
      <c r="CZ85" s="266"/>
      <c r="DA85" s="266">
        <v>6.71</v>
      </c>
      <c r="DC85" s="266"/>
      <c r="DD85" s="266">
        <v>7.07</v>
      </c>
      <c r="DF85" s="266">
        <v>95</v>
      </c>
      <c r="DG85" s="266">
        <v>6.41</v>
      </c>
      <c r="DI85" s="266"/>
      <c r="DJ85" s="266"/>
      <c r="DL85" s="266"/>
      <c r="DM85" s="266"/>
      <c r="DO85" s="266"/>
      <c r="DP85" s="266"/>
      <c r="DR85" s="266"/>
      <c r="DS85" s="266"/>
      <c r="DU85" s="266"/>
      <c r="DV85" s="266"/>
      <c r="DX85" s="266"/>
      <c r="DY85">
        <v>6.76</v>
      </c>
      <c r="EA85" s="266">
        <v>108</v>
      </c>
      <c r="EB85" s="266">
        <v>6.81</v>
      </c>
      <c r="ED85" s="266"/>
      <c r="EE85" s="266"/>
      <c r="EG85" s="266"/>
      <c r="EH85" s="266"/>
      <c r="EJ85" s="266"/>
      <c r="EK85" s="266"/>
      <c r="EM85" s="266">
        <v>113</v>
      </c>
      <c r="EN85" s="266">
        <v>6.51</v>
      </c>
      <c r="EP85" s="266"/>
      <c r="EQ85" s="266"/>
      <c r="ES85" s="266"/>
      <c r="ET85" s="266"/>
      <c r="EV85" s="266">
        <v>139</v>
      </c>
      <c r="EW85" s="266">
        <v>6.59</v>
      </c>
      <c r="EY85" s="266"/>
      <c r="EZ85" s="266"/>
      <c r="FB85" s="266"/>
      <c r="FC85" s="266"/>
      <c r="FE85" s="266"/>
      <c r="FF85" s="266"/>
      <c r="FH85" s="266"/>
      <c r="FI85" s="266"/>
      <c r="FK85" s="266"/>
      <c r="FL85" s="266"/>
      <c r="FN85" s="266"/>
      <c r="FO85" s="266"/>
      <c r="FQ85" s="266"/>
      <c r="FR85" s="266"/>
      <c r="FT85" s="266"/>
      <c r="FU85" s="266"/>
      <c r="FW85" s="266"/>
      <c r="FX85" s="266">
        <v>6.81</v>
      </c>
      <c r="FZ85" s="266">
        <v>121</v>
      </c>
      <c r="GA85" s="266">
        <v>5.93</v>
      </c>
      <c r="GC85" s="266">
        <v>105</v>
      </c>
      <c r="GD85" s="266">
        <v>6.81</v>
      </c>
      <c r="GF85" s="266"/>
      <c r="GG85" s="266"/>
      <c r="GI85" s="266"/>
      <c r="GJ85" s="266"/>
      <c r="GL85" s="266"/>
      <c r="GM85" s="266"/>
      <c r="GO85" s="266"/>
      <c r="GP85" s="266"/>
    </row>
    <row r="86" spans="2:198">
      <c r="B86" s="266">
        <v>123</v>
      </c>
      <c r="C86" s="266">
        <v>6.78</v>
      </c>
      <c r="E86" s="266"/>
      <c r="F86" s="266"/>
      <c r="H86" s="266"/>
      <c r="I86" s="266"/>
      <c r="K86" s="266"/>
      <c r="L86" s="266"/>
      <c r="N86" s="266"/>
      <c r="O86" s="266">
        <v>7.08</v>
      </c>
      <c r="Q86" s="266"/>
      <c r="R86" s="266"/>
      <c r="T86" s="266"/>
      <c r="U86" s="266"/>
      <c r="W86" s="266"/>
      <c r="X86" s="266"/>
      <c r="Z86" s="266"/>
      <c r="AA86" s="266"/>
      <c r="AC86" s="266"/>
      <c r="AD86" s="266"/>
      <c r="AF86" s="266"/>
      <c r="AG86" s="266"/>
      <c r="AI86" s="266"/>
      <c r="AJ86" s="266">
        <v>6.35</v>
      </c>
      <c r="AL86" s="267"/>
      <c r="AM86" s="268">
        <v>6.72</v>
      </c>
      <c r="AO86" s="266"/>
      <c r="AP86" s="266"/>
      <c r="AR86" s="266"/>
      <c r="AS86" s="266"/>
      <c r="AU86" s="266"/>
      <c r="AV86" s="266"/>
      <c r="AX86" s="266"/>
      <c r="AY86" s="266"/>
      <c r="BA86" s="266"/>
      <c r="BB86" s="266"/>
      <c r="BD86" s="266"/>
      <c r="BE86" s="266"/>
      <c r="BG86" s="266"/>
      <c r="BH86" s="266"/>
      <c r="BJ86" s="266"/>
      <c r="BK86" s="266"/>
      <c r="BM86" s="266"/>
      <c r="BN86" s="266"/>
      <c r="BP86" s="266">
        <v>91</v>
      </c>
      <c r="BQ86" s="266">
        <v>2.9</v>
      </c>
      <c r="BS86" s="266"/>
      <c r="BT86" s="266"/>
      <c r="BV86" s="266"/>
      <c r="BW86" s="266"/>
      <c r="BY86" s="266"/>
      <c r="BZ86" s="266"/>
      <c r="CB86" s="266"/>
      <c r="CC86" s="266"/>
      <c r="CE86" s="266"/>
      <c r="CF86" s="266"/>
      <c r="CH86" s="266"/>
      <c r="CI86" s="266"/>
      <c r="CK86" s="266"/>
      <c r="CL86" s="266"/>
      <c r="CN86" s="266"/>
      <c r="CO86" s="266"/>
      <c r="CQ86" s="266">
        <v>104</v>
      </c>
      <c r="CR86" s="266">
        <v>6.95</v>
      </c>
      <c r="CT86" s="266"/>
      <c r="CU86" s="266"/>
      <c r="CW86" s="266"/>
      <c r="CX86" s="266">
        <v>6.96</v>
      </c>
      <c r="CZ86" s="266"/>
      <c r="DA86" s="266">
        <v>7.01</v>
      </c>
      <c r="DC86" s="266"/>
      <c r="DD86" s="266">
        <v>7.04</v>
      </c>
      <c r="DF86" s="266">
        <v>96</v>
      </c>
      <c r="DG86" s="266">
        <v>6.44</v>
      </c>
      <c r="DI86" s="266"/>
      <c r="DJ86" s="266"/>
      <c r="DL86" s="266"/>
      <c r="DM86" s="266"/>
      <c r="DO86" s="266"/>
      <c r="DP86" s="266"/>
      <c r="DR86" s="266"/>
      <c r="DS86" s="266"/>
      <c r="DU86" s="266"/>
      <c r="DV86" s="266"/>
      <c r="DX86" s="266"/>
      <c r="DY86">
        <v>6.52</v>
      </c>
      <c r="EA86" s="266">
        <v>109</v>
      </c>
      <c r="EB86" s="266">
        <v>6.2</v>
      </c>
      <c r="ED86" s="266"/>
      <c r="EE86" s="266"/>
      <c r="EG86" s="266"/>
      <c r="EH86" s="266"/>
      <c r="EJ86" s="266"/>
      <c r="EK86" s="266"/>
      <c r="EM86" s="266">
        <v>114</v>
      </c>
      <c r="EN86" s="266">
        <v>6.88</v>
      </c>
      <c r="EP86" s="266"/>
      <c r="EQ86" s="266"/>
      <c r="ES86" s="266"/>
      <c r="ET86" s="266"/>
      <c r="EV86" s="266">
        <v>141</v>
      </c>
      <c r="EW86" s="266">
        <v>6.59</v>
      </c>
      <c r="EY86" s="266"/>
      <c r="EZ86" s="266"/>
      <c r="FB86" s="266"/>
      <c r="FC86" s="266"/>
      <c r="FE86" s="266"/>
      <c r="FF86" s="266"/>
      <c r="FH86" s="266"/>
      <c r="FI86" s="266"/>
      <c r="FK86" s="266"/>
      <c r="FL86" s="266"/>
      <c r="FN86" s="266"/>
      <c r="FO86" s="266"/>
      <c r="FQ86" s="266"/>
      <c r="FR86" s="266"/>
      <c r="FT86" s="266"/>
      <c r="FU86" s="266"/>
      <c r="FW86" s="266"/>
      <c r="FX86" s="266">
        <v>6.44</v>
      </c>
      <c r="FZ86" s="266">
        <v>122</v>
      </c>
      <c r="GA86" s="266">
        <v>6.77</v>
      </c>
      <c r="GC86" s="266">
        <v>107</v>
      </c>
      <c r="GD86" s="266">
        <v>6.44</v>
      </c>
      <c r="GF86" s="266"/>
      <c r="GG86" s="266"/>
      <c r="GI86" s="266"/>
      <c r="GJ86" s="266"/>
      <c r="GL86" s="266"/>
      <c r="GM86" s="266"/>
      <c r="GO86" s="266"/>
      <c r="GP86" s="266"/>
    </row>
    <row r="87" spans="2:198">
      <c r="B87" s="266">
        <v>124</v>
      </c>
      <c r="C87" s="266">
        <v>7.06</v>
      </c>
      <c r="E87" s="266"/>
      <c r="F87" s="266"/>
      <c r="H87" s="266"/>
      <c r="I87" s="266"/>
      <c r="K87" s="266"/>
      <c r="L87" s="266"/>
      <c r="N87" s="266"/>
      <c r="O87" s="266">
        <v>6.42</v>
      </c>
      <c r="Q87" s="266"/>
      <c r="R87" s="266"/>
      <c r="T87" s="266"/>
      <c r="U87" s="266"/>
      <c r="W87" s="266"/>
      <c r="X87" s="266"/>
      <c r="Z87" s="266"/>
      <c r="AA87" s="266"/>
      <c r="AC87" s="266"/>
      <c r="AD87" s="266"/>
      <c r="AF87" s="266"/>
      <c r="AG87" s="266"/>
      <c r="AI87" s="266"/>
      <c r="AJ87" s="266">
        <v>6.42</v>
      </c>
      <c r="AL87" s="267"/>
      <c r="AM87" s="268">
        <v>6.75</v>
      </c>
      <c r="AO87" s="266"/>
      <c r="AP87" s="266"/>
      <c r="AR87" s="266"/>
      <c r="AS87" s="266"/>
      <c r="AU87" s="266"/>
      <c r="AV87" s="266"/>
      <c r="AX87" s="266"/>
      <c r="AY87" s="266"/>
      <c r="BA87" s="266"/>
      <c r="BB87" s="266"/>
      <c r="BD87" s="266"/>
      <c r="BE87" s="266"/>
      <c r="BG87" s="266"/>
      <c r="BH87" s="266"/>
      <c r="BJ87" s="266"/>
      <c r="BK87" s="266"/>
      <c r="BM87" s="266"/>
      <c r="BN87" s="266"/>
      <c r="BP87" s="266">
        <v>92</v>
      </c>
      <c r="BQ87" s="266">
        <v>2.9</v>
      </c>
      <c r="BS87" s="266"/>
      <c r="BT87" s="266"/>
      <c r="BV87" s="266"/>
      <c r="BW87" s="266"/>
      <c r="BY87" s="266"/>
      <c r="BZ87" s="266"/>
      <c r="CB87" s="266"/>
      <c r="CC87" s="266"/>
      <c r="CE87" s="266"/>
      <c r="CF87" s="266"/>
      <c r="CH87" s="266"/>
      <c r="CI87" s="266"/>
      <c r="CK87" s="266"/>
      <c r="CL87" s="266"/>
      <c r="CN87" s="266"/>
      <c r="CO87" s="266"/>
      <c r="CQ87" s="266">
        <v>105</v>
      </c>
      <c r="CR87" s="266">
        <v>6.99</v>
      </c>
      <c r="CT87" s="266"/>
      <c r="CU87" s="266"/>
      <c r="CW87" s="266"/>
      <c r="CX87" s="266">
        <v>6.66</v>
      </c>
      <c r="CZ87" s="266"/>
      <c r="DA87" s="266">
        <v>6.95</v>
      </c>
      <c r="DC87" s="266"/>
      <c r="DD87" s="266">
        <v>7.05</v>
      </c>
      <c r="DF87" s="266">
        <v>97</v>
      </c>
      <c r="DG87" s="266">
        <v>6.72</v>
      </c>
      <c r="DI87" s="266"/>
      <c r="DJ87" s="266"/>
      <c r="DL87" s="266"/>
      <c r="DM87" s="266"/>
      <c r="DO87" s="266"/>
      <c r="DP87" s="266"/>
      <c r="DR87" s="266"/>
      <c r="DS87" s="266"/>
      <c r="DU87" s="266"/>
      <c r="DV87" s="266"/>
      <c r="DX87" s="266"/>
      <c r="DY87">
        <v>5.19</v>
      </c>
      <c r="EA87" s="266">
        <v>110</v>
      </c>
      <c r="EB87" s="266">
        <v>6.48</v>
      </c>
      <c r="ED87" s="266"/>
      <c r="EE87" s="266"/>
      <c r="EG87" s="266"/>
      <c r="EH87" s="266"/>
      <c r="EJ87" s="266"/>
      <c r="EK87" s="266"/>
      <c r="EM87" s="266">
        <v>115</v>
      </c>
      <c r="EN87" s="266">
        <v>6.56</v>
      </c>
      <c r="EP87" s="266"/>
      <c r="EQ87" s="266"/>
      <c r="ES87" s="266"/>
      <c r="ET87" s="266"/>
      <c r="EV87" s="266">
        <v>143</v>
      </c>
      <c r="EW87" s="266">
        <v>6.74</v>
      </c>
      <c r="EY87" s="266"/>
      <c r="EZ87" s="266"/>
      <c r="FB87" s="266"/>
      <c r="FC87" s="266"/>
      <c r="FE87" s="266"/>
      <c r="FF87" s="266"/>
      <c r="FH87" s="266"/>
      <c r="FI87" s="266"/>
      <c r="FK87" s="266"/>
      <c r="FL87" s="266"/>
      <c r="FN87" s="266"/>
      <c r="FO87" s="266"/>
      <c r="FQ87" s="266"/>
      <c r="FR87" s="266"/>
      <c r="FT87" s="266"/>
      <c r="FU87" s="266"/>
      <c r="FW87" s="266"/>
      <c r="FX87" s="266">
        <v>6.45</v>
      </c>
      <c r="FZ87" s="266">
        <v>123</v>
      </c>
      <c r="GA87" s="266">
        <v>6.45</v>
      </c>
      <c r="GC87" s="266">
        <v>108</v>
      </c>
      <c r="GD87" s="266">
        <v>6.45</v>
      </c>
      <c r="GF87" s="266"/>
      <c r="GG87" s="266"/>
      <c r="GI87" s="266"/>
      <c r="GJ87" s="266"/>
      <c r="GL87" s="266"/>
      <c r="GM87" s="266"/>
      <c r="GO87" s="266"/>
      <c r="GP87" s="266"/>
    </row>
    <row r="88" spans="2:198">
      <c r="B88" s="266">
        <v>126</v>
      </c>
      <c r="C88" s="266">
        <v>6.86</v>
      </c>
      <c r="E88" s="266"/>
      <c r="F88" s="266"/>
      <c r="H88" s="266"/>
      <c r="I88" s="266"/>
      <c r="K88" s="266"/>
      <c r="L88" s="266"/>
      <c r="N88" s="266"/>
      <c r="O88" s="266">
        <v>7.2</v>
      </c>
      <c r="Q88" s="266"/>
      <c r="R88" s="266"/>
      <c r="T88" s="266"/>
      <c r="U88" s="266"/>
      <c r="W88" s="266"/>
      <c r="X88" s="266"/>
      <c r="Z88" s="266"/>
      <c r="AA88" s="266"/>
      <c r="AC88" s="266"/>
      <c r="AD88" s="266"/>
      <c r="AF88" s="266"/>
      <c r="AG88" s="266"/>
      <c r="AI88" s="266"/>
      <c r="AJ88" s="266">
        <v>6.37</v>
      </c>
      <c r="AL88" s="267"/>
      <c r="AM88" s="268">
        <v>6.49</v>
      </c>
      <c r="AO88" s="266"/>
      <c r="AP88" s="266"/>
      <c r="AR88" s="266"/>
      <c r="AS88" s="266"/>
      <c r="AU88" s="266"/>
      <c r="AV88" s="266"/>
      <c r="AX88" s="266"/>
      <c r="AY88" s="266"/>
      <c r="BA88" s="266"/>
      <c r="BB88" s="266"/>
      <c r="BD88" s="266"/>
      <c r="BE88" s="266"/>
      <c r="BG88" s="266"/>
      <c r="BH88" s="266"/>
      <c r="BJ88" s="266"/>
      <c r="BK88" s="266"/>
      <c r="BM88" s="266"/>
      <c r="BN88" s="266"/>
      <c r="BP88" s="266">
        <v>93</v>
      </c>
      <c r="BQ88" s="266">
        <v>2.91</v>
      </c>
      <c r="BS88" s="266"/>
      <c r="BT88" s="266"/>
      <c r="BV88" s="266"/>
      <c r="BW88" s="266"/>
      <c r="BY88" s="266"/>
      <c r="BZ88" s="266"/>
      <c r="CB88" s="266"/>
      <c r="CC88" s="266"/>
      <c r="CE88" s="266"/>
      <c r="CF88" s="266"/>
      <c r="CH88" s="266"/>
      <c r="CI88" s="266"/>
      <c r="CK88" s="266"/>
      <c r="CL88" s="266"/>
      <c r="CN88" s="266"/>
      <c r="CO88" s="266"/>
      <c r="CQ88" s="266">
        <v>106</v>
      </c>
      <c r="CR88" s="266">
        <v>6.36</v>
      </c>
      <c r="CT88" s="266"/>
      <c r="CU88" s="266"/>
      <c r="CW88" s="266"/>
      <c r="CX88" s="266">
        <v>7</v>
      </c>
      <c r="CZ88" s="266"/>
      <c r="DA88" s="266">
        <v>7</v>
      </c>
      <c r="DC88" s="266"/>
      <c r="DD88" s="266">
        <v>7.15</v>
      </c>
      <c r="DF88" s="266">
        <v>98</v>
      </c>
      <c r="DG88" s="266">
        <v>7.05</v>
      </c>
      <c r="DI88" s="266"/>
      <c r="DJ88" s="266"/>
      <c r="DL88" s="266"/>
      <c r="DM88" s="266"/>
      <c r="DO88" s="266"/>
      <c r="DP88" s="266"/>
      <c r="DR88" s="266"/>
      <c r="DS88" s="266"/>
      <c r="DU88" s="266"/>
      <c r="DV88" s="266"/>
      <c r="DX88" s="266"/>
      <c r="DY88">
        <v>3.17</v>
      </c>
      <c r="EA88" s="266">
        <v>111</v>
      </c>
      <c r="EB88" s="266">
        <v>6.56</v>
      </c>
      <c r="ED88" s="266"/>
      <c r="EE88" s="266"/>
      <c r="EG88" s="266"/>
      <c r="EH88" s="266"/>
      <c r="EJ88" s="266"/>
      <c r="EK88" s="266"/>
      <c r="EM88" s="266">
        <v>116</v>
      </c>
      <c r="EN88" s="266">
        <v>6.3</v>
      </c>
      <c r="EP88" s="266"/>
      <c r="EQ88" s="266"/>
      <c r="ES88" s="266"/>
      <c r="ET88" s="266"/>
      <c r="EV88" s="266">
        <v>144</v>
      </c>
      <c r="EW88" s="266">
        <v>6.7</v>
      </c>
      <c r="EY88" s="266"/>
      <c r="EZ88" s="266"/>
      <c r="FB88" s="266"/>
      <c r="FC88" s="266"/>
      <c r="FE88" s="266"/>
      <c r="FF88" s="266"/>
      <c r="FH88" s="266"/>
      <c r="FI88" s="266"/>
      <c r="FK88" s="266"/>
      <c r="FL88" s="266"/>
      <c r="FN88" s="266"/>
      <c r="FO88" s="266"/>
      <c r="FQ88" s="266"/>
      <c r="FR88" s="266"/>
      <c r="FT88" s="266"/>
      <c r="FU88" s="266"/>
      <c r="FW88" s="266"/>
      <c r="FX88" s="266">
        <v>6.79</v>
      </c>
      <c r="FZ88" s="266">
        <v>124</v>
      </c>
      <c r="GA88" s="266">
        <v>6.16</v>
      </c>
      <c r="GC88" s="266">
        <v>109</v>
      </c>
      <c r="GD88" s="266">
        <v>6.79</v>
      </c>
      <c r="GF88" s="266"/>
      <c r="GG88" s="266"/>
      <c r="GI88" s="266"/>
      <c r="GJ88" s="266"/>
      <c r="GL88" s="266"/>
      <c r="GM88" s="266"/>
      <c r="GO88" s="266"/>
      <c r="GP88" s="266"/>
    </row>
    <row r="89" spans="2:198">
      <c r="B89" s="266">
        <v>127</v>
      </c>
      <c r="C89" s="266">
        <v>7.01</v>
      </c>
      <c r="E89" s="266"/>
      <c r="F89" s="266"/>
      <c r="H89" s="266"/>
      <c r="I89" s="266"/>
      <c r="K89" s="266"/>
      <c r="L89" s="266"/>
      <c r="N89" s="266"/>
      <c r="O89" s="266">
        <v>6.81</v>
      </c>
      <c r="Q89" s="266"/>
      <c r="R89" s="266"/>
      <c r="T89" s="266"/>
      <c r="U89" s="266"/>
      <c r="W89" s="266"/>
      <c r="X89" s="266"/>
      <c r="Z89" s="266"/>
      <c r="AA89" s="266"/>
      <c r="AC89" s="266"/>
      <c r="AD89" s="266"/>
      <c r="AF89" s="266"/>
      <c r="AG89" s="266"/>
      <c r="AI89" s="266"/>
      <c r="AJ89" s="266">
        <v>6.68</v>
      </c>
      <c r="AL89" s="267"/>
      <c r="AM89" s="268">
        <v>7.02</v>
      </c>
      <c r="AO89" s="266"/>
      <c r="AP89" s="266"/>
      <c r="AR89" s="266"/>
      <c r="AS89" s="266"/>
      <c r="AU89" s="266"/>
      <c r="AV89" s="266"/>
      <c r="AX89" s="266"/>
      <c r="AY89" s="266"/>
      <c r="BA89" s="266"/>
      <c r="BB89" s="266"/>
      <c r="BD89" s="266"/>
      <c r="BE89" s="266"/>
      <c r="BG89" s="266"/>
      <c r="BH89" s="266"/>
      <c r="BJ89" s="266"/>
      <c r="BK89" s="266"/>
      <c r="BM89" s="266"/>
      <c r="BN89" s="266"/>
      <c r="BP89" s="266">
        <v>94</v>
      </c>
      <c r="BQ89" s="266">
        <v>2.91</v>
      </c>
      <c r="BS89" s="266"/>
      <c r="BT89" s="266"/>
      <c r="BV89" s="266"/>
      <c r="BW89" s="266"/>
      <c r="BY89" s="266"/>
      <c r="BZ89" s="266"/>
      <c r="CB89" s="266"/>
      <c r="CC89" s="266"/>
      <c r="CE89" s="266"/>
      <c r="CF89" s="266"/>
      <c r="CH89" s="266"/>
      <c r="CI89" s="266"/>
      <c r="CK89" s="266"/>
      <c r="CL89" s="266"/>
      <c r="CN89" s="266"/>
      <c r="CO89" s="266"/>
      <c r="CQ89" s="266">
        <v>107</v>
      </c>
      <c r="CR89" s="266">
        <v>7.36</v>
      </c>
      <c r="CT89" s="266"/>
      <c r="CU89" s="266"/>
      <c r="CW89" s="266"/>
      <c r="CX89" s="266">
        <v>7.01</v>
      </c>
      <c r="CZ89" s="266"/>
      <c r="DA89" s="266">
        <v>6.68</v>
      </c>
      <c r="DC89" s="266"/>
      <c r="DD89" s="266">
        <v>7.18</v>
      </c>
      <c r="DF89" s="266">
        <v>99</v>
      </c>
      <c r="DG89" s="266">
        <v>7.11</v>
      </c>
      <c r="DI89" s="266"/>
      <c r="DJ89" s="266"/>
      <c r="DL89" s="266"/>
      <c r="DM89" s="266"/>
      <c r="DO89" s="266"/>
      <c r="DP89" s="266"/>
      <c r="DR89" s="266"/>
      <c r="DS89" s="266"/>
      <c r="DU89" s="266"/>
      <c r="DV89" s="266"/>
      <c r="DX89" s="266"/>
      <c r="DY89">
        <v>3.54</v>
      </c>
      <c r="EA89" s="266">
        <v>112</v>
      </c>
      <c r="EB89" s="266">
        <v>7.1</v>
      </c>
      <c r="ED89" s="266"/>
      <c r="EE89" s="266"/>
      <c r="EG89" s="266"/>
      <c r="EH89" s="266"/>
      <c r="EJ89" s="266"/>
      <c r="EK89" s="266"/>
      <c r="EM89" s="266">
        <v>117</v>
      </c>
      <c r="EN89" s="266">
        <v>6.86</v>
      </c>
      <c r="EP89" s="266"/>
      <c r="EQ89" s="266"/>
      <c r="ES89" s="266"/>
      <c r="ET89" s="266"/>
      <c r="EV89" s="266">
        <v>145</v>
      </c>
      <c r="EW89" s="266">
        <v>6.65</v>
      </c>
      <c r="EY89" s="266"/>
      <c r="EZ89" s="266"/>
      <c r="FB89" s="266"/>
      <c r="FC89" s="266"/>
      <c r="FE89" s="266"/>
      <c r="FF89" s="266"/>
      <c r="FH89" s="266"/>
      <c r="FI89" s="266"/>
      <c r="FK89" s="266"/>
      <c r="FL89" s="266"/>
      <c r="FN89" s="266"/>
      <c r="FO89" s="266"/>
      <c r="FQ89" s="266"/>
      <c r="FR89" s="266"/>
      <c r="FT89" s="266"/>
      <c r="FU89" s="266"/>
      <c r="FW89" s="266"/>
      <c r="FX89" s="266">
        <v>6.44</v>
      </c>
      <c r="FZ89" s="266">
        <v>125</v>
      </c>
      <c r="GA89" s="266">
        <v>6.47</v>
      </c>
      <c r="GC89" s="266">
        <v>110</v>
      </c>
      <c r="GD89" s="266">
        <v>6.44</v>
      </c>
      <c r="GF89" s="266"/>
      <c r="GG89" s="266"/>
      <c r="GI89" s="266"/>
      <c r="GJ89" s="266"/>
      <c r="GL89" s="266"/>
      <c r="GM89" s="266"/>
      <c r="GO89" s="266"/>
      <c r="GP89" s="266"/>
    </row>
    <row r="90" spans="2:198">
      <c r="B90" s="266">
        <v>128</v>
      </c>
      <c r="C90" s="266">
        <v>7.22</v>
      </c>
      <c r="E90" s="266"/>
      <c r="F90" s="266"/>
      <c r="H90" s="266"/>
      <c r="I90" s="266"/>
      <c r="K90" s="266"/>
      <c r="L90" s="266"/>
      <c r="N90" s="266"/>
      <c r="O90" s="266">
        <v>6.69</v>
      </c>
      <c r="Q90" s="266"/>
      <c r="R90" s="266"/>
      <c r="T90" s="266"/>
      <c r="U90" s="266"/>
      <c r="W90" s="266"/>
      <c r="X90" s="266"/>
      <c r="Z90" s="266"/>
      <c r="AA90" s="266"/>
      <c r="AC90" s="266"/>
      <c r="AD90" s="266"/>
      <c r="AF90" s="266"/>
      <c r="AG90" s="266"/>
      <c r="AI90" s="266"/>
      <c r="AJ90" s="266">
        <v>6.37</v>
      </c>
      <c r="AL90" s="267"/>
      <c r="AM90" s="268">
        <v>6.5</v>
      </c>
      <c r="AO90" s="266"/>
      <c r="AP90" s="266"/>
      <c r="AR90" s="266"/>
      <c r="AS90" s="266"/>
      <c r="AU90" s="266"/>
      <c r="AV90" s="266"/>
      <c r="AX90" s="266"/>
      <c r="AY90" s="266"/>
      <c r="BA90" s="266"/>
      <c r="BB90" s="266"/>
      <c r="BD90" s="266"/>
      <c r="BE90" s="266"/>
      <c r="BG90" s="266"/>
      <c r="BH90" s="266"/>
      <c r="BJ90" s="266"/>
      <c r="BK90" s="266"/>
      <c r="BM90" s="266"/>
      <c r="BN90" s="266"/>
      <c r="BP90" s="266">
        <v>97</v>
      </c>
      <c r="BQ90" s="266">
        <v>2.9</v>
      </c>
      <c r="BS90" s="266"/>
      <c r="BT90" s="266"/>
      <c r="BV90" s="266"/>
      <c r="BW90" s="266"/>
      <c r="BY90" s="266"/>
      <c r="BZ90" s="266"/>
      <c r="CB90" s="266"/>
      <c r="CC90" s="266"/>
      <c r="CE90" s="266"/>
      <c r="CF90" s="266"/>
      <c r="CH90" s="266"/>
      <c r="CI90" s="266"/>
      <c r="CK90" s="266"/>
      <c r="CL90" s="266"/>
      <c r="CN90" s="266"/>
      <c r="CO90" s="266"/>
      <c r="CQ90" s="266">
        <v>108</v>
      </c>
      <c r="CR90" s="266">
        <v>7</v>
      </c>
      <c r="CT90" s="266"/>
      <c r="CU90" s="266"/>
      <c r="CW90" s="266"/>
      <c r="CX90" s="266">
        <v>6.64</v>
      </c>
      <c r="CZ90" s="266"/>
      <c r="DA90" s="266">
        <v>6.74</v>
      </c>
      <c r="DC90" s="266"/>
      <c r="DD90" s="266">
        <v>6.86</v>
      </c>
      <c r="DF90" s="266">
        <v>100</v>
      </c>
      <c r="DG90" s="266">
        <v>7.04</v>
      </c>
      <c r="DI90" s="266"/>
      <c r="DJ90" s="266"/>
      <c r="DL90" s="266"/>
      <c r="DM90" s="266"/>
      <c r="DO90" s="266"/>
      <c r="DP90" s="266"/>
      <c r="DR90" s="266"/>
      <c r="DS90" s="266"/>
      <c r="DU90" s="266"/>
      <c r="DV90" s="266"/>
      <c r="DX90" s="266"/>
      <c r="DY90">
        <v>7.1</v>
      </c>
      <c r="EA90" s="266">
        <v>113</v>
      </c>
      <c r="EB90" s="266">
        <v>7.17</v>
      </c>
      <c r="ED90" s="266"/>
      <c r="EE90" s="266"/>
      <c r="EG90" s="266"/>
      <c r="EH90" s="266"/>
      <c r="EJ90" s="266"/>
      <c r="EK90" s="266"/>
      <c r="EM90" s="266">
        <v>118</v>
      </c>
      <c r="EN90" s="266">
        <v>6.88</v>
      </c>
      <c r="EP90" s="266"/>
      <c r="EQ90" s="266"/>
      <c r="ES90" s="266"/>
      <c r="ET90" s="266"/>
      <c r="EV90" s="266">
        <v>146</v>
      </c>
      <c r="EW90" s="266">
        <v>6.56</v>
      </c>
      <c r="EY90" s="266"/>
      <c r="EZ90" s="266"/>
      <c r="FB90" s="266"/>
      <c r="FC90" s="266"/>
      <c r="FE90" s="266"/>
      <c r="FF90" s="266"/>
      <c r="FH90" s="266"/>
      <c r="FI90" s="266"/>
      <c r="FK90" s="266"/>
      <c r="FL90" s="266"/>
      <c r="FN90" s="266"/>
      <c r="FO90" s="266"/>
      <c r="FQ90" s="266"/>
      <c r="FR90" s="266"/>
      <c r="FT90" s="266"/>
      <c r="FU90" s="266"/>
      <c r="FW90" s="266"/>
      <c r="FX90" s="266">
        <v>6.77</v>
      </c>
      <c r="FZ90" s="266">
        <v>126</v>
      </c>
      <c r="GA90" s="266">
        <v>6.46</v>
      </c>
      <c r="GC90" s="266">
        <v>112</v>
      </c>
      <c r="GD90" s="266">
        <v>6.77</v>
      </c>
      <c r="GF90" s="266"/>
      <c r="GG90" s="266"/>
      <c r="GI90" s="266"/>
      <c r="GJ90" s="266"/>
      <c r="GL90" s="266"/>
      <c r="GM90" s="266"/>
      <c r="GO90" s="266"/>
      <c r="GP90" s="266"/>
    </row>
    <row r="91" spans="2:198">
      <c r="B91" s="266">
        <v>129</v>
      </c>
      <c r="C91" s="266">
        <v>7.25</v>
      </c>
      <c r="E91" s="266"/>
      <c r="F91" s="266"/>
      <c r="H91" s="266"/>
      <c r="I91" s="266"/>
      <c r="K91" s="266"/>
      <c r="L91" s="266"/>
      <c r="N91" s="266"/>
      <c r="O91" s="266">
        <v>7.16</v>
      </c>
      <c r="Q91" s="266"/>
      <c r="R91" s="266"/>
      <c r="T91" s="266"/>
      <c r="U91" s="266"/>
      <c r="W91" s="266"/>
      <c r="X91" s="266"/>
      <c r="Z91" s="266"/>
      <c r="AA91" s="266"/>
      <c r="AC91" s="266"/>
      <c r="AD91" s="266"/>
      <c r="AF91" s="266"/>
      <c r="AG91" s="266"/>
      <c r="AI91" s="266"/>
      <c r="AJ91" s="266">
        <v>6.64</v>
      </c>
      <c r="AL91" s="267"/>
      <c r="AM91" s="268">
        <v>6.48</v>
      </c>
      <c r="AO91" s="266"/>
      <c r="AP91" s="266"/>
      <c r="AR91" s="266"/>
      <c r="AS91" s="266"/>
      <c r="AU91" s="266"/>
      <c r="AV91" s="266"/>
      <c r="AX91" s="266"/>
      <c r="AY91" s="266"/>
      <c r="BA91" s="266"/>
      <c r="BB91" s="266"/>
      <c r="BD91" s="266"/>
      <c r="BE91" s="266"/>
      <c r="BG91" s="266"/>
      <c r="BH91" s="266"/>
      <c r="BJ91" s="266"/>
      <c r="BK91" s="266"/>
      <c r="BM91" s="266"/>
      <c r="BN91" s="266"/>
      <c r="BP91" s="266">
        <v>98</v>
      </c>
      <c r="BQ91" s="266">
        <v>2.92</v>
      </c>
      <c r="BS91" s="266"/>
      <c r="BT91" s="266"/>
      <c r="BV91" s="266"/>
      <c r="BW91" s="266"/>
      <c r="BY91" s="266"/>
      <c r="BZ91" s="266"/>
      <c r="CB91" s="266"/>
      <c r="CC91" s="266"/>
      <c r="CE91" s="266"/>
      <c r="CF91" s="266"/>
      <c r="CH91" s="266"/>
      <c r="CI91" s="266"/>
      <c r="CK91" s="266"/>
      <c r="CL91" s="266"/>
      <c r="CN91" s="266"/>
      <c r="CO91" s="266"/>
      <c r="CQ91" s="266">
        <v>109</v>
      </c>
      <c r="CR91" s="266">
        <v>7.28</v>
      </c>
      <c r="CT91" s="266"/>
      <c r="CU91" s="266"/>
      <c r="CW91" s="266"/>
      <c r="CX91" s="266">
        <v>6.75</v>
      </c>
      <c r="CZ91" s="266"/>
      <c r="DA91" s="266">
        <v>6.63</v>
      </c>
      <c r="DC91" s="266"/>
      <c r="DD91" s="266">
        <v>7.16</v>
      </c>
      <c r="DF91" s="266">
        <v>101</v>
      </c>
      <c r="DG91" s="266">
        <v>6.75</v>
      </c>
      <c r="DI91" s="266"/>
      <c r="DJ91" s="266"/>
      <c r="DL91" s="266"/>
      <c r="DM91" s="266"/>
      <c r="DO91" s="266"/>
      <c r="DP91" s="266"/>
      <c r="DR91" s="266"/>
      <c r="DS91" s="266"/>
      <c r="DU91" s="266"/>
      <c r="DV91" s="266"/>
      <c r="DX91" s="266"/>
      <c r="DY91">
        <v>6.8</v>
      </c>
      <c r="EA91" s="266">
        <v>114</v>
      </c>
      <c r="EB91" s="266">
        <v>6.75</v>
      </c>
      <c r="ED91" s="266"/>
      <c r="EE91" s="266"/>
      <c r="EG91" s="266"/>
      <c r="EH91" s="266"/>
      <c r="EJ91" s="266"/>
      <c r="EK91" s="266"/>
      <c r="EM91" s="266">
        <v>119</v>
      </c>
      <c r="EN91" s="266">
        <v>6.89</v>
      </c>
      <c r="EP91" s="266"/>
      <c r="EQ91" s="266"/>
      <c r="ES91" s="266"/>
      <c r="ET91" s="266"/>
      <c r="EV91" s="266">
        <v>147</v>
      </c>
      <c r="EW91" s="266">
        <v>6.72</v>
      </c>
      <c r="EY91" s="266"/>
      <c r="EZ91" s="266"/>
      <c r="FB91" s="266"/>
      <c r="FC91" s="266"/>
      <c r="FE91" s="266"/>
      <c r="FF91" s="266"/>
      <c r="FH91" s="266"/>
      <c r="FI91" s="266"/>
      <c r="FK91" s="266"/>
      <c r="FL91" s="266"/>
      <c r="FN91" s="266"/>
      <c r="FO91" s="266"/>
      <c r="FQ91" s="266"/>
      <c r="FR91" s="266"/>
      <c r="FT91" s="266"/>
      <c r="FU91" s="266"/>
      <c r="FW91" s="266"/>
      <c r="FX91" s="266">
        <v>6.77</v>
      </c>
      <c r="FZ91" s="266">
        <v>127</v>
      </c>
      <c r="GA91" s="266">
        <v>6.84</v>
      </c>
      <c r="GC91" s="266">
        <v>113</v>
      </c>
      <c r="GD91" s="266">
        <v>6.77</v>
      </c>
      <c r="GF91" s="266"/>
      <c r="GG91" s="266"/>
      <c r="GI91" s="266"/>
      <c r="GJ91" s="266"/>
      <c r="GL91" s="266"/>
      <c r="GM91" s="266"/>
      <c r="GO91" s="266"/>
      <c r="GP91" s="266"/>
    </row>
    <row r="92" spans="2:198">
      <c r="B92" s="266">
        <v>130</v>
      </c>
      <c r="C92" s="266">
        <v>6.82</v>
      </c>
      <c r="E92" s="266"/>
      <c r="F92" s="266"/>
      <c r="H92" s="266"/>
      <c r="I92" s="266"/>
      <c r="K92" s="266"/>
      <c r="L92" s="266"/>
      <c r="N92" s="266"/>
      <c r="O92" s="266">
        <v>6.39</v>
      </c>
      <c r="Q92" s="266"/>
      <c r="R92" s="266"/>
      <c r="T92" s="266"/>
      <c r="U92" s="266"/>
      <c r="W92" s="266"/>
      <c r="X92" s="266"/>
      <c r="Z92" s="266"/>
      <c r="AA92" s="266"/>
      <c r="AC92" s="266"/>
      <c r="AD92" s="266"/>
      <c r="AF92" s="266"/>
      <c r="AG92" s="266"/>
      <c r="AI92" s="266"/>
      <c r="AJ92" s="266">
        <v>6.37</v>
      </c>
      <c r="AL92" s="267"/>
      <c r="AM92" s="268">
        <v>6.66</v>
      </c>
      <c r="AO92" s="266"/>
      <c r="AP92" s="266"/>
      <c r="AR92" s="266"/>
      <c r="AS92" s="266"/>
      <c r="AU92" s="266"/>
      <c r="AV92" s="266"/>
      <c r="AX92" s="266"/>
      <c r="AY92" s="266"/>
      <c r="BA92" s="266"/>
      <c r="BB92" s="266"/>
      <c r="BD92" s="266"/>
      <c r="BE92" s="266"/>
      <c r="BG92" s="266"/>
      <c r="BH92" s="266"/>
      <c r="BJ92" s="266"/>
      <c r="BK92" s="266"/>
      <c r="BM92" s="266"/>
      <c r="BN92" s="266"/>
      <c r="BP92" s="266">
        <v>99</v>
      </c>
      <c r="BQ92" s="266">
        <v>2.91</v>
      </c>
      <c r="BS92" s="266"/>
      <c r="BT92" s="266"/>
      <c r="BV92" s="266"/>
      <c r="BW92" s="266"/>
      <c r="BY92" s="266"/>
      <c r="BZ92" s="266"/>
      <c r="CB92" s="266"/>
      <c r="CC92" s="266"/>
      <c r="CE92" s="266"/>
      <c r="CF92" s="266"/>
      <c r="CH92" s="266"/>
      <c r="CI92" s="266"/>
      <c r="CK92" s="266"/>
      <c r="CL92" s="266"/>
      <c r="CN92" s="266"/>
      <c r="CO92" s="266"/>
      <c r="CQ92" s="266">
        <v>111</v>
      </c>
      <c r="CR92" s="266">
        <v>7.36</v>
      </c>
      <c r="CT92" s="266"/>
      <c r="CU92" s="266"/>
      <c r="CW92" s="266"/>
      <c r="CX92" s="266">
        <v>6.4</v>
      </c>
      <c r="CZ92" s="266"/>
      <c r="DA92" s="266">
        <v>7</v>
      </c>
      <c r="DC92" s="266"/>
      <c r="DD92" s="266">
        <v>6.76</v>
      </c>
      <c r="DF92" s="266">
        <v>102</v>
      </c>
      <c r="DG92" s="266">
        <v>6.73</v>
      </c>
      <c r="DI92" s="266"/>
      <c r="DJ92" s="266"/>
      <c r="DL92" s="266"/>
      <c r="DM92" s="266"/>
      <c r="DO92" s="266"/>
      <c r="DP92" s="266"/>
      <c r="DR92" s="266"/>
      <c r="DS92" s="266"/>
      <c r="DU92" s="266"/>
      <c r="DV92" s="266"/>
      <c r="DX92" s="266"/>
      <c r="DY92">
        <v>7.09</v>
      </c>
      <c r="EA92" s="266">
        <v>115</v>
      </c>
      <c r="EB92" s="266">
        <v>7.07</v>
      </c>
      <c r="ED92" s="266"/>
      <c r="EE92" s="266"/>
      <c r="EG92" s="266"/>
      <c r="EH92" s="266"/>
      <c r="EJ92" s="266"/>
      <c r="EK92" s="266"/>
      <c r="EM92" s="266">
        <v>120</v>
      </c>
      <c r="EN92" s="266">
        <v>6.59</v>
      </c>
      <c r="EP92" s="266"/>
      <c r="EQ92" s="266"/>
      <c r="ES92" s="266"/>
      <c r="ET92" s="266"/>
      <c r="EV92" s="266">
        <v>148</v>
      </c>
      <c r="EW92" s="266">
        <v>6.66</v>
      </c>
      <c r="EY92" s="266"/>
      <c r="EZ92" s="266"/>
      <c r="FB92" s="266"/>
      <c r="FC92" s="266"/>
      <c r="FE92" s="266"/>
      <c r="FF92" s="266"/>
      <c r="FH92" s="266"/>
      <c r="FI92" s="266"/>
      <c r="FK92" s="266"/>
      <c r="FL92" s="266"/>
      <c r="FN92" s="266"/>
      <c r="FO92" s="266"/>
      <c r="FQ92" s="266"/>
      <c r="FR92" s="266"/>
      <c r="FT92" s="266"/>
      <c r="FU92" s="266"/>
      <c r="FW92" s="266"/>
      <c r="FX92" s="266">
        <v>6.8</v>
      </c>
      <c r="FZ92" s="266">
        <v>128</v>
      </c>
      <c r="GA92" s="266">
        <v>6.01</v>
      </c>
      <c r="GC92" s="266">
        <v>114</v>
      </c>
      <c r="GD92" s="266">
        <v>6.8</v>
      </c>
      <c r="GF92" s="266"/>
      <c r="GG92" s="266"/>
      <c r="GI92" s="266"/>
      <c r="GJ92" s="266"/>
      <c r="GL92" s="266"/>
      <c r="GM92" s="266"/>
      <c r="GO92" s="266"/>
      <c r="GP92" s="266"/>
    </row>
    <row r="93" spans="2:198">
      <c r="B93" s="266">
        <v>132</v>
      </c>
      <c r="C93" s="266">
        <v>7.15</v>
      </c>
      <c r="E93" s="266"/>
      <c r="F93" s="266"/>
      <c r="H93" s="266"/>
      <c r="I93" s="266"/>
      <c r="K93" s="266"/>
      <c r="L93" s="266"/>
      <c r="N93" s="266"/>
      <c r="O93" s="266">
        <v>6.78</v>
      </c>
      <c r="Q93" s="266"/>
      <c r="R93" s="266"/>
      <c r="T93" s="266"/>
      <c r="U93" s="266"/>
      <c r="W93" s="266"/>
      <c r="X93" s="266"/>
      <c r="Z93" s="266"/>
      <c r="AA93" s="266"/>
      <c r="AC93" s="266"/>
      <c r="AD93" s="266"/>
      <c r="AF93" s="266"/>
      <c r="AG93" s="266"/>
      <c r="AI93" s="266"/>
      <c r="AJ93" s="266">
        <v>6.58</v>
      </c>
      <c r="AL93" s="267"/>
      <c r="AM93" s="268">
        <v>6.67</v>
      </c>
      <c r="AO93" s="266"/>
      <c r="AP93" s="266"/>
      <c r="AR93" s="266"/>
      <c r="AS93" s="266"/>
      <c r="AU93" s="266"/>
      <c r="AV93" s="266"/>
      <c r="AX93" s="266"/>
      <c r="AY93" s="266"/>
      <c r="BA93" s="266"/>
      <c r="BB93" s="266"/>
      <c r="BD93" s="266"/>
      <c r="BE93" s="266"/>
      <c r="BG93" s="266"/>
      <c r="BH93" s="266"/>
      <c r="BJ93" s="266"/>
      <c r="BK93" s="266"/>
      <c r="BM93" s="266"/>
      <c r="BN93" s="266"/>
      <c r="BP93" s="266">
        <v>100</v>
      </c>
      <c r="BQ93" s="266">
        <v>2.9</v>
      </c>
      <c r="BS93" s="266"/>
      <c r="BT93" s="266"/>
      <c r="BV93" s="266"/>
      <c r="BW93" s="266"/>
      <c r="BY93" s="266"/>
      <c r="BZ93" s="266"/>
      <c r="CB93" s="266"/>
      <c r="CC93" s="266"/>
      <c r="CE93" s="266"/>
      <c r="CF93" s="266"/>
      <c r="CH93" s="266"/>
      <c r="CI93" s="266"/>
      <c r="CK93" s="266"/>
      <c r="CL93" s="266"/>
      <c r="CN93" s="266"/>
      <c r="CO93" s="266"/>
      <c r="CQ93" s="266">
        <v>112</v>
      </c>
      <c r="CR93" s="266">
        <v>7.01</v>
      </c>
      <c r="CT93" s="266"/>
      <c r="CU93" s="266"/>
      <c r="CW93" s="266"/>
      <c r="CX93" s="266">
        <v>7.06</v>
      </c>
      <c r="CZ93" s="266"/>
      <c r="DA93" s="266">
        <v>6.75</v>
      </c>
      <c r="DC93" s="266"/>
      <c r="DD93" s="266">
        <v>7.11</v>
      </c>
      <c r="DF93" s="266">
        <v>103</v>
      </c>
      <c r="DG93" s="266">
        <v>6.75</v>
      </c>
      <c r="DI93" s="266"/>
      <c r="DJ93" s="266"/>
      <c r="DL93" s="266"/>
      <c r="DM93" s="266"/>
      <c r="DO93" s="266"/>
      <c r="DP93" s="266"/>
      <c r="DR93" s="266"/>
      <c r="DS93" s="266"/>
      <c r="DU93" s="266"/>
      <c r="DV93" s="266"/>
      <c r="DX93" s="266"/>
      <c r="DY93">
        <v>6.98</v>
      </c>
      <c r="EA93" s="266">
        <v>116</v>
      </c>
      <c r="EB93" s="266">
        <v>6.82</v>
      </c>
      <c r="ED93" s="266"/>
      <c r="EE93" s="266"/>
      <c r="EG93" s="266"/>
      <c r="EH93" s="266"/>
      <c r="EJ93" s="266"/>
      <c r="EK93" s="266"/>
      <c r="EM93" s="266">
        <v>121</v>
      </c>
      <c r="EN93" s="266">
        <v>5.61</v>
      </c>
      <c r="EP93" s="266"/>
      <c r="EQ93" s="266"/>
      <c r="ES93" s="266"/>
      <c r="ET93" s="266"/>
      <c r="EV93" s="266">
        <v>150</v>
      </c>
      <c r="EW93" s="266">
        <v>6.66</v>
      </c>
      <c r="EY93" s="266"/>
      <c r="EZ93" s="266"/>
      <c r="FB93" s="266"/>
      <c r="FC93" s="266"/>
      <c r="FE93" s="266"/>
      <c r="FF93" s="266"/>
      <c r="FH93" s="266"/>
      <c r="FI93" s="266"/>
      <c r="FK93" s="266"/>
      <c r="FL93" s="266"/>
      <c r="FN93" s="266"/>
      <c r="FO93" s="266"/>
      <c r="FQ93" s="266"/>
      <c r="FR93" s="266"/>
      <c r="FT93" s="266"/>
      <c r="FU93" s="266"/>
      <c r="FW93" s="266"/>
      <c r="FX93" s="266">
        <v>6.78</v>
      </c>
      <c r="FZ93" s="266">
        <v>129</v>
      </c>
      <c r="GA93" s="266">
        <v>6.52</v>
      </c>
      <c r="GC93" s="266">
        <v>115</v>
      </c>
      <c r="GD93" s="266">
        <v>6.78</v>
      </c>
      <c r="GF93" s="266"/>
      <c r="GG93" s="266"/>
      <c r="GI93" s="266"/>
      <c r="GJ93" s="266"/>
      <c r="GL93" s="266"/>
      <c r="GM93" s="266"/>
      <c r="GO93" s="266"/>
      <c r="GP93" s="266"/>
    </row>
    <row r="94" spans="2:198">
      <c r="B94" s="266">
        <v>134</v>
      </c>
      <c r="C94" s="266">
        <v>6.77</v>
      </c>
      <c r="E94" s="266"/>
      <c r="F94" s="266"/>
      <c r="H94" s="266"/>
      <c r="I94" s="266"/>
      <c r="K94" s="266"/>
      <c r="L94" s="266"/>
      <c r="N94" s="266"/>
      <c r="O94" s="266">
        <v>7.1</v>
      </c>
      <c r="Q94" s="266"/>
      <c r="R94" s="266"/>
      <c r="T94" s="266"/>
      <c r="U94" s="266"/>
      <c r="W94" s="266"/>
      <c r="X94" s="266"/>
      <c r="Z94" s="266"/>
      <c r="AA94" s="266"/>
      <c r="AC94" s="266"/>
      <c r="AD94" s="266"/>
      <c r="AF94" s="266"/>
      <c r="AG94" s="266"/>
      <c r="AI94" s="266"/>
      <c r="AJ94" s="266">
        <v>6.4</v>
      </c>
      <c r="AL94" s="267"/>
      <c r="AM94" s="268">
        <v>7.09</v>
      </c>
      <c r="AO94" s="266"/>
      <c r="AP94" s="266"/>
      <c r="AR94" s="266"/>
      <c r="AS94" s="266"/>
      <c r="AU94" s="266"/>
      <c r="AV94" s="266"/>
      <c r="AX94" s="266"/>
      <c r="AY94" s="266"/>
      <c r="BA94" s="266"/>
      <c r="BB94" s="266"/>
      <c r="BD94" s="266"/>
      <c r="BE94" s="266"/>
      <c r="BG94" s="266"/>
      <c r="BH94" s="266"/>
      <c r="BJ94" s="266"/>
      <c r="BK94" s="266"/>
      <c r="BM94" s="266"/>
      <c r="BN94" s="266"/>
      <c r="BP94" s="268">
        <v>101</v>
      </c>
      <c r="BQ94" s="266">
        <v>2.94</v>
      </c>
      <c r="BS94" s="266"/>
      <c r="BT94" s="266"/>
      <c r="BV94" s="266"/>
      <c r="BW94" s="266"/>
      <c r="BY94" s="266"/>
      <c r="BZ94" s="266"/>
      <c r="CB94" s="266"/>
      <c r="CC94" s="266"/>
      <c r="CE94" s="266"/>
      <c r="CF94" s="266"/>
      <c r="CH94" s="266"/>
      <c r="CI94" s="266"/>
      <c r="CK94" s="266"/>
      <c r="CL94" s="266"/>
      <c r="CN94" s="266"/>
      <c r="CO94" s="266"/>
      <c r="CQ94" s="266">
        <v>114</v>
      </c>
      <c r="CR94" s="266">
        <v>7.36</v>
      </c>
      <c r="CT94" s="266"/>
      <c r="CU94" s="266"/>
      <c r="CW94" s="266"/>
      <c r="CX94" s="266">
        <v>7.03</v>
      </c>
      <c r="CZ94" s="266"/>
      <c r="DA94" s="266">
        <v>7</v>
      </c>
      <c r="DC94" s="266"/>
      <c r="DD94" s="266">
        <v>6.68</v>
      </c>
      <c r="DF94" s="266">
        <v>104</v>
      </c>
      <c r="DG94" s="266">
        <v>6.77</v>
      </c>
      <c r="DI94" s="266"/>
      <c r="DJ94" s="266"/>
      <c r="DL94" s="266"/>
      <c r="DM94" s="266"/>
      <c r="DO94" s="266"/>
      <c r="DP94" s="266"/>
      <c r="DR94" s="266"/>
      <c r="DS94" s="266"/>
      <c r="DU94" s="266"/>
      <c r="DV94" s="266"/>
      <c r="DX94" s="266"/>
      <c r="DY94">
        <v>6.7</v>
      </c>
      <c r="EA94" s="266">
        <v>117</v>
      </c>
      <c r="EB94" s="266">
        <v>6.48</v>
      </c>
      <c r="ED94" s="266"/>
      <c r="EE94" s="266"/>
      <c r="EG94" s="266"/>
      <c r="EH94" s="266"/>
      <c r="EJ94" s="266"/>
      <c r="EK94" s="266"/>
      <c r="EM94" s="266">
        <v>122</v>
      </c>
      <c r="EN94" s="266">
        <v>3.61</v>
      </c>
      <c r="EP94" s="266"/>
      <c r="EQ94" s="266"/>
      <c r="ES94" s="266"/>
      <c r="ET94" s="266"/>
      <c r="EV94" s="266">
        <v>152</v>
      </c>
      <c r="EW94" s="266">
        <v>7.03</v>
      </c>
      <c r="EY94" s="266"/>
      <c r="EZ94" s="266"/>
      <c r="FB94" s="266"/>
      <c r="FC94" s="266"/>
      <c r="FE94" s="266"/>
      <c r="FF94" s="266"/>
      <c r="FH94" s="266"/>
      <c r="FI94" s="266"/>
      <c r="FK94" s="266"/>
      <c r="FL94" s="266"/>
      <c r="FN94" s="266"/>
      <c r="FO94" s="266"/>
      <c r="FQ94" s="266"/>
      <c r="FR94" s="266"/>
      <c r="FT94" s="266"/>
      <c r="FU94" s="266"/>
      <c r="FW94" s="266"/>
      <c r="FX94" s="266">
        <v>6.82</v>
      </c>
      <c r="FZ94" s="266">
        <v>130</v>
      </c>
      <c r="GA94" s="266">
        <v>5.32</v>
      </c>
      <c r="GC94" s="266">
        <v>116</v>
      </c>
      <c r="GD94" s="266">
        <v>6.82</v>
      </c>
      <c r="GF94" s="266"/>
      <c r="GG94" s="266"/>
      <c r="GI94" s="266"/>
      <c r="GJ94" s="266"/>
      <c r="GL94" s="266"/>
      <c r="GM94" s="266"/>
      <c r="GO94" s="266"/>
      <c r="GP94" s="266"/>
    </row>
    <row r="95" spans="2:198">
      <c r="B95" s="266">
        <v>135</v>
      </c>
      <c r="C95" s="266">
        <v>7.02</v>
      </c>
      <c r="E95" s="266"/>
      <c r="F95" s="266"/>
      <c r="H95" s="266"/>
      <c r="I95" s="266"/>
      <c r="K95" s="266"/>
      <c r="L95" s="266"/>
      <c r="N95" s="266"/>
      <c r="O95" s="266">
        <v>6.8</v>
      </c>
      <c r="Q95" s="266"/>
      <c r="R95" s="266"/>
      <c r="T95" s="266"/>
      <c r="U95" s="266"/>
      <c r="W95" s="266"/>
      <c r="X95" s="266"/>
      <c r="Z95" s="266"/>
      <c r="AA95" s="266"/>
      <c r="AC95" s="266"/>
      <c r="AD95" s="266"/>
      <c r="AF95" s="266"/>
      <c r="AG95" s="266"/>
      <c r="AI95" s="266"/>
      <c r="AJ95" s="266">
        <v>6.69</v>
      </c>
      <c r="AL95" s="267"/>
      <c r="AM95" s="268">
        <v>7.09</v>
      </c>
      <c r="AO95" s="266"/>
      <c r="AP95" s="266"/>
      <c r="AR95" s="266"/>
      <c r="AS95" s="266"/>
      <c r="AU95" s="266"/>
      <c r="AV95" s="266"/>
      <c r="AX95" s="266"/>
      <c r="AY95" s="266"/>
      <c r="BA95" s="266"/>
      <c r="BB95" s="266"/>
      <c r="BD95" s="266"/>
      <c r="BE95" s="266"/>
      <c r="BG95" s="266"/>
      <c r="BH95" s="266"/>
      <c r="BJ95" s="266"/>
      <c r="BK95" s="266"/>
      <c r="BM95" s="266"/>
      <c r="BN95" s="266"/>
      <c r="BP95" s="266">
        <v>103</v>
      </c>
      <c r="BQ95" s="266">
        <v>2.9</v>
      </c>
      <c r="BS95" s="266"/>
      <c r="BT95" s="266"/>
      <c r="BV95" s="266"/>
      <c r="BW95" s="266"/>
      <c r="BY95" s="266"/>
      <c r="BZ95" s="266"/>
      <c r="CB95" s="266"/>
      <c r="CC95" s="266"/>
      <c r="CE95" s="266"/>
      <c r="CF95" s="266"/>
      <c r="CH95" s="266"/>
      <c r="CI95" s="266"/>
      <c r="CK95" s="266"/>
      <c r="CL95" s="266"/>
      <c r="CN95" s="266"/>
      <c r="CO95" s="266"/>
      <c r="CQ95" s="266">
        <v>115</v>
      </c>
      <c r="CR95" s="266">
        <v>6.45</v>
      </c>
      <c r="CT95" s="266"/>
      <c r="CU95" s="266"/>
      <c r="CW95" s="266"/>
      <c r="CX95" s="266">
        <v>6.75</v>
      </c>
      <c r="CZ95" s="266"/>
      <c r="DA95" s="266">
        <v>5.61</v>
      </c>
      <c r="DC95" s="266"/>
      <c r="DD95" s="266">
        <v>6.85</v>
      </c>
      <c r="DF95" s="266">
        <v>105</v>
      </c>
      <c r="DG95" s="266">
        <v>6.41</v>
      </c>
      <c r="DI95" s="266"/>
      <c r="DJ95" s="266"/>
      <c r="DL95" s="266"/>
      <c r="DM95" s="266"/>
      <c r="DO95" s="266"/>
      <c r="DP95" s="266"/>
      <c r="DR95" s="266"/>
      <c r="DS95" s="266"/>
      <c r="DU95" s="266"/>
      <c r="DV95" s="266"/>
      <c r="DX95" s="266"/>
      <c r="DY95">
        <v>6.7</v>
      </c>
      <c r="EA95" s="266">
        <v>118</v>
      </c>
      <c r="EB95" s="266">
        <v>6.77</v>
      </c>
      <c r="ED95" s="266"/>
      <c r="EE95" s="266"/>
      <c r="EG95" s="266"/>
      <c r="EH95" s="266"/>
      <c r="EJ95" s="266"/>
      <c r="EK95" s="266"/>
      <c r="EM95" s="266">
        <v>123</v>
      </c>
      <c r="EN95" s="266">
        <v>7.12</v>
      </c>
      <c r="EP95" s="266"/>
      <c r="EQ95" s="266"/>
      <c r="ES95" s="266"/>
      <c r="ET95" s="266"/>
      <c r="EV95" s="266">
        <v>153</v>
      </c>
      <c r="EW95" s="266">
        <v>6.96</v>
      </c>
      <c r="EY95" s="266"/>
      <c r="EZ95" s="266"/>
      <c r="FB95" s="266"/>
      <c r="FC95" s="266"/>
      <c r="FE95" s="266"/>
      <c r="FF95" s="266"/>
      <c r="FH95" s="266"/>
      <c r="FI95" s="266"/>
      <c r="FK95" s="266"/>
      <c r="FL95" s="266"/>
      <c r="FN95" s="266"/>
      <c r="FO95" s="266"/>
      <c r="FQ95" s="266"/>
      <c r="FR95" s="266"/>
      <c r="FT95" s="266"/>
      <c r="FU95" s="266"/>
      <c r="FW95" s="266"/>
      <c r="FX95" s="266">
        <v>6.47</v>
      </c>
      <c r="FZ95" s="266">
        <v>131</v>
      </c>
      <c r="GA95" s="266">
        <v>5.8</v>
      </c>
      <c r="GC95" s="266">
        <v>117</v>
      </c>
      <c r="GD95" s="266">
        <v>6.82</v>
      </c>
      <c r="GF95" s="266"/>
      <c r="GG95" s="266"/>
      <c r="GI95" s="266"/>
      <c r="GJ95" s="266"/>
      <c r="GL95" s="266"/>
      <c r="GM95" s="266"/>
      <c r="GO95" s="266"/>
      <c r="GP95" s="266"/>
    </row>
    <row r="96" spans="2:198">
      <c r="B96" s="266">
        <v>136</v>
      </c>
      <c r="C96" s="266">
        <v>6.59</v>
      </c>
      <c r="E96" s="266"/>
      <c r="F96" s="266"/>
      <c r="H96" s="266"/>
      <c r="I96" s="266"/>
      <c r="K96" s="266"/>
      <c r="L96" s="266"/>
      <c r="N96" s="266"/>
      <c r="O96" s="266">
        <v>6.71</v>
      </c>
      <c r="Q96" s="266"/>
      <c r="R96" s="266"/>
      <c r="T96" s="266"/>
      <c r="U96" s="266"/>
      <c r="W96" s="266"/>
      <c r="X96" s="266"/>
      <c r="Z96" s="266"/>
      <c r="AA96" s="266"/>
      <c r="AC96" s="266"/>
      <c r="AD96" s="266"/>
      <c r="AF96" s="266"/>
      <c r="AG96" s="266"/>
      <c r="AI96" s="266"/>
      <c r="AJ96" s="266">
        <v>6.35</v>
      </c>
      <c r="AL96" s="267"/>
      <c r="AM96" s="268">
        <v>6.96</v>
      </c>
      <c r="AO96" s="266"/>
      <c r="AP96" s="266"/>
      <c r="AR96" s="266"/>
      <c r="AS96" s="266"/>
      <c r="AU96" s="266"/>
      <c r="AV96" s="266"/>
      <c r="AX96" s="266"/>
      <c r="AY96" s="266"/>
      <c r="BA96" s="266"/>
      <c r="BB96" s="266"/>
      <c r="BD96" s="266"/>
      <c r="BE96" s="266"/>
      <c r="BG96" s="266"/>
      <c r="BH96" s="266"/>
      <c r="BJ96" s="266"/>
      <c r="BK96" s="266"/>
      <c r="BM96" s="266"/>
      <c r="BN96" s="266"/>
      <c r="BP96" s="266">
        <v>104</v>
      </c>
      <c r="BQ96" s="266">
        <v>2.92</v>
      </c>
      <c r="BS96" s="266"/>
      <c r="BT96" s="266"/>
      <c r="BV96" s="266"/>
      <c r="BW96" s="266"/>
      <c r="BY96" s="266"/>
      <c r="BZ96" s="266"/>
      <c r="CB96" s="266"/>
      <c r="CC96" s="266"/>
      <c r="CE96" s="266"/>
      <c r="CF96" s="266"/>
      <c r="CH96" s="266"/>
      <c r="CI96" s="266"/>
      <c r="CK96" s="266"/>
      <c r="CL96" s="266"/>
      <c r="CN96" s="266"/>
      <c r="CO96" s="266"/>
      <c r="CQ96" s="266">
        <v>116</v>
      </c>
      <c r="CR96" s="266">
        <v>6.5</v>
      </c>
      <c r="CT96" s="266"/>
      <c r="CU96" s="266"/>
      <c r="CW96" s="266"/>
      <c r="CX96" s="266">
        <v>6.76</v>
      </c>
      <c r="CZ96" s="266"/>
      <c r="DA96" s="266">
        <v>6.44</v>
      </c>
      <c r="DC96" s="266"/>
      <c r="DD96" s="266">
        <v>6.83</v>
      </c>
      <c r="DF96" s="266">
        <v>107</v>
      </c>
      <c r="DG96" s="266">
        <v>7.07</v>
      </c>
      <c r="DI96" s="266"/>
      <c r="DJ96" s="266"/>
      <c r="DL96" s="266"/>
      <c r="DM96" s="266"/>
      <c r="DO96" s="266"/>
      <c r="DP96" s="266"/>
      <c r="DR96" s="266"/>
      <c r="DS96" s="266"/>
      <c r="DU96" s="266"/>
      <c r="DV96" s="266"/>
      <c r="DX96" s="266"/>
      <c r="DY96">
        <v>6.76</v>
      </c>
      <c r="EA96" s="266">
        <v>119</v>
      </c>
      <c r="EB96" s="266">
        <v>6.57</v>
      </c>
      <c r="ED96" s="266"/>
      <c r="EE96" s="266"/>
      <c r="EG96" s="266"/>
      <c r="EH96" s="266"/>
      <c r="EJ96" s="266"/>
      <c r="EK96" s="266"/>
      <c r="EM96" s="266">
        <v>124</v>
      </c>
      <c r="EN96" s="266">
        <v>5.62</v>
      </c>
      <c r="EP96" s="266"/>
      <c r="EQ96" s="266"/>
      <c r="ES96" s="266"/>
      <c r="ET96" s="266"/>
      <c r="EV96" s="266">
        <v>154</v>
      </c>
      <c r="EW96" s="266">
        <v>6.54</v>
      </c>
      <c r="EY96" s="266"/>
      <c r="EZ96" s="266"/>
      <c r="FB96" s="266"/>
      <c r="FC96" s="266"/>
      <c r="FE96" s="266"/>
      <c r="FF96" s="266"/>
      <c r="FH96" s="266"/>
      <c r="FI96" s="266"/>
      <c r="FK96" s="266"/>
      <c r="FL96" s="266"/>
      <c r="FN96" s="266"/>
      <c r="FO96" s="266"/>
      <c r="FQ96" s="266"/>
      <c r="FR96" s="266"/>
      <c r="FT96" s="266"/>
      <c r="FU96" s="266"/>
      <c r="FW96" s="266"/>
      <c r="FX96" s="266">
        <v>6.48</v>
      </c>
      <c r="FZ96" s="266">
        <v>132</v>
      </c>
      <c r="GA96" s="266">
        <v>6.47</v>
      </c>
      <c r="GC96" s="266">
        <v>118</v>
      </c>
      <c r="GD96" s="266">
        <v>6.47</v>
      </c>
      <c r="GF96" s="266"/>
      <c r="GG96" s="266"/>
      <c r="GI96" s="266"/>
      <c r="GJ96" s="266"/>
      <c r="GL96" s="266"/>
      <c r="GM96" s="266"/>
      <c r="GO96" s="266"/>
      <c r="GP96" s="266"/>
    </row>
    <row r="97" spans="2:198">
      <c r="B97" s="266">
        <v>138</v>
      </c>
      <c r="C97" s="266">
        <v>6.7</v>
      </c>
      <c r="E97" s="266"/>
      <c r="F97" s="266"/>
      <c r="H97" s="266"/>
      <c r="I97" s="266"/>
      <c r="K97" s="266"/>
      <c r="L97" s="266"/>
      <c r="N97" s="266"/>
      <c r="O97" s="266">
        <v>7.02</v>
      </c>
      <c r="Q97" s="266"/>
      <c r="R97" s="266"/>
      <c r="T97" s="266"/>
      <c r="U97" s="266"/>
      <c r="W97" s="266"/>
      <c r="X97" s="266"/>
      <c r="Z97" s="266"/>
      <c r="AA97" s="266"/>
      <c r="AC97" s="266"/>
      <c r="AD97" s="266"/>
      <c r="AF97" s="266"/>
      <c r="AG97" s="266"/>
      <c r="AI97" s="266"/>
      <c r="AJ97" s="266">
        <v>6</v>
      </c>
      <c r="AL97" s="267"/>
      <c r="AM97" s="268">
        <v>7.08</v>
      </c>
      <c r="AO97" s="266"/>
      <c r="AP97" s="266"/>
      <c r="AR97" s="266"/>
      <c r="AS97" s="266"/>
      <c r="AU97" s="266"/>
      <c r="AV97" s="266"/>
      <c r="AX97" s="266"/>
      <c r="AY97" s="266"/>
      <c r="BA97" s="266"/>
      <c r="BB97" s="266"/>
      <c r="BD97" s="266"/>
      <c r="BE97" s="266"/>
      <c r="BG97" s="266"/>
      <c r="BH97" s="266"/>
      <c r="BJ97" s="266"/>
      <c r="BK97" s="266"/>
      <c r="BM97" s="266"/>
      <c r="BN97" s="266"/>
      <c r="BP97" s="266">
        <v>105</v>
      </c>
      <c r="BQ97" s="266">
        <v>2.93</v>
      </c>
      <c r="BS97" s="266"/>
      <c r="BT97" s="266"/>
      <c r="BV97" s="266"/>
      <c r="BW97" s="266"/>
      <c r="BY97" s="266"/>
      <c r="BZ97" s="266"/>
      <c r="CB97" s="266"/>
      <c r="CC97" s="266"/>
      <c r="CE97" s="266"/>
      <c r="CF97" s="266"/>
      <c r="CH97" s="266"/>
      <c r="CI97" s="266"/>
      <c r="CK97" s="266"/>
      <c r="CL97" s="266"/>
      <c r="CN97" s="266"/>
      <c r="CO97" s="266"/>
      <c r="CQ97" s="266">
        <v>126</v>
      </c>
      <c r="CR97" s="266">
        <v>3.17</v>
      </c>
      <c r="CT97" s="266"/>
      <c r="CU97" s="266"/>
      <c r="CW97" s="266"/>
      <c r="CX97" s="266">
        <v>6.43</v>
      </c>
      <c r="CZ97" s="266"/>
      <c r="DA97" s="266">
        <v>6.45</v>
      </c>
      <c r="DC97" s="266"/>
      <c r="DD97" s="266">
        <v>7.07</v>
      </c>
      <c r="DF97" s="266">
        <v>108</v>
      </c>
      <c r="DG97" s="266">
        <v>6.75</v>
      </c>
      <c r="DI97" s="266"/>
      <c r="DJ97" s="266"/>
      <c r="DL97" s="266"/>
      <c r="DM97" s="266"/>
      <c r="DO97" s="266"/>
      <c r="DP97" s="266"/>
      <c r="DR97" s="266"/>
      <c r="DS97" s="266"/>
      <c r="DU97" s="266"/>
      <c r="DV97" s="266"/>
      <c r="DX97" s="266"/>
      <c r="DY97">
        <v>7.07</v>
      </c>
      <c r="EA97" s="266">
        <v>120</v>
      </c>
      <c r="EB97" s="266">
        <v>6.77</v>
      </c>
      <c r="ED97" s="266"/>
      <c r="EE97" s="266"/>
      <c r="EG97" s="266"/>
      <c r="EH97" s="266"/>
      <c r="EJ97" s="266"/>
      <c r="EK97" s="266"/>
      <c r="EM97" s="266">
        <v>125</v>
      </c>
      <c r="EN97" s="266">
        <v>6.72</v>
      </c>
      <c r="EP97" s="266"/>
      <c r="EQ97" s="266"/>
      <c r="ES97" s="266"/>
      <c r="ET97" s="266"/>
      <c r="EV97" s="266">
        <v>155</v>
      </c>
      <c r="EW97" s="266">
        <v>6.6</v>
      </c>
      <c r="EY97" s="266"/>
      <c r="EZ97" s="266"/>
      <c r="FB97" s="266"/>
      <c r="FC97" s="266"/>
      <c r="FE97" s="266"/>
      <c r="FF97" s="266"/>
      <c r="FH97" s="266"/>
      <c r="FI97" s="266"/>
      <c r="FK97" s="266"/>
      <c r="FL97" s="266"/>
      <c r="FN97" s="266"/>
      <c r="FO97" s="266"/>
      <c r="FQ97" s="266"/>
      <c r="FR97" s="266"/>
      <c r="FT97" s="266"/>
      <c r="FU97" s="266"/>
      <c r="FW97" s="266"/>
      <c r="FX97" s="266">
        <v>6.85</v>
      </c>
      <c r="FZ97" s="266">
        <v>133</v>
      </c>
      <c r="GA97" s="266">
        <v>6.74</v>
      </c>
      <c r="GC97" s="266">
        <v>119</v>
      </c>
      <c r="GD97" s="266">
        <v>6.48</v>
      </c>
      <c r="GF97" s="266"/>
      <c r="GG97" s="266"/>
      <c r="GI97" s="266"/>
      <c r="GJ97" s="266"/>
      <c r="GL97" s="266"/>
      <c r="GM97" s="266"/>
      <c r="GO97" s="266"/>
      <c r="GP97" s="266"/>
    </row>
    <row r="98" spans="2:198">
      <c r="B98" s="266">
        <v>139</v>
      </c>
      <c r="C98" s="266">
        <v>6.75</v>
      </c>
      <c r="E98" s="266"/>
      <c r="F98" s="266"/>
      <c r="H98" s="266"/>
      <c r="I98" s="266"/>
      <c r="K98" s="266"/>
      <c r="L98" s="266"/>
      <c r="N98" s="266"/>
      <c r="O98" s="266">
        <v>7.2</v>
      </c>
      <c r="Q98" s="266"/>
      <c r="R98" s="266"/>
      <c r="T98" s="266"/>
      <c r="U98" s="266"/>
      <c r="W98" s="266"/>
      <c r="X98" s="266"/>
      <c r="Z98" s="266"/>
      <c r="AA98" s="266"/>
      <c r="AC98" s="266"/>
      <c r="AD98" s="266"/>
      <c r="AF98" s="266"/>
      <c r="AG98" s="266"/>
      <c r="AI98" s="266"/>
      <c r="AJ98" s="266">
        <v>6</v>
      </c>
      <c r="AL98" s="267"/>
      <c r="AM98" s="268">
        <v>6.76</v>
      </c>
      <c r="AO98" s="266"/>
      <c r="AP98" s="266"/>
      <c r="AR98" s="266"/>
      <c r="AS98" s="266"/>
      <c r="AU98" s="266"/>
      <c r="AV98" s="266"/>
      <c r="AX98" s="266"/>
      <c r="AY98" s="266"/>
      <c r="BA98" s="266"/>
      <c r="BB98" s="266"/>
      <c r="BD98" s="266"/>
      <c r="BE98" s="266"/>
      <c r="BG98" s="266"/>
      <c r="BH98" s="266"/>
      <c r="BJ98" s="266"/>
      <c r="BK98" s="266"/>
      <c r="BM98" s="266"/>
      <c r="BN98" s="266"/>
      <c r="BP98" s="266">
        <v>106</v>
      </c>
      <c r="BQ98" s="266">
        <v>2.92</v>
      </c>
      <c r="BS98" s="266"/>
      <c r="BT98" s="266"/>
      <c r="BV98" s="266"/>
      <c r="BW98" s="266"/>
      <c r="BY98" s="266"/>
      <c r="BZ98" s="266"/>
      <c r="CB98" s="266"/>
      <c r="CC98" s="266"/>
      <c r="CE98" s="266"/>
      <c r="CF98" s="266"/>
      <c r="CH98" s="266"/>
      <c r="CI98" s="266"/>
      <c r="CK98" s="266"/>
      <c r="CL98" s="266"/>
      <c r="CN98" s="266"/>
      <c r="CO98" s="266"/>
      <c r="CQ98" s="266">
        <v>127</v>
      </c>
      <c r="CR98" s="266">
        <v>3.07</v>
      </c>
      <c r="CT98" s="266"/>
      <c r="CU98" s="266"/>
      <c r="CW98" s="266"/>
      <c r="CX98" s="266">
        <v>6.38</v>
      </c>
      <c r="CZ98" s="266"/>
      <c r="DA98" s="266">
        <v>6.37</v>
      </c>
      <c r="DC98" s="266"/>
      <c r="DD98" s="266">
        <v>6.42</v>
      </c>
      <c r="DF98" s="266">
        <v>109</v>
      </c>
      <c r="DG98" s="266">
        <v>6.73</v>
      </c>
      <c r="DI98" s="266"/>
      <c r="DJ98" s="266"/>
      <c r="DL98" s="266"/>
      <c r="DM98" s="266"/>
      <c r="DO98" s="266"/>
      <c r="DP98" s="266"/>
      <c r="DR98" s="266"/>
      <c r="DS98" s="266"/>
      <c r="DU98" s="266"/>
      <c r="DV98" s="266"/>
      <c r="DX98" s="266"/>
      <c r="DY98">
        <v>7.14</v>
      </c>
      <c r="EA98" s="266">
        <v>121</v>
      </c>
      <c r="EB98" s="266">
        <v>7.35</v>
      </c>
      <c r="ED98" s="266"/>
      <c r="EE98" s="266"/>
      <c r="EG98" s="266"/>
      <c r="EH98" s="266"/>
      <c r="EJ98" s="266"/>
      <c r="EK98" s="266"/>
      <c r="EM98" s="266">
        <v>126</v>
      </c>
      <c r="EN98" s="266">
        <v>7.04</v>
      </c>
      <c r="EP98" s="266"/>
      <c r="EQ98" s="266"/>
      <c r="ES98" s="266"/>
      <c r="ET98" s="266"/>
      <c r="EV98" s="266">
        <v>156</v>
      </c>
      <c r="EW98" s="266">
        <v>7.03</v>
      </c>
      <c r="EY98" s="266"/>
      <c r="EZ98" s="266"/>
      <c r="FB98" s="266"/>
      <c r="FC98" s="266"/>
      <c r="FE98" s="266"/>
      <c r="FF98" s="266"/>
      <c r="FH98" s="266"/>
      <c r="FI98" s="266"/>
      <c r="FK98" s="266"/>
      <c r="FL98" s="266"/>
      <c r="FN98" s="266"/>
      <c r="FO98" s="266"/>
      <c r="FQ98" s="266"/>
      <c r="FR98" s="266"/>
      <c r="FT98" s="266"/>
      <c r="FU98" s="266"/>
      <c r="FW98" s="266"/>
      <c r="FX98" s="266">
        <v>6.47</v>
      </c>
      <c r="FZ98" s="266">
        <v>134</v>
      </c>
      <c r="GA98" s="266">
        <v>6.87</v>
      </c>
      <c r="GC98" s="266">
        <v>120</v>
      </c>
      <c r="GD98" s="266">
        <v>6.85</v>
      </c>
      <c r="GF98" s="266"/>
      <c r="GG98" s="266"/>
      <c r="GI98" s="266"/>
      <c r="GJ98" s="266"/>
      <c r="GL98" s="266"/>
      <c r="GM98" s="266"/>
      <c r="GO98" s="266"/>
      <c r="GP98" s="266"/>
    </row>
    <row r="99" spans="2:198">
      <c r="B99" s="266">
        <v>140</v>
      </c>
      <c r="C99" s="266">
        <v>7.13</v>
      </c>
      <c r="E99" s="266"/>
      <c r="F99" s="266"/>
      <c r="H99" s="266"/>
      <c r="I99" s="266"/>
      <c r="K99" s="266"/>
      <c r="L99" s="266"/>
      <c r="N99" s="266"/>
      <c r="O99" s="266">
        <v>6.73</v>
      </c>
      <c r="Q99" s="266"/>
      <c r="R99" s="266"/>
      <c r="T99" s="266"/>
      <c r="U99" s="266"/>
      <c r="W99" s="266"/>
      <c r="X99" s="266"/>
      <c r="Z99" s="266"/>
      <c r="AA99" s="266"/>
      <c r="AC99" s="266"/>
      <c r="AD99" s="266"/>
      <c r="AF99" s="266"/>
      <c r="AG99" s="266"/>
      <c r="AI99" s="266"/>
      <c r="AJ99" s="266">
        <v>6.39</v>
      </c>
      <c r="AL99" s="267"/>
      <c r="AM99" s="268">
        <v>6.8</v>
      </c>
      <c r="AO99" s="266"/>
      <c r="AP99" s="266"/>
      <c r="AR99" s="266"/>
      <c r="AS99" s="266"/>
      <c r="AU99" s="266"/>
      <c r="AV99" s="266"/>
      <c r="AX99" s="266"/>
      <c r="AY99" s="266"/>
      <c r="BA99" s="266"/>
      <c r="BB99" s="266"/>
      <c r="BD99" s="266"/>
      <c r="BE99" s="266"/>
      <c r="BG99" s="266"/>
      <c r="BH99" s="266"/>
      <c r="BJ99" s="266"/>
      <c r="BK99" s="266"/>
      <c r="BM99" s="266"/>
      <c r="BN99" s="266"/>
      <c r="BP99" s="266">
        <v>107</v>
      </c>
      <c r="BQ99" s="266">
        <v>2.94</v>
      </c>
      <c r="BS99" s="266"/>
      <c r="BT99" s="266"/>
      <c r="BV99" s="266"/>
      <c r="BW99" s="266"/>
      <c r="BY99" s="266"/>
      <c r="BZ99" s="266"/>
      <c r="CB99" s="266"/>
      <c r="CC99" s="266"/>
      <c r="CE99" s="266"/>
      <c r="CF99" s="266"/>
      <c r="CH99" s="266"/>
      <c r="CI99" s="266"/>
      <c r="CK99" s="266"/>
      <c r="CL99" s="266"/>
      <c r="CN99" s="266"/>
      <c r="CO99" s="266"/>
      <c r="CQ99" s="266">
        <v>128</v>
      </c>
      <c r="CR99" s="266">
        <v>3.03</v>
      </c>
      <c r="CT99" s="266"/>
      <c r="CU99" s="266"/>
      <c r="CW99" s="266"/>
      <c r="CX99" s="266">
        <v>6.76</v>
      </c>
      <c r="CZ99" s="266"/>
      <c r="DA99" s="266">
        <v>6.74</v>
      </c>
      <c r="DC99" s="266"/>
      <c r="DD99" s="266">
        <v>6.76</v>
      </c>
      <c r="DF99" s="266">
        <v>110</v>
      </c>
      <c r="DG99" s="266">
        <v>7.08</v>
      </c>
      <c r="DI99" s="266"/>
      <c r="DJ99" s="266"/>
      <c r="DL99" s="266"/>
      <c r="DM99" s="266"/>
      <c r="DO99" s="266"/>
      <c r="DP99" s="266"/>
      <c r="DR99" s="266"/>
      <c r="DS99" s="266"/>
      <c r="DU99" s="266"/>
      <c r="DV99" s="266"/>
      <c r="DX99" s="266"/>
      <c r="DY99">
        <v>6.76</v>
      </c>
      <c r="EA99" s="266"/>
      <c r="EB99" s="266"/>
      <c r="ED99" s="266"/>
      <c r="EE99" s="266"/>
      <c r="EG99" s="266"/>
      <c r="EH99" s="266"/>
      <c r="EJ99" s="266"/>
      <c r="EK99" s="266"/>
      <c r="EM99" s="266">
        <v>127</v>
      </c>
      <c r="EN99" s="266">
        <v>6.39</v>
      </c>
      <c r="EP99" s="266"/>
      <c r="EQ99" s="266"/>
      <c r="ES99" s="266"/>
      <c r="ET99" s="266"/>
      <c r="EV99" s="266">
        <v>160</v>
      </c>
      <c r="EW99" s="266">
        <v>6.54</v>
      </c>
      <c r="EY99" s="266"/>
      <c r="EZ99" s="266"/>
      <c r="FB99" s="266"/>
      <c r="FC99" s="266"/>
      <c r="FE99" s="266"/>
      <c r="FF99" s="266"/>
      <c r="FH99" s="266"/>
      <c r="FI99" s="266"/>
      <c r="FK99" s="266"/>
      <c r="FL99" s="266"/>
      <c r="FN99" s="266"/>
      <c r="FO99" s="266"/>
      <c r="FQ99" s="266"/>
      <c r="FR99" s="266"/>
      <c r="FT99" s="266"/>
      <c r="FU99" s="266"/>
      <c r="FW99" s="266"/>
      <c r="FX99" s="266">
        <v>6.5</v>
      </c>
      <c r="FZ99" s="266"/>
      <c r="GA99" s="266"/>
      <c r="GC99" s="266">
        <v>122</v>
      </c>
      <c r="GD99" s="266">
        <v>6.47</v>
      </c>
      <c r="GF99" s="266"/>
      <c r="GG99" s="266"/>
      <c r="GI99" s="266"/>
      <c r="GJ99" s="266"/>
      <c r="GL99" s="266"/>
      <c r="GM99" s="266"/>
      <c r="GO99" s="266"/>
      <c r="GP99" s="266"/>
    </row>
    <row r="100" spans="2:198">
      <c r="B100" s="266">
        <v>141</v>
      </c>
      <c r="C100" s="266">
        <v>6.86</v>
      </c>
      <c r="E100" s="266"/>
      <c r="F100" s="266"/>
      <c r="H100" s="266"/>
      <c r="I100" s="266"/>
      <c r="K100" s="266"/>
      <c r="L100" s="266"/>
      <c r="N100" s="266"/>
      <c r="O100" s="266">
        <v>6.41</v>
      </c>
      <c r="Q100" s="266"/>
      <c r="R100" s="266"/>
      <c r="T100" s="266"/>
      <c r="U100" s="266"/>
      <c r="W100" s="266"/>
      <c r="X100" s="266"/>
      <c r="Z100" s="266"/>
      <c r="AA100" s="266"/>
      <c r="AC100" s="266"/>
      <c r="AD100" s="266"/>
      <c r="AF100" s="266"/>
      <c r="AG100" s="266"/>
      <c r="AI100" s="266"/>
      <c r="AJ100" s="266">
        <v>6.29</v>
      </c>
      <c r="AL100" s="267"/>
      <c r="AM100" s="268">
        <v>6.79</v>
      </c>
      <c r="AO100" s="266"/>
      <c r="AP100" s="266"/>
      <c r="AR100" s="266"/>
      <c r="AS100" s="266"/>
      <c r="AU100" s="266"/>
      <c r="AV100" s="266"/>
      <c r="AX100" s="266"/>
      <c r="AY100" s="266"/>
      <c r="BA100" s="266"/>
      <c r="BB100" s="266"/>
      <c r="BD100" s="266"/>
      <c r="BE100" s="266"/>
      <c r="BG100" s="266"/>
      <c r="BH100" s="266"/>
      <c r="BJ100" s="266"/>
      <c r="BK100" s="266"/>
      <c r="BM100" s="266"/>
      <c r="BN100" s="266"/>
      <c r="BP100" s="266">
        <v>108</v>
      </c>
      <c r="BQ100" s="266">
        <v>2.95</v>
      </c>
      <c r="BS100" s="266"/>
      <c r="BT100" s="266"/>
      <c r="BV100" s="266"/>
      <c r="BW100" s="266"/>
      <c r="BY100" s="266"/>
      <c r="BZ100" s="266"/>
      <c r="CB100" s="266"/>
      <c r="CC100" s="266"/>
      <c r="CE100" s="266"/>
      <c r="CF100" s="266"/>
      <c r="CH100" s="266"/>
      <c r="CI100" s="266"/>
      <c r="CK100" s="266"/>
      <c r="CL100" s="266"/>
      <c r="CN100" s="266"/>
      <c r="CO100" s="266"/>
      <c r="CQ100" s="266">
        <v>130</v>
      </c>
      <c r="CR100" s="266">
        <v>6.35</v>
      </c>
      <c r="CT100" s="266"/>
      <c r="CU100" s="266"/>
      <c r="CW100" s="266"/>
      <c r="CX100" s="266">
        <v>6.78</v>
      </c>
      <c r="CZ100" s="266"/>
      <c r="DA100" s="266">
        <v>6.66</v>
      </c>
      <c r="DC100" s="266"/>
      <c r="DD100" s="266">
        <v>7.08</v>
      </c>
      <c r="DF100" s="266">
        <v>111</v>
      </c>
      <c r="DG100" s="266">
        <v>6.63</v>
      </c>
      <c r="DI100" s="266"/>
      <c r="DJ100" s="266"/>
      <c r="DL100" s="266"/>
      <c r="DM100" s="266"/>
      <c r="DO100" s="266"/>
      <c r="DP100" s="266"/>
      <c r="DR100" s="266"/>
      <c r="DS100" s="266"/>
      <c r="DU100" s="266"/>
      <c r="DV100" s="266"/>
      <c r="DX100" s="266"/>
      <c r="DY100">
        <v>6.75</v>
      </c>
      <c r="EA100" s="266"/>
      <c r="EB100" s="266"/>
      <c r="ED100" s="266"/>
      <c r="EE100" s="266"/>
      <c r="EG100" s="266"/>
      <c r="EH100" s="266"/>
      <c r="EJ100" s="266"/>
      <c r="EK100" s="266"/>
      <c r="EM100" s="266">
        <v>128</v>
      </c>
      <c r="EN100" s="266">
        <v>7.02</v>
      </c>
      <c r="EP100" s="266"/>
      <c r="EQ100" s="266"/>
      <c r="ES100" s="266"/>
      <c r="ET100" s="266"/>
      <c r="EV100" s="266">
        <v>161</v>
      </c>
      <c r="EW100" s="266">
        <v>6.98</v>
      </c>
      <c r="EY100" s="266"/>
      <c r="EZ100" s="266"/>
      <c r="FB100" s="266"/>
      <c r="FC100" s="266"/>
      <c r="FE100" s="266"/>
      <c r="FF100" s="266"/>
      <c r="FH100" s="266"/>
      <c r="FI100" s="266"/>
      <c r="FK100" s="266"/>
      <c r="FL100" s="266"/>
      <c r="FN100" s="266"/>
      <c r="FO100" s="266"/>
      <c r="FQ100" s="266"/>
      <c r="FR100" s="266"/>
      <c r="FT100" s="266"/>
      <c r="FU100" s="266"/>
      <c r="FW100" s="266"/>
      <c r="FX100" s="266">
        <v>6.8</v>
      </c>
      <c r="FZ100" s="266"/>
      <c r="GA100" s="266"/>
      <c r="GC100" s="266">
        <v>123</v>
      </c>
      <c r="GD100" s="266">
        <v>6.5</v>
      </c>
      <c r="GF100" s="266"/>
      <c r="GG100" s="266"/>
      <c r="GI100" s="266"/>
      <c r="GJ100" s="266"/>
      <c r="GL100" s="266"/>
      <c r="GM100" s="266"/>
      <c r="GO100" s="266"/>
      <c r="GP100" s="266"/>
    </row>
    <row r="101" spans="2:198">
      <c r="B101" s="266">
        <v>142</v>
      </c>
      <c r="C101" s="266">
        <v>7.19</v>
      </c>
      <c r="E101" s="266"/>
      <c r="F101" s="266"/>
      <c r="H101" s="266"/>
      <c r="I101" s="266"/>
      <c r="K101" s="266"/>
      <c r="L101" s="266"/>
      <c r="N101" s="266"/>
      <c r="O101" s="266">
        <v>6.71</v>
      </c>
      <c r="Q101" s="266"/>
      <c r="R101" s="266"/>
      <c r="T101" s="266"/>
      <c r="U101" s="266"/>
      <c r="W101" s="266"/>
      <c r="X101" s="266"/>
      <c r="Z101" s="266"/>
      <c r="AA101" s="266"/>
      <c r="AC101" s="266"/>
      <c r="AD101" s="266"/>
      <c r="AF101" s="266"/>
      <c r="AG101" s="266"/>
      <c r="AI101" s="266"/>
      <c r="AJ101" s="266">
        <v>6.28</v>
      </c>
      <c r="AL101" s="267"/>
      <c r="AM101" s="268">
        <v>7.06</v>
      </c>
      <c r="AO101" s="266"/>
      <c r="AP101" s="266"/>
      <c r="AR101" s="266"/>
      <c r="AS101" s="266"/>
      <c r="AU101" s="266"/>
      <c r="AV101" s="266"/>
      <c r="AX101" s="266"/>
      <c r="AY101" s="266"/>
      <c r="BA101" s="266"/>
      <c r="BB101" s="266"/>
      <c r="BD101" s="266"/>
      <c r="BE101" s="266"/>
      <c r="BG101" s="266"/>
      <c r="BH101" s="266"/>
      <c r="BJ101" s="266"/>
      <c r="BK101" s="266"/>
      <c r="BM101" s="266"/>
      <c r="BN101" s="266"/>
      <c r="BP101" s="266">
        <v>109</v>
      </c>
      <c r="BQ101" s="266">
        <v>2.93</v>
      </c>
      <c r="BS101" s="266"/>
      <c r="BT101" s="266"/>
      <c r="BV101" s="266"/>
      <c r="BW101" s="266"/>
      <c r="BY101" s="266"/>
      <c r="BZ101" s="266"/>
      <c r="CB101" s="266"/>
      <c r="CC101" s="266"/>
      <c r="CE101" s="266"/>
      <c r="CF101" s="266"/>
      <c r="CH101" s="266"/>
      <c r="CI101" s="266"/>
      <c r="CK101" s="266"/>
      <c r="CL101" s="266"/>
      <c r="CN101" s="266"/>
      <c r="CO101" s="266"/>
      <c r="CQ101" s="266">
        <v>131</v>
      </c>
      <c r="CR101" s="266">
        <v>3.04</v>
      </c>
      <c r="CT101" s="266"/>
      <c r="CU101" s="266"/>
      <c r="CW101" s="266"/>
      <c r="CX101" s="266">
        <v>6.41</v>
      </c>
      <c r="CZ101" s="266"/>
      <c r="DA101" s="266">
        <v>6.65</v>
      </c>
      <c r="DC101" s="266"/>
      <c r="DD101" s="266">
        <v>6.82</v>
      </c>
      <c r="DF101" s="266">
        <v>112</v>
      </c>
      <c r="DG101" s="266">
        <v>6.74</v>
      </c>
      <c r="DI101" s="266"/>
      <c r="DJ101" s="266"/>
      <c r="DL101" s="266"/>
      <c r="DM101" s="266"/>
      <c r="DO101" s="266"/>
      <c r="DP101" s="266"/>
      <c r="DR101" s="266"/>
      <c r="DS101" s="266"/>
      <c r="DU101" s="266"/>
      <c r="DV101" s="266"/>
      <c r="DX101" s="266"/>
      <c r="DY101">
        <v>7.04</v>
      </c>
      <c r="EA101" s="266"/>
      <c r="EB101" s="266"/>
      <c r="ED101" s="266"/>
      <c r="EE101" s="266"/>
      <c r="EG101" s="266"/>
      <c r="EH101" s="266"/>
      <c r="EJ101" s="266"/>
      <c r="EK101" s="266"/>
      <c r="EM101" s="266">
        <v>129</v>
      </c>
      <c r="EN101" s="266">
        <v>6.68</v>
      </c>
      <c r="EP101" s="266"/>
      <c r="EQ101" s="266"/>
      <c r="ES101" s="266"/>
      <c r="ET101" s="266"/>
      <c r="EV101" s="266">
        <v>163</v>
      </c>
      <c r="EW101" s="266">
        <v>6.36</v>
      </c>
      <c r="EY101" s="266"/>
      <c r="EZ101" s="266"/>
      <c r="FB101" s="266"/>
      <c r="FC101" s="266"/>
      <c r="FE101" s="266"/>
      <c r="FF101" s="266"/>
      <c r="FH101" s="266"/>
      <c r="FI101" s="266"/>
      <c r="FK101" s="266"/>
      <c r="FL101" s="266"/>
      <c r="FN101" s="266"/>
      <c r="FO101" s="266"/>
      <c r="FQ101" s="266"/>
      <c r="FR101" s="266"/>
      <c r="FT101" s="266"/>
      <c r="FU101" s="266"/>
      <c r="FW101" s="266"/>
      <c r="FX101" s="266">
        <v>6.76</v>
      </c>
      <c r="FZ101" s="266"/>
      <c r="GA101" s="266"/>
      <c r="GC101" s="266">
        <v>124</v>
      </c>
      <c r="GD101" s="266">
        <v>6.8</v>
      </c>
      <c r="GF101" s="266"/>
      <c r="GG101" s="266"/>
      <c r="GI101" s="266"/>
      <c r="GJ101" s="266"/>
      <c r="GL101" s="266"/>
      <c r="GM101" s="266"/>
      <c r="GO101" s="266"/>
      <c r="GP101" s="266"/>
    </row>
    <row r="102" spans="2:198">
      <c r="B102" s="266">
        <v>144</v>
      </c>
      <c r="C102" s="266">
        <v>6.53</v>
      </c>
      <c r="E102" s="266"/>
      <c r="F102" s="266"/>
      <c r="H102" s="266"/>
      <c r="I102" s="266"/>
      <c r="K102" s="266"/>
      <c r="L102" s="266"/>
      <c r="N102" s="266"/>
      <c r="O102" s="266">
        <v>6.66</v>
      </c>
      <c r="Q102" s="266"/>
      <c r="R102" s="266"/>
      <c r="T102" s="266"/>
      <c r="U102" s="266"/>
      <c r="W102" s="266"/>
      <c r="X102" s="266"/>
      <c r="Z102" s="266"/>
      <c r="AA102" s="266"/>
      <c r="AC102" s="266"/>
      <c r="AD102" s="266"/>
      <c r="AF102" s="266"/>
      <c r="AG102" s="266"/>
      <c r="AI102" s="266"/>
      <c r="AJ102" s="266">
        <v>6.38</v>
      </c>
      <c r="AL102" s="267"/>
      <c r="AM102" s="268">
        <v>6.72</v>
      </c>
      <c r="AO102" s="266"/>
      <c r="AP102" s="266"/>
      <c r="AR102" s="266"/>
      <c r="AS102" s="266"/>
      <c r="AU102" s="266"/>
      <c r="AV102" s="266"/>
      <c r="AX102" s="266"/>
      <c r="AY102" s="266"/>
      <c r="BA102" s="266"/>
      <c r="BB102" s="266"/>
      <c r="BD102" s="266"/>
      <c r="BE102" s="266"/>
      <c r="BG102" s="266"/>
      <c r="BH102" s="266"/>
      <c r="BJ102" s="266"/>
      <c r="BK102" s="266"/>
      <c r="BM102" s="266"/>
      <c r="BN102" s="266"/>
      <c r="BP102" s="266">
        <v>110</v>
      </c>
      <c r="BQ102" s="266">
        <v>2.91</v>
      </c>
      <c r="BS102" s="266"/>
      <c r="BT102" s="266"/>
      <c r="BV102" s="266"/>
      <c r="BW102" s="266"/>
      <c r="BY102" s="266"/>
      <c r="BZ102" s="266"/>
      <c r="CB102" s="266"/>
      <c r="CC102" s="266"/>
      <c r="CE102" s="266"/>
      <c r="CF102" s="266"/>
      <c r="CH102" s="266"/>
      <c r="CI102" s="266"/>
      <c r="CK102" s="266"/>
      <c r="CL102" s="266"/>
      <c r="CN102" s="266"/>
      <c r="CO102" s="266"/>
      <c r="CQ102" s="266">
        <v>134</v>
      </c>
      <c r="CR102" s="266">
        <v>6.98</v>
      </c>
      <c r="CT102" s="266"/>
      <c r="CU102" s="266"/>
      <c r="CW102" s="266"/>
      <c r="CX102" s="266">
        <v>7</v>
      </c>
      <c r="CZ102" s="266"/>
      <c r="DA102" s="266">
        <v>6.63</v>
      </c>
      <c r="DC102" s="266"/>
      <c r="DD102" s="266">
        <v>7.19</v>
      </c>
      <c r="DF102" s="266">
        <v>113</v>
      </c>
      <c r="DG102" s="266">
        <v>6.96</v>
      </c>
      <c r="DI102" s="266"/>
      <c r="DJ102" s="266"/>
      <c r="DL102" s="266"/>
      <c r="DM102" s="266"/>
      <c r="DO102" s="266"/>
      <c r="DP102" s="266"/>
      <c r="DR102" s="266"/>
      <c r="DS102" s="266"/>
      <c r="DU102" s="266"/>
      <c r="DV102" s="266"/>
      <c r="DX102" s="266"/>
      <c r="DY102">
        <v>7.18</v>
      </c>
      <c r="EA102" s="266"/>
      <c r="EB102" s="266"/>
      <c r="ED102" s="266"/>
      <c r="EE102" s="266"/>
      <c r="EG102" s="266"/>
      <c r="EH102" s="266"/>
      <c r="EJ102" s="266"/>
      <c r="EK102" s="266"/>
      <c r="EM102" s="266">
        <v>130</v>
      </c>
      <c r="EN102" s="266">
        <v>6.67</v>
      </c>
      <c r="EP102" s="266"/>
      <c r="EQ102" s="266"/>
      <c r="ES102" s="266"/>
      <c r="ET102" s="266"/>
      <c r="EV102" s="266">
        <v>164</v>
      </c>
      <c r="EW102" s="266">
        <v>6.9</v>
      </c>
      <c r="EY102" s="266"/>
      <c r="EZ102" s="266"/>
      <c r="FB102" s="266"/>
      <c r="FC102" s="266"/>
      <c r="FE102" s="266"/>
      <c r="FF102" s="266"/>
      <c r="FH102" s="266"/>
      <c r="FI102" s="266"/>
      <c r="FK102" s="266"/>
      <c r="FL102" s="266"/>
      <c r="FN102" s="266"/>
      <c r="FO102" s="266"/>
      <c r="FQ102" s="266"/>
      <c r="FR102" s="266"/>
      <c r="FT102" s="266"/>
      <c r="FU102" s="266"/>
      <c r="FW102" s="266"/>
      <c r="FX102" s="266">
        <v>5.59</v>
      </c>
      <c r="FZ102" s="266"/>
      <c r="GA102" s="266"/>
      <c r="GC102" s="266">
        <v>125</v>
      </c>
      <c r="GD102" s="266">
        <v>6.76</v>
      </c>
      <c r="GF102" s="266"/>
      <c r="GG102" s="266"/>
      <c r="GI102" s="266"/>
      <c r="GJ102" s="266"/>
      <c r="GL102" s="266"/>
      <c r="GM102" s="266"/>
      <c r="GO102" s="266"/>
      <c r="GP102" s="266"/>
    </row>
    <row r="103" spans="2:198">
      <c r="B103" s="266">
        <v>146</v>
      </c>
      <c r="C103" s="266">
        <v>7.03</v>
      </c>
      <c r="E103" s="266"/>
      <c r="F103" s="266"/>
      <c r="H103" s="266"/>
      <c r="I103" s="266"/>
      <c r="K103" s="266"/>
      <c r="L103" s="266"/>
      <c r="N103" s="266"/>
      <c r="O103" s="266">
        <v>6.69</v>
      </c>
      <c r="Q103" s="266"/>
      <c r="R103" s="266"/>
      <c r="T103" s="266"/>
      <c r="U103" s="266"/>
      <c r="W103" s="266"/>
      <c r="X103" s="266"/>
      <c r="Z103" s="266"/>
      <c r="AA103" s="266"/>
      <c r="AC103" s="266"/>
      <c r="AD103" s="266"/>
      <c r="AF103" s="266"/>
      <c r="AG103" s="266"/>
      <c r="AI103" s="266"/>
      <c r="AJ103" s="266">
        <v>6.66</v>
      </c>
      <c r="AL103" s="267"/>
      <c r="AM103" s="268">
        <v>6.19</v>
      </c>
      <c r="AO103" s="266"/>
      <c r="AP103" s="266"/>
      <c r="AR103" s="266"/>
      <c r="AS103" s="266"/>
      <c r="AU103" s="266"/>
      <c r="AV103" s="266"/>
      <c r="AX103" s="266"/>
      <c r="AY103" s="266"/>
      <c r="BA103" s="266"/>
      <c r="BB103" s="266"/>
      <c r="BD103" s="266"/>
      <c r="BE103" s="266"/>
      <c r="BG103" s="266"/>
      <c r="BH103" s="266"/>
      <c r="BJ103" s="266"/>
      <c r="BK103" s="266"/>
      <c r="BM103" s="266"/>
      <c r="BN103" s="266"/>
      <c r="BP103" s="266">
        <v>111</v>
      </c>
      <c r="BQ103" s="266">
        <v>2.92</v>
      </c>
      <c r="BS103" s="266"/>
      <c r="BT103" s="266"/>
      <c r="BV103" s="266"/>
      <c r="BW103" s="266"/>
      <c r="BY103" s="266"/>
      <c r="BZ103" s="266"/>
      <c r="CB103" s="266"/>
      <c r="CC103" s="266"/>
      <c r="CE103" s="266"/>
      <c r="CF103" s="266"/>
      <c r="CH103" s="266"/>
      <c r="CI103" s="266"/>
      <c r="CK103" s="266"/>
      <c r="CL103" s="266"/>
      <c r="CN103" s="266"/>
      <c r="CO103" s="266"/>
      <c r="CQ103" s="266">
        <v>135</v>
      </c>
      <c r="CR103" s="266">
        <v>6.49</v>
      </c>
      <c r="CT103" s="266"/>
      <c r="CU103" s="266"/>
      <c r="CW103" s="266"/>
      <c r="CX103" s="266">
        <v>6.99</v>
      </c>
      <c r="CZ103" s="266"/>
      <c r="DA103" s="266">
        <v>6.79</v>
      </c>
      <c r="DC103" s="266"/>
      <c r="DD103" s="266">
        <v>7.06</v>
      </c>
      <c r="DF103" s="266">
        <v>114</v>
      </c>
      <c r="DG103" s="266">
        <v>6.73</v>
      </c>
      <c r="DI103" s="266"/>
      <c r="DJ103" s="266"/>
      <c r="DL103" s="266"/>
      <c r="DM103" s="266"/>
      <c r="DO103" s="266"/>
      <c r="DP103" s="266"/>
      <c r="DR103" s="266"/>
      <c r="DS103" s="266"/>
      <c r="DU103" s="266"/>
      <c r="DV103" s="266"/>
      <c r="DX103" s="266"/>
      <c r="DY103">
        <v>6.5</v>
      </c>
      <c r="EA103" s="266"/>
      <c r="EB103" s="266"/>
      <c r="ED103" s="266"/>
      <c r="EE103" s="266"/>
      <c r="EG103" s="266"/>
      <c r="EH103" s="266"/>
      <c r="EJ103" s="266"/>
      <c r="EK103" s="266"/>
      <c r="EM103" s="266">
        <v>131</v>
      </c>
      <c r="EN103" s="266">
        <v>5.55</v>
      </c>
      <c r="EP103" s="266"/>
      <c r="EQ103" s="266"/>
      <c r="ES103" s="266"/>
      <c r="ET103" s="266"/>
      <c r="EV103" s="266">
        <v>167</v>
      </c>
      <c r="EW103" s="266">
        <v>6.89</v>
      </c>
      <c r="EY103" s="266"/>
      <c r="EZ103" s="266"/>
      <c r="FB103" s="266"/>
      <c r="FC103" s="266"/>
      <c r="FE103" s="266"/>
      <c r="FF103" s="266"/>
      <c r="FH103" s="266"/>
      <c r="FI103" s="266"/>
      <c r="FK103" s="266"/>
      <c r="FL103" s="266"/>
      <c r="FN103" s="266"/>
      <c r="FO103" s="266"/>
      <c r="FQ103" s="266"/>
      <c r="FR103" s="266"/>
      <c r="FT103" s="266"/>
      <c r="FU103" s="266"/>
      <c r="FW103" s="266"/>
      <c r="FX103" s="266">
        <v>5.33</v>
      </c>
      <c r="FZ103" s="266"/>
      <c r="GA103" s="266"/>
      <c r="GC103" s="266">
        <v>127</v>
      </c>
      <c r="GD103" s="266">
        <v>5.59</v>
      </c>
      <c r="GF103" s="266"/>
      <c r="GG103" s="266"/>
      <c r="GI103" s="266"/>
      <c r="GJ103" s="266"/>
      <c r="GL103" s="266"/>
      <c r="GM103" s="266"/>
      <c r="GO103" s="266"/>
      <c r="GP103" s="266"/>
    </row>
    <row r="104" spans="2:198">
      <c r="B104" s="266">
        <v>147</v>
      </c>
      <c r="C104" s="266">
        <v>6.71</v>
      </c>
      <c r="E104" s="266"/>
      <c r="F104" s="266"/>
      <c r="H104" s="266"/>
      <c r="I104" s="266"/>
      <c r="K104" s="266"/>
      <c r="L104" s="266"/>
      <c r="N104" s="266"/>
      <c r="O104" s="266">
        <v>6.99</v>
      </c>
      <c r="Q104" s="266"/>
      <c r="R104" s="266"/>
      <c r="T104" s="266"/>
      <c r="U104" s="266"/>
      <c r="W104" s="266"/>
      <c r="X104" s="266"/>
      <c r="Z104" s="266"/>
      <c r="AA104" s="266"/>
      <c r="AC104" s="266"/>
      <c r="AD104" s="266"/>
      <c r="AF104" s="266"/>
      <c r="AG104" s="266"/>
      <c r="AI104" s="266"/>
      <c r="AJ104" s="266">
        <v>6.3</v>
      </c>
      <c r="AL104" s="267"/>
      <c r="AM104" s="268">
        <v>6.76</v>
      </c>
      <c r="AO104" s="266"/>
      <c r="AP104" s="266"/>
      <c r="AR104" s="266"/>
      <c r="AS104" s="266"/>
      <c r="AU104" s="266"/>
      <c r="AV104" s="266"/>
      <c r="AX104" s="266"/>
      <c r="AY104" s="266"/>
      <c r="BA104" s="266"/>
      <c r="BB104" s="266"/>
      <c r="BD104" s="266"/>
      <c r="BE104" s="266"/>
      <c r="BG104" s="266"/>
      <c r="BH104" s="266"/>
      <c r="BJ104" s="266"/>
      <c r="BK104" s="266"/>
      <c r="BM104" s="266"/>
      <c r="BN104" s="266"/>
      <c r="BP104" s="266">
        <v>112</v>
      </c>
      <c r="BQ104" s="266">
        <v>2.92</v>
      </c>
      <c r="BS104" s="266"/>
      <c r="BT104" s="266"/>
      <c r="BV104" s="266"/>
      <c r="BW104" s="266"/>
      <c r="BY104" s="266"/>
      <c r="BZ104" s="266"/>
      <c r="CB104" s="266"/>
      <c r="CC104" s="266"/>
      <c r="CE104" s="266"/>
      <c r="CF104" s="266"/>
      <c r="CH104" s="266"/>
      <c r="CI104" s="266"/>
      <c r="CK104" s="266"/>
      <c r="CL104" s="266"/>
      <c r="CN104" s="266"/>
      <c r="CO104" s="266"/>
      <c r="CQ104" s="266">
        <v>136</v>
      </c>
      <c r="CR104" s="266">
        <v>3.23</v>
      </c>
      <c r="CT104" s="266"/>
      <c r="CU104" s="266"/>
      <c r="CW104" s="266"/>
      <c r="CX104" s="266">
        <v>6.67</v>
      </c>
      <c r="CZ104" s="266"/>
      <c r="DA104" s="266">
        <v>6.69</v>
      </c>
      <c r="DC104" s="266"/>
      <c r="DD104" s="266">
        <v>6.68</v>
      </c>
      <c r="DF104" s="266">
        <v>115</v>
      </c>
      <c r="DG104" s="266">
        <v>6.69</v>
      </c>
      <c r="DI104" s="266"/>
      <c r="DJ104" s="266"/>
      <c r="DL104" s="266"/>
      <c r="DM104" s="266"/>
      <c r="DO104" s="266"/>
      <c r="DP104" s="266"/>
      <c r="DR104" s="266"/>
      <c r="DS104" s="266"/>
      <c r="DU104" s="266"/>
      <c r="DV104" s="266"/>
      <c r="DX104" s="266"/>
      <c r="DY104">
        <v>6.75</v>
      </c>
      <c r="EA104" s="266"/>
      <c r="EB104" s="266"/>
      <c r="ED104" s="266"/>
      <c r="EE104" s="266"/>
      <c r="EG104" s="266"/>
      <c r="EH104" s="266"/>
      <c r="EJ104" s="266"/>
      <c r="EK104" s="266"/>
      <c r="EM104" s="266">
        <v>132</v>
      </c>
      <c r="EN104" s="266">
        <v>6.16</v>
      </c>
      <c r="EP104" s="266"/>
      <c r="EQ104" s="266"/>
      <c r="ES104" s="266"/>
      <c r="ET104" s="266"/>
      <c r="EV104" s="266">
        <v>168</v>
      </c>
      <c r="EW104" s="266">
        <v>6.66</v>
      </c>
      <c r="EY104" s="266"/>
      <c r="EZ104" s="266"/>
      <c r="FB104" s="266"/>
      <c r="FC104" s="266"/>
      <c r="FE104" s="266"/>
      <c r="FF104" s="266"/>
      <c r="FH104" s="266"/>
      <c r="FI104" s="266"/>
      <c r="FK104" s="266"/>
      <c r="FL104" s="266"/>
      <c r="FN104" s="266"/>
      <c r="FO104" s="266"/>
      <c r="FQ104" s="266"/>
      <c r="FR104" s="266"/>
      <c r="FT104" s="266"/>
      <c r="FU104" s="266"/>
      <c r="FW104" s="266"/>
      <c r="FX104" s="266">
        <v>6.48</v>
      </c>
      <c r="FZ104" s="266"/>
      <c r="GA104" s="266"/>
      <c r="GC104" s="266">
        <v>128</v>
      </c>
      <c r="GD104" s="266">
        <v>5.33</v>
      </c>
      <c r="GF104" s="266"/>
      <c r="GG104" s="266"/>
      <c r="GI104" s="266"/>
      <c r="GJ104" s="266"/>
      <c r="GL104" s="266"/>
      <c r="GM104" s="266"/>
      <c r="GO104" s="266"/>
      <c r="GP104" s="266"/>
    </row>
    <row r="105" spans="2:198">
      <c r="B105" s="266">
        <v>149</v>
      </c>
      <c r="C105" s="266">
        <v>6.89</v>
      </c>
      <c r="E105" s="266"/>
      <c r="F105" s="266"/>
      <c r="H105" s="266"/>
      <c r="I105" s="266"/>
      <c r="K105" s="266"/>
      <c r="L105" s="266"/>
      <c r="N105" s="266"/>
      <c r="O105" s="266">
        <v>6.67</v>
      </c>
      <c r="Q105" s="266"/>
      <c r="R105" s="266"/>
      <c r="T105" s="266"/>
      <c r="U105" s="266"/>
      <c r="W105" s="266"/>
      <c r="X105" s="266"/>
      <c r="Z105" s="266"/>
      <c r="AA105" s="266"/>
      <c r="AC105" s="266"/>
      <c r="AD105" s="266"/>
      <c r="AF105" s="266"/>
      <c r="AG105" s="266"/>
      <c r="AI105" s="266"/>
      <c r="AJ105" s="266">
        <v>6.42</v>
      </c>
      <c r="AL105" s="267"/>
      <c r="AM105" s="268">
        <v>6.77</v>
      </c>
      <c r="AO105" s="266"/>
      <c r="AP105" s="266"/>
      <c r="AR105" s="266"/>
      <c r="AS105" s="266"/>
      <c r="AU105" s="266"/>
      <c r="AV105" s="266"/>
      <c r="AX105" s="266"/>
      <c r="AY105" s="266"/>
      <c r="BA105" s="266"/>
      <c r="BB105" s="266"/>
      <c r="BD105" s="266"/>
      <c r="BE105" s="266"/>
      <c r="BG105" s="266"/>
      <c r="BH105" s="266"/>
      <c r="BJ105" s="266"/>
      <c r="BK105" s="266"/>
      <c r="BM105" s="266"/>
      <c r="BN105" s="266"/>
      <c r="BP105" s="266">
        <v>113</v>
      </c>
      <c r="BQ105" s="266">
        <v>2.9</v>
      </c>
      <c r="BS105" s="266"/>
      <c r="BT105" s="266"/>
      <c r="BV105" s="266"/>
      <c r="BW105" s="266"/>
      <c r="BY105" s="266"/>
      <c r="BZ105" s="266"/>
      <c r="CB105" s="266"/>
      <c r="CC105" s="266"/>
      <c r="CE105" s="266"/>
      <c r="CF105" s="266"/>
      <c r="CH105" s="266"/>
      <c r="CI105" s="266"/>
      <c r="CK105" s="266"/>
      <c r="CL105" s="266"/>
      <c r="CN105" s="266"/>
      <c r="CO105" s="266"/>
      <c r="CQ105" s="266">
        <v>138</v>
      </c>
      <c r="CR105" s="266">
        <v>3.26</v>
      </c>
      <c r="CT105" s="266"/>
      <c r="CU105" s="266"/>
      <c r="CW105" s="266"/>
      <c r="CX105" s="266">
        <v>6.63</v>
      </c>
      <c r="CZ105" s="266"/>
      <c r="DA105" s="266">
        <v>6.95</v>
      </c>
      <c r="DC105" s="266"/>
      <c r="DD105" s="266">
        <v>6.79</v>
      </c>
      <c r="DF105" s="266">
        <v>116</v>
      </c>
      <c r="DG105" s="266">
        <v>7.09</v>
      </c>
      <c r="DI105" s="266"/>
      <c r="DJ105" s="266"/>
      <c r="DL105" s="266"/>
      <c r="DM105" s="266"/>
      <c r="DO105" s="266"/>
      <c r="DP105" s="266"/>
      <c r="DR105" s="266"/>
      <c r="DS105" s="266"/>
      <c r="DU105" s="266"/>
      <c r="DV105" s="266"/>
      <c r="DX105" s="266"/>
      <c r="DY105">
        <v>7.18</v>
      </c>
      <c r="EA105" s="266"/>
      <c r="EB105" s="266"/>
      <c r="ED105" s="266"/>
      <c r="EE105" s="266"/>
      <c r="EG105" s="266"/>
      <c r="EH105" s="266"/>
      <c r="EJ105" s="266"/>
      <c r="EK105" s="266"/>
      <c r="EM105" s="266"/>
      <c r="EN105" s="266"/>
      <c r="EP105" s="266"/>
      <c r="EQ105" s="266"/>
      <c r="ES105" s="266"/>
      <c r="ET105" s="266"/>
      <c r="EV105" s="266">
        <v>169</v>
      </c>
      <c r="EW105" s="266">
        <v>6.52</v>
      </c>
      <c r="EY105" s="266"/>
      <c r="EZ105" s="266"/>
      <c r="FB105" s="266"/>
      <c r="FC105" s="266"/>
      <c r="FE105" s="266"/>
      <c r="FF105" s="266"/>
      <c r="FH105" s="266"/>
      <c r="FI105" s="266"/>
      <c r="FK105" s="266"/>
      <c r="FL105" s="266"/>
      <c r="FN105" s="266"/>
      <c r="FO105" s="266"/>
      <c r="FQ105" s="266"/>
      <c r="FR105" s="266"/>
      <c r="FT105" s="266"/>
      <c r="FU105" s="266"/>
      <c r="FW105" s="266"/>
      <c r="FX105" s="266">
        <v>6.47</v>
      </c>
      <c r="FZ105" s="266"/>
      <c r="GA105" s="266"/>
      <c r="GC105" s="266">
        <v>130</v>
      </c>
      <c r="GD105" s="266">
        <v>6.48</v>
      </c>
      <c r="GF105" s="266"/>
      <c r="GG105" s="266"/>
      <c r="GI105" s="266"/>
      <c r="GJ105" s="266"/>
      <c r="GL105" s="266"/>
      <c r="GM105" s="266"/>
      <c r="GO105" s="266"/>
      <c r="GP105" s="266"/>
    </row>
    <row r="106" spans="2:198">
      <c r="B106" s="266">
        <v>150</v>
      </c>
      <c r="C106" s="266">
        <v>7.33</v>
      </c>
      <c r="E106" s="266"/>
      <c r="F106" s="266"/>
      <c r="H106" s="266"/>
      <c r="I106" s="266"/>
      <c r="K106" s="266"/>
      <c r="L106" s="266"/>
      <c r="N106" s="266"/>
      <c r="O106" s="266">
        <v>7.04</v>
      </c>
      <c r="Q106" s="266"/>
      <c r="R106" s="266"/>
      <c r="T106" s="266"/>
      <c r="U106" s="266"/>
      <c r="W106" s="266"/>
      <c r="X106" s="266"/>
      <c r="Z106" s="266"/>
      <c r="AA106" s="266"/>
      <c r="AC106" s="266"/>
      <c r="AD106" s="266"/>
      <c r="AF106" s="266"/>
      <c r="AG106" s="266"/>
      <c r="AI106" s="266"/>
      <c r="AJ106" s="266">
        <v>6.64</v>
      </c>
      <c r="AL106" s="267"/>
      <c r="AM106" s="268">
        <v>6.75</v>
      </c>
      <c r="AO106" s="266"/>
      <c r="AP106" s="266"/>
      <c r="AR106" s="266"/>
      <c r="AS106" s="266"/>
      <c r="AU106" s="266"/>
      <c r="AV106" s="266"/>
      <c r="AX106" s="266"/>
      <c r="AY106" s="266"/>
      <c r="BA106" s="266"/>
      <c r="BB106" s="266"/>
      <c r="BD106" s="266"/>
      <c r="BE106" s="266"/>
      <c r="BG106" s="266"/>
      <c r="BH106" s="266"/>
      <c r="BJ106" s="266"/>
      <c r="BK106" s="266"/>
      <c r="BM106" s="266"/>
      <c r="BN106" s="266"/>
      <c r="BP106" s="266">
        <v>114</v>
      </c>
      <c r="BQ106" s="266">
        <v>2.94</v>
      </c>
      <c r="BS106" s="266"/>
      <c r="BT106" s="266"/>
      <c r="BV106" s="266"/>
      <c r="BW106" s="266"/>
      <c r="BY106" s="266"/>
      <c r="BZ106" s="266"/>
      <c r="CB106" s="266"/>
      <c r="CC106" s="266"/>
      <c r="CE106" s="266"/>
      <c r="CF106" s="266"/>
      <c r="CH106" s="266"/>
      <c r="CI106" s="266"/>
      <c r="CK106" s="266"/>
      <c r="CL106" s="266"/>
      <c r="CN106" s="266"/>
      <c r="CO106" s="266"/>
      <c r="CQ106" s="266">
        <v>140</v>
      </c>
      <c r="CR106" s="266">
        <v>6.74</v>
      </c>
      <c r="CT106" s="266"/>
      <c r="CU106" s="266"/>
      <c r="CW106" s="266"/>
      <c r="CX106" s="266">
        <v>6.94</v>
      </c>
      <c r="CZ106" s="266"/>
      <c r="DA106" s="266">
        <v>7.06</v>
      </c>
      <c r="DC106" s="266"/>
      <c r="DD106" s="266">
        <v>7.07</v>
      </c>
      <c r="DF106" s="266">
        <v>118</v>
      </c>
      <c r="DG106" s="266">
        <v>6.79</v>
      </c>
      <c r="DI106" s="266"/>
      <c r="DJ106" s="266"/>
      <c r="DL106" s="266"/>
      <c r="DM106" s="266"/>
      <c r="DO106" s="266"/>
      <c r="DP106" s="266"/>
      <c r="DR106" s="266"/>
      <c r="DS106" s="266"/>
      <c r="DU106" s="266"/>
      <c r="DV106" s="266"/>
      <c r="DX106" s="266"/>
      <c r="DY106">
        <v>6.55</v>
      </c>
      <c r="EA106" s="266"/>
      <c r="EB106" s="266"/>
      <c r="ED106" s="266"/>
      <c r="EE106" s="266"/>
      <c r="EG106" s="266"/>
      <c r="EH106" s="266"/>
      <c r="EJ106" s="266"/>
      <c r="EK106" s="266"/>
      <c r="EM106" s="266"/>
      <c r="EN106" s="266"/>
      <c r="EP106" s="266"/>
      <c r="EQ106" s="266"/>
      <c r="ES106" s="266"/>
      <c r="ET106" s="266"/>
      <c r="EV106" s="266">
        <v>172</v>
      </c>
      <c r="EW106" s="266">
        <v>6.68</v>
      </c>
      <c r="EY106" s="266"/>
      <c r="EZ106" s="266"/>
      <c r="FB106" s="266"/>
      <c r="FC106" s="266"/>
      <c r="FE106" s="266"/>
      <c r="FF106" s="266"/>
      <c r="FH106" s="266"/>
      <c r="FI106" s="266"/>
      <c r="FK106" s="266"/>
      <c r="FL106" s="266"/>
      <c r="FN106" s="266"/>
      <c r="FO106" s="266"/>
      <c r="FQ106" s="266"/>
      <c r="FR106" s="266"/>
      <c r="FT106" s="266"/>
      <c r="FU106" s="266"/>
      <c r="FW106" s="266"/>
      <c r="FX106" s="266">
        <v>6.88</v>
      </c>
      <c r="FZ106" s="266"/>
      <c r="GA106" s="266"/>
      <c r="GC106" s="266">
        <v>131</v>
      </c>
      <c r="GD106" s="266">
        <v>6.47</v>
      </c>
      <c r="GF106" s="266"/>
      <c r="GG106" s="266"/>
      <c r="GI106" s="266"/>
      <c r="GJ106" s="266"/>
      <c r="GL106" s="266"/>
      <c r="GM106" s="266"/>
      <c r="GO106" s="266"/>
      <c r="GP106" s="266"/>
    </row>
    <row r="107" spans="2:198">
      <c r="B107" s="266">
        <v>152</v>
      </c>
      <c r="C107" s="266">
        <v>7.24</v>
      </c>
      <c r="E107" s="266"/>
      <c r="F107" s="266"/>
      <c r="H107" s="266"/>
      <c r="I107" s="266"/>
      <c r="K107" s="266"/>
      <c r="L107" s="266"/>
      <c r="N107" s="266"/>
      <c r="O107" s="266">
        <v>6.65</v>
      </c>
      <c r="Q107" s="266"/>
      <c r="R107" s="266"/>
      <c r="T107" s="266"/>
      <c r="U107" s="266"/>
      <c r="W107" s="266"/>
      <c r="X107" s="266"/>
      <c r="Z107" s="266"/>
      <c r="AA107" s="266"/>
      <c r="AC107" s="266"/>
      <c r="AD107" s="266"/>
      <c r="AF107" s="266"/>
      <c r="AG107" s="266"/>
      <c r="AI107" s="266"/>
      <c r="AJ107" s="266">
        <v>6.22</v>
      </c>
      <c r="AL107" s="267"/>
      <c r="AM107" s="268">
        <v>7.06</v>
      </c>
      <c r="AO107" s="266"/>
      <c r="AP107" s="266"/>
      <c r="AR107" s="266"/>
      <c r="AS107" s="266"/>
      <c r="AU107" s="266"/>
      <c r="AV107" s="266"/>
      <c r="AX107" s="266"/>
      <c r="AY107" s="266"/>
      <c r="BA107" s="266"/>
      <c r="BB107" s="266"/>
      <c r="BD107" s="266"/>
      <c r="BE107" s="266"/>
      <c r="BG107" s="266"/>
      <c r="BH107" s="266"/>
      <c r="BJ107" s="266"/>
      <c r="BK107" s="266"/>
      <c r="BM107" s="266"/>
      <c r="BN107" s="266"/>
      <c r="BP107" s="266">
        <v>115</v>
      </c>
      <c r="BQ107" s="266">
        <v>2.92</v>
      </c>
      <c r="BS107" s="266"/>
      <c r="BT107" s="266"/>
      <c r="BV107" s="266"/>
      <c r="BW107" s="266"/>
      <c r="BY107" s="266"/>
      <c r="BZ107" s="266"/>
      <c r="CB107" s="266"/>
      <c r="CC107" s="266"/>
      <c r="CE107" s="266"/>
      <c r="CF107" s="266"/>
      <c r="CH107" s="266"/>
      <c r="CI107" s="266"/>
      <c r="CK107" s="266"/>
      <c r="CL107" s="266"/>
      <c r="CN107" s="266"/>
      <c r="CO107" s="266"/>
      <c r="CQ107" s="266">
        <v>141</v>
      </c>
      <c r="CR107" s="266">
        <v>7.02</v>
      </c>
      <c r="CT107" s="266"/>
      <c r="CU107" s="266"/>
      <c r="CW107" s="266"/>
      <c r="CX107" s="266">
        <v>7.08</v>
      </c>
      <c r="CZ107" s="266"/>
      <c r="DA107" s="266">
        <v>7.05</v>
      </c>
      <c r="DC107" s="266"/>
      <c r="DD107" s="266">
        <v>7.16</v>
      </c>
      <c r="DF107" s="266">
        <v>119</v>
      </c>
      <c r="DG107" s="266">
        <v>7.03</v>
      </c>
      <c r="DI107" s="266"/>
      <c r="DJ107" s="266"/>
      <c r="DL107" s="266"/>
      <c r="DM107" s="266"/>
      <c r="DO107" s="266"/>
      <c r="DP107" s="266"/>
      <c r="DR107" s="266"/>
      <c r="DS107" s="266"/>
      <c r="DU107" s="266"/>
      <c r="DV107" s="266"/>
      <c r="DX107" s="266"/>
      <c r="DY107">
        <v>6.77</v>
      </c>
      <c r="EA107" s="266"/>
      <c r="EB107" s="266"/>
      <c r="ED107" s="266"/>
      <c r="EE107" s="266"/>
      <c r="EG107" s="266"/>
      <c r="EH107" s="266"/>
      <c r="EJ107" s="266"/>
      <c r="EK107" s="266"/>
      <c r="EM107" s="266"/>
      <c r="EN107" s="266"/>
      <c r="EP107" s="266"/>
      <c r="EQ107" s="266"/>
      <c r="ES107" s="266"/>
      <c r="ET107" s="266"/>
      <c r="EV107" s="266">
        <v>173</v>
      </c>
      <c r="EW107" s="266">
        <v>6.94</v>
      </c>
      <c r="EY107" s="266"/>
      <c r="EZ107" s="266"/>
      <c r="FB107" s="266"/>
      <c r="FC107" s="266"/>
      <c r="FE107" s="266"/>
      <c r="FF107" s="266"/>
      <c r="FH107" s="266"/>
      <c r="FI107" s="266"/>
      <c r="FK107" s="266"/>
      <c r="FL107" s="266"/>
      <c r="FN107" s="266"/>
      <c r="FO107" s="266"/>
      <c r="FQ107" s="266"/>
      <c r="FR107" s="266"/>
      <c r="FT107" s="266"/>
      <c r="FU107" s="266"/>
      <c r="FW107" s="266"/>
      <c r="FX107" s="266">
        <v>6.82</v>
      </c>
      <c r="FZ107" s="266"/>
      <c r="GA107" s="266"/>
      <c r="GC107" s="266">
        <v>132</v>
      </c>
      <c r="GD107" s="266">
        <v>6.88</v>
      </c>
      <c r="GF107" s="266"/>
      <c r="GG107" s="266"/>
      <c r="GI107" s="266"/>
      <c r="GJ107" s="266"/>
      <c r="GL107" s="266"/>
      <c r="GM107" s="266"/>
      <c r="GO107" s="266"/>
      <c r="GP107" s="266"/>
    </row>
    <row r="108" spans="2:198">
      <c r="B108" s="266">
        <v>153</v>
      </c>
      <c r="C108" s="266">
        <v>3.46</v>
      </c>
      <c r="E108" s="266"/>
      <c r="F108" s="266"/>
      <c r="H108" s="266"/>
      <c r="I108" s="266"/>
      <c r="K108" s="266"/>
      <c r="L108" s="266"/>
      <c r="N108" s="266"/>
      <c r="O108" s="266">
        <v>6.77</v>
      </c>
      <c r="Q108" s="266"/>
      <c r="R108" s="266"/>
      <c r="T108" s="266"/>
      <c r="U108" s="266"/>
      <c r="W108" s="266"/>
      <c r="X108" s="266"/>
      <c r="Z108" s="266"/>
      <c r="AA108" s="266"/>
      <c r="AC108" s="266"/>
      <c r="AD108" s="266"/>
      <c r="AF108" s="266"/>
      <c r="AG108" s="266"/>
      <c r="AI108" s="266"/>
      <c r="AJ108" s="266">
        <v>6.06</v>
      </c>
      <c r="AL108" s="267"/>
      <c r="AM108" s="268">
        <v>6.51</v>
      </c>
      <c r="AO108" s="266"/>
      <c r="AP108" s="266"/>
      <c r="AR108" s="266"/>
      <c r="AS108" s="266"/>
      <c r="AU108" s="266"/>
      <c r="AV108" s="266"/>
      <c r="AX108" s="266"/>
      <c r="AY108" s="266"/>
      <c r="BA108" s="266"/>
      <c r="BB108" s="266"/>
      <c r="BD108" s="266"/>
      <c r="BE108" s="266"/>
      <c r="BG108" s="266"/>
      <c r="BH108" s="266"/>
      <c r="BJ108" s="266"/>
      <c r="BK108" s="266"/>
      <c r="BM108" s="266"/>
      <c r="BN108" s="266"/>
      <c r="BP108" s="266">
        <v>116</v>
      </c>
      <c r="BQ108" s="266">
        <v>2.92</v>
      </c>
      <c r="BS108" s="266"/>
      <c r="BT108" s="266"/>
      <c r="BV108" s="266"/>
      <c r="BW108" s="266"/>
      <c r="BY108" s="266"/>
      <c r="BZ108" s="266"/>
      <c r="CB108" s="266"/>
      <c r="CC108" s="266"/>
      <c r="CE108" s="266"/>
      <c r="CF108" s="266"/>
      <c r="CH108" s="266"/>
      <c r="CI108" s="266"/>
      <c r="CK108" s="266"/>
      <c r="CL108" s="266"/>
      <c r="CN108" s="266"/>
      <c r="CO108" s="266"/>
      <c r="CQ108" s="266">
        <v>142</v>
      </c>
      <c r="CR108" s="266">
        <v>7.05</v>
      </c>
      <c r="CT108" s="266"/>
      <c r="CU108" s="266"/>
      <c r="CW108" s="266"/>
      <c r="CX108" s="266">
        <v>6.99</v>
      </c>
      <c r="CZ108" s="266"/>
      <c r="DA108" s="266">
        <v>6.99</v>
      </c>
      <c r="DC108" s="266"/>
      <c r="DD108" s="266">
        <v>7.05</v>
      </c>
      <c r="DF108" s="266">
        <v>120</v>
      </c>
      <c r="DG108" s="266">
        <v>6.8</v>
      </c>
      <c r="DI108" s="266"/>
      <c r="DJ108" s="266"/>
      <c r="DL108" s="266"/>
      <c r="DM108" s="266"/>
      <c r="DO108" s="266"/>
      <c r="DP108" s="266"/>
      <c r="DR108" s="266"/>
      <c r="DS108" s="266"/>
      <c r="DU108" s="266"/>
      <c r="DV108" s="266"/>
      <c r="DX108" s="266"/>
      <c r="DY108">
        <v>6.73</v>
      </c>
      <c r="EA108" s="266"/>
      <c r="EB108" s="266"/>
      <c r="ED108" s="266"/>
      <c r="EE108" s="266"/>
      <c r="EG108" s="266"/>
      <c r="EH108" s="266"/>
      <c r="EJ108" s="266"/>
      <c r="EK108" s="266"/>
      <c r="EM108" s="266"/>
      <c r="EN108" s="266"/>
      <c r="EP108" s="266"/>
      <c r="EQ108" s="266"/>
      <c r="ES108" s="266"/>
      <c r="ET108" s="266"/>
      <c r="EV108" s="266">
        <v>174</v>
      </c>
      <c r="EW108" s="266">
        <v>6.86</v>
      </c>
      <c r="EY108" s="266"/>
      <c r="EZ108" s="266"/>
      <c r="FB108" s="266"/>
      <c r="FC108" s="266"/>
      <c r="FE108" s="266"/>
      <c r="FF108" s="266"/>
      <c r="FH108" s="266"/>
      <c r="FI108" s="266"/>
      <c r="FK108" s="266"/>
      <c r="FL108" s="266"/>
      <c r="FN108" s="266"/>
      <c r="FO108" s="266"/>
      <c r="FQ108" s="266"/>
      <c r="FR108" s="266"/>
      <c r="FT108" s="266"/>
      <c r="FU108" s="266"/>
      <c r="FW108" s="266"/>
      <c r="FX108" s="266">
        <v>6.85</v>
      </c>
      <c r="FZ108" s="266"/>
      <c r="GA108" s="266"/>
      <c r="GC108" s="266">
        <v>133</v>
      </c>
      <c r="GD108" s="266">
        <v>6.82</v>
      </c>
      <c r="GF108" s="266"/>
      <c r="GG108" s="266"/>
      <c r="GI108" s="266"/>
      <c r="GJ108" s="266"/>
      <c r="GL108" s="266"/>
      <c r="GM108" s="266"/>
      <c r="GO108" s="266"/>
      <c r="GP108" s="266"/>
    </row>
    <row r="109" spans="2:198">
      <c r="B109" s="266">
        <v>155</v>
      </c>
      <c r="C109" s="266">
        <v>7.14</v>
      </c>
      <c r="E109" s="266"/>
      <c r="F109" s="266"/>
      <c r="H109" s="266"/>
      <c r="I109" s="266"/>
      <c r="K109" s="266"/>
      <c r="L109" s="266"/>
      <c r="N109" s="266"/>
      <c r="O109" s="266">
        <v>7.07</v>
      </c>
      <c r="Q109" s="266"/>
      <c r="R109" s="266"/>
      <c r="T109" s="266"/>
      <c r="U109" s="266"/>
      <c r="W109" s="266"/>
      <c r="X109" s="266"/>
      <c r="Z109" s="266"/>
      <c r="AA109" s="266"/>
      <c r="AC109" s="266"/>
      <c r="AD109" s="266"/>
      <c r="AF109" s="266"/>
      <c r="AG109" s="266"/>
      <c r="AI109" s="266"/>
      <c r="AJ109" s="266">
        <v>6.21</v>
      </c>
      <c r="AL109" s="267"/>
      <c r="AM109" s="268">
        <v>7.05</v>
      </c>
      <c r="AO109" s="266"/>
      <c r="AP109" s="266"/>
      <c r="AR109" s="266"/>
      <c r="AS109" s="266"/>
      <c r="AU109" s="266"/>
      <c r="AV109" s="266"/>
      <c r="AX109" s="266"/>
      <c r="AY109" s="266"/>
      <c r="BA109" s="266"/>
      <c r="BB109" s="266"/>
      <c r="BD109" s="266"/>
      <c r="BE109" s="266"/>
      <c r="BG109" s="266"/>
      <c r="BH109" s="266"/>
      <c r="BJ109" s="266"/>
      <c r="BK109" s="266"/>
      <c r="BM109" s="266"/>
      <c r="BN109" s="266"/>
      <c r="BP109" s="266">
        <v>117</v>
      </c>
      <c r="BQ109" s="266">
        <v>2.89</v>
      </c>
      <c r="BS109" s="266"/>
      <c r="BT109" s="266"/>
      <c r="BV109" s="266"/>
      <c r="BW109" s="266"/>
      <c r="BY109" s="266"/>
      <c r="BZ109" s="266"/>
      <c r="CB109" s="266"/>
      <c r="CC109" s="266"/>
      <c r="CE109" s="266"/>
      <c r="CF109" s="266"/>
      <c r="CH109" s="266"/>
      <c r="CI109" s="266"/>
      <c r="CK109" s="266"/>
      <c r="CL109" s="266"/>
      <c r="CN109" s="266"/>
      <c r="CO109" s="266"/>
      <c r="CQ109" s="266">
        <v>143</v>
      </c>
      <c r="CR109" s="266">
        <v>7.35</v>
      </c>
      <c r="CT109" s="266"/>
      <c r="CU109" s="266"/>
      <c r="CW109" s="266"/>
      <c r="CX109" s="266">
        <v>6.76</v>
      </c>
      <c r="CZ109" s="266"/>
      <c r="DA109" s="266">
        <v>7.02</v>
      </c>
      <c r="DC109" s="266"/>
      <c r="DD109" s="266">
        <v>6.86</v>
      </c>
      <c r="DF109" s="266">
        <v>121</v>
      </c>
      <c r="DG109" s="266">
        <v>7.13</v>
      </c>
      <c r="DI109" s="266"/>
      <c r="DJ109" s="266"/>
      <c r="DL109" s="266"/>
      <c r="DM109" s="266"/>
      <c r="DO109" s="266"/>
      <c r="DP109" s="266"/>
      <c r="DR109" s="266"/>
      <c r="DS109" s="266"/>
      <c r="DU109" s="266"/>
      <c r="DV109" s="266"/>
      <c r="DX109" s="266"/>
      <c r="DY109">
        <v>6.8</v>
      </c>
      <c r="EA109" s="266"/>
      <c r="EB109" s="266"/>
      <c r="ED109" s="266"/>
      <c r="EE109" s="266"/>
      <c r="EG109" s="266"/>
      <c r="EH109" s="266"/>
      <c r="EJ109" s="266"/>
      <c r="EK109" s="266"/>
      <c r="EM109" s="266"/>
      <c r="EN109" s="266"/>
      <c r="EP109" s="266"/>
      <c r="EQ109" s="266"/>
      <c r="ES109" s="266"/>
      <c r="ET109" s="266"/>
      <c r="EV109" s="266">
        <v>175</v>
      </c>
      <c r="EW109" s="266">
        <v>6.08</v>
      </c>
      <c r="EY109" s="266"/>
      <c r="EZ109" s="266"/>
      <c r="FB109" s="266"/>
      <c r="FC109" s="266"/>
      <c r="FE109" s="266"/>
      <c r="FF109" s="266"/>
      <c r="FH109" s="266"/>
      <c r="FI109" s="266"/>
      <c r="FK109" s="266"/>
      <c r="FL109" s="266"/>
      <c r="FN109" s="266"/>
      <c r="FO109" s="266"/>
      <c r="FQ109" s="266"/>
      <c r="FR109" s="266"/>
      <c r="FT109" s="266"/>
      <c r="FU109" s="266"/>
      <c r="FW109" s="266"/>
      <c r="FX109" s="266">
        <v>6.88</v>
      </c>
      <c r="FZ109" s="266"/>
      <c r="GA109" s="266"/>
      <c r="GC109" s="266">
        <v>134</v>
      </c>
      <c r="GD109" s="266">
        <v>6.85</v>
      </c>
      <c r="GF109" s="266"/>
      <c r="GG109" s="266"/>
      <c r="GI109" s="266"/>
      <c r="GJ109" s="266"/>
      <c r="GL109" s="266"/>
      <c r="GM109" s="266"/>
      <c r="GO109" s="266"/>
      <c r="GP109" s="266"/>
    </row>
    <row r="110" spans="2:198">
      <c r="B110" s="266">
        <v>157</v>
      </c>
      <c r="C110" s="266">
        <v>7.12</v>
      </c>
      <c r="E110" s="266"/>
      <c r="F110" s="266"/>
      <c r="H110" s="266"/>
      <c r="I110" s="266"/>
      <c r="K110" s="266"/>
      <c r="L110" s="266"/>
      <c r="N110" s="266"/>
      <c r="O110" s="266">
        <v>6.71</v>
      </c>
      <c r="Q110" s="266"/>
      <c r="R110" s="266"/>
      <c r="T110" s="266"/>
      <c r="U110" s="266"/>
      <c r="W110" s="266"/>
      <c r="X110" s="266"/>
      <c r="Z110" s="266"/>
      <c r="AA110" s="266"/>
      <c r="AC110" s="266"/>
      <c r="AD110" s="266"/>
      <c r="AF110" s="266"/>
      <c r="AG110" s="266"/>
      <c r="AI110" s="266"/>
      <c r="AJ110" s="266">
        <v>6.32</v>
      </c>
      <c r="AL110" s="267"/>
      <c r="AM110" s="268">
        <v>7.08</v>
      </c>
      <c r="AO110" s="266"/>
      <c r="AP110" s="266"/>
      <c r="AR110" s="266"/>
      <c r="AS110" s="266"/>
      <c r="AU110" s="266"/>
      <c r="AV110" s="266"/>
      <c r="AX110" s="266"/>
      <c r="AY110" s="266"/>
      <c r="BA110" s="266"/>
      <c r="BB110" s="266"/>
      <c r="BD110" s="266"/>
      <c r="BE110" s="266"/>
      <c r="BG110" s="266"/>
      <c r="BH110" s="266"/>
      <c r="BJ110" s="266"/>
      <c r="BK110" s="266"/>
      <c r="BM110" s="266"/>
      <c r="BN110" s="266"/>
      <c r="BP110" s="266">
        <v>118</v>
      </c>
      <c r="BQ110" s="266">
        <v>2.92</v>
      </c>
      <c r="BS110" s="266"/>
      <c r="BT110" s="266"/>
      <c r="BV110" s="266"/>
      <c r="BW110" s="266"/>
      <c r="BY110" s="266"/>
      <c r="BZ110" s="266"/>
      <c r="CB110" s="266"/>
      <c r="CC110" s="266"/>
      <c r="CE110" s="266"/>
      <c r="CF110" s="266"/>
      <c r="CH110" s="266"/>
      <c r="CI110" s="266"/>
      <c r="CK110" s="266"/>
      <c r="CL110" s="266"/>
      <c r="CN110" s="266"/>
      <c r="CO110" s="266"/>
      <c r="CQ110" s="266">
        <v>144</v>
      </c>
      <c r="CR110" s="266">
        <v>7.38</v>
      </c>
      <c r="CT110" s="266"/>
      <c r="CU110" s="266"/>
      <c r="CW110" s="266"/>
      <c r="CX110" s="266">
        <v>6.38</v>
      </c>
      <c r="CZ110" s="266"/>
      <c r="DA110" s="266">
        <v>6.98</v>
      </c>
      <c r="DC110" s="266"/>
      <c r="DD110" s="266">
        <v>6.87</v>
      </c>
      <c r="DF110" s="266">
        <v>122</v>
      </c>
      <c r="DG110" s="266">
        <v>7.15</v>
      </c>
      <c r="DI110" s="266"/>
      <c r="DJ110" s="266"/>
      <c r="DL110" s="266"/>
      <c r="DM110" s="266"/>
      <c r="DO110" s="266"/>
      <c r="DP110" s="266"/>
      <c r="DR110" s="266"/>
      <c r="DS110" s="266"/>
      <c r="DU110" s="266"/>
      <c r="DV110" s="266"/>
      <c r="DX110" s="266"/>
      <c r="DY110">
        <v>6.69</v>
      </c>
      <c r="EA110" s="266"/>
      <c r="EB110" s="266"/>
      <c r="ED110" s="266"/>
      <c r="EE110" s="266"/>
      <c r="EG110" s="266"/>
      <c r="EH110" s="266"/>
      <c r="EJ110" s="266"/>
      <c r="EK110" s="266"/>
      <c r="EM110" s="266"/>
      <c r="EN110" s="266"/>
      <c r="EP110" s="266"/>
      <c r="EQ110" s="266"/>
      <c r="ES110" s="266"/>
      <c r="ET110" s="266"/>
      <c r="EV110" s="266">
        <v>181</v>
      </c>
      <c r="EW110" s="266">
        <v>6.9</v>
      </c>
      <c r="EY110" s="266"/>
      <c r="EZ110" s="266"/>
      <c r="FB110" s="266"/>
      <c r="FC110" s="266"/>
      <c r="FE110" s="266"/>
      <c r="FF110" s="266"/>
      <c r="FH110" s="266"/>
      <c r="FI110" s="266"/>
      <c r="FK110" s="266"/>
      <c r="FL110" s="266"/>
      <c r="FN110" s="266"/>
      <c r="FO110" s="266"/>
      <c r="FQ110" s="266"/>
      <c r="FR110" s="266"/>
      <c r="FT110" s="266"/>
      <c r="FU110" s="266"/>
      <c r="FW110" s="266"/>
      <c r="FX110" s="266">
        <v>6.48</v>
      </c>
      <c r="FZ110" s="266"/>
      <c r="GA110" s="266"/>
      <c r="GC110" s="266">
        <v>135</v>
      </c>
      <c r="GD110" s="266">
        <v>6.88</v>
      </c>
      <c r="GF110" s="266"/>
      <c r="GG110" s="266"/>
      <c r="GI110" s="266"/>
      <c r="GJ110" s="266"/>
      <c r="GL110" s="266"/>
      <c r="GM110" s="266"/>
      <c r="GO110" s="266"/>
      <c r="GP110" s="266"/>
    </row>
    <row r="111" spans="2:198">
      <c r="B111" s="266">
        <v>158</v>
      </c>
      <c r="C111" s="266">
        <v>6.81</v>
      </c>
      <c r="E111" s="266"/>
      <c r="F111" s="266"/>
      <c r="H111" s="266"/>
      <c r="I111" s="266"/>
      <c r="K111" s="266"/>
      <c r="L111" s="266"/>
      <c r="N111" s="266"/>
      <c r="O111" s="266">
        <v>6.75</v>
      </c>
      <c r="Q111" s="266"/>
      <c r="R111" s="266"/>
      <c r="T111" s="266"/>
      <c r="U111" s="266"/>
      <c r="W111" s="266"/>
      <c r="X111" s="266"/>
      <c r="Z111" s="266"/>
      <c r="AA111" s="266"/>
      <c r="AC111" s="266"/>
      <c r="AD111" s="266"/>
      <c r="AF111" s="266"/>
      <c r="AG111" s="266"/>
      <c r="AI111" s="266"/>
      <c r="AJ111" s="266">
        <v>6.65</v>
      </c>
      <c r="AL111" s="267"/>
      <c r="AM111" s="268">
        <v>6.75</v>
      </c>
      <c r="AO111" s="266"/>
      <c r="AP111" s="266"/>
      <c r="AR111" s="266"/>
      <c r="AS111" s="266"/>
      <c r="AU111" s="266"/>
      <c r="AV111" s="266"/>
      <c r="AX111" s="266"/>
      <c r="AY111" s="266"/>
      <c r="BA111" s="266"/>
      <c r="BB111" s="266"/>
      <c r="BD111" s="266"/>
      <c r="BE111" s="266"/>
      <c r="BG111" s="266"/>
      <c r="BH111" s="266"/>
      <c r="BJ111" s="266"/>
      <c r="BK111" s="266"/>
      <c r="BM111" s="266"/>
      <c r="BN111" s="266"/>
      <c r="BP111" s="266">
        <v>120</v>
      </c>
      <c r="BQ111" s="266">
        <v>2.9</v>
      </c>
      <c r="BS111" s="266"/>
      <c r="BT111" s="266"/>
      <c r="BV111" s="266"/>
      <c r="BW111" s="266"/>
      <c r="BY111" s="266"/>
      <c r="BZ111" s="266"/>
      <c r="CB111" s="266"/>
      <c r="CC111" s="266"/>
      <c r="CE111" s="266"/>
      <c r="CF111" s="266"/>
      <c r="CH111" s="266"/>
      <c r="CI111" s="266"/>
      <c r="CK111" s="266"/>
      <c r="CL111" s="266"/>
      <c r="CN111" s="266"/>
      <c r="CO111" s="266"/>
      <c r="CQ111" s="266">
        <v>145</v>
      </c>
      <c r="CR111" s="266">
        <v>7.4</v>
      </c>
      <c r="CT111" s="266"/>
      <c r="CU111" s="266"/>
      <c r="CW111" s="266"/>
      <c r="CX111" s="266">
        <v>6.97</v>
      </c>
      <c r="CZ111" s="266"/>
      <c r="DA111" s="266">
        <v>7.1</v>
      </c>
      <c r="DC111" s="266"/>
      <c r="DD111" s="266">
        <v>6.98</v>
      </c>
      <c r="DF111" s="266">
        <v>123</v>
      </c>
      <c r="DG111" s="266">
        <v>6.84</v>
      </c>
      <c r="DI111" s="266"/>
      <c r="DJ111" s="266"/>
      <c r="DL111" s="266"/>
      <c r="DM111" s="266"/>
      <c r="DO111" s="266"/>
      <c r="DP111" s="266"/>
      <c r="DR111" s="266"/>
      <c r="DS111" s="266"/>
      <c r="DU111" s="266"/>
      <c r="DV111" s="266"/>
      <c r="DX111" s="266"/>
      <c r="DY111">
        <v>6.72</v>
      </c>
      <c r="EA111" s="266"/>
      <c r="EB111" s="266"/>
      <c r="ED111" s="266"/>
      <c r="EE111" s="266"/>
      <c r="EG111" s="266"/>
      <c r="EH111" s="266"/>
      <c r="EJ111" s="266"/>
      <c r="EK111" s="266"/>
      <c r="EM111" s="266"/>
      <c r="EN111" s="266"/>
      <c r="EP111" s="266"/>
      <c r="EQ111" s="266"/>
      <c r="ES111" s="266"/>
      <c r="ET111" s="266"/>
      <c r="EV111" s="266">
        <v>182</v>
      </c>
      <c r="EW111" s="266">
        <v>6.73</v>
      </c>
      <c r="EY111" s="266"/>
      <c r="EZ111" s="266"/>
      <c r="FB111" s="266"/>
      <c r="FC111" s="266"/>
      <c r="FE111" s="266"/>
      <c r="FF111" s="266"/>
      <c r="FH111" s="266"/>
      <c r="FI111" s="266"/>
      <c r="FK111" s="266"/>
      <c r="FL111" s="266"/>
      <c r="FN111" s="266"/>
      <c r="FO111" s="266"/>
      <c r="FQ111" s="266"/>
      <c r="FR111" s="266"/>
      <c r="FT111" s="266"/>
      <c r="FU111" s="266"/>
      <c r="FW111" s="266"/>
      <c r="FX111" s="266">
        <v>6.43</v>
      </c>
      <c r="FZ111" s="266"/>
      <c r="GA111" s="266"/>
      <c r="GC111" s="266">
        <v>136</v>
      </c>
      <c r="GD111" s="266">
        <v>6.48</v>
      </c>
      <c r="GF111" s="266"/>
      <c r="GG111" s="266"/>
      <c r="GI111" s="266"/>
      <c r="GJ111" s="266"/>
      <c r="GL111" s="266"/>
      <c r="GM111" s="266"/>
      <c r="GO111" s="266"/>
      <c r="GP111" s="266"/>
    </row>
    <row r="112" spans="2:198">
      <c r="B112" s="266">
        <v>159</v>
      </c>
      <c r="C112" s="266">
        <v>7.16</v>
      </c>
      <c r="E112" s="266"/>
      <c r="F112" s="266"/>
      <c r="H112" s="266"/>
      <c r="I112" s="266"/>
      <c r="K112" s="266"/>
      <c r="L112" s="266"/>
      <c r="N112" s="266"/>
      <c r="O112" s="266">
        <v>6.22</v>
      </c>
      <c r="Q112" s="266"/>
      <c r="R112" s="266"/>
      <c r="T112" s="266"/>
      <c r="U112" s="266"/>
      <c r="W112" s="266"/>
      <c r="X112" s="266"/>
      <c r="Z112" s="266"/>
      <c r="AA112" s="266"/>
      <c r="AC112" s="266"/>
      <c r="AD112" s="266"/>
      <c r="AF112" s="266"/>
      <c r="AG112" s="266"/>
      <c r="AI112" s="266"/>
      <c r="AJ112" s="266">
        <v>6.67</v>
      </c>
      <c r="AL112" s="267"/>
      <c r="AM112" s="268">
        <v>6.75</v>
      </c>
      <c r="AO112" s="266"/>
      <c r="AP112" s="266"/>
      <c r="AR112" s="266"/>
      <c r="AS112" s="266"/>
      <c r="AU112" s="266"/>
      <c r="AV112" s="266"/>
      <c r="AX112" s="266"/>
      <c r="AY112" s="266"/>
      <c r="BA112" s="266"/>
      <c r="BB112" s="266"/>
      <c r="BD112" s="266"/>
      <c r="BE112" s="266"/>
      <c r="BG112" s="266"/>
      <c r="BH112" s="266"/>
      <c r="BJ112" s="266"/>
      <c r="BK112" s="266"/>
      <c r="BM112" s="266"/>
      <c r="BN112" s="266"/>
      <c r="BP112" s="266">
        <v>122</v>
      </c>
      <c r="BQ112" s="266">
        <v>2.92</v>
      </c>
      <c r="BS112" s="266"/>
      <c r="BT112" s="266"/>
      <c r="BV112" s="266"/>
      <c r="BW112" s="266"/>
      <c r="BY112" s="266"/>
      <c r="BZ112" s="266"/>
      <c r="CB112" s="266"/>
      <c r="CC112" s="266"/>
      <c r="CE112" s="266"/>
      <c r="CF112" s="266"/>
      <c r="CH112" s="266"/>
      <c r="CI112" s="266"/>
      <c r="CK112" s="266"/>
      <c r="CL112" s="266"/>
      <c r="CN112" s="266"/>
      <c r="CO112" s="266"/>
      <c r="CQ112" s="266">
        <v>146</v>
      </c>
      <c r="CR112" s="266">
        <v>6.74</v>
      </c>
      <c r="CT112" s="266"/>
      <c r="CU112" s="266"/>
      <c r="CW112" s="266"/>
      <c r="CX112" s="266">
        <v>6.61</v>
      </c>
      <c r="CZ112" s="266"/>
      <c r="DA112" s="266">
        <v>6.64</v>
      </c>
      <c r="DC112" s="266"/>
      <c r="DD112" s="266">
        <v>6.39</v>
      </c>
      <c r="DF112" s="266">
        <v>124</v>
      </c>
      <c r="DG112" s="266">
        <v>6.85</v>
      </c>
      <c r="DI112" s="266"/>
      <c r="DJ112" s="266"/>
      <c r="DL112" s="266"/>
      <c r="DM112" s="266"/>
      <c r="DO112" s="266"/>
      <c r="DP112" s="266"/>
      <c r="DR112" s="266"/>
      <c r="DS112" s="266"/>
      <c r="DU112" s="266"/>
      <c r="DV112" s="266"/>
      <c r="DX112" s="266"/>
      <c r="DY112">
        <v>7.03</v>
      </c>
      <c r="EA112" s="266"/>
      <c r="EB112" s="266"/>
      <c r="ED112" s="266"/>
      <c r="EE112" s="266"/>
      <c r="EG112" s="266"/>
      <c r="EH112" s="266"/>
      <c r="EJ112" s="266"/>
      <c r="EK112" s="266"/>
      <c r="EM112" s="266"/>
      <c r="EN112" s="266"/>
      <c r="EP112" s="266"/>
      <c r="EQ112" s="266"/>
      <c r="ES112" s="266"/>
      <c r="ET112" s="266"/>
      <c r="EV112" s="266">
        <v>185</v>
      </c>
      <c r="EW112" s="266">
        <v>6.57</v>
      </c>
      <c r="EY112" s="266"/>
      <c r="EZ112" s="266"/>
      <c r="FB112" s="266"/>
      <c r="FC112" s="266"/>
      <c r="FE112" s="266"/>
      <c r="FF112" s="266"/>
      <c r="FH112" s="266"/>
      <c r="FI112" s="266"/>
      <c r="FK112" s="266"/>
      <c r="FL112" s="266"/>
      <c r="FN112" s="266"/>
      <c r="FO112" s="266"/>
      <c r="FQ112" s="266"/>
      <c r="FR112" s="266"/>
      <c r="FT112" s="266"/>
      <c r="FU112" s="266"/>
      <c r="FW112" s="266"/>
      <c r="FX112" s="266">
        <v>6.45</v>
      </c>
      <c r="FZ112" s="266"/>
      <c r="GA112" s="266"/>
      <c r="GC112" s="266">
        <v>137</v>
      </c>
      <c r="GD112" s="266">
        <v>6.43</v>
      </c>
      <c r="GF112" s="266"/>
      <c r="GG112" s="266"/>
      <c r="GI112" s="266"/>
      <c r="GJ112" s="266"/>
      <c r="GL112" s="266"/>
      <c r="GM112" s="266"/>
      <c r="GO112" s="266"/>
      <c r="GP112" s="266"/>
    </row>
    <row r="113" spans="2:198">
      <c r="B113" s="266">
        <v>160</v>
      </c>
      <c r="C113" s="266">
        <v>6.73</v>
      </c>
      <c r="E113" s="266"/>
      <c r="F113" s="266"/>
      <c r="H113" s="266"/>
      <c r="I113" s="266"/>
      <c r="K113" s="266"/>
      <c r="L113" s="266"/>
      <c r="N113" s="266"/>
      <c r="O113" s="266">
        <v>6.75</v>
      </c>
      <c r="Q113" s="266"/>
      <c r="R113" s="266"/>
      <c r="T113" s="266"/>
      <c r="U113" s="266"/>
      <c r="W113" s="266"/>
      <c r="X113" s="266"/>
      <c r="Z113" s="266"/>
      <c r="AA113" s="266"/>
      <c r="AC113" s="266"/>
      <c r="AD113" s="266"/>
      <c r="AF113" s="266"/>
      <c r="AG113" s="266"/>
      <c r="AI113" s="266"/>
      <c r="AJ113" s="266">
        <v>5.97</v>
      </c>
      <c r="AL113" s="267"/>
      <c r="AM113" s="268">
        <v>6.19</v>
      </c>
      <c r="AO113" s="266"/>
      <c r="AP113" s="266"/>
      <c r="AR113" s="266"/>
      <c r="AS113" s="266"/>
      <c r="AU113" s="266"/>
      <c r="AV113" s="266"/>
      <c r="AX113" s="266"/>
      <c r="AY113" s="266"/>
      <c r="BA113" s="266"/>
      <c r="BB113" s="266"/>
      <c r="BD113" s="266"/>
      <c r="BE113" s="266"/>
      <c r="BG113" s="266"/>
      <c r="BH113" s="266"/>
      <c r="BJ113" s="266"/>
      <c r="BK113" s="266"/>
      <c r="BM113" s="266"/>
      <c r="BN113" s="266"/>
      <c r="BP113" s="266">
        <v>123</v>
      </c>
      <c r="BQ113" s="266">
        <v>2.94</v>
      </c>
      <c r="BS113" s="266"/>
      <c r="BT113" s="266"/>
      <c r="BV113" s="266"/>
      <c r="BW113" s="266"/>
      <c r="BY113" s="266"/>
      <c r="BZ113" s="266"/>
      <c r="CB113" s="266"/>
      <c r="CC113" s="266"/>
      <c r="CE113" s="266"/>
      <c r="CF113" s="266"/>
      <c r="CH113" s="266"/>
      <c r="CI113" s="266"/>
      <c r="CK113" s="266"/>
      <c r="CL113" s="266"/>
      <c r="CN113" s="266"/>
      <c r="CO113" s="266"/>
      <c r="CQ113" s="266">
        <v>147</v>
      </c>
      <c r="CR113" s="266">
        <v>7.18</v>
      </c>
      <c r="CT113" s="266"/>
      <c r="CU113" s="266"/>
      <c r="CW113" s="266"/>
      <c r="CX113" s="266">
        <v>6.75</v>
      </c>
      <c r="CZ113" s="266"/>
      <c r="DA113" s="266">
        <v>6.68</v>
      </c>
      <c r="DC113" s="266"/>
      <c r="DD113" s="266">
        <v>6.84</v>
      </c>
      <c r="DF113" s="266">
        <v>125</v>
      </c>
      <c r="DG113" s="266">
        <v>6.77</v>
      </c>
      <c r="DI113" s="266"/>
      <c r="DJ113" s="266"/>
      <c r="DL113" s="266"/>
      <c r="DM113" s="266"/>
      <c r="DO113" s="266"/>
      <c r="DP113" s="266"/>
      <c r="DR113" s="266"/>
      <c r="DS113" s="266"/>
      <c r="DU113" s="266"/>
      <c r="DV113" s="266"/>
      <c r="DX113" s="266"/>
      <c r="DY113">
        <v>7.11</v>
      </c>
      <c r="EA113" s="266"/>
      <c r="EB113" s="266"/>
      <c r="ED113" s="266"/>
      <c r="EE113" s="266"/>
      <c r="EG113" s="266"/>
      <c r="EH113" s="266"/>
      <c r="EJ113" s="266"/>
      <c r="EK113" s="266"/>
      <c r="EM113" s="266"/>
      <c r="EN113" s="266"/>
      <c r="EP113" s="266"/>
      <c r="EQ113" s="266"/>
      <c r="ES113" s="266"/>
      <c r="ET113" s="266"/>
      <c r="EV113" s="266">
        <v>186</v>
      </c>
      <c r="EW113" s="266">
        <v>6.99</v>
      </c>
      <c r="EY113" s="266"/>
      <c r="EZ113" s="266"/>
      <c r="FB113" s="266"/>
      <c r="FC113" s="266"/>
      <c r="FE113" s="266"/>
      <c r="FF113" s="266"/>
      <c r="FH113" s="266"/>
      <c r="FI113" s="266"/>
      <c r="FK113" s="266"/>
      <c r="FL113" s="266"/>
      <c r="FN113" s="266"/>
      <c r="FO113" s="266"/>
      <c r="FQ113" s="266"/>
      <c r="FR113" s="266"/>
      <c r="FT113" s="266"/>
      <c r="FU113" s="266"/>
      <c r="FW113" s="266"/>
      <c r="FX113" s="266">
        <v>6.51</v>
      </c>
      <c r="FZ113" s="266"/>
      <c r="GA113" s="266"/>
      <c r="GC113" s="266">
        <v>138</v>
      </c>
      <c r="GD113" s="266">
        <v>6.45</v>
      </c>
      <c r="GF113" s="266"/>
      <c r="GG113" s="266"/>
      <c r="GI113" s="266"/>
      <c r="GJ113" s="266"/>
      <c r="GL113" s="266"/>
      <c r="GM113" s="266"/>
      <c r="GO113" s="266"/>
      <c r="GP113" s="266"/>
    </row>
    <row r="114" spans="2:198">
      <c r="B114" s="266">
        <v>163</v>
      </c>
      <c r="C114" s="266">
        <v>6.96</v>
      </c>
      <c r="E114" s="266"/>
      <c r="F114" s="266"/>
      <c r="H114" s="266"/>
      <c r="I114" s="266"/>
      <c r="K114" s="266"/>
      <c r="L114" s="266"/>
      <c r="N114" s="266"/>
      <c r="O114" s="266">
        <v>7.05</v>
      </c>
      <c r="Q114" s="266"/>
      <c r="R114" s="266"/>
      <c r="T114" s="266"/>
      <c r="U114" s="266"/>
      <c r="W114" s="266"/>
      <c r="X114" s="266"/>
      <c r="Z114" s="266"/>
      <c r="AA114" s="266"/>
      <c r="AC114" s="266"/>
      <c r="AD114" s="266"/>
      <c r="AF114" s="266"/>
      <c r="AG114" s="266"/>
      <c r="AI114" s="266"/>
      <c r="AJ114" s="266">
        <v>6.28</v>
      </c>
      <c r="AL114" s="267"/>
      <c r="AM114" s="268">
        <v>6.72</v>
      </c>
      <c r="AO114" s="266"/>
      <c r="AP114" s="266"/>
      <c r="AR114" s="266"/>
      <c r="AS114" s="266"/>
      <c r="AU114" s="266"/>
      <c r="AV114" s="266"/>
      <c r="AX114" s="266"/>
      <c r="AY114" s="266"/>
      <c r="BA114" s="266"/>
      <c r="BB114" s="266"/>
      <c r="BD114" s="266"/>
      <c r="BE114" s="266"/>
      <c r="BG114" s="266"/>
      <c r="BH114" s="266"/>
      <c r="BJ114" s="266"/>
      <c r="BK114" s="266"/>
      <c r="BM114" s="266"/>
      <c r="BN114" s="266"/>
      <c r="BP114" s="266">
        <v>124</v>
      </c>
      <c r="BQ114" s="266">
        <v>2.91</v>
      </c>
      <c r="BS114" s="266"/>
      <c r="BT114" s="266"/>
      <c r="BV114" s="266"/>
      <c r="BW114" s="266"/>
      <c r="BY114" s="266"/>
      <c r="BZ114" s="266"/>
      <c r="CB114" s="266"/>
      <c r="CC114" s="266"/>
      <c r="CE114" s="266"/>
      <c r="CF114" s="266"/>
      <c r="CH114" s="266"/>
      <c r="CI114" s="266"/>
      <c r="CK114" s="266"/>
      <c r="CL114" s="266"/>
      <c r="CN114" s="266"/>
      <c r="CO114" s="266"/>
      <c r="CQ114" s="266">
        <v>148</v>
      </c>
      <c r="CR114" s="266">
        <v>7.28</v>
      </c>
      <c r="CT114" s="266"/>
      <c r="CU114" s="266"/>
      <c r="CW114" s="266"/>
      <c r="CX114" s="266">
        <v>6.7</v>
      </c>
      <c r="CZ114" s="266"/>
      <c r="DA114" s="266">
        <v>6.75</v>
      </c>
      <c r="DC114" s="266"/>
      <c r="DD114" s="266">
        <v>7</v>
      </c>
      <c r="DF114" s="266">
        <v>126</v>
      </c>
      <c r="DG114" s="266">
        <v>6.67</v>
      </c>
      <c r="DI114" s="266"/>
      <c r="DJ114" s="266"/>
      <c r="DL114" s="266"/>
      <c r="DM114" s="266"/>
      <c r="DO114" s="266"/>
      <c r="DP114" s="266"/>
      <c r="DR114" s="266"/>
      <c r="DS114" s="266"/>
      <c r="DU114" s="266"/>
      <c r="DV114" s="266"/>
      <c r="DX114" s="266"/>
      <c r="DY114">
        <v>6.45</v>
      </c>
      <c r="EA114" s="266"/>
      <c r="EB114" s="266"/>
      <c r="ED114" s="266"/>
      <c r="EE114" s="266"/>
      <c r="EG114" s="266"/>
      <c r="EH114" s="266"/>
      <c r="EJ114" s="266"/>
      <c r="EK114" s="266"/>
      <c r="EM114" s="266"/>
      <c r="EN114" s="266"/>
      <c r="EP114" s="266"/>
      <c r="EQ114" s="266"/>
      <c r="ES114" s="266"/>
      <c r="ET114" s="266"/>
      <c r="EV114" s="266">
        <v>187</v>
      </c>
      <c r="EW114" s="266">
        <v>6.98</v>
      </c>
      <c r="EY114" s="266"/>
      <c r="EZ114" s="266"/>
      <c r="FB114" s="266"/>
      <c r="FC114" s="266"/>
      <c r="FE114" s="266"/>
      <c r="FF114" s="266"/>
      <c r="FH114" s="266"/>
      <c r="FI114" s="266"/>
      <c r="FK114" s="266"/>
      <c r="FL114" s="266"/>
      <c r="FN114" s="266"/>
      <c r="FO114" s="266"/>
      <c r="FQ114" s="266"/>
      <c r="FR114" s="266"/>
      <c r="FT114" s="266"/>
      <c r="FU114" s="266"/>
      <c r="FW114" s="266"/>
      <c r="FX114" s="266">
        <v>6.91</v>
      </c>
      <c r="FZ114" s="266"/>
      <c r="GA114" s="266"/>
      <c r="GC114" s="266">
        <v>139</v>
      </c>
      <c r="GD114" s="266">
        <v>6.51</v>
      </c>
      <c r="GF114" s="266"/>
      <c r="GG114" s="266"/>
      <c r="GI114" s="266"/>
      <c r="GJ114" s="266"/>
      <c r="GL114" s="266"/>
      <c r="GM114" s="266"/>
      <c r="GO114" s="266"/>
      <c r="GP114" s="266"/>
    </row>
    <row r="115" spans="2:198">
      <c r="B115" s="266">
        <v>164</v>
      </c>
      <c r="C115" s="266">
        <v>6.54</v>
      </c>
      <c r="E115" s="266"/>
      <c r="F115" s="266"/>
      <c r="H115" s="266"/>
      <c r="I115" s="266"/>
      <c r="K115" s="266"/>
      <c r="L115" s="266"/>
      <c r="N115" s="266"/>
      <c r="O115" s="266">
        <v>7.1</v>
      </c>
      <c r="Q115" s="266"/>
      <c r="R115" s="266"/>
      <c r="T115" s="266"/>
      <c r="U115" s="266"/>
      <c r="W115" s="266"/>
      <c r="X115" s="266"/>
      <c r="Z115" s="266"/>
      <c r="AA115" s="266"/>
      <c r="AC115" s="266"/>
      <c r="AD115" s="266"/>
      <c r="AF115" s="266"/>
      <c r="AG115" s="266"/>
      <c r="AI115" s="266"/>
      <c r="AJ115" s="266">
        <v>6.37</v>
      </c>
      <c r="AL115" s="267"/>
      <c r="AM115" s="268">
        <v>6.47</v>
      </c>
      <c r="AO115" s="266"/>
      <c r="AP115" s="266"/>
      <c r="AR115" s="266"/>
      <c r="AS115" s="266"/>
      <c r="AU115" s="266"/>
      <c r="AV115" s="266"/>
      <c r="AX115" s="266"/>
      <c r="AY115" s="266"/>
      <c r="BA115" s="266"/>
      <c r="BB115" s="266"/>
      <c r="BD115" s="266"/>
      <c r="BE115" s="266"/>
      <c r="BG115" s="266"/>
      <c r="BH115" s="266"/>
      <c r="BJ115" s="266"/>
      <c r="BK115" s="266"/>
      <c r="BM115" s="266"/>
      <c r="BN115" s="266"/>
      <c r="BP115" s="266">
        <v>125</v>
      </c>
      <c r="BQ115" s="266">
        <v>2.92</v>
      </c>
      <c r="BS115" s="266"/>
      <c r="BT115" s="266"/>
      <c r="BV115" s="266"/>
      <c r="BW115" s="266"/>
      <c r="BY115" s="266"/>
      <c r="BZ115" s="266"/>
      <c r="CB115" s="266"/>
      <c r="CC115" s="266"/>
      <c r="CE115" s="266"/>
      <c r="CF115" s="266"/>
      <c r="CH115" s="266"/>
      <c r="CI115" s="266"/>
      <c r="CK115" s="266"/>
      <c r="CL115" s="266"/>
      <c r="CN115" s="266"/>
      <c r="CO115" s="266"/>
      <c r="CQ115" s="266">
        <v>149</v>
      </c>
      <c r="CR115" s="266">
        <v>7.34</v>
      </c>
      <c r="CT115" s="266"/>
      <c r="CU115" s="266"/>
      <c r="CW115" s="266"/>
      <c r="CX115" s="266">
        <v>5.1100000000000003</v>
      </c>
      <c r="CZ115" s="266"/>
      <c r="DA115" s="266">
        <v>6.61</v>
      </c>
      <c r="DC115" s="266"/>
      <c r="DD115" s="266">
        <v>6.69</v>
      </c>
      <c r="DF115" s="266">
        <v>127</v>
      </c>
      <c r="DG115" s="266">
        <v>6.79</v>
      </c>
      <c r="DI115" s="266"/>
      <c r="DJ115" s="266"/>
      <c r="DL115" s="266"/>
      <c r="DM115" s="266"/>
      <c r="DO115" s="266"/>
      <c r="DP115" s="266"/>
      <c r="DR115" s="266"/>
      <c r="DS115" s="266"/>
      <c r="DU115" s="266"/>
      <c r="DV115" s="266"/>
      <c r="DX115" s="266"/>
      <c r="DY115">
        <v>6.72</v>
      </c>
      <c r="EA115" s="266"/>
      <c r="EB115" s="266"/>
      <c r="ED115" s="266"/>
      <c r="EE115" s="266"/>
      <c r="EG115" s="266"/>
      <c r="EH115" s="266"/>
      <c r="EJ115" s="266"/>
      <c r="EK115" s="266"/>
      <c r="EM115" s="266"/>
      <c r="EN115" s="266"/>
      <c r="EP115" s="266"/>
      <c r="EQ115" s="266"/>
      <c r="ES115" s="266"/>
      <c r="ET115" s="266"/>
      <c r="EV115" s="266">
        <v>189</v>
      </c>
      <c r="EW115" s="266">
        <v>6.95</v>
      </c>
      <c r="EY115" s="266"/>
      <c r="EZ115" s="266"/>
      <c r="FB115" s="266"/>
      <c r="FC115" s="266"/>
      <c r="FE115" s="266"/>
      <c r="FF115" s="266"/>
      <c r="FH115" s="266"/>
      <c r="FI115" s="266"/>
      <c r="FK115" s="266"/>
      <c r="FL115" s="266"/>
      <c r="FN115" s="266"/>
      <c r="FO115" s="266"/>
      <c r="FQ115" s="266"/>
      <c r="FR115" s="266"/>
      <c r="FT115" s="266"/>
      <c r="FU115" s="266"/>
      <c r="FW115" s="266"/>
      <c r="FX115" s="266">
        <v>6.86</v>
      </c>
      <c r="FZ115" s="266"/>
      <c r="GA115" s="266"/>
      <c r="GC115" s="266">
        <v>140</v>
      </c>
      <c r="GD115" s="266">
        <v>6.91</v>
      </c>
      <c r="GF115" s="266"/>
      <c r="GG115" s="266"/>
      <c r="GI115" s="266"/>
      <c r="GJ115" s="266"/>
      <c r="GL115" s="266"/>
      <c r="GM115" s="266"/>
      <c r="GO115" s="266"/>
      <c r="GP115" s="266"/>
    </row>
    <row r="116" spans="2:198">
      <c r="B116" s="266">
        <v>165</v>
      </c>
      <c r="C116" s="266">
        <v>6.82</v>
      </c>
      <c r="E116" s="266"/>
      <c r="F116" s="266"/>
      <c r="H116" s="266"/>
      <c r="I116" s="266"/>
      <c r="K116" s="266"/>
      <c r="L116" s="266"/>
      <c r="N116" s="266"/>
      <c r="O116" s="266">
        <v>6.75</v>
      </c>
      <c r="Q116" s="266"/>
      <c r="R116" s="266"/>
      <c r="T116" s="266"/>
      <c r="U116" s="266"/>
      <c r="W116" s="266"/>
      <c r="X116" s="266"/>
      <c r="Z116" s="266"/>
      <c r="AA116" s="266"/>
      <c r="AC116" s="266"/>
      <c r="AD116" s="266"/>
      <c r="AF116" s="266"/>
      <c r="AG116" s="266"/>
      <c r="AI116" s="266"/>
      <c r="AJ116" s="266">
        <v>6.4</v>
      </c>
      <c r="AL116" s="267"/>
      <c r="AM116" s="268">
        <v>7.07</v>
      </c>
      <c r="AO116" s="266"/>
      <c r="AP116" s="266"/>
      <c r="AR116" s="266"/>
      <c r="AS116" s="266"/>
      <c r="AU116" s="266"/>
      <c r="AV116" s="266"/>
      <c r="AX116" s="266"/>
      <c r="AY116" s="266"/>
      <c r="BA116" s="266"/>
      <c r="BB116" s="266"/>
      <c r="BD116" s="266"/>
      <c r="BE116" s="266"/>
      <c r="BG116" s="266"/>
      <c r="BH116" s="266"/>
      <c r="BJ116" s="266"/>
      <c r="BK116" s="266"/>
      <c r="BM116" s="266"/>
      <c r="BN116" s="266"/>
      <c r="BP116" s="266">
        <v>126</v>
      </c>
      <c r="BQ116" s="266">
        <v>2.93</v>
      </c>
      <c r="BS116" s="266"/>
      <c r="BT116" s="266"/>
      <c r="BV116" s="266"/>
      <c r="BW116" s="266"/>
      <c r="BY116" s="266"/>
      <c r="BZ116" s="266"/>
      <c r="CB116" s="266"/>
      <c r="CC116" s="266"/>
      <c r="CE116" s="266"/>
      <c r="CF116" s="266"/>
      <c r="CH116" s="266"/>
      <c r="CI116" s="266"/>
      <c r="CK116" s="266"/>
      <c r="CL116" s="266"/>
      <c r="CN116" s="266"/>
      <c r="CO116" s="266"/>
      <c r="CQ116" s="266">
        <v>150</v>
      </c>
      <c r="CR116" s="266">
        <v>7.32</v>
      </c>
      <c r="CT116" s="266"/>
      <c r="CU116" s="266"/>
      <c r="CW116" s="266"/>
      <c r="CX116" s="266">
        <v>3.28</v>
      </c>
      <c r="CZ116" s="266"/>
      <c r="DA116" s="266">
        <v>6.69</v>
      </c>
      <c r="DC116" s="266"/>
      <c r="DD116" s="266">
        <v>6.67</v>
      </c>
      <c r="DF116" s="266">
        <v>130</v>
      </c>
      <c r="DG116" s="266">
        <v>6.43</v>
      </c>
      <c r="DI116" s="266"/>
      <c r="DJ116" s="266"/>
      <c r="DL116" s="266"/>
      <c r="DM116" s="266"/>
      <c r="DO116" s="266"/>
      <c r="DP116" s="266"/>
      <c r="DR116" s="266"/>
      <c r="DS116" s="266"/>
      <c r="DU116" s="266"/>
      <c r="DV116" s="266"/>
      <c r="DX116" s="266"/>
      <c r="DY116">
        <v>7.02</v>
      </c>
      <c r="EA116" s="266"/>
      <c r="EB116" s="266"/>
      <c r="ED116" s="266"/>
      <c r="EE116" s="266"/>
      <c r="EG116" s="266"/>
      <c r="EH116" s="266"/>
      <c r="EJ116" s="266"/>
      <c r="EK116" s="266"/>
      <c r="EM116" s="266"/>
      <c r="EN116" s="266"/>
      <c r="EP116" s="266"/>
      <c r="EQ116" s="266"/>
      <c r="ES116" s="266"/>
      <c r="ET116" s="266"/>
      <c r="EV116" s="266">
        <v>192</v>
      </c>
      <c r="EW116" s="266">
        <v>6.59</v>
      </c>
      <c r="EY116" s="266"/>
      <c r="EZ116" s="266"/>
      <c r="FB116" s="266"/>
      <c r="FC116" s="266"/>
      <c r="FE116" s="266"/>
      <c r="FF116" s="266"/>
      <c r="FH116" s="266"/>
      <c r="FI116" s="266"/>
      <c r="FK116" s="266"/>
      <c r="FL116" s="266"/>
      <c r="FN116" s="266"/>
      <c r="FO116" s="266"/>
      <c r="FQ116" s="266"/>
      <c r="FR116" s="266"/>
      <c r="FT116" s="266"/>
      <c r="FU116" s="266"/>
      <c r="FW116" s="266"/>
      <c r="FX116" s="266">
        <v>6.53</v>
      </c>
      <c r="FZ116" s="266"/>
      <c r="GA116" s="266"/>
      <c r="GC116" s="266">
        <v>141</v>
      </c>
      <c r="GD116" s="266">
        <v>6.86</v>
      </c>
      <c r="GF116" s="266"/>
      <c r="GG116" s="266"/>
      <c r="GI116" s="266"/>
      <c r="GJ116" s="266"/>
      <c r="GL116" s="266"/>
      <c r="GM116" s="266"/>
      <c r="GO116" s="266"/>
      <c r="GP116" s="266"/>
    </row>
    <row r="117" spans="2:198">
      <c r="B117" s="266">
        <v>166</v>
      </c>
      <c r="C117" s="266">
        <v>6.8</v>
      </c>
      <c r="E117" s="266"/>
      <c r="F117" s="266"/>
      <c r="H117" s="266"/>
      <c r="I117" s="266"/>
      <c r="K117" s="266"/>
      <c r="L117" s="266"/>
      <c r="N117" s="266"/>
      <c r="O117" s="266">
        <v>7.01</v>
      </c>
      <c r="Q117" s="266"/>
      <c r="R117" s="266"/>
      <c r="T117" s="266"/>
      <c r="U117" s="266"/>
      <c r="W117" s="266"/>
      <c r="X117" s="266"/>
      <c r="Z117" s="266"/>
      <c r="AA117" s="266"/>
      <c r="AC117" s="266"/>
      <c r="AD117" s="266"/>
      <c r="AF117" s="266"/>
      <c r="AG117" s="266"/>
      <c r="AI117" s="266"/>
      <c r="AJ117" s="266">
        <v>6.65</v>
      </c>
      <c r="AL117" s="267"/>
      <c r="AM117" s="268">
        <v>7.07</v>
      </c>
      <c r="AO117" s="266"/>
      <c r="AP117" s="266"/>
      <c r="AR117" s="266"/>
      <c r="AS117" s="266"/>
      <c r="AU117" s="266"/>
      <c r="AV117" s="266"/>
      <c r="AX117" s="266"/>
      <c r="AY117" s="266"/>
      <c r="BA117" s="266"/>
      <c r="BB117" s="266"/>
      <c r="BD117" s="266"/>
      <c r="BE117" s="266"/>
      <c r="BG117" s="266"/>
      <c r="BH117" s="266"/>
      <c r="BJ117" s="266"/>
      <c r="BK117" s="266"/>
      <c r="BM117" s="266"/>
      <c r="BN117" s="266"/>
      <c r="BP117" s="266">
        <v>127</v>
      </c>
      <c r="BQ117" s="266">
        <v>2.92</v>
      </c>
      <c r="BS117" s="266"/>
      <c r="BT117" s="266"/>
      <c r="BV117" s="266"/>
      <c r="BW117" s="266"/>
      <c r="BY117" s="266"/>
      <c r="BZ117" s="266"/>
      <c r="CB117" s="266"/>
      <c r="CC117" s="266"/>
      <c r="CE117" s="266"/>
      <c r="CF117" s="266"/>
      <c r="CH117" s="266"/>
      <c r="CI117" s="266"/>
      <c r="CK117" s="266"/>
      <c r="CL117" s="266"/>
      <c r="CN117" s="266"/>
      <c r="CO117" s="266"/>
      <c r="CQ117" s="266">
        <v>151</v>
      </c>
      <c r="CR117" s="266">
        <v>7.28</v>
      </c>
      <c r="CT117" s="266"/>
      <c r="CU117" s="266"/>
      <c r="CW117" s="266"/>
      <c r="CX117" s="266">
        <v>3.03</v>
      </c>
      <c r="CZ117" s="266"/>
      <c r="DA117" s="266">
        <v>7.07</v>
      </c>
      <c r="DC117" s="266"/>
      <c r="DD117" s="266">
        <v>6.87</v>
      </c>
      <c r="DF117" s="266">
        <v>131</v>
      </c>
      <c r="DG117" s="266">
        <v>7.04</v>
      </c>
      <c r="DI117" s="266"/>
      <c r="DJ117" s="266"/>
      <c r="DL117" s="266"/>
      <c r="DM117" s="266"/>
      <c r="DO117" s="266"/>
      <c r="DP117" s="266"/>
      <c r="DR117" s="266"/>
      <c r="DS117" s="266"/>
      <c r="DU117" s="266"/>
      <c r="DV117" s="266"/>
      <c r="DX117" s="266"/>
      <c r="DY117">
        <v>7.08</v>
      </c>
      <c r="EA117" s="266"/>
      <c r="EB117" s="266"/>
      <c r="ED117" s="266"/>
      <c r="EE117" s="266"/>
      <c r="EG117" s="266"/>
      <c r="EH117" s="266"/>
      <c r="EJ117" s="266"/>
      <c r="EK117" s="266"/>
      <c r="EM117" s="266"/>
      <c r="EN117" s="266"/>
      <c r="EP117" s="266"/>
      <c r="EQ117" s="266"/>
      <c r="ES117" s="266"/>
      <c r="ET117" s="266"/>
      <c r="EV117" s="266">
        <v>193</v>
      </c>
      <c r="EW117" s="266">
        <v>6.97</v>
      </c>
      <c r="EY117" s="266"/>
      <c r="EZ117" s="266"/>
      <c r="FB117" s="266"/>
      <c r="FC117" s="266"/>
      <c r="FE117" s="266"/>
      <c r="FF117" s="266"/>
      <c r="FH117" s="266"/>
      <c r="FI117" s="266"/>
      <c r="FK117" s="266"/>
      <c r="FL117" s="266"/>
      <c r="FN117" s="266"/>
      <c r="FO117" s="266"/>
      <c r="FQ117" s="266"/>
      <c r="FR117" s="266"/>
      <c r="FT117" s="266"/>
      <c r="FU117" s="266"/>
      <c r="FW117" s="266"/>
      <c r="FX117" s="266">
        <v>3.05</v>
      </c>
      <c r="FZ117" s="266"/>
      <c r="GA117" s="266"/>
      <c r="GC117" s="266">
        <v>142</v>
      </c>
      <c r="GD117" s="266">
        <v>6.53</v>
      </c>
      <c r="GF117" s="266"/>
      <c r="GG117" s="266"/>
      <c r="GI117" s="266"/>
      <c r="GJ117" s="266"/>
      <c r="GL117" s="266"/>
      <c r="GM117" s="266"/>
      <c r="GO117" s="266"/>
      <c r="GP117" s="266"/>
    </row>
    <row r="118" spans="2:198">
      <c r="B118" s="266">
        <v>167</v>
      </c>
      <c r="C118" s="266">
        <v>6.6</v>
      </c>
      <c r="E118" s="266"/>
      <c r="F118" s="266"/>
      <c r="H118" s="266"/>
      <c r="I118" s="266"/>
      <c r="K118" s="266"/>
      <c r="L118" s="266"/>
      <c r="N118" s="266"/>
      <c r="O118" s="266">
        <v>6.64</v>
      </c>
      <c r="Q118" s="266"/>
      <c r="R118" s="266"/>
      <c r="T118" s="266"/>
      <c r="U118" s="266"/>
      <c r="W118" s="266"/>
      <c r="X118" s="266"/>
      <c r="Z118" s="266"/>
      <c r="AA118" s="266"/>
      <c r="AC118" s="266"/>
      <c r="AD118" s="266"/>
      <c r="AF118" s="266"/>
      <c r="AG118" s="266"/>
      <c r="AI118" s="266"/>
      <c r="AJ118" s="266">
        <v>6.35</v>
      </c>
      <c r="AL118" s="267"/>
      <c r="AM118" s="268">
        <v>6.73</v>
      </c>
      <c r="AO118" s="266"/>
      <c r="AP118" s="266"/>
      <c r="AR118" s="266"/>
      <c r="AS118" s="266"/>
      <c r="AU118" s="266"/>
      <c r="AV118" s="266"/>
      <c r="AX118" s="266"/>
      <c r="AY118" s="266"/>
      <c r="BA118" s="266"/>
      <c r="BB118" s="266"/>
      <c r="BD118" s="266"/>
      <c r="BE118" s="266"/>
      <c r="BG118" s="266"/>
      <c r="BH118" s="266"/>
      <c r="BJ118" s="266"/>
      <c r="BK118" s="266"/>
      <c r="BM118" s="266"/>
      <c r="BN118" s="266"/>
      <c r="BP118" s="266">
        <v>128</v>
      </c>
      <c r="BQ118" s="266">
        <v>2.89</v>
      </c>
      <c r="BS118" s="266"/>
      <c r="BT118" s="266"/>
      <c r="BV118" s="266"/>
      <c r="BW118" s="266"/>
      <c r="BY118" s="266"/>
      <c r="BZ118" s="266"/>
      <c r="CB118" s="266"/>
      <c r="CC118" s="266"/>
      <c r="CE118" s="266"/>
      <c r="CF118" s="266"/>
      <c r="CH118" s="266"/>
      <c r="CI118" s="266"/>
      <c r="CK118" s="266"/>
      <c r="CL118" s="266"/>
      <c r="CN118" s="266"/>
      <c r="CO118" s="266"/>
      <c r="CQ118" s="266">
        <v>152</v>
      </c>
      <c r="CR118" s="266">
        <v>6.74</v>
      </c>
      <c r="CT118" s="266"/>
      <c r="CU118" s="266"/>
      <c r="CW118" s="266"/>
      <c r="CX118" s="266">
        <v>6.42</v>
      </c>
      <c r="CZ118" s="266"/>
      <c r="DA118" s="266">
        <v>4.17</v>
      </c>
      <c r="DC118" s="266"/>
      <c r="DD118" s="266">
        <v>6.69</v>
      </c>
      <c r="DF118" s="266">
        <v>132</v>
      </c>
      <c r="DG118" s="266">
        <v>7.0010000000000003</v>
      </c>
      <c r="DI118" s="266"/>
      <c r="DJ118" s="266"/>
      <c r="DL118" s="266"/>
      <c r="DM118" s="266"/>
      <c r="DO118" s="266"/>
      <c r="DP118" s="266"/>
      <c r="DR118" s="266"/>
      <c r="DS118" s="266"/>
      <c r="DU118" s="266"/>
      <c r="DV118" s="266"/>
      <c r="DX118" s="266"/>
      <c r="DY118">
        <v>6.75</v>
      </c>
      <c r="EA118" s="266"/>
      <c r="EB118" s="266"/>
      <c r="ED118" s="266"/>
      <c r="EE118" s="266"/>
      <c r="EG118" s="266"/>
      <c r="EH118" s="266"/>
      <c r="EJ118" s="266"/>
      <c r="EK118" s="266"/>
      <c r="EM118" s="266"/>
      <c r="EN118" s="266"/>
      <c r="EP118" s="266"/>
      <c r="EQ118" s="266"/>
      <c r="ES118" s="266"/>
      <c r="ET118" s="266"/>
      <c r="EV118" s="266">
        <v>195</v>
      </c>
      <c r="EW118" s="266">
        <v>6.33</v>
      </c>
      <c r="EY118" s="266"/>
      <c r="EZ118" s="266"/>
      <c r="FB118" s="266"/>
      <c r="FC118" s="266"/>
      <c r="FE118" s="266"/>
      <c r="FF118" s="266"/>
      <c r="FH118" s="266"/>
      <c r="FI118" s="266"/>
      <c r="FK118" s="266"/>
      <c r="FL118" s="266"/>
      <c r="FN118" s="266"/>
      <c r="FO118" s="266"/>
      <c r="FQ118" s="266"/>
      <c r="FR118" s="266"/>
      <c r="FT118" s="266"/>
      <c r="FU118" s="266"/>
      <c r="FW118" s="266"/>
      <c r="FX118" s="266">
        <v>6.83</v>
      </c>
      <c r="FZ118" s="266"/>
      <c r="GA118" s="266"/>
      <c r="GC118" s="266">
        <v>143</v>
      </c>
      <c r="GD118" s="266">
        <v>3.05</v>
      </c>
      <c r="GF118" s="266"/>
      <c r="GG118" s="266"/>
      <c r="GI118" s="266"/>
      <c r="GJ118" s="266"/>
      <c r="GL118" s="266"/>
      <c r="GM118" s="266"/>
      <c r="GO118" s="266"/>
      <c r="GP118" s="266"/>
    </row>
    <row r="119" spans="2:198">
      <c r="B119" s="266">
        <v>168</v>
      </c>
      <c r="C119" s="266">
        <v>6.54</v>
      </c>
      <c r="E119" s="266"/>
      <c r="F119" s="266"/>
      <c r="H119" s="266"/>
      <c r="I119" s="266"/>
      <c r="K119" s="266"/>
      <c r="L119" s="266"/>
      <c r="N119" s="266"/>
      <c r="O119" s="266">
        <v>7.17</v>
      </c>
      <c r="Q119" s="266"/>
      <c r="R119" s="266"/>
      <c r="T119" s="266"/>
      <c r="U119" s="266"/>
      <c r="W119" s="266"/>
      <c r="X119" s="266"/>
      <c r="Z119" s="266"/>
      <c r="AA119" s="266"/>
      <c r="AC119" s="266"/>
      <c r="AD119" s="266"/>
      <c r="AF119" s="266"/>
      <c r="AG119" s="266"/>
      <c r="AI119" s="266"/>
      <c r="AJ119" s="266">
        <v>6.59</v>
      </c>
      <c r="AL119" s="267"/>
      <c r="AM119" s="268">
        <v>7.05</v>
      </c>
      <c r="AO119" s="266"/>
      <c r="AP119" s="266"/>
      <c r="AR119" s="266"/>
      <c r="AS119" s="266"/>
      <c r="AU119" s="266"/>
      <c r="AV119" s="266"/>
      <c r="AX119" s="266"/>
      <c r="AY119" s="266"/>
      <c r="BA119" s="266"/>
      <c r="BB119" s="266"/>
      <c r="BD119" s="266"/>
      <c r="BE119" s="266"/>
      <c r="BG119" s="266"/>
      <c r="BH119" s="266"/>
      <c r="BJ119" s="266"/>
      <c r="BK119" s="266"/>
      <c r="BM119" s="266"/>
      <c r="BN119" s="266"/>
      <c r="BP119" s="266">
        <v>129</v>
      </c>
      <c r="BQ119" s="266">
        <v>2.91</v>
      </c>
      <c r="BS119" s="266"/>
      <c r="BT119" s="266"/>
      <c r="BV119" s="266"/>
      <c r="BW119" s="266"/>
      <c r="BY119" s="266"/>
      <c r="BZ119" s="266"/>
      <c r="CB119" s="266"/>
      <c r="CC119" s="266"/>
      <c r="CE119" s="266"/>
      <c r="CF119" s="266"/>
      <c r="CH119" s="266"/>
      <c r="CI119" s="266"/>
      <c r="CK119" s="266"/>
      <c r="CL119" s="266"/>
      <c r="CN119" s="266"/>
      <c r="CO119" s="266"/>
      <c r="CQ119" s="266">
        <v>153</v>
      </c>
      <c r="CR119" s="266">
        <v>7.01</v>
      </c>
      <c r="CT119" s="266"/>
      <c r="CU119" s="266"/>
      <c r="CW119" s="266"/>
      <c r="CX119" s="266">
        <v>6.67</v>
      </c>
      <c r="CZ119" s="266"/>
      <c r="DA119" s="266">
        <v>6.37</v>
      </c>
      <c r="DC119" s="266"/>
      <c r="DD119" s="266">
        <v>6.69</v>
      </c>
      <c r="DF119" s="266">
        <v>133</v>
      </c>
      <c r="DG119" s="266">
        <v>7.02</v>
      </c>
      <c r="DI119" s="266"/>
      <c r="DJ119" s="266"/>
      <c r="DL119" s="266"/>
      <c r="DM119" s="266"/>
      <c r="DO119" s="266"/>
      <c r="DP119" s="266"/>
      <c r="DR119" s="266"/>
      <c r="DS119" s="266"/>
      <c r="DU119" s="266"/>
      <c r="DV119" s="266"/>
      <c r="DX119" s="266"/>
      <c r="DY119">
        <v>6.75</v>
      </c>
      <c r="EA119" s="266"/>
      <c r="EB119" s="266"/>
      <c r="ED119" s="266"/>
      <c r="EE119" s="266"/>
      <c r="EG119" s="266"/>
      <c r="EH119" s="266"/>
      <c r="EJ119" s="266"/>
      <c r="EK119" s="266"/>
      <c r="EM119" s="266"/>
      <c r="EN119" s="266"/>
      <c r="EP119" s="266"/>
      <c r="EQ119" s="266"/>
      <c r="ES119" s="266"/>
      <c r="ET119" s="266"/>
      <c r="EV119" s="266">
        <v>196</v>
      </c>
      <c r="EW119" s="266">
        <v>6.93</v>
      </c>
      <c r="EY119" s="266"/>
      <c r="EZ119" s="266"/>
      <c r="FB119" s="266"/>
      <c r="FC119" s="266"/>
      <c r="FE119" s="266"/>
      <c r="FF119" s="266"/>
      <c r="FH119" s="266"/>
      <c r="FI119" s="266"/>
      <c r="FK119" s="266"/>
      <c r="FL119" s="266"/>
      <c r="FN119" s="266"/>
      <c r="FO119" s="266"/>
      <c r="FQ119" s="266"/>
      <c r="FR119" s="266"/>
      <c r="FT119" s="266"/>
      <c r="FU119" s="266"/>
      <c r="FW119" s="266"/>
      <c r="FX119" s="266">
        <v>6.49</v>
      </c>
      <c r="FZ119" s="266"/>
      <c r="GA119" s="266"/>
      <c r="GC119" s="266">
        <v>144</v>
      </c>
      <c r="GD119" s="266">
        <v>6.83</v>
      </c>
      <c r="GF119" s="266"/>
      <c r="GG119" s="266"/>
      <c r="GI119" s="266"/>
      <c r="GJ119" s="266"/>
      <c r="GL119" s="266"/>
      <c r="GM119" s="266"/>
      <c r="GO119" s="266"/>
      <c r="GP119" s="266"/>
    </row>
    <row r="120" spans="2:198">
      <c r="B120" s="266">
        <v>169</v>
      </c>
      <c r="C120" s="266">
        <v>7.06</v>
      </c>
      <c r="E120" s="266"/>
      <c r="F120" s="266"/>
      <c r="H120" s="266"/>
      <c r="I120" s="266"/>
      <c r="K120" s="266"/>
      <c r="L120" s="266"/>
      <c r="N120" s="266"/>
      <c r="O120" s="266">
        <v>6.45</v>
      </c>
      <c r="Q120" s="266"/>
      <c r="R120" s="266"/>
      <c r="T120" s="266"/>
      <c r="U120" s="266"/>
      <c r="W120" s="266"/>
      <c r="X120" s="266"/>
      <c r="Z120" s="266"/>
      <c r="AA120" s="266"/>
      <c r="AC120" s="266"/>
      <c r="AD120" s="266"/>
      <c r="AF120" s="266"/>
      <c r="AG120" s="266"/>
      <c r="AI120" s="266"/>
      <c r="AJ120" s="266">
        <v>5.33</v>
      </c>
      <c r="AL120" s="267"/>
      <c r="AM120" s="268">
        <v>6.71</v>
      </c>
      <c r="AO120" s="266"/>
      <c r="AP120" s="266"/>
      <c r="AR120" s="266"/>
      <c r="AS120" s="266"/>
      <c r="AU120" s="266"/>
      <c r="AV120" s="266"/>
      <c r="AX120" s="266"/>
      <c r="AY120" s="266"/>
      <c r="BA120" s="266"/>
      <c r="BB120" s="266"/>
      <c r="BD120" s="266"/>
      <c r="BE120" s="266"/>
      <c r="BG120" s="266"/>
      <c r="BH120" s="266"/>
      <c r="BJ120" s="266"/>
      <c r="BK120" s="266"/>
      <c r="BM120" s="266"/>
      <c r="BN120" s="266"/>
      <c r="BP120" s="266">
        <v>131</v>
      </c>
      <c r="BQ120" s="266">
        <v>2.9</v>
      </c>
      <c r="BS120" s="266"/>
      <c r="BT120" s="266"/>
      <c r="BV120" s="266"/>
      <c r="BW120" s="266"/>
      <c r="BY120" s="266"/>
      <c r="BZ120" s="266"/>
      <c r="CB120" s="266"/>
      <c r="CC120" s="266"/>
      <c r="CE120" s="266"/>
      <c r="CF120" s="266"/>
      <c r="CH120" s="266"/>
      <c r="CI120" s="266"/>
      <c r="CK120" s="266"/>
      <c r="CL120" s="266"/>
      <c r="CN120" s="266"/>
      <c r="CO120" s="266"/>
      <c r="CQ120" s="266">
        <v>154</v>
      </c>
      <c r="CR120" s="266">
        <v>6.95</v>
      </c>
      <c r="CT120" s="266"/>
      <c r="CU120" s="266"/>
      <c r="CW120" s="266"/>
      <c r="CX120" s="266">
        <v>6.61</v>
      </c>
      <c r="CZ120" s="266"/>
      <c r="DA120" s="266">
        <v>6.39</v>
      </c>
      <c r="DC120" s="266"/>
      <c r="DD120" s="266">
        <v>7.05</v>
      </c>
      <c r="DF120" s="266">
        <v>134</v>
      </c>
      <c r="DG120" s="266">
        <v>7.02</v>
      </c>
      <c r="DI120" s="266"/>
      <c r="DJ120" s="266"/>
      <c r="DL120" s="266"/>
      <c r="DM120" s="266"/>
      <c r="DO120" s="266"/>
      <c r="DP120" s="266"/>
      <c r="DR120" s="266"/>
      <c r="DS120" s="266"/>
      <c r="DU120" s="266"/>
      <c r="DV120" s="266"/>
      <c r="DX120" s="266"/>
      <c r="DY120">
        <v>7.11</v>
      </c>
      <c r="EA120" s="266"/>
      <c r="EB120" s="266"/>
      <c r="ED120" s="266"/>
      <c r="EE120" s="266"/>
      <c r="EG120" s="266"/>
      <c r="EH120" s="266"/>
      <c r="EJ120" s="266"/>
      <c r="EK120" s="266"/>
      <c r="EM120" s="266"/>
      <c r="EN120" s="266"/>
      <c r="EP120" s="266"/>
      <c r="EQ120" s="266"/>
      <c r="ES120" s="266"/>
      <c r="ET120" s="266"/>
      <c r="EV120" s="266">
        <v>197</v>
      </c>
      <c r="EW120" s="266">
        <v>6.86</v>
      </c>
      <c r="EY120" s="266"/>
      <c r="EZ120" s="266"/>
      <c r="FB120" s="266"/>
      <c r="FC120" s="266"/>
      <c r="FE120" s="266"/>
      <c r="FF120" s="266"/>
      <c r="FH120" s="266"/>
      <c r="FI120" s="266"/>
      <c r="FK120" s="266"/>
      <c r="FL120" s="266"/>
      <c r="FN120" s="266"/>
      <c r="FO120" s="266"/>
      <c r="FQ120" s="266"/>
      <c r="FR120" s="266"/>
      <c r="FT120" s="266"/>
      <c r="FU120" s="266"/>
      <c r="FW120" s="266"/>
      <c r="FX120" s="266">
        <v>6.24</v>
      </c>
      <c r="FZ120" s="266"/>
      <c r="GA120" s="266"/>
      <c r="GC120" s="266">
        <v>145</v>
      </c>
      <c r="GD120" s="266">
        <v>6.49</v>
      </c>
      <c r="GF120" s="266"/>
      <c r="GG120" s="266"/>
      <c r="GI120" s="266"/>
      <c r="GJ120" s="266"/>
      <c r="GL120" s="266"/>
      <c r="GM120" s="266"/>
      <c r="GO120" s="266"/>
      <c r="GP120" s="266"/>
    </row>
    <row r="121" spans="2:198">
      <c r="B121" s="266">
        <v>170</v>
      </c>
      <c r="C121" s="266">
        <v>6.78</v>
      </c>
      <c r="E121" s="266"/>
      <c r="F121" s="266"/>
      <c r="H121" s="266"/>
      <c r="I121" s="266"/>
      <c r="K121" s="266"/>
      <c r="L121" s="266"/>
      <c r="N121" s="266"/>
      <c r="O121" s="266">
        <v>6.75</v>
      </c>
      <c r="Q121" s="266"/>
      <c r="R121" s="266"/>
      <c r="T121" s="266"/>
      <c r="U121" s="266"/>
      <c r="W121" s="266"/>
      <c r="X121" s="266"/>
      <c r="Z121" s="266"/>
      <c r="AA121" s="266"/>
      <c r="AC121" s="266"/>
      <c r="AD121" s="266"/>
      <c r="AF121" s="266"/>
      <c r="AG121" s="266"/>
      <c r="AI121" s="266"/>
      <c r="AJ121" s="266">
        <v>2.86</v>
      </c>
      <c r="AL121" s="267"/>
      <c r="AM121" s="268">
        <v>6.72</v>
      </c>
      <c r="AO121" s="266"/>
      <c r="AP121" s="266"/>
      <c r="AR121" s="266"/>
      <c r="AS121" s="266"/>
      <c r="AU121" s="266"/>
      <c r="AV121" s="266"/>
      <c r="AX121" s="266"/>
      <c r="AY121" s="266"/>
      <c r="BA121" s="266"/>
      <c r="BB121" s="266"/>
      <c r="BD121" s="266"/>
      <c r="BE121" s="266"/>
      <c r="BG121" s="266"/>
      <c r="BH121" s="266"/>
      <c r="BJ121" s="266"/>
      <c r="BK121" s="266"/>
      <c r="BM121" s="266"/>
      <c r="BN121" s="266"/>
      <c r="BP121" s="266">
        <v>132</v>
      </c>
      <c r="BQ121" s="266">
        <v>2.94</v>
      </c>
      <c r="BS121" s="266"/>
      <c r="BT121" s="266"/>
      <c r="BV121" s="266"/>
      <c r="BW121" s="266"/>
      <c r="BY121" s="266"/>
      <c r="BZ121" s="266"/>
      <c r="CB121" s="266"/>
      <c r="CC121" s="266"/>
      <c r="CE121" s="266"/>
      <c r="CF121" s="266"/>
      <c r="CH121" s="266"/>
      <c r="CI121" s="266"/>
      <c r="CK121" s="266"/>
      <c r="CL121" s="266"/>
      <c r="CN121" s="266"/>
      <c r="CO121" s="266"/>
      <c r="CQ121" s="266">
        <v>155</v>
      </c>
      <c r="CR121" s="266">
        <v>6.95</v>
      </c>
      <c r="CT121" s="266"/>
      <c r="CU121" s="266"/>
      <c r="CW121" s="266"/>
      <c r="CX121" s="266">
        <v>6.98</v>
      </c>
      <c r="CZ121" s="266"/>
      <c r="DA121" s="266">
        <v>6.78</v>
      </c>
      <c r="DC121" s="266"/>
      <c r="DD121" s="266">
        <v>7.05</v>
      </c>
      <c r="DF121" s="266">
        <v>135</v>
      </c>
      <c r="DG121" s="266">
        <v>6.72</v>
      </c>
      <c r="DI121" s="266"/>
      <c r="DJ121" s="266"/>
      <c r="DL121" s="266"/>
      <c r="DM121" s="266"/>
      <c r="DO121" s="266"/>
      <c r="DP121" s="266"/>
      <c r="DR121" s="266"/>
      <c r="DS121" s="266"/>
      <c r="DU121" s="266"/>
      <c r="DV121" s="266"/>
      <c r="DX121" s="266"/>
      <c r="DY121">
        <v>7.12</v>
      </c>
      <c r="EA121" s="266"/>
      <c r="EB121" s="266"/>
      <c r="ED121" s="266"/>
      <c r="EE121" s="266"/>
      <c r="EG121" s="266"/>
      <c r="EH121" s="266"/>
      <c r="EJ121" s="266"/>
      <c r="EK121" s="266"/>
      <c r="EM121" s="266"/>
      <c r="EN121" s="266"/>
      <c r="EP121" s="266"/>
      <c r="EQ121" s="266"/>
      <c r="ES121" s="266"/>
      <c r="ET121" s="266"/>
      <c r="EV121" s="266">
        <v>198</v>
      </c>
      <c r="EW121" s="266">
        <v>6.3</v>
      </c>
      <c r="EY121" s="266"/>
      <c r="EZ121" s="266"/>
      <c r="FB121" s="266"/>
      <c r="FC121" s="266"/>
      <c r="FE121" s="266"/>
      <c r="FF121" s="266"/>
      <c r="FH121" s="266"/>
      <c r="FI121" s="266"/>
      <c r="FK121" s="266"/>
      <c r="FL121" s="266"/>
      <c r="FN121" s="266"/>
      <c r="FO121" s="266"/>
      <c r="FQ121" s="266"/>
      <c r="FR121" s="266"/>
      <c r="FT121" s="266"/>
      <c r="FU121" s="266"/>
      <c r="FW121" s="266"/>
      <c r="FX121" s="266">
        <v>6.8</v>
      </c>
      <c r="FZ121" s="266"/>
      <c r="GA121" s="266"/>
      <c r="GC121" s="266">
        <v>146</v>
      </c>
      <c r="GD121" s="266">
        <v>6.24</v>
      </c>
      <c r="GF121" s="266"/>
      <c r="GG121" s="266"/>
      <c r="GI121" s="266"/>
      <c r="GJ121" s="266"/>
      <c r="GL121" s="266"/>
      <c r="GM121" s="266"/>
      <c r="GO121" s="266"/>
      <c r="GP121" s="266"/>
    </row>
    <row r="122" spans="2:198">
      <c r="B122" s="266">
        <v>171</v>
      </c>
      <c r="C122" s="266">
        <v>6.73</v>
      </c>
      <c r="E122" s="266"/>
      <c r="F122" s="266"/>
      <c r="H122" s="266"/>
      <c r="I122" s="266"/>
      <c r="K122" s="266"/>
      <c r="L122" s="266"/>
      <c r="N122" s="266"/>
      <c r="O122" s="266">
        <v>7.13</v>
      </c>
      <c r="Q122" s="266"/>
      <c r="R122" s="266"/>
      <c r="T122" s="266"/>
      <c r="U122" s="266"/>
      <c r="W122" s="266"/>
      <c r="X122" s="266"/>
      <c r="Z122" s="266"/>
      <c r="AA122" s="266"/>
      <c r="AC122" s="266"/>
      <c r="AD122" s="266"/>
      <c r="AF122" s="266"/>
      <c r="AG122" s="266"/>
      <c r="AI122" s="266"/>
      <c r="AJ122" s="266">
        <v>2.88</v>
      </c>
      <c r="AL122" s="267"/>
      <c r="AM122" s="268">
        <v>7.09</v>
      </c>
      <c r="AO122" s="266"/>
      <c r="AP122" s="266"/>
      <c r="AR122" s="266"/>
      <c r="AS122" s="266"/>
      <c r="AU122" s="266"/>
      <c r="AV122" s="266"/>
      <c r="AX122" s="266"/>
      <c r="AY122" s="266"/>
      <c r="BA122" s="266"/>
      <c r="BB122" s="266"/>
      <c r="BD122" s="266"/>
      <c r="BE122" s="266"/>
      <c r="BG122" s="266"/>
      <c r="BH122" s="266"/>
      <c r="BJ122" s="266"/>
      <c r="BK122" s="266"/>
      <c r="BM122" s="266"/>
      <c r="BN122" s="266"/>
      <c r="BP122" s="266">
        <v>133</v>
      </c>
      <c r="BQ122" s="266">
        <v>2.93</v>
      </c>
      <c r="BS122" s="266"/>
      <c r="BT122" s="266"/>
      <c r="BV122" s="266"/>
      <c r="BW122" s="266"/>
      <c r="BY122" s="266"/>
      <c r="BZ122" s="266"/>
      <c r="CB122" s="266"/>
      <c r="CC122" s="266"/>
      <c r="CE122" s="266"/>
      <c r="CF122" s="266"/>
      <c r="CH122" s="266"/>
      <c r="CI122" s="266"/>
      <c r="CK122" s="266"/>
      <c r="CL122" s="266"/>
      <c r="CN122" s="266"/>
      <c r="CO122" s="266"/>
      <c r="CQ122" s="266">
        <v>156</v>
      </c>
      <c r="CR122" s="266">
        <v>6.98</v>
      </c>
      <c r="CT122" s="266"/>
      <c r="CU122" s="266"/>
      <c r="CW122" s="266"/>
      <c r="CX122" s="266">
        <v>6.99</v>
      </c>
      <c r="CZ122" s="266"/>
      <c r="DA122" s="266">
        <v>6.67</v>
      </c>
      <c r="DC122" s="266"/>
      <c r="DD122" s="266">
        <v>6.73</v>
      </c>
      <c r="DF122" s="266">
        <v>136</v>
      </c>
      <c r="DG122" s="266">
        <v>6.69</v>
      </c>
      <c r="DI122" s="266"/>
      <c r="DJ122" s="266"/>
      <c r="DL122" s="266"/>
      <c r="DM122" s="266"/>
      <c r="DO122" s="266"/>
      <c r="DP122" s="266"/>
      <c r="DR122" s="266"/>
      <c r="DS122" s="266"/>
      <c r="DU122" s="266"/>
      <c r="DV122" s="266"/>
      <c r="DX122" s="266"/>
      <c r="DY122">
        <v>6.75</v>
      </c>
      <c r="EA122" s="266"/>
      <c r="EB122" s="266"/>
      <c r="ED122" s="266"/>
      <c r="EE122" s="266"/>
      <c r="EG122" s="266"/>
      <c r="EH122" s="266"/>
      <c r="EJ122" s="266"/>
      <c r="EK122" s="266"/>
      <c r="EM122" s="266"/>
      <c r="EN122" s="266"/>
      <c r="EP122" s="266"/>
      <c r="EQ122" s="266"/>
      <c r="ES122" s="266"/>
      <c r="ET122" s="266"/>
      <c r="EV122" s="266">
        <v>199</v>
      </c>
      <c r="EW122" s="266">
        <v>6.59</v>
      </c>
      <c r="EY122" s="266"/>
      <c r="EZ122" s="266"/>
      <c r="FB122" s="266"/>
      <c r="FC122" s="266"/>
      <c r="FE122" s="266"/>
      <c r="FF122" s="266"/>
      <c r="FH122" s="266"/>
      <c r="FI122" s="266"/>
      <c r="FK122" s="266"/>
      <c r="FL122" s="266"/>
      <c r="FN122" s="266"/>
      <c r="FO122" s="266"/>
      <c r="FQ122" s="266"/>
      <c r="FR122" s="266"/>
      <c r="FT122" s="266"/>
      <c r="FU122" s="266"/>
      <c r="FW122" s="266"/>
      <c r="FX122" s="266">
        <v>5.16</v>
      </c>
      <c r="FZ122" s="266"/>
      <c r="GA122" s="266"/>
      <c r="GC122" s="266">
        <v>147</v>
      </c>
      <c r="GD122" s="266">
        <v>6.8</v>
      </c>
      <c r="GF122" s="266"/>
      <c r="GG122" s="266"/>
      <c r="GI122" s="266"/>
      <c r="GJ122" s="266"/>
      <c r="GL122" s="266"/>
      <c r="GM122" s="266"/>
      <c r="GO122" s="266"/>
      <c r="GP122" s="266"/>
    </row>
    <row r="123" spans="2:198">
      <c r="B123" s="266">
        <v>173</v>
      </c>
      <c r="C123" s="266">
        <v>6.71</v>
      </c>
      <c r="E123" s="266"/>
      <c r="F123" s="266"/>
      <c r="H123" s="266"/>
      <c r="I123" s="266"/>
      <c r="K123" s="266"/>
      <c r="L123" s="266"/>
      <c r="N123" s="266"/>
      <c r="O123" s="266">
        <v>7.02</v>
      </c>
      <c r="Q123" s="266"/>
      <c r="R123" s="266"/>
      <c r="T123" s="266"/>
      <c r="U123" s="266"/>
      <c r="W123" s="266"/>
      <c r="X123" s="266"/>
      <c r="Z123" s="266"/>
      <c r="AA123" s="266"/>
      <c r="AC123" s="266"/>
      <c r="AD123" s="266"/>
      <c r="AF123" s="266"/>
      <c r="AG123" s="266"/>
      <c r="AI123" s="266"/>
      <c r="AJ123" s="266">
        <v>6.38</v>
      </c>
      <c r="AL123" s="267"/>
      <c r="AM123" s="268">
        <v>6.77</v>
      </c>
      <c r="AO123" s="266"/>
      <c r="AP123" s="266"/>
      <c r="AR123" s="266"/>
      <c r="AS123" s="266"/>
      <c r="AU123" s="266"/>
      <c r="AV123" s="266"/>
      <c r="AX123" s="266"/>
      <c r="AY123" s="266"/>
      <c r="BA123" s="266"/>
      <c r="BB123" s="266"/>
      <c r="BD123" s="266"/>
      <c r="BE123" s="266"/>
      <c r="BG123" s="266"/>
      <c r="BH123" s="266"/>
      <c r="BJ123" s="266"/>
      <c r="BK123" s="266"/>
      <c r="BM123" s="266"/>
      <c r="BN123" s="266"/>
      <c r="BP123" s="266">
        <v>134</v>
      </c>
      <c r="BQ123" s="266">
        <v>2.93</v>
      </c>
      <c r="BS123" s="266"/>
      <c r="BT123" s="266"/>
      <c r="BV123" s="266"/>
      <c r="BW123" s="266"/>
      <c r="BY123" s="266"/>
      <c r="BZ123" s="266"/>
      <c r="CB123" s="266"/>
      <c r="CC123" s="266"/>
      <c r="CE123" s="266"/>
      <c r="CF123" s="266"/>
      <c r="CH123" s="266"/>
      <c r="CI123" s="266"/>
      <c r="CK123" s="266"/>
      <c r="CL123" s="266"/>
      <c r="CN123" s="266"/>
      <c r="CO123" s="266"/>
      <c r="CQ123" s="266">
        <v>157</v>
      </c>
      <c r="CR123" s="266">
        <v>7.1</v>
      </c>
      <c r="CT123" s="266"/>
      <c r="CU123" s="266"/>
      <c r="CW123" s="266"/>
      <c r="CX123" s="266">
        <v>6.69</v>
      </c>
      <c r="CZ123" s="266"/>
      <c r="DA123" s="266">
        <v>6.73</v>
      </c>
      <c r="DC123" s="266"/>
      <c r="DD123" s="266">
        <v>7.13</v>
      </c>
      <c r="DF123" s="266">
        <v>137</v>
      </c>
      <c r="DG123" s="266">
        <v>7.02</v>
      </c>
      <c r="DI123" s="266"/>
      <c r="DJ123" s="266"/>
      <c r="DL123" s="266"/>
      <c r="DM123" s="266"/>
      <c r="DO123" s="266"/>
      <c r="DP123" s="266"/>
      <c r="DR123" s="266"/>
      <c r="DS123" s="266"/>
      <c r="DU123" s="266"/>
      <c r="DV123" s="266"/>
      <c r="DX123" s="266"/>
      <c r="DY123">
        <v>7.12</v>
      </c>
      <c r="EA123" s="266"/>
      <c r="EB123" s="266"/>
      <c r="ED123" s="266"/>
      <c r="EE123" s="266"/>
      <c r="EG123" s="266"/>
      <c r="EH123" s="266"/>
      <c r="EJ123" s="266"/>
      <c r="EK123" s="266"/>
      <c r="EM123" s="266"/>
      <c r="EN123" s="266"/>
      <c r="EP123" s="266"/>
      <c r="EQ123" s="266"/>
      <c r="ES123" s="266"/>
      <c r="ET123" s="266"/>
      <c r="EV123" s="266">
        <v>200</v>
      </c>
      <c r="EW123" s="266">
        <v>6.64</v>
      </c>
      <c r="EY123" s="266"/>
      <c r="EZ123" s="266"/>
      <c r="FB123" s="266"/>
      <c r="FC123" s="266"/>
      <c r="FE123" s="266"/>
      <c r="FF123" s="266"/>
      <c r="FH123" s="266"/>
      <c r="FI123" s="266"/>
      <c r="FK123" s="266"/>
      <c r="FL123" s="266"/>
      <c r="FN123" s="266"/>
      <c r="FO123" s="266"/>
      <c r="FQ123" s="266"/>
      <c r="FR123" s="266"/>
      <c r="FT123" s="266"/>
      <c r="FU123" s="266"/>
      <c r="FW123" s="266"/>
      <c r="FX123" s="266">
        <v>6.48</v>
      </c>
      <c r="FZ123" s="266"/>
      <c r="GA123" s="266"/>
      <c r="GC123" s="266">
        <v>148</v>
      </c>
      <c r="GD123" s="266">
        <v>5.16</v>
      </c>
      <c r="GF123" s="266"/>
      <c r="GG123" s="266"/>
      <c r="GI123" s="266"/>
      <c r="GJ123" s="266"/>
      <c r="GL123" s="266"/>
      <c r="GM123" s="266"/>
      <c r="GO123" s="266"/>
      <c r="GP123" s="266"/>
    </row>
    <row r="124" spans="2:198">
      <c r="B124" s="266">
        <v>174</v>
      </c>
      <c r="C124" s="266">
        <v>6.26</v>
      </c>
      <c r="E124" s="266"/>
      <c r="F124" s="266"/>
      <c r="H124" s="266"/>
      <c r="I124" s="266"/>
      <c r="K124" s="266"/>
      <c r="L124" s="266"/>
      <c r="N124" s="266"/>
      <c r="O124" s="266">
        <v>6.41</v>
      </c>
      <c r="Q124" s="266"/>
      <c r="R124" s="266"/>
      <c r="T124" s="266"/>
      <c r="U124" s="266"/>
      <c r="W124" s="266"/>
      <c r="X124" s="266"/>
      <c r="Z124" s="266"/>
      <c r="AA124" s="266"/>
      <c r="AC124" s="266"/>
      <c r="AD124" s="266"/>
      <c r="AF124" s="266"/>
      <c r="AG124" s="266"/>
      <c r="AI124" s="266"/>
      <c r="AJ124" s="266">
        <v>6.26</v>
      </c>
      <c r="AL124" s="267"/>
      <c r="AM124" s="268">
        <v>6.74</v>
      </c>
      <c r="AO124" s="266"/>
      <c r="AP124" s="266"/>
      <c r="AR124" s="266"/>
      <c r="AS124" s="266"/>
      <c r="AU124" s="266"/>
      <c r="AV124" s="266"/>
      <c r="AX124" s="266"/>
      <c r="AY124" s="266"/>
      <c r="BA124" s="266"/>
      <c r="BB124" s="266"/>
      <c r="BD124" s="266"/>
      <c r="BE124" s="266"/>
      <c r="BG124" s="266"/>
      <c r="BH124" s="266"/>
      <c r="BJ124" s="266"/>
      <c r="BK124" s="266"/>
      <c r="BM124" s="266"/>
      <c r="BN124" s="266"/>
      <c r="BP124" s="266">
        <v>136</v>
      </c>
      <c r="BQ124" s="266">
        <v>2.94</v>
      </c>
      <c r="BS124" s="266"/>
      <c r="BT124" s="266"/>
      <c r="BV124" s="266"/>
      <c r="BW124" s="266"/>
      <c r="BY124" s="266"/>
      <c r="BZ124" s="266"/>
      <c r="CB124" s="266"/>
      <c r="CC124" s="266"/>
      <c r="CE124" s="266"/>
      <c r="CF124" s="266"/>
      <c r="CH124" s="266"/>
      <c r="CI124" s="266"/>
      <c r="CK124" s="266"/>
      <c r="CL124" s="266"/>
      <c r="CN124" s="266"/>
      <c r="CO124" s="266"/>
      <c r="CQ124" s="266">
        <v>158</v>
      </c>
      <c r="CR124" s="266">
        <v>7.37</v>
      </c>
      <c r="CT124" s="266"/>
      <c r="CU124" s="266"/>
      <c r="CW124" s="266"/>
      <c r="CX124" s="266">
        <v>6.75</v>
      </c>
      <c r="CZ124" s="266"/>
      <c r="DA124" s="266">
        <v>6.74</v>
      </c>
      <c r="DC124" s="266"/>
      <c r="DD124" s="266">
        <v>7.05</v>
      </c>
      <c r="DF124" s="266">
        <v>138</v>
      </c>
      <c r="DG124" s="266">
        <v>6.68</v>
      </c>
      <c r="DI124" s="266"/>
      <c r="DJ124" s="266"/>
      <c r="DL124" s="266"/>
      <c r="DM124" s="266"/>
      <c r="DO124" s="266"/>
      <c r="DP124" s="266"/>
      <c r="DR124" s="266"/>
      <c r="DS124" s="266"/>
      <c r="DU124" s="266"/>
      <c r="DV124" s="266"/>
      <c r="DX124" s="266"/>
      <c r="DY124">
        <v>6.53</v>
      </c>
      <c r="EA124" s="266"/>
      <c r="EB124" s="266"/>
      <c r="ED124" s="266"/>
      <c r="EE124" s="266"/>
      <c r="EG124" s="266"/>
      <c r="EH124" s="266"/>
      <c r="EJ124" s="266"/>
      <c r="EK124" s="266"/>
      <c r="EM124" s="266"/>
      <c r="EN124" s="266"/>
      <c r="EP124" s="266"/>
      <c r="EQ124" s="266"/>
      <c r="ES124" s="266"/>
      <c r="ET124" s="266"/>
      <c r="EV124" s="266">
        <v>202</v>
      </c>
      <c r="EW124" s="266">
        <v>6.94</v>
      </c>
      <c r="EY124" s="266"/>
      <c r="EZ124" s="266"/>
      <c r="FB124" s="266"/>
      <c r="FC124" s="266"/>
      <c r="FE124" s="266"/>
      <c r="FF124" s="266"/>
      <c r="FH124" s="266"/>
      <c r="FI124" s="266"/>
      <c r="FK124" s="266"/>
      <c r="FL124" s="266"/>
      <c r="FN124" s="266"/>
      <c r="FO124" s="266"/>
      <c r="FQ124" s="266"/>
      <c r="FR124" s="266"/>
      <c r="FT124" s="266"/>
      <c r="FU124" s="266"/>
      <c r="FW124" s="266"/>
      <c r="FX124" s="266">
        <v>6.81</v>
      </c>
      <c r="FZ124" s="266"/>
      <c r="GA124" s="266"/>
      <c r="GC124" s="266">
        <v>149</v>
      </c>
      <c r="GD124" s="266">
        <v>6.48</v>
      </c>
      <c r="GF124" s="266"/>
      <c r="GG124" s="266"/>
      <c r="GI124" s="266"/>
      <c r="GJ124" s="266"/>
      <c r="GL124" s="266"/>
      <c r="GM124" s="266"/>
      <c r="GO124" s="266"/>
      <c r="GP124" s="266"/>
    </row>
    <row r="125" spans="2:198">
      <c r="B125" s="266">
        <v>176</v>
      </c>
      <c r="C125" s="266">
        <v>7.14</v>
      </c>
      <c r="E125" s="266"/>
      <c r="F125" s="266"/>
      <c r="H125" s="266"/>
      <c r="I125" s="266"/>
      <c r="K125" s="266"/>
      <c r="L125" s="266"/>
      <c r="N125" s="266"/>
      <c r="O125" s="266">
        <v>5.42</v>
      </c>
      <c r="Q125" s="266"/>
      <c r="R125" s="266"/>
      <c r="T125" s="266"/>
      <c r="U125" s="266"/>
      <c r="W125" s="266"/>
      <c r="X125" s="266"/>
      <c r="Z125" s="266"/>
      <c r="AA125" s="266"/>
      <c r="AC125" s="266"/>
      <c r="AD125" s="266"/>
      <c r="AF125" s="266"/>
      <c r="AG125" s="266"/>
      <c r="AI125" s="266"/>
      <c r="AJ125" s="266">
        <v>6.23</v>
      </c>
      <c r="AL125" s="267"/>
      <c r="AM125" s="268">
        <v>7.07</v>
      </c>
      <c r="AO125" s="266"/>
      <c r="AP125" s="266"/>
      <c r="AR125" s="266"/>
      <c r="AS125" s="266"/>
      <c r="AU125" s="266"/>
      <c r="AV125" s="266"/>
      <c r="AX125" s="266"/>
      <c r="AY125" s="266"/>
      <c r="BA125" s="266"/>
      <c r="BB125" s="266"/>
      <c r="BD125" s="266"/>
      <c r="BE125" s="266"/>
      <c r="BG125" s="266"/>
      <c r="BH125" s="266"/>
      <c r="BJ125" s="266"/>
      <c r="BK125" s="266"/>
      <c r="BM125" s="266"/>
      <c r="BN125" s="266"/>
      <c r="BP125" s="266">
        <v>137</v>
      </c>
      <c r="BQ125" s="266">
        <v>2.94</v>
      </c>
      <c r="BS125" s="266"/>
      <c r="BT125" s="266"/>
      <c r="BV125" s="266"/>
      <c r="BW125" s="266"/>
      <c r="BY125" s="266"/>
      <c r="BZ125" s="266"/>
      <c r="CB125" s="266"/>
      <c r="CC125" s="266"/>
      <c r="CE125" s="266"/>
      <c r="CF125" s="266"/>
      <c r="CH125" s="266"/>
      <c r="CI125" s="266"/>
      <c r="CK125" s="266"/>
      <c r="CL125" s="266"/>
      <c r="CN125" s="266"/>
      <c r="CO125" s="266"/>
      <c r="CQ125" s="266">
        <v>159</v>
      </c>
      <c r="CR125" s="266">
        <v>7.35</v>
      </c>
      <c r="CT125" s="266"/>
      <c r="CU125" s="266"/>
      <c r="CW125" s="266"/>
      <c r="CX125" s="266">
        <v>6.79</v>
      </c>
      <c r="CZ125" s="266"/>
      <c r="DA125" s="266">
        <v>6.65</v>
      </c>
      <c r="DC125" s="266"/>
      <c r="DD125" s="266">
        <v>7.03</v>
      </c>
      <c r="DF125" s="266">
        <v>139</v>
      </c>
      <c r="DG125" s="266">
        <v>7.09</v>
      </c>
      <c r="DI125" s="266"/>
      <c r="DJ125" s="266"/>
      <c r="DL125" s="266"/>
      <c r="DM125" s="266"/>
      <c r="DO125" s="266"/>
      <c r="DP125" s="266"/>
      <c r="DR125" s="266"/>
      <c r="DS125" s="266"/>
      <c r="DU125" s="266"/>
      <c r="DV125" s="266"/>
      <c r="DX125" s="266"/>
      <c r="DY125">
        <v>6.74</v>
      </c>
      <c r="EA125" s="266"/>
      <c r="EB125" s="266"/>
      <c r="ED125" s="266"/>
      <c r="EE125" s="266"/>
      <c r="EG125" s="266"/>
      <c r="EH125" s="266"/>
      <c r="EJ125" s="266"/>
      <c r="EK125" s="266"/>
      <c r="EM125" s="266"/>
      <c r="EN125" s="266"/>
      <c r="EP125" s="266"/>
      <c r="EQ125" s="266"/>
      <c r="ES125" s="266"/>
      <c r="ET125" s="266"/>
      <c r="EV125" s="266">
        <v>203</v>
      </c>
      <c r="EW125" s="266">
        <v>6.9</v>
      </c>
      <c r="EY125" s="266"/>
      <c r="EZ125" s="266"/>
      <c r="FB125" s="266"/>
      <c r="FC125" s="266"/>
      <c r="FE125" s="266"/>
      <c r="FF125" s="266"/>
      <c r="FH125" s="266"/>
      <c r="FI125" s="266"/>
      <c r="FK125" s="266"/>
      <c r="FL125" s="266"/>
      <c r="FN125" s="266"/>
      <c r="FO125" s="266"/>
      <c r="FQ125" s="266"/>
      <c r="FR125" s="266"/>
      <c r="FT125" s="266"/>
      <c r="FU125" s="266"/>
      <c r="FW125" s="266"/>
      <c r="FX125" s="266">
        <v>6.87</v>
      </c>
      <c r="FZ125" s="266"/>
      <c r="GA125" s="266"/>
      <c r="GC125" s="266">
        <v>150</v>
      </c>
      <c r="GD125" s="266">
        <v>6.81</v>
      </c>
      <c r="GF125" s="266"/>
      <c r="GG125" s="266"/>
      <c r="GI125" s="266"/>
      <c r="GJ125" s="266"/>
      <c r="GL125" s="266"/>
      <c r="GM125" s="266"/>
      <c r="GO125" s="266"/>
      <c r="GP125" s="266"/>
    </row>
    <row r="126" spans="2:198">
      <c r="B126" s="266">
        <v>177</v>
      </c>
      <c r="C126" s="266">
        <v>7.07</v>
      </c>
      <c r="E126" s="266"/>
      <c r="F126" s="266"/>
      <c r="H126" s="266"/>
      <c r="I126" s="266"/>
      <c r="K126" s="266"/>
      <c r="L126" s="266"/>
      <c r="N126" s="266"/>
      <c r="O126" s="266">
        <v>3</v>
      </c>
      <c r="Q126" s="266"/>
      <c r="R126" s="266"/>
      <c r="T126" s="266"/>
      <c r="U126" s="266"/>
      <c r="W126" s="266"/>
      <c r="X126" s="266"/>
      <c r="Z126" s="266"/>
      <c r="AA126" s="266"/>
      <c r="AC126" s="266"/>
      <c r="AD126" s="266"/>
      <c r="AF126" s="266"/>
      <c r="AG126" s="266"/>
      <c r="AI126" s="266"/>
      <c r="AJ126" s="266">
        <v>6.03</v>
      </c>
      <c r="AL126" s="267"/>
      <c r="AM126" s="268">
        <v>6.82</v>
      </c>
      <c r="AO126" s="266"/>
      <c r="AP126" s="266"/>
      <c r="AR126" s="266"/>
      <c r="AS126" s="266"/>
      <c r="AU126" s="266"/>
      <c r="AV126" s="266"/>
      <c r="AX126" s="266"/>
      <c r="AY126" s="266"/>
      <c r="BA126" s="266"/>
      <c r="BB126" s="266"/>
      <c r="BD126" s="266"/>
      <c r="BE126" s="266"/>
      <c r="BG126" s="266"/>
      <c r="BH126" s="266"/>
      <c r="BJ126" s="266"/>
      <c r="BK126" s="266"/>
      <c r="BM126" s="266"/>
      <c r="BN126" s="266"/>
      <c r="BP126" s="266">
        <v>138</v>
      </c>
      <c r="BQ126" s="266">
        <v>2.92</v>
      </c>
      <c r="BS126" s="266"/>
      <c r="BT126" s="266"/>
      <c r="BV126" s="266"/>
      <c r="BW126" s="266"/>
      <c r="BY126" s="266"/>
      <c r="BZ126" s="266"/>
      <c r="CB126" s="266"/>
      <c r="CC126" s="266"/>
      <c r="CE126" s="266"/>
      <c r="CF126" s="266"/>
      <c r="CH126" s="266"/>
      <c r="CI126" s="266"/>
      <c r="CK126" s="266"/>
      <c r="CL126" s="266"/>
      <c r="CN126" s="266"/>
      <c r="CO126" s="266"/>
      <c r="CQ126" s="266">
        <v>160</v>
      </c>
      <c r="CR126" s="266">
        <v>7.31</v>
      </c>
      <c r="CT126" s="266"/>
      <c r="CU126" s="266"/>
      <c r="CW126" s="266"/>
      <c r="CX126" s="266">
        <v>7.03</v>
      </c>
      <c r="CZ126" s="266"/>
      <c r="DA126" s="266">
        <v>6.94</v>
      </c>
      <c r="DC126" s="266"/>
      <c r="DD126" s="266">
        <v>7.12</v>
      </c>
      <c r="DF126" s="266">
        <v>140</v>
      </c>
      <c r="DG126" s="266">
        <v>6.75</v>
      </c>
      <c r="DI126" s="266"/>
      <c r="DJ126" s="266"/>
      <c r="DL126" s="266"/>
      <c r="DM126" s="266"/>
      <c r="DO126" s="266"/>
      <c r="DP126" s="266"/>
      <c r="DR126" s="266"/>
      <c r="DS126" s="266"/>
      <c r="DU126" s="266"/>
      <c r="DV126" s="266"/>
      <c r="DX126" s="266"/>
      <c r="DY126">
        <v>6.77</v>
      </c>
      <c r="EA126" s="266"/>
      <c r="EB126" s="266"/>
      <c r="ED126" s="266"/>
      <c r="EE126" s="266"/>
      <c r="EG126" s="266"/>
      <c r="EH126" s="266"/>
      <c r="EJ126" s="266"/>
      <c r="EK126" s="266"/>
      <c r="EM126" s="266"/>
      <c r="EN126" s="266"/>
      <c r="EP126" s="266"/>
      <c r="EQ126" s="266"/>
      <c r="ES126" s="266"/>
      <c r="ET126" s="266"/>
      <c r="EV126" s="266">
        <v>204</v>
      </c>
      <c r="EW126" s="266">
        <v>6.67</v>
      </c>
      <c r="EY126" s="266"/>
      <c r="EZ126" s="266"/>
      <c r="FB126" s="266"/>
      <c r="FC126" s="266"/>
      <c r="FE126" s="266"/>
      <c r="FF126" s="266"/>
      <c r="FH126" s="266"/>
      <c r="FI126" s="266"/>
      <c r="FK126" s="266"/>
      <c r="FL126" s="266"/>
      <c r="FN126" s="266"/>
      <c r="FO126" s="266"/>
      <c r="FQ126" s="266"/>
      <c r="FR126" s="266"/>
      <c r="FT126" s="266"/>
      <c r="FU126" s="266"/>
      <c r="FW126" s="266"/>
      <c r="FX126" s="266">
        <v>6.2</v>
      </c>
      <c r="FZ126" s="266"/>
      <c r="GA126" s="266"/>
      <c r="GC126" s="266">
        <v>151</v>
      </c>
      <c r="GD126" s="266">
        <v>6.87</v>
      </c>
      <c r="GF126" s="266"/>
      <c r="GG126" s="266"/>
      <c r="GI126" s="266"/>
      <c r="GJ126" s="266"/>
      <c r="GL126" s="266"/>
      <c r="GM126" s="266"/>
      <c r="GO126" s="266"/>
      <c r="GP126" s="266"/>
    </row>
    <row r="127" spans="2:198">
      <c r="B127" s="266">
        <v>178</v>
      </c>
      <c r="C127" s="266">
        <v>6.76</v>
      </c>
      <c r="E127" s="266"/>
      <c r="F127" s="266"/>
      <c r="H127" s="266"/>
      <c r="I127" s="266"/>
      <c r="K127" s="266"/>
      <c r="L127" s="266"/>
      <c r="N127" s="266"/>
      <c r="O127" s="266">
        <v>6.63</v>
      </c>
      <c r="Q127" s="266"/>
      <c r="R127" s="266"/>
      <c r="T127" s="266"/>
      <c r="U127" s="266"/>
      <c r="W127" s="266"/>
      <c r="X127" s="266"/>
      <c r="Z127" s="266"/>
      <c r="AA127" s="266"/>
      <c r="AC127" s="266"/>
      <c r="AD127" s="266"/>
      <c r="AF127" s="266"/>
      <c r="AG127" s="266"/>
      <c r="AI127" s="266"/>
      <c r="AJ127" s="266">
        <v>6.65</v>
      </c>
      <c r="AL127" s="267"/>
      <c r="AM127" s="268">
        <v>7.07</v>
      </c>
      <c r="AO127" s="266"/>
      <c r="AP127" s="266"/>
      <c r="AR127" s="266"/>
      <c r="AS127" s="266"/>
      <c r="AU127" s="266"/>
      <c r="AV127" s="266"/>
      <c r="AX127" s="266"/>
      <c r="AY127" s="266"/>
      <c r="BA127" s="266"/>
      <c r="BB127" s="266"/>
      <c r="BD127" s="266"/>
      <c r="BE127" s="266"/>
      <c r="BG127" s="266"/>
      <c r="BH127" s="266"/>
      <c r="BJ127" s="266"/>
      <c r="BK127" s="266"/>
      <c r="BM127" s="266"/>
      <c r="BN127" s="266"/>
      <c r="BP127" s="266">
        <v>139</v>
      </c>
      <c r="BQ127" s="266">
        <v>2.9</v>
      </c>
      <c r="BS127" s="266"/>
      <c r="BT127" s="266"/>
      <c r="BV127" s="266"/>
      <c r="BW127" s="266"/>
      <c r="BY127" s="266"/>
      <c r="BZ127" s="266"/>
      <c r="CB127" s="266"/>
      <c r="CC127" s="266"/>
      <c r="CE127" s="266"/>
      <c r="CF127" s="266"/>
      <c r="CH127" s="266"/>
      <c r="CI127" s="266"/>
      <c r="CK127" s="266"/>
      <c r="CL127" s="266"/>
      <c r="CN127" s="266"/>
      <c r="CO127" s="266"/>
      <c r="CQ127" s="266">
        <v>161</v>
      </c>
      <c r="CR127" s="266">
        <v>6.48</v>
      </c>
      <c r="CT127" s="266"/>
      <c r="CU127" s="266"/>
      <c r="CW127" s="266"/>
      <c r="CX127" s="266">
        <v>7.07</v>
      </c>
      <c r="CZ127" s="266"/>
      <c r="DA127" s="266">
        <v>7.02</v>
      </c>
      <c r="DC127" s="266"/>
      <c r="DD127" s="266">
        <v>6.83</v>
      </c>
      <c r="DF127" s="266">
        <v>141</v>
      </c>
      <c r="DG127" s="266">
        <v>6.73</v>
      </c>
      <c r="DI127" s="266"/>
      <c r="DJ127" s="266"/>
      <c r="DL127" s="266"/>
      <c r="DM127" s="266"/>
      <c r="DO127" s="266"/>
      <c r="DP127" s="266"/>
      <c r="DR127" s="266"/>
      <c r="DS127" s="266"/>
      <c r="DU127" s="266"/>
      <c r="DV127" s="266"/>
      <c r="DX127" s="266"/>
      <c r="DY127">
        <v>6.78</v>
      </c>
      <c r="EA127" s="266"/>
      <c r="EB127" s="266"/>
      <c r="ED127" s="266"/>
      <c r="EE127" s="266"/>
      <c r="EG127" s="266"/>
      <c r="EH127" s="266"/>
      <c r="EJ127" s="266"/>
      <c r="EK127" s="266"/>
      <c r="EM127" s="266"/>
      <c r="EN127" s="266"/>
      <c r="EP127" s="266"/>
      <c r="EQ127" s="266"/>
      <c r="ES127" s="266"/>
      <c r="ET127" s="266"/>
      <c r="EV127" s="266">
        <v>205</v>
      </c>
      <c r="EW127" s="266">
        <v>6.88</v>
      </c>
      <c r="EY127" s="266"/>
      <c r="EZ127" s="266"/>
      <c r="FB127" s="266"/>
      <c r="FC127" s="266"/>
      <c r="FE127" s="266"/>
      <c r="FF127" s="266"/>
      <c r="FH127" s="266"/>
      <c r="FI127" s="266"/>
      <c r="FK127" s="266"/>
      <c r="FL127" s="266"/>
      <c r="FN127" s="266"/>
      <c r="FO127" s="266"/>
      <c r="FQ127" s="266"/>
      <c r="FR127" s="266"/>
      <c r="FT127" s="266"/>
      <c r="FU127" s="266"/>
      <c r="FW127" s="266"/>
      <c r="FX127" s="266">
        <v>6.78</v>
      </c>
      <c r="FZ127" s="266"/>
      <c r="GA127" s="266"/>
      <c r="GC127" s="266">
        <v>152</v>
      </c>
      <c r="GD127" s="266">
        <v>6.2</v>
      </c>
      <c r="GF127" s="266"/>
      <c r="GG127" s="266"/>
      <c r="GI127" s="266"/>
      <c r="GJ127" s="266"/>
      <c r="GL127" s="266"/>
      <c r="GM127" s="266"/>
      <c r="GO127" s="266"/>
      <c r="GP127" s="266"/>
    </row>
    <row r="128" spans="2:198">
      <c r="B128" s="266">
        <v>179</v>
      </c>
      <c r="C128" s="266">
        <v>6.82</v>
      </c>
      <c r="E128" s="266"/>
      <c r="F128" s="266"/>
      <c r="H128" s="266"/>
      <c r="I128" s="266"/>
      <c r="K128" s="266"/>
      <c r="L128" s="266"/>
      <c r="N128" s="266"/>
      <c r="O128" s="266">
        <v>7.05</v>
      </c>
      <c r="Q128" s="266"/>
      <c r="R128" s="266"/>
      <c r="T128" s="266"/>
      <c r="U128" s="266"/>
      <c r="W128" s="266"/>
      <c r="X128" s="266"/>
      <c r="Z128" s="266"/>
      <c r="AA128" s="266"/>
      <c r="AC128" s="266"/>
      <c r="AD128" s="266"/>
      <c r="AF128" s="266"/>
      <c r="AG128" s="266"/>
      <c r="AI128" s="266"/>
      <c r="AJ128" s="266">
        <v>6.09</v>
      </c>
      <c r="AL128" s="267"/>
      <c r="AM128" s="268">
        <v>7.06</v>
      </c>
      <c r="AO128" s="266"/>
      <c r="AP128" s="266"/>
      <c r="AR128" s="266"/>
      <c r="AS128" s="266"/>
      <c r="AU128" s="266"/>
      <c r="AV128" s="266"/>
      <c r="AX128" s="266"/>
      <c r="AY128" s="266"/>
      <c r="BA128" s="266"/>
      <c r="BB128" s="266"/>
      <c r="BD128" s="266"/>
      <c r="BE128" s="266"/>
      <c r="BG128" s="266"/>
      <c r="BH128" s="266"/>
      <c r="BJ128" s="266"/>
      <c r="BK128" s="266"/>
      <c r="BM128" s="266"/>
      <c r="BN128" s="266"/>
      <c r="BP128" s="266">
        <v>141</v>
      </c>
      <c r="BQ128" s="266">
        <v>2.93</v>
      </c>
      <c r="BS128" s="266"/>
      <c r="BT128" s="266"/>
      <c r="BV128" s="266"/>
      <c r="BW128" s="266"/>
      <c r="BY128" s="266"/>
      <c r="BZ128" s="266"/>
      <c r="CB128" s="266"/>
      <c r="CC128" s="266"/>
      <c r="CE128" s="266"/>
      <c r="CF128" s="266"/>
      <c r="CH128" s="266"/>
      <c r="CI128" s="266"/>
      <c r="CK128" s="266"/>
      <c r="CL128" s="266"/>
      <c r="CN128" s="266"/>
      <c r="CO128" s="266"/>
      <c r="CQ128" s="266">
        <v>162</v>
      </c>
      <c r="CR128" s="266">
        <v>6.73</v>
      </c>
      <c r="CT128" s="266"/>
      <c r="CU128" s="266"/>
      <c r="CW128" s="266"/>
      <c r="CX128" s="266">
        <v>7</v>
      </c>
      <c r="CZ128" s="266"/>
      <c r="DA128" s="266">
        <v>7.07</v>
      </c>
      <c r="DC128" s="266"/>
      <c r="DD128" s="266">
        <v>6.7</v>
      </c>
      <c r="DF128" s="266">
        <v>142</v>
      </c>
      <c r="DG128" s="266">
        <v>6.69</v>
      </c>
      <c r="DI128" s="266"/>
      <c r="DJ128" s="266"/>
      <c r="DL128" s="266"/>
      <c r="DM128" s="266"/>
      <c r="DO128" s="266"/>
      <c r="DP128" s="266"/>
      <c r="DR128" s="266"/>
      <c r="DS128" s="266"/>
      <c r="DU128" s="266"/>
      <c r="DV128" s="266"/>
      <c r="DX128" s="266"/>
      <c r="DY128">
        <v>6.66</v>
      </c>
      <c r="EA128" s="266"/>
      <c r="EB128" s="266"/>
      <c r="ED128" s="266"/>
      <c r="EE128" s="266"/>
      <c r="EG128" s="266"/>
      <c r="EH128" s="266"/>
      <c r="EJ128" s="266"/>
      <c r="EK128" s="266"/>
      <c r="EM128" s="266"/>
      <c r="EN128" s="266"/>
      <c r="EP128" s="266"/>
      <c r="EQ128" s="266"/>
      <c r="ES128" s="266"/>
      <c r="ET128" s="266"/>
      <c r="EV128" s="266">
        <v>208</v>
      </c>
      <c r="EW128" s="266">
        <v>6.75</v>
      </c>
      <c r="EY128" s="266"/>
      <c r="EZ128" s="266"/>
      <c r="FB128" s="266"/>
      <c r="FC128" s="266"/>
      <c r="FE128" s="266"/>
      <c r="FF128" s="266"/>
      <c r="FH128" s="266"/>
      <c r="FI128" s="266"/>
      <c r="FK128" s="266"/>
      <c r="FL128" s="266"/>
      <c r="FN128" s="266"/>
      <c r="FO128" s="266"/>
      <c r="FQ128" s="266"/>
      <c r="FR128" s="266"/>
      <c r="FT128" s="266"/>
      <c r="FU128" s="266"/>
      <c r="FW128" s="266"/>
      <c r="FX128" s="266">
        <v>6.77</v>
      </c>
      <c r="FZ128" s="266"/>
      <c r="GA128" s="266"/>
      <c r="GC128" s="266">
        <v>153</v>
      </c>
      <c r="GD128" s="266">
        <v>6.78</v>
      </c>
      <c r="GF128" s="266"/>
      <c r="GG128" s="266"/>
      <c r="GI128" s="266"/>
      <c r="GJ128" s="266"/>
      <c r="GL128" s="266"/>
      <c r="GM128" s="266"/>
      <c r="GO128" s="266"/>
      <c r="GP128" s="266"/>
    </row>
    <row r="129" spans="2:198">
      <c r="B129" s="266">
        <v>180</v>
      </c>
      <c r="C129" s="266">
        <v>7.14</v>
      </c>
      <c r="E129" s="266"/>
      <c r="F129" s="266"/>
      <c r="H129" s="266"/>
      <c r="I129" s="266"/>
      <c r="K129" s="266"/>
      <c r="L129" s="266"/>
      <c r="N129" s="266"/>
      <c r="O129" s="266">
        <v>7.11</v>
      </c>
      <c r="Q129" s="266"/>
      <c r="R129" s="266"/>
      <c r="T129" s="266"/>
      <c r="U129" s="266"/>
      <c r="W129" s="266"/>
      <c r="X129" s="266"/>
      <c r="Z129" s="266"/>
      <c r="AA129" s="266"/>
      <c r="AC129" s="266"/>
      <c r="AD129" s="266"/>
      <c r="AF129" s="266"/>
      <c r="AG129" s="266"/>
      <c r="AI129" s="266"/>
      <c r="AJ129" s="266">
        <v>6.32</v>
      </c>
      <c r="AL129" s="267"/>
      <c r="AM129" s="268">
        <v>6.46</v>
      </c>
      <c r="AO129" s="266"/>
      <c r="AP129" s="266"/>
      <c r="AR129" s="266"/>
      <c r="AS129" s="266"/>
      <c r="AU129" s="266"/>
      <c r="AV129" s="266"/>
      <c r="AX129" s="266"/>
      <c r="AY129" s="266"/>
      <c r="BA129" s="266"/>
      <c r="BB129" s="266"/>
      <c r="BD129" s="266"/>
      <c r="BE129" s="266"/>
      <c r="BG129" s="266"/>
      <c r="BH129" s="266"/>
      <c r="BJ129" s="266"/>
      <c r="BK129" s="266"/>
      <c r="BM129" s="266"/>
      <c r="BN129" s="266"/>
      <c r="BP129" s="266">
        <v>142</v>
      </c>
      <c r="BQ129" s="266">
        <v>2.9</v>
      </c>
      <c r="BS129" s="266"/>
      <c r="BT129" s="266"/>
      <c r="BV129" s="266"/>
      <c r="BW129" s="266"/>
      <c r="BY129" s="266"/>
      <c r="BZ129" s="266"/>
      <c r="CB129" s="266"/>
      <c r="CC129" s="266"/>
      <c r="CE129" s="266"/>
      <c r="CF129" s="266"/>
      <c r="CH129" s="266"/>
      <c r="CI129" s="266"/>
      <c r="CK129" s="266"/>
      <c r="CL129" s="266"/>
      <c r="CN129" s="266"/>
      <c r="CO129" s="266"/>
      <c r="CQ129" s="266">
        <v>163</v>
      </c>
      <c r="CR129" s="266">
        <v>7.04</v>
      </c>
      <c r="CT129" s="266"/>
      <c r="CU129" s="266"/>
      <c r="CW129" s="266"/>
      <c r="CX129" s="266">
        <v>7.05</v>
      </c>
      <c r="CZ129" s="266"/>
      <c r="DA129" s="266">
        <v>6.96</v>
      </c>
      <c r="DC129" s="266"/>
      <c r="DD129" s="266">
        <v>7.14</v>
      </c>
      <c r="DF129" s="266">
        <v>144</v>
      </c>
      <c r="DG129" s="266">
        <v>7.02</v>
      </c>
      <c r="DI129" s="266"/>
      <c r="DJ129" s="266"/>
      <c r="DL129" s="266"/>
      <c r="DM129" s="266"/>
      <c r="DO129" s="266"/>
      <c r="DP129" s="266"/>
      <c r="DR129" s="266"/>
      <c r="DS129" s="266"/>
      <c r="DU129" s="266"/>
      <c r="DV129" s="266"/>
      <c r="DX129" s="266"/>
      <c r="DY129">
        <v>6.59</v>
      </c>
      <c r="EA129" s="266"/>
      <c r="EB129" s="266"/>
      <c r="ED129" s="266"/>
      <c r="EE129" s="266"/>
      <c r="EG129" s="266"/>
      <c r="EH129" s="266"/>
      <c r="EJ129" s="266"/>
      <c r="EK129" s="266"/>
      <c r="EM129" s="266"/>
      <c r="EN129" s="266"/>
      <c r="EP129" s="266"/>
      <c r="EQ129" s="266"/>
      <c r="ES129" s="266"/>
      <c r="ET129" s="266"/>
      <c r="EV129" s="266">
        <v>209</v>
      </c>
      <c r="EW129" s="266">
        <v>6.7</v>
      </c>
      <c r="EY129" s="266"/>
      <c r="EZ129" s="266"/>
      <c r="FB129" s="266"/>
      <c r="FC129" s="266"/>
      <c r="FE129" s="266"/>
      <c r="FF129" s="266"/>
      <c r="FH129" s="266"/>
      <c r="FI129" s="266"/>
      <c r="FK129" s="266"/>
      <c r="FL129" s="266"/>
      <c r="FN129" s="266"/>
      <c r="FO129" s="266"/>
      <c r="FQ129" s="266"/>
      <c r="FR129" s="266"/>
      <c r="FT129" s="266"/>
      <c r="FU129" s="266"/>
      <c r="FW129" s="266"/>
      <c r="FX129" s="266">
        <v>6.43</v>
      </c>
      <c r="FZ129" s="266"/>
      <c r="GA129" s="266"/>
      <c r="GC129" s="266">
        <v>154</v>
      </c>
      <c r="GD129" s="266">
        <v>6.77</v>
      </c>
      <c r="GF129" s="266"/>
      <c r="GG129" s="266"/>
      <c r="GI129" s="266"/>
      <c r="GJ129" s="266"/>
      <c r="GL129" s="266"/>
      <c r="GM129" s="266"/>
      <c r="GO129" s="266"/>
      <c r="GP129" s="266"/>
    </row>
    <row r="130" spans="2:198">
      <c r="B130" s="266">
        <v>181</v>
      </c>
      <c r="C130" s="266">
        <v>7.19</v>
      </c>
      <c r="E130" s="266"/>
      <c r="F130" s="266"/>
      <c r="H130" s="266"/>
      <c r="I130" s="266"/>
      <c r="K130" s="266"/>
      <c r="L130" s="266"/>
      <c r="N130" s="266"/>
      <c r="O130" s="266">
        <v>6.77</v>
      </c>
      <c r="Q130" s="266"/>
      <c r="R130" s="266"/>
      <c r="T130" s="266"/>
      <c r="U130" s="266"/>
      <c r="W130" s="266"/>
      <c r="X130" s="266"/>
      <c r="Z130" s="266"/>
      <c r="AA130" s="266"/>
      <c r="AC130" s="266"/>
      <c r="AD130" s="266"/>
      <c r="AF130" s="266"/>
      <c r="AG130" s="266"/>
      <c r="AI130" s="266"/>
      <c r="AJ130" s="266">
        <v>6.64</v>
      </c>
      <c r="AL130" s="267"/>
      <c r="AM130" s="268">
        <v>6.66</v>
      </c>
      <c r="AO130" s="266"/>
      <c r="AP130" s="266"/>
      <c r="AR130" s="266"/>
      <c r="AS130" s="266"/>
      <c r="AU130" s="266"/>
      <c r="AV130" s="266"/>
      <c r="AX130" s="266"/>
      <c r="AY130" s="266"/>
      <c r="BA130" s="266"/>
      <c r="BB130" s="266"/>
      <c r="BD130" s="266"/>
      <c r="BE130" s="266"/>
      <c r="BG130" s="266"/>
      <c r="BH130" s="266"/>
      <c r="BJ130" s="266"/>
      <c r="BK130" s="266"/>
      <c r="BM130" s="266"/>
      <c r="BN130" s="266"/>
      <c r="BP130" s="266">
        <v>143</v>
      </c>
      <c r="BQ130" s="266">
        <v>2.92</v>
      </c>
      <c r="BS130" s="266"/>
      <c r="BT130" s="266"/>
      <c r="BV130" s="266"/>
      <c r="BW130" s="266"/>
      <c r="BY130" s="266"/>
      <c r="BZ130" s="266"/>
      <c r="CB130" s="266"/>
      <c r="CC130" s="266"/>
      <c r="CE130" s="266"/>
      <c r="CF130" s="266"/>
      <c r="CH130" s="266"/>
      <c r="CI130" s="266"/>
      <c r="CK130" s="266"/>
      <c r="CL130" s="266"/>
      <c r="CN130" s="266"/>
      <c r="CO130" s="266"/>
      <c r="CQ130" s="266">
        <v>164</v>
      </c>
      <c r="CR130" s="266">
        <v>7.01</v>
      </c>
      <c r="CT130" s="266"/>
      <c r="CU130" s="266"/>
      <c r="CW130" s="266"/>
      <c r="CX130" s="266">
        <v>7.03</v>
      </c>
      <c r="CZ130" s="266"/>
      <c r="DA130" s="266">
        <v>7.06</v>
      </c>
      <c r="DC130" s="266"/>
      <c r="DD130" s="266">
        <v>7.11</v>
      </c>
      <c r="DF130" s="266">
        <v>145</v>
      </c>
      <c r="DG130" s="266">
        <v>7.03</v>
      </c>
      <c r="DI130" s="266"/>
      <c r="DJ130" s="266"/>
      <c r="DL130" s="266"/>
      <c r="DM130" s="266"/>
      <c r="DO130" s="266"/>
      <c r="DP130" s="266"/>
      <c r="DR130" s="266"/>
      <c r="DS130" s="266"/>
      <c r="DU130" s="266"/>
      <c r="DV130" s="266"/>
      <c r="DX130" s="266"/>
      <c r="DY130">
        <v>6.97</v>
      </c>
      <c r="EA130" s="266"/>
      <c r="EB130" s="266"/>
      <c r="ED130" s="266"/>
      <c r="EE130" s="266"/>
      <c r="EG130" s="266"/>
      <c r="EH130" s="266"/>
      <c r="EJ130" s="266"/>
      <c r="EK130" s="266"/>
      <c r="EM130" s="266"/>
      <c r="EN130" s="266"/>
      <c r="EP130" s="266"/>
      <c r="EQ130" s="266"/>
      <c r="ES130" s="266"/>
      <c r="ET130" s="266"/>
      <c r="EV130" s="266">
        <v>210</v>
      </c>
      <c r="EW130" s="266">
        <v>6.75</v>
      </c>
      <c r="EY130" s="266"/>
      <c r="EZ130" s="266"/>
      <c r="FB130" s="266"/>
      <c r="FC130" s="266"/>
      <c r="FE130" s="266"/>
      <c r="FF130" s="266"/>
      <c r="FH130" s="266"/>
      <c r="FI130" s="266"/>
      <c r="FK130" s="266"/>
      <c r="FL130" s="266"/>
      <c r="FN130" s="266"/>
      <c r="FO130" s="266"/>
      <c r="FQ130" s="266"/>
      <c r="FR130" s="266"/>
      <c r="FT130" s="266"/>
      <c r="FU130" s="266"/>
      <c r="FW130" s="266"/>
      <c r="FX130" s="266">
        <v>6.49</v>
      </c>
      <c r="FZ130" s="266"/>
      <c r="GA130" s="266"/>
      <c r="GC130" s="266">
        <v>155</v>
      </c>
      <c r="GD130" s="266">
        <v>6.43</v>
      </c>
      <c r="GF130" s="266"/>
      <c r="GG130" s="266"/>
      <c r="GI130" s="266"/>
      <c r="GJ130" s="266"/>
      <c r="GL130" s="266"/>
      <c r="GM130" s="266"/>
      <c r="GO130" s="266"/>
      <c r="GP130" s="266"/>
    </row>
    <row r="131" spans="2:198">
      <c r="B131" s="266">
        <v>183</v>
      </c>
      <c r="C131" s="266">
        <v>6.75</v>
      </c>
      <c r="E131" s="266"/>
      <c r="F131" s="266"/>
      <c r="H131" s="266"/>
      <c r="I131" s="266"/>
      <c r="K131" s="266"/>
      <c r="L131" s="266"/>
      <c r="N131" s="266"/>
      <c r="O131" s="266">
        <v>6.72</v>
      </c>
      <c r="Q131" s="266"/>
      <c r="R131" s="266"/>
      <c r="T131" s="266"/>
      <c r="U131" s="266"/>
      <c r="W131" s="266"/>
      <c r="X131" s="266"/>
      <c r="Z131" s="266"/>
      <c r="AA131" s="266"/>
      <c r="AC131" s="266"/>
      <c r="AD131" s="266"/>
      <c r="AF131" s="266"/>
      <c r="AG131" s="266"/>
      <c r="AI131" s="266"/>
      <c r="AJ131" s="266">
        <v>6.29</v>
      </c>
      <c r="AL131" s="267"/>
      <c r="AM131" s="268">
        <v>6.78</v>
      </c>
      <c r="AO131" s="266"/>
      <c r="AP131" s="266"/>
      <c r="AR131" s="266"/>
      <c r="AS131" s="266"/>
      <c r="AU131" s="266"/>
      <c r="AV131" s="266"/>
      <c r="AX131" s="266"/>
      <c r="AY131" s="266"/>
      <c r="BA131" s="266"/>
      <c r="BB131" s="266"/>
      <c r="BD131" s="266"/>
      <c r="BE131" s="266"/>
      <c r="BG131" s="266"/>
      <c r="BH131" s="266"/>
      <c r="BJ131" s="266"/>
      <c r="BK131" s="266"/>
      <c r="BM131" s="266"/>
      <c r="BN131" s="266"/>
      <c r="BP131" s="266">
        <v>144</v>
      </c>
      <c r="BQ131" s="266">
        <v>2.92</v>
      </c>
      <c r="BS131" s="266"/>
      <c r="BT131" s="266"/>
      <c r="BV131" s="266"/>
      <c r="BW131" s="266"/>
      <c r="BY131" s="266"/>
      <c r="BZ131" s="266"/>
      <c r="CB131" s="266"/>
      <c r="CC131" s="266"/>
      <c r="CE131" s="266"/>
      <c r="CF131" s="266"/>
      <c r="CH131" s="266"/>
      <c r="CI131" s="266"/>
      <c r="CK131" s="266"/>
      <c r="CL131" s="266"/>
      <c r="CN131" s="266"/>
      <c r="CO131" s="266"/>
      <c r="CQ131" s="266">
        <v>165</v>
      </c>
      <c r="CR131" s="266">
        <v>7.03</v>
      </c>
      <c r="CT131" s="266"/>
      <c r="CU131" s="266"/>
      <c r="CW131" s="266"/>
      <c r="CX131" s="266">
        <v>6.98</v>
      </c>
      <c r="CZ131" s="266"/>
      <c r="DA131" s="266">
        <v>6.66</v>
      </c>
      <c r="DC131" s="266"/>
      <c r="DD131" s="266">
        <v>7.01</v>
      </c>
      <c r="DF131" s="266">
        <v>146</v>
      </c>
      <c r="DG131" s="266">
        <v>7.08</v>
      </c>
      <c r="DI131" s="266"/>
      <c r="DJ131" s="266"/>
      <c r="DL131" s="266"/>
      <c r="DM131" s="266"/>
      <c r="DO131" s="266"/>
      <c r="DP131" s="266"/>
      <c r="DR131" s="266"/>
      <c r="DS131" s="266"/>
      <c r="DU131" s="266"/>
      <c r="DV131" s="266"/>
      <c r="DX131" s="266"/>
      <c r="DY131">
        <v>6.39</v>
      </c>
      <c r="EA131" s="266"/>
      <c r="EB131" s="266"/>
      <c r="ED131" s="266"/>
      <c r="EE131" s="266"/>
      <c r="EG131" s="266"/>
      <c r="EH131" s="266"/>
      <c r="EJ131" s="266"/>
      <c r="EK131" s="266"/>
      <c r="EM131" s="266"/>
      <c r="EN131" s="266"/>
      <c r="EP131" s="266"/>
      <c r="EQ131" s="266"/>
      <c r="ES131" s="266"/>
      <c r="ET131" s="266"/>
      <c r="EV131" s="266">
        <v>212</v>
      </c>
      <c r="EW131" s="266">
        <v>6.68</v>
      </c>
      <c r="EY131" s="266"/>
      <c r="EZ131" s="266"/>
      <c r="FB131" s="266"/>
      <c r="FC131" s="266"/>
      <c r="FE131" s="266"/>
      <c r="FF131" s="266"/>
      <c r="FH131" s="266"/>
      <c r="FI131" s="266"/>
      <c r="FK131" s="266"/>
      <c r="FL131" s="266"/>
      <c r="FN131" s="266"/>
      <c r="FO131" s="266"/>
      <c r="FQ131" s="266"/>
      <c r="FR131" s="266"/>
      <c r="FT131" s="266"/>
      <c r="FU131" s="266"/>
      <c r="FW131" s="266"/>
      <c r="FX131" s="266">
        <v>5.13</v>
      </c>
      <c r="FZ131" s="266"/>
      <c r="GA131" s="266"/>
      <c r="GC131" s="266">
        <v>156</v>
      </c>
      <c r="GD131" s="266">
        <v>6.49</v>
      </c>
      <c r="GF131" s="266"/>
      <c r="GG131" s="266"/>
      <c r="GI131" s="266"/>
      <c r="GJ131" s="266"/>
      <c r="GL131" s="266"/>
      <c r="GM131" s="266"/>
      <c r="GO131" s="266"/>
      <c r="GP131" s="266"/>
    </row>
    <row r="132" spans="2:198">
      <c r="B132" s="266">
        <v>184</v>
      </c>
      <c r="C132" s="266">
        <v>6.73</v>
      </c>
      <c r="E132" s="266"/>
      <c r="F132" s="266"/>
      <c r="H132" s="266"/>
      <c r="I132" s="266"/>
      <c r="K132" s="266"/>
      <c r="L132" s="266"/>
      <c r="N132" s="266"/>
      <c r="O132" s="266">
        <v>7.19</v>
      </c>
      <c r="Q132" s="266"/>
      <c r="R132" s="266"/>
      <c r="T132" s="266"/>
      <c r="U132" s="266"/>
      <c r="W132" s="266"/>
      <c r="X132" s="266"/>
      <c r="Z132" s="266"/>
      <c r="AA132" s="266"/>
      <c r="AC132" s="266"/>
      <c r="AD132" s="266"/>
      <c r="AF132" s="266"/>
      <c r="AG132" s="266"/>
      <c r="AI132" s="266"/>
      <c r="AJ132" s="266">
        <v>6.33</v>
      </c>
      <c r="AL132" s="267"/>
      <c r="AM132" s="268">
        <v>6.74</v>
      </c>
      <c r="AO132" s="266"/>
      <c r="AP132" s="266"/>
      <c r="AR132" s="266"/>
      <c r="AS132" s="266"/>
      <c r="AU132" s="266"/>
      <c r="AV132" s="266"/>
      <c r="AX132" s="266"/>
      <c r="AY132" s="266"/>
      <c r="BA132" s="266"/>
      <c r="BB132" s="266"/>
      <c r="BD132" s="266"/>
      <c r="BE132" s="266"/>
      <c r="BG132" s="266"/>
      <c r="BH132" s="266"/>
      <c r="BJ132" s="266"/>
      <c r="BK132" s="266"/>
      <c r="BM132" s="266"/>
      <c r="BN132" s="266"/>
      <c r="BP132" s="266">
        <v>145</v>
      </c>
      <c r="BQ132" s="266">
        <v>2.93</v>
      </c>
      <c r="BS132" s="266"/>
      <c r="BT132" s="266"/>
      <c r="BV132" s="266"/>
      <c r="BW132" s="266"/>
      <c r="BY132" s="266"/>
      <c r="BZ132" s="266"/>
      <c r="CB132" s="266"/>
      <c r="CC132" s="266"/>
      <c r="CE132" s="266"/>
      <c r="CF132" s="266"/>
      <c r="CH132" s="266"/>
      <c r="CI132" s="266"/>
      <c r="CK132" s="266"/>
      <c r="CL132" s="266"/>
      <c r="CN132" s="266"/>
      <c r="CO132" s="266"/>
      <c r="CQ132" s="266">
        <v>166</v>
      </c>
      <c r="CR132" s="266">
        <v>7.04</v>
      </c>
      <c r="CT132" s="266"/>
      <c r="CU132" s="266"/>
      <c r="CW132" s="266"/>
      <c r="CX132" s="266">
        <v>6.9</v>
      </c>
      <c r="CZ132" s="266"/>
      <c r="DA132" s="266">
        <v>7.07</v>
      </c>
      <c r="DC132" s="266"/>
      <c r="DD132" s="266">
        <v>7.06</v>
      </c>
      <c r="DF132" s="266">
        <v>147</v>
      </c>
      <c r="DG132" s="266">
        <v>7.03</v>
      </c>
      <c r="DI132" s="266"/>
      <c r="DJ132" s="266"/>
      <c r="DL132" s="266"/>
      <c r="DM132" s="266"/>
      <c r="DO132" s="266"/>
      <c r="DP132" s="266"/>
      <c r="DR132" s="266"/>
      <c r="DS132" s="266"/>
      <c r="DU132" s="266"/>
      <c r="DV132" s="266"/>
      <c r="DX132" s="266"/>
      <c r="DY132">
        <v>6.93</v>
      </c>
      <c r="EA132" s="266"/>
      <c r="EB132" s="266"/>
      <c r="ED132" s="266"/>
      <c r="EE132" s="266"/>
      <c r="EG132" s="266"/>
      <c r="EH132" s="266"/>
      <c r="EJ132" s="266"/>
      <c r="EK132" s="266"/>
      <c r="EM132" s="266"/>
      <c r="EN132" s="266"/>
      <c r="EP132" s="266"/>
      <c r="EQ132" s="266"/>
      <c r="ES132" s="266"/>
      <c r="ET132" s="266"/>
      <c r="EV132" s="266">
        <v>213</v>
      </c>
      <c r="EW132" s="266">
        <v>6.87</v>
      </c>
      <c r="EY132" s="266"/>
      <c r="EZ132" s="266"/>
      <c r="FB132" s="266"/>
      <c r="FC132" s="266"/>
      <c r="FE132" s="266"/>
      <c r="FF132" s="266"/>
      <c r="FH132" s="266"/>
      <c r="FI132" s="266"/>
      <c r="FK132" s="266"/>
      <c r="FL132" s="266"/>
      <c r="FN132" s="266"/>
      <c r="FO132" s="266"/>
      <c r="FQ132" s="266"/>
      <c r="FR132" s="266"/>
      <c r="FT132" s="266"/>
      <c r="FU132" s="266"/>
      <c r="FW132" s="266"/>
      <c r="FX132" s="266">
        <v>6.81</v>
      </c>
      <c r="FZ132" s="266"/>
      <c r="GA132" s="266"/>
      <c r="GC132" s="266">
        <v>157</v>
      </c>
      <c r="GD132" s="266">
        <v>5.13</v>
      </c>
      <c r="GF132" s="266"/>
      <c r="GG132" s="266"/>
      <c r="GI132" s="266"/>
      <c r="GJ132" s="266"/>
      <c r="GL132" s="266"/>
      <c r="GM132" s="266"/>
      <c r="GO132" s="266"/>
      <c r="GP132" s="266"/>
    </row>
    <row r="133" spans="2:198">
      <c r="B133" s="266">
        <v>185</v>
      </c>
      <c r="C133" s="266">
        <v>7.18</v>
      </c>
      <c r="E133" s="266"/>
      <c r="F133" s="266"/>
      <c r="H133" s="266"/>
      <c r="I133" s="266"/>
      <c r="K133" s="266"/>
      <c r="L133" s="266"/>
      <c r="N133" s="266"/>
      <c r="O133" s="266">
        <v>6.19</v>
      </c>
      <c r="Q133" s="266"/>
      <c r="R133" s="266"/>
      <c r="T133" s="266"/>
      <c r="U133" s="266"/>
      <c r="W133" s="266"/>
      <c r="X133" s="266"/>
      <c r="Z133" s="266"/>
      <c r="AA133" s="266"/>
      <c r="AC133" s="266"/>
      <c r="AD133" s="266"/>
      <c r="AF133" s="266"/>
      <c r="AG133" s="266"/>
      <c r="AI133" s="266"/>
      <c r="AJ133" s="266">
        <v>6.69</v>
      </c>
      <c r="AL133" s="267"/>
      <c r="AM133" s="268">
        <v>7.05</v>
      </c>
      <c r="AO133" s="266"/>
      <c r="AP133" s="266"/>
      <c r="AR133" s="266"/>
      <c r="AS133" s="266"/>
      <c r="AU133" s="266"/>
      <c r="AV133" s="266"/>
      <c r="AX133" s="266"/>
      <c r="AY133" s="266"/>
      <c r="BA133" s="266"/>
      <c r="BB133" s="266"/>
      <c r="BD133" s="266"/>
      <c r="BE133" s="266"/>
      <c r="BG133" s="266"/>
      <c r="BH133" s="266"/>
      <c r="BJ133" s="266"/>
      <c r="BK133" s="266"/>
      <c r="BM133" s="266"/>
      <c r="BN133" s="266"/>
      <c r="BP133" s="266">
        <v>146</v>
      </c>
      <c r="BQ133" s="266">
        <v>2.89</v>
      </c>
      <c r="BS133" s="266"/>
      <c r="BT133" s="266"/>
      <c r="BV133" s="266"/>
      <c r="BW133" s="266"/>
      <c r="BY133" s="266"/>
      <c r="BZ133" s="266"/>
      <c r="CB133" s="266"/>
      <c r="CC133" s="266"/>
      <c r="CE133" s="266"/>
      <c r="CF133" s="266"/>
      <c r="CH133" s="266"/>
      <c r="CI133" s="266"/>
      <c r="CK133" s="266"/>
      <c r="CL133" s="266"/>
      <c r="CN133" s="266"/>
      <c r="CO133" s="266"/>
      <c r="CQ133" s="266">
        <v>167</v>
      </c>
      <c r="CR133" s="266">
        <v>7.02</v>
      </c>
      <c r="CT133" s="266"/>
      <c r="CU133" s="266"/>
      <c r="CW133" s="266"/>
      <c r="CX133" s="266">
        <v>6.97</v>
      </c>
      <c r="CZ133" s="266"/>
      <c r="DA133" s="266">
        <v>6.61</v>
      </c>
      <c r="DC133" s="266"/>
      <c r="DD133" s="266">
        <v>7.08</v>
      </c>
      <c r="DF133" s="266">
        <v>148</v>
      </c>
      <c r="DG133" s="266">
        <v>6.39</v>
      </c>
      <c r="DI133" s="266"/>
      <c r="DJ133" s="266"/>
      <c r="DL133" s="266"/>
      <c r="DM133" s="266"/>
      <c r="DO133" s="266"/>
      <c r="DP133" s="266"/>
      <c r="DR133" s="266"/>
      <c r="DS133" s="266"/>
      <c r="DU133" s="266"/>
      <c r="DV133" s="266"/>
      <c r="DX133" s="266"/>
      <c r="DY133">
        <v>6.64</v>
      </c>
      <c r="EA133" s="266"/>
      <c r="EB133" s="266"/>
      <c r="ED133" s="266"/>
      <c r="EE133" s="266"/>
      <c r="EG133" s="266"/>
      <c r="EH133" s="266"/>
      <c r="EJ133" s="266"/>
      <c r="EK133" s="266"/>
      <c r="EM133" s="266"/>
      <c r="EN133" s="266"/>
      <c r="EP133" s="266"/>
      <c r="EQ133" s="266"/>
      <c r="ES133" s="266"/>
      <c r="ET133" s="266"/>
      <c r="EV133" s="266">
        <v>214</v>
      </c>
      <c r="EW133" s="266">
        <v>6.85</v>
      </c>
      <c r="EY133" s="266"/>
      <c r="EZ133" s="266"/>
      <c r="FB133" s="266"/>
      <c r="FC133" s="266"/>
      <c r="FE133" s="266"/>
      <c r="FF133" s="266"/>
      <c r="FH133" s="266"/>
      <c r="FI133" s="266"/>
      <c r="FK133" s="266"/>
      <c r="FL133" s="266"/>
      <c r="FN133" s="266"/>
      <c r="FO133" s="266"/>
      <c r="FQ133" s="266"/>
      <c r="FR133" s="266"/>
      <c r="FT133" s="266"/>
      <c r="FU133" s="266"/>
      <c r="FW133" s="266"/>
      <c r="FX133" s="266">
        <v>6.82</v>
      </c>
      <c r="FZ133" s="266"/>
      <c r="GA133" s="266"/>
      <c r="GC133" s="266">
        <v>158</v>
      </c>
      <c r="GD133" s="266">
        <v>6.81</v>
      </c>
      <c r="GF133" s="266"/>
      <c r="GG133" s="266"/>
      <c r="GI133" s="266"/>
      <c r="GJ133" s="266"/>
      <c r="GL133" s="266"/>
      <c r="GM133" s="266"/>
      <c r="GO133" s="266"/>
      <c r="GP133" s="266"/>
    </row>
    <row r="134" spans="2:198">
      <c r="B134" s="266">
        <v>186</v>
      </c>
      <c r="C134" s="266">
        <v>6.74</v>
      </c>
      <c r="E134" s="266"/>
      <c r="F134" s="266"/>
      <c r="H134" s="266"/>
      <c r="I134" s="266"/>
      <c r="K134" s="266"/>
      <c r="L134" s="266"/>
      <c r="N134" s="266"/>
      <c r="O134" s="266">
        <v>6.79</v>
      </c>
      <c r="Q134" s="266"/>
      <c r="R134" s="266"/>
      <c r="T134" s="266"/>
      <c r="U134" s="266"/>
      <c r="W134" s="266"/>
      <c r="X134" s="266"/>
      <c r="Z134" s="266"/>
      <c r="AA134" s="266"/>
      <c r="AC134" s="266"/>
      <c r="AD134" s="266"/>
      <c r="AF134" s="266"/>
      <c r="AG134" s="266"/>
      <c r="AI134" s="266"/>
      <c r="AJ134" s="266">
        <v>6.6</v>
      </c>
      <c r="AL134" s="267"/>
      <c r="AM134" s="268">
        <v>6.48</v>
      </c>
      <c r="AO134" s="266"/>
      <c r="AP134" s="266"/>
      <c r="AR134" s="266"/>
      <c r="AS134" s="266"/>
      <c r="AU134" s="266"/>
      <c r="AV134" s="266"/>
      <c r="AX134" s="266"/>
      <c r="AY134" s="266"/>
      <c r="BA134" s="266"/>
      <c r="BB134" s="266"/>
      <c r="BD134" s="266"/>
      <c r="BE134" s="266"/>
      <c r="BG134" s="266"/>
      <c r="BH134" s="266"/>
      <c r="BJ134" s="266"/>
      <c r="BK134" s="266"/>
      <c r="BM134" s="266"/>
      <c r="BN134" s="266"/>
      <c r="BP134" s="266">
        <v>147</v>
      </c>
      <c r="BQ134" s="266">
        <v>2.92</v>
      </c>
      <c r="BS134" s="266"/>
      <c r="BT134" s="266"/>
      <c r="BV134" s="266"/>
      <c r="BW134" s="266"/>
      <c r="BY134" s="266"/>
      <c r="BZ134" s="266"/>
      <c r="CB134" s="266"/>
      <c r="CC134" s="266"/>
      <c r="CE134" s="266"/>
      <c r="CF134" s="266"/>
      <c r="CH134" s="266"/>
      <c r="CI134" s="266"/>
      <c r="CK134" s="266"/>
      <c r="CL134" s="266"/>
      <c r="CN134" s="266"/>
      <c r="CO134" s="266"/>
      <c r="CQ134" s="266">
        <v>168</v>
      </c>
      <c r="CR134" s="266">
        <v>5.47</v>
      </c>
      <c r="CT134" s="266"/>
      <c r="CU134" s="266"/>
      <c r="CW134" s="266"/>
      <c r="CX134" s="266">
        <v>6.84</v>
      </c>
      <c r="CZ134" s="266"/>
      <c r="DA134" s="266">
        <v>6.67</v>
      </c>
      <c r="DC134" s="266"/>
      <c r="DD134" s="266">
        <v>6.88</v>
      </c>
      <c r="DF134" s="266">
        <v>149</v>
      </c>
      <c r="DG134" s="266">
        <v>6.68</v>
      </c>
      <c r="DI134" s="266"/>
      <c r="DJ134" s="266"/>
      <c r="DL134" s="266"/>
      <c r="DM134" s="266"/>
      <c r="DO134" s="266"/>
      <c r="DP134" s="266"/>
      <c r="DR134" s="266"/>
      <c r="DS134" s="266"/>
      <c r="DU134" s="266"/>
      <c r="DV134" s="266"/>
      <c r="DX134" s="266"/>
      <c r="DY134">
        <v>6.94</v>
      </c>
      <c r="EA134" s="266"/>
      <c r="EB134" s="266"/>
      <c r="ED134" s="266"/>
      <c r="EE134" s="266"/>
      <c r="EG134" s="266"/>
      <c r="EH134" s="266"/>
      <c r="EJ134" s="266"/>
      <c r="EK134" s="266"/>
      <c r="EM134" s="266"/>
      <c r="EN134" s="266"/>
      <c r="EP134" s="266"/>
      <c r="EQ134" s="266"/>
      <c r="ES134" s="266"/>
      <c r="ET134" s="266"/>
      <c r="EV134" s="266">
        <v>215</v>
      </c>
      <c r="EW134" s="266">
        <v>6.99</v>
      </c>
      <c r="EY134" s="266"/>
      <c r="EZ134" s="266"/>
      <c r="FB134" s="266"/>
      <c r="FC134" s="266"/>
      <c r="FE134" s="266"/>
      <c r="FF134" s="266"/>
      <c r="FH134" s="266"/>
      <c r="FI134" s="266"/>
      <c r="FK134" s="266"/>
      <c r="FL134" s="266"/>
      <c r="FN134" s="266"/>
      <c r="FO134" s="266"/>
      <c r="FQ134" s="266"/>
      <c r="FR134" s="266"/>
      <c r="FT134" s="266"/>
      <c r="FU134" s="266"/>
      <c r="FW134" s="266"/>
      <c r="FX134" s="266"/>
      <c r="FZ134" s="266"/>
      <c r="GA134" s="266"/>
      <c r="GC134" s="266"/>
      <c r="GD134" s="266"/>
      <c r="GF134" s="266"/>
      <c r="GG134" s="266"/>
      <c r="GI134" s="266"/>
      <c r="GJ134" s="266"/>
      <c r="GL134" s="266"/>
      <c r="GM134" s="266"/>
      <c r="GO134" s="266"/>
      <c r="GP134" s="266"/>
    </row>
    <row r="135" spans="2:198">
      <c r="B135" s="266">
        <v>187</v>
      </c>
      <c r="C135" s="266">
        <v>6.53</v>
      </c>
      <c r="E135" s="266"/>
      <c r="F135" s="266"/>
      <c r="H135" s="266"/>
      <c r="I135" s="266"/>
      <c r="K135" s="266"/>
      <c r="L135" s="266"/>
      <c r="N135" s="266"/>
      <c r="O135" s="266">
        <v>6.71</v>
      </c>
      <c r="Q135" s="266"/>
      <c r="R135" s="266"/>
      <c r="T135" s="266"/>
      <c r="U135" s="266"/>
      <c r="W135" s="266"/>
      <c r="X135" s="266"/>
      <c r="Z135" s="266"/>
      <c r="AA135" s="266"/>
      <c r="AC135" s="266"/>
      <c r="AD135" s="266"/>
      <c r="AF135" s="266"/>
      <c r="AG135" s="266"/>
      <c r="AI135" s="266"/>
      <c r="AJ135" s="266">
        <v>6.71</v>
      </c>
      <c r="AL135" s="267"/>
      <c r="AM135" s="268">
        <v>6.15</v>
      </c>
      <c r="AO135" s="266"/>
      <c r="AP135" s="266"/>
      <c r="AR135" s="266"/>
      <c r="AS135" s="266"/>
      <c r="AU135" s="266"/>
      <c r="AV135" s="266"/>
      <c r="AX135" s="266"/>
      <c r="AY135" s="266"/>
      <c r="BA135" s="266"/>
      <c r="BB135" s="266"/>
      <c r="BD135" s="266"/>
      <c r="BE135" s="266"/>
      <c r="BG135" s="266"/>
      <c r="BH135" s="266"/>
      <c r="BJ135" s="266"/>
      <c r="BK135" s="266"/>
      <c r="BM135" s="266"/>
      <c r="BN135" s="266"/>
      <c r="BP135" s="266">
        <v>148</v>
      </c>
      <c r="BQ135" s="266">
        <v>2.94</v>
      </c>
      <c r="BS135" s="266"/>
      <c r="BT135" s="266"/>
      <c r="BV135" s="266"/>
      <c r="BW135" s="266"/>
      <c r="BY135" s="266"/>
      <c r="BZ135" s="266"/>
      <c r="CB135" s="266"/>
      <c r="CC135" s="266"/>
      <c r="CE135" s="266"/>
      <c r="CF135" s="266"/>
      <c r="CH135" s="266"/>
      <c r="CI135" s="266"/>
      <c r="CK135" s="266"/>
      <c r="CL135" s="266"/>
      <c r="CN135" s="266"/>
      <c r="CO135" s="266"/>
      <c r="CQ135" s="266"/>
      <c r="CR135" s="266"/>
      <c r="CT135" s="266"/>
      <c r="CU135" s="266"/>
      <c r="CW135" s="266"/>
      <c r="CX135" s="266">
        <v>6.98</v>
      </c>
      <c r="CZ135" s="266"/>
      <c r="DA135" s="266">
        <v>6.76</v>
      </c>
      <c r="DC135" s="266"/>
      <c r="DD135" s="266">
        <v>6.81</v>
      </c>
      <c r="DF135" s="266">
        <v>150</v>
      </c>
      <c r="DG135" s="266">
        <v>6.98</v>
      </c>
      <c r="DI135" s="266"/>
      <c r="DJ135" s="266"/>
      <c r="DL135" s="266"/>
      <c r="DM135" s="266"/>
      <c r="DO135" s="266"/>
      <c r="DP135" s="266"/>
      <c r="DR135" s="266"/>
      <c r="DS135" s="266"/>
      <c r="DU135" s="266"/>
      <c r="DV135" s="266"/>
      <c r="DX135" s="266"/>
      <c r="DY135">
        <v>6.64</v>
      </c>
      <c r="EA135" s="266"/>
      <c r="EB135" s="266"/>
      <c r="ED135" s="266"/>
      <c r="EE135" s="266"/>
      <c r="EG135" s="266"/>
      <c r="EH135" s="266"/>
      <c r="EJ135" s="266"/>
      <c r="EK135" s="266"/>
      <c r="EM135" s="266"/>
      <c r="EN135" s="266"/>
      <c r="EP135" s="266"/>
      <c r="EQ135" s="266"/>
      <c r="ES135" s="266"/>
      <c r="ET135" s="266"/>
      <c r="EV135" s="266">
        <v>216</v>
      </c>
      <c r="EW135" s="266">
        <v>6.87</v>
      </c>
      <c r="EY135" s="266"/>
      <c r="EZ135" s="266"/>
      <c r="FB135" s="266"/>
      <c r="FC135" s="266"/>
      <c r="FE135" s="266"/>
      <c r="FF135" s="266"/>
      <c r="FH135" s="266"/>
      <c r="FI135" s="266"/>
      <c r="FK135" s="266"/>
      <c r="FL135" s="266"/>
      <c r="FN135" s="266"/>
      <c r="FO135" s="266"/>
      <c r="FQ135" s="266"/>
      <c r="FR135" s="266"/>
      <c r="FT135" s="266"/>
      <c r="FU135" s="266"/>
      <c r="FW135" s="266"/>
      <c r="FX135" s="266"/>
      <c r="FZ135" s="266"/>
      <c r="GA135" s="266"/>
      <c r="GC135" s="266"/>
      <c r="GD135" s="266"/>
      <c r="GF135" s="266"/>
      <c r="GG135" s="266"/>
      <c r="GI135" s="266"/>
      <c r="GJ135" s="266"/>
      <c r="GL135" s="266"/>
      <c r="GM135" s="266"/>
      <c r="GO135" s="266"/>
      <c r="GP135" s="266"/>
    </row>
    <row r="136" spans="2:198">
      <c r="B136" s="266">
        <v>188</v>
      </c>
      <c r="C136" s="266">
        <v>6.66</v>
      </c>
      <c r="E136" s="266"/>
      <c r="F136" s="266"/>
      <c r="H136" s="266"/>
      <c r="I136" s="266"/>
      <c r="K136" s="266"/>
      <c r="L136" s="266"/>
      <c r="N136" s="266"/>
      <c r="O136" s="266">
        <v>6.77</v>
      </c>
      <c r="Q136" s="266"/>
      <c r="R136" s="266"/>
      <c r="T136" s="266"/>
      <c r="U136" s="266"/>
      <c r="W136" s="266"/>
      <c r="X136" s="266"/>
      <c r="Z136" s="266"/>
      <c r="AA136" s="266"/>
      <c r="AC136" s="266"/>
      <c r="AD136" s="266"/>
      <c r="AF136" s="266"/>
      <c r="AG136" s="266"/>
      <c r="AI136" s="266"/>
      <c r="AJ136" s="266">
        <v>5.99</v>
      </c>
      <c r="AL136" s="267"/>
      <c r="AM136" s="268">
        <v>7.07</v>
      </c>
      <c r="AO136" s="266"/>
      <c r="AP136" s="266"/>
      <c r="AR136" s="266"/>
      <c r="AS136" s="266"/>
      <c r="AU136" s="266"/>
      <c r="AV136" s="266"/>
      <c r="AX136" s="266"/>
      <c r="AY136" s="266"/>
      <c r="BA136" s="266"/>
      <c r="BB136" s="266"/>
      <c r="BD136" s="266"/>
      <c r="BE136" s="266"/>
      <c r="BG136" s="266"/>
      <c r="BH136" s="266"/>
      <c r="BJ136" s="266"/>
      <c r="BK136" s="266"/>
      <c r="BM136" s="266"/>
      <c r="BN136" s="266"/>
      <c r="BP136" s="266">
        <v>149</v>
      </c>
      <c r="BQ136" s="266">
        <v>2.91</v>
      </c>
      <c r="BS136" s="266"/>
      <c r="BT136" s="266"/>
      <c r="BV136" s="266"/>
      <c r="BW136" s="266"/>
      <c r="BY136" s="266"/>
      <c r="BZ136" s="266"/>
      <c r="CB136" s="266"/>
      <c r="CC136" s="266"/>
      <c r="CE136" s="266"/>
      <c r="CF136" s="266"/>
      <c r="CH136" s="266"/>
      <c r="CI136" s="266"/>
      <c r="CK136" s="266"/>
      <c r="CL136" s="266"/>
      <c r="CN136" s="266"/>
      <c r="CO136" s="266"/>
      <c r="CQ136" s="266"/>
      <c r="CR136" s="266"/>
      <c r="CT136" s="266"/>
      <c r="CU136" s="266"/>
      <c r="CW136" s="266"/>
      <c r="CX136" s="266">
        <v>7.14</v>
      </c>
      <c r="CZ136" s="266"/>
      <c r="DA136" s="266">
        <v>7.02</v>
      </c>
      <c r="DC136" s="266"/>
      <c r="DD136" s="266">
        <v>6.38</v>
      </c>
      <c r="DF136" s="266">
        <v>151</v>
      </c>
      <c r="DG136" s="266">
        <v>7.07</v>
      </c>
      <c r="DI136" s="266"/>
      <c r="DJ136" s="266"/>
      <c r="DL136" s="266"/>
      <c r="DM136" s="266"/>
      <c r="DO136" s="266"/>
      <c r="DP136" s="266"/>
      <c r="DR136" s="266"/>
      <c r="DS136" s="266"/>
      <c r="DU136" s="266"/>
      <c r="DV136" s="266"/>
      <c r="DX136" s="266"/>
      <c r="DY136">
        <v>6.19</v>
      </c>
      <c r="EA136" s="266"/>
      <c r="EB136" s="266"/>
      <c r="ED136" s="266"/>
      <c r="EE136" s="266"/>
      <c r="EG136" s="266"/>
      <c r="EH136" s="266"/>
      <c r="EJ136" s="266"/>
      <c r="EK136" s="266"/>
      <c r="EM136" s="266"/>
      <c r="EN136" s="266"/>
      <c r="EP136" s="266"/>
      <c r="EQ136" s="266"/>
      <c r="ES136" s="266"/>
      <c r="ET136" s="266"/>
      <c r="EV136" s="266">
        <v>217</v>
      </c>
      <c r="EW136" s="266">
        <v>6.65</v>
      </c>
      <c r="EY136" s="266"/>
      <c r="EZ136" s="266"/>
      <c r="FB136" s="266"/>
      <c r="FC136" s="266"/>
      <c r="FE136" s="266"/>
      <c r="FF136" s="266"/>
      <c r="FH136" s="266"/>
      <c r="FI136" s="266"/>
      <c r="FK136" s="266"/>
      <c r="FL136" s="266"/>
      <c r="FN136" s="266"/>
      <c r="FO136" s="266"/>
      <c r="FQ136" s="266"/>
      <c r="FR136" s="266"/>
      <c r="FT136" s="266"/>
      <c r="FU136" s="266"/>
      <c r="FW136" s="266"/>
      <c r="FX136" s="266"/>
      <c r="FZ136" s="266"/>
      <c r="GA136" s="266"/>
      <c r="GC136" s="266"/>
      <c r="GD136" s="266"/>
      <c r="GF136" s="266"/>
      <c r="GG136" s="266"/>
      <c r="GI136" s="266"/>
      <c r="GJ136" s="266"/>
      <c r="GL136" s="266"/>
      <c r="GM136" s="266"/>
      <c r="GO136" s="266"/>
      <c r="GP136" s="266"/>
    </row>
    <row r="137" spans="2:198">
      <c r="B137" s="266">
        <v>189</v>
      </c>
      <c r="C137" s="266">
        <v>7.06</v>
      </c>
      <c r="E137" s="266"/>
      <c r="F137" s="266"/>
      <c r="H137" s="266"/>
      <c r="I137" s="266"/>
      <c r="K137" s="266"/>
      <c r="L137" s="266"/>
      <c r="N137" s="266"/>
      <c r="O137" s="266">
        <v>7.01</v>
      </c>
      <c r="Q137" s="266"/>
      <c r="R137" s="266"/>
      <c r="T137" s="266"/>
      <c r="U137" s="266"/>
      <c r="W137" s="266"/>
      <c r="X137" s="266"/>
      <c r="Z137" s="266"/>
      <c r="AA137" s="266"/>
      <c r="AC137" s="266"/>
      <c r="AD137" s="266"/>
      <c r="AF137" s="266"/>
      <c r="AG137" s="266"/>
      <c r="AI137" s="266"/>
      <c r="AJ137" s="266">
        <v>6.39</v>
      </c>
      <c r="AL137" s="267"/>
      <c r="AM137" s="268">
        <v>6.47</v>
      </c>
      <c r="AO137" s="266"/>
      <c r="AP137" s="266"/>
      <c r="AR137" s="266"/>
      <c r="AS137" s="266"/>
      <c r="AU137" s="266"/>
      <c r="AV137" s="266"/>
      <c r="AX137" s="266"/>
      <c r="AY137" s="266"/>
      <c r="BA137" s="266"/>
      <c r="BB137" s="266"/>
      <c r="BD137" s="266"/>
      <c r="BE137" s="266"/>
      <c r="BG137" s="266"/>
      <c r="BH137" s="266"/>
      <c r="BJ137" s="266"/>
      <c r="BK137" s="266"/>
      <c r="BM137" s="266"/>
      <c r="BN137" s="266"/>
      <c r="BP137" s="266">
        <v>150</v>
      </c>
      <c r="BQ137" s="266">
        <v>2.9</v>
      </c>
      <c r="BS137" s="266"/>
      <c r="BT137" s="266"/>
      <c r="BV137" s="266"/>
      <c r="BW137" s="266"/>
      <c r="BY137" s="266"/>
      <c r="BZ137" s="266"/>
      <c r="CB137" s="266"/>
      <c r="CC137" s="266"/>
      <c r="CE137" s="266"/>
      <c r="CF137" s="266"/>
      <c r="CH137" s="266"/>
      <c r="CI137" s="266"/>
      <c r="CK137" s="266"/>
      <c r="CL137" s="266"/>
      <c r="CN137" s="266"/>
      <c r="CO137" s="266"/>
      <c r="CQ137" s="266"/>
      <c r="CR137" s="266"/>
      <c r="CT137" s="266"/>
      <c r="CU137" s="266"/>
      <c r="CW137" s="266"/>
      <c r="CX137" s="266">
        <v>6.7</v>
      </c>
      <c r="CZ137" s="266"/>
      <c r="DA137" s="266">
        <v>6.66</v>
      </c>
      <c r="DC137" s="266"/>
      <c r="DD137" s="266">
        <v>5.92</v>
      </c>
      <c r="DF137" s="266">
        <v>152</v>
      </c>
      <c r="DG137" s="266">
        <v>6.46</v>
      </c>
      <c r="DI137" s="266"/>
      <c r="DJ137" s="266"/>
      <c r="DL137" s="266"/>
      <c r="DM137" s="266"/>
      <c r="DO137" s="266"/>
      <c r="DP137" s="266"/>
      <c r="DR137" s="266"/>
      <c r="DS137" s="266"/>
      <c r="DU137" s="266"/>
      <c r="DV137" s="266"/>
      <c r="DX137" s="266"/>
      <c r="DY137">
        <v>5.85</v>
      </c>
      <c r="EA137" s="266"/>
      <c r="EB137" s="266"/>
      <c r="ED137" s="266"/>
      <c r="EE137" s="266"/>
      <c r="EG137" s="266"/>
      <c r="EH137" s="266"/>
      <c r="EJ137" s="266"/>
      <c r="EK137" s="266"/>
      <c r="EM137" s="266"/>
      <c r="EN137" s="266"/>
      <c r="EP137" s="266"/>
      <c r="EQ137" s="266"/>
      <c r="ES137" s="266"/>
      <c r="ET137" s="266"/>
      <c r="EV137" s="266">
        <v>219</v>
      </c>
      <c r="EW137" s="266">
        <v>6.99</v>
      </c>
      <c r="EY137" s="266"/>
      <c r="EZ137" s="266"/>
      <c r="FB137" s="266"/>
      <c r="FC137" s="266"/>
      <c r="FE137" s="266"/>
      <c r="FF137" s="266"/>
      <c r="FH137" s="266"/>
      <c r="FI137" s="266"/>
      <c r="FK137" s="266"/>
      <c r="FL137" s="266"/>
      <c r="FN137" s="266"/>
      <c r="FO137" s="266"/>
      <c r="FQ137" s="266"/>
      <c r="FR137" s="266"/>
      <c r="FT137" s="266"/>
      <c r="FU137" s="266"/>
      <c r="FW137" s="266"/>
      <c r="FX137" s="266"/>
      <c r="FZ137" s="266"/>
      <c r="GA137" s="266"/>
      <c r="GC137" s="266"/>
      <c r="GD137" s="266"/>
      <c r="GF137" s="266"/>
      <c r="GG137" s="266"/>
      <c r="GI137" s="266"/>
      <c r="GJ137" s="266"/>
      <c r="GL137" s="266"/>
      <c r="GM137" s="266"/>
      <c r="GO137" s="266"/>
      <c r="GP137" s="266"/>
    </row>
    <row r="138" spans="2:198">
      <c r="B138" s="266">
        <v>190</v>
      </c>
      <c r="C138" s="266">
        <v>7.07</v>
      </c>
      <c r="E138" s="266"/>
      <c r="F138" s="266"/>
      <c r="H138" s="266"/>
      <c r="I138" s="266"/>
      <c r="K138" s="266"/>
      <c r="L138" s="266"/>
      <c r="N138" s="266"/>
      <c r="O138" s="266">
        <v>6.72</v>
      </c>
      <c r="Q138" s="266"/>
      <c r="R138" s="266"/>
      <c r="T138" s="266"/>
      <c r="U138" s="266"/>
      <c r="W138" s="266"/>
      <c r="X138" s="266"/>
      <c r="Z138" s="266"/>
      <c r="AA138" s="266"/>
      <c r="AC138" s="266"/>
      <c r="AD138" s="266"/>
      <c r="AF138" s="266"/>
      <c r="AG138" s="266"/>
      <c r="AI138" s="266"/>
      <c r="AJ138" s="266">
        <v>6.66</v>
      </c>
      <c r="AL138" s="267"/>
      <c r="AM138" s="268">
        <v>6.77</v>
      </c>
      <c r="AO138" s="266"/>
      <c r="AP138" s="266"/>
      <c r="AR138" s="266"/>
      <c r="AS138" s="266"/>
      <c r="AU138" s="266"/>
      <c r="AV138" s="266"/>
      <c r="AX138" s="266"/>
      <c r="AY138" s="266"/>
      <c r="BA138" s="266"/>
      <c r="BB138" s="266"/>
      <c r="BD138" s="266"/>
      <c r="BE138" s="266"/>
      <c r="BG138" s="266"/>
      <c r="BH138" s="266"/>
      <c r="BJ138" s="266"/>
      <c r="BK138" s="266"/>
      <c r="BM138" s="266"/>
      <c r="BN138" s="266"/>
      <c r="BP138" s="266">
        <v>151</v>
      </c>
      <c r="BQ138" s="266">
        <v>2.89</v>
      </c>
      <c r="BS138" s="266"/>
      <c r="BT138" s="266"/>
      <c r="BV138" s="266"/>
      <c r="BW138" s="266"/>
      <c r="BY138" s="266"/>
      <c r="BZ138" s="266"/>
      <c r="CB138" s="266"/>
      <c r="CC138" s="266"/>
      <c r="CE138" s="266"/>
      <c r="CF138" s="266"/>
      <c r="CH138" s="266"/>
      <c r="CI138" s="266"/>
      <c r="CK138" s="266"/>
      <c r="CL138" s="266"/>
      <c r="CN138" s="266"/>
      <c r="CO138" s="266"/>
      <c r="CQ138" s="266"/>
      <c r="CR138" s="266"/>
      <c r="CT138" s="266"/>
      <c r="CU138" s="266"/>
      <c r="CW138" s="266"/>
      <c r="CX138" s="266">
        <v>6.94</v>
      </c>
      <c r="CZ138" s="266"/>
      <c r="DA138" s="266">
        <v>7.01</v>
      </c>
      <c r="DC138" s="266"/>
      <c r="DD138" s="266">
        <v>6.51</v>
      </c>
      <c r="DF138" s="266">
        <v>153</v>
      </c>
      <c r="DG138" s="266">
        <v>6.72</v>
      </c>
      <c r="DI138" s="266"/>
      <c r="DJ138" s="266"/>
      <c r="DL138" s="266"/>
      <c r="DM138" s="266"/>
      <c r="DO138" s="266"/>
      <c r="DP138" s="266"/>
      <c r="DR138" s="266"/>
      <c r="DS138" s="266"/>
      <c r="DU138" s="266"/>
      <c r="DV138" s="266"/>
      <c r="DX138" s="266"/>
      <c r="DY138" s="266"/>
      <c r="EA138" s="266"/>
      <c r="EB138" s="266"/>
      <c r="ED138" s="266"/>
      <c r="EE138" s="266"/>
      <c r="EG138" s="266"/>
      <c r="EH138" s="266"/>
      <c r="EJ138" s="266"/>
      <c r="EK138" s="266"/>
      <c r="EM138" s="266"/>
      <c r="EN138" s="266"/>
      <c r="EP138" s="266"/>
      <c r="EQ138" s="266"/>
      <c r="ES138" s="266"/>
      <c r="ET138" s="266"/>
      <c r="EV138" s="266">
        <v>220</v>
      </c>
      <c r="EW138" s="266">
        <v>6.99</v>
      </c>
      <c r="EY138" s="266"/>
      <c r="EZ138" s="266"/>
      <c r="FB138" s="266"/>
      <c r="FC138" s="266"/>
      <c r="FE138" s="266"/>
      <c r="FF138" s="266"/>
      <c r="FH138" s="266"/>
      <c r="FI138" s="266"/>
      <c r="FK138" s="266"/>
      <c r="FL138" s="266"/>
      <c r="FN138" s="266"/>
      <c r="FO138" s="266"/>
      <c r="FQ138" s="266"/>
      <c r="FR138" s="266"/>
      <c r="FT138" s="266"/>
      <c r="FU138" s="266"/>
      <c r="FW138" s="266"/>
      <c r="FX138" s="266"/>
      <c r="FZ138" s="266"/>
      <c r="GA138" s="266"/>
      <c r="GC138" s="266"/>
      <c r="GD138" s="266"/>
      <c r="GF138" s="266"/>
      <c r="GG138" s="266"/>
      <c r="GI138" s="266"/>
      <c r="GJ138" s="266"/>
      <c r="GL138" s="266"/>
      <c r="GM138" s="266"/>
      <c r="GO138" s="266"/>
      <c r="GP138" s="266"/>
    </row>
    <row r="139" spans="2:198">
      <c r="B139" s="266">
        <v>191</v>
      </c>
      <c r="C139" s="266">
        <v>6.76</v>
      </c>
      <c r="E139" s="266"/>
      <c r="F139" s="266"/>
      <c r="H139" s="266"/>
      <c r="I139" s="266"/>
      <c r="K139" s="266"/>
      <c r="L139" s="266"/>
      <c r="N139" s="266"/>
      <c r="O139" s="266">
        <v>6.75</v>
      </c>
      <c r="Q139" s="266"/>
      <c r="R139" s="266"/>
      <c r="T139" s="266"/>
      <c r="U139" s="266"/>
      <c r="W139" s="266"/>
      <c r="X139" s="266"/>
      <c r="Z139" s="266"/>
      <c r="AA139" s="266"/>
      <c r="AC139" s="266"/>
      <c r="AD139" s="266"/>
      <c r="AF139" s="266"/>
      <c r="AG139" s="266"/>
      <c r="AI139" s="266"/>
      <c r="AJ139" s="266">
        <v>6.34</v>
      </c>
      <c r="AL139" s="267"/>
      <c r="AM139" s="268">
        <v>6.75</v>
      </c>
      <c r="AO139" s="266"/>
      <c r="AP139" s="266"/>
      <c r="AR139" s="266"/>
      <c r="AS139" s="266"/>
      <c r="AU139" s="266"/>
      <c r="AV139" s="266"/>
      <c r="AX139" s="266"/>
      <c r="AY139" s="266"/>
      <c r="BA139" s="266"/>
      <c r="BB139" s="266"/>
      <c r="BD139" s="266"/>
      <c r="BE139" s="266"/>
      <c r="BG139" s="266"/>
      <c r="BH139" s="266"/>
      <c r="BJ139" s="266"/>
      <c r="BK139" s="266"/>
      <c r="BM139" s="266"/>
      <c r="BN139" s="266"/>
      <c r="BP139" s="266">
        <v>152</v>
      </c>
      <c r="BQ139" s="266">
        <v>2.95</v>
      </c>
      <c r="BS139" s="266"/>
      <c r="BT139" s="266"/>
      <c r="BV139" s="266"/>
      <c r="BW139" s="266"/>
      <c r="BY139" s="266"/>
      <c r="BZ139" s="266"/>
      <c r="CB139" s="266"/>
      <c r="CC139" s="266"/>
      <c r="CE139" s="266"/>
      <c r="CF139" s="266"/>
      <c r="CH139" s="266"/>
      <c r="CI139" s="266"/>
      <c r="CK139" s="266"/>
      <c r="CL139" s="266"/>
      <c r="CN139" s="266"/>
      <c r="CO139" s="266"/>
      <c r="CQ139" s="266"/>
      <c r="CR139" s="266"/>
      <c r="CT139" s="266"/>
      <c r="CU139" s="266"/>
      <c r="CW139" s="266"/>
      <c r="CX139" s="266">
        <v>6.72</v>
      </c>
      <c r="CZ139" s="266"/>
      <c r="DA139" s="266">
        <v>7.09</v>
      </c>
      <c r="DC139" s="266"/>
      <c r="DD139" s="256">
        <v>6.74</v>
      </c>
      <c r="DF139" s="266">
        <v>154</v>
      </c>
      <c r="DG139" s="266">
        <v>7.05</v>
      </c>
      <c r="DI139" s="266"/>
      <c r="DJ139" s="266"/>
      <c r="DL139" s="266"/>
      <c r="DM139" s="266"/>
      <c r="DO139" s="266"/>
      <c r="DP139" s="266"/>
      <c r="DR139" s="266"/>
      <c r="DS139" s="266"/>
      <c r="DU139" s="266"/>
      <c r="DV139" s="266"/>
      <c r="DX139" s="266"/>
      <c r="DY139" s="266"/>
      <c r="EA139" s="266"/>
      <c r="EB139" s="266"/>
      <c r="ED139" s="266"/>
      <c r="EE139" s="266"/>
      <c r="EG139" s="266"/>
      <c r="EH139" s="266"/>
      <c r="EJ139" s="266"/>
      <c r="EK139" s="266"/>
      <c r="EM139" s="266"/>
      <c r="EN139" s="266"/>
      <c r="EP139" s="266"/>
      <c r="EQ139" s="266"/>
      <c r="ES139" s="266"/>
      <c r="ET139" s="266"/>
      <c r="EV139" s="266">
        <v>221</v>
      </c>
      <c r="EW139" s="266">
        <v>5.25</v>
      </c>
      <c r="EY139" s="266"/>
      <c r="EZ139" s="266"/>
      <c r="FB139" s="266"/>
      <c r="FC139" s="266"/>
      <c r="FE139" s="266"/>
      <c r="FF139" s="266"/>
      <c r="FH139" s="266"/>
      <c r="FI139" s="266"/>
      <c r="FK139" s="266"/>
      <c r="FL139" s="266"/>
      <c r="FN139" s="266"/>
      <c r="FO139" s="266"/>
      <c r="FQ139" s="266"/>
      <c r="FR139" s="266"/>
      <c r="FT139" s="266"/>
      <c r="FU139" s="266"/>
      <c r="FW139" s="266"/>
      <c r="FX139" s="266"/>
      <c r="FZ139" s="266"/>
      <c r="GA139" s="266"/>
      <c r="GC139" s="266"/>
      <c r="GD139" s="266"/>
      <c r="GF139" s="266"/>
      <c r="GG139" s="266"/>
      <c r="GI139" s="266"/>
      <c r="GJ139" s="266"/>
      <c r="GL139" s="266"/>
      <c r="GM139" s="266"/>
      <c r="GO139" s="266"/>
      <c r="GP139" s="266"/>
    </row>
    <row r="140" spans="2:198">
      <c r="B140" s="266">
        <v>192</v>
      </c>
      <c r="C140" s="266">
        <v>7.1</v>
      </c>
      <c r="E140" s="266"/>
      <c r="F140" s="266"/>
      <c r="H140" s="266"/>
      <c r="I140" s="266"/>
      <c r="K140" s="266"/>
      <c r="L140" s="266"/>
      <c r="N140" s="266"/>
      <c r="O140" s="266">
        <v>6.76</v>
      </c>
      <c r="Q140" s="266"/>
      <c r="R140" s="266"/>
      <c r="T140" s="266"/>
      <c r="U140" s="266"/>
      <c r="W140" s="266"/>
      <c r="X140" s="266"/>
      <c r="Z140" s="266"/>
      <c r="AA140" s="266"/>
      <c r="AC140" s="266"/>
      <c r="AD140" s="266"/>
      <c r="AF140" s="266"/>
      <c r="AG140" s="266"/>
      <c r="AI140" s="266"/>
      <c r="AJ140" s="266">
        <v>6.67</v>
      </c>
      <c r="AL140" s="267"/>
      <c r="AM140" s="268">
        <v>7.03</v>
      </c>
      <c r="AO140" s="266"/>
      <c r="AP140" s="266"/>
      <c r="AR140" s="266"/>
      <c r="AS140" s="266"/>
      <c r="AU140" s="266"/>
      <c r="AV140" s="266"/>
      <c r="AX140" s="266"/>
      <c r="AY140" s="266"/>
      <c r="BA140" s="266"/>
      <c r="BB140" s="266"/>
      <c r="BD140" s="266"/>
      <c r="BE140" s="266"/>
      <c r="BG140" s="266"/>
      <c r="BH140" s="266"/>
      <c r="BJ140" s="266"/>
      <c r="BK140" s="266"/>
      <c r="BM140" s="266"/>
      <c r="BN140" s="266"/>
      <c r="BP140" s="266">
        <v>153</v>
      </c>
      <c r="BQ140" s="266">
        <v>2.9</v>
      </c>
      <c r="BS140" s="266"/>
      <c r="BT140" s="266"/>
      <c r="BV140" s="266"/>
      <c r="BW140" s="266"/>
      <c r="BY140" s="266"/>
      <c r="BZ140" s="266"/>
      <c r="CB140" s="266"/>
      <c r="CC140" s="266"/>
      <c r="CE140" s="266"/>
      <c r="CF140" s="266"/>
      <c r="CH140" s="266"/>
      <c r="CI140" s="266"/>
      <c r="CK140" s="266"/>
      <c r="CL140" s="266"/>
      <c r="CN140" s="266"/>
      <c r="CO140" s="266"/>
      <c r="CQ140" s="266"/>
      <c r="CR140" s="266"/>
      <c r="CT140" s="266"/>
      <c r="CU140" s="266"/>
      <c r="CW140" s="266"/>
      <c r="CX140" s="266">
        <v>6.98</v>
      </c>
      <c r="CZ140" s="266"/>
      <c r="DA140" s="266">
        <v>6.44</v>
      </c>
      <c r="DC140" s="266"/>
      <c r="DD140" s="256">
        <v>7.03</v>
      </c>
      <c r="DF140" s="266">
        <v>155</v>
      </c>
      <c r="DG140" s="266">
        <v>6.74</v>
      </c>
      <c r="DI140" s="266"/>
      <c r="DJ140" s="266"/>
      <c r="DL140" s="266"/>
      <c r="DM140" s="266"/>
      <c r="DO140" s="266"/>
      <c r="DP140" s="266"/>
      <c r="DR140" s="266"/>
      <c r="DS140" s="266"/>
      <c r="DU140" s="266"/>
      <c r="DV140" s="266"/>
      <c r="DX140" s="266"/>
      <c r="DY140" s="266"/>
      <c r="EA140" s="266"/>
      <c r="EB140" s="266"/>
      <c r="ED140" s="266"/>
      <c r="EE140" s="266"/>
      <c r="EG140" s="266"/>
      <c r="EH140" s="266"/>
      <c r="EJ140" s="266"/>
      <c r="EK140" s="266"/>
      <c r="EM140" s="266"/>
      <c r="EN140" s="266"/>
      <c r="EP140" s="266"/>
      <c r="EQ140" s="266"/>
      <c r="ES140" s="266"/>
      <c r="ET140" s="266"/>
      <c r="EV140" s="266">
        <v>222</v>
      </c>
      <c r="EW140" s="266">
        <v>2.79</v>
      </c>
      <c r="EY140" s="266"/>
      <c r="EZ140" s="266"/>
      <c r="FB140" s="266"/>
      <c r="FC140" s="266"/>
      <c r="FE140" s="266"/>
      <c r="FF140" s="266"/>
      <c r="FH140" s="266"/>
      <c r="FI140" s="266"/>
      <c r="FK140" s="266"/>
      <c r="FL140" s="266"/>
      <c r="FN140" s="266"/>
      <c r="FO140" s="266"/>
      <c r="FQ140" s="266"/>
      <c r="FR140" s="266"/>
      <c r="FT140" s="266"/>
      <c r="FU140" s="266"/>
      <c r="FW140" s="266"/>
      <c r="FX140" s="266"/>
      <c r="FZ140" s="266"/>
      <c r="GA140" s="266"/>
      <c r="GC140" s="266"/>
      <c r="GD140" s="266"/>
      <c r="GF140" s="266"/>
      <c r="GG140" s="266"/>
      <c r="GI140" s="266"/>
      <c r="GJ140" s="266"/>
      <c r="GL140" s="266"/>
      <c r="GM140" s="266"/>
      <c r="GO140" s="266"/>
      <c r="GP140" s="266"/>
    </row>
    <row r="141" spans="2:198">
      <c r="B141" s="266">
        <v>193</v>
      </c>
      <c r="C141" s="266">
        <v>7.02</v>
      </c>
      <c r="E141" s="266"/>
      <c r="F141" s="266"/>
      <c r="H141" s="266"/>
      <c r="I141" s="266"/>
      <c r="K141" s="266"/>
      <c r="L141" s="266"/>
      <c r="N141" s="266"/>
      <c r="O141" s="266">
        <v>7.02</v>
      </c>
      <c r="Q141" s="266"/>
      <c r="R141" s="266"/>
      <c r="T141" s="266"/>
      <c r="U141" s="266"/>
      <c r="W141" s="266"/>
      <c r="X141" s="266"/>
      <c r="Z141" s="266"/>
      <c r="AA141" s="266"/>
      <c r="AC141" s="266"/>
      <c r="AD141" s="266"/>
      <c r="AF141" s="266"/>
      <c r="AG141" s="266"/>
      <c r="AI141" s="266"/>
      <c r="AJ141" s="266">
        <v>6.37</v>
      </c>
      <c r="AL141" s="267"/>
      <c r="AM141" s="268">
        <v>6.71</v>
      </c>
      <c r="AO141" s="266"/>
      <c r="AP141" s="266"/>
      <c r="AR141" s="266"/>
      <c r="AS141" s="266"/>
      <c r="AU141" s="266"/>
      <c r="AV141" s="266"/>
      <c r="AX141" s="266"/>
      <c r="AY141" s="266"/>
      <c r="BA141" s="266"/>
      <c r="BB141" s="266"/>
      <c r="BD141" s="266"/>
      <c r="BE141" s="266"/>
      <c r="BG141" s="266"/>
      <c r="BH141" s="266"/>
      <c r="BJ141" s="266"/>
      <c r="BK141" s="266"/>
      <c r="BM141" s="266"/>
      <c r="BN141" s="266"/>
      <c r="BP141" s="266">
        <v>154</v>
      </c>
      <c r="BQ141" s="266">
        <v>2.94</v>
      </c>
      <c r="BS141" s="266"/>
      <c r="BT141" s="266"/>
      <c r="BV141" s="266"/>
      <c r="BW141" s="266"/>
      <c r="BY141" s="266"/>
      <c r="BZ141" s="266"/>
      <c r="CB141" s="266"/>
      <c r="CC141" s="266"/>
      <c r="CE141" s="266"/>
      <c r="CF141" s="266"/>
      <c r="CH141" s="266"/>
      <c r="CI141" s="266"/>
      <c r="CK141" s="266"/>
      <c r="CL141" s="266"/>
      <c r="CN141" s="266"/>
      <c r="CO141" s="266"/>
      <c r="CQ141" s="266"/>
      <c r="CR141" s="266"/>
      <c r="CT141" s="266"/>
      <c r="CU141" s="266"/>
      <c r="CW141" s="266"/>
      <c r="CX141" s="266">
        <v>6.67</v>
      </c>
      <c r="CZ141" s="266"/>
      <c r="DA141" s="266">
        <v>7.02</v>
      </c>
      <c r="DC141" s="266"/>
      <c r="DD141" s="266"/>
      <c r="DF141" s="266">
        <v>156</v>
      </c>
      <c r="DG141" s="266">
        <v>7</v>
      </c>
      <c r="DI141" s="266"/>
      <c r="DJ141" s="266"/>
      <c r="DL141" s="266"/>
      <c r="DM141" s="266"/>
      <c r="DO141" s="266"/>
      <c r="DP141" s="266"/>
      <c r="DR141" s="266"/>
      <c r="DS141" s="266"/>
      <c r="DU141" s="266"/>
      <c r="DV141" s="266"/>
      <c r="DX141" s="266"/>
      <c r="DY141" s="266"/>
      <c r="EA141" s="266"/>
      <c r="EB141" s="266"/>
      <c r="ED141" s="266"/>
      <c r="EE141" s="266"/>
      <c r="EG141" s="266"/>
      <c r="EH141" s="266"/>
      <c r="EJ141" s="266"/>
      <c r="EK141" s="266"/>
      <c r="EM141" s="266"/>
      <c r="EN141" s="266"/>
      <c r="EP141" s="266"/>
      <c r="EQ141" s="266"/>
      <c r="ES141" s="266"/>
      <c r="ET141" s="266"/>
      <c r="EV141" s="266">
        <v>223</v>
      </c>
      <c r="EW141" s="266">
        <v>3</v>
      </c>
      <c r="EY141" s="266"/>
      <c r="EZ141" s="266"/>
      <c r="FB141" s="266"/>
      <c r="FC141" s="266"/>
      <c r="FE141" s="266"/>
      <c r="FF141" s="266"/>
      <c r="FH141" s="266"/>
      <c r="FI141" s="266"/>
      <c r="FK141" s="266"/>
      <c r="FL141" s="266"/>
      <c r="FN141" s="266"/>
      <c r="FO141" s="266"/>
      <c r="FQ141" s="266"/>
      <c r="FR141" s="266"/>
      <c r="FT141" s="266"/>
      <c r="FU141" s="266"/>
      <c r="FW141" s="266"/>
      <c r="FX141" s="266"/>
      <c r="FZ141" s="266"/>
      <c r="GA141" s="266"/>
      <c r="GC141" s="266"/>
      <c r="GD141" s="266"/>
      <c r="GF141" s="266"/>
      <c r="GG141" s="266"/>
      <c r="GI141" s="266"/>
      <c r="GJ141" s="266"/>
      <c r="GL141" s="266"/>
      <c r="GM141" s="266"/>
      <c r="GO141" s="266"/>
      <c r="GP141" s="266"/>
    </row>
    <row r="142" spans="2:198">
      <c r="B142" s="266">
        <v>194</v>
      </c>
      <c r="C142" s="266">
        <v>6.7</v>
      </c>
      <c r="E142" s="266"/>
      <c r="F142" s="266"/>
      <c r="H142" s="266"/>
      <c r="I142" s="266"/>
      <c r="K142" s="266"/>
      <c r="L142" s="266"/>
      <c r="N142" s="266"/>
      <c r="O142" s="266">
        <v>6.8</v>
      </c>
      <c r="Q142" s="266"/>
      <c r="R142" s="266"/>
      <c r="T142" s="266"/>
      <c r="U142" s="266"/>
      <c r="W142" s="266"/>
      <c r="X142" s="266"/>
      <c r="Z142" s="266"/>
      <c r="AA142" s="266"/>
      <c r="AC142" s="266"/>
      <c r="AD142" s="266"/>
      <c r="AF142" s="266"/>
      <c r="AG142" s="266"/>
      <c r="AI142" s="266"/>
      <c r="AJ142" s="266">
        <v>6.65</v>
      </c>
      <c r="AL142" s="267"/>
      <c r="AM142" s="268">
        <v>6.2</v>
      </c>
      <c r="AO142" s="266"/>
      <c r="AP142" s="266"/>
      <c r="AR142" s="266"/>
      <c r="AS142" s="266"/>
      <c r="AU142" s="266"/>
      <c r="AV142" s="266"/>
      <c r="AX142" s="266"/>
      <c r="AY142" s="266"/>
      <c r="BA142" s="266"/>
      <c r="BB142" s="266"/>
      <c r="BD142" s="266"/>
      <c r="BE142" s="266"/>
      <c r="BG142" s="266"/>
      <c r="BH142" s="266"/>
      <c r="BJ142" s="266"/>
      <c r="BK142" s="266"/>
      <c r="BM142" s="266"/>
      <c r="BN142" s="266"/>
      <c r="BP142" s="266">
        <v>155</v>
      </c>
      <c r="BQ142" s="266">
        <v>2.92</v>
      </c>
      <c r="BS142" s="266"/>
      <c r="BT142" s="266"/>
      <c r="BV142" s="266"/>
      <c r="BW142" s="266"/>
      <c r="BY142" s="266"/>
      <c r="BZ142" s="266"/>
      <c r="CB142" s="266"/>
      <c r="CC142" s="266"/>
      <c r="CE142" s="266"/>
      <c r="CF142" s="266"/>
      <c r="CH142" s="266"/>
      <c r="CI142" s="266"/>
      <c r="CK142" s="266"/>
      <c r="CL142" s="266"/>
      <c r="CN142" s="266"/>
      <c r="CO142" s="266"/>
      <c r="CQ142" s="266"/>
      <c r="CR142" s="266"/>
      <c r="CT142" s="266"/>
      <c r="CU142" s="266"/>
      <c r="CW142" s="266"/>
      <c r="CX142" s="266">
        <v>6.99</v>
      </c>
      <c r="CZ142" s="266"/>
      <c r="DA142" s="266">
        <v>6.73</v>
      </c>
      <c r="DC142" s="266"/>
      <c r="DD142" s="266"/>
      <c r="DF142" s="266">
        <v>157</v>
      </c>
      <c r="DG142" s="266">
        <v>7.05</v>
      </c>
      <c r="DI142" s="266"/>
      <c r="DJ142" s="266"/>
      <c r="DL142" s="266"/>
      <c r="DM142" s="266"/>
      <c r="DO142" s="266"/>
      <c r="DP142" s="266"/>
      <c r="DR142" s="266"/>
      <c r="DS142" s="266"/>
      <c r="DU142" s="266"/>
      <c r="DV142" s="266"/>
      <c r="DX142" s="266"/>
      <c r="DY142" s="266"/>
      <c r="EA142" s="266"/>
      <c r="EB142" s="266"/>
      <c r="ED142" s="266"/>
      <c r="EE142" s="266"/>
      <c r="EG142" s="266"/>
      <c r="EH142" s="266"/>
      <c r="EJ142" s="266"/>
      <c r="EK142" s="266"/>
      <c r="EM142" s="266"/>
      <c r="EN142" s="266"/>
      <c r="EP142" s="266"/>
      <c r="EQ142" s="266"/>
      <c r="ES142" s="266"/>
      <c r="ET142" s="266"/>
      <c r="EV142" s="266">
        <v>225</v>
      </c>
      <c r="EW142" s="266">
        <v>6.55</v>
      </c>
      <c r="EY142" s="266"/>
      <c r="EZ142" s="266"/>
      <c r="FB142" s="266"/>
      <c r="FC142" s="266"/>
      <c r="FE142" s="266"/>
      <c r="FF142" s="266"/>
      <c r="FH142" s="266"/>
      <c r="FI142" s="266"/>
      <c r="FK142" s="266"/>
      <c r="FL142" s="266"/>
      <c r="FN142" s="266"/>
      <c r="FO142" s="266"/>
      <c r="FQ142" s="266"/>
      <c r="FR142" s="266"/>
      <c r="FT142" s="266"/>
      <c r="FU142" s="266"/>
      <c r="FW142" s="266"/>
      <c r="FX142" s="266"/>
      <c r="FZ142" s="266"/>
      <c r="GA142" s="266"/>
      <c r="GC142" s="266"/>
      <c r="GD142" s="266"/>
      <c r="GF142" s="266"/>
      <c r="GG142" s="266"/>
      <c r="GI142" s="266"/>
      <c r="GJ142" s="266"/>
      <c r="GL142" s="266"/>
      <c r="GM142" s="266"/>
      <c r="GO142" s="266"/>
      <c r="GP142" s="266"/>
    </row>
    <row r="143" spans="2:198">
      <c r="B143" s="266">
        <v>195</v>
      </c>
      <c r="C143" s="266">
        <v>6.82</v>
      </c>
      <c r="E143" s="266"/>
      <c r="F143" s="266"/>
      <c r="H143" s="266"/>
      <c r="I143" s="266"/>
      <c r="K143" s="266"/>
      <c r="L143" s="266"/>
      <c r="N143" s="266"/>
      <c r="O143" s="266">
        <v>6.81</v>
      </c>
      <c r="Q143" s="266"/>
      <c r="R143" s="266"/>
      <c r="T143" s="266"/>
      <c r="U143" s="266"/>
      <c r="W143" s="266"/>
      <c r="X143" s="266"/>
      <c r="Z143" s="266"/>
      <c r="AA143" s="266"/>
      <c r="AC143" s="266"/>
      <c r="AD143" s="266"/>
      <c r="AF143" s="266"/>
      <c r="AG143" s="266"/>
      <c r="AI143" s="266"/>
      <c r="AJ143" s="266">
        <v>6.68</v>
      </c>
      <c r="AL143" s="267"/>
      <c r="AM143" s="268">
        <v>6.7</v>
      </c>
      <c r="AO143" s="266"/>
      <c r="AP143" s="266"/>
      <c r="AR143" s="266"/>
      <c r="AS143" s="266"/>
      <c r="AU143" s="266"/>
      <c r="AV143" s="266"/>
      <c r="AX143" s="266"/>
      <c r="AY143" s="266"/>
      <c r="BA143" s="266"/>
      <c r="BB143" s="266"/>
      <c r="BD143" s="266"/>
      <c r="BE143" s="266"/>
      <c r="BG143" s="266"/>
      <c r="BH143" s="266"/>
      <c r="BJ143" s="266"/>
      <c r="BK143" s="266"/>
      <c r="BM143" s="266"/>
      <c r="BN143" s="266"/>
      <c r="BP143" s="266">
        <v>156</v>
      </c>
      <c r="BQ143" s="266">
        <v>2.9</v>
      </c>
      <c r="BS143" s="266"/>
      <c r="BT143" s="266"/>
      <c r="BV143" s="266"/>
      <c r="BW143" s="266"/>
      <c r="BY143" s="266"/>
      <c r="BZ143" s="266"/>
      <c r="CB143" s="266"/>
      <c r="CC143" s="266"/>
      <c r="CE143" s="266"/>
      <c r="CF143" s="266"/>
      <c r="CH143" s="266"/>
      <c r="CI143" s="266"/>
      <c r="CK143" s="266"/>
      <c r="CL143" s="266"/>
      <c r="CN143" s="266"/>
      <c r="CO143" s="266"/>
      <c r="CQ143" s="266"/>
      <c r="CR143" s="266"/>
      <c r="CT143" s="266"/>
      <c r="CU143" s="266"/>
      <c r="CW143" s="266"/>
      <c r="CX143" s="266">
        <v>6.77</v>
      </c>
      <c r="CZ143" s="266"/>
      <c r="DA143" s="266">
        <v>4.3600000000000003</v>
      </c>
      <c r="DC143" s="266"/>
      <c r="DD143" s="266"/>
      <c r="DF143" s="266">
        <v>159</v>
      </c>
      <c r="DG143" s="266">
        <v>6.74</v>
      </c>
      <c r="DI143" s="266"/>
      <c r="DJ143" s="266"/>
      <c r="DL143" s="266"/>
      <c r="DM143" s="266"/>
      <c r="DO143" s="266"/>
      <c r="DP143" s="266"/>
      <c r="DR143" s="266"/>
      <c r="DS143" s="266"/>
      <c r="DU143" s="266"/>
      <c r="DV143" s="266"/>
      <c r="DX143" s="266"/>
      <c r="DY143" s="266"/>
      <c r="EA143" s="266"/>
      <c r="EB143" s="266"/>
      <c r="ED143" s="266"/>
      <c r="EE143" s="266"/>
      <c r="EG143" s="266"/>
      <c r="EH143" s="266"/>
      <c r="EJ143" s="266"/>
      <c r="EK143" s="266"/>
      <c r="EM143" s="266"/>
      <c r="EN143" s="266"/>
      <c r="EP143" s="266"/>
      <c r="EQ143" s="266"/>
      <c r="ES143" s="266"/>
      <c r="ET143" s="266"/>
      <c r="EV143" s="266">
        <v>226</v>
      </c>
      <c r="EW143" s="266">
        <v>6.58</v>
      </c>
      <c r="EY143" s="266"/>
      <c r="EZ143" s="266"/>
      <c r="FB143" s="266"/>
      <c r="FC143" s="266"/>
      <c r="FE143" s="266"/>
      <c r="FF143" s="266"/>
      <c r="FH143" s="266"/>
      <c r="FI143" s="266"/>
      <c r="FK143" s="266"/>
      <c r="FL143" s="266"/>
      <c r="FN143" s="266"/>
      <c r="FO143" s="266"/>
      <c r="FQ143" s="266"/>
      <c r="FR143" s="266"/>
      <c r="FT143" s="266"/>
      <c r="FU143" s="266"/>
      <c r="FW143" s="266"/>
      <c r="FX143" s="266"/>
      <c r="FZ143" s="266"/>
      <c r="GA143" s="266"/>
      <c r="GC143" s="266"/>
      <c r="GD143" s="266"/>
      <c r="GF143" s="266"/>
      <c r="GG143" s="266"/>
      <c r="GI143" s="266"/>
      <c r="GJ143" s="266"/>
      <c r="GL143" s="266"/>
      <c r="GM143" s="266"/>
      <c r="GO143" s="266"/>
      <c r="GP143" s="266"/>
    </row>
    <row r="144" spans="2:198">
      <c r="B144" s="266">
        <v>196</v>
      </c>
      <c r="C144" s="266">
        <v>6.8</v>
      </c>
      <c r="E144" s="266"/>
      <c r="F144" s="266"/>
      <c r="H144" s="266"/>
      <c r="I144" s="266"/>
      <c r="K144" s="266"/>
      <c r="L144" s="266"/>
      <c r="N144" s="266"/>
      <c r="O144" s="266">
        <v>6.79</v>
      </c>
      <c r="Q144" s="266"/>
      <c r="R144" s="266"/>
      <c r="T144" s="266"/>
      <c r="U144" s="266"/>
      <c r="W144" s="266"/>
      <c r="X144" s="266"/>
      <c r="Z144" s="266"/>
      <c r="AA144" s="266"/>
      <c r="AC144" s="266"/>
      <c r="AD144" s="266"/>
      <c r="AF144" s="266"/>
      <c r="AG144" s="266"/>
      <c r="AI144" s="266"/>
      <c r="AJ144" s="266">
        <v>6.33</v>
      </c>
      <c r="AL144" s="267"/>
      <c r="AM144" s="268">
        <v>7.12</v>
      </c>
      <c r="AO144" s="266"/>
      <c r="AP144" s="266"/>
      <c r="AR144" s="266"/>
      <c r="AS144" s="266"/>
      <c r="AU144" s="266"/>
      <c r="AV144" s="266"/>
      <c r="AX144" s="266"/>
      <c r="AY144" s="266"/>
      <c r="BA144" s="266"/>
      <c r="BB144" s="266"/>
      <c r="BD144" s="266"/>
      <c r="BE144" s="266"/>
      <c r="BG144" s="266"/>
      <c r="BH144" s="266"/>
      <c r="BJ144" s="266"/>
      <c r="BK144" s="266"/>
      <c r="BM144" s="266"/>
      <c r="BN144" s="266"/>
      <c r="BP144" s="266">
        <v>157</v>
      </c>
      <c r="BQ144" s="266">
        <v>2.92</v>
      </c>
      <c r="BS144" s="266"/>
      <c r="BT144" s="266"/>
      <c r="BV144" s="266"/>
      <c r="BW144" s="266"/>
      <c r="BY144" s="266"/>
      <c r="BZ144" s="266"/>
      <c r="CB144" s="266"/>
      <c r="CC144" s="266"/>
      <c r="CE144" s="266"/>
      <c r="CF144" s="266"/>
      <c r="CH144" s="266"/>
      <c r="CI144" s="266"/>
      <c r="CK144" s="266"/>
      <c r="CL144" s="266"/>
      <c r="CN144" s="266"/>
      <c r="CO144" s="266"/>
      <c r="CQ144" s="266"/>
      <c r="CR144" s="266"/>
      <c r="CT144" s="266"/>
      <c r="CU144" s="266"/>
      <c r="CW144" s="266"/>
      <c r="CX144" s="266">
        <v>6.76</v>
      </c>
      <c r="CZ144" s="266"/>
      <c r="DA144" s="266">
        <v>7.14</v>
      </c>
      <c r="DC144" s="266"/>
      <c r="DD144" s="266"/>
      <c r="DF144" s="266">
        <v>160</v>
      </c>
      <c r="DG144" s="266">
        <v>6.71</v>
      </c>
      <c r="DI144" s="266"/>
      <c r="DJ144" s="266"/>
      <c r="DL144" s="266"/>
      <c r="DM144" s="266"/>
      <c r="DO144" s="266"/>
      <c r="DP144" s="266"/>
      <c r="DR144" s="266"/>
      <c r="DS144" s="266"/>
      <c r="DU144" s="266"/>
      <c r="DV144" s="266"/>
      <c r="DX144" s="266"/>
      <c r="DY144" s="266"/>
      <c r="EA144" s="266"/>
      <c r="EB144" s="266"/>
      <c r="ED144" s="266"/>
      <c r="EE144" s="266"/>
      <c r="EG144" s="266"/>
      <c r="EH144" s="266"/>
      <c r="EJ144" s="266"/>
      <c r="EK144" s="266"/>
      <c r="EM144" s="266"/>
      <c r="EN144" s="266"/>
      <c r="EP144" s="266"/>
      <c r="EQ144" s="266"/>
      <c r="ES144" s="266"/>
      <c r="ET144" s="266"/>
      <c r="EV144" s="266">
        <v>227</v>
      </c>
      <c r="EW144" s="266">
        <v>6.97</v>
      </c>
      <c r="EY144" s="266"/>
      <c r="EZ144" s="266"/>
      <c r="FB144" s="266"/>
      <c r="FC144" s="266"/>
      <c r="FE144" s="266"/>
      <c r="FF144" s="266"/>
      <c r="FH144" s="266"/>
      <c r="FI144" s="266"/>
      <c r="FK144" s="266"/>
      <c r="FL144" s="266"/>
      <c r="FN144" s="266"/>
      <c r="FO144" s="266"/>
      <c r="FQ144" s="266"/>
      <c r="FR144" s="266"/>
      <c r="FT144" s="266"/>
      <c r="FU144" s="266"/>
      <c r="FW144" s="266"/>
      <c r="FX144" s="266"/>
      <c r="FZ144" s="266"/>
      <c r="GA144" s="266"/>
      <c r="GC144" s="266"/>
      <c r="GD144" s="266"/>
      <c r="GF144" s="266"/>
      <c r="GG144" s="266"/>
      <c r="GI144" s="266"/>
      <c r="GJ144" s="266"/>
      <c r="GL144" s="266"/>
      <c r="GM144" s="266"/>
      <c r="GO144" s="266"/>
      <c r="GP144" s="266"/>
    </row>
    <row r="145" spans="2:198">
      <c r="B145" s="266">
        <v>197</v>
      </c>
      <c r="C145" s="266">
        <v>6.75</v>
      </c>
      <c r="E145" s="266"/>
      <c r="F145" s="266"/>
      <c r="H145" s="266"/>
      <c r="I145" s="266"/>
      <c r="K145" s="266"/>
      <c r="L145" s="266"/>
      <c r="N145" s="266"/>
      <c r="O145" s="266">
        <v>6.75</v>
      </c>
      <c r="Q145" s="266"/>
      <c r="R145" s="266"/>
      <c r="T145" s="266"/>
      <c r="U145" s="266"/>
      <c r="W145" s="266"/>
      <c r="X145" s="266"/>
      <c r="Z145" s="266"/>
      <c r="AA145" s="266"/>
      <c r="AC145" s="266"/>
      <c r="AD145" s="266"/>
      <c r="AF145" s="266"/>
      <c r="AG145" s="266"/>
      <c r="AI145" s="266"/>
      <c r="AJ145" s="266">
        <v>6.03</v>
      </c>
      <c r="AL145" s="267"/>
      <c r="AM145" s="268">
        <v>6.19</v>
      </c>
      <c r="AO145" s="266"/>
      <c r="AP145" s="266"/>
      <c r="AR145" s="266"/>
      <c r="AS145" s="266"/>
      <c r="AU145" s="266"/>
      <c r="AV145" s="266"/>
      <c r="AX145" s="266"/>
      <c r="AY145" s="266"/>
      <c r="BA145" s="266"/>
      <c r="BB145" s="266"/>
      <c r="BD145" s="266"/>
      <c r="BE145" s="266"/>
      <c r="BG145" s="266"/>
      <c r="BH145" s="266"/>
      <c r="BJ145" s="266"/>
      <c r="BK145" s="266"/>
      <c r="BM145" s="266"/>
      <c r="BN145" s="266"/>
      <c r="BP145" s="266">
        <v>158</v>
      </c>
      <c r="BQ145" s="266">
        <v>2.92</v>
      </c>
      <c r="BS145" s="266"/>
      <c r="BT145" s="266"/>
      <c r="BV145" s="266"/>
      <c r="BW145" s="266"/>
      <c r="BY145" s="266"/>
      <c r="BZ145" s="266"/>
      <c r="CB145" s="266"/>
      <c r="CC145" s="266"/>
      <c r="CE145" s="266"/>
      <c r="CF145" s="266"/>
      <c r="CH145" s="266"/>
      <c r="CI145" s="266"/>
      <c r="CK145" s="266"/>
      <c r="CL145" s="266"/>
      <c r="CN145" s="266"/>
      <c r="CO145" s="266"/>
      <c r="CQ145" s="266"/>
      <c r="CR145" s="266"/>
      <c r="CT145" s="266"/>
      <c r="CU145" s="266"/>
      <c r="CW145" s="266"/>
      <c r="CX145" s="266">
        <v>7</v>
      </c>
      <c r="CZ145" s="266"/>
      <c r="DA145" s="266"/>
      <c r="DC145" s="266"/>
      <c r="DD145" s="266"/>
      <c r="DF145" s="266">
        <v>161</v>
      </c>
      <c r="DG145" s="266">
        <v>6.68</v>
      </c>
      <c r="DI145" s="266"/>
      <c r="DJ145" s="266"/>
      <c r="DL145" s="266"/>
      <c r="DM145" s="266"/>
      <c r="DO145" s="266"/>
      <c r="DP145" s="266"/>
      <c r="DR145" s="266"/>
      <c r="DS145" s="266"/>
      <c r="DU145" s="266"/>
      <c r="DV145" s="266"/>
      <c r="DX145" s="266"/>
      <c r="DY145" s="266"/>
      <c r="EA145" s="266"/>
      <c r="EB145" s="266"/>
      <c r="ED145" s="266"/>
      <c r="EE145" s="266"/>
      <c r="EG145" s="266"/>
      <c r="EH145" s="266"/>
      <c r="EJ145" s="266"/>
      <c r="EK145" s="266"/>
      <c r="EM145" s="266"/>
      <c r="EN145" s="266"/>
      <c r="EP145" s="266"/>
      <c r="EQ145" s="266"/>
      <c r="ES145" s="266"/>
      <c r="ET145" s="266"/>
      <c r="EV145" s="266">
        <v>228</v>
      </c>
      <c r="EW145" s="266">
        <v>6.92</v>
      </c>
      <c r="EY145" s="266"/>
      <c r="EZ145" s="266"/>
      <c r="FB145" s="266"/>
      <c r="FC145" s="266"/>
      <c r="FE145" s="266"/>
      <c r="FF145" s="266"/>
      <c r="FH145" s="266"/>
      <c r="FI145" s="266"/>
      <c r="FK145" s="266"/>
      <c r="FL145" s="266"/>
      <c r="FN145" s="266"/>
      <c r="FO145" s="266"/>
      <c r="FQ145" s="266"/>
      <c r="FR145" s="266"/>
      <c r="FT145" s="266"/>
      <c r="FU145" s="266"/>
      <c r="FW145" s="266"/>
      <c r="FX145" s="266"/>
      <c r="FZ145" s="266"/>
      <c r="GA145" s="266"/>
      <c r="GC145" s="266"/>
      <c r="GD145" s="266"/>
      <c r="GF145" s="266"/>
      <c r="GG145" s="266"/>
      <c r="GI145" s="266"/>
      <c r="GJ145" s="266"/>
      <c r="GL145" s="266"/>
      <c r="GM145" s="266"/>
      <c r="GO145" s="266"/>
      <c r="GP145" s="266"/>
    </row>
    <row r="146" spans="2:198">
      <c r="B146" s="266">
        <v>198</v>
      </c>
      <c r="C146" s="266">
        <v>7.01</v>
      </c>
      <c r="E146" s="266"/>
      <c r="F146" s="266"/>
      <c r="H146" s="266"/>
      <c r="I146" s="266"/>
      <c r="K146" s="266"/>
      <c r="L146" s="266"/>
      <c r="N146" s="266"/>
      <c r="O146" s="266">
        <v>6.78</v>
      </c>
      <c r="Q146" s="266"/>
      <c r="R146" s="266"/>
      <c r="T146" s="266"/>
      <c r="U146" s="266"/>
      <c r="W146" s="266"/>
      <c r="X146" s="266"/>
      <c r="Z146" s="266"/>
      <c r="AA146" s="266"/>
      <c r="AC146" s="266"/>
      <c r="AD146" s="266"/>
      <c r="AF146" s="266"/>
      <c r="AG146" s="266"/>
      <c r="AI146" s="266"/>
      <c r="AJ146" s="266">
        <v>6.35</v>
      </c>
      <c r="AL146" s="267"/>
      <c r="AM146" s="268">
        <v>6.78</v>
      </c>
      <c r="AO146" s="266"/>
      <c r="AP146" s="266"/>
      <c r="AR146" s="266"/>
      <c r="AS146" s="266"/>
      <c r="AU146" s="266"/>
      <c r="AV146" s="266"/>
      <c r="AX146" s="266"/>
      <c r="AY146" s="266"/>
      <c r="BA146" s="266"/>
      <c r="BB146" s="266"/>
      <c r="BD146" s="266"/>
      <c r="BE146" s="266"/>
      <c r="BG146" s="266"/>
      <c r="BH146" s="266"/>
      <c r="BJ146" s="266"/>
      <c r="BK146" s="266"/>
      <c r="BM146" s="266"/>
      <c r="BN146" s="266"/>
      <c r="BP146" s="266">
        <v>159</v>
      </c>
      <c r="BQ146" s="266">
        <v>2.92</v>
      </c>
      <c r="BS146" s="266"/>
      <c r="BT146" s="266"/>
      <c r="BV146" s="266"/>
      <c r="BW146" s="266"/>
      <c r="BY146" s="266"/>
      <c r="BZ146" s="266"/>
      <c r="CB146" s="266"/>
      <c r="CC146" s="266"/>
      <c r="CE146" s="266"/>
      <c r="CF146" s="266"/>
      <c r="CH146" s="266"/>
      <c r="CI146" s="266"/>
      <c r="CK146" s="266"/>
      <c r="CL146" s="266"/>
      <c r="CN146" s="266"/>
      <c r="CO146" s="266"/>
      <c r="CQ146" s="266"/>
      <c r="CR146" s="266"/>
      <c r="CT146" s="266"/>
      <c r="CU146" s="266"/>
      <c r="CW146" s="266"/>
      <c r="CX146" s="266">
        <v>6.98</v>
      </c>
      <c r="CZ146" s="266"/>
      <c r="DA146" s="266"/>
      <c r="DC146" s="266"/>
      <c r="DD146" s="266"/>
      <c r="DF146" s="266">
        <v>163</v>
      </c>
      <c r="DG146" s="266">
        <v>6.4</v>
      </c>
      <c r="DI146" s="266"/>
      <c r="DJ146" s="266"/>
      <c r="DL146" s="266"/>
      <c r="DM146" s="266"/>
      <c r="DO146" s="266"/>
      <c r="DP146" s="266"/>
      <c r="DR146" s="266"/>
      <c r="DS146" s="266"/>
      <c r="DU146" s="266"/>
      <c r="DV146" s="266"/>
      <c r="DX146" s="266"/>
      <c r="DY146" s="266"/>
      <c r="EA146" s="266"/>
      <c r="EB146" s="266"/>
      <c r="ED146" s="266"/>
      <c r="EE146" s="266"/>
      <c r="EG146" s="266"/>
      <c r="EH146" s="266"/>
      <c r="EJ146" s="266"/>
      <c r="EK146" s="266"/>
      <c r="EM146" s="266"/>
      <c r="EN146" s="266"/>
      <c r="EP146" s="266"/>
      <c r="EQ146" s="266"/>
      <c r="ES146" s="266"/>
      <c r="ET146" s="266"/>
      <c r="EV146" s="266">
        <v>229</v>
      </c>
      <c r="EW146" s="266">
        <v>6.67</v>
      </c>
      <c r="EY146" s="266"/>
      <c r="EZ146" s="266"/>
      <c r="FB146" s="266"/>
      <c r="FC146" s="266"/>
      <c r="FE146" s="266"/>
      <c r="FF146" s="266"/>
      <c r="FH146" s="266"/>
      <c r="FI146" s="266"/>
      <c r="FK146" s="266"/>
      <c r="FL146" s="266"/>
      <c r="FN146" s="266"/>
      <c r="FO146" s="266"/>
      <c r="FQ146" s="266"/>
      <c r="FR146" s="266"/>
      <c r="FT146" s="266"/>
      <c r="FU146" s="266"/>
      <c r="FW146" s="266"/>
      <c r="FX146" s="266"/>
      <c r="FZ146" s="266"/>
      <c r="GA146" s="266"/>
      <c r="GC146" s="266"/>
      <c r="GD146" s="266"/>
      <c r="GF146" s="266"/>
      <c r="GG146" s="266"/>
      <c r="GI146" s="266"/>
      <c r="GJ146" s="266"/>
      <c r="GL146" s="266"/>
      <c r="GM146" s="266"/>
      <c r="GO146" s="266"/>
      <c r="GP146" s="266"/>
    </row>
    <row r="147" spans="2:198">
      <c r="B147" s="266">
        <v>199</v>
      </c>
      <c r="C147" s="266">
        <v>7.18</v>
      </c>
      <c r="E147" s="266"/>
      <c r="F147" s="266"/>
      <c r="H147" s="266"/>
      <c r="I147" s="266"/>
      <c r="K147" s="266"/>
      <c r="L147" s="266"/>
      <c r="N147" s="266"/>
      <c r="O147" s="266">
        <v>7.01</v>
      </c>
      <c r="Q147" s="266"/>
      <c r="R147" s="266"/>
      <c r="T147" s="266"/>
      <c r="U147" s="266"/>
      <c r="W147" s="266"/>
      <c r="X147" s="266"/>
      <c r="Z147" s="266"/>
      <c r="AA147" s="266"/>
      <c r="AC147" s="266"/>
      <c r="AD147" s="266"/>
      <c r="AF147" s="266"/>
      <c r="AG147" s="266"/>
      <c r="AI147" s="266"/>
      <c r="AJ147" s="266">
        <v>6.58</v>
      </c>
      <c r="AL147" s="267"/>
      <c r="AM147" s="268">
        <v>6.75</v>
      </c>
      <c r="AO147" s="266"/>
      <c r="AP147" s="266"/>
      <c r="AR147" s="266"/>
      <c r="AS147" s="266"/>
      <c r="AU147" s="266"/>
      <c r="AV147" s="266"/>
      <c r="AX147" s="266"/>
      <c r="AY147" s="266"/>
      <c r="BA147" s="266"/>
      <c r="BB147" s="266"/>
      <c r="BD147" s="266"/>
      <c r="BE147" s="266"/>
      <c r="BG147" s="266"/>
      <c r="BH147" s="266"/>
      <c r="BJ147" s="266"/>
      <c r="BK147" s="266"/>
      <c r="BM147" s="266"/>
      <c r="BN147" s="266"/>
      <c r="BP147" s="266">
        <v>161</v>
      </c>
      <c r="BQ147" s="266">
        <v>2.89</v>
      </c>
      <c r="BS147" s="266"/>
      <c r="BT147" s="266"/>
      <c r="BV147" s="266"/>
      <c r="BW147" s="266"/>
      <c r="BY147" s="266"/>
      <c r="BZ147" s="266"/>
      <c r="CB147" s="266"/>
      <c r="CC147" s="266"/>
      <c r="CE147" s="266"/>
      <c r="CF147" s="266"/>
      <c r="CH147" s="266"/>
      <c r="CI147" s="266"/>
      <c r="CK147" s="266"/>
      <c r="CL147" s="266"/>
      <c r="CN147" s="266"/>
      <c r="CO147" s="266"/>
      <c r="CQ147" s="266"/>
      <c r="CR147" s="266"/>
      <c r="CT147" s="266"/>
      <c r="CU147" s="266"/>
      <c r="CW147" s="266"/>
      <c r="CX147" s="266">
        <v>7.11</v>
      </c>
      <c r="CZ147" s="266"/>
      <c r="DA147" s="266"/>
      <c r="DC147" s="266"/>
      <c r="DD147" s="266"/>
      <c r="DF147" s="266">
        <v>164</v>
      </c>
      <c r="DG147" s="266">
        <v>6.37</v>
      </c>
      <c r="DI147" s="266"/>
      <c r="DJ147" s="266"/>
      <c r="DL147" s="266"/>
      <c r="DM147" s="266"/>
      <c r="DO147" s="266"/>
      <c r="DP147" s="266"/>
      <c r="DR147" s="266"/>
      <c r="DS147" s="266"/>
      <c r="DU147" s="266"/>
      <c r="DV147" s="266"/>
      <c r="DX147" s="266"/>
      <c r="DY147" s="266"/>
      <c r="EA147" s="266"/>
      <c r="EB147" s="266"/>
      <c r="ED147" s="266"/>
      <c r="EE147" s="266"/>
      <c r="EG147" s="266"/>
      <c r="EH147" s="266"/>
      <c r="EJ147" s="266"/>
      <c r="EK147" s="266"/>
      <c r="EM147" s="266"/>
      <c r="EN147" s="266"/>
      <c r="EP147" s="266"/>
      <c r="EQ147" s="266"/>
      <c r="ES147" s="266"/>
      <c r="ET147" s="266"/>
      <c r="EV147" s="266">
        <v>230</v>
      </c>
      <c r="EW147" s="266">
        <v>6.57</v>
      </c>
      <c r="EY147" s="266"/>
      <c r="EZ147" s="266"/>
      <c r="FB147" s="266"/>
      <c r="FC147" s="266"/>
      <c r="FE147" s="266"/>
      <c r="FF147" s="266"/>
      <c r="FH147" s="266"/>
      <c r="FI147" s="266"/>
      <c r="FK147" s="266"/>
      <c r="FL147" s="266"/>
      <c r="FN147" s="266"/>
      <c r="FO147" s="266"/>
      <c r="FQ147" s="266"/>
      <c r="FR147" s="266"/>
      <c r="FT147" s="266"/>
      <c r="FU147" s="266"/>
      <c r="FW147" s="266"/>
      <c r="FX147" s="266"/>
      <c r="FZ147" s="266"/>
      <c r="GA147" s="266"/>
      <c r="GC147" s="266"/>
      <c r="GD147" s="266"/>
      <c r="GF147" s="266"/>
      <c r="GG147" s="266"/>
      <c r="GI147" s="266"/>
      <c r="GJ147" s="266"/>
      <c r="GL147" s="266"/>
      <c r="GM147" s="266"/>
      <c r="GO147" s="266"/>
      <c r="GP147" s="266"/>
    </row>
    <row r="148" spans="2:198">
      <c r="B148" s="266">
        <v>200</v>
      </c>
      <c r="C148" s="266">
        <v>7.18</v>
      </c>
      <c r="E148" s="266"/>
      <c r="F148" s="266"/>
      <c r="H148" s="266"/>
      <c r="I148" s="266"/>
      <c r="K148" s="266"/>
      <c r="L148" s="266"/>
      <c r="N148" s="266"/>
      <c r="O148" s="266">
        <v>7.04</v>
      </c>
      <c r="Q148" s="266"/>
      <c r="R148" s="266"/>
      <c r="T148" s="266"/>
      <c r="U148" s="266"/>
      <c r="W148" s="266"/>
      <c r="X148" s="266"/>
      <c r="Z148" s="266"/>
      <c r="AA148" s="266"/>
      <c r="AC148" s="266"/>
      <c r="AD148" s="266"/>
      <c r="AF148" s="266"/>
      <c r="AG148" s="266"/>
      <c r="AI148" s="266"/>
      <c r="AJ148" s="266">
        <v>6.37</v>
      </c>
      <c r="AL148" s="267"/>
      <c r="AM148" s="268">
        <v>6.8</v>
      </c>
      <c r="AO148" s="266"/>
      <c r="AP148" s="266"/>
      <c r="AR148" s="266"/>
      <c r="AS148" s="266"/>
      <c r="AU148" s="266"/>
      <c r="AV148" s="266"/>
      <c r="AX148" s="266"/>
      <c r="AY148" s="266"/>
      <c r="BA148" s="266"/>
      <c r="BB148" s="266"/>
      <c r="BD148" s="266"/>
      <c r="BE148" s="266"/>
      <c r="BG148" s="266"/>
      <c r="BH148" s="266"/>
      <c r="BJ148" s="266"/>
      <c r="BK148" s="266"/>
      <c r="BM148" s="266"/>
      <c r="BN148" s="266"/>
      <c r="BP148" s="266">
        <v>162</v>
      </c>
      <c r="BQ148" s="266">
        <v>2.91</v>
      </c>
      <c r="BS148" s="266"/>
      <c r="BT148" s="266"/>
      <c r="BV148" s="266"/>
      <c r="BW148" s="266"/>
      <c r="BY148" s="266"/>
      <c r="BZ148" s="266"/>
      <c r="CB148" s="266"/>
      <c r="CC148" s="266"/>
      <c r="CE148" s="266"/>
      <c r="CF148" s="266"/>
      <c r="CH148" s="266"/>
      <c r="CI148" s="266"/>
      <c r="CK148" s="266"/>
      <c r="CL148" s="266"/>
      <c r="CN148" s="266"/>
      <c r="CO148" s="266"/>
      <c r="CQ148" s="266"/>
      <c r="CR148" s="266"/>
      <c r="CT148" s="266"/>
      <c r="CU148" s="266"/>
      <c r="CW148" s="266"/>
      <c r="CX148" s="266">
        <v>7.09</v>
      </c>
      <c r="CZ148" s="266"/>
      <c r="DA148" s="266"/>
      <c r="DC148" s="266"/>
      <c r="DD148" s="266"/>
      <c r="DF148" s="266">
        <v>165</v>
      </c>
      <c r="DG148" s="266">
        <v>6.69</v>
      </c>
      <c r="DI148" s="266"/>
      <c r="DJ148" s="266"/>
      <c r="DL148" s="266"/>
      <c r="DM148" s="266"/>
      <c r="DO148" s="266"/>
      <c r="DP148" s="266"/>
      <c r="DR148" s="266"/>
      <c r="DS148" s="266"/>
      <c r="DU148" s="266"/>
      <c r="DV148" s="266"/>
      <c r="DX148" s="266"/>
      <c r="DY148" s="266"/>
      <c r="EA148" s="266"/>
      <c r="EB148" s="266"/>
      <c r="ED148" s="266"/>
      <c r="EE148" s="266"/>
      <c r="EG148" s="266"/>
      <c r="EH148" s="266"/>
      <c r="EJ148" s="266"/>
      <c r="EK148" s="266"/>
      <c r="EM148" s="266"/>
      <c r="EN148" s="266"/>
      <c r="EP148" s="266"/>
      <c r="EQ148" s="266"/>
      <c r="ES148" s="266"/>
      <c r="ET148" s="266"/>
      <c r="EV148" s="266">
        <v>231</v>
      </c>
      <c r="EW148" s="266">
        <v>6.96</v>
      </c>
      <c r="EY148" s="266"/>
      <c r="EZ148" s="266"/>
      <c r="FB148" s="266"/>
      <c r="FC148" s="266"/>
      <c r="FE148" s="266"/>
      <c r="FF148" s="266"/>
      <c r="FH148" s="266"/>
      <c r="FI148" s="266"/>
      <c r="FK148" s="266"/>
      <c r="FL148" s="266"/>
      <c r="FN148" s="266"/>
      <c r="FO148" s="266"/>
      <c r="FQ148" s="266"/>
      <c r="FR148" s="266"/>
      <c r="FT148" s="266"/>
      <c r="FU148" s="266"/>
      <c r="FW148" s="266"/>
      <c r="FX148" s="266"/>
      <c r="FZ148" s="266"/>
      <c r="GA148" s="266"/>
      <c r="GC148" s="266"/>
      <c r="GD148" s="266"/>
      <c r="GF148" s="266"/>
      <c r="GG148" s="266"/>
      <c r="GI148" s="266"/>
      <c r="GJ148" s="266"/>
      <c r="GL148" s="266"/>
      <c r="GM148" s="266"/>
      <c r="GO148" s="266"/>
      <c r="GP148" s="266"/>
    </row>
    <row r="149" spans="2:198">
      <c r="B149" s="266">
        <v>201</v>
      </c>
      <c r="C149" s="266">
        <v>7.15</v>
      </c>
      <c r="E149" s="266"/>
      <c r="F149" s="266"/>
      <c r="H149" s="266"/>
      <c r="I149" s="266"/>
      <c r="K149" s="266"/>
      <c r="L149" s="266"/>
      <c r="N149" s="266"/>
      <c r="O149" s="266">
        <v>6.45</v>
      </c>
      <c r="Q149" s="266"/>
      <c r="R149" s="266"/>
      <c r="T149" s="266"/>
      <c r="U149" s="266"/>
      <c r="W149" s="266"/>
      <c r="X149" s="266"/>
      <c r="Z149" s="266"/>
      <c r="AA149" s="266"/>
      <c r="AC149" s="266"/>
      <c r="AD149" s="266"/>
      <c r="AF149" s="266"/>
      <c r="AG149" s="266"/>
      <c r="AI149" s="266"/>
      <c r="AJ149" s="266">
        <v>5.45</v>
      </c>
      <c r="AL149" s="267"/>
      <c r="AM149" s="268">
        <v>6.81</v>
      </c>
      <c r="AO149" s="266"/>
      <c r="AP149" s="266"/>
      <c r="AR149" s="266"/>
      <c r="AS149" s="266"/>
      <c r="AU149" s="266"/>
      <c r="AV149" s="266"/>
      <c r="AX149" s="266"/>
      <c r="AY149" s="266"/>
      <c r="BA149" s="266"/>
      <c r="BB149" s="266"/>
      <c r="BD149" s="266"/>
      <c r="BE149" s="266"/>
      <c r="BG149" s="266"/>
      <c r="BH149" s="266"/>
      <c r="BJ149" s="266"/>
      <c r="BK149" s="266"/>
      <c r="BM149" s="266"/>
      <c r="BN149" s="266"/>
      <c r="BP149" s="266">
        <v>163</v>
      </c>
      <c r="BQ149" s="266">
        <v>2.89</v>
      </c>
      <c r="BS149" s="266"/>
      <c r="BT149" s="266"/>
      <c r="BV149" s="266"/>
      <c r="BW149" s="266"/>
      <c r="BY149" s="266"/>
      <c r="BZ149" s="266"/>
      <c r="CB149" s="266"/>
      <c r="CC149" s="266"/>
      <c r="CE149" s="266"/>
      <c r="CF149" s="266"/>
      <c r="CH149" s="266"/>
      <c r="CI149" s="266"/>
      <c r="CK149" s="266"/>
      <c r="CL149" s="266"/>
      <c r="CN149" s="266"/>
      <c r="CO149" s="266"/>
      <c r="CQ149" s="266"/>
      <c r="CR149" s="266"/>
      <c r="CT149" s="266"/>
      <c r="CU149" s="266"/>
      <c r="CW149" s="266"/>
      <c r="CX149" s="266">
        <v>7.04</v>
      </c>
      <c r="CZ149" s="266"/>
      <c r="DA149" s="266"/>
      <c r="DC149" s="266"/>
      <c r="DD149" s="266"/>
      <c r="DF149" s="266">
        <v>166</v>
      </c>
      <c r="DG149" s="266">
        <v>7.11</v>
      </c>
      <c r="DI149" s="266"/>
      <c r="DJ149" s="266"/>
      <c r="DL149" s="266"/>
      <c r="DM149" s="266"/>
      <c r="DO149" s="266"/>
      <c r="DP149" s="266"/>
      <c r="DR149" s="266"/>
      <c r="DS149" s="266"/>
      <c r="DU149" s="266"/>
      <c r="DV149" s="266"/>
      <c r="DX149" s="266"/>
      <c r="DY149" s="266"/>
      <c r="EA149" s="266"/>
      <c r="EB149" s="266"/>
      <c r="ED149" s="266"/>
      <c r="EE149" s="266"/>
      <c r="EG149" s="266"/>
      <c r="EH149" s="266"/>
      <c r="EJ149" s="266"/>
      <c r="EK149" s="266"/>
      <c r="EM149" s="266"/>
      <c r="EN149" s="266"/>
      <c r="EP149" s="266"/>
      <c r="EQ149" s="266"/>
      <c r="ES149" s="266"/>
      <c r="ET149" s="266"/>
      <c r="EV149" s="266">
        <v>232</v>
      </c>
      <c r="EW149" s="266">
        <v>6.92</v>
      </c>
      <c r="EY149" s="266"/>
      <c r="EZ149" s="266"/>
      <c r="FB149" s="266"/>
      <c r="FC149" s="266"/>
      <c r="FE149" s="266"/>
      <c r="FF149" s="266"/>
      <c r="FH149" s="266"/>
      <c r="FI149" s="266"/>
      <c r="FK149" s="266"/>
      <c r="FL149" s="266"/>
      <c r="FN149" s="266"/>
      <c r="FO149" s="266"/>
      <c r="FQ149" s="266"/>
      <c r="FR149" s="266"/>
      <c r="FT149" s="266"/>
      <c r="FU149" s="266"/>
      <c r="FW149" s="266"/>
      <c r="FX149" s="266"/>
      <c r="FZ149" s="266"/>
      <c r="GA149" s="266"/>
      <c r="GC149" s="266"/>
      <c r="GD149" s="266"/>
      <c r="GF149" s="266"/>
      <c r="GG149" s="266"/>
      <c r="GI149" s="266"/>
      <c r="GJ149" s="266"/>
      <c r="GL149" s="266"/>
      <c r="GM149" s="266"/>
      <c r="GO149" s="266"/>
      <c r="GP149" s="266"/>
    </row>
    <row r="150" spans="2:198">
      <c r="B150" s="266">
        <v>202</v>
      </c>
      <c r="C150" s="266">
        <v>6.78</v>
      </c>
      <c r="E150" s="266"/>
      <c r="F150" s="266"/>
      <c r="H150" s="266"/>
      <c r="I150" s="266"/>
      <c r="K150" s="266"/>
      <c r="L150" s="266"/>
      <c r="N150" s="266"/>
      <c r="O150" s="266">
        <v>6.46</v>
      </c>
      <c r="Q150" s="266"/>
      <c r="R150" s="266"/>
      <c r="T150" s="266"/>
      <c r="U150" s="266"/>
      <c r="W150" s="266"/>
      <c r="X150" s="266"/>
      <c r="Z150" s="266"/>
      <c r="AA150" s="266"/>
      <c r="AC150" s="266"/>
      <c r="AD150" s="266"/>
      <c r="AF150" s="266"/>
      <c r="AG150" s="266"/>
      <c r="AI150" s="266"/>
      <c r="AJ150" s="266"/>
      <c r="AL150" s="267"/>
      <c r="AM150" s="268">
        <v>6.76</v>
      </c>
      <c r="AO150" s="266"/>
      <c r="AP150" s="266"/>
      <c r="AR150" s="266"/>
      <c r="AS150" s="266"/>
      <c r="AU150" s="266"/>
      <c r="AV150" s="266"/>
      <c r="AX150" s="266"/>
      <c r="AY150" s="266"/>
      <c r="BA150" s="266"/>
      <c r="BB150" s="266"/>
      <c r="BD150" s="266"/>
      <c r="BE150" s="266"/>
      <c r="BG150" s="266"/>
      <c r="BH150" s="266"/>
      <c r="BJ150" s="266"/>
      <c r="BK150" s="266"/>
      <c r="BM150" s="266"/>
      <c r="BN150" s="266"/>
      <c r="BP150" s="266">
        <v>164</v>
      </c>
      <c r="BQ150" s="266">
        <v>2.91</v>
      </c>
      <c r="BS150" s="266"/>
      <c r="BT150" s="266"/>
      <c r="BV150" s="266"/>
      <c r="BW150" s="266"/>
      <c r="BY150" s="266"/>
      <c r="BZ150" s="266"/>
      <c r="CB150" s="266"/>
      <c r="CC150" s="266"/>
      <c r="CE150" s="266"/>
      <c r="CF150" s="266"/>
      <c r="CH150" s="266"/>
      <c r="CI150" s="266"/>
      <c r="CK150" s="266"/>
      <c r="CL150" s="266"/>
      <c r="CN150" s="266"/>
      <c r="CO150" s="266"/>
      <c r="CQ150" s="266"/>
      <c r="CR150" s="266"/>
      <c r="CT150" s="266"/>
      <c r="CU150" s="266"/>
      <c r="CW150" s="266"/>
      <c r="CX150" s="266">
        <v>6.64</v>
      </c>
      <c r="CZ150" s="266"/>
      <c r="DA150" s="266"/>
      <c r="DC150" s="266"/>
      <c r="DD150" s="266"/>
      <c r="DF150" s="266">
        <v>167</v>
      </c>
      <c r="DG150" s="266">
        <v>6.62</v>
      </c>
      <c r="DI150" s="266"/>
      <c r="DJ150" s="266"/>
      <c r="DL150" s="266"/>
      <c r="DM150" s="266"/>
      <c r="DO150" s="266"/>
      <c r="DP150" s="266"/>
      <c r="DR150" s="266"/>
      <c r="DS150" s="266"/>
      <c r="DU150" s="266"/>
      <c r="DV150" s="266"/>
      <c r="DX150" s="266"/>
      <c r="DY150" s="266"/>
      <c r="EA150" s="266"/>
      <c r="EB150" s="266"/>
      <c r="ED150" s="266"/>
      <c r="EE150" s="266"/>
      <c r="EG150" s="266"/>
      <c r="EH150" s="266"/>
      <c r="EJ150" s="266"/>
      <c r="EK150" s="266"/>
      <c r="EM150" s="266"/>
      <c r="EN150" s="266"/>
      <c r="EP150" s="266"/>
      <c r="EQ150" s="266"/>
      <c r="ES150" s="266"/>
      <c r="ET150" s="266"/>
      <c r="EV150" s="266">
        <v>233</v>
      </c>
      <c r="EW150" s="266">
        <v>6.91</v>
      </c>
      <c r="EY150" s="266"/>
      <c r="EZ150" s="266"/>
      <c r="FB150" s="266"/>
      <c r="FC150" s="266"/>
      <c r="FE150" s="266"/>
      <c r="FF150" s="266"/>
      <c r="FH150" s="266"/>
      <c r="FI150" s="266"/>
      <c r="FK150" s="266"/>
      <c r="FL150" s="266"/>
      <c r="FN150" s="266"/>
      <c r="FO150" s="266"/>
      <c r="FQ150" s="266"/>
      <c r="FR150" s="266"/>
      <c r="FT150" s="266"/>
      <c r="FU150" s="266"/>
      <c r="FW150" s="266"/>
      <c r="FX150" s="266"/>
      <c r="FZ150" s="266"/>
      <c r="GA150" s="266"/>
      <c r="GC150" s="266"/>
      <c r="GD150" s="266"/>
      <c r="GF150" s="266"/>
      <c r="GG150" s="266"/>
      <c r="GI150" s="266"/>
      <c r="GJ150" s="266"/>
      <c r="GL150" s="266"/>
      <c r="GM150" s="266"/>
      <c r="GO150" s="266"/>
      <c r="GP150" s="266"/>
    </row>
    <row r="151" spans="2:198">
      <c r="B151" s="266">
        <v>203</v>
      </c>
      <c r="C151" s="266">
        <v>6.69</v>
      </c>
      <c r="E151" s="266"/>
      <c r="F151" s="266"/>
      <c r="H151" s="266"/>
      <c r="I151" s="266"/>
      <c r="K151" s="266"/>
      <c r="L151" s="266"/>
      <c r="N151" s="266"/>
      <c r="O151" s="266">
        <v>7.1</v>
      </c>
      <c r="Q151" s="266"/>
      <c r="R151" s="266"/>
      <c r="T151" s="266"/>
      <c r="U151" s="266"/>
      <c r="W151" s="266"/>
      <c r="X151" s="266"/>
      <c r="Z151" s="266"/>
      <c r="AA151" s="266"/>
      <c r="AC151" s="266"/>
      <c r="AD151" s="266"/>
      <c r="AF151" s="266"/>
      <c r="AG151" s="266"/>
      <c r="AI151" s="266"/>
      <c r="AJ151" s="266"/>
      <c r="AL151" s="267"/>
      <c r="AM151" s="268">
        <v>6.7</v>
      </c>
      <c r="AO151" s="266"/>
      <c r="AP151" s="266"/>
      <c r="AR151" s="266"/>
      <c r="AS151" s="266"/>
      <c r="AU151" s="266"/>
      <c r="AV151" s="266"/>
      <c r="AX151" s="266"/>
      <c r="AY151" s="266"/>
      <c r="BA151" s="266"/>
      <c r="BB151" s="266"/>
      <c r="BD151" s="266"/>
      <c r="BE151" s="266"/>
      <c r="BG151" s="266"/>
      <c r="BH151" s="266"/>
      <c r="BJ151" s="266"/>
      <c r="BK151" s="266"/>
      <c r="BM151" s="266"/>
      <c r="BN151" s="266"/>
      <c r="BP151" s="266">
        <v>165</v>
      </c>
      <c r="BQ151" s="266">
        <v>2.91</v>
      </c>
      <c r="BS151" s="266"/>
      <c r="BT151" s="266"/>
      <c r="BV151" s="266"/>
      <c r="BW151" s="266"/>
      <c r="BY151" s="266"/>
      <c r="BZ151" s="266"/>
      <c r="CB151" s="266"/>
      <c r="CC151" s="266"/>
      <c r="CE151" s="266"/>
      <c r="CF151" s="266"/>
      <c r="CH151" s="266"/>
      <c r="CI151" s="266"/>
      <c r="CK151" s="266"/>
      <c r="CL151" s="266"/>
      <c r="CN151" s="266"/>
      <c r="CO151" s="266"/>
      <c r="CQ151" s="266"/>
      <c r="CR151" s="266"/>
      <c r="CT151" s="266"/>
      <c r="CU151" s="266"/>
      <c r="CW151" s="266"/>
      <c r="CX151" s="266">
        <v>7.08</v>
      </c>
      <c r="CZ151" s="266"/>
      <c r="DA151" s="266"/>
      <c r="DC151" s="266"/>
      <c r="DD151" s="266"/>
      <c r="DF151" s="266">
        <v>168</v>
      </c>
      <c r="DG151" s="266">
        <v>7.06</v>
      </c>
      <c r="DI151" s="266"/>
      <c r="DJ151" s="266"/>
      <c r="DL151" s="266"/>
      <c r="DM151" s="266"/>
      <c r="DO151" s="266"/>
      <c r="DP151" s="266"/>
      <c r="DR151" s="266"/>
      <c r="DS151" s="266"/>
      <c r="DU151" s="266"/>
      <c r="DV151" s="266"/>
      <c r="DX151" s="266"/>
      <c r="DY151" s="266"/>
      <c r="EA151" s="266"/>
      <c r="EB151" s="266"/>
      <c r="ED151" s="266"/>
      <c r="EE151" s="266"/>
      <c r="EG151" s="266"/>
      <c r="EH151" s="266"/>
      <c r="EJ151" s="266"/>
      <c r="EK151" s="266"/>
      <c r="EM151" s="266"/>
      <c r="EN151" s="266"/>
      <c r="EP151" s="266"/>
      <c r="EQ151" s="266"/>
      <c r="ES151" s="266"/>
      <c r="ET151" s="266"/>
      <c r="EV151" s="266">
        <v>234</v>
      </c>
      <c r="EW151" s="266">
        <v>6.85</v>
      </c>
      <c r="EY151" s="266"/>
      <c r="EZ151" s="266"/>
      <c r="FB151" s="266"/>
      <c r="FC151" s="266"/>
      <c r="FE151" s="266"/>
      <c r="FF151" s="266"/>
      <c r="FH151" s="266"/>
      <c r="FI151" s="266"/>
      <c r="FK151" s="266"/>
      <c r="FL151" s="266"/>
      <c r="FN151" s="266"/>
      <c r="FO151" s="266"/>
      <c r="FQ151" s="266"/>
      <c r="FR151" s="266"/>
      <c r="FT151" s="266"/>
      <c r="FU151" s="266"/>
      <c r="FW151" s="266"/>
      <c r="FX151" s="266"/>
      <c r="FZ151" s="266"/>
      <c r="GA151" s="266"/>
      <c r="GC151" s="266"/>
      <c r="GD151" s="266"/>
      <c r="GF151" s="266"/>
      <c r="GG151" s="266"/>
      <c r="GI151" s="266"/>
      <c r="GJ151" s="266"/>
      <c r="GL151" s="266"/>
      <c r="GM151" s="266"/>
      <c r="GO151" s="266"/>
      <c r="GP151" s="266"/>
    </row>
    <row r="152" spans="2:198">
      <c r="B152" s="266">
        <v>204</v>
      </c>
      <c r="C152" s="266">
        <v>7.02</v>
      </c>
      <c r="E152" s="266"/>
      <c r="F152" s="266"/>
      <c r="H152" s="266"/>
      <c r="I152" s="266"/>
      <c r="K152" s="266"/>
      <c r="L152" s="266"/>
      <c r="N152" s="266"/>
      <c r="O152" s="266">
        <v>7.23</v>
      </c>
      <c r="Q152" s="266"/>
      <c r="R152" s="266"/>
      <c r="T152" s="266"/>
      <c r="U152" s="266"/>
      <c r="W152" s="266"/>
      <c r="X152" s="266"/>
      <c r="Z152" s="266"/>
      <c r="AA152" s="266"/>
      <c r="AC152" s="266"/>
      <c r="AD152" s="266"/>
      <c r="AF152" s="266"/>
      <c r="AG152" s="266"/>
      <c r="AI152" s="266"/>
      <c r="AJ152" s="266"/>
      <c r="AL152" s="267"/>
      <c r="AM152" s="268">
        <v>7.08</v>
      </c>
      <c r="AO152" s="266"/>
      <c r="AP152" s="266"/>
      <c r="AR152" s="266"/>
      <c r="AS152" s="266"/>
      <c r="AU152" s="266"/>
      <c r="AV152" s="266"/>
      <c r="AX152" s="266"/>
      <c r="AY152" s="266"/>
      <c r="BA152" s="266"/>
      <c r="BB152" s="266"/>
      <c r="BD152" s="266"/>
      <c r="BE152" s="266"/>
      <c r="BG152" s="266"/>
      <c r="BH152" s="266"/>
      <c r="BJ152" s="266"/>
      <c r="BK152" s="266"/>
      <c r="BM152" s="266"/>
      <c r="BN152" s="266"/>
      <c r="BP152" s="266"/>
      <c r="BQ152" s="266"/>
      <c r="BS152" s="266"/>
      <c r="BT152" s="266"/>
      <c r="BV152" s="266"/>
      <c r="BW152" s="266"/>
      <c r="BY152" s="266"/>
      <c r="BZ152" s="266"/>
      <c r="CB152" s="266"/>
      <c r="CC152" s="266"/>
      <c r="CE152" s="266"/>
      <c r="CF152" s="266"/>
      <c r="CH152" s="266"/>
      <c r="CI152" s="266"/>
      <c r="CK152" s="266"/>
      <c r="CL152" s="266"/>
      <c r="CN152" s="266"/>
      <c r="CO152" s="266"/>
      <c r="CQ152" s="266"/>
      <c r="CR152" s="266"/>
      <c r="CT152" s="266"/>
      <c r="CU152" s="266"/>
      <c r="CW152" s="266"/>
      <c r="CX152" s="266">
        <v>6.67</v>
      </c>
      <c r="CZ152" s="266"/>
      <c r="DA152" s="266"/>
      <c r="DC152" s="266"/>
      <c r="DD152" s="266"/>
      <c r="DF152" s="266">
        <v>169</v>
      </c>
      <c r="DG152" s="266">
        <v>6.79</v>
      </c>
      <c r="DI152" s="266"/>
      <c r="DJ152" s="266"/>
      <c r="DL152" s="266"/>
      <c r="DM152" s="266"/>
      <c r="DO152" s="266"/>
      <c r="DP152" s="266"/>
      <c r="DR152" s="266"/>
      <c r="DS152" s="266"/>
      <c r="DU152" s="266"/>
      <c r="DV152" s="266"/>
      <c r="DX152" s="266"/>
      <c r="DY152" s="266"/>
      <c r="EA152" s="266"/>
      <c r="EB152" s="266"/>
      <c r="ED152" s="266"/>
      <c r="EE152" s="266"/>
      <c r="EG152" s="266"/>
      <c r="EH152" s="266"/>
      <c r="EJ152" s="266"/>
      <c r="EK152" s="266"/>
      <c r="EM152" s="266"/>
      <c r="EN152" s="266"/>
      <c r="EP152" s="266"/>
      <c r="EQ152" s="266"/>
      <c r="ES152" s="266"/>
      <c r="ET152" s="266"/>
      <c r="EV152" s="266">
        <v>235</v>
      </c>
      <c r="EW152" s="266">
        <v>6.92</v>
      </c>
      <c r="EY152" s="266"/>
      <c r="EZ152" s="266"/>
      <c r="FB152" s="266"/>
      <c r="FC152" s="266"/>
      <c r="FE152" s="266"/>
      <c r="FF152" s="266"/>
      <c r="FH152" s="266"/>
      <c r="FI152" s="266"/>
      <c r="FK152" s="266"/>
      <c r="FL152" s="266"/>
      <c r="FN152" s="266"/>
      <c r="FO152" s="266"/>
      <c r="FQ152" s="266"/>
      <c r="FR152" s="266"/>
      <c r="FT152" s="266"/>
      <c r="FU152" s="266"/>
      <c r="FW152" s="266"/>
      <c r="FX152" s="266"/>
      <c r="FZ152" s="266"/>
      <c r="GA152" s="266"/>
      <c r="GC152" s="266"/>
      <c r="GD152" s="266"/>
      <c r="GF152" s="266"/>
      <c r="GG152" s="266"/>
      <c r="GI152" s="266"/>
      <c r="GJ152" s="266"/>
      <c r="GL152" s="266"/>
      <c r="GM152" s="266"/>
      <c r="GO152" s="266"/>
      <c r="GP152" s="266"/>
    </row>
    <row r="153" spans="2:198">
      <c r="B153" s="266">
        <v>205</v>
      </c>
      <c r="C153" s="266">
        <v>6.72</v>
      </c>
      <c r="E153" s="266"/>
      <c r="F153" s="266"/>
      <c r="H153" s="266"/>
      <c r="I153" s="266"/>
      <c r="K153" s="266"/>
      <c r="L153" s="266"/>
      <c r="N153" s="266"/>
      <c r="O153" s="266">
        <v>6.76</v>
      </c>
      <c r="Q153" s="266"/>
      <c r="R153" s="266"/>
      <c r="T153" s="266"/>
      <c r="U153" s="266"/>
      <c r="W153" s="266"/>
      <c r="X153" s="266"/>
      <c r="Z153" s="266"/>
      <c r="AA153" s="266"/>
      <c r="AC153" s="266"/>
      <c r="AD153" s="266"/>
      <c r="AF153" s="266"/>
      <c r="AG153" s="266"/>
      <c r="AI153" s="266"/>
      <c r="AJ153" s="266"/>
      <c r="AL153" s="267"/>
      <c r="AM153" s="268">
        <v>7.16</v>
      </c>
      <c r="AO153" s="266"/>
      <c r="AP153" s="266"/>
      <c r="AR153" s="266"/>
      <c r="AS153" s="266"/>
      <c r="AU153" s="266"/>
      <c r="AV153" s="266"/>
      <c r="AX153" s="266"/>
      <c r="AY153" s="266"/>
      <c r="BA153" s="266"/>
      <c r="BB153" s="266"/>
      <c r="BD153" s="266"/>
      <c r="BE153" s="266"/>
      <c r="BG153" s="266"/>
      <c r="BH153" s="266"/>
      <c r="BJ153" s="266"/>
      <c r="BK153" s="266"/>
      <c r="BM153" s="266"/>
      <c r="BN153" s="266"/>
      <c r="BP153" s="266"/>
      <c r="BQ153" s="266"/>
      <c r="BS153" s="266"/>
      <c r="BT153" s="266"/>
      <c r="BV153" s="266"/>
      <c r="BW153" s="266"/>
      <c r="BY153" s="266"/>
      <c r="BZ153" s="266"/>
      <c r="CB153" s="266"/>
      <c r="CC153" s="266"/>
      <c r="CE153" s="266"/>
      <c r="CF153" s="266"/>
      <c r="CH153" s="266"/>
      <c r="CI153" s="266"/>
      <c r="CK153" s="266"/>
      <c r="CL153" s="266"/>
      <c r="CN153" s="266"/>
      <c r="CO153" s="266"/>
      <c r="CQ153" s="266"/>
      <c r="CR153" s="266"/>
      <c r="CT153" s="266"/>
      <c r="CU153" s="266"/>
      <c r="CW153" s="266"/>
      <c r="CX153" s="266">
        <v>7.16</v>
      </c>
      <c r="CZ153" s="266"/>
      <c r="DA153" s="266"/>
      <c r="DC153" s="266"/>
      <c r="DD153" s="266"/>
      <c r="DF153" s="266">
        <v>171</v>
      </c>
      <c r="DG153" s="266">
        <v>6.7</v>
      </c>
      <c r="DI153" s="266"/>
      <c r="DJ153" s="266"/>
      <c r="DL153" s="266"/>
      <c r="DM153" s="266"/>
      <c r="DO153" s="266"/>
      <c r="DP153" s="266"/>
      <c r="DR153" s="266"/>
      <c r="DS153" s="266"/>
      <c r="DU153" s="266"/>
      <c r="DV153" s="266"/>
      <c r="DX153" s="266"/>
      <c r="DY153" s="266"/>
      <c r="EA153" s="266"/>
      <c r="EB153" s="266"/>
      <c r="ED153" s="266"/>
      <c r="EE153" s="266"/>
      <c r="EG153" s="266"/>
      <c r="EH153" s="266"/>
      <c r="EJ153" s="266"/>
      <c r="EK153" s="266"/>
      <c r="EM153" s="266"/>
      <c r="EN153" s="266"/>
      <c r="EP153" s="266"/>
      <c r="EQ153" s="266"/>
      <c r="ES153" s="266"/>
      <c r="ET153" s="266"/>
      <c r="EV153" s="266">
        <v>236</v>
      </c>
      <c r="EW153" s="266">
        <v>6.89</v>
      </c>
      <c r="EY153" s="266"/>
      <c r="EZ153" s="266"/>
      <c r="FB153" s="266"/>
      <c r="FC153" s="266"/>
      <c r="FE153" s="266"/>
      <c r="FF153" s="266"/>
      <c r="FH153" s="266"/>
      <c r="FI153" s="266"/>
      <c r="FK153" s="266"/>
      <c r="FL153" s="266"/>
      <c r="FN153" s="266"/>
      <c r="FO153" s="266"/>
      <c r="FQ153" s="266"/>
      <c r="FR153" s="266"/>
      <c r="FT153" s="266"/>
      <c r="FU153" s="266"/>
      <c r="FW153" s="266"/>
      <c r="FX153" s="266"/>
      <c r="FZ153" s="266"/>
      <c r="GA153" s="266"/>
      <c r="GC153" s="266"/>
      <c r="GD153" s="266"/>
      <c r="GF153" s="266"/>
      <c r="GG153" s="266"/>
      <c r="GI153" s="266"/>
      <c r="GJ153" s="266"/>
      <c r="GL153" s="266"/>
      <c r="GM153" s="266"/>
      <c r="GO153" s="266"/>
      <c r="GP153" s="266"/>
    </row>
    <row r="154" spans="2:198">
      <c r="B154" s="266">
        <v>206</v>
      </c>
      <c r="C154" s="266">
        <v>7.21</v>
      </c>
      <c r="E154" s="266"/>
      <c r="F154" s="266"/>
      <c r="H154" s="266"/>
      <c r="I154" s="266"/>
      <c r="K154" s="266"/>
      <c r="L154" s="266"/>
      <c r="N154" s="266"/>
      <c r="O154" s="266">
        <v>7.05</v>
      </c>
      <c r="Q154" s="266"/>
      <c r="R154" s="266"/>
      <c r="T154" s="266"/>
      <c r="U154" s="266"/>
      <c r="W154" s="266"/>
      <c r="X154" s="266"/>
      <c r="Z154" s="266"/>
      <c r="AA154" s="266"/>
      <c r="AC154" s="266"/>
      <c r="AD154" s="266"/>
      <c r="AF154" s="266"/>
      <c r="AG154" s="266"/>
      <c r="AI154" s="266"/>
      <c r="AJ154" s="266"/>
      <c r="AL154" s="267"/>
      <c r="AM154" s="268">
        <v>6.17</v>
      </c>
      <c r="AO154" s="266"/>
      <c r="AP154" s="266"/>
      <c r="AR154" s="266"/>
      <c r="AS154" s="266"/>
      <c r="AU154" s="266"/>
      <c r="AV154" s="266"/>
      <c r="AX154" s="266"/>
      <c r="AY154" s="266"/>
      <c r="BA154" s="266"/>
      <c r="BB154" s="266"/>
      <c r="BD154" s="266"/>
      <c r="BE154" s="266"/>
      <c r="BG154" s="266"/>
      <c r="BH154" s="266"/>
      <c r="BJ154" s="266"/>
      <c r="BK154" s="266"/>
      <c r="BM154" s="266"/>
      <c r="BN154" s="266"/>
      <c r="BP154" s="266"/>
      <c r="BQ154" s="266"/>
      <c r="BS154" s="266"/>
      <c r="BT154" s="266"/>
      <c r="BV154" s="266"/>
      <c r="BW154" s="266"/>
      <c r="BY154" s="266"/>
      <c r="BZ154" s="266"/>
      <c r="CB154" s="266"/>
      <c r="CC154" s="266"/>
      <c r="CE154" s="266"/>
      <c r="CF154" s="266"/>
      <c r="CH154" s="266"/>
      <c r="CI154" s="266"/>
      <c r="CK154" s="266"/>
      <c r="CL154" s="266"/>
      <c r="CN154" s="266"/>
      <c r="CO154" s="266"/>
      <c r="CQ154" s="266"/>
      <c r="CR154" s="266"/>
      <c r="CT154" s="266"/>
      <c r="CU154" s="266"/>
      <c r="CW154" s="266"/>
      <c r="CX154" s="266">
        <v>6.38</v>
      </c>
      <c r="CZ154" s="266"/>
      <c r="DA154" s="266"/>
      <c r="DC154" s="266"/>
      <c r="DD154" s="266"/>
      <c r="DF154" s="266">
        <v>172</v>
      </c>
      <c r="DG154" s="266">
        <v>6.99</v>
      </c>
      <c r="DI154" s="266"/>
      <c r="DJ154" s="266"/>
      <c r="DL154" s="266"/>
      <c r="DM154" s="266"/>
      <c r="DO154" s="266"/>
      <c r="DP154" s="266"/>
      <c r="DR154" s="266"/>
      <c r="DS154" s="266"/>
      <c r="DU154" s="266"/>
      <c r="DV154" s="266"/>
      <c r="DX154" s="266"/>
      <c r="DY154" s="266"/>
      <c r="EA154" s="266"/>
      <c r="EB154" s="266"/>
      <c r="ED154" s="266"/>
      <c r="EE154" s="266"/>
      <c r="EG154" s="266"/>
      <c r="EH154" s="266"/>
      <c r="EJ154" s="266"/>
      <c r="EK154" s="266"/>
      <c r="EM154" s="266"/>
      <c r="EN154" s="266"/>
      <c r="EP154" s="266"/>
      <c r="EQ154" s="266"/>
      <c r="ES154" s="266"/>
      <c r="ET154" s="266"/>
      <c r="EV154" s="266">
        <v>237</v>
      </c>
      <c r="EW154" s="266">
        <v>7.03</v>
      </c>
      <c r="EY154" s="266"/>
      <c r="EZ154" s="266"/>
      <c r="FB154" s="266"/>
      <c r="FC154" s="266"/>
      <c r="FE154" s="266"/>
      <c r="FF154" s="266"/>
      <c r="FH154" s="266"/>
      <c r="FI154" s="266"/>
      <c r="FK154" s="266"/>
      <c r="FL154" s="266"/>
      <c r="FN154" s="266"/>
      <c r="FO154" s="266"/>
      <c r="FQ154" s="266"/>
      <c r="FR154" s="266"/>
      <c r="FT154" s="266"/>
      <c r="FU154" s="266"/>
      <c r="FW154" s="266"/>
      <c r="FX154" s="266"/>
      <c r="FZ154" s="266"/>
      <c r="GA154" s="266"/>
      <c r="GC154" s="266"/>
      <c r="GD154" s="266"/>
      <c r="GF154" s="266"/>
      <c r="GG154" s="266"/>
      <c r="GI154" s="266"/>
      <c r="GJ154" s="266"/>
      <c r="GL154" s="266"/>
      <c r="GM154" s="266"/>
      <c r="GO154" s="266"/>
      <c r="GP154" s="266"/>
    </row>
    <row r="155" spans="2:198">
      <c r="B155" s="266">
        <v>207</v>
      </c>
      <c r="C155" s="266">
        <v>6.82</v>
      </c>
      <c r="E155" s="266"/>
      <c r="F155" s="266"/>
      <c r="H155" s="266"/>
      <c r="I155" s="266"/>
      <c r="K155" s="266"/>
      <c r="L155" s="266"/>
      <c r="N155" s="266"/>
      <c r="O155" s="266">
        <v>7.08</v>
      </c>
      <c r="Q155" s="266"/>
      <c r="R155" s="266"/>
      <c r="T155" s="266"/>
      <c r="U155" s="266"/>
      <c r="W155" s="266"/>
      <c r="X155" s="266"/>
      <c r="Z155" s="266"/>
      <c r="AA155" s="266"/>
      <c r="AC155" s="266"/>
      <c r="AD155" s="266"/>
      <c r="AF155" s="266"/>
      <c r="AG155" s="266"/>
      <c r="AI155" s="266"/>
      <c r="AJ155" s="266"/>
      <c r="AL155" s="267"/>
      <c r="AM155" s="268">
        <v>6.77</v>
      </c>
      <c r="AO155" s="266"/>
      <c r="AP155" s="266"/>
      <c r="AR155" s="266"/>
      <c r="AS155" s="266"/>
      <c r="AU155" s="266"/>
      <c r="AV155" s="266"/>
      <c r="AX155" s="266"/>
      <c r="AY155" s="266"/>
      <c r="BA155" s="266"/>
      <c r="BB155" s="266"/>
      <c r="BD155" s="266"/>
      <c r="BE155" s="266"/>
      <c r="BG155" s="266"/>
      <c r="BH155" s="266"/>
      <c r="BJ155" s="266"/>
      <c r="BK155" s="266"/>
      <c r="BM155" s="266"/>
      <c r="BN155" s="266"/>
      <c r="BP155" s="266"/>
      <c r="BQ155" s="266"/>
      <c r="BS155" s="266"/>
      <c r="BT155" s="266"/>
      <c r="BV155" s="266"/>
      <c r="BW155" s="266"/>
      <c r="BY155" s="266"/>
      <c r="BZ155" s="266"/>
      <c r="CB155" s="266"/>
      <c r="CC155" s="266"/>
      <c r="CE155" s="266"/>
      <c r="CF155" s="266"/>
      <c r="CH155" s="266"/>
      <c r="CI155" s="266"/>
      <c r="CK155" s="266"/>
      <c r="CL155" s="266"/>
      <c r="CN155" s="266"/>
      <c r="CO155" s="266"/>
      <c r="CQ155" s="266"/>
      <c r="CR155" s="266"/>
      <c r="CT155" s="266"/>
      <c r="CU155" s="266"/>
      <c r="CW155" s="266"/>
      <c r="CX155" s="266">
        <v>6.62</v>
      </c>
      <c r="CZ155" s="266"/>
      <c r="DA155" s="266"/>
      <c r="DC155" s="266"/>
      <c r="DD155" s="266"/>
      <c r="DF155" s="266">
        <v>173</v>
      </c>
      <c r="DG155" s="266">
        <v>6.71</v>
      </c>
      <c r="DI155" s="266"/>
      <c r="DJ155" s="266"/>
      <c r="DL155" s="266"/>
      <c r="DM155" s="266"/>
      <c r="DO155" s="266"/>
      <c r="DP155" s="266"/>
      <c r="DR155" s="266"/>
      <c r="DS155" s="266"/>
      <c r="DU155" s="266"/>
      <c r="DV155" s="266"/>
      <c r="DX155" s="266"/>
      <c r="DY155" s="266"/>
      <c r="EA155" s="266"/>
      <c r="EB155" s="266"/>
      <c r="ED155" s="266"/>
      <c r="EE155" s="266"/>
      <c r="EG155" s="266"/>
      <c r="EH155" s="266"/>
      <c r="EJ155" s="266"/>
      <c r="EK155" s="266"/>
      <c r="EM155" s="266"/>
      <c r="EN155" s="266"/>
      <c r="EP155" s="266"/>
      <c r="EQ155" s="266"/>
      <c r="ES155" s="266"/>
      <c r="ET155" s="266"/>
      <c r="EV155" s="266">
        <v>238</v>
      </c>
      <c r="EW155" s="266">
        <v>6.55</v>
      </c>
      <c r="EY155" s="266"/>
      <c r="EZ155" s="266"/>
      <c r="FB155" s="266"/>
      <c r="FC155" s="266"/>
      <c r="FE155" s="266"/>
      <c r="FF155" s="266"/>
      <c r="FH155" s="266"/>
      <c r="FI155" s="266"/>
      <c r="FK155" s="266"/>
      <c r="FL155" s="266"/>
      <c r="FN155" s="266"/>
      <c r="FO155" s="266"/>
      <c r="FQ155" s="266"/>
      <c r="FR155" s="266"/>
      <c r="FT155" s="266"/>
      <c r="FU155" s="266"/>
      <c r="FW155" s="266"/>
      <c r="FX155" s="266"/>
      <c r="FZ155" s="266"/>
      <c r="GA155" s="266"/>
      <c r="GC155" s="266"/>
      <c r="GD155" s="266"/>
      <c r="GF155" s="266"/>
      <c r="GG155" s="266"/>
      <c r="GI155" s="266"/>
      <c r="GJ155" s="266"/>
      <c r="GL155" s="266"/>
      <c r="GM155" s="266"/>
      <c r="GO155" s="266"/>
      <c r="GP155" s="266"/>
    </row>
    <row r="156" spans="2:198">
      <c r="B156" s="266">
        <v>208</v>
      </c>
      <c r="C156" s="266">
        <v>6.59</v>
      </c>
      <c r="E156" s="266"/>
      <c r="F156" s="266"/>
      <c r="H156" s="266"/>
      <c r="I156" s="266"/>
      <c r="K156" s="266"/>
      <c r="L156" s="266"/>
      <c r="N156" s="266"/>
      <c r="O156" s="266">
        <v>6.39</v>
      </c>
      <c r="Q156" s="266"/>
      <c r="R156" s="266"/>
      <c r="T156" s="266"/>
      <c r="U156" s="266"/>
      <c r="W156" s="266"/>
      <c r="X156" s="266"/>
      <c r="Z156" s="266"/>
      <c r="AA156" s="266"/>
      <c r="AC156" s="266"/>
      <c r="AD156" s="266"/>
      <c r="AF156" s="266"/>
      <c r="AG156" s="266"/>
      <c r="AI156" s="266"/>
      <c r="AJ156" s="266"/>
      <c r="AL156" s="267"/>
      <c r="AM156" s="268">
        <v>7.1</v>
      </c>
      <c r="AO156" s="266"/>
      <c r="AP156" s="266"/>
      <c r="AR156" s="266"/>
      <c r="AS156" s="266"/>
      <c r="AU156" s="266"/>
      <c r="AV156" s="266"/>
      <c r="AX156" s="266"/>
      <c r="AY156" s="266"/>
      <c r="BA156" s="266"/>
      <c r="BB156" s="266"/>
      <c r="BD156" s="266"/>
      <c r="BE156" s="266"/>
      <c r="BG156" s="266"/>
      <c r="BH156" s="266"/>
      <c r="BJ156" s="266"/>
      <c r="BK156" s="266"/>
      <c r="BM156" s="266"/>
      <c r="BN156" s="266"/>
      <c r="BP156" s="266"/>
      <c r="BQ156" s="266"/>
      <c r="BS156" s="266"/>
      <c r="BT156" s="266"/>
      <c r="BV156" s="266"/>
      <c r="BW156" s="266"/>
      <c r="BY156" s="266"/>
      <c r="BZ156" s="266"/>
      <c r="CB156" s="266"/>
      <c r="CC156" s="266"/>
      <c r="CE156" s="266"/>
      <c r="CF156" s="266"/>
      <c r="CH156" s="266"/>
      <c r="CI156" s="266"/>
      <c r="CK156" s="266"/>
      <c r="CL156" s="266"/>
      <c r="CN156" s="266"/>
      <c r="CO156" s="266"/>
      <c r="CQ156" s="266"/>
      <c r="CR156" s="266"/>
      <c r="CT156" s="266"/>
      <c r="CU156" s="266"/>
      <c r="CW156" s="266"/>
      <c r="CX156" s="266">
        <v>6.44</v>
      </c>
      <c r="CZ156" s="266"/>
      <c r="DA156" s="266"/>
      <c r="DC156" s="266"/>
      <c r="DD156" s="266"/>
      <c r="DF156" s="266">
        <v>174</v>
      </c>
      <c r="DG156" s="266">
        <v>6.93</v>
      </c>
      <c r="DI156" s="266"/>
      <c r="DJ156" s="266"/>
      <c r="DL156" s="266"/>
      <c r="DM156" s="266"/>
      <c r="DO156" s="266"/>
      <c r="DP156" s="266"/>
      <c r="DR156" s="266"/>
      <c r="DS156" s="266"/>
      <c r="DU156" s="266"/>
      <c r="DV156" s="266"/>
      <c r="DX156" s="266"/>
      <c r="DY156" s="266"/>
      <c r="EA156" s="266"/>
      <c r="EB156" s="266"/>
      <c r="ED156" s="266"/>
      <c r="EE156" s="266"/>
      <c r="EG156" s="266"/>
      <c r="EH156" s="266"/>
      <c r="EJ156" s="266"/>
      <c r="EK156" s="266"/>
      <c r="EM156" s="266"/>
      <c r="EN156" s="266"/>
      <c r="EP156" s="266"/>
      <c r="EQ156" s="266"/>
      <c r="ES156" s="266"/>
      <c r="ET156" s="266"/>
      <c r="EV156" s="266">
        <v>239</v>
      </c>
      <c r="EW156" s="266">
        <v>6.69</v>
      </c>
      <c r="EY156" s="266"/>
      <c r="EZ156" s="266"/>
      <c r="FB156" s="266"/>
      <c r="FC156" s="266"/>
      <c r="FE156" s="266"/>
      <c r="FF156" s="266"/>
      <c r="FH156" s="266"/>
      <c r="FI156" s="266"/>
      <c r="FK156" s="266"/>
      <c r="FL156" s="266"/>
      <c r="FN156" s="266"/>
      <c r="FO156" s="266"/>
      <c r="FQ156" s="266"/>
      <c r="FR156" s="266"/>
      <c r="FT156" s="266"/>
      <c r="FU156" s="266"/>
      <c r="FW156" s="266"/>
      <c r="FX156" s="266"/>
      <c r="FZ156" s="266"/>
      <c r="GA156" s="266"/>
      <c r="GC156" s="266"/>
      <c r="GD156" s="266"/>
      <c r="GF156" s="266"/>
      <c r="GG156" s="266"/>
      <c r="GI156" s="266"/>
      <c r="GJ156" s="266"/>
      <c r="GL156" s="266"/>
      <c r="GM156" s="266"/>
      <c r="GO156" s="266"/>
      <c r="GP156" s="266"/>
    </row>
    <row r="157" spans="2:198">
      <c r="B157" s="266">
        <v>209</v>
      </c>
      <c r="C157" s="266">
        <v>6.24</v>
      </c>
      <c r="E157" s="266"/>
      <c r="F157" s="266"/>
      <c r="H157" s="266"/>
      <c r="I157" s="266"/>
      <c r="K157" s="266"/>
      <c r="L157" s="266"/>
      <c r="N157" s="266"/>
      <c r="O157" s="266">
        <v>7.12</v>
      </c>
      <c r="Q157" s="266"/>
      <c r="R157" s="266"/>
      <c r="T157" s="266"/>
      <c r="U157" s="266"/>
      <c r="W157" s="266"/>
      <c r="X157" s="266"/>
      <c r="Z157" s="266"/>
      <c r="AA157" s="266"/>
      <c r="AC157" s="266"/>
      <c r="AD157" s="266"/>
      <c r="AF157" s="266"/>
      <c r="AG157" s="266"/>
      <c r="AI157" s="266"/>
      <c r="AJ157" s="266"/>
      <c r="AL157" s="267"/>
      <c r="AM157" s="268">
        <v>7.05</v>
      </c>
      <c r="AO157" s="266"/>
      <c r="AP157" s="266"/>
      <c r="AR157" s="266"/>
      <c r="AS157" s="266"/>
      <c r="AU157" s="266"/>
      <c r="AV157" s="266"/>
      <c r="AX157" s="266"/>
      <c r="AY157" s="266"/>
      <c r="BA157" s="266"/>
      <c r="BB157" s="266"/>
      <c r="BD157" s="266"/>
      <c r="BE157" s="266"/>
      <c r="BG157" s="266"/>
      <c r="BH157" s="266"/>
      <c r="BJ157" s="266"/>
      <c r="BK157" s="266"/>
      <c r="BM157" s="266"/>
      <c r="BN157" s="266"/>
      <c r="BP157" s="266"/>
      <c r="BQ157" s="266"/>
      <c r="BS157" s="266"/>
      <c r="BT157" s="266"/>
      <c r="BV157" s="266"/>
      <c r="BW157" s="266"/>
      <c r="BY157" s="266"/>
      <c r="BZ157" s="266"/>
      <c r="CB157" s="266"/>
      <c r="CC157" s="266"/>
      <c r="CE157" s="266"/>
      <c r="CF157" s="266"/>
      <c r="CH157" s="266"/>
      <c r="CI157" s="266"/>
      <c r="CK157" s="266"/>
      <c r="CL157" s="266"/>
      <c r="CN157" s="266"/>
      <c r="CO157" s="266"/>
      <c r="CQ157" s="266"/>
      <c r="CR157" s="266"/>
      <c r="CT157" s="266"/>
      <c r="CU157" s="266"/>
      <c r="CW157" s="266"/>
      <c r="CX157" s="266">
        <v>6.64</v>
      </c>
      <c r="CZ157" s="266"/>
      <c r="DA157" s="266"/>
      <c r="DC157" s="266"/>
      <c r="DD157" s="266"/>
      <c r="DF157" s="266">
        <v>175</v>
      </c>
      <c r="DG157" s="266">
        <v>6.72</v>
      </c>
      <c r="DI157" s="266"/>
      <c r="DJ157" s="266"/>
      <c r="DL157" s="266"/>
      <c r="DM157" s="266"/>
      <c r="DO157" s="266"/>
      <c r="DP157" s="266"/>
      <c r="DR157" s="266"/>
      <c r="DS157" s="266"/>
      <c r="DU157" s="266"/>
      <c r="DV157" s="266"/>
      <c r="DX157" s="266"/>
      <c r="DY157" s="266"/>
      <c r="EA157" s="266"/>
      <c r="EB157" s="266"/>
      <c r="ED157" s="266"/>
      <c r="EE157" s="266"/>
      <c r="EG157" s="266"/>
      <c r="EH157" s="266"/>
      <c r="EJ157" s="266"/>
      <c r="EK157" s="266"/>
      <c r="EM157" s="266"/>
      <c r="EN157" s="266"/>
      <c r="EP157" s="266"/>
      <c r="EQ157" s="266"/>
      <c r="ES157" s="266"/>
      <c r="ET157" s="266"/>
      <c r="EV157" s="266">
        <v>240</v>
      </c>
      <c r="EW157" s="266">
        <v>6.76</v>
      </c>
      <c r="EY157" s="266"/>
      <c r="EZ157" s="266"/>
      <c r="FB157" s="266"/>
      <c r="FC157" s="266"/>
      <c r="FE157" s="266"/>
      <c r="FF157" s="266"/>
      <c r="FH157" s="266"/>
      <c r="FI157" s="266"/>
      <c r="FK157" s="266"/>
      <c r="FL157" s="266"/>
      <c r="FN157" s="266"/>
      <c r="FO157" s="266"/>
      <c r="FQ157" s="266"/>
      <c r="FR157" s="266"/>
      <c r="FT157" s="266"/>
      <c r="FU157" s="266"/>
      <c r="FW157" s="266"/>
      <c r="FX157" s="266"/>
      <c r="FZ157" s="266"/>
      <c r="GA157" s="266"/>
      <c r="GC157" s="266"/>
      <c r="GD157" s="266"/>
      <c r="GF157" s="266"/>
      <c r="GG157" s="266"/>
      <c r="GI157" s="266"/>
      <c r="GJ157" s="266"/>
      <c r="GL157" s="266"/>
      <c r="GM157" s="266"/>
      <c r="GO157" s="266"/>
      <c r="GP157" s="266"/>
    </row>
    <row r="158" spans="2:198">
      <c r="B158" s="266">
        <v>210</v>
      </c>
      <c r="C158" s="266">
        <v>7.6</v>
      </c>
      <c r="E158" s="266"/>
      <c r="F158" s="266"/>
      <c r="H158" s="266"/>
      <c r="I158" s="266"/>
      <c r="K158" s="266"/>
      <c r="L158" s="266"/>
      <c r="N158" s="268"/>
      <c r="O158" s="268">
        <v>6.72</v>
      </c>
      <c r="Q158" s="266"/>
      <c r="R158" s="266"/>
      <c r="T158" s="266"/>
      <c r="U158" s="266"/>
      <c r="W158" s="266"/>
      <c r="X158" s="266"/>
      <c r="Z158" s="266"/>
      <c r="AA158" s="266"/>
      <c r="AC158" s="266"/>
      <c r="AD158" s="266"/>
      <c r="AF158" s="266"/>
      <c r="AG158" s="266"/>
      <c r="AI158" s="266"/>
      <c r="AJ158" s="266"/>
      <c r="AL158" s="267"/>
      <c r="AM158" s="268">
        <v>6.76</v>
      </c>
      <c r="AO158" s="266"/>
      <c r="AP158" s="266"/>
      <c r="AR158" s="266"/>
      <c r="AS158" s="266"/>
      <c r="AU158" s="266"/>
      <c r="AV158" s="266"/>
      <c r="AX158" s="266"/>
      <c r="AY158" s="266"/>
      <c r="BA158" s="266"/>
      <c r="BB158" s="266"/>
      <c r="BD158" s="266"/>
      <c r="BE158" s="266"/>
      <c r="BG158" s="266"/>
      <c r="BH158" s="266"/>
      <c r="BJ158" s="266"/>
      <c r="BK158" s="266"/>
      <c r="BM158" s="266"/>
      <c r="BN158" s="266"/>
      <c r="BP158" s="266"/>
      <c r="BQ158" s="266"/>
      <c r="BS158" s="266"/>
      <c r="BT158" s="266"/>
      <c r="BV158" s="266"/>
      <c r="BW158" s="266"/>
      <c r="BY158" s="266"/>
      <c r="BZ158" s="266"/>
      <c r="CB158" s="266"/>
      <c r="CC158" s="266"/>
      <c r="CE158" s="266"/>
      <c r="CF158" s="266"/>
      <c r="CH158" s="266"/>
      <c r="CI158" s="266"/>
      <c r="CK158" s="266"/>
      <c r="CL158" s="266"/>
      <c r="CN158" s="266"/>
      <c r="CO158" s="266"/>
      <c r="CQ158" s="266"/>
      <c r="CR158" s="266"/>
      <c r="CT158" s="266"/>
      <c r="CU158" s="266"/>
      <c r="CW158" s="266"/>
      <c r="CX158" s="266">
        <v>7.07</v>
      </c>
      <c r="CZ158" s="266"/>
      <c r="DA158" s="266"/>
      <c r="DC158" s="266"/>
      <c r="DD158" s="266"/>
      <c r="DF158" s="268">
        <v>176</v>
      </c>
      <c r="DG158" s="268">
        <v>7.07</v>
      </c>
      <c r="DI158" s="268"/>
      <c r="DJ158" s="268"/>
      <c r="DL158" s="268"/>
      <c r="DM158" s="268"/>
      <c r="DO158" s="268"/>
      <c r="DP158" s="268"/>
      <c r="DR158" s="268"/>
      <c r="DS158" s="268"/>
      <c r="DU158" s="268"/>
      <c r="DV158" s="268"/>
      <c r="DX158" s="268"/>
      <c r="DY158" s="268"/>
      <c r="EA158" s="268"/>
      <c r="EB158" s="268"/>
      <c r="ED158" s="268"/>
      <c r="EE158" s="268"/>
      <c r="EG158" s="268"/>
      <c r="EH158" s="268"/>
      <c r="EJ158" s="268"/>
      <c r="EK158" s="268"/>
      <c r="EM158" s="268"/>
      <c r="EN158" s="268"/>
      <c r="EP158" s="268"/>
      <c r="EQ158" s="268"/>
      <c r="ES158" s="268"/>
      <c r="ET158" s="268"/>
      <c r="EV158" s="268">
        <v>241</v>
      </c>
      <c r="EW158" s="268">
        <v>6.95</v>
      </c>
      <c r="EY158" s="268"/>
      <c r="EZ158" s="268"/>
      <c r="FB158" s="268"/>
      <c r="FC158" s="268"/>
      <c r="FE158" s="268"/>
      <c r="FF158" s="268"/>
      <c r="FH158" s="268"/>
      <c r="FI158" s="268"/>
      <c r="FK158" s="268"/>
      <c r="FL158" s="268"/>
      <c r="FN158" s="268"/>
      <c r="FO158" s="268"/>
      <c r="FQ158" s="268"/>
      <c r="FR158" s="268"/>
      <c r="FT158" s="268"/>
      <c r="FU158" s="268"/>
      <c r="FW158" s="268"/>
      <c r="FX158" s="268"/>
      <c r="FZ158" s="268"/>
      <c r="GA158" s="268"/>
      <c r="GC158" s="268"/>
      <c r="GD158" s="268"/>
      <c r="GF158" s="268"/>
      <c r="GG158" s="268"/>
      <c r="GI158" s="268"/>
      <c r="GJ158" s="268"/>
      <c r="GL158" s="268"/>
      <c r="GM158" s="268"/>
      <c r="GO158" s="268"/>
      <c r="GP158" s="268"/>
    </row>
    <row r="159" spans="2:198">
      <c r="B159" s="266"/>
      <c r="C159" s="266"/>
      <c r="N159" s="268"/>
      <c r="O159" s="268">
        <v>6.82</v>
      </c>
      <c r="AM159" s="268">
        <v>6.19</v>
      </c>
      <c r="CX159" s="256">
        <v>6.97</v>
      </c>
      <c r="DF159" s="268">
        <v>178</v>
      </c>
      <c r="DG159" s="268">
        <v>7.09</v>
      </c>
      <c r="DI159" s="268"/>
      <c r="DJ159" s="268"/>
      <c r="DL159" s="268"/>
      <c r="DM159" s="268"/>
      <c r="DO159" s="268"/>
      <c r="DP159" s="268"/>
      <c r="DR159" s="268"/>
      <c r="DS159" s="268"/>
      <c r="DU159" s="268"/>
      <c r="DV159" s="268"/>
      <c r="DX159" s="268"/>
      <c r="DY159" s="268"/>
      <c r="EA159" s="268"/>
      <c r="EB159" s="268"/>
      <c r="ED159" s="268"/>
      <c r="EE159" s="268"/>
      <c r="EG159" s="268"/>
      <c r="EH159" s="268"/>
      <c r="EJ159" s="268"/>
      <c r="EK159" s="268"/>
      <c r="EM159" s="268"/>
      <c r="EN159" s="268"/>
      <c r="EP159" s="268"/>
      <c r="EQ159" s="268"/>
      <c r="ES159" s="268"/>
      <c r="ET159" s="268"/>
      <c r="EV159" s="268">
        <v>242</v>
      </c>
      <c r="EW159" s="268">
        <v>6.92</v>
      </c>
      <c r="EY159" s="268"/>
      <c r="EZ159" s="268"/>
      <c r="FB159" s="268"/>
      <c r="FC159" s="268"/>
      <c r="FE159" s="268"/>
      <c r="FF159" s="268"/>
      <c r="FH159" s="268"/>
      <c r="FI159" s="268"/>
      <c r="FK159" s="268"/>
      <c r="FL159" s="268"/>
      <c r="FN159" s="268"/>
      <c r="FO159" s="268"/>
      <c r="FQ159" s="268"/>
      <c r="FR159" s="268"/>
      <c r="FT159" s="268"/>
      <c r="FU159" s="268"/>
      <c r="FW159" s="268"/>
      <c r="FX159" s="268"/>
      <c r="FZ159" s="268"/>
      <c r="GA159" s="268"/>
      <c r="GC159" s="268"/>
      <c r="GD159" s="268"/>
      <c r="GF159" s="268"/>
      <c r="GG159" s="268"/>
      <c r="GI159" s="268"/>
      <c r="GJ159" s="268"/>
      <c r="GL159" s="268"/>
      <c r="GM159" s="268"/>
      <c r="GO159" s="268"/>
      <c r="GP159" s="268"/>
    </row>
    <row r="160" spans="2:198">
      <c r="B160" s="266"/>
      <c r="C160" s="266"/>
      <c r="N160" s="268"/>
      <c r="O160" s="268">
        <v>6.76</v>
      </c>
      <c r="AM160" s="268">
        <v>7.06</v>
      </c>
      <c r="CX160" s="256">
        <v>6.73</v>
      </c>
      <c r="DF160" s="268">
        <v>179</v>
      </c>
      <c r="DG160" s="268">
        <v>6.76</v>
      </c>
      <c r="DI160" s="268"/>
      <c r="DJ160" s="268"/>
      <c r="DL160" s="268"/>
      <c r="DM160" s="268"/>
      <c r="DO160" s="268"/>
      <c r="DP160" s="268"/>
      <c r="DR160" s="268"/>
      <c r="DS160" s="268"/>
      <c r="DU160" s="268"/>
      <c r="DV160" s="268"/>
      <c r="DX160" s="268"/>
      <c r="DY160" s="268"/>
      <c r="EA160" s="268"/>
      <c r="EB160" s="268"/>
      <c r="ED160" s="268"/>
      <c r="EE160" s="268"/>
      <c r="EG160" s="268"/>
      <c r="EH160" s="268"/>
      <c r="EJ160" s="268"/>
      <c r="EK160" s="268"/>
      <c r="EM160" s="268"/>
      <c r="EN160" s="268"/>
      <c r="EP160" s="268"/>
      <c r="EQ160" s="268"/>
      <c r="ES160" s="268"/>
      <c r="ET160" s="268"/>
      <c r="EV160" s="268">
        <v>243</v>
      </c>
      <c r="EW160" s="268">
        <v>6.97</v>
      </c>
      <c r="EY160" s="268"/>
      <c r="EZ160" s="268"/>
      <c r="FB160" s="268"/>
      <c r="FC160" s="268"/>
      <c r="FE160" s="268"/>
      <c r="FF160" s="268"/>
      <c r="FH160" s="268"/>
      <c r="FI160" s="268"/>
      <c r="FK160" s="268"/>
      <c r="FL160" s="268"/>
      <c r="FN160" s="268"/>
      <c r="FO160" s="268"/>
      <c r="FQ160" s="268"/>
      <c r="FR160" s="268"/>
      <c r="FT160" s="268"/>
      <c r="FU160" s="268"/>
      <c r="FW160" s="268"/>
      <c r="FX160" s="268"/>
      <c r="FZ160" s="268"/>
      <c r="GA160" s="268"/>
      <c r="GC160" s="268"/>
      <c r="GD160" s="268"/>
      <c r="GF160" s="268"/>
      <c r="GG160" s="268"/>
      <c r="GI160" s="268"/>
      <c r="GJ160" s="268"/>
      <c r="GL160" s="268"/>
      <c r="GM160" s="268"/>
      <c r="GO160" s="268"/>
      <c r="GP160" s="268"/>
    </row>
    <row r="161" spans="2:198">
      <c r="B161" s="266"/>
      <c r="C161" s="266"/>
      <c r="N161" s="268"/>
      <c r="O161" s="268">
        <v>6.72</v>
      </c>
      <c r="AM161" s="268">
        <v>7.11</v>
      </c>
      <c r="CX161" s="256">
        <v>6.92</v>
      </c>
      <c r="DF161" s="268">
        <v>180</v>
      </c>
      <c r="DG161" s="268">
        <v>7.04</v>
      </c>
      <c r="DI161" s="268"/>
      <c r="DJ161" s="268"/>
      <c r="DL161" s="268"/>
      <c r="DM161" s="268"/>
      <c r="DO161" s="268"/>
      <c r="DP161" s="268"/>
      <c r="DR161" s="268"/>
      <c r="DS161" s="268"/>
      <c r="DU161" s="268"/>
      <c r="DV161" s="268"/>
      <c r="DX161" s="268"/>
      <c r="DY161" s="268"/>
      <c r="EA161" s="268"/>
      <c r="EB161" s="268"/>
      <c r="ED161" s="268"/>
      <c r="EE161" s="268"/>
      <c r="EG161" s="268"/>
      <c r="EH161" s="268"/>
      <c r="EJ161" s="268"/>
      <c r="EK161" s="268"/>
      <c r="EM161" s="268"/>
      <c r="EN161" s="268"/>
      <c r="EP161" s="268"/>
      <c r="EQ161" s="268"/>
      <c r="ES161" s="268"/>
      <c r="ET161" s="268"/>
      <c r="EV161" s="268">
        <v>244</v>
      </c>
      <c r="EW161" s="268">
        <v>6.68</v>
      </c>
      <c r="EY161" s="268"/>
      <c r="EZ161" s="268"/>
      <c r="FB161" s="268"/>
      <c r="FC161" s="268"/>
      <c r="FE161" s="268"/>
      <c r="FF161" s="268"/>
      <c r="FH161" s="268"/>
      <c r="FI161" s="268"/>
      <c r="FK161" s="268"/>
      <c r="FL161" s="268"/>
      <c r="FN161" s="268"/>
      <c r="FO161" s="268"/>
      <c r="FQ161" s="268"/>
      <c r="FR161" s="268"/>
      <c r="FT161" s="268"/>
      <c r="FU161" s="268"/>
      <c r="FW161" s="268"/>
      <c r="FX161" s="268"/>
      <c r="FZ161" s="268"/>
      <c r="GA161" s="268"/>
      <c r="GC161" s="268"/>
      <c r="GD161" s="268"/>
      <c r="GF161" s="268"/>
      <c r="GG161" s="268"/>
      <c r="GI161" s="268"/>
      <c r="GJ161" s="268"/>
      <c r="GL161" s="268"/>
      <c r="GM161" s="268"/>
      <c r="GO161" s="268"/>
      <c r="GP161" s="268"/>
    </row>
    <row r="162" spans="2:198">
      <c r="B162" s="266"/>
      <c r="C162" s="266"/>
      <c r="N162" s="268"/>
      <c r="O162" s="268">
        <v>7.12</v>
      </c>
      <c r="AM162" s="268">
        <v>6.44</v>
      </c>
      <c r="CX162" s="256">
        <v>6.73</v>
      </c>
      <c r="DF162" s="268">
        <v>182</v>
      </c>
      <c r="DG162" s="268">
        <v>6.77</v>
      </c>
      <c r="DI162" s="268"/>
      <c r="DJ162" s="268"/>
      <c r="DL162" s="268"/>
      <c r="DM162" s="268"/>
      <c r="DO162" s="268"/>
      <c r="DP162" s="268"/>
      <c r="DR162" s="268"/>
      <c r="DS162" s="268"/>
      <c r="DU162" s="268"/>
      <c r="DV162" s="268"/>
      <c r="DX162" s="268"/>
      <c r="DY162" s="268"/>
      <c r="EA162" s="268"/>
      <c r="EB162" s="268"/>
      <c r="ED162" s="268"/>
      <c r="EE162" s="268"/>
      <c r="EG162" s="268"/>
      <c r="EH162" s="268"/>
      <c r="EJ162" s="268"/>
      <c r="EK162" s="268"/>
      <c r="EM162" s="268"/>
      <c r="EN162" s="268"/>
      <c r="EP162" s="268"/>
      <c r="EQ162" s="268"/>
      <c r="ES162" s="268"/>
      <c r="ET162" s="268"/>
      <c r="EV162" s="268">
        <v>245</v>
      </c>
      <c r="EW162" s="268">
        <v>6.6</v>
      </c>
      <c r="EY162" s="268"/>
      <c r="EZ162" s="268"/>
      <c r="FB162" s="268"/>
      <c r="FC162" s="268"/>
      <c r="FE162" s="268"/>
      <c r="FF162" s="268"/>
      <c r="FH162" s="268"/>
      <c r="FI162" s="268"/>
      <c r="FK162" s="268"/>
      <c r="FL162" s="268"/>
      <c r="FN162" s="268"/>
      <c r="FO162" s="268"/>
      <c r="FQ162" s="268"/>
      <c r="FR162" s="268"/>
      <c r="FT162" s="268"/>
      <c r="FU162" s="268"/>
      <c r="FW162" s="268"/>
      <c r="FX162" s="268"/>
      <c r="FZ162" s="268"/>
      <c r="GA162" s="268"/>
      <c r="GC162" s="268"/>
      <c r="GD162" s="268"/>
      <c r="GF162" s="268"/>
      <c r="GG162" s="268"/>
      <c r="GI162" s="268"/>
      <c r="GJ162" s="268"/>
      <c r="GL162" s="268"/>
      <c r="GM162" s="268"/>
      <c r="GO162" s="268"/>
      <c r="GP162" s="268"/>
    </row>
    <row r="163" spans="2:198">
      <c r="B163" s="266"/>
      <c r="C163" s="266"/>
      <c r="N163" s="268"/>
      <c r="O163" s="268">
        <v>6.78</v>
      </c>
      <c r="AM163" s="268">
        <v>7.04</v>
      </c>
      <c r="CX163" s="256">
        <v>6.92</v>
      </c>
      <c r="DF163" s="268">
        <v>183</v>
      </c>
      <c r="DG163" s="268">
        <v>7.07</v>
      </c>
      <c r="DI163" s="268"/>
      <c r="DJ163" s="268"/>
      <c r="DL163" s="268"/>
      <c r="DM163" s="268"/>
      <c r="DO163" s="268"/>
      <c r="DP163" s="268"/>
      <c r="DR163" s="268"/>
      <c r="DS163" s="268"/>
      <c r="DU163" s="268"/>
      <c r="DV163" s="268"/>
      <c r="DX163" s="268"/>
      <c r="DY163" s="268"/>
      <c r="EA163" s="268"/>
      <c r="EB163" s="268"/>
      <c r="ED163" s="268"/>
      <c r="EE163" s="268"/>
      <c r="EG163" s="268"/>
      <c r="EH163" s="268"/>
      <c r="EJ163" s="268"/>
      <c r="EK163" s="268"/>
      <c r="EM163" s="268"/>
      <c r="EN163" s="268"/>
      <c r="EP163" s="268"/>
      <c r="EQ163" s="268"/>
      <c r="ES163" s="268"/>
      <c r="ET163" s="268"/>
      <c r="EV163" s="268">
        <v>246</v>
      </c>
      <c r="EW163" s="268">
        <v>6.69</v>
      </c>
      <c r="EY163" s="268"/>
      <c r="EZ163" s="268"/>
      <c r="FB163" s="268"/>
      <c r="FC163" s="268"/>
      <c r="FE163" s="268"/>
      <c r="FF163" s="268"/>
      <c r="FH163" s="268"/>
      <c r="FI163" s="268"/>
      <c r="FK163" s="268"/>
      <c r="FL163" s="268"/>
      <c r="FN163" s="268"/>
      <c r="FO163" s="268"/>
      <c r="FQ163" s="268"/>
      <c r="FR163" s="268"/>
      <c r="FT163" s="268"/>
      <c r="FU163" s="268"/>
      <c r="FW163" s="268"/>
      <c r="FX163" s="268"/>
      <c r="FZ163" s="268"/>
      <c r="GA163" s="268"/>
      <c r="GC163" s="268"/>
      <c r="GD163" s="268"/>
      <c r="GF163" s="268"/>
      <c r="GG163" s="268"/>
      <c r="GI163" s="268"/>
      <c r="GJ163" s="268"/>
      <c r="GL163" s="268"/>
      <c r="GM163" s="268"/>
      <c r="GO163" s="268"/>
      <c r="GP163" s="268"/>
    </row>
    <row r="164" spans="2:198">
      <c r="B164" s="266"/>
      <c r="C164" s="266"/>
      <c r="N164" s="268"/>
      <c r="O164" s="268">
        <v>6.29</v>
      </c>
      <c r="AM164" s="268">
        <v>7.08</v>
      </c>
      <c r="CX164" s="256">
        <v>6.98</v>
      </c>
      <c r="DF164" s="268">
        <v>184</v>
      </c>
      <c r="DG164" s="268">
        <v>6.7</v>
      </c>
      <c r="DI164" s="268"/>
      <c r="DJ164" s="268"/>
      <c r="DL164" s="268"/>
      <c r="DM164" s="268"/>
      <c r="DO164" s="268"/>
      <c r="DP164" s="268"/>
      <c r="DR164" s="268"/>
      <c r="DS164" s="268"/>
      <c r="DU164" s="268"/>
      <c r="DV164" s="268"/>
      <c r="DX164" s="268"/>
      <c r="DY164" s="268"/>
      <c r="EA164" s="268"/>
      <c r="EB164" s="268"/>
      <c r="ED164" s="268"/>
      <c r="EE164" s="268"/>
      <c r="EG164" s="268"/>
      <c r="EH164" s="268"/>
      <c r="EJ164" s="268"/>
      <c r="EK164" s="268"/>
      <c r="EM164" s="268"/>
      <c r="EN164" s="268"/>
      <c r="EP164" s="268"/>
      <c r="EQ164" s="268"/>
      <c r="ES164" s="268"/>
      <c r="ET164" s="268"/>
      <c r="EV164" s="268">
        <v>247</v>
      </c>
      <c r="EW164" s="268">
        <v>6.65</v>
      </c>
      <c r="EY164" s="268"/>
      <c r="EZ164" s="268"/>
      <c r="FB164" s="268"/>
      <c r="FC164" s="268"/>
      <c r="FE164" s="268"/>
      <c r="FF164" s="268"/>
      <c r="FH164" s="268"/>
      <c r="FI164" s="268"/>
      <c r="FK164" s="268"/>
      <c r="FL164" s="268"/>
      <c r="FN164" s="268"/>
      <c r="FO164" s="268"/>
      <c r="FQ164" s="268"/>
      <c r="FR164" s="268"/>
      <c r="FT164" s="268"/>
      <c r="FU164" s="268"/>
      <c r="FW164" s="268"/>
      <c r="FX164" s="268"/>
      <c r="FZ164" s="268"/>
      <c r="GA164" s="268"/>
      <c r="GC164" s="268"/>
      <c r="GD164" s="268"/>
      <c r="GF164" s="268"/>
      <c r="GG164" s="268"/>
      <c r="GI164" s="268"/>
      <c r="GJ164" s="268"/>
      <c r="GL164" s="268"/>
      <c r="GM164" s="268"/>
      <c r="GO164" s="268"/>
      <c r="GP164" s="268"/>
    </row>
    <row r="165" spans="2:198">
      <c r="B165" s="266"/>
      <c r="C165" s="266"/>
      <c r="N165" s="268"/>
      <c r="O165" s="268">
        <v>6.46</v>
      </c>
      <c r="AM165" s="268">
        <v>6.48</v>
      </c>
      <c r="CX165" s="256">
        <v>6.67</v>
      </c>
      <c r="DF165" s="268">
        <v>185</v>
      </c>
      <c r="DG165" s="268">
        <v>6.69</v>
      </c>
      <c r="DI165" s="268"/>
      <c r="DJ165" s="268"/>
      <c r="DL165" s="268"/>
      <c r="DM165" s="268"/>
      <c r="DO165" s="268"/>
      <c r="DP165" s="268"/>
      <c r="DR165" s="268"/>
      <c r="DS165" s="268"/>
      <c r="DU165" s="268"/>
      <c r="DV165" s="268"/>
      <c r="DX165" s="268"/>
      <c r="DY165" s="268"/>
      <c r="EA165" s="268"/>
      <c r="EB165" s="268"/>
      <c r="ED165" s="268"/>
      <c r="EE165" s="268"/>
      <c r="EG165" s="268"/>
      <c r="EH165" s="268"/>
      <c r="EJ165" s="268"/>
      <c r="EK165" s="268"/>
      <c r="EM165" s="268"/>
      <c r="EN165" s="268"/>
      <c r="EP165" s="268"/>
      <c r="EQ165" s="268"/>
      <c r="ES165" s="268"/>
      <c r="ET165" s="268"/>
      <c r="EV165" s="268">
        <v>248</v>
      </c>
      <c r="EW165" s="268">
        <v>6.35</v>
      </c>
      <c r="EY165" s="268"/>
      <c r="EZ165" s="268"/>
      <c r="FB165" s="268"/>
      <c r="FC165" s="268"/>
      <c r="FE165" s="268"/>
      <c r="FF165" s="268"/>
      <c r="FH165" s="268"/>
      <c r="FI165" s="268"/>
      <c r="FK165" s="268"/>
      <c r="FL165" s="268"/>
      <c r="FN165" s="268"/>
      <c r="FO165" s="268"/>
      <c r="FQ165" s="268"/>
      <c r="FR165" s="268"/>
      <c r="FT165" s="268"/>
      <c r="FU165" s="268"/>
      <c r="FW165" s="268"/>
      <c r="FX165" s="268"/>
      <c r="FZ165" s="268"/>
      <c r="GA165" s="268"/>
      <c r="GC165" s="268"/>
      <c r="GD165" s="268"/>
      <c r="GF165" s="268"/>
      <c r="GG165" s="268"/>
      <c r="GI165" s="268"/>
      <c r="GJ165" s="268"/>
      <c r="GL165" s="268"/>
      <c r="GM165" s="268"/>
      <c r="GO165" s="268"/>
      <c r="GP165" s="268"/>
    </row>
    <row r="166" spans="2:198">
      <c r="B166" s="266"/>
      <c r="C166" s="266"/>
      <c r="N166" s="268"/>
      <c r="O166" s="268">
        <v>6.43</v>
      </c>
      <c r="AM166" s="268">
        <v>6.65</v>
      </c>
      <c r="CX166" s="256">
        <v>7.01</v>
      </c>
      <c r="DF166" s="268">
        <v>186</v>
      </c>
      <c r="DG166" s="268">
        <v>6.38</v>
      </c>
      <c r="DI166" s="268"/>
      <c r="DJ166" s="268"/>
      <c r="DL166" s="268"/>
      <c r="DM166" s="268"/>
      <c r="DO166" s="268"/>
      <c r="DP166" s="268"/>
      <c r="DR166" s="268"/>
      <c r="DS166" s="268"/>
      <c r="DU166" s="268"/>
      <c r="DV166" s="268"/>
      <c r="DX166" s="268"/>
      <c r="DY166" s="268"/>
      <c r="EA166" s="268"/>
      <c r="EB166" s="268"/>
      <c r="ED166" s="268"/>
      <c r="EE166" s="268"/>
      <c r="EG166" s="268"/>
      <c r="EH166" s="268"/>
      <c r="EJ166" s="268"/>
      <c r="EK166" s="268"/>
      <c r="EM166" s="268"/>
      <c r="EN166" s="268"/>
      <c r="EP166" s="268"/>
      <c r="EQ166" s="268"/>
      <c r="ES166" s="268"/>
      <c r="ET166" s="268"/>
      <c r="EV166" s="268">
        <v>249</v>
      </c>
      <c r="EW166" s="268">
        <v>6.71</v>
      </c>
      <c r="EY166" s="268"/>
      <c r="EZ166" s="268"/>
      <c r="FB166" s="268"/>
      <c r="FC166" s="268"/>
      <c r="FE166" s="268"/>
      <c r="FF166" s="268"/>
      <c r="FH166" s="268"/>
      <c r="FI166" s="268"/>
      <c r="FK166" s="268"/>
      <c r="FL166" s="268"/>
      <c r="FN166" s="268"/>
      <c r="FO166" s="268"/>
      <c r="FQ166" s="268"/>
      <c r="FR166" s="268"/>
      <c r="FT166" s="268"/>
      <c r="FU166" s="268"/>
      <c r="FW166" s="268"/>
      <c r="FX166" s="268"/>
      <c r="FZ166" s="268"/>
      <c r="GA166" s="268"/>
      <c r="GC166" s="268"/>
      <c r="GD166" s="268"/>
      <c r="GF166" s="268"/>
      <c r="GG166" s="268"/>
      <c r="GI166" s="268"/>
      <c r="GJ166" s="268"/>
      <c r="GL166" s="268"/>
      <c r="GM166" s="268"/>
      <c r="GO166" s="268"/>
      <c r="GP166" s="268"/>
    </row>
    <row r="167" spans="2:198">
      <c r="B167" s="266"/>
      <c r="C167" s="266"/>
      <c r="N167" s="268"/>
      <c r="O167" s="268">
        <v>6.78</v>
      </c>
      <c r="AM167" s="268">
        <v>7.05</v>
      </c>
      <c r="CX167" s="256">
        <v>6.93</v>
      </c>
      <c r="DF167" s="268">
        <v>187</v>
      </c>
      <c r="DG167" s="268">
        <v>7.08</v>
      </c>
      <c r="DI167" s="268"/>
      <c r="DJ167" s="268"/>
      <c r="DL167" s="268"/>
      <c r="DM167" s="268"/>
      <c r="DO167" s="268"/>
      <c r="DP167" s="268"/>
      <c r="DR167" s="268"/>
      <c r="DS167" s="268"/>
      <c r="DU167" s="268"/>
      <c r="DV167" s="268"/>
      <c r="DX167" s="268"/>
      <c r="DY167" s="268"/>
      <c r="EA167" s="268"/>
      <c r="EB167" s="268"/>
      <c r="ED167" s="268"/>
      <c r="EE167" s="268"/>
      <c r="EG167" s="268"/>
      <c r="EH167" s="268"/>
      <c r="EJ167" s="268"/>
      <c r="EK167" s="268"/>
      <c r="EM167" s="268"/>
      <c r="EN167" s="268"/>
      <c r="EP167" s="268"/>
      <c r="EQ167" s="268"/>
      <c r="ES167" s="268"/>
      <c r="ET167" s="268"/>
      <c r="EV167" s="268">
        <v>250</v>
      </c>
      <c r="EW167" s="268">
        <v>6.74</v>
      </c>
      <c r="EY167" s="268"/>
      <c r="EZ167" s="268"/>
      <c r="FB167" s="268"/>
      <c r="FC167" s="268"/>
      <c r="FE167" s="268"/>
      <c r="FF167" s="268"/>
      <c r="FH167" s="268"/>
      <c r="FI167" s="268"/>
      <c r="FK167" s="268"/>
      <c r="FL167" s="268"/>
      <c r="FN167" s="268"/>
      <c r="FO167" s="268"/>
      <c r="FQ167" s="268"/>
      <c r="FR167" s="268"/>
      <c r="FT167" s="268"/>
      <c r="FU167" s="268"/>
      <c r="FW167" s="268"/>
      <c r="FX167" s="268"/>
      <c r="FZ167" s="268"/>
      <c r="GA167" s="268"/>
      <c r="GC167" s="268"/>
      <c r="GD167" s="268"/>
      <c r="GF167" s="268"/>
      <c r="GG167" s="268"/>
      <c r="GI167" s="268"/>
      <c r="GJ167" s="268"/>
      <c r="GL167" s="268"/>
      <c r="GM167" s="268"/>
      <c r="GO167" s="268"/>
      <c r="GP167" s="268"/>
    </row>
    <row r="168" spans="2:198">
      <c r="B168" s="266"/>
      <c r="C168" s="266"/>
      <c r="N168" s="268"/>
      <c r="O168" s="268">
        <v>6.7</v>
      </c>
      <c r="AM168" s="268">
        <v>6.79</v>
      </c>
      <c r="CX168" s="256">
        <v>6.74</v>
      </c>
      <c r="DF168" s="268">
        <v>188</v>
      </c>
      <c r="DG168" s="268">
        <v>6.38</v>
      </c>
      <c r="DI168" s="268"/>
      <c r="DJ168" s="268"/>
      <c r="DL168" s="268"/>
      <c r="DM168" s="268"/>
      <c r="DO168" s="268"/>
      <c r="DP168" s="268"/>
      <c r="DR168" s="268"/>
      <c r="DS168" s="268"/>
      <c r="DU168" s="268"/>
      <c r="DV168" s="268"/>
      <c r="DX168" s="268"/>
      <c r="DY168" s="268"/>
      <c r="EA168" s="268"/>
      <c r="EB168" s="268"/>
      <c r="ED168" s="268"/>
      <c r="EE168" s="268"/>
      <c r="EG168" s="268"/>
      <c r="EH168" s="268"/>
      <c r="EJ168" s="268"/>
      <c r="EK168" s="268"/>
      <c r="EM168" s="268"/>
      <c r="EN168" s="268"/>
      <c r="EP168" s="268"/>
      <c r="EQ168" s="268"/>
      <c r="ES168" s="268"/>
      <c r="ET168" s="268"/>
      <c r="EV168" s="268">
        <v>251</v>
      </c>
      <c r="EW168" s="268">
        <v>6.95</v>
      </c>
      <c r="EY168" s="268"/>
      <c r="EZ168" s="268"/>
      <c r="FB168" s="268"/>
      <c r="FC168" s="268"/>
      <c r="FE168" s="268"/>
      <c r="FF168" s="268"/>
      <c r="FH168" s="268"/>
      <c r="FI168" s="268"/>
      <c r="FK168" s="268"/>
      <c r="FL168" s="268"/>
      <c r="FN168" s="268"/>
      <c r="FO168" s="268"/>
      <c r="FQ168" s="268"/>
      <c r="FR168" s="268"/>
      <c r="FT168" s="268"/>
      <c r="FU168" s="268"/>
      <c r="FW168" s="268"/>
      <c r="FX168" s="268"/>
      <c r="FZ168" s="268"/>
      <c r="GA168" s="268"/>
      <c r="GC168" s="268"/>
      <c r="GD168" s="268"/>
      <c r="GF168" s="268"/>
      <c r="GG168" s="268"/>
      <c r="GI168" s="268"/>
      <c r="GJ168" s="268"/>
      <c r="GL168" s="268"/>
      <c r="GM168" s="268"/>
      <c r="GO168" s="268"/>
      <c r="GP168" s="268"/>
    </row>
    <row r="169" spans="2:198">
      <c r="B169" s="266"/>
      <c r="C169" s="266"/>
      <c r="N169" s="268"/>
      <c r="O169" s="268">
        <v>7.14</v>
      </c>
      <c r="AM169" s="268">
        <v>7.07</v>
      </c>
      <c r="CX169" s="256">
        <v>7.05</v>
      </c>
      <c r="DF169" s="268">
        <v>189</v>
      </c>
      <c r="DG169" s="268">
        <v>7.03</v>
      </c>
      <c r="DI169" s="268"/>
      <c r="DJ169" s="268"/>
      <c r="DL169" s="268"/>
      <c r="DM169" s="268"/>
      <c r="DO169" s="268"/>
      <c r="DP169" s="268"/>
      <c r="DR169" s="268"/>
      <c r="DS169" s="268"/>
      <c r="DU169" s="268"/>
      <c r="DV169" s="268"/>
      <c r="DX169" s="268"/>
      <c r="DY169" s="268"/>
      <c r="EA169" s="268"/>
      <c r="EB169" s="268"/>
      <c r="ED169" s="268"/>
      <c r="EE169" s="268"/>
      <c r="EG169" s="268"/>
      <c r="EH169" s="268"/>
      <c r="EJ169" s="268"/>
      <c r="EK169" s="268"/>
      <c r="EM169" s="268"/>
      <c r="EN169" s="268"/>
      <c r="EP169" s="268"/>
      <c r="EQ169" s="268"/>
      <c r="ES169" s="268"/>
      <c r="ET169" s="268"/>
      <c r="EV169" s="268">
        <v>252</v>
      </c>
      <c r="EW169" s="268">
        <v>6.92</v>
      </c>
      <c r="EY169" s="268"/>
      <c r="EZ169" s="268"/>
      <c r="FB169" s="268"/>
      <c r="FC169" s="268"/>
      <c r="FE169" s="268"/>
      <c r="FF169" s="268"/>
      <c r="FH169" s="268"/>
      <c r="FI169" s="268"/>
      <c r="FK169" s="268"/>
      <c r="FL169" s="268"/>
      <c r="FN169" s="268"/>
      <c r="FO169" s="268"/>
      <c r="FQ169" s="268"/>
      <c r="FR169" s="268"/>
      <c r="FT169" s="268"/>
      <c r="FU169" s="268"/>
      <c r="FW169" s="268"/>
      <c r="FX169" s="268"/>
      <c r="FZ169" s="268"/>
      <c r="GA169" s="268"/>
      <c r="GC169" s="268"/>
      <c r="GD169" s="268"/>
      <c r="GF169" s="268"/>
      <c r="GG169" s="268"/>
      <c r="GI169" s="268"/>
      <c r="GJ169" s="268"/>
      <c r="GL169" s="268"/>
      <c r="GM169" s="268"/>
      <c r="GO169" s="268"/>
      <c r="GP169" s="268"/>
    </row>
    <row r="170" spans="2:198">
      <c r="B170" s="266"/>
      <c r="C170" s="266"/>
      <c r="N170" s="268"/>
      <c r="O170" s="268">
        <v>6.64</v>
      </c>
      <c r="AM170" s="268">
        <v>6.43</v>
      </c>
      <c r="CX170" s="256">
        <v>6.7</v>
      </c>
      <c r="DF170" s="268">
        <v>190</v>
      </c>
      <c r="DG170" s="268">
        <v>7.01</v>
      </c>
      <c r="DI170" s="268"/>
      <c r="DJ170" s="268"/>
      <c r="DL170" s="268"/>
      <c r="DM170" s="268"/>
      <c r="DO170" s="268"/>
      <c r="DP170" s="268"/>
      <c r="DR170" s="268"/>
      <c r="DS170" s="268"/>
      <c r="DU170" s="268"/>
      <c r="DV170" s="268"/>
      <c r="DX170" s="268"/>
      <c r="DY170" s="268"/>
      <c r="EA170" s="268"/>
      <c r="EB170" s="268"/>
      <c r="ED170" s="268"/>
      <c r="EE170" s="268"/>
      <c r="EG170" s="268"/>
      <c r="EH170" s="268"/>
      <c r="EJ170" s="268"/>
      <c r="EK170" s="268"/>
      <c r="EM170" s="268"/>
      <c r="EN170" s="268"/>
      <c r="EP170" s="268"/>
      <c r="EQ170" s="268"/>
      <c r="ES170" s="268"/>
      <c r="ET170" s="268"/>
      <c r="EV170" s="268">
        <v>253</v>
      </c>
      <c r="EW170" s="268">
        <v>6.67</v>
      </c>
      <c r="EY170" s="268"/>
      <c r="EZ170" s="268"/>
      <c r="FB170" s="268"/>
      <c r="FC170" s="268"/>
      <c r="FE170" s="268"/>
      <c r="FF170" s="268"/>
      <c r="FH170" s="268"/>
      <c r="FI170" s="268"/>
      <c r="FK170" s="268"/>
      <c r="FL170" s="268"/>
      <c r="FN170" s="268"/>
      <c r="FO170" s="268"/>
      <c r="FQ170" s="268"/>
      <c r="FR170" s="268"/>
      <c r="FT170" s="268"/>
      <c r="FU170" s="268"/>
      <c r="FW170" s="268"/>
      <c r="FX170" s="268"/>
      <c r="FZ170" s="268"/>
      <c r="GA170" s="268"/>
      <c r="GC170" s="268"/>
      <c r="GD170" s="268"/>
      <c r="GF170" s="268"/>
      <c r="GG170" s="268"/>
      <c r="GI170" s="268"/>
      <c r="GJ170" s="268"/>
      <c r="GL170" s="268"/>
      <c r="GM170" s="268"/>
      <c r="GO170" s="268"/>
      <c r="GP170" s="268"/>
    </row>
    <row r="171" spans="2:198">
      <c r="B171" s="266"/>
      <c r="C171" s="266"/>
      <c r="N171" s="268"/>
      <c r="O171" s="268">
        <v>6.81</v>
      </c>
      <c r="AM171" s="268">
        <v>7</v>
      </c>
      <c r="CX171" s="256">
        <v>7</v>
      </c>
      <c r="DF171" s="268">
        <v>191</v>
      </c>
      <c r="DG171" s="268">
        <v>6.73</v>
      </c>
      <c r="DI171" s="268"/>
      <c r="DJ171" s="268"/>
      <c r="DL171" s="268"/>
      <c r="DM171" s="268"/>
      <c r="DO171" s="268"/>
      <c r="DP171" s="268"/>
      <c r="DR171" s="268"/>
      <c r="DS171" s="268"/>
      <c r="DU171" s="268"/>
      <c r="DV171" s="268"/>
      <c r="DX171" s="268"/>
      <c r="DY171" s="268"/>
      <c r="EA171" s="268"/>
      <c r="EB171" s="268"/>
      <c r="ED171" s="268"/>
      <c r="EE171" s="268"/>
      <c r="EG171" s="268"/>
      <c r="EH171" s="268"/>
      <c r="EJ171" s="268"/>
      <c r="EK171" s="268"/>
      <c r="EM171" s="268"/>
      <c r="EN171" s="268"/>
      <c r="EP171" s="268"/>
      <c r="EQ171" s="268"/>
      <c r="ES171" s="268"/>
      <c r="ET171" s="268"/>
      <c r="EV171" s="268">
        <v>254</v>
      </c>
      <c r="EW171" s="268">
        <v>6.88</v>
      </c>
      <c r="EY171" s="268"/>
      <c r="EZ171" s="268"/>
      <c r="FB171" s="268"/>
      <c r="FC171" s="268"/>
      <c r="FE171" s="268"/>
      <c r="FF171" s="268"/>
      <c r="FH171" s="268"/>
      <c r="FI171" s="268"/>
      <c r="FK171" s="268"/>
      <c r="FL171" s="268"/>
      <c r="FN171" s="268"/>
      <c r="FO171" s="268"/>
      <c r="FQ171" s="268"/>
      <c r="FR171" s="268"/>
      <c r="FT171" s="268"/>
      <c r="FU171" s="268"/>
      <c r="FW171" s="268"/>
      <c r="FX171" s="268"/>
      <c r="FZ171" s="268"/>
      <c r="GA171" s="268"/>
      <c r="GC171" s="268"/>
      <c r="GD171" s="268"/>
      <c r="GF171" s="268"/>
      <c r="GG171" s="268"/>
      <c r="GI171" s="268"/>
      <c r="GJ171" s="268"/>
      <c r="GL171" s="268"/>
      <c r="GM171" s="268"/>
      <c r="GO171" s="268"/>
      <c r="GP171" s="268"/>
    </row>
    <row r="172" spans="2:198">
      <c r="B172" s="266"/>
      <c r="C172" s="266"/>
      <c r="N172" s="268"/>
      <c r="O172" s="268">
        <v>6.72</v>
      </c>
      <c r="AM172" s="268">
        <v>6.67</v>
      </c>
      <c r="CX172" s="256">
        <v>6.7</v>
      </c>
      <c r="DF172" s="268">
        <v>193</v>
      </c>
      <c r="DG172" s="268">
        <v>7.07</v>
      </c>
      <c r="DI172" s="268"/>
      <c r="DJ172" s="268"/>
      <c r="DL172" s="268"/>
      <c r="DM172" s="268"/>
      <c r="DO172" s="268"/>
      <c r="DP172" s="268"/>
      <c r="DR172" s="268"/>
      <c r="DS172" s="268"/>
      <c r="DU172" s="268"/>
      <c r="DV172" s="268"/>
      <c r="DX172" s="268"/>
      <c r="DY172" s="268"/>
      <c r="EA172" s="268"/>
      <c r="EB172" s="268"/>
      <c r="ED172" s="268"/>
      <c r="EE172" s="268"/>
      <c r="EG172" s="268"/>
      <c r="EH172" s="268"/>
      <c r="EJ172" s="268"/>
      <c r="EK172" s="268"/>
      <c r="EM172" s="268"/>
      <c r="EN172" s="268"/>
      <c r="EP172" s="268"/>
      <c r="EQ172" s="268"/>
      <c r="ES172" s="268"/>
      <c r="ET172" s="268"/>
      <c r="EV172" s="268">
        <v>255</v>
      </c>
      <c r="EW172" s="268">
        <v>6.66</v>
      </c>
      <c r="EY172" s="268"/>
      <c r="EZ172" s="268"/>
      <c r="FB172" s="268"/>
      <c r="FC172" s="268"/>
      <c r="FE172" s="268"/>
      <c r="FF172" s="268"/>
      <c r="FH172" s="268"/>
      <c r="FI172" s="268"/>
      <c r="FK172" s="268"/>
      <c r="FL172" s="268"/>
      <c r="FN172" s="268"/>
      <c r="FO172" s="268"/>
      <c r="FQ172" s="268"/>
      <c r="FR172" s="268"/>
      <c r="FT172" s="268"/>
      <c r="FU172" s="268"/>
      <c r="FW172" s="268"/>
      <c r="FX172" s="268"/>
      <c r="FZ172" s="268"/>
      <c r="GA172" s="268"/>
      <c r="GC172" s="268"/>
      <c r="GD172" s="268"/>
      <c r="GF172" s="268"/>
      <c r="GG172" s="268"/>
      <c r="GI172" s="268"/>
      <c r="GJ172" s="268"/>
      <c r="GL172" s="268"/>
      <c r="GM172" s="268"/>
      <c r="GO172" s="268"/>
      <c r="GP172" s="268"/>
    </row>
    <row r="173" spans="2:198">
      <c r="B173" s="266"/>
      <c r="C173" s="266"/>
      <c r="N173" s="268"/>
      <c r="O173" s="268">
        <v>7.1</v>
      </c>
      <c r="AM173" s="268">
        <v>7.07</v>
      </c>
      <c r="CX173" s="256">
        <v>7.01</v>
      </c>
      <c r="DF173" s="268">
        <v>194</v>
      </c>
      <c r="DG173" s="268">
        <v>6.67</v>
      </c>
      <c r="DI173" s="268"/>
      <c r="DJ173" s="268"/>
      <c r="DL173" s="268"/>
      <c r="DM173" s="268"/>
      <c r="DO173" s="268"/>
      <c r="DP173" s="268"/>
      <c r="DR173" s="268"/>
      <c r="DS173" s="268"/>
      <c r="DU173" s="268"/>
      <c r="DV173" s="268"/>
      <c r="DX173" s="268"/>
      <c r="DY173" s="268"/>
      <c r="EA173" s="268"/>
      <c r="EB173" s="268"/>
      <c r="ED173" s="268"/>
      <c r="EE173" s="268"/>
      <c r="EG173" s="268"/>
      <c r="EH173" s="268"/>
      <c r="EJ173" s="268"/>
      <c r="EK173" s="268"/>
      <c r="EM173" s="268"/>
      <c r="EN173" s="268"/>
      <c r="EP173" s="268"/>
      <c r="EQ173" s="268"/>
      <c r="ES173" s="268"/>
      <c r="ET173" s="268"/>
      <c r="EV173" s="268">
        <v>256</v>
      </c>
      <c r="EW173" s="268">
        <v>6.6609999999999996</v>
      </c>
      <c r="EY173" s="268"/>
      <c r="EZ173" s="268"/>
      <c r="FB173" s="268"/>
      <c r="FC173" s="268"/>
      <c r="FE173" s="268"/>
      <c r="FF173" s="268"/>
      <c r="FH173" s="268"/>
      <c r="FI173" s="268"/>
      <c r="FK173" s="268"/>
      <c r="FL173" s="268"/>
      <c r="FN173" s="268"/>
      <c r="FO173" s="268"/>
      <c r="FQ173" s="268"/>
      <c r="FR173" s="268"/>
      <c r="FT173" s="268"/>
      <c r="FU173" s="268"/>
      <c r="FW173" s="268"/>
      <c r="FX173" s="268"/>
      <c r="FZ173" s="268"/>
      <c r="GA173" s="268"/>
      <c r="GC173" s="268"/>
      <c r="GD173" s="268"/>
      <c r="GF173" s="268"/>
      <c r="GG173" s="268"/>
      <c r="GI173" s="268"/>
      <c r="GJ173" s="268"/>
      <c r="GL173" s="268"/>
      <c r="GM173" s="268"/>
      <c r="GO173" s="268"/>
      <c r="GP173" s="268"/>
    </row>
    <row r="174" spans="2:198">
      <c r="B174" s="266"/>
      <c r="C174" s="266"/>
      <c r="N174" s="268"/>
      <c r="O174" s="268">
        <v>7.12</v>
      </c>
      <c r="AM174" s="268">
        <v>7.09</v>
      </c>
      <c r="CX174" s="256">
        <v>6.77</v>
      </c>
      <c r="DF174" s="268">
        <v>195</v>
      </c>
      <c r="DG174" s="268">
        <v>7.02</v>
      </c>
      <c r="DI174" s="268"/>
      <c r="DJ174" s="268"/>
      <c r="DL174" s="268"/>
      <c r="DM174" s="268"/>
      <c r="DO174" s="268"/>
      <c r="DP174" s="268"/>
      <c r="DR174" s="268"/>
      <c r="DS174" s="268"/>
      <c r="DU174" s="268"/>
      <c r="DV174" s="268"/>
      <c r="DX174" s="268"/>
      <c r="DY174" s="268"/>
      <c r="EA174" s="268"/>
      <c r="EB174" s="268"/>
      <c r="ED174" s="268"/>
      <c r="EE174" s="268"/>
      <c r="EG174" s="268"/>
      <c r="EH174" s="268"/>
      <c r="EJ174" s="268"/>
      <c r="EK174" s="268"/>
      <c r="EM174" s="268"/>
      <c r="EN174" s="268"/>
      <c r="EP174" s="268"/>
      <c r="EQ174" s="268"/>
      <c r="ES174" s="268"/>
      <c r="ET174" s="268"/>
      <c r="EV174" s="268">
        <v>257</v>
      </c>
      <c r="EW174" s="268">
        <v>6.64</v>
      </c>
      <c r="EY174" s="268"/>
      <c r="EZ174" s="268"/>
      <c r="FB174" s="268"/>
      <c r="FC174" s="268"/>
      <c r="FE174" s="268"/>
      <c r="FF174" s="268"/>
      <c r="FH174" s="268"/>
      <c r="FI174" s="268"/>
      <c r="FK174" s="268"/>
      <c r="FL174" s="268"/>
      <c r="FN174" s="268"/>
      <c r="FO174" s="268"/>
      <c r="FQ174" s="268"/>
      <c r="FR174" s="268"/>
      <c r="FT174" s="268"/>
      <c r="FU174" s="268"/>
      <c r="FW174" s="268"/>
      <c r="FX174" s="268"/>
      <c r="FZ174" s="268"/>
      <c r="GA174" s="268"/>
      <c r="GC174" s="268"/>
      <c r="GD174" s="268"/>
      <c r="GF174" s="268"/>
      <c r="GG174" s="268"/>
      <c r="GI174" s="268"/>
      <c r="GJ174" s="268"/>
      <c r="GL174" s="268"/>
      <c r="GM174" s="268"/>
      <c r="GO174" s="268"/>
      <c r="GP174" s="268"/>
    </row>
    <row r="175" spans="2:198">
      <c r="B175" s="266"/>
      <c r="C175" s="266"/>
      <c r="N175" s="268"/>
      <c r="O175" s="268">
        <v>7.05</v>
      </c>
      <c r="AM175" s="268">
        <v>7.05</v>
      </c>
      <c r="CX175" s="256">
        <v>6.81</v>
      </c>
      <c r="DF175" s="268">
        <v>196</v>
      </c>
      <c r="DG175" s="268">
        <v>6.74</v>
      </c>
      <c r="DI175" s="268"/>
      <c r="DJ175" s="268"/>
      <c r="DL175" s="268"/>
      <c r="DM175" s="268"/>
      <c r="DO175" s="268"/>
      <c r="DP175" s="268"/>
      <c r="DR175" s="268"/>
      <c r="DS175" s="268"/>
      <c r="DU175" s="268"/>
      <c r="DV175" s="268"/>
      <c r="DX175" s="268"/>
      <c r="DY175" s="268"/>
      <c r="EA175" s="268"/>
      <c r="EB175" s="268"/>
      <c r="ED175" s="268"/>
      <c r="EE175" s="268"/>
      <c r="EG175" s="268"/>
      <c r="EH175" s="268"/>
      <c r="EJ175" s="268"/>
      <c r="EK175" s="268"/>
      <c r="EM175" s="268"/>
      <c r="EN175" s="268"/>
      <c r="EP175" s="268"/>
      <c r="EQ175" s="268"/>
      <c r="ES175" s="268"/>
      <c r="ET175" s="268"/>
      <c r="EV175" s="268">
        <v>258</v>
      </c>
      <c r="EW175" s="268">
        <v>6.82</v>
      </c>
      <c r="EY175" s="268"/>
      <c r="EZ175" s="268"/>
      <c r="FB175" s="268"/>
      <c r="FC175" s="268"/>
      <c r="FE175" s="268"/>
      <c r="FF175" s="268"/>
      <c r="FH175" s="268"/>
      <c r="FI175" s="268"/>
      <c r="FK175" s="268"/>
      <c r="FL175" s="268"/>
      <c r="FN175" s="268"/>
      <c r="FO175" s="268"/>
      <c r="FQ175" s="268"/>
      <c r="FR175" s="268"/>
      <c r="FT175" s="268"/>
      <c r="FU175" s="268"/>
      <c r="FW175" s="268"/>
      <c r="FX175" s="268"/>
      <c r="FZ175" s="268"/>
      <c r="GA175" s="268"/>
      <c r="GC175" s="268"/>
      <c r="GD175" s="268"/>
      <c r="GF175" s="268"/>
      <c r="GG175" s="268"/>
      <c r="GI175" s="268"/>
      <c r="GJ175" s="268"/>
      <c r="GL175" s="268"/>
      <c r="GM175" s="268"/>
      <c r="GO175" s="268"/>
      <c r="GP175" s="268"/>
    </row>
    <row r="176" spans="2:198">
      <c r="B176" s="266"/>
      <c r="C176" s="266"/>
      <c r="N176" s="268"/>
      <c r="O176" s="268">
        <v>6.97</v>
      </c>
      <c r="AM176" s="268">
        <v>7.09</v>
      </c>
      <c r="CX176" s="256">
        <v>6.69</v>
      </c>
      <c r="DF176" s="268">
        <v>197</v>
      </c>
      <c r="DG176" s="268">
        <v>6.99</v>
      </c>
      <c r="DI176" s="268"/>
      <c r="DJ176" s="268"/>
      <c r="DL176" s="268"/>
      <c r="DM176" s="268"/>
      <c r="DO176" s="268"/>
      <c r="DP176" s="268"/>
      <c r="DR176" s="268"/>
      <c r="DS176" s="268"/>
      <c r="DU176" s="268"/>
      <c r="DV176" s="268"/>
      <c r="DX176" s="268"/>
      <c r="DY176" s="268"/>
      <c r="EA176" s="268"/>
      <c r="EB176" s="268"/>
      <c r="ED176" s="268"/>
      <c r="EE176" s="268"/>
      <c r="EG176" s="268"/>
      <c r="EH176" s="268"/>
      <c r="EJ176" s="268"/>
      <c r="EK176" s="268"/>
      <c r="EM176" s="268"/>
      <c r="EN176" s="268"/>
      <c r="EP176" s="268"/>
      <c r="EQ176" s="268"/>
      <c r="ES176" s="268"/>
      <c r="ET176" s="268"/>
      <c r="EV176" s="268">
        <v>259</v>
      </c>
      <c r="EW176" s="268">
        <v>6.98</v>
      </c>
      <c r="EY176" s="268"/>
      <c r="EZ176" s="268"/>
      <c r="FB176" s="268"/>
      <c r="FC176" s="268"/>
      <c r="FE176" s="268"/>
      <c r="FF176" s="268"/>
      <c r="FH176" s="268"/>
      <c r="FI176" s="268"/>
      <c r="FK176" s="268"/>
      <c r="FL176" s="268"/>
      <c r="FN176" s="268"/>
      <c r="FO176" s="268"/>
      <c r="FQ176" s="268"/>
      <c r="FR176" s="268"/>
      <c r="FT176" s="268"/>
      <c r="FU176" s="268"/>
      <c r="FW176" s="268"/>
      <c r="FX176" s="268"/>
      <c r="FZ176" s="268"/>
      <c r="GA176" s="268"/>
      <c r="GC176" s="268"/>
      <c r="GD176" s="268"/>
      <c r="GF176" s="268"/>
      <c r="GG176" s="268"/>
      <c r="GI176" s="268"/>
      <c r="GJ176" s="268"/>
      <c r="GL176" s="268"/>
      <c r="GM176" s="268"/>
      <c r="GO176" s="268"/>
      <c r="GP176" s="268"/>
    </row>
    <row r="177" spans="2:198">
      <c r="B177" s="266"/>
      <c r="C177" s="266"/>
      <c r="N177" s="268"/>
      <c r="O177" s="268">
        <v>6.68</v>
      </c>
      <c r="AM177" s="268">
        <v>6.76</v>
      </c>
      <c r="CX177" s="256">
        <v>6.79</v>
      </c>
      <c r="DF177" s="268">
        <v>198</v>
      </c>
      <c r="DG177" s="268">
        <v>6.73</v>
      </c>
      <c r="DI177" s="268"/>
      <c r="DJ177" s="268"/>
      <c r="DL177" s="268"/>
      <c r="DM177" s="268"/>
      <c r="DO177" s="268"/>
      <c r="DP177" s="268"/>
      <c r="DR177" s="268"/>
      <c r="DS177" s="268"/>
      <c r="DU177" s="268"/>
      <c r="DV177" s="268"/>
      <c r="DX177" s="268"/>
      <c r="DY177" s="268"/>
      <c r="EA177" s="268"/>
      <c r="EB177" s="268"/>
      <c r="ED177" s="268"/>
      <c r="EE177" s="268"/>
      <c r="EG177" s="268"/>
      <c r="EH177" s="268"/>
      <c r="EJ177" s="268"/>
      <c r="EK177" s="268"/>
      <c r="EM177" s="268"/>
      <c r="EN177" s="268"/>
      <c r="EP177" s="268"/>
      <c r="EQ177" s="268"/>
      <c r="ES177" s="268"/>
      <c r="ET177" s="268"/>
      <c r="EV177" s="268">
        <v>260</v>
      </c>
      <c r="EW177" s="268">
        <v>6.31</v>
      </c>
      <c r="EY177" s="268"/>
      <c r="EZ177" s="268"/>
      <c r="FB177" s="268"/>
      <c r="FC177" s="268"/>
      <c r="FE177" s="268"/>
      <c r="FF177" s="268"/>
      <c r="FH177" s="268"/>
      <c r="FI177" s="268"/>
      <c r="FK177" s="268"/>
      <c r="FL177" s="268"/>
      <c r="FN177" s="268"/>
      <c r="FO177" s="268"/>
      <c r="FQ177" s="268"/>
      <c r="FR177" s="268"/>
      <c r="FT177" s="268"/>
      <c r="FU177" s="268"/>
      <c r="FW177" s="268"/>
      <c r="FX177" s="268"/>
      <c r="FZ177" s="268"/>
      <c r="GA177" s="268"/>
      <c r="GC177" s="268"/>
      <c r="GD177" s="268"/>
      <c r="GF177" s="268"/>
      <c r="GG177" s="268"/>
      <c r="GI177" s="268"/>
      <c r="GJ177" s="268"/>
      <c r="GL177" s="268"/>
      <c r="GM177" s="268"/>
      <c r="GO177" s="268"/>
      <c r="GP177" s="268"/>
    </row>
    <row r="178" spans="2:198">
      <c r="B178" s="266"/>
      <c r="C178" s="266"/>
      <c r="N178" s="268"/>
      <c r="O178" s="268">
        <v>6.28</v>
      </c>
      <c r="AM178" s="268">
        <v>6.46</v>
      </c>
      <c r="CX178" s="256">
        <v>7.05</v>
      </c>
      <c r="DF178" s="268">
        <v>199</v>
      </c>
      <c r="DG178" s="268">
        <v>7.02</v>
      </c>
      <c r="DI178" s="268"/>
      <c r="DJ178" s="268"/>
      <c r="DL178" s="268"/>
      <c r="DM178" s="268"/>
      <c r="DO178" s="268"/>
      <c r="DP178" s="268"/>
      <c r="DR178" s="268"/>
      <c r="DS178" s="268"/>
      <c r="DU178" s="268"/>
      <c r="DV178" s="268"/>
      <c r="DX178" s="268"/>
      <c r="DY178" s="268"/>
      <c r="EA178" s="268"/>
      <c r="EB178" s="268"/>
      <c r="ED178" s="268"/>
      <c r="EE178" s="268"/>
      <c r="EG178" s="268"/>
      <c r="EH178" s="268"/>
      <c r="EJ178" s="268"/>
      <c r="EK178" s="268"/>
      <c r="EM178" s="268"/>
      <c r="EN178" s="268"/>
      <c r="EP178" s="268"/>
      <c r="EQ178" s="268"/>
      <c r="ES178" s="268"/>
      <c r="ET178" s="268"/>
      <c r="EV178" s="268">
        <v>261</v>
      </c>
      <c r="EW178" s="268">
        <v>6.56</v>
      </c>
      <c r="EY178" s="268"/>
      <c r="EZ178" s="268"/>
      <c r="FB178" s="268"/>
      <c r="FC178" s="268"/>
      <c r="FE178" s="268"/>
      <c r="FF178" s="268"/>
      <c r="FH178" s="268"/>
      <c r="FI178" s="268"/>
      <c r="FK178" s="268"/>
      <c r="FL178" s="268"/>
      <c r="FN178" s="268"/>
      <c r="FO178" s="268"/>
      <c r="FQ178" s="268"/>
      <c r="FR178" s="268"/>
      <c r="FT178" s="268"/>
      <c r="FU178" s="268"/>
      <c r="FW178" s="268"/>
      <c r="FX178" s="268"/>
      <c r="FZ178" s="268"/>
      <c r="GA178" s="268"/>
      <c r="GC178" s="268"/>
      <c r="GD178" s="268"/>
      <c r="GF178" s="268"/>
      <c r="GG178" s="268"/>
      <c r="GI178" s="268"/>
      <c r="GJ178" s="268"/>
      <c r="GL178" s="268"/>
      <c r="GM178" s="268"/>
      <c r="GO178" s="268"/>
      <c r="GP178" s="268"/>
    </row>
    <row r="179" spans="2:198">
      <c r="B179" s="266"/>
      <c r="C179" s="266"/>
      <c r="N179" s="268"/>
      <c r="O179" s="268">
        <v>6.63</v>
      </c>
      <c r="AM179" s="268">
        <v>6.51</v>
      </c>
      <c r="CX179" s="256">
        <v>7.16</v>
      </c>
      <c r="DF179" s="268">
        <v>201</v>
      </c>
      <c r="DG179" s="268">
        <v>6.67</v>
      </c>
      <c r="DI179" s="268"/>
      <c r="DJ179" s="268"/>
      <c r="DL179" s="268"/>
      <c r="DM179" s="268"/>
      <c r="DO179" s="268"/>
      <c r="DP179" s="268"/>
      <c r="DR179" s="268"/>
      <c r="DS179" s="268"/>
      <c r="DU179" s="268"/>
      <c r="DV179" s="268"/>
      <c r="DX179" s="268"/>
      <c r="DY179" s="268"/>
      <c r="EA179" s="268"/>
      <c r="EB179" s="268"/>
      <c r="ED179" s="268"/>
      <c r="EE179" s="268"/>
      <c r="EG179" s="268"/>
      <c r="EH179" s="268"/>
      <c r="EJ179" s="268"/>
      <c r="EK179" s="268"/>
      <c r="EM179" s="268"/>
      <c r="EN179" s="268"/>
      <c r="EP179" s="268"/>
      <c r="EQ179" s="268"/>
      <c r="ES179" s="268"/>
      <c r="ET179" s="268"/>
      <c r="EV179" s="268">
        <v>262</v>
      </c>
      <c r="EW179" s="268">
        <v>6.85</v>
      </c>
      <c r="EY179" s="268"/>
      <c r="EZ179" s="268"/>
      <c r="FB179" s="268"/>
      <c r="FC179" s="268"/>
      <c r="FE179" s="268"/>
      <c r="FF179" s="268"/>
      <c r="FH179" s="268"/>
      <c r="FI179" s="268"/>
      <c r="FK179" s="268"/>
      <c r="FL179" s="268"/>
      <c r="FN179" s="268"/>
      <c r="FO179" s="268"/>
      <c r="FQ179" s="268"/>
      <c r="FR179" s="268"/>
      <c r="FT179" s="268"/>
      <c r="FU179" s="268"/>
      <c r="FW179" s="268"/>
      <c r="FX179" s="268"/>
      <c r="FZ179" s="268"/>
      <c r="GA179" s="268"/>
      <c r="GC179" s="268"/>
      <c r="GD179" s="268"/>
      <c r="GF179" s="268"/>
      <c r="GG179" s="268"/>
      <c r="GI179" s="268"/>
      <c r="GJ179" s="268"/>
      <c r="GL179" s="268"/>
      <c r="GM179" s="268"/>
      <c r="GO179" s="268"/>
      <c r="GP179" s="268"/>
    </row>
    <row r="180" spans="2:198">
      <c r="B180" s="266"/>
      <c r="C180" s="266"/>
      <c r="N180" s="268"/>
      <c r="O180" s="268">
        <v>7.02</v>
      </c>
      <c r="AM180" s="268">
        <v>6.71</v>
      </c>
      <c r="CX180" s="256">
        <v>6.65</v>
      </c>
      <c r="DF180" s="268">
        <v>202</v>
      </c>
      <c r="DG180" s="268">
        <v>6.7</v>
      </c>
      <c r="DI180" s="268"/>
      <c r="DJ180" s="268"/>
      <c r="DL180" s="268"/>
      <c r="DM180" s="268"/>
      <c r="DO180" s="268"/>
      <c r="DP180" s="268"/>
      <c r="DR180" s="268"/>
      <c r="DS180" s="268"/>
      <c r="DU180" s="268"/>
      <c r="DV180" s="268"/>
      <c r="DX180" s="268"/>
      <c r="DY180" s="268"/>
      <c r="EA180" s="268"/>
      <c r="EB180" s="268"/>
      <c r="ED180" s="268"/>
      <c r="EE180" s="268"/>
      <c r="EG180" s="268"/>
      <c r="EH180" s="268"/>
      <c r="EJ180" s="268"/>
      <c r="EK180" s="268"/>
      <c r="EM180" s="268"/>
      <c r="EN180" s="268"/>
      <c r="EP180" s="268"/>
      <c r="EQ180" s="268"/>
      <c r="ES180" s="268"/>
      <c r="ET180" s="268"/>
      <c r="EV180" s="268">
        <v>263</v>
      </c>
      <c r="EW180" s="268">
        <v>6.71</v>
      </c>
      <c r="EY180" s="268"/>
      <c r="EZ180" s="268"/>
      <c r="FB180" s="268"/>
      <c r="FC180" s="268"/>
      <c r="FE180" s="268"/>
      <c r="FF180" s="268"/>
      <c r="FH180" s="268"/>
      <c r="FI180" s="268"/>
      <c r="FK180" s="268"/>
      <c r="FL180" s="268"/>
      <c r="FN180" s="268"/>
      <c r="FO180" s="268"/>
      <c r="FQ180" s="268"/>
      <c r="FR180" s="268"/>
      <c r="FT180" s="268"/>
      <c r="FU180" s="268"/>
      <c r="FW180" s="268"/>
      <c r="FX180" s="268"/>
      <c r="FZ180" s="268"/>
      <c r="GA180" s="268"/>
      <c r="GC180" s="268"/>
      <c r="GD180" s="268"/>
      <c r="GF180" s="268"/>
      <c r="GG180" s="268"/>
      <c r="GI180" s="268"/>
      <c r="GJ180" s="268"/>
      <c r="GL180" s="268"/>
      <c r="GM180" s="268"/>
      <c r="GO180" s="268"/>
      <c r="GP180" s="268"/>
    </row>
    <row r="181" spans="2:198">
      <c r="B181" s="266"/>
      <c r="C181" s="266"/>
      <c r="N181" s="268"/>
      <c r="O181" s="268">
        <v>6.57</v>
      </c>
      <c r="AM181" s="268">
        <v>6.5</v>
      </c>
      <c r="CX181" s="256">
        <v>6.99</v>
      </c>
      <c r="DF181" s="268">
        <v>203</v>
      </c>
      <c r="DG181" s="268">
        <v>6.68</v>
      </c>
      <c r="DI181" s="268"/>
      <c r="DJ181" s="268"/>
      <c r="DL181" s="268"/>
      <c r="DM181" s="268"/>
      <c r="DO181" s="268"/>
      <c r="DP181" s="268"/>
      <c r="DR181" s="268"/>
      <c r="DS181" s="268"/>
      <c r="DU181" s="268"/>
      <c r="DV181" s="268"/>
      <c r="DX181" s="268"/>
      <c r="DY181" s="268"/>
      <c r="EA181" s="268"/>
      <c r="EB181" s="268"/>
      <c r="ED181" s="268"/>
      <c r="EE181" s="268"/>
      <c r="EG181" s="268"/>
      <c r="EH181" s="268"/>
      <c r="EJ181" s="268"/>
      <c r="EK181" s="268"/>
      <c r="EM181" s="268"/>
      <c r="EN181" s="268"/>
      <c r="EP181" s="268"/>
      <c r="EQ181" s="268"/>
      <c r="ES181" s="268"/>
      <c r="ET181" s="268"/>
      <c r="EV181" s="268">
        <v>264</v>
      </c>
      <c r="EW181" s="268">
        <v>6.96</v>
      </c>
      <c r="EY181" s="268"/>
      <c r="EZ181" s="268"/>
      <c r="FB181" s="268"/>
      <c r="FC181" s="268"/>
      <c r="FE181" s="268"/>
      <c r="FF181" s="268"/>
      <c r="FH181" s="268"/>
      <c r="FI181" s="268"/>
      <c r="FK181" s="268"/>
      <c r="FL181" s="268"/>
      <c r="FN181" s="268"/>
      <c r="FO181" s="268"/>
      <c r="FQ181" s="268"/>
      <c r="FR181" s="268"/>
      <c r="FT181" s="268"/>
      <c r="FU181" s="268"/>
      <c r="FW181" s="268"/>
      <c r="FX181" s="268"/>
      <c r="FZ181" s="268"/>
      <c r="GA181" s="268"/>
      <c r="GC181" s="268"/>
      <c r="GD181" s="268"/>
      <c r="GF181" s="268"/>
      <c r="GG181" s="268"/>
      <c r="GI181" s="268"/>
      <c r="GJ181" s="268"/>
      <c r="GL181" s="268"/>
      <c r="GM181" s="268"/>
      <c r="GO181" s="268"/>
      <c r="GP181" s="268"/>
    </row>
    <row r="182" spans="2:198">
      <c r="B182" s="266"/>
      <c r="C182" s="266"/>
      <c r="N182" s="268"/>
      <c r="O182" s="268">
        <v>6.42</v>
      </c>
      <c r="AM182" s="268">
        <v>6.75</v>
      </c>
      <c r="CX182" s="256">
        <v>6.74</v>
      </c>
      <c r="DF182" s="268">
        <v>204</v>
      </c>
      <c r="DG182" s="268">
        <v>6.65</v>
      </c>
      <c r="DI182" s="268"/>
      <c r="DJ182" s="268"/>
      <c r="DL182" s="268"/>
      <c r="DM182" s="268"/>
      <c r="DO182" s="268"/>
      <c r="DP182" s="268"/>
      <c r="DR182" s="268"/>
      <c r="DS182" s="268"/>
      <c r="DU182" s="268"/>
      <c r="DV182" s="268"/>
      <c r="DX182" s="268"/>
      <c r="DY182" s="268"/>
      <c r="EA182" s="268"/>
      <c r="EB182" s="268"/>
      <c r="ED182" s="268"/>
      <c r="EE182" s="268"/>
      <c r="EG182" s="268"/>
      <c r="EH182" s="268"/>
      <c r="EJ182" s="268"/>
      <c r="EK182" s="268"/>
      <c r="EM182" s="268"/>
      <c r="EN182" s="268"/>
      <c r="EP182" s="268"/>
      <c r="EQ182" s="268"/>
      <c r="ES182" s="268"/>
      <c r="ET182" s="268"/>
      <c r="EV182" s="268">
        <v>265</v>
      </c>
      <c r="EW182" s="268">
        <v>5.84</v>
      </c>
      <c r="EY182" s="268"/>
      <c r="EZ182" s="268"/>
      <c r="FB182" s="268"/>
      <c r="FC182" s="268"/>
      <c r="FE182" s="268"/>
      <c r="FF182" s="268"/>
      <c r="FH182" s="268"/>
      <c r="FI182" s="268"/>
      <c r="FK182" s="268"/>
      <c r="FL182" s="268"/>
      <c r="FN182" s="268"/>
      <c r="FO182" s="268"/>
      <c r="FQ182" s="268"/>
      <c r="FR182" s="268"/>
      <c r="FT182" s="268"/>
      <c r="FU182" s="268"/>
      <c r="FW182" s="268"/>
      <c r="FX182" s="268"/>
      <c r="FZ182" s="268"/>
      <c r="GA182" s="268"/>
      <c r="GC182" s="268"/>
      <c r="GD182" s="268"/>
      <c r="GF182" s="268"/>
      <c r="GG182" s="268"/>
      <c r="GI182" s="268"/>
      <c r="GJ182" s="268"/>
      <c r="GL182" s="268"/>
      <c r="GM182" s="268"/>
      <c r="GO182" s="268"/>
      <c r="GP182" s="268"/>
    </row>
    <row r="183" spans="2:198">
      <c r="B183" s="266"/>
      <c r="C183" s="266"/>
      <c r="N183" s="268"/>
      <c r="O183" s="268">
        <v>6.38</v>
      </c>
      <c r="AM183" s="268">
        <v>7.05</v>
      </c>
      <c r="CX183" s="256">
        <v>6.8</v>
      </c>
      <c r="DF183" s="268">
        <v>205</v>
      </c>
      <c r="DG183" s="268">
        <v>7.02</v>
      </c>
      <c r="DI183" s="268"/>
      <c r="DJ183" s="268"/>
      <c r="DL183" s="268"/>
      <c r="DM183" s="268"/>
      <c r="DO183" s="268"/>
      <c r="DP183" s="268"/>
      <c r="DR183" s="268"/>
      <c r="DS183" s="268"/>
      <c r="DU183" s="268"/>
      <c r="DV183" s="268"/>
      <c r="DX183" s="268"/>
      <c r="DY183" s="268"/>
      <c r="EA183" s="268"/>
      <c r="EB183" s="268"/>
      <c r="ED183" s="268"/>
      <c r="EE183" s="268"/>
      <c r="EG183" s="268"/>
      <c r="EH183" s="268"/>
      <c r="EJ183" s="268"/>
      <c r="EK183" s="268"/>
      <c r="EM183" s="268"/>
      <c r="EN183" s="268"/>
      <c r="EP183" s="268"/>
      <c r="EQ183" s="268"/>
      <c r="ES183" s="268"/>
      <c r="ET183" s="268"/>
      <c r="EV183" s="268"/>
      <c r="EW183" s="268"/>
      <c r="EY183" s="268"/>
      <c r="EZ183" s="268"/>
      <c r="FB183" s="268"/>
      <c r="FC183" s="268"/>
      <c r="FE183" s="268"/>
      <c r="FF183" s="268"/>
      <c r="FH183" s="268"/>
      <c r="FI183" s="268"/>
      <c r="FK183" s="268"/>
      <c r="FL183" s="268"/>
      <c r="FN183" s="268"/>
      <c r="FO183" s="268"/>
      <c r="FQ183" s="268"/>
      <c r="FR183" s="268"/>
      <c r="FT183" s="268"/>
      <c r="FU183" s="268"/>
      <c r="FW183" s="268"/>
      <c r="FX183" s="268"/>
      <c r="FZ183" s="268"/>
      <c r="GA183" s="268"/>
      <c r="GC183" s="268"/>
      <c r="GD183" s="268"/>
      <c r="GF183" s="268"/>
      <c r="GG183" s="268"/>
      <c r="GI183" s="268"/>
      <c r="GJ183" s="268"/>
      <c r="GL183" s="268"/>
      <c r="GM183" s="268"/>
      <c r="GO183" s="268"/>
      <c r="GP183" s="268"/>
    </row>
    <row r="184" spans="2:198">
      <c r="B184" s="266"/>
      <c r="C184" s="266"/>
      <c r="N184" s="268"/>
      <c r="O184" s="268">
        <v>6.7</v>
      </c>
      <c r="AM184" s="268">
        <v>7.07</v>
      </c>
      <c r="CX184" s="256">
        <v>6.67</v>
      </c>
      <c r="DF184" s="268">
        <v>207</v>
      </c>
      <c r="DG184" s="268">
        <v>6.68</v>
      </c>
      <c r="DI184" s="268"/>
      <c r="DJ184" s="268"/>
      <c r="DL184" s="268"/>
      <c r="DM184" s="268"/>
      <c r="DO184" s="268"/>
      <c r="DP184" s="268"/>
      <c r="DR184" s="268"/>
      <c r="DS184" s="268"/>
      <c r="DU184" s="268"/>
      <c r="DV184" s="268"/>
      <c r="DX184" s="268"/>
      <c r="DY184" s="268"/>
      <c r="EA184" s="268"/>
      <c r="EB184" s="268"/>
      <c r="ED184" s="268"/>
      <c r="EE184" s="268"/>
      <c r="EG184" s="268"/>
      <c r="EH184" s="268"/>
      <c r="EJ184" s="268"/>
      <c r="EK184" s="268"/>
      <c r="EM184" s="268"/>
      <c r="EN184" s="268"/>
      <c r="EP184" s="268"/>
      <c r="EQ184" s="268"/>
      <c r="ES184" s="268"/>
      <c r="ET184" s="268"/>
      <c r="EV184" s="268"/>
      <c r="EW184" s="268"/>
      <c r="EY184" s="268"/>
      <c r="EZ184" s="268"/>
      <c r="FB184" s="268"/>
      <c r="FC184" s="268"/>
      <c r="FE184" s="268"/>
      <c r="FF184" s="268"/>
      <c r="FH184" s="268"/>
      <c r="FI184" s="268"/>
      <c r="FK184" s="268"/>
      <c r="FL184" s="268"/>
      <c r="FN184" s="268"/>
      <c r="FO184" s="268"/>
      <c r="FQ184" s="268"/>
      <c r="FR184" s="268"/>
      <c r="FT184" s="268"/>
      <c r="FU184" s="268"/>
      <c r="FW184" s="268"/>
      <c r="FX184" s="268"/>
      <c r="FZ184" s="268"/>
      <c r="GA184" s="268"/>
      <c r="GC184" s="268"/>
      <c r="GD184" s="268"/>
      <c r="GF184" s="268"/>
      <c r="GG184" s="268"/>
      <c r="GI184" s="268"/>
      <c r="GJ184" s="268"/>
      <c r="GL184" s="268"/>
      <c r="GM184" s="268"/>
      <c r="GO184" s="268"/>
      <c r="GP184" s="268"/>
    </row>
    <row r="185" spans="2:198">
      <c r="B185" s="266"/>
      <c r="C185" s="266"/>
      <c r="N185" s="268"/>
      <c r="O185" s="268">
        <v>7.06</v>
      </c>
      <c r="AM185" s="268">
        <v>7.08</v>
      </c>
      <c r="CX185" s="256">
        <v>6.4</v>
      </c>
      <c r="DF185" s="268">
        <v>208</v>
      </c>
      <c r="DG185" s="268">
        <v>6.8</v>
      </c>
      <c r="DI185" s="268"/>
      <c r="DJ185" s="268"/>
      <c r="DL185" s="268"/>
      <c r="DM185" s="268"/>
      <c r="DO185" s="268"/>
      <c r="DP185" s="268"/>
      <c r="DR185" s="268"/>
      <c r="DS185" s="268"/>
      <c r="DU185" s="268"/>
      <c r="DV185" s="268"/>
      <c r="DX185" s="268"/>
      <c r="DY185" s="268"/>
      <c r="EA185" s="268"/>
      <c r="EB185" s="268"/>
      <c r="ED185" s="268"/>
      <c r="EE185" s="268"/>
      <c r="EG185" s="268"/>
      <c r="EH185" s="268"/>
      <c r="EJ185" s="268"/>
      <c r="EK185" s="268"/>
      <c r="EM185" s="268"/>
      <c r="EN185" s="268"/>
      <c r="EP185" s="268"/>
      <c r="EQ185" s="268"/>
      <c r="ES185" s="268"/>
      <c r="ET185" s="268"/>
      <c r="EV185" s="268"/>
      <c r="EW185" s="268"/>
      <c r="EY185" s="268"/>
      <c r="EZ185" s="268"/>
      <c r="FB185" s="268"/>
      <c r="FC185" s="268"/>
      <c r="FE185" s="268"/>
      <c r="FF185" s="268"/>
      <c r="FH185" s="268"/>
      <c r="FI185" s="268"/>
      <c r="FK185" s="268"/>
      <c r="FL185" s="268"/>
      <c r="FN185" s="268"/>
      <c r="FO185" s="268"/>
      <c r="FQ185" s="268"/>
      <c r="FR185" s="268"/>
      <c r="FT185" s="268"/>
      <c r="FU185" s="268"/>
      <c r="FW185" s="268"/>
      <c r="FX185" s="268"/>
      <c r="FZ185" s="268"/>
      <c r="GA185" s="268"/>
      <c r="GC185" s="268"/>
      <c r="GD185" s="268"/>
      <c r="GF185" s="268"/>
      <c r="GG185" s="268"/>
      <c r="GI185" s="268"/>
      <c r="GJ185" s="268"/>
      <c r="GL185" s="268"/>
      <c r="GM185" s="268"/>
      <c r="GO185" s="268"/>
      <c r="GP185" s="268"/>
    </row>
    <row r="186" spans="2:198">
      <c r="B186" s="266"/>
      <c r="C186" s="266"/>
      <c r="N186" s="268"/>
      <c r="O186" s="268">
        <v>6.65</v>
      </c>
      <c r="AM186" s="268">
        <v>6.46</v>
      </c>
      <c r="CX186" s="256">
        <v>6.97</v>
      </c>
      <c r="DF186" s="268">
        <v>209</v>
      </c>
      <c r="DG186" s="268">
        <v>7.06</v>
      </c>
      <c r="DI186" s="268"/>
      <c r="DJ186" s="268"/>
      <c r="DL186" s="268"/>
      <c r="DM186" s="268"/>
      <c r="DO186" s="268"/>
      <c r="DP186" s="268"/>
      <c r="DR186" s="268"/>
      <c r="DS186" s="268"/>
      <c r="DU186" s="268"/>
      <c r="DV186" s="268"/>
      <c r="DX186" s="268"/>
      <c r="DY186" s="268"/>
      <c r="EA186" s="268"/>
      <c r="EB186" s="268"/>
      <c r="ED186" s="268"/>
      <c r="EE186" s="268"/>
      <c r="EG186" s="268"/>
      <c r="EH186" s="268"/>
      <c r="EJ186" s="268"/>
      <c r="EK186" s="268"/>
      <c r="EM186" s="268"/>
      <c r="EN186" s="268"/>
      <c r="EP186" s="268"/>
      <c r="EQ186" s="268"/>
      <c r="ES186" s="268"/>
      <c r="ET186" s="268"/>
      <c r="EV186" s="268"/>
      <c r="EW186" s="268"/>
      <c r="EY186" s="268"/>
      <c r="EZ186" s="268"/>
      <c r="FB186" s="268"/>
      <c r="FC186" s="268"/>
      <c r="FE186" s="268"/>
      <c r="FF186" s="268"/>
      <c r="FH186" s="268"/>
      <c r="FI186" s="268"/>
      <c r="FK186" s="268"/>
      <c r="FL186" s="268"/>
      <c r="FN186" s="268"/>
      <c r="FO186" s="268"/>
      <c r="FQ186" s="268"/>
      <c r="FR186" s="268"/>
      <c r="FT186" s="268"/>
      <c r="FU186" s="268"/>
      <c r="FW186" s="268"/>
      <c r="FX186" s="268"/>
      <c r="FZ186" s="268"/>
      <c r="GA186" s="268"/>
      <c r="GC186" s="268"/>
      <c r="GD186" s="268"/>
      <c r="GF186" s="268"/>
      <c r="GG186" s="268"/>
      <c r="GI186" s="268"/>
      <c r="GJ186" s="268"/>
      <c r="GL186" s="268"/>
      <c r="GM186" s="268"/>
      <c r="GO186" s="268"/>
      <c r="GP186" s="268"/>
    </row>
    <row r="187" spans="2:198">
      <c r="B187" s="266"/>
      <c r="C187" s="266"/>
      <c r="N187" s="268"/>
      <c r="O187" s="268">
        <v>7.19</v>
      </c>
      <c r="AM187" s="268">
        <v>6.73</v>
      </c>
      <c r="CX187" s="256">
        <v>6.78</v>
      </c>
      <c r="DF187" s="268">
        <v>211</v>
      </c>
      <c r="DG187" s="268">
        <v>7.02</v>
      </c>
      <c r="DI187" s="268"/>
      <c r="DJ187" s="268"/>
      <c r="DL187" s="268"/>
      <c r="DM187" s="268"/>
      <c r="DO187" s="268"/>
      <c r="DP187" s="268"/>
      <c r="DR187" s="268"/>
      <c r="DS187" s="268"/>
      <c r="DU187" s="268"/>
      <c r="DV187" s="268"/>
      <c r="DX187" s="268"/>
      <c r="DY187" s="268"/>
      <c r="EA187" s="268"/>
      <c r="EB187" s="268"/>
      <c r="ED187" s="268"/>
      <c r="EE187" s="268"/>
      <c r="EG187" s="268"/>
      <c r="EH187" s="268"/>
      <c r="EJ187" s="268"/>
      <c r="EK187" s="268"/>
      <c r="EM187" s="268"/>
      <c r="EN187" s="268"/>
      <c r="EP187" s="268"/>
      <c r="EQ187" s="268"/>
      <c r="ES187" s="268"/>
      <c r="ET187" s="268"/>
      <c r="EV187" s="268"/>
      <c r="EW187" s="268"/>
      <c r="EY187" s="268"/>
      <c r="EZ187" s="268"/>
      <c r="FB187" s="268"/>
      <c r="FC187" s="268"/>
      <c r="FE187" s="268"/>
      <c r="FF187" s="268"/>
      <c r="FH187" s="268"/>
      <c r="FI187" s="268"/>
      <c r="FK187" s="268"/>
      <c r="FL187" s="268"/>
      <c r="FN187" s="268"/>
      <c r="FO187" s="268"/>
      <c r="FQ187" s="268"/>
      <c r="FR187" s="268"/>
      <c r="FT187" s="268"/>
      <c r="FU187" s="268"/>
      <c r="FW187" s="268"/>
      <c r="FX187" s="268"/>
      <c r="FZ187" s="268"/>
      <c r="GA187" s="268"/>
      <c r="GC187" s="268"/>
      <c r="GD187" s="268"/>
      <c r="GF187" s="268"/>
      <c r="GG187" s="268"/>
      <c r="GI187" s="268"/>
      <c r="GJ187" s="268"/>
      <c r="GL187" s="268"/>
      <c r="GM187" s="268"/>
      <c r="GO187" s="268"/>
      <c r="GP187" s="268"/>
    </row>
    <row r="188" spans="2:198">
      <c r="B188" s="266"/>
      <c r="C188" s="266"/>
      <c r="N188" s="268"/>
      <c r="O188" s="268">
        <v>6.66</v>
      </c>
      <c r="AM188" s="268">
        <v>7.06</v>
      </c>
      <c r="CX188" s="256">
        <v>7.06</v>
      </c>
      <c r="DF188" s="268">
        <v>212</v>
      </c>
      <c r="DG188" s="268">
        <v>6.66</v>
      </c>
      <c r="DI188" s="268"/>
      <c r="DJ188" s="268"/>
      <c r="DL188" s="268"/>
      <c r="DM188" s="268"/>
      <c r="DO188" s="268"/>
      <c r="DP188" s="268"/>
      <c r="DR188" s="268"/>
      <c r="DS188" s="268"/>
      <c r="DU188" s="268"/>
      <c r="DV188" s="268"/>
      <c r="DX188" s="268"/>
      <c r="DY188" s="268"/>
      <c r="EA188" s="268"/>
      <c r="EB188" s="268"/>
      <c r="ED188" s="268"/>
      <c r="EE188" s="268"/>
      <c r="EG188" s="268"/>
      <c r="EH188" s="268"/>
      <c r="EJ188" s="268"/>
      <c r="EK188" s="268"/>
      <c r="EM188" s="268"/>
      <c r="EN188" s="268"/>
      <c r="EP188" s="268"/>
      <c r="EQ188" s="268"/>
      <c r="ES188" s="268"/>
      <c r="ET188" s="268"/>
      <c r="EV188" s="268"/>
      <c r="EW188" s="268"/>
      <c r="EY188" s="268"/>
      <c r="EZ188" s="268"/>
      <c r="FB188" s="268"/>
      <c r="FC188" s="268"/>
      <c r="FE188" s="268"/>
      <c r="FF188" s="268"/>
      <c r="FH188" s="268"/>
      <c r="FI188" s="268"/>
      <c r="FK188" s="268"/>
      <c r="FL188" s="268"/>
      <c r="FN188" s="268"/>
      <c r="FO188" s="268"/>
      <c r="FQ188" s="268"/>
      <c r="FR188" s="268"/>
      <c r="FT188" s="268"/>
      <c r="FU188" s="268"/>
      <c r="FW188" s="268"/>
      <c r="FX188" s="268"/>
      <c r="FZ188" s="268"/>
      <c r="GA188" s="268"/>
      <c r="GC188" s="268"/>
      <c r="GD188" s="268"/>
      <c r="GF188" s="268"/>
      <c r="GG188" s="268"/>
      <c r="GI188" s="268"/>
      <c r="GJ188" s="268"/>
      <c r="GL188" s="268"/>
      <c r="GM188" s="268"/>
      <c r="GO188" s="268"/>
      <c r="GP188" s="268"/>
    </row>
    <row r="189" spans="2:198">
      <c r="B189" s="266"/>
      <c r="C189" s="266"/>
      <c r="N189" s="268"/>
      <c r="O189" s="268">
        <v>6.6</v>
      </c>
      <c r="AM189" s="268">
        <v>6.79</v>
      </c>
      <c r="CX189" s="256">
        <v>5.93</v>
      </c>
      <c r="DF189" s="268">
        <v>213</v>
      </c>
      <c r="DG189" s="268">
        <v>7.11</v>
      </c>
      <c r="DI189" s="268"/>
      <c r="DJ189" s="268"/>
      <c r="DL189" s="268"/>
      <c r="DM189" s="268"/>
      <c r="DO189" s="268"/>
      <c r="DP189" s="268"/>
      <c r="DR189" s="268"/>
      <c r="DS189" s="268"/>
      <c r="DU189" s="268"/>
      <c r="DV189" s="268"/>
      <c r="DX189" s="268"/>
      <c r="DY189" s="268"/>
      <c r="EA189" s="268"/>
      <c r="EB189" s="268"/>
      <c r="ED189" s="268"/>
      <c r="EE189" s="268"/>
      <c r="EG189" s="268"/>
      <c r="EH189" s="268"/>
      <c r="EJ189" s="268"/>
      <c r="EK189" s="268"/>
      <c r="EM189" s="268"/>
      <c r="EN189" s="268"/>
      <c r="EP189" s="268"/>
      <c r="EQ189" s="268"/>
      <c r="ES189" s="268"/>
      <c r="ET189" s="268"/>
      <c r="EV189" s="268"/>
      <c r="EW189" s="268"/>
      <c r="EY189" s="268"/>
      <c r="EZ189" s="268"/>
      <c r="FB189" s="268"/>
      <c r="FC189" s="268"/>
      <c r="FE189" s="268"/>
      <c r="FF189" s="268"/>
      <c r="FH189" s="268"/>
      <c r="FI189" s="268"/>
      <c r="FK189" s="268"/>
      <c r="FL189" s="268"/>
      <c r="FN189" s="268"/>
      <c r="FO189" s="268"/>
      <c r="FQ189" s="268"/>
      <c r="FR189" s="268"/>
      <c r="FT189" s="268"/>
      <c r="FU189" s="268"/>
      <c r="FW189" s="268"/>
      <c r="FX189" s="268"/>
      <c r="FZ189" s="268"/>
      <c r="GA189" s="268"/>
      <c r="GC189" s="268"/>
      <c r="GD189" s="268"/>
      <c r="GF189" s="268"/>
      <c r="GG189" s="268"/>
      <c r="GI189" s="268"/>
      <c r="GJ189" s="268"/>
      <c r="GL189" s="268"/>
      <c r="GM189" s="268"/>
      <c r="GO189" s="268"/>
      <c r="GP189" s="268"/>
    </row>
    <row r="190" spans="2:198">
      <c r="B190" s="266"/>
      <c r="C190" s="266"/>
      <c r="N190" s="268"/>
      <c r="O190" s="268">
        <v>7.01</v>
      </c>
      <c r="AM190" s="268">
        <v>7.05</v>
      </c>
      <c r="CX190" s="256">
        <v>6.55</v>
      </c>
      <c r="DF190" s="268">
        <v>214</v>
      </c>
      <c r="DG190" s="268">
        <v>7</v>
      </c>
      <c r="DI190" s="268"/>
      <c r="DJ190" s="268"/>
      <c r="DL190" s="268"/>
      <c r="DM190" s="268"/>
      <c r="DO190" s="268"/>
      <c r="DP190" s="268"/>
      <c r="DR190" s="268"/>
      <c r="DS190" s="268"/>
      <c r="DU190" s="268"/>
      <c r="DV190" s="268"/>
      <c r="DX190" s="268"/>
      <c r="DY190" s="268"/>
      <c r="EA190" s="268"/>
      <c r="EB190" s="268"/>
      <c r="ED190" s="268"/>
      <c r="EE190" s="268"/>
      <c r="EG190" s="268"/>
      <c r="EH190" s="268"/>
      <c r="EJ190" s="268"/>
      <c r="EK190" s="268"/>
      <c r="EM190" s="268"/>
      <c r="EN190" s="268"/>
      <c r="EP190" s="268"/>
      <c r="EQ190" s="268"/>
      <c r="ES190" s="268"/>
      <c r="ET190" s="268"/>
      <c r="EV190" s="268"/>
      <c r="EW190" s="268"/>
      <c r="EY190" s="268"/>
      <c r="EZ190" s="268"/>
      <c r="FB190" s="268"/>
      <c r="FC190" s="268"/>
      <c r="FE190" s="268"/>
      <c r="FF190" s="268"/>
      <c r="FH190" s="268"/>
      <c r="FI190" s="268"/>
      <c r="FK190" s="268"/>
      <c r="FL190" s="268"/>
      <c r="FN190" s="268"/>
      <c r="FO190" s="268"/>
      <c r="FQ190" s="268"/>
      <c r="FR190" s="268"/>
      <c r="FT190" s="268"/>
      <c r="FU190" s="268"/>
      <c r="FW190" s="268"/>
      <c r="FX190" s="268"/>
      <c r="FZ190" s="268"/>
      <c r="GA190" s="268"/>
      <c r="GC190" s="268"/>
      <c r="GD190" s="268"/>
      <c r="GF190" s="268"/>
      <c r="GG190" s="268"/>
      <c r="GI190" s="268"/>
      <c r="GJ190" s="268"/>
      <c r="GL190" s="268"/>
      <c r="GM190" s="268"/>
      <c r="GO190" s="268"/>
      <c r="GP190" s="268"/>
    </row>
    <row r="191" spans="2:198">
      <c r="B191" s="266"/>
      <c r="C191" s="266"/>
      <c r="N191" s="268"/>
      <c r="O191" s="268">
        <v>7.07</v>
      </c>
      <c r="AM191" s="268">
        <v>6.52</v>
      </c>
      <c r="DF191" s="268">
        <v>215</v>
      </c>
      <c r="DG191" s="268">
        <v>6.58</v>
      </c>
      <c r="DI191" s="268"/>
      <c r="DJ191" s="268"/>
      <c r="DL191" s="268"/>
      <c r="DM191" s="268"/>
      <c r="DO191" s="268"/>
      <c r="DP191" s="268"/>
      <c r="DR191" s="268"/>
      <c r="DS191" s="268"/>
      <c r="DU191" s="268"/>
      <c r="DV191" s="268"/>
      <c r="DX191" s="268"/>
      <c r="DY191" s="268"/>
      <c r="EA191" s="268"/>
      <c r="EB191" s="268"/>
      <c r="ED191" s="268"/>
      <c r="EE191" s="268"/>
      <c r="EG191" s="268"/>
      <c r="EH191" s="268"/>
      <c r="EJ191" s="268"/>
      <c r="EK191" s="268"/>
      <c r="EM191" s="268"/>
      <c r="EN191" s="268"/>
      <c r="EP191" s="268"/>
      <c r="EQ191" s="268"/>
      <c r="ES191" s="268"/>
      <c r="ET191" s="268"/>
      <c r="EV191" s="268"/>
      <c r="EW191" s="268"/>
      <c r="EY191" s="268"/>
      <c r="EZ191" s="268"/>
      <c r="FB191" s="268"/>
      <c r="FC191" s="268"/>
      <c r="FE191" s="268"/>
      <c r="FF191" s="268"/>
      <c r="FH191" s="268"/>
      <c r="FI191" s="268"/>
      <c r="FK191" s="268"/>
      <c r="FL191" s="268"/>
      <c r="FN191" s="268"/>
      <c r="FO191" s="268"/>
      <c r="FQ191" s="268"/>
      <c r="FR191" s="268"/>
      <c r="FT191" s="268"/>
      <c r="FU191" s="268"/>
      <c r="FW191" s="268"/>
      <c r="FX191" s="268"/>
      <c r="FZ191" s="268"/>
      <c r="GA191" s="268"/>
      <c r="GC191" s="268"/>
      <c r="GD191" s="268"/>
      <c r="GF191" s="268"/>
      <c r="GG191" s="268"/>
      <c r="GI191" s="268"/>
      <c r="GJ191" s="268"/>
      <c r="GL191" s="268"/>
      <c r="GM191" s="268"/>
      <c r="GO191" s="268"/>
      <c r="GP191" s="268"/>
    </row>
    <row r="192" spans="2:198">
      <c r="B192" s="266"/>
      <c r="C192" s="266"/>
      <c r="N192" s="268"/>
      <c r="O192" s="268">
        <v>7.11</v>
      </c>
      <c r="AM192" s="268">
        <v>6.78</v>
      </c>
      <c r="DF192" s="268">
        <v>216</v>
      </c>
      <c r="DG192" s="268">
        <v>6.71</v>
      </c>
      <c r="DI192" s="268"/>
      <c r="DJ192" s="268"/>
      <c r="DL192" s="268"/>
      <c r="DM192" s="268"/>
      <c r="DO192" s="268"/>
      <c r="DP192" s="268"/>
      <c r="DR192" s="268"/>
      <c r="DS192" s="268"/>
      <c r="DU192" s="268"/>
      <c r="DV192" s="268"/>
      <c r="DX192" s="268"/>
      <c r="DY192" s="268"/>
      <c r="EA192" s="268"/>
      <c r="EB192" s="268"/>
      <c r="ED192" s="268"/>
      <c r="EE192" s="268"/>
      <c r="EG192" s="268"/>
      <c r="EH192" s="268"/>
      <c r="EJ192" s="268"/>
      <c r="EK192" s="268"/>
      <c r="EM192" s="268"/>
      <c r="EN192" s="268"/>
      <c r="EP192" s="268"/>
      <c r="EQ192" s="268"/>
      <c r="ES192" s="268"/>
      <c r="ET192" s="268"/>
      <c r="EV192" s="268"/>
      <c r="EW192" s="268"/>
      <c r="EY192" s="268"/>
      <c r="EZ192" s="268"/>
      <c r="FB192" s="268"/>
      <c r="FC192" s="268"/>
      <c r="FE192" s="268"/>
      <c r="FF192" s="268"/>
      <c r="FH192" s="268"/>
      <c r="FI192" s="268"/>
      <c r="FK192" s="268"/>
      <c r="FL192" s="268"/>
      <c r="FN192" s="268"/>
      <c r="FO192" s="268"/>
      <c r="FQ192" s="268"/>
      <c r="FR192" s="268"/>
      <c r="FT192" s="268"/>
      <c r="FU192" s="268"/>
      <c r="FW192" s="268"/>
      <c r="FX192" s="268"/>
      <c r="FZ192" s="268"/>
      <c r="GA192" s="268"/>
      <c r="GC192" s="268"/>
      <c r="GD192" s="268"/>
      <c r="GF192" s="268"/>
      <c r="GG192" s="268"/>
      <c r="GI192" s="268"/>
      <c r="GJ192" s="268"/>
      <c r="GL192" s="268"/>
      <c r="GM192" s="268"/>
      <c r="GO192" s="268"/>
      <c r="GP192" s="268"/>
    </row>
    <row r="193" spans="2:198">
      <c r="B193" s="266"/>
      <c r="C193" s="266"/>
      <c r="N193" s="268"/>
      <c r="O193" s="268">
        <v>6.92</v>
      </c>
      <c r="AM193" s="268">
        <v>6.72</v>
      </c>
      <c r="DF193" s="268">
        <v>217</v>
      </c>
      <c r="DG193" s="268">
        <v>6.72</v>
      </c>
      <c r="DI193" s="268"/>
      <c r="DJ193" s="268"/>
      <c r="DL193" s="268"/>
      <c r="DM193" s="268"/>
      <c r="DO193" s="268"/>
      <c r="DP193" s="268"/>
      <c r="DR193" s="268"/>
      <c r="DS193" s="268"/>
      <c r="DU193" s="268"/>
      <c r="DV193" s="268"/>
      <c r="DX193" s="268"/>
      <c r="DY193" s="268"/>
      <c r="EA193" s="268"/>
      <c r="EB193" s="268"/>
      <c r="ED193" s="268"/>
      <c r="EE193" s="268"/>
      <c r="EG193" s="268"/>
      <c r="EH193" s="268"/>
      <c r="EJ193" s="268"/>
      <c r="EK193" s="268"/>
      <c r="EM193" s="268"/>
      <c r="EN193" s="268"/>
      <c r="EP193" s="268"/>
      <c r="EQ193" s="268"/>
      <c r="ES193" s="268"/>
      <c r="ET193" s="268"/>
      <c r="EV193" s="268"/>
      <c r="EW193" s="268"/>
      <c r="EY193" s="268"/>
      <c r="EZ193" s="268"/>
      <c r="FB193" s="268"/>
      <c r="FC193" s="268"/>
      <c r="FE193" s="268"/>
      <c r="FF193" s="268"/>
      <c r="FH193" s="268"/>
      <c r="FI193" s="268"/>
      <c r="FK193" s="268"/>
      <c r="FL193" s="268"/>
      <c r="FN193" s="268"/>
      <c r="FO193" s="268"/>
      <c r="FQ193" s="268"/>
      <c r="FR193" s="268"/>
      <c r="FT193" s="268"/>
      <c r="FU193" s="268"/>
      <c r="FW193" s="268"/>
      <c r="FX193" s="268"/>
      <c r="FZ193" s="268"/>
      <c r="GA193" s="268"/>
      <c r="GC193" s="268"/>
      <c r="GD193" s="268"/>
      <c r="GF193" s="268"/>
      <c r="GG193" s="268"/>
      <c r="GI193" s="268"/>
      <c r="GJ193" s="268"/>
      <c r="GL193" s="268"/>
      <c r="GM193" s="268"/>
      <c r="GO193" s="268"/>
      <c r="GP193" s="268"/>
    </row>
    <row r="194" spans="2:198">
      <c r="B194" s="266"/>
      <c r="C194" s="266"/>
      <c r="N194" s="268"/>
      <c r="O194" s="268">
        <v>6.68</v>
      </c>
      <c r="AM194" s="268">
        <v>7.14</v>
      </c>
      <c r="DF194" s="268">
        <v>218</v>
      </c>
      <c r="DG194" s="268">
        <v>6.59</v>
      </c>
      <c r="DI194" s="268"/>
      <c r="DJ194" s="268"/>
      <c r="DL194" s="268"/>
      <c r="DM194" s="268"/>
      <c r="DO194" s="268"/>
      <c r="DP194" s="268"/>
      <c r="DR194" s="268"/>
      <c r="DS194" s="268"/>
      <c r="DU194" s="268"/>
      <c r="DV194" s="268"/>
      <c r="DX194" s="268"/>
      <c r="DY194" s="268"/>
      <c r="EA194" s="268"/>
      <c r="EB194" s="268"/>
      <c r="ED194" s="268"/>
      <c r="EE194" s="268"/>
      <c r="EG194" s="268"/>
      <c r="EH194" s="268"/>
      <c r="EJ194" s="268"/>
      <c r="EK194" s="268"/>
      <c r="EM194" s="268"/>
      <c r="EN194" s="268"/>
      <c r="EP194" s="268"/>
      <c r="EQ194" s="268"/>
      <c r="ES194" s="268"/>
      <c r="ET194" s="268"/>
      <c r="EV194" s="268"/>
      <c r="EW194" s="268"/>
      <c r="EY194" s="268"/>
      <c r="EZ194" s="268"/>
      <c r="FB194" s="268"/>
      <c r="FC194" s="268"/>
      <c r="FE194" s="268"/>
      <c r="FF194" s="268"/>
      <c r="FH194" s="268"/>
      <c r="FI194" s="268"/>
      <c r="FK194" s="268"/>
      <c r="FL194" s="268"/>
      <c r="FN194" s="268"/>
      <c r="FO194" s="268"/>
      <c r="FQ194" s="268"/>
      <c r="FR194" s="268"/>
      <c r="FT194" s="268"/>
      <c r="FU194" s="268"/>
      <c r="FW194" s="268"/>
      <c r="FX194" s="268"/>
      <c r="FZ194" s="268"/>
      <c r="GA194" s="268"/>
      <c r="GC194" s="268"/>
      <c r="GD194" s="268"/>
      <c r="GF194" s="268"/>
      <c r="GG194" s="268"/>
      <c r="GI194" s="268"/>
      <c r="GJ194" s="268"/>
      <c r="GL194" s="268"/>
      <c r="GM194" s="268"/>
      <c r="GO194" s="268"/>
      <c r="GP194" s="268"/>
    </row>
    <row r="195" spans="2:198">
      <c r="B195" s="266"/>
      <c r="C195" s="266"/>
      <c r="N195" s="268"/>
      <c r="O195" s="268">
        <v>7.17</v>
      </c>
      <c r="AM195" s="268">
        <v>6.71</v>
      </c>
      <c r="DF195" s="268">
        <v>219</v>
      </c>
      <c r="DG195" s="268">
        <v>6.66</v>
      </c>
      <c r="DI195" s="268"/>
      <c r="DJ195" s="268"/>
      <c r="DL195" s="268"/>
      <c r="DM195" s="268"/>
      <c r="DO195" s="268"/>
      <c r="DP195" s="268"/>
      <c r="DR195" s="268"/>
      <c r="DS195" s="268"/>
      <c r="DU195" s="268"/>
      <c r="DV195" s="268"/>
      <c r="DX195" s="268"/>
      <c r="DY195" s="268"/>
      <c r="EA195" s="268"/>
      <c r="EB195" s="268"/>
      <c r="ED195" s="268"/>
      <c r="EE195" s="268"/>
      <c r="EG195" s="268"/>
      <c r="EH195" s="268"/>
      <c r="EJ195" s="268"/>
      <c r="EK195" s="268"/>
      <c r="EM195" s="268"/>
      <c r="EN195" s="268"/>
      <c r="EP195" s="268"/>
      <c r="EQ195" s="268"/>
      <c r="ES195" s="268"/>
      <c r="ET195" s="268"/>
      <c r="EV195" s="268"/>
      <c r="EW195" s="268"/>
      <c r="EY195" s="268"/>
      <c r="EZ195" s="268"/>
      <c r="FB195" s="268"/>
      <c r="FC195" s="268"/>
      <c r="FE195" s="268"/>
      <c r="FF195" s="268"/>
      <c r="FH195" s="268"/>
      <c r="FI195" s="268"/>
      <c r="FK195" s="268"/>
      <c r="FL195" s="268"/>
      <c r="FN195" s="268"/>
      <c r="FO195" s="268"/>
      <c r="FQ195" s="268"/>
      <c r="FR195" s="268"/>
      <c r="FT195" s="268"/>
      <c r="FU195" s="268"/>
      <c r="FW195" s="268"/>
      <c r="FX195" s="268"/>
      <c r="FZ195" s="268"/>
      <c r="GA195" s="268"/>
      <c r="GC195" s="268"/>
      <c r="GD195" s="268"/>
      <c r="GF195" s="268"/>
      <c r="GG195" s="268"/>
      <c r="GI195" s="268"/>
      <c r="GJ195" s="268"/>
      <c r="GL195" s="268"/>
      <c r="GM195" s="268"/>
      <c r="GO195" s="268"/>
      <c r="GP195" s="268"/>
    </row>
    <row r="196" spans="2:198">
      <c r="B196" s="266"/>
      <c r="C196" s="266"/>
      <c r="N196" s="268"/>
      <c r="O196" s="268">
        <v>6.77</v>
      </c>
      <c r="AM196" s="268">
        <v>6.76</v>
      </c>
      <c r="DF196" s="268">
        <v>221</v>
      </c>
      <c r="DG196" s="268">
        <v>6.68</v>
      </c>
      <c r="DI196" s="268"/>
      <c r="DJ196" s="268"/>
      <c r="DL196" s="268"/>
      <c r="DM196" s="268"/>
      <c r="DO196" s="268"/>
      <c r="DP196" s="268"/>
      <c r="DR196" s="268"/>
      <c r="DS196" s="268"/>
      <c r="DU196" s="268"/>
      <c r="DV196" s="268"/>
      <c r="DX196" s="268"/>
      <c r="DY196" s="268"/>
      <c r="EA196" s="268"/>
      <c r="EB196" s="268"/>
      <c r="ED196" s="268"/>
      <c r="EE196" s="268"/>
      <c r="EG196" s="268"/>
      <c r="EH196" s="268"/>
      <c r="EJ196" s="268"/>
      <c r="EK196" s="268"/>
      <c r="EM196" s="268"/>
      <c r="EN196" s="268"/>
      <c r="EP196" s="268"/>
      <c r="EQ196" s="268"/>
      <c r="ES196" s="268"/>
      <c r="ET196" s="268"/>
      <c r="EV196" s="268"/>
      <c r="EW196" s="268"/>
      <c r="EY196" s="268"/>
      <c r="EZ196" s="268"/>
      <c r="FB196" s="268"/>
      <c r="FC196" s="268"/>
      <c r="FE196" s="268"/>
      <c r="FF196" s="268"/>
      <c r="FH196" s="268"/>
      <c r="FI196" s="268"/>
      <c r="FK196" s="268"/>
      <c r="FL196" s="268"/>
      <c r="FN196" s="268"/>
      <c r="FO196" s="268"/>
      <c r="FQ196" s="268"/>
      <c r="FR196" s="268"/>
      <c r="FT196" s="268"/>
      <c r="FU196" s="268"/>
      <c r="FW196" s="268"/>
      <c r="FX196" s="268"/>
      <c r="FZ196" s="268"/>
      <c r="GA196" s="268"/>
      <c r="GC196" s="268"/>
      <c r="GD196" s="268"/>
      <c r="GF196" s="268"/>
      <c r="GG196" s="268"/>
      <c r="GI196" s="268"/>
      <c r="GJ196" s="268"/>
      <c r="GL196" s="268"/>
      <c r="GM196" s="268"/>
      <c r="GO196" s="268"/>
      <c r="GP196" s="268"/>
    </row>
    <row r="197" spans="2:198">
      <c r="B197" s="266"/>
      <c r="C197" s="266"/>
      <c r="N197" s="268"/>
      <c r="O197" s="268">
        <v>6.64</v>
      </c>
      <c r="AM197" s="268">
        <v>7.1</v>
      </c>
      <c r="DF197" s="268">
        <v>222</v>
      </c>
      <c r="DG197" s="268">
        <v>6.69</v>
      </c>
      <c r="DI197" s="268"/>
      <c r="DJ197" s="268"/>
      <c r="DL197" s="268"/>
      <c r="DM197" s="268"/>
      <c r="DO197" s="268"/>
      <c r="DP197" s="268"/>
      <c r="DR197" s="268"/>
      <c r="DS197" s="268"/>
      <c r="DU197" s="268"/>
      <c r="DV197" s="268"/>
      <c r="DX197" s="268"/>
      <c r="DY197" s="268"/>
      <c r="EA197" s="268"/>
      <c r="EB197" s="268"/>
      <c r="ED197" s="268"/>
      <c r="EE197" s="268"/>
      <c r="EG197" s="268"/>
      <c r="EH197" s="268"/>
      <c r="EJ197" s="268"/>
      <c r="EK197" s="268"/>
      <c r="EM197" s="268"/>
      <c r="EN197" s="268"/>
      <c r="EP197" s="268"/>
      <c r="EQ197" s="268"/>
      <c r="ES197" s="268"/>
      <c r="ET197" s="268"/>
      <c r="EV197" s="268"/>
      <c r="EW197" s="268"/>
      <c r="EY197" s="268"/>
      <c r="EZ197" s="268"/>
      <c r="FB197" s="268"/>
      <c r="FC197" s="268"/>
      <c r="FE197" s="268"/>
      <c r="FF197" s="268"/>
      <c r="FH197" s="268"/>
      <c r="FI197" s="268"/>
      <c r="FK197" s="268"/>
      <c r="FL197" s="268"/>
      <c r="FN197" s="268"/>
      <c r="FO197" s="268"/>
      <c r="FQ197" s="268"/>
      <c r="FR197" s="268"/>
      <c r="FT197" s="268"/>
      <c r="FU197" s="268"/>
      <c r="FW197" s="268"/>
      <c r="FX197" s="268"/>
      <c r="FZ197" s="268"/>
      <c r="GA197" s="268"/>
      <c r="GC197" s="268"/>
      <c r="GD197" s="268"/>
      <c r="GF197" s="268"/>
      <c r="GG197" s="268"/>
      <c r="GI197" s="268"/>
      <c r="GJ197" s="268"/>
      <c r="GL197" s="268"/>
      <c r="GM197" s="268"/>
      <c r="GO197" s="268"/>
      <c r="GP197" s="268"/>
    </row>
    <row r="198" spans="2:198">
      <c r="B198" s="266"/>
      <c r="C198" s="266"/>
      <c r="N198" s="268"/>
      <c r="O198" s="268">
        <v>6.36</v>
      </c>
      <c r="AM198" s="268">
        <v>6.28</v>
      </c>
      <c r="DF198" s="268">
        <v>223</v>
      </c>
      <c r="DG198" s="268">
        <v>7</v>
      </c>
      <c r="DI198" s="268"/>
      <c r="DJ198" s="268"/>
      <c r="DL198" s="268"/>
      <c r="DM198" s="268"/>
      <c r="DO198" s="268"/>
      <c r="DP198" s="268"/>
      <c r="DR198" s="268"/>
      <c r="DS198" s="268"/>
      <c r="DU198" s="268"/>
      <c r="DV198" s="268"/>
      <c r="DX198" s="268"/>
      <c r="DY198" s="268"/>
      <c r="EA198" s="268"/>
      <c r="EB198" s="268"/>
      <c r="ED198" s="268"/>
      <c r="EE198" s="268"/>
      <c r="EG198" s="268"/>
      <c r="EH198" s="268"/>
      <c r="EJ198" s="268"/>
      <c r="EK198" s="268"/>
      <c r="EM198" s="268"/>
      <c r="EN198" s="268"/>
      <c r="EP198" s="268"/>
      <c r="EQ198" s="268"/>
      <c r="ES198" s="268"/>
      <c r="ET198" s="268"/>
      <c r="EV198" s="268"/>
      <c r="EW198" s="268"/>
      <c r="EY198" s="268"/>
      <c r="EZ198" s="268"/>
      <c r="FB198" s="268"/>
      <c r="FC198" s="268"/>
      <c r="FE198" s="268"/>
      <c r="FF198" s="268"/>
      <c r="FH198" s="268"/>
      <c r="FI198" s="268"/>
      <c r="FK198" s="268"/>
      <c r="FL198" s="268"/>
      <c r="FN198" s="268"/>
      <c r="FO198" s="268"/>
      <c r="FQ198" s="268"/>
      <c r="FR198" s="268"/>
      <c r="FT198" s="268"/>
      <c r="FU198" s="268"/>
      <c r="FW198" s="268"/>
      <c r="FX198" s="268"/>
      <c r="FZ198" s="268"/>
      <c r="GA198" s="268"/>
      <c r="GC198" s="268"/>
      <c r="GD198" s="268"/>
      <c r="GF198" s="268"/>
      <c r="GG198" s="268"/>
      <c r="GI198" s="268"/>
      <c r="GJ198" s="268"/>
      <c r="GL198" s="268"/>
      <c r="GM198" s="268"/>
      <c r="GO198" s="268"/>
      <c r="GP198" s="268"/>
    </row>
    <row r="199" spans="2:198">
      <c r="B199" s="266"/>
      <c r="C199" s="266"/>
      <c r="N199" s="268"/>
      <c r="O199" s="268">
        <v>6.51</v>
      </c>
      <c r="AM199" s="268">
        <v>6.76</v>
      </c>
      <c r="DF199" s="268">
        <v>224</v>
      </c>
      <c r="DG199" s="268">
        <v>6.97</v>
      </c>
      <c r="DI199" s="268"/>
      <c r="DJ199" s="268"/>
      <c r="DL199" s="268"/>
      <c r="DM199" s="268"/>
      <c r="DO199" s="268"/>
      <c r="DP199" s="268"/>
      <c r="DR199" s="268"/>
      <c r="DS199" s="268"/>
      <c r="DU199" s="268"/>
      <c r="DV199" s="268"/>
      <c r="DX199" s="268"/>
      <c r="DY199" s="268"/>
      <c r="EA199" s="268"/>
      <c r="EB199" s="268"/>
      <c r="ED199" s="268"/>
      <c r="EE199" s="268"/>
      <c r="EG199" s="268"/>
      <c r="EH199" s="268"/>
      <c r="EJ199" s="268"/>
      <c r="EK199" s="268"/>
      <c r="EM199" s="268"/>
      <c r="EN199" s="268"/>
      <c r="EP199" s="268"/>
      <c r="EQ199" s="268"/>
      <c r="ES199" s="268"/>
      <c r="ET199" s="268"/>
      <c r="EV199" s="268"/>
      <c r="EW199" s="268"/>
      <c r="EY199" s="268"/>
      <c r="EZ199" s="268"/>
      <c r="FB199" s="268"/>
      <c r="FC199" s="268"/>
      <c r="FE199" s="268"/>
      <c r="FF199" s="268"/>
      <c r="FH199" s="268"/>
      <c r="FI199" s="268"/>
      <c r="FK199" s="268"/>
      <c r="FL199" s="268"/>
      <c r="FN199" s="268"/>
      <c r="FO199" s="268"/>
      <c r="FQ199" s="268"/>
      <c r="FR199" s="268"/>
      <c r="FT199" s="268"/>
      <c r="FU199" s="268"/>
      <c r="FW199" s="268"/>
      <c r="FX199" s="268"/>
      <c r="FZ199" s="268"/>
      <c r="GA199" s="268"/>
      <c r="GC199" s="268"/>
      <c r="GD199" s="268"/>
      <c r="GF199" s="268"/>
      <c r="GG199" s="268"/>
      <c r="GI199" s="268"/>
      <c r="GJ199" s="268"/>
      <c r="GL199" s="268"/>
      <c r="GM199" s="268"/>
      <c r="GO199" s="268"/>
      <c r="GP199" s="268"/>
    </row>
    <row r="200" spans="2:198">
      <c r="B200" s="266"/>
      <c r="C200" s="266"/>
      <c r="AM200" s="268">
        <v>6.78</v>
      </c>
      <c r="DF200" s="268">
        <v>225</v>
      </c>
      <c r="DG200" s="268">
        <v>6.73</v>
      </c>
      <c r="DI200" s="268"/>
      <c r="DJ200" s="268"/>
      <c r="DL200" s="268"/>
      <c r="DM200" s="268"/>
      <c r="DO200" s="268"/>
      <c r="DP200" s="268"/>
      <c r="DR200" s="268"/>
      <c r="DS200" s="268"/>
      <c r="DU200" s="268"/>
      <c r="DV200" s="268"/>
      <c r="DX200" s="268"/>
      <c r="DY200" s="268"/>
      <c r="EA200" s="268"/>
      <c r="EB200" s="268"/>
      <c r="ED200" s="268"/>
      <c r="EE200" s="268"/>
      <c r="EG200" s="268"/>
      <c r="EH200" s="268"/>
      <c r="EJ200" s="268"/>
      <c r="EK200" s="268"/>
      <c r="EM200" s="268"/>
      <c r="EN200" s="268"/>
      <c r="EP200" s="268"/>
      <c r="EQ200" s="268"/>
      <c r="ES200" s="268"/>
      <c r="ET200" s="268"/>
      <c r="EV200" s="268"/>
      <c r="EW200" s="268"/>
      <c r="EY200" s="268"/>
      <c r="EZ200" s="268"/>
      <c r="FB200" s="268"/>
      <c r="FC200" s="268"/>
      <c r="FE200" s="268"/>
      <c r="FF200" s="268"/>
      <c r="FH200" s="268"/>
      <c r="FI200" s="268"/>
      <c r="FK200" s="268"/>
      <c r="FL200" s="268"/>
      <c r="FN200" s="268"/>
      <c r="FO200" s="268"/>
      <c r="FQ200" s="268"/>
      <c r="FR200" s="268"/>
      <c r="FT200" s="268"/>
      <c r="FU200" s="268"/>
      <c r="FW200" s="268"/>
      <c r="FX200" s="268"/>
      <c r="FZ200" s="268"/>
      <c r="GA200" s="268"/>
      <c r="GC200" s="268"/>
      <c r="GD200" s="268"/>
      <c r="GF200" s="268"/>
      <c r="GG200" s="268"/>
      <c r="GI200" s="268"/>
      <c r="GJ200" s="268"/>
      <c r="GL200" s="268"/>
      <c r="GM200" s="268"/>
      <c r="GO200" s="268"/>
      <c r="GP200" s="268"/>
    </row>
    <row r="201" spans="2:198">
      <c r="B201" s="266"/>
      <c r="C201" s="266"/>
      <c r="AM201" s="268">
        <v>6.78</v>
      </c>
      <c r="DF201" s="268">
        <v>226</v>
      </c>
      <c r="DG201" s="268">
        <v>7.1</v>
      </c>
      <c r="DI201" s="268"/>
      <c r="DJ201" s="268"/>
      <c r="DL201" s="268"/>
      <c r="DM201" s="268"/>
      <c r="DO201" s="268"/>
      <c r="DP201" s="268"/>
      <c r="DR201" s="268"/>
      <c r="DS201" s="268"/>
      <c r="DU201" s="268"/>
      <c r="DV201" s="268"/>
      <c r="DX201" s="268"/>
      <c r="DY201" s="268"/>
      <c r="EA201" s="268"/>
      <c r="EB201" s="268"/>
      <c r="ED201" s="268"/>
      <c r="EE201" s="268"/>
      <c r="EG201" s="268"/>
      <c r="EH201" s="268"/>
      <c r="EJ201" s="268"/>
      <c r="EK201" s="268"/>
      <c r="EM201" s="268"/>
      <c r="EN201" s="268"/>
      <c r="EP201" s="268"/>
      <c r="EQ201" s="268"/>
      <c r="ES201" s="268"/>
      <c r="ET201" s="268"/>
      <c r="EV201" s="268"/>
      <c r="EW201" s="268"/>
      <c r="EY201" s="268"/>
      <c r="EZ201" s="268"/>
      <c r="FB201" s="268"/>
      <c r="FC201" s="268"/>
      <c r="FE201" s="268"/>
      <c r="FF201" s="268"/>
      <c r="FH201" s="268"/>
      <c r="FI201" s="268"/>
      <c r="FK201" s="268"/>
      <c r="FL201" s="268"/>
      <c r="FN201" s="268"/>
      <c r="FO201" s="268"/>
      <c r="FQ201" s="268"/>
      <c r="FR201" s="268"/>
      <c r="FT201" s="268"/>
      <c r="FU201" s="268"/>
      <c r="FW201" s="268"/>
      <c r="FX201" s="268"/>
      <c r="FZ201" s="268"/>
      <c r="GA201" s="268"/>
      <c r="GC201" s="268"/>
      <c r="GD201" s="268"/>
      <c r="GF201" s="268"/>
      <c r="GG201" s="268"/>
      <c r="GI201" s="268"/>
      <c r="GJ201" s="268"/>
      <c r="GL201" s="268"/>
      <c r="GM201" s="268"/>
      <c r="GO201" s="268"/>
      <c r="GP201" s="268"/>
    </row>
    <row r="202" spans="2:198">
      <c r="B202" s="266"/>
      <c r="C202" s="266"/>
      <c r="AM202" s="268">
        <v>6.22</v>
      </c>
      <c r="DF202" s="268">
        <v>227</v>
      </c>
      <c r="DG202" s="268">
        <v>6.73</v>
      </c>
      <c r="DI202" s="268"/>
      <c r="DJ202" s="268"/>
      <c r="DL202" s="268"/>
      <c r="DM202" s="268"/>
      <c r="DO202" s="268"/>
      <c r="DP202" s="268"/>
      <c r="DR202" s="268"/>
      <c r="DS202" s="268"/>
      <c r="DU202" s="268"/>
      <c r="DV202" s="268"/>
      <c r="DX202" s="268"/>
      <c r="DY202" s="268"/>
      <c r="EA202" s="268"/>
      <c r="EB202" s="268"/>
      <c r="ED202" s="268"/>
      <c r="EE202" s="268"/>
      <c r="EG202" s="268"/>
      <c r="EH202" s="268"/>
      <c r="EJ202" s="268"/>
      <c r="EK202" s="268"/>
      <c r="EM202" s="268"/>
      <c r="EN202" s="268"/>
      <c r="EP202" s="268"/>
      <c r="EQ202" s="268"/>
      <c r="ES202" s="268"/>
      <c r="ET202" s="268"/>
      <c r="EV202" s="268"/>
      <c r="EW202" s="268"/>
      <c r="EY202" s="268"/>
      <c r="EZ202" s="268"/>
      <c r="FB202" s="268"/>
      <c r="FC202" s="268"/>
      <c r="FE202" s="268"/>
      <c r="FF202" s="268"/>
      <c r="FH202" s="268"/>
      <c r="FI202" s="268"/>
      <c r="FK202" s="268"/>
      <c r="FL202" s="268"/>
      <c r="FN202" s="268"/>
      <c r="FO202" s="268"/>
      <c r="FQ202" s="268"/>
      <c r="FR202" s="268"/>
      <c r="FT202" s="268"/>
      <c r="FU202" s="268"/>
      <c r="FW202" s="268"/>
      <c r="FX202" s="268"/>
      <c r="FZ202" s="268"/>
      <c r="GA202" s="268"/>
      <c r="GC202" s="268"/>
      <c r="GD202" s="268"/>
      <c r="GF202" s="268"/>
      <c r="GG202" s="268"/>
      <c r="GI202" s="268"/>
      <c r="GJ202" s="268"/>
      <c r="GL202" s="268"/>
      <c r="GM202" s="268"/>
      <c r="GO202" s="268"/>
      <c r="GP202" s="268"/>
    </row>
    <row r="203" spans="2:198">
      <c r="B203" s="266"/>
      <c r="C203" s="266"/>
      <c r="AM203" s="268">
        <v>6.75</v>
      </c>
      <c r="DF203" s="268">
        <v>228</v>
      </c>
      <c r="DG203" s="268">
        <v>7</v>
      </c>
      <c r="DI203" s="268"/>
      <c r="DJ203" s="268"/>
      <c r="DL203" s="268"/>
      <c r="DM203" s="268"/>
      <c r="DO203" s="268"/>
      <c r="DP203" s="268"/>
      <c r="DR203" s="268"/>
      <c r="DS203" s="268"/>
      <c r="DU203" s="268"/>
      <c r="DV203" s="268"/>
      <c r="DX203" s="268"/>
      <c r="DY203" s="268"/>
      <c r="EA203" s="268"/>
      <c r="EB203" s="268"/>
      <c r="ED203" s="268"/>
      <c r="EE203" s="268"/>
      <c r="EG203" s="268"/>
      <c r="EH203" s="268"/>
      <c r="EJ203" s="268"/>
      <c r="EK203" s="268"/>
      <c r="EM203" s="268"/>
      <c r="EN203" s="268"/>
      <c r="EP203" s="268"/>
      <c r="EQ203" s="268"/>
      <c r="ES203" s="268"/>
      <c r="ET203" s="268"/>
      <c r="EV203" s="268"/>
      <c r="EW203" s="268"/>
      <c r="EY203" s="268"/>
      <c r="EZ203" s="268"/>
      <c r="FB203" s="268"/>
      <c r="FC203" s="268"/>
      <c r="FE203" s="268"/>
      <c r="FF203" s="268"/>
      <c r="FH203" s="268"/>
      <c r="FI203" s="268"/>
      <c r="FK203" s="268"/>
      <c r="FL203" s="268"/>
      <c r="FN203" s="268"/>
      <c r="FO203" s="268"/>
      <c r="FQ203" s="268"/>
      <c r="FR203" s="268"/>
      <c r="FT203" s="268"/>
      <c r="FU203" s="268"/>
      <c r="FW203" s="268"/>
      <c r="FX203" s="268"/>
      <c r="FZ203" s="268"/>
      <c r="GA203" s="268"/>
      <c r="GC203" s="268"/>
      <c r="GD203" s="268"/>
      <c r="GF203" s="268"/>
      <c r="GG203" s="268"/>
      <c r="GI203" s="268"/>
      <c r="GJ203" s="268"/>
      <c r="GL203" s="268"/>
      <c r="GM203" s="268"/>
      <c r="GO203" s="268"/>
      <c r="GP203" s="268"/>
    </row>
    <row r="204" spans="2:198">
      <c r="B204" s="266"/>
      <c r="C204" s="266"/>
      <c r="AM204" s="268">
        <v>6.8</v>
      </c>
      <c r="DF204" s="268">
        <v>229</v>
      </c>
      <c r="DG204" s="268">
        <v>6.68</v>
      </c>
      <c r="DI204" s="268"/>
      <c r="DJ204" s="268"/>
      <c r="DL204" s="268"/>
      <c r="DM204" s="268"/>
      <c r="DO204" s="268"/>
      <c r="DP204" s="268"/>
      <c r="DR204" s="268"/>
      <c r="DS204" s="268"/>
      <c r="DU204" s="268"/>
      <c r="DV204" s="268"/>
      <c r="DX204" s="268"/>
      <c r="DY204" s="268"/>
      <c r="EA204" s="268"/>
      <c r="EB204" s="268"/>
      <c r="ED204" s="268"/>
      <c r="EE204" s="268"/>
      <c r="EG204" s="268"/>
      <c r="EH204" s="268"/>
      <c r="EJ204" s="268"/>
      <c r="EK204" s="268"/>
      <c r="EM204" s="268"/>
      <c r="EN204" s="268"/>
      <c r="EP204" s="268"/>
      <c r="EQ204" s="268"/>
      <c r="ES204" s="268"/>
      <c r="ET204" s="268"/>
      <c r="EV204" s="268"/>
      <c r="EW204" s="268"/>
      <c r="EY204" s="268"/>
      <c r="EZ204" s="268"/>
      <c r="FB204" s="268"/>
      <c r="FC204" s="268"/>
      <c r="FE204" s="268"/>
      <c r="FF204" s="268"/>
      <c r="FH204" s="268"/>
      <c r="FI204" s="268"/>
      <c r="FK204" s="268"/>
      <c r="FL204" s="268"/>
      <c r="FN204" s="268"/>
      <c r="FO204" s="268"/>
      <c r="FQ204" s="268"/>
      <c r="FR204" s="268"/>
      <c r="FT204" s="268"/>
      <c r="FU204" s="268"/>
      <c r="FW204" s="268"/>
      <c r="FX204" s="268"/>
      <c r="FZ204" s="268"/>
      <c r="GA204" s="268"/>
      <c r="GC204" s="268"/>
      <c r="GD204" s="268"/>
      <c r="GF204" s="268"/>
      <c r="GG204" s="268"/>
      <c r="GI204" s="268"/>
      <c r="GJ204" s="268"/>
      <c r="GL204" s="268"/>
      <c r="GM204" s="268"/>
      <c r="GO204" s="268"/>
      <c r="GP204" s="268"/>
    </row>
    <row r="205" spans="2:198">
      <c r="B205" s="266"/>
      <c r="C205" s="266"/>
      <c r="AM205" s="268">
        <v>7.08</v>
      </c>
      <c r="DF205" s="268">
        <v>230</v>
      </c>
      <c r="DG205" s="268">
        <v>6.71</v>
      </c>
      <c r="DI205" s="268"/>
      <c r="DJ205" s="268"/>
      <c r="DL205" s="268"/>
      <c r="DM205" s="268"/>
      <c r="DO205" s="268"/>
      <c r="DP205" s="268"/>
      <c r="DR205" s="268"/>
      <c r="DS205" s="268"/>
      <c r="DU205" s="268"/>
      <c r="DV205" s="268"/>
      <c r="DX205" s="268"/>
      <c r="DY205" s="268"/>
      <c r="EA205" s="268"/>
      <c r="EB205" s="268"/>
      <c r="ED205" s="268"/>
      <c r="EE205" s="268"/>
      <c r="EG205" s="268"/>
      <c r="EH205" s="268"/>
      <c r="EJ205" s="268"/>
      <c r="EK205" s="268"/>
      <c r="EM205" s="268"/>
      <c r="EN205" s="268"/>
      <c r="EP205" s="268"/>
      <c r="EQ205" s="268"/>
      <c r="ES205" s="268"/>
      <c r="ET205" s="268"/>
      <c r="EV205" s="268"/>
      <c r="EW205" s="268"/>
      <c r="EY205" s="268"/>
      <c r="EZ205" s="268"/>
      <c r="FB205" s="268"/>
      <c r="FC205" s="268"/>
      <c r="FE205" s="268"/>
      <c r="FF205" s="268"/>
      <c r="FH205" s="268"/>
      <c r="FI205" s="268"/>
      <c r="FK205" s="268"/>
      <c r="FL205" s="268"/>
      <c r="FN205" s="268"/>
      <c r="FO205" s="268"/>
      <c r="FQ205" s="268"/>
      <c r="FR205" s="268"/>
      <c r="FT205" s="268"/>
      <c r="FU205" s="268"/>
      <c r="FW205" s="268"/>
      <c r="FX205" s="268"/>
      <c r="FZ205" s="268"/>
      <c r="GA205" s="268"/>
      <c r="GC205" s="268"/>
      <c r="GD205" s="268"/>
      <c r="GF205" s="268"/>
      <c r="GG205" s="268"/>
      <c r="GI205" s="268"/>
      <c r="GJ205" s="268"/>
      <c r="GL205" s="268"/>
      <c r="GM205" s="268"/>
      <c r="GO205" s="268"/>
      <c r="GP205" s="268"/>
    </row>
    <row r="206" spans="2:198">
      <c r="B206" s="266"/>
      <c r="C206" s="266"/>
      <c r="AM206" s="268">
        <v>6.79</v>
      </c>
      <c r="DF206" s="268">
        <v>231</v>
      </c>
      <c r="DG206" s="268">
        <v>6.68</v>
      </c>
      <c r="DI206" s="268"/>
      <c r="DJ206" s="268"/>
      <c r="DL206" s="268"/>
      <c r="DM206" s="268"/>
      <c r="DO206" s="268"/>
      <c r="DP206" s="268"/>
      <c r="DR206" s="268"/>
      <c r="DS206" s="268"/>
      <c r="DU206" s="268"/>
      <c r="DV206" s="268"/>
      <c r="DX206" s="268"/>
      <c r="DY206" s="268"/>
      <c r="EA206" s="268"/>
      <c r="EB206" s="268"/>
      <c r="ED206" s="268"/>
      <c r="EE206" s="268"/>
      <c r="EG206" s="268"/>
      <c r="EH206" s="268"/>
      <c r="EJ206" s="268"/>
      <c r="EK206" s="268"/>
      <c r="EM206" s="268"/>
      <c r="EN206" s="268"/>
      <c r="EP206" s="268"/>
      <c r="EQ206" s="268"/>
      <c r="ES206" s="268"/>
      <c r="ET206" s="268"/>
      <c r="EV206" s="268"/>
      <c r="EW206" s="268"/>
      <c r="EY206" s="268"/>
      <c r="EZ206" s="268"/>
      <c r="FB206" s="268"/>
      <c r="FC206" s="268"/>
      <c r="FE206" s="268"/>
      <c r="FF206" s="268"/>
      <c r="FH206" s="268"/>
      <c r="FI206" s="268"/>
      <c r="FK206" s="268"/>
      <c r="FL206" s="268"/>
      <c r="FN206" s="268"/>
      <c r="FO206" s="268"/>
      <c r="FQ206" s="268"/>
      <c r="FR206" s="268"/>
      <c r="FT206" s="268"/>
      <c r="FU206" s="268"/>
      <c r="FW206" s="268"/>
      <c r="FX206" s="268"/>
      <c r="FZ206" s="268"/>
      <c r="GA206" s="268"/>
      <c r="GC206" s="268"/>
      <c r="GD206" s="268"/>
      <c r="GF206" s="268"/>
      <c r="GG206" s="268"/>
      <c r="GI206" s="268"/>
      <c r="GJ206" s="268"/>
      <c r="GL206" s="268"/>
      <c r="GM206" s="268"/>
      <c r="GO206" s="268"/>
      <c r="GP206" s="268"/>
    </row>
    <row r="207" spans="2:198">
      <c r="B207" s="266"/>
      <c r="C207" s="266"/>
      <c r="AM207" s="268">
        <v>6.74</v>
      </c>
      <c r="DF207" s="268">
        <v>232</v>
      </c>
      <c r="DG207" s="268">
        <v>7</v>
      </c>
      <c r="DI207" s="268"/>
      <c r="DJ207" s="268"/>
      <c r="DL207" s="268"/>
      <c r="DM207" s="268"/>
      <c r="DO207" s="268"/>
      <c r="DP207" s="268"/>
      <c r="DR207" s="268"/>
      <c r="DS207" s="268"/>
      <c r="DU207" s="268"/>
      <c r="DV207" s="268"/>
      <c r="DX207" s="268"/>
      <c r="DY207" s="268"/>
      <c r="EA207" s="268"/>
      <c r="EB207" s="268"/>
      <c r="ED207" s="268"/>
      <c r="EE207" s="268"/>
      <c r="EG207" s="268"/>
      <c r="EH207" s="268"/>
      <c r="EJ207" s="268"/>
      <c r="EK207" s="268"/>
      <c r="EM207" s="268"/>
      <c r="EN207" s="268"/>
      <c r="EP207" s="268"/>
      <c r="EQ207" s="268"/>
      <c r="ES207" s="268"/>
      <c r="ET207" s="268"/>
      <c r="EV207" s="268"/>
      <c r="EW207" s="268"/>
      <c r="EY207" s="268"/>
      <c r="EZ207" s="268"/>
      <c r="FB207" s="268"/>
      <c r="FC207" s="268"/>
      <c r="FE207" s="268"/>
      <c r="FF207" s="268"/>
      <c r="FH207" s="268"/>
      <c r="FI207" s="268"/>
      <c r="FK207" s="268"/>
      <c r="FL207" s="268"/>
      <c r="FN207" s="268"/>
      <c r="FO207" s="268"/>
      <c r="FQ207" s="268"/>
      <c r="FR207" s="268"/>
      <c r="FT207" s="268"/>
      <c r="FU207" s="268"/>
      <c r="FW207" s="268"/>
      <c r="FX207" s="268"/>
      <c r="FZ207" s="268"/>
      <c r="GA207" s="268"/>
      <c r="GC207" s="268"/>
      <c r="GD207" s="268"/>
      <c r="GF207" s="268"/>
      <c r="GG207" s="268"/>
      <c r="GI207" s="268"/>
      <c r="GJ207" s="268"/>
      <c r="GL207" s="268"/>
      <c r="GM207" s="268"/>
      <c r="GO207" s="268"/>
      <c r="GP207" s="268"/>
    </row>
    <row r="208" spans="2:198">
      <c r="B208" s="266"/>
      <c r="C208" s="266"/>
      <c r="AM208" s="268">
        <v>7.04</v>
      </c>
      <c r="DF208" s="268">
        <v>233</v>
      </c>
      <c r="DG208" s="268">
        <v>6.69</v>
      </c>
      <c r="DI208" s="268"/>
      <c r="DJ208" s="268"/>
      <c r="DL208" s="268"/>
      <c r="DM208" s="268"/>
      <c r="DO208" s="268"/>
      <c r="DP208" s="268"/>
      <c r="DR208" s="268"/>
      <c r="DS208" s="268"/>
      <c r="DU208" s="268"/>
      <c r="DV208" s="268"/>
      <c r="DX208" s="268"/>
      <c r="DY208" s="268"/>
      <c r="EA208" s="268"/>
      <c r="EB208" s="268"/>
      <c r="ED208" s="268"/>
      <c r="EE208" s="268"/>
      <c r="EG208" s="268"/>
      <c r="EH208" s="268"/>
      <c r="EJ208" s="268"/>
      <c r="EK208" s="268"/>
      <c r="EM208" s="268"/>
      <c r="EN208" s="268"/>
      <c r="EP208" s="268"/>
      <c r="EQ208" s="268"/>
      <c r="ES208" s="268"/>
      <c r="ET208" s="268"/>
      <c r="EV208" s="268"/>
      <c r="EW208" s="268"/>
      <c r="EY208" s="268"/>
      <c r="EZ208" s="268"/>
      <c r="FB208" s="268"/>
      <c r="FC208" s="268"/>
      <c r="FE208" s="268"/>
      <c r="FF208" s="268"/>
      <c r="FH208" s="268"/>
      <c r="FI208" s="268"/>
      <c r="FK208" s="268"/>
      <c r="FL208" s="268"/>
      <c r="FN208" s="268"/>
      <c r="FO208" s="268"/>
      <c r="FQ208" s="268"/>
      <c r="FR208" s="268"/>
      <c r="FT208" s="268"/>
      <c r="FU208" s="268"/>
      <c r="FW208" s="268"/>
      <c r="FX208" s="268"/>
      <c r="FZ208" s="268"/>
      <c r="GA208" s="268"/>
      <c r="GC208" s="268"/>
      <c r="GD208" s="268"/>
      <c r="GF208" s="268"/>
      <c r="GG208" s="268"/>
      <c r="GI208" s="268"/>
      <c r="GJ208" s="268"/>
      <c r="GL208" s="268"/>
      <c r="GM208" s="268"/>
      <c r="GO208" s="268"/>
      <c r="GP208" s="268"/>
    </row>
    <row r="209" spans="2:198">
      <c r="B209" s="266"/>
      <c r="C209" s="266"/>
      <c r="AM209" s="268">
        <v>6.54</v>
      </c>
      <c r="DF209" s="268">
        <v>235</v>
      </c>
      <c r="DG209" s="268">
        <v>6.72</v>
      </c>
      <c r="DI209" s="268"/>
      <c r="DJ209" s="268"/>
      <c r="DL209" s="268"/>
      <c r="DM209" s="268"/>
      <c r="DO209" s="268"/>
      <c r="DP209" s="268"/>
      <c r="DR209" s="268"/>
      <c r="DS209" s="268"/>
      <c r="DU209" s="268"/>
      <c r="DV209" s="268"/>
      <c r="DX209" s="268"/>
      <c r="DY209" s="268"/>
      <c r="EA209" s="268"/>
      <c r="EB209" s="268"/>
      <c r="ED209" s="268"/>
      <c r="EE209" s="268"/>
      <c r="EG209" s="268"/>
      <c r="EH209" s="268"/>
      <c r="EJ209" s="268"/>
      <c r="EK209" s="268"/>
      <c r="EM209" s="268"/>
      <c r="EN209" s="268"/>
      <c r="EP209" s="268"/>
      <c r="EQ209" s="268"/>
      <c r="ES209" s="268"/>
      <c r="ET209" s="268"/>
      <c r="EV209" s="268"/>
      <c r="EW209" s="268"/>
      <c r="EY209" s="268"/>
      <c r="EZ209" s="268"/>
      <c r="FB209" s="268"/>
      <c r="FC209" s="268"/>
      <c r="FE209" s="268"/>
      <c r="FF209" s="268"/>
      <c r="FH209" s="268"/>
      <c r="FI209" s="268"/>
      <c r="FK209" s="268"/>
      <c r="FL209" s="268"/>
      <c r="FN209" s="268"/>
      <c r="FO209" s="268"/>
      <c r="FQ209" s="268"/>
      <c r="FR209" s="268"/>
      <c r="FT209" s="268"/>
      <c r="FU209" s="268"/>
      <c r="FW209" s="268"/>
      <c r="FX209" s="268"/>
      <c r="FZ209" s="268"/>
      <c r="GA209" s="268"/>
      <c r="GC209" s="268"/>
      <c r="GD209" s="268"/>
      <c r="GF209" s="268"/>
      <c r="GG209" s="268"/>
      <c r="GI209" s="268"/>
      <c r="GJ209" s="268"/>
      <c r="GL209" s="268"/>
      <c r="GM209" s="268"/>
      <c r="GO209" s="268"/>
      <c r="GP209" s="268"/>
    </row>
    <row r="210" spans="2:198">
      <c r="B210" s="266"/>
      <c r="C210" s="266"/>
      <c r="AM210" s="268">
        <v>6.74</v>
      </c>
      <c r="DF210" s="268">
        <v>236</v>
      </c>
      <c r="DG210" s="268">
        <v>6.66</v>
      </c>
      <c r="DI210" s="268"/>
      <c r="DJ210" s="268"/>
      <c r="DL210" s="268"/>
      <c r="DM210" s="268"/>
      <c r="DO210" s="268"/>
      <c r="DP210" s="268"/>
      <c r="DR210" s="268"/>
      <c r="DS210" s="268"/>
      <c r="DU210" s="268"/>
      <c r="DV210" s="268"/>
      <c r="DX210" s="268"/>
      <c r="DY210" s="268"/>
      <c r="EA210" s="268"/>
      <c r="EB210" s="268"/>
      <c r="ED210" s="268"/>
      <c r="EE210" s="268"/>
      <c r="EG210" s="268"/>
      <c r="EH210" s="268"/>
      <c r="EJ210" s="268"/>
      <c r="EK210" s="268"/>
      <c r="EM210" s="268"/>
      <c r="EN210" s="268"/>
      <c r="EP210" s="268"/>
      <c r="EQ210" s="268"/>
      <c r="ES210" s="268"/>
      <c r="ET210" s="268"/>
      <c r="EV210" s="268"/>
      <c r="EW210" s="268"/>
      <c r="EY210" s="268"/>
      <c r="EZ210" s="268"/>
      <c r="FB210" s="268"/>
      <c r="FC210" s="268"/>
      <c r="FE210" s="268"/>
      <c r="FF210" s="268"/>
      <c r="FH210" s="268"/>
      <c r="FI210" s="268"/>
      <c r="FK210" s="268"/>
      <c r="FL210" s="268"/>
      <c r="FN210" s="268"/>
      <c r="FO210" s="268"/>
      <c r="FQ210" s="268"/>
      <c r="FR210" s="268"/>
      <c r="FT210" s="268"/>
      <c r="FU210" s="268"/>
      <c r="FW210" s="268"/>
      <c r="FX210" s="268"/>
      <c r="FZ210" s="268"/>
      <c r="GA210" s="268"/>
      <c r="GC210" s="268"/>
      <c r="GD210" s="268"/>
      <c r="GF210" s="268"/>
      <c r="GG210" s="268"/>
      <c r="GI210" s="268"/>
      <c r="GJ210" s="268"/>
      <c r="GL210" s="268"/>
      <c r="GM210" s="268"/>
      <c r="GO210" s="268"/>
      <c r="GP210" s="268"/>
    </row>
    <row r="211" spans="2:198">
      <c r="B211" s="266"/>
      <c r="C211" s="266"/>
      <c r="AM211" s="268">
        <v>7.07</v>
      </c>
      <c r="DF211" s="268">
        <v>237</v>
      </c>
      <c r="DG211" s="268">
        <v>6.37</v>
      </c>
      <c r="DI211" s="268"/>
      <c r="DJ211" s="268"/>
      <c r="DL211" s="268"/>
      <c r="DM211" s="268"/>
      <c r="DO211" s="268"/>
      <c r="DP211" s="268"/>
      <c r="DR211" s="268"/>
      <c r="DS211" s="268"/>
      <c r="DU211" s="268"/>
      <c r="DV211" s="268"/>
      <c r="DX211" s="268"/>
      <c r="DY211" s="268"/>
      <c r="EA211" s="268"/>
      <c r="EB211" s="268"/>
      <c r="ED211" s="268"/>
      <c r="EE211" s="268"/>
      <c r="EG211" s="268"/>
      <c r="EH211" s="268"/>
      <c r="EJ211" s="268"/>
      <c r="EK211" s="268"/>
      <c r="EM211" s="268"/>
      <c r="EN211" s="268"/>
      <c r="EP211" s="268"/>
      <c r="EQ211" s="268"/>
      <c r="ES211" s="268"/>
      <c r="ET211" s="268"/>
      <c r="EV211" s="268"/>
      <c r="EW211" s="268"/>
      <c r="EY211" s="268"/>
      <c r="EZ211" s="268"/>
      <c r="FB211" s="268"/>
      <c r="FC211" s="268"/>
      <c r="FE211" s="268"/>
      <c r="FF211" s="268"/>
      <c r="FH211" s="268"/>
      <c r="FI211" s="268"/>
      <c r="FK211" s="268"/>
      <c r="FL211" s="268"/>
      <c r="FN211" s="268"/>
      <c r="FO211" s="268"/>
      <c r="FQ211" s="268"/>
      <c r="FR211" s="268"/>
      <c r="FT211" s="268"/>
      <c r="FU211" s="268"/>
      <c r="FW211" s="268"/>
      <c r="FX211" s="268"/>
      <c r="FZ211" s="268"/>
      <c r="GA211" s="268"/>
      <c r="GC211" s="268"/>
      <c r="GD211" s="268"/>
      <c r="GF211" s="268"/>
      <c r="GG211" s="268"/>
      <c r="GI211" s="268"/>
      <c r="GJ211" s="268"/>
      <c r="GL211" s="268"/>
      <c r="GM211" s="268"/>
      <c r="GO211" s="268"/>
      <c r="GP211" s="268"/>
    </row>
    <row r="212" spans="2:198">
      <c r="B212" s="266"/>
      <c r="C212" s="266"/>
      <c r="AM212" s="268">
        <v>6.7</v>
      </c>
      <c r="DF212" s="268">
        <v>238</v>
      </c>
      <c r="DG212" s="268">
        <v>7.09</v>
      </c>
      <c r="DI212" s="268"/>
      <c r="DJ212" s="268"/>
      <c r="DL212" s="268"/>
      <c r="DM212" s="268"/>
      <c r="DO212" s="268"/>
      <c r="DP212" s="268"/>
      <c r="DR212" s="268"/>
      <c r="DS212" s="268"/>
      <c r="DU212" s="268"/>
      <c r="DV212" s="268"/>
      <c r="DX212" s="268"/>
      <c r="DY212" s="268"/>
      <c r="EA212" s="268"/>
      <c r="EB212" s="268"/>
      <c r="ED212" s="268"/>
      <c r="EE212" s="268"/>
      <c r="EG212" s="268"/>
      <c r="EH212" s="268"/>
      <c r="EJ212" s="268"/>
      <c r="EK212" s="268"/>
      <c r="EM212" s="268"/>
      <c r="EN212" s="268"/>
      <c r="EP212" s="268"/>
      <c r="EQ212" s="268"/>
      <c r="ES212" s="268"/>
      <c r="ET212" s="268"/>
      <c r="EV212" s="268"/>
      <c r="EW212" s="268"/>
      <c r="EY212" s="268"/>
      <c r="EZ212" s="268"/>
      <c r="FB212" s="268"/>
      <c r="FC212" s="268"/>
      <c r="FE212" s="268"/>
      <c r="FF212" s="268"/>
      <c r="FH212" s="268"/>
      <c r="FI212" s="268"/>
      <c r="FK212" s="268"/>
      <c r="FL212" s="268"/>
      <c r="FN212" s="268"/>
      <c r="FO212" s="268"/>
      <c r="FQ212" s="268"/>
      <c r="FR212" s="268"/>
      <c r="FT212" s="268"/>
      <c r="FU212" s="268"/>
      <c r="FW212" s="268"/>
      <c r="FX212" s="268"/>
      <c r="FZ212" s="268"/>
      <c r="GA212" s="268"/>
      <c r="GC212" s="268"/>
      <c r="GD212" s="268"/>
      <c r="GF212" s="268"/>
      <c r="GG212" s="268"/>
      <c r="GI212" s="268"/>
      <c r="GJ212" s="268"/>
      <c r="GL212" s="268"/>
      <c r="GM212" s="268"/>
      <c r="GO212" s="268"/>
      <c r="GP212" s="268"/>
    </row>
    <row r="213" spans="2:198">
      <c r="B213" s="266"/>
      <c r="C213" s="266"/>
      <c r="AM213" s="268">
        <v>6.5</v>
      </c>
      <c r="DF213" s="268">
        <v>239</v>
      </c>
      <c r="DG213" s="268">
        <v>6.7</v>
      </c>
      <c r="DI213" s="268"/>
      <c r="DJ213" s="268"/>
      <c r="DL213" s="268"/>
      <c r="DM213" s="268"/>
      <c r="DO213" s="268"/>
      <c r="DP213" s="268"/>
      <c r="DR213" s="268"/>
      <c r="DS213" s="268"/>
      <c r="DU213" s="268"/>
      <c r="DV213" s="268"/>
      <c r="DX213" s="268"/>
      <c r="DY213" s="268"/>
      <c r="EA213" s="268"/>
      <c r="EB213" s="268"/>
      <c r="ED213" s="268"/>
      <c r="EE213" s="268"/>
      <c r="EG213" s="268"/>
      <c r="EH213" s="268"/>
      <c r="EJ213" s="268"/>
      <c r="EK213" s="268"/>
      <c r="EM213" s="268"/>
      <c r="EN213" s="268"/>
      <c r="EP213" s="268"/>
      <c r="EQ213" s="268"/>
      <c r="ES213" s="268"/>
      <c r="ET213" s="268"/>
      <c r="EV213" s="268"/>
      <c r="EW213" s="268"/>
      <c r="EY213" s="268"/>
      <c r="EZ213" s="268"/>
      <c r="FB213" s="268"/>
      <c r="FC213" s="268"/>
      <c r="FE213" s="268"/>
      <c r="FF213" s="268"/>
      <c r="FH213" s="268"/>
      <c r="FI213" s="268"/>
      <c r="FK213" s="268"/>
      <c r="FL213" s="268"/>
      <c r="FN213" s="268"/>
      <c r="FO213" s="268"/>
      <c r="FQ213" s="268"/>
      <c r="FR213" s="268"/>
      <c r="FT213" s="268"/>
      <c r="FU213" s="268"/>
      <c r="FW213" s="268"/>
      <c r="FX213" s="268"/>
      <c r="FZ213" s="268"/>
      <c r="GA213" s="268"/>
      <c r="GC213" s="268"/>
      <c r="GD213" s="268"/>
      <c r="GF213" s="268"/>
      <c r="GG213" s="268"/>
      <c r="GI213" s="268"/>
      <c r="GJ213" s="268"/>
      <c r="GL213" s="268"/>
      <c r="GM213" s="268"/>
      <c r="GO213" s="268"/>
      <c r="GP213" s="268"/>
    </row>
    <row r="214" spans="2:198">
      <c r="B214" s="266"/>
      <c r="C214" s="266"/>
      <c r="AM214" s="268">
        <v>6.72</v>
      </c>
      <c r="DF214" s="268">
        <v>240</v>
      </c>
      <c r="DG214" s="268">
        <v>6.64</v>
      </c>
      <c r="DI214" s="268"/>
      <c r="DJ214" s="268"/>
      <c r="DL214" s="268"/>
      <c r="DM214" s="268"/>
      <c r="DO214" s="268"/>
      <c r="DP214" s="268"/>
      <c r="DR214" s="268"/>
      <c r="DS214" s="268"/>
      <c r="DU214" s="268"/>
      <c r="DV214" s="268"/>
      <c r="DX214" s="268"/>
      <c r="DY214" s="268"/>
      <c r="EA214" s="268"/>
      <c r="EB214" s="268"/>
      <c r="ED214" s="268"/>
      <c r="EE214" s="268"/>
      <c r="EG214" s="268"/>
      <c r="EH214" s="268"/>
      <c r="EJ214" s="268"/>
      <c r="EK214" s="268"/>
      <c r="EM214" s="268"/>
      <c r="EN214" s="268"/>
      <c r="EP214" s="268"/>
      <c r="EQ214" s="268"/>
      <c r="ES214" s="268"/>
      <c r="ET214" s="268"/>
      <c r="EV214" s="268"/>
      <c r="EW214" s="268"/>
      <c r="EY214" s="268"/>
      <c r="EZ214" s="268"/>
      <c r="FB214" s="268"/>
      <c r="FC214" s="268"/>
      <c r="FE214" s="268"/>
      <c r="FF214" s="268"/>
      <c r="FH214" s="268"/>
      <c r="FI214" s="268"/>
      <c r="FK214" s="268"/>
      <c r="FL214" s="268"/>
      <c r="FN214" s="268"/>
      <c r="FO214" s="268"/>
      <c r="FQ214" s="268"/>
      <c r="FR214" s="268"/>
      <c r="FT214" s="268"/>
      <c r="FU214" s="268"/>
      <c r="FW214" s="268"/>
      <c r="FX214" s="268"/>
      <c r="FZ214" s="268"/>
      <c r="GA214" s="268"/>
      <c r="GC214" s="268"/>
      <c r="GD214" s="268"/>
      <c r="GF214" s="268"/>
      <c r="GG214" s="268"/>
      <c r="GI214" s="268"/>
      <c r="GJ214" s="268"/>
      <c r="GL214" s="268"/>
      <c r="GM214" s="268"/>
      <c r="GO214" s="268"/>
      <c r="GP214" s="268"/>
    </row>
    <row r="215" spans="2:198">
      <c r="B215" s="266"/>
      <c r="C215" s="266"/>
      <c r="AM215" s="268">
        <v>7.04</v>
      </c>
      <c r="DF215" s="268">
        <v>241</v>
      </c>
      <c r="DG215" s="268">
        <v>7.11</v>
      </c>
      <c r="DI215" s="268"/>
      <c r="DJ215" s="268"/>
      <c r="DL215" s="268"/>
      <c r="DM215" s="268"/>
      <c r="DO215" s="268"/>
      <c r="DP215" s="268"/>
      <c r="DR215" s="268"/>
      <c r="DS215" s="268"/>
      <c r="DU215" s="268"/>
      <c r="DV215" s="268"/>
      <c r="DX215" s="268"/>
      <c r="DY215" s="268"/>
      <c r="EA215" s="268"/>
      <c r="EB215" s="268"/>
      <c r="ED215" s="268"/>
      <c r="EE215" s="268"/>
      <c r="EG215" s="268"/>
      <c r="EH215" s="268"/>
      <c r="EJ215" s="268"/>
      <c r="EK215" s="268"/>
      <c r="EM215" s="268"/>
      <c r="EN215" s="268"/>
      <c r="EP215" s="268"/>
      <c r="EQ215" s="268"/>
      <c r="ES215" s="268"/>
      <c r="ET215" s="268"/>
      <c r="EV215" s="268"/>
      <c r="EW215" s="268"/>
      <c r="EY215" s="268"/>
      <c r="EZ215" s="268"/>
      <c r="FB215" s="268"/>
      <c r="FC215" s="268"/>
      <c r="FE215" s="268"/>
      <c r="FF215" s="268"/>
      <c r="FH215" s="268"/>
      <c r="FI215" s="268"/>
      <c r="FK215" s="268"/>
      <c r="FL215" s="268"/>
      <c r="FN215" s="268"/>
      <c r="FO215" s="268"/>
      <c r="FQ215" s="268"/>
      <c r="FR215" s="268"/>
      <c r="FT215" s="268"/>
      <c r="FU215" s="268"/>
      <c r="FW215" s="268"/>
      <c r="FX215" s="268"/>
      <c r="FZ215" s="268"/>
      <c r="GA215" s="268"/>
      <c r="GC215" s="268"/>
      <c r="GD215" s="268"/>
      <c r="GF215" s="268"/>
      <c r="GG215" s="268"/>
      <c r="GI215" s="268"/>
      <c r="GJ215" s="268"/>
      <c r="GL215" s="268"/>
      <c r="GM215" s="268"/>
      <c r="GO215" s="268"/>
      <c r="GP215" s="268"/>
    </row>
    <row r="216" spans="2:198">
      <c r="B216" s="266"/>
      <c r="C216" s="266"/>
      <c r="AM216" s="268">
        <v>6.68</v>
      </c>
      <c r="DF216" s="268">
        <v>242</v>
      </c>
      <c r="DG216" s="268">
        <v>6.64</v>
      </c>
      <c r="DI216" s="268"/>
      <c r="DJ216" s="268"/>
      <c r="DL216" s="268"/>
      <c r="DM216" s="268"/>
      <c r="DO216" s="268"/>
      <c r="DP216" s="268"/>
      <c r="DR216" s="268"/>
      <c r="DS216" s="268"/>
      <c r="DU216" s="268"/>
      <c r="DV216" s="268"/>
      <c r="DX216" s="268"/>
      <c r="DY216" s="268"/>
      <c r="EA216" s="268"/>
      <c r="EB216" s="268"/>
      <c r="ED216" s="268"/>
      <c r="EE216" s="268"/>
      <c r="EG216" s="268"/>
      <c r="EH216" s="268"/>
      <c r="EJ216" s="268"/>
      <c r="EK216" s="268"/>
      <c r="EM216" s="268"/>
      <c r="EN216" s="268"/>
      <c r="EP216" s="268"/>
      <c r="EQ216" s="268"/>
      <c r="ES216" s="268"/>
      <c r="ET216" s="268"/>
      <c r="EV216" s="268"/>
      <c r="EW216" s="268"/>
      <c r="EY216" s="268"/>
      <c r="EZ216" s="268"/>
      <c r="FB216" s="268"/>
      <c r="FC216" s="268"/>
      <c r="FE216" s="268"/>
      <c r="FF216" s="268"/>
      <c r="FH216" s="268"/>
      <c r="FI216" s="268"/>
      <c r="FK216" s="268"/>
      <c r="FL216" s="268"/>
      <c r="FN216" s="268"/>
      <c r="FO216" s="268"/>
      <c r="FQ216" s="268"/>
      <c r="FR216" s="268"/>
      <c r="FT216" s="268"/>
      <c r="FU216" s="268"/>
      <c r="FW216" s="268"/>
      <c r="FX216" s="268"/>
      <c r="FZ216" s="268"/>
      <c r="GA216" s="268"/>
      <c r="GC216" s="268"/>
      <c r="GD216" s="268"/>
      <c r="GF216" s="268"/>
      <c r="GG216" s="268"/>
      <c r="GI216" s="268"/>
      <c r="GJ216" s="268"/>
      <c r="GL216" s="268"/>
      <c r="GM216" s="268"/>
      <c r="GO216" s="268"/>
      <c r="GP216" s="268"/>
    </row>
    <row r="217" spans="2:198">
      <c r="B217" s="266"/>
      <c r="C217" s="266"/>
      <c r="AM217" s="268">
        <v>7.04</v>
      </c>
      <c r="DF217" s="268">
        <v>243</v>
      </c>
      <c r="DG217" s="268">
        <v>6.66</v>
      </c>
      <c r="DI217" s="268"/>
      <c r="DJ217" s="268"/>
      <c r="DL217" s="268"/>
      <c r="DM217" s="268"/>
      <c r="DO217" s="268"/>
      <c r="DP217" s="268"/>
      <c r="DR217" s="268"/>
      <c r="DS217" s="268"/>
      <c r="DU217" s="268"/>
      <c r="DV217" s="268"/>
      <c r="DX217" s="268"/>
      <c r="DY217" s="268"/>
      <c r="EA217" s="268"/>
      <c r="EB217" s="268"/>
      <c r="ED217" s="268"/>
      <c r="EE217" s="268"/>
      <c r="EG217" s="268"/>
      <c r="EH217" s="268"/>
      <c r="EJ217" s="268"/>
      <c r="EK217" s="268"/>
      <c r="EM217" s="268"/>
      <c r="EN217" s="268"/>
      <c r="EP217" s="268"/>
      <c r="EQ217" s="268"/>
      <c r="ES217" s="268"/>
      <c r="ET217" s="268"/>
      <c r="EV217" s="268"/>
      <c r="EW217" s="268"/>
      <c r="EY217" s="268"/>
      <c r="EZ217" s="268"/>
      <c r="FB217" s="268"/>
      <c r="FC217" s="268"/>
      <c r="FE217" s="268"/>
      <c r="FF217" s="268"/>
      <c r="FH217" s="268"/>
      <c r="FI217" s="268"/>
      <c r="FK217" s="268"/>
      <c r="FL217" s="268"/>
      <c r="FN217" s="268"/>
      <c r="FO217" s="268"/>
      <c r="FQ217" s="268"/>
      <c r="FR217" s="268"/>
      <c r="FT217" s="268"/>
      <c r="FU217" s="268"/>
      <c r="FW217" s="268"/>
      <c r="FX217" s="268"/>
      <c r="FZ217" s="268"/>
      <c r="GA217" s="268"/>
      <c r="GC217" s="268"/>
      <c r="GD217" s="268"/>
      <c r="GF217" s="268"/>
      <c r="GG217" s="268"/>
      <c r="GI217" s="268"/>
      <c r="GJ217" s="268"/>
      <c r="GL217" s="268"/>
      <c r="GM217" s="268"/>
      <c r="GO217" s="268"/>
      <c r="GP217" s="268"/>
    </row>
    <row r="218" spans="2:198">
      <c r="B218" s="266"/>
      <c r="C218" s="266"/>
      <c r="AM218" s="268">
        <v>6.18</v>
      </c>
      <c r="DF218" s="268">
        <v>244</v>
      </c>
      <c r="DG218" s="268">
        <v>6.72</v>
      </c>
      <c r="DI218" s="268"/>
      <c r="DJ218" s="268"/>
      <c r="DL218" s="268"/>
      <c r="DM218" s="268"/>
      <c r="DO218" s="268"/>
      <c r="DP218" s="268"/>
      <c r="DR218" s="268"/>
      <c r="DS218" s="268"/>
      <c r="DU218" s="268"/>
      <c r="DV218" s="268"/>
      <c r="DX218" s="268"/>
      <c r="DY218" s="268"/>
      <c r="EA218" s="268"/>
      <c r="EB218" s="268"/>
      <c r="ED218" s="268"/>
      <c r="EE218" s="268"/>
      <c r="EG218" s="268"/>
      <c r="EH218" s="268"/>
      <c r="EJ218" s="268"/>
      <c r="EK218" s="268"/>
      <c r="EM218" s="268"/>
      <c r="EN218" s="268"/>
      <c r="EP218" s="268"/>
      <c r="EQ218" s="268"/>
      <c r="ES218" s="268"/>
      <c r="ET218" s="268"/>
      <c r="EV218" s="268"/>
      <c r="EW218" s="268"/>
      <c r="EY218" s="268"/>
      <c r="EZ218" s="268"/>
      <c r="FB218" s="268"/>
      <c r="FC218" s="268"/>
      <c r="FE218" s="268"/>
      <c r="FF218" s="268"/>
      <c r="FH218" s="268"/>
      <c r="FI218" s="268"/>
      <c r="FK218" s="268"/>
      <c r="FL218" s="268"/>
      <c r="FN218" s="268"/>
      <c r="FO218" s="268"/>
      <c r="FQ218" s="268"/>
      <c r="FR218" s="268"/>
      <c r="FT218" s="268"/>
      <c r="FU218" s="268"/>
      <c r="FW218" s="268"/>
      <c r="FX218" s="268"/>
      <c r="FZ218" s="268"/>
      <c r="GA218" s="268"/>
      <c r="GC218" s="268"/>
      <c r="GD218" s="268"/>
      <c r="GF218" s="268"/>
      <c r="GG218" s="268"/>
      <c r="GI218" s="268"/>
      <c r="GJ218" s="268"/>
      <c r="GL218" s="268"/>
      <c r="GM218" s="268"/>
      <c r="GO218" s="268"/>
      <c r="GP218" s="268"/>
    </row>
    <row r="219" spans="2:198">
      <c r="B219" s="266"/>
      <c r="C219" s="266"/>
      <c r="AM219" s="268">
        <v>7.05</v>
      </c>
      <c r="DF219" s="268">
        <v>245</v>
      </c>
      <c r="DG219" s="268">
        <v>6.97</v>
      </c>
      <c r="DI219" s="268"/>
      <c r="DJ219" s="268"/>
      <c r="DL219" s="268"/>
      <c r="DM219" s="268"/>
      <c r="DO219" s="268"/>
      <c r="DP219" s="268"/>
      <c r="DR219" s="268"/>
      <c r="DS219" s="268"/>
      <c r="DU219" s="268"/>
      <c r="DV219" s="268"/>
      <c r="DX219" s="268"/>
      <c r="DY219" s="268"/>
      <c r="EA219" s="268"/>
      <c r="EB219" s="268"/>
      <c r="ED219" s="268"/>
      <c r="EE219" s="268"/>
      <c r="EG219" s="268"/>
      <c r="EH219" s="268"/>
      <c r="EJ219" s="268"/>
      <c r="EK219" s="268"/>
      <c r="EM219" s="268"/>
      <c r="EN219" s="268"/>
      <c r="EP219" s="268"/>
      <c r="EQ219" s="268"/>
      <c r="ES219" s="268"/>
      <c r="ET219" s="268"/>
      <c r="EV219" s="268"/>
      <c r="EW219" s="268"/>
      <c r="EY219" s="268"/>
      <c r="EZ219" s="268"/>
      <c r="FB219" s="268"/>
      <c r="FC219" s="268"/>
      <c r="FE219" s="268"/>
      <c r="FF219" s="268"/>
      <c r="FH219" s="268"/>
      <c r="FI219" s="268"/>
      <c r="FK219" s="268"/>
      <c r="FL219" s="268"/>
      <c r="FN219" s="268"/>
      <c r="FO219" s="268"/>
      <c r="FQ219" s="268"/>
      <c r="FR219" s="268"/>
      <c r="FT219" s="268"/>
      <c r="FU219" s="268"/>
      <c r="FW219" s="268"/>
      <c r="FX219" s="268"/>
      <c r="FZ219" s="268"/>
      <c r="GA219" s="268"/>
      <c r="GC219" s="268"/>
      <c r="GD219" s="268"/>
      <c r="GF219" s="268"/>
      <c r="GG219" s="268"/>
      <c r="GI219" s="268"/>
      <c r="GJ219" s="268"/>
      <c r="GL219" s="268"/>
      <c r="GM219" s="268"/>
      <c r="GO219" s="268"/>
      <c r="GP219" s="268"/>
    </row>
    <row r="220" spans="2:198">
      <c r="B220" s="266"/>
      <c r="C220" s="266"/>
      <c r="AM220" s="268">
        <v>6.69</v>
      </c>
      <c r="DF220" s="268">
        <v>246</v>
      </c>
      <c r="DG220" s="268">
        <v>7.01</v>
      </c>
      <c r="DI220" s="268"/>
      <c r="DJ220" s="268"/>
      <c r="DL220" s="268"/>
      <c r="DM220" s="268"/>
      <c r="DO220" s="268"/>
      <c r="DP220" s="268"/>
      <c r="DR220" s="268"/>
      <c r="DS220" s="268"/>
      <c r="DU220" s="268"/>
      <c r="DV220" s="268"/>
      <c r="DX220" s="268"/>
      <c r="DY220" s="268"/>
      <c r="EA220" s="268"/>
      <c r="EB220" s="268"/>
      <c r="ED220" s="268"/>
      <c r="EE220" s="268"/>
      <c r="EG220" s="268"/>
      <c r="EH220" s="268"/>
      <c r="EJ220" s="268"/>
      <c r="EK220" s="268"/>
      <c r="EM220" s="268"/>
      <c r="EN220" s="268"/>
      <c r="EP220" s="268"/>
      <c r="EQ220" s="268"/>
      <c r="ES220" s="268"/>
      <c r="ET220" s="268"/>
      <c r="EV220" s="268"/>
      <c r="EW220" s="268"/>
      <c r="EY220" s="268"/>
      <c r="EZ220" s="268"/>
      <c r="FB220" s="268"/>
      <c r="FC220" s="268"/>
      <c r="FE220" s="268"/>
      <c r="FF220" s="268"/>
      <c r="FH220" s="268"/>
      <c r="FI220" s="268"/>
      <c r="FK220" s="268"/>
      <c r="FL220" s="268"/>
      <c r="FN220" s="268"/>
      <c r="FO220" s="268"/>
      <c r="FQ220" s="268"/>
      <c r="FR220" s="268"/>
      <c r="FT220" s="268"/>
      <c r="FU220" s="268"/>
      <c r="FW220" s="268"/>
      <c r="FX220" s="268"/>
      <c r="FZ220" s="268"/>
      <c r="GA220" s="268"/>
      <c r="GC220" s="268"/>
      <c r="GD220" s="268"/>
      <c r="GF220" s="268"/>
      <c r="GG220" s="268"/>
      <c r="GI220" s="268"/>
      <c r="GJ220" s="268"/>
      <c r="GL220" s="268"/>
      <c r="GM220" s="268"/>
      <c r="GO220" s="268"/>
      <c r="GP220" s="268"/>
    </row>
    <row r="221" spans="2:198">
      <c r="B221" s="266"/>
      <c r="C221" s="266"/>
      <c r="AM221" s="268">
        <v>6.69</v>
      </c>
      <c r="DF221" s="268">
        <v>247</v>
      </c>
      <c r="DG221" s="268">
        <v>7.01</v>
      </c>
      <c r="DI221" s="268"/>
      <c r="DJ221" s="268"/>
      <c r="DL221" s="268"/>
      <c r="DM221" s="268"/>
      <c r="DO221" s="268"/>
      <c r="DP221" s="268"/>
      <c r="DR221" s="268"/>
      <c r="DS221" s="268"/>
      <c r="DU221" s="268"/>
      <c r="DV221" s="268"/>
      <c r="DX221" s="268"/>
      <c r="DY221" s="268"/>
      <c r="EA221" s="268"/>
      <c r="EB221" s="268"/>
      <c r="ED221" s="268"/>
      <c r="EE221" s="268"/>
      <c r="EG221" s="268"/>
      <c r="EH221" s="268"/>
      <c r="EJ221" s="268"/>
      <c r="EK221" s="268"/>
      <c r="EM221" s="268"/>
      <c r="EN221" s="268"/>
      <c r="EP221" s="268"/>
      <c r="EQ221" s="268"/>
      <c r="ES221" s="268"/>
      <c r="ET221" s="268"/>
      <c r="EV221" s="268"/>
      <c r="EW221" s="268"/>
      <c r="EY221" s="268"/>
      <c r="EZ221" s="268"/>
      <c r="FB221" s="268"/>
      <c r="FC221" s="268"/>
      <c r="FE221" s="268"/>
      <c r="FF221" s="268"/>
      <c r="FH221" s="268"/>
      <c r="FI221" s="268"/>
      <c r="FK221" s="268"/>
      <c r="FL221" s="268"/>
      <c r="FN221" s="268"/>
      <c r="FO221" s="268"/>
      <c r="FQ221" s="268"/>
      <c r="FR221" s="268"/>
      <c r="FT221" s="268"/>
      <c r="FU221" s="268"/>
      <c r="FW221" s="268"/>
      <c r="FX221" s="268"/>
      <c r="FZ221" s="268"/>
      <c r="GA221" s="268"/>
      <c r="GC221" s="268"/>
      <c r="GD221" s="268"/>
      <c r="GF221" s="268"/>
      <c r="GG221" s="268"/>
      <c r="GI221" s="268"/>
      <c r="GJ221" s="268"/>
      <c r="GL221" s="268"/>
      <c r="GM221" s="268"/>
      <c r="GO221" s="268"/>
      <c r="GP221" s="268"/>
    </row>
    <row r="222" spans="2:198">
      <c r="B222" s="266"/>
      <c r="C222" s="266"/>
      <c r="AM222" s="268">
        <v>6.19</v>
      </c>
      <c r="DF222" s="268">
        <v>248</v>
      </c>
      <c r="DG222" s="268">
        <v>7.01</v>
      </c>
      <c r="DI222" s="268"/>
      <c r="DJ222" s="268"/>
      <c r="DL222" s="268"/>
      <c r="DM222" s="268"/>
      <c r="DO222" s="268"/>
      <c r="DP222" s="268"/>
      <c r="DR222" s="268"/>
      <c r="DS222" s="268"/>
      <c r="DU222" s="268"/>
      <c r="DV222" s="268"/>
      <c r="DX222" s="268"/>
      <c r="DY222" s="268"/>
      <c r="EA222" s="268"/>
      <c r="EB222" s="268"/>
      <c r="ED222" s="268"/>
      <c r="EE222" s="268"/>
      <c r="EG222" s="268"/>
      <c r="EH222" s="268"/>
      <c r="EJ222" s="268"/>
      <c r="EK222" s="268"/>
      <c r="EM222" s="268"/>
      <c r="EN222" s="268"/>
      <c r="EP222" s="268"/>
      <c r="EQ222" s="268"/>
      <c r="ES222" s="268"/>
      <c r="ET222" s="268"/>
      <c r="EV222" s="268"/>
      <c r="EW222" s="268"/>
      <c r="EY222" s="268"/>
      <c r="EZ222" s="268"/>
      <c r="FB222" s="268"/>
      <c r="FC222" s="268"/>
      <c r="FE222" s="268"/>
      <c r="FF222" s="268"/>
      <c r="FH222" s="268"/>
      <c r="FI222" s="268"/>
      <c r="FK222" s="268"/>
      <c r="FL222" s="268"/>
      <c r="FN222" s="268"/>
      <c r="FO222" s="268"/>
      <c r="FQ222" s="268"/>
      <c r="FR222" s="268"/>
      <c r="FT222" s="268"/>
      <c r="FU222" s="268"/>
      <c r="FW222" s="268"/>
      <c r="FX222" s="268"/>
      <c r="FZ222" s="268"/>
      <c r="GA222" s="268"/>
      <c r="GC222" s="268"/>
      <c r="GD222" s="268"/>
      <c r="GF222" s="268"/>
      <c r="GG222" s="268"/>
      <c r="GI222" s="268"/>
      <c r="GJ222" s="268"/>
      <c r="GL222" s="268"/>
      <c r="GM222" s="268"/>
      <c r="GO222" s="268"/>
      <c r="GP222" s="268"/>
    </row>
    <row r="223" spans="2:198">
      <c r="B223" s="266"/>
      <c r="C223" s="266"/>
      <c r="AM223" s="268">
        <v>7.05</v>
      </c>
      <c r="DF223" s="268">
        <v>250</v>
      </c>
      <c r="DG223" s="268">
        <v>6.69</v>
      </c>
      <c r="DI223" s="268"/>
      <c r="DJ223" s="268"/>
      <c r="DL223" s="268"/>
      <c r="DM223" s="268"/>
      <c r="DO223" s="268"/>
      <c r="DP223" s="268"/>
      <c r="DR223" s="268"/>
      <c r="DS223" s="268"/>
      <c r="DU223" s="268"/>
      <c r="DV223" s="268"/>
      <c r="DX223" s="268"/>
      <c r="DY223" s="268"/>
      <c r="EA223" s="268"/>
      <c r="EB223" s="268"/>
      <c r="ED223" s="268"/>
      <c r="EE223" s="268"/>
      <c r="EG223" s="268"/>
      <c r="EH223" s="268"/>
      <c r="EJ223" s="268"/>
      <c r="EK223" s="268"/>
      <c r="EM223" s="268"/>
      <c r="EN223" s="268"/>
      <c r="EP223" s="268"/>
      <c r="EQ223" s="268"/>
      <c r="ES223" s="268"/>
      <c r="ET223" s="268"/>
      <c r="EV223" s="268"/>
      <c r="EW223" s="268"/>
      <c r="EY223" s="268"/>
      <c r="EZ223" s="268"/>
      <c r="FB223" s="268"/>
      <c r="FC223" s="268"/>
      <c r="FE223" s="268"/>
      <c r="FF223" s="268"/>
      <c r="FH223" s="268"/>
      <c r="FI223" s="268"/>
      <c r="FK223" s="268"/>
      <c r="FL223" s="268"/>
      <c r="FN223" s="268"/>
      <c r="FO223" s="268"/>
      <c r="FQ223" s="268"/>
      <c r="FR223" s="268"/>
      <c r="FT223" s="268"/>
      <c r="FU223" s="268"/>
      <c r="FW223" s="268"/>
      <c r="FX223" s="268"/>
      <c r="FZ223" s="268"/>
      <c r="GA223" s="268"/>
      <c r="GC223" s="268"/>
      <c r="GD223" s="268"/>
      <c r="GF223" s="268"/>
      <c r="GG223" s="268"/>
      <c r="GI223" s="268"/>
      <c r="GJ223" s="268"/>
      <c r="GL223" s="268"/>
      <c r="GM223" s="268"/>
      <c r="GO223" s="268"/>
      <c r="GP223" s="268"/>
    </row>
    <row r="224" spans="2:198">
      <c r="B224" s="266"/>
      <c r="C224" s="266"/>
      <c r="AM224" s="268">
        <v>6.47</v>
      </c>
      <c r="DF224" s="268">
        <v>251</v>
      </c>
      <c r="DG224" s="268">
        <v>7.09</v>
      </c>
      <c r="DI224" s="268"/>
      <c r="DJ224" s="268"/>
      <c r="DL224" s="268"/>
      <c r="DM224" s="268"/>
      <c r="DO224" s="268"/>
      <c r="DP224" s="268"/>
      <c r="DR224" s="268"/>
      <c r="DS224" s="268"/>
      <c r="DU224" s="268"/>
      <c r="DV224" s="268"/>
      <c r="DX224" s="268"/>
      <c r="DY224" s="268"/>
      <c r="EA224" s="268"/>
      <c r="EB224" s="268"/>
      <c r="ED224" s="268"/>
      <c r="EE224" s="268"/>
      <c r="EG224" s="268"/>
      <c r="EH224" s="268"/>
      <c r="EJ224" s="268"/>
      <c r="EK224" s="268"/>
      <c r="EM224" s="268"/>
      <c r="EN224" s="268"/>
      <c r="EP224" s="268"/>
      <c r="EQ224" s="268"/>
      <c r="ES224" s="268"/>
      <c r="ET224" s="268"/>
      <c r="EV224" s="268"/>
      <c r="EW224" s="268"/>
      <c r="EY224" s="268"/>
      <c r="EZ224" s="268"/>
      <c r="FB224" s="268"/>
      <c r="FC224" s="268"/>
      <c r="FE224" s="268"/>
      <c r="FF224" s="268"/>
      <c r="FH224" s="268"/>
      <c r="FI224" s="268"/>
      <c r="FK224" s="268"/>
      <c r="FL224" s="268"/>
      <c r="FN224" s="268"/>
      <c r="FO224" s="268"/>
      <c r="FQ224" s="268"/>
      <c r="FR224" s="268"/>
      <c r="FT224" s="268"/>
      <c r="FU224" s="268"/>
      <c r="FW224" s="268"/>
      <c r="FX224" s="268"/>
      <c r="FZ224" s="268"/>
      <c r="GA224" s="268"/>
      <c r="GC224" s="268"/>
      <c r="GD224" s="268"/>
      <c r="GF224" s="268"/>
      <c r="GG224" s="268"/>
      <c r="GI224" s="268"/>
      <c r="GJ224" s="268"/>
      <c r="GL224" s="268"/>
      <c r="GM224" s="268"/>
      <c r="GO224" s="268"/>
      <c r="GP224" s="268"/>
    </row>
    <row r="225" spans="2:198">
      <c r="B225" s="266"/>
      <c r="C225" s="266"/>
      <c r="AM225" s="268">
        <v>7.04</v>
      </c>
      <c r="DF225" s="268">
        <v>252</v>
      </c>
      <c r="DG225" s="268">
        <v>6.77</v>
      </c>
      <c r="DI225" s="268"/>
      <c r="DJ225" s="268"/>
      <c r="DL225" s="268"/>
      <c r="DM225" s="268"/>
      <c r="DO225" s="268"/>
      <c r="DP225" s="268"/>
      <c r="DR225" s="268"/>
      <c r="DS225" s="268"/>
      <c r="DU225" s="268"/>
      <c r="DV225" s="268"/>
      <c r="DX225" s="268"/>
      <c r="DY225" s="268"/>
      <c r="EA225" s="268"/>
      <c r="EB225" s="268"/>
      <c r="ED225" s="268"/>
      <c r="EE225" s="268"/>
      <c r="EG225" s="268"/>
      <c r="EH225" s="268"/>
      <c r="EJ225" s="268"/>
      <c r="EK225" s="268"/>
      <c r="EM225" s="268"/>
      <c r="EN225" s="268"/>
      <c r="EP225" s="268"/>
      <c r="EQ225" s="268"/>
      <c r="ES225" s="268"/>
      <c r="ET225" s="268"/>
      <c r="EV225" s="268"/>
      <c r="EW225" s="268"/>
      <c r="EY225" s="268"/>
      <c r="EZ225" s="268"/>
      <c r="FB225" s="268"/>
      <c r="FC225" s="268"/>
      <c r="FE225" s="268"/>
      <c r="FF225" s="268"/>
      <c r="FH225" s="268"/>
      <c r="FI225" s="268"/>
      <c r="FK225" s="268"/>
      <c r="FL225" s="268"/>
      <c r="FN225" s="268"/>
      <c r="FO225" s="268"/>
      <c r="FQ225" s="268"/>
      <c r="FR225" s="268"/>
      <c r="FT225" s="268"/>
      <c r="FU225" s="268"/>
      <c r="FW225" s="268"/>
      <c r="FX225" s="268"/>
      <c r="FZ225" s="268"/>
      <c r="GA225" s="268"/>
      <c r="GC225" s="268"/>
      <c r="GD225" s="268"/>
      <c r="GF225" s="268"/>
      <c r="GG225" s="268"/>
      <c r="GI225" s="268"/>
      <c r="GJ225" s="268"/>
      <c r="GL225" s="268"/>
      <c r="GM225" s="268"/>
      <c r="GO225" s="268"/>
      <c r="GP225" s="268"/>
    </row>
    <row r="226" spans="2:198">
      <c r="B226" s="266"/>
      <c r="C226" s="266"/>
      <c r="AM226" s="268">
        <v>7.05</v>
      </c>
      <c r="DF226" s="268">
        <v>253</v>
      </c>
      <c r="DG226" s="268">
        <v>6.74</v>
      </c>
      <c r="DI226" s="268"/>
      <c r="DJ226" s="268"/>
      <c r="DL226" s="268"/>
      <c r="DM226" s="268"/>
      <c r="DO226" s="268"/>
      <c r="DP226" s="268"/>
      <c r="DR226" s="268"/>
      <c r="DS226" s="268"/>
      <c r="DU226" s="268"/>
      <c r="DV226" s="268"/>
      <c r="DX226" s="268"/>
      <c r="DY226" s="268"/>
      <c r="EA226" s="268"/>
      <c r="EB226" s="268"/>
      <c r="ED226" s="268"/>
      <c r="EE226" s="268"/>
      <c r="EG226" s="268"/>
      <c r="EH226" s="268"/>
      <c r="EJ226" s="268"/>
      <c r="EK226" s="268"/>
      <c r="EM226" s="268"/>
      <c r="EN226" s="268"/>
      <c r="EP226" s="268"/>
      <c r="EQ226" s="268"/>
      <c r="ES226" s="268"/>
      <c r="ET226" s="268"/>
      <c r="EV226" s="268"/>
      <c r="EW226" s="268"/>
      <c r="EY226" s="268"/>
      <c r="EZ226" s="268"/>
      <c r="FB226" s="268"/>
      <c r="FC226" s="268"/>
      <c r="FE226" s="268"/>
      <c r="FF226" s="268"/>
      <c r="FH226" s="268"/>
      <c r="FI226" s="268"/>
      <c r="FK226" s="268"/>
      <c r="FL226" s="268"/>
      <c r="FN226" s="268"/>
      <c r="FO226" s="268"/>
      <c r="FQ226" s="268"/>
      <c r="FR226" s="268"/>
      <c r="FT226" s="268"/>
      <c r="FU226" s="268"/>
      <c r="FW226" s="268"/>
      <c r="FX226" s="268"/>
      <c r="FZ226" s="268"/>
      <c r="GA226" s="268"/>
      <c r="GC226" s="268"/>
      <c r="GD226" s="268"/>
      <c r="GF226" s="268"/>
      <c r="GG226" s="268"/>
      <c r="GI226" s="268"/>
      <c r="GJ226" s="268"/>
      <c r="GL226" s="268"/>
      <c r="GM226" s="268"/>
      <c r="GO226" s="268"/>
      <c r="GP226" s="268"/>
    </row>
    <row r="227" spans="2:198">
      <c r="B227" s="266"/>
      <c r="C227" s="266"/>
      <c r="AM227" s="268">
        <v>6.73</v>
      </c>
      <c r="DF227" s="268">
        <v>254</v>
      </c>
      <c r="DG227" s="268">
        <v>6.41</v>
      </c>
      <c r="DI227" s="268"/>
      <c r="DJ227" s="268"/>
      <c r="DL227" s="268"/>
      <c r="DM227" s="268"/>
      <c r="DO227" s="268"/>
      <c r="DP227" s="268"/>
      <c r="DR227" s="268"/>
      <c r="DS227" s="268"/>
      <c r="DU227" s="268"/>
      <c r="DV227" s="268"/>
      <c r="DX227" s="268"/>
      <c r="DY227" s="268"/>
      <c r="EA227" s="268"/>
      <c r="EB227" s="268"/>
      <c r="ED227" s="268"/>
      <c r="EE227" s="268"/>
      <c r="EG227" s="268"/>
      <c r="EH227" s="268"/>
      <c r="EJ227" s="268"/>
      <c r="EK227" s="268"/>
      <c r="EM227" s="268"/>
      <c r="EN227" s="268"/>
      <c r="EP227" s="268"/>
      <c r="EQ227" s="268"/>
      <c r="ES227" s="268"/>
      <c r="ET227" s="268"/>
      <c r="EV227" s="268"/>
      <c r="EW227" s="268"/>
      <c r="EY227" s="268"/>
      <c r="EZ227" s="268"/>
      <c r="FB227" s="268"/>
      <c r="FC227" s="268"/>
      <c r="FE227" s="268"/>
      <c r="FF227" s="268"/>
      <c r="FH227" s="268"/>
      <c r="FI227" s="268"/>
      <c r="FK227" s="268"/>
      <c r="FL227" s="268"/>
      <c r="FN227" s="268"/>
      <c r="FO227" s="268"/>
      <c r="FQ227" s="268"/>
      <c r="FR227" s="268"/>
      <c r="FT227" s="268"/>
      <c r="FU227" s="268"/>
      <c r="FW227" s="268"/>
      <c r="FX227" s="268"/>
      <c r="FZ227" s="268"/>
      <c r="GA227" s="268"/>
      <c r="GC227" s="268"/>
      <c r="GD227" s="268"/>
      <c r="GF227" s="268"/>
      <c r="GG227" s="268"/>
      <c r="GI227" s="268"/>
      <c r="GJ227" s="268"/>
      <c r="GL227" s="268"/>
      <c r="GM227" s="268"/>
      <c r="GO227" s="268"/>
      <c r="GP227" s="268"/>
    </row>
    <row r="228" spans="2:198">
      <c r="B228" s="266"/>
      <c r="C228" s="266"/>
      <c r="AM228" s="268">
        <v>6.21</v>
      </c>
      <c r="DF228" s="268">
        <v>255</v>
      </c>
      <c r="DG228" s="268">
        <v>6.81</v>
      </c>
      <c r="DI228" s="268"/>
      <c r="DJ228" s="268"/>
      <c r="DL228" s="268"/>
      <c r="DM228" s="268"/>
      <c r="DO228" s="268"/>
      <c r="DP228" s="268"/>
      <c r="DR228" s="268"/>
      <c r="DS228" s="268"/>
      <c r="DU228" s="268"/>
      <c r="DV228" s="268"/>
      <c r="DX228" s="268"/>
      <c r="DY228" s="268"/>
      <c r="EA228" s="268"/>
      <c r="EB228" s="268"/>
      <c r="ED228" s="268"/>
      <c r="EE228" s="268"/>
      <c r="EG228" s="268"/>
      <c r="EH228" s="268"/>
      <c r="EJ228" s="268"/>
      <c r="EK228" s="268"/>
      <c r="EM228" s="268"/>
      <c r="EN228" s="268"/>
      <c r="EP228" s="268"/>
      <c r="EQ228" s="268"/>
      <c r="ES228" s="268"/>
      <c r="ET228" s="268"/>
      <c r="EV228" s="268"/>
      <c r="EW228" s="268"/>
      <c r="EY228" s="268"/>
      <c r="EZ228" s="268"/>
      <c r="FB228" s="268"/>
      <c r="FC228" s="268"/>
      <c r="FE228" s="268"/>
      <c r="FF228" s="268"/>
      <c r="FH228" s="268"/>
      <c r="FI228" s="268"/>
      <c r="FK228" s="268"/>
      <c r="FL228" s="268"/>
      <c r="FN228" s="268"/>
      <c r="FO228" s="268"/>
      <c r="FQ228" s="268"/>
      <c r="FR228" s="268"/>
      <c r="FT228" s="268"/>
      <c r="FU228" s="268"/>
      <c r="FW228" s="268"/>
      <c r="FX228" s="268"/>
      <c r="FZ228" s="268"/>
      <c r="GA228" s="268"/>
      <c r="GC228" s="268"/>
      <c r="GD228" s="268"/>
      <c r="GF228" s="268"/>
      <c r="GG228" s="268"/>
      <c r="GI228" s="268"/>
      <c r="GJ228" s="268"/>
      <c r="GL228" s="268"/>
      <c r="GM228" s="268"/>
      <c r="GO228" s="268"/>
      <c r="GP228" s="268"/>
    </row>
    <row r="229" spans="2:198">
      <c r="B229" s="266"/>
      <c r="C229" s="266"/>
      <c r="AM229" s="268">
        <v>5.22</v>
      </c>
      <c r="DF229" s="268">
        <v>256</v>
      </c>
      <c r="DG229" s="268">
        <v>6.82</v>
      </c>
      <c r="DI229" s="268"/>
      <c r="DJ229" s="268"/>
      <c r="DL229" s="268"/>
      <c r="DM229" s="268"/>
      <c r="DO229" s="268"/>
      <c r="DP229" s="268"/>
      <c r="DR229" s="268"/>
      <c r="DS229" s="268"/>
      <c r="DU229" s="268"/>
      <c r="DV229" s="268"/>
      <c r="DX229" s="268"/>
      <c r="DY229" s="268"/>
      <c r="EA229" s="268"/>
      <c r="EB229" s="268"/>
      <c r="ED229" s="268"/>
      <c r="EE229" s="268"/>
      <c r="EG229" s="268"/>
      <c r="EH229" s="268"/>
      <c r="EJ229" s="268"/>
      <c r="EK229" s="268"/>
      <c r="EM229" s="268"/>
      <c r="EN229" s="268"/>
      <c r="EP229" s="268"/>
      <c r="EQ229" s="268"/>
      <c r="ES229" s="268"/>
      <c r="ET229" s="268"/>
      <c r="EV229" s="268"/>
      <c r="EW229" s="268"/>
      <c r="EY229" s="268"/>
      <c r="EZ229" s="268"/>
      <c r="FB229" s="268"/>
      <c r="FC229" s="268"/>
      <c r="FE229" s="268"/>
      <c r="FF229" s="268"/>
      <c r="FH229" s="268"/>
      <c r="FI229" s="268"/>
      <c r="FK229" s="268"/>
      <c r="FL229" s="268"/>
      <c r="FN229" s="268"/>
      <c r="FO229" s="268"/>
      <c r="FQ229" s="268"/>
      <c r="FR229" s="268"/>
      <c r="FT229" s="268"/>
      <c r="FU229" s="268"/>
      <c r="FW229" s="268"/>
      <c r="FX229" s="268"/>
      <c r="FZ229" s="268"/>
      <c r="GA229" s="268"/>
      <c r="GC229" s="268"/>
      <c r="GD229" s="268"/>
      <c r="GF229" s="268"/>
      <c r="GG229" s="268"/>
      <c r="GI229" s="268"/>
      <c r="GJ229" s="268"/>
      <c r="GL229" s="268"/>
      <c r="GM229" s="268"/>
      <c r="GO229" s="268"/>
      <c r="GP229" s="268"/>
    </row>
    <row r="230" spans="2:198">
      <c r="B230" s="266"/>
      <c r="C230" s="266"/>
      <c r="AM230" s="268">
        <v>3.27</v>
      </c>
      <c r="DF230" s="268">
        <v>257</v>
      </c>
      <c r="DG230" s="268">
        <v>7.11</v>
      </c>
      <c r="DI230" s="268"/>
      <c r="DJ230" s="268"/>
      <c r="DL230" s="268"/>
      <c r="DM230" s="268"/>
      <c r="DO230" s="268"/>
      <c r="DP230" s="268"/>
      <c r="DR230" s="268"/>
      <c r="DS230" s="268"/>
      <c r="DU230" s="268"/>
      <c r="DV230" s="268"/>
      <c r="DX230" s="268"/>
      <c r="DY230" s="268"/>
      <c r="EA230" s="268"/>
      <c r="EB230" s="268"/>
      <c r="ED230" s="268"/>
      <c r="EE230" s="268"/>
      <c r="EG230" s="268"/>
      <c r="EH230" s="268"/>
      <c r="EJ230" s="268"/>
      <c r="EK230" s="268"/>
      <c r="EM230" s="268"/>
      <c r="EN230" s="268"/>
      <c r="EP230" s="268"/>
      <c r="EQ230" s="268"/>
      <c r="ES230" s="268"/>
      <c r="ET230" s="268"/>
      <c r="EV230" s="268"/>
      <c r="EW230" s="268"/>
      <c r="EY230" s="268"/>
      <c r="EZ230" s="268"/>
      <c r="FB230" s="268"/>
      <c r="FC230" s="268"/>
      <c r="FE230" s="268"/>
      <c r="FF230" s="268"/>
      <c r="FH230" s="268"/>
      <c r="FI230" s="268"/>
      <c r="FK230" s="268"/>
      <c r="FL230" s="268"/>
      <c r="FN230" s="268"/>
      <c r="FO230" s="268"/>
      <c r="FQ230" s="268"/>
      <c r="FR230" s="268"/>
      <c r="FT230" s="268"/>
      <c r="FU230" s="268"/>
      <c r="FW230" s="268"/>
      <c r="FX230" s="268"/>
      <c r="FZ230" s="268"/>
      <c r="GA230" s="268"/>
      <c r="GC230" s="268"/>
      <c r="GD230" s="268"/>
      <c r="GF230" s="268"/>
      <c r="GG230" s="268"/>
      <c r="GI230" s="268"/>
      <c r="GJ230" s="268"/>
      <c r="GL230" s="268"/>
      <c r="GM230" s="268"/>
      <c r="GO230" s="268"/>
      <c r="GP230" s="268"/>
    </row>
    <row r="231" spans="2:198">
      <c r="B231" s="266"/>
      <c r="C231" s="266"/>
      <c r="AM231" s="268">
        <v>6.4</v>
      </c>
      <c r="DF231" s="268">
        <v>258</v>
      </c>
      <c r="DG231" s="268">
        <v>7.11</v>
      </c>
      <c r="DI231" s="268"/>
      <c r="DJ231" s="268"/>
      <c r="DL231" s="268"/>
      <c r="DM231" s="268"/>
      <c r="DO231" s="268"/>
      <c r="DP231" s="268"/>
      <c r="DR231" s="268"/>
      <c r="DS231" s="268"/>
      <c r="DU231" s="268"/>
      <c r="DV231" s="268"/>
      <c r="DX231" s="268"/>
      <c r="DY231" s="268"/>
      <c r="EA231" s="268"/>
      <c r="EB231" s="268"/>
      <c r="ED231" s="268"/>
      <c r="EE231" s="268"/>
      <c r="EG231" s="268"/>
      <c r="EH231" s="268"/>
      <c r="EJ231" s="268"/>
      <c r="EK231" s="268"/>
      <c r="EM231" s="268"/>
      <c r="EN231" s="268"/>
      <c r="EP231" s="268"/>
      <c r="EQ231" s="268"/>
      <c r="ES231" s="268"/>
      <c r="ET231" s="268"/>
      <c r="EV231" s="268"/>
      <c r="EW231" s="268"/>
      <c r="EY231" s="268"/>
      <c r="EZ231" s="268"/>
      <c r="FB231" s="268"/>
      <c r="FC231" s="268"/>
      <c r="FE231" s="268"/>
      <c r="FF231" s="268"/>
      <c r="FH231" s="268"/>
      <c r="FI231" s="268"/>
      <c r="FK231" s="268"/>
      <c r="FL231" s="268"/>
      <c r="FN231" s="268"/>
      <c r="FO231" s="268"/>
      <c r="FQ231" s="268"/>
      <c r="FR231" s="268"/>
      <c r="FT231" s="268"/>
      <c r="FU231" s="268"/>
      <c r="FW231" s="268"/>
      <c r="FX231" s="268"/>
      <c r="FZ231" s="268"/>
      <c r="GA231" s="268"/>
      <c r="GC231" s="268"/>
      <c r="GD231" s="268"/>
      <c r="GF231" s="268"/>
      <c r="GG231" s="268"/>
      <c r="GI231" s="268"/>
      <c r="GJ231" s="268"/>
      <c r="GL231" s="268"/>
      <c r="GM231" s="268"/>
      <c r="GO231" s="268"/>
      <c r="GP231" s="268"/>
    </row>
    <row r="232" spans="2:198">
      <c r="B232" s="266"/>
      <c r="C232" s="266"/>
      <c r="AM232" s="268">
        <v>7.09</v>
      </c>
      <c r="DF232" s="268">
        <v>259</v>
      </c>
      <c r="DG232" s="268">
        <v>6.84</v>
      </c>
      <c r="DI232" s="268"/>
      <c r="DJ232" s="268"/>
      <c r="DL232" s="268"/>
      <c r="DM232" s="268"/>
      <c r="DO232" s="268"/>
      <c r="DP232" s="268"/>
      <c r="DR232" s="268"/>
      <c r="DS232" s="268"/>
      <c r="DU232" s="268"/>
      <c r="DV232" s="268"/>
      <c r="DX232" s="268"/>
      <c r="DY232" s="268"/>
      <c r="EA232" s="268"/>
      <c r="EB232" s="268"/>
      <c r="ED232" s="268"/>
      <c r="EE232" s="268"/>
      <c r="EG232" s="268"/>
      <c r="EH232" s="268"/>
      <c r="EJ232" s="268"/>
      <c r="EK232" s="268"/>
      <c r="EM232" s="268"/>
      <c r="EN232" s="268"/>
      <c r="EP232" s="268"/>
      <c r="EQ232" s="268"/>
      <c r="ES232" s="268"/>
      <c r="ET232" s="268"/>
      <c r="EV232" s="268"/>
      <c r="EW232" s="268"/>
      <c r="EY232" s="268"/>
      <c r="EZ232" s="268"/>
      <c r="FB232" s="268"/>
      <c r="FC232" s="268"/>
      <c r="FE232" s="268"/>
      <c r="FF232" s="268"/>
      <c r="FH232" s="268"/>
      <c r="FI232" s="268"/>
      <c r="FK232" s="268"/>
      <c r="FL232" s="268"/>
      <c r="FN232" s="268"/>
      <c r="FO232" s="268"/>
      <c r="FQ232" s="268"/>
      <c r="FR232" s="268"/>
      <c r="FT232" s="268"/>
      <c r="FU232" s="268"/>
      <c r="FW232" s="268"/>
      <c r="FX232" s="268"/>
      <c r="FZ232" s="268"/>
      <c r="GA232" s="268"/>
      <c r="GC232" s="268"/>
      <c r="GD232" s="268"/>
      <c r="GF232" s="268"/>
      <c r="GG232" s="268"/>
      <c r="GI232" s="268"/>
      <c r="GJ232" s="268"/>
      <c r="GL232" s="268"/>
      <c r="GM232" s="268"/>
      <c r="GO232" s="268"/>
      <c r="GP232" s="268"/>
    </row>
    <row r="233" spans="2:198">
      <c r="B233" s="266"/>
      <c r="C233" s="266"/>
      <c r="AM233" s="268">
        <v>7.08</v>
      </c>
      <c r="DF233" s="268">
        <v>260</v>
      </c>
      <c r="DG233" s="268">
        <v>6.85</v>
      </c>
      <c r="DI233" s="268"/>
      <c r="DJ233" s="268"/>
      <c r="DL233" s="268"/>
      <c r="DM233" s="268"/>
      <c r="DO233" s="268"/>
      <c r="DP233" s="268"/>
      <c r="DR233" s="268"/>
      <c r="DS233" s="268"/>
      <c r="DU233" s="268"/>
      <c r="DV233" s="268"/>
      <c r="DX233" s="268"/>
      <c r="DY233" s="268"/>
      <c r="EA233" s="268"/>
      <c r="EB233" s="268"/>
      <c r="ED233" s="268"/>
      <c r="EE233" s="268"/>
      <c r="EG233" s="268"/>
      <c r="EH233" s="268"/>
      <c r="EJ233" s="268"/>
      <c r="EK233" s="268"/>
      <c r="EM233" s="268"/>
      <c r="EN233" s="268"/>
      <c r="EP233" s="268"/>
      <c r="EQ233" s="268"/>
      <c r="ES233" s="268"/>
      <c r="ET233" s="268"/>
      <c r="EV233" s="268"/>
      <c r="EW233" s="268"/>
      <c r="EY233" s="268"/>
      <c r="EZ233" s="268"/>
      <c r="FB233" s="268"/>
      <c r="FC233" s="268"/>
      <c r="FE233" s="268"/>
      <c r="FF233" s="268"/>
      <c r="FH233" s="268"/>
      <c r="FI233" s="268"/>
      <c r="FK233" s="268"/>
      <c r="FL233" s="268"/>
      <c r="FN233" s="268"/>
      <c r="FO233" s="268"/>
      <c r="FQ233" s="268"/>
      <c r="FR233" s="268"/>
      <c r="FT233" s="268"/>
      <c r="FU233" s="268"/>
      <c r="FW233" s="268"/>
      <c r="FX233" s="268"/>
      <c r="FZ233" s="268"/>
      <c r="GA233" s="268"/>
      <c r="GC233" s="268"/>
      <c r="GD233" s="268"/>
      <c r="GF233" s="268"/>
      <c r="GG233" s="268"/>
      <c r="GI233" s="268"/>
      <c r="GJ233" s="268"/>
      <c r="GL233" s="268"/>
      <c r="GM233" s="268"/>
      <c r="GO233" s="268"/>
      <c r="GP233" s="268"/>
    </row>
    <row r="234" spans="2:198">
      <c r="B234" s="266"/>
      <c r="C234" s="266"/>
      <c r="AM234" s="268">
        <v>7.09</v>
      </c>
      <c r="DF234" s="268">
        <v>261</v>
      </c>
      <c r="DG234" s="268">
        <v>7.29</v>
      </c>
      <c r="DI234" s="268"/>
      <c r="DJ234" s="268"/>
      <c r="DL234" s="268"/>
      <c r="DM234" s="268"/>
      <c r="DO234" s="268"/>
      <c r="DP234" s="268"/>
      <c r="DR234" s="268"/>
      <c r="DS234" s="268"/>
      <c r="DU234" s="268"/>
      <c r="DV234" s="268"/>
      <c r="DX234" s="268"/>
      <c r="DY234" s="268"/>
      <c r="EA234" s="268"/>
      <c r="EB234" s="268"/>
      <c r="ED234" s="268"/>
      <c r="EE234" s="268"/>
      <c r="EG234" s="268"/>
      <c r="EH234" s="268"/>
      <c r="EJ234" s="268"/>
      <c r="EK234" s="268"/>
      <c r="EM234" s="268"/>
      <c r="EN234" s="268"/>
      <c r="EP234" s="268"/>
      <c r="EQ234" s="268"/>
      <c r="ES234" s="268"/>
      <c r="ET234" s="268"/>
      <c r="EV234" s="268"/>
      <c r="EW234" s="268"/>
      <c r="EY234" s="268"/>
      <c r="EZ234" s="268"/>
      <c r="FB234" s="268"/>
      <c r="FC234" s="268"/>
      <c r="FE234" s="268"/>
      <c r="FF234" s="268"/>
      <c r="FH234" s="268"/>
      <c r="FI234" s="268"/>
      <c r="FK234" s="268"/>
      <c r="FL234" s="268"/>
      <c r="FN234" s="268"/>
      <c r="FO234" s="268"/>
      <c r="FQ234" s="268"/>
      <c r="FR234" s="268"/>
      <c r="FT234" s="268"/>
      <c r="FU234" s="268"/>
      <c r="FW234" s="268"/>
      <c r="FX234" s="268"/>
      <c r="FZ234" s="268"/>
      <c r="GA234" s="268"/>
      <c r="GC234" s="268"/>
      <c r="GD234" s="268"/>
      <c r="GF234" s="268"/>
      <c r="GG234" s="268"/>
      <c r="GI234" s="268"/>
      <c r="GJ234" s="268"/>
      <c r="GL234" s="268"/>
      <c r="GM234" s="268"/>
      <c r="GO234" s="268"/>
      <c r="GP234" s="268"/>
    </row>
    <row r="235" spans="2:198">
      <c r="B235" s="266"/>
      <c r="C235" s="266"/>
      <c r="AM235" s="268">
        <v>7.09</v>
      </c>
      <c r="DF235" s="268">
        <v>262</v>
      </c>
      <c r="DG235" s="268">
        <v>7.17</v>
      </c>
      <c r="DI235" s="268"/>
      <c r="DJ235" s="268"/>
      <c r="DL235" s="268"/>
      <c r="DM235" s="268"/>
      <c r="DO235" s="268"/>
      <c r="DP235" s="268"/>
      <c r="DR235" s="268"/>
      <c r="DS235" s="268"/>
      <c r="DU235" s="268"/>
      <c r="DV235" s="268"/>
      <c r="DX235" s="268"/>
      <c r="DY235" s="268"/>
      <c r="EA235" s="268"/>
      <c r="EB235" s="268"/>
      <c r="ED235" s="268"/>
      <c r="EE235" s="268"/>
      <c r="EG235" s="268"/>
      <c r="EH235" s="268"/>
      <c r="EJ235" s="268"/>
      <c r="EK235" s="268"/>
      <c r="EM235" s="268"/>
      <c r="EN235" s="268"/>
      <c r="EP235" s="268"/>
      <c r="EQ235" s="268"/>
      <c r="ES235" s="268"/>
      <c r="ET235" s="268"/>
      <c r="EV235" s="268"/>
      <c r="EW235" s="268"/>
      <c r="EY235" s="268"/>
      <c r="EZ235" s="268"/>
      <c r="FB235" s="268"/>
      <c r="FC235" s="268"/>
      <c r="FE235" s="268"/>
      <c r="FF235" s="268"/>
      <c r="FH235" s="268"/>
      <c r="FI235" s="268"/>
      <c r="FK235" s="268"/>
      <c r="FL235" s="268"/>
      <c r="FN235" s="268"/>
      <c r="FO235" s="268"/>
      <c r="FQ235" s="268"/>
      <c r="FR235" s="268"/>
      <c r="FT235" s="268"/>
      <c r="FU235" s="268"/>
      <c r="FW235" s="268"/>
      <c r="FX235" s="268"/>
      <c r="FZ235" s="268"/>
      <c r="GA235" s="268"/>
      <c r="GC235" s="268"/>
      <c r="GD235" s="268"/>
      <c r="GF235" s="268"/>
      <c r="GG235" s="268"/>
      <c r="GI235" s="268"/>
      <c r="GJ235" s="268"/>
      <c r="GL235" s="268"/>
      <c r="GM235" s="268"/>
      <c r="GO235" s="268"/>
      <c r="GP235" s="268"/>
    </row>
    <row r="236" spans="2:198">
      <c r="B236" s="266"/>
      <c r="C236" s="266"/>
      <c r="AM236" s="268">
        <v>6.74</v>
      </c>
      <c r="DF236" s="268">
        <v>263</v>
      </c>
      <c r="DG236" s="268">
        <v>6.88</v>
      </c>
      <c r="DI236" s="268"/>
      <c r="DJ236" s="268"/>
      <c r="DL236" s="268"/>
      <c r="DM236" s="268"/>
      <c r="DO236" s="268"/>
      <c r="DP236" s="268"/>
      <c r="DR236" s="268"/>
      <c r="DS236" s="268"/>
      <c r="DU236" s="268"/>
      <c r="DV236" s="268"/>
      <c r="DX236" s="268"/>
      <c r="DY236" s="268"/>
      <c r="EA236" s="268"/>
      <c r="EB236" s="268"/>
      <c r="ED236" s="268"/>
      <c r="EE236" s="268"/>
      <c r="EG236" s="268"/>
      <c r="EH236" s="268"/>
      <c r="EJ236" s="268"/>
      <c r="EK236" s="268"/>
      <c r="EM236" s="268"/>
      <c r="EN236" s="268"/>
      <c r="EP236" s="268"/>
      <c r="EQ236" s="268"/>
      <c r="ES236" s="268"/>
      <c r="ET236" s="268"/>
      <c r="EV236" s="268"/>
      <c r="EW236" s="268"/>
      <c r="EY236" s="268"/>
      <c r="EZ236" s="268"/>
      <c r="FB236" s="268"/>
      <c r="FC236" s="268"/>
      <c r="FE236" s="268"/>
      <c r="FF236" s="268"/>
      <c r="FH236" s="268"/>
      <c r="FI236" s="268"/>
      <c r="FK236" s="268"/>
      <c r="FL236" s="268"/>
      <c r="FN236" s="268"/>
      <c r="FO236" s="268"/>
      <c r="FQ236" s="268"/>
      <c r="FR236" s="268"/>
      <c r="FT236" s="268"/>
      <c r="FU236" s="268"/>
      <c r="FW236" s="268"/>
      <c r="FX236" s="268"/>
      <c r="FZ236" s="268"/>
      <c r="GA236" s="268"/>
      <c r="GC236" s="268"/>
      <c r="GD236" s="268"/>
      <c r="GF236" s="268"/>
      <c r="GG236" s="268"/>
      <c r="GI236" s="268"/>
      <c r="GJ236" s="268"/>
      <c r="GL236" s="268"/>
      <c r="GM236" s="268"/>
      <c r="GO236" s="268"/>
      <c r="GP236" s="268"/>
    </row>
    <row r="237" spans="2:198">
      <c r="B237" s="266"/>
      <c r="C237" s="266"/>
      <c r="AM237" s="268">
        <v>7.1</v>
      </c>
      <c r="DF237" s="268">
        <v>264</v>
      </c>
      <c r="DG237" s="268">
        <v>6.87</v>
      </c>
      <c r="DI237" s="268"/>
      <c r="DJ237" s="268"/>
      <c r="DL237" s="268"/>
      <c r="DM237" s="268"/>
      <c r="DO237" s="268"/>
      <c r="DP237" s="268"/>
      <c r="DR237" s="268"/>
      <c r="DS237" s="268"/>
      <c r="DU237" s="268"/>
      <c r="DV237" s="268"/>
      <c r="DX237" s="268"/>
      <c r="DY237" s="268"/>
      <c r="EA237" s="268"/>
      <c r="EB237" s="268"/>
      <c r="ED237" s="268"/>
      <c r="EE237" s="268"/>
      <c r="EG237" s="268"/>
      <c r="EH237" s="268"/>
      <c r="EJ237" s="268"/>
      <c r="EK237" s="268"/>
      <c r="EM237" s="268"/>
      <c r="EN237" s="268"/>
      <c r="EP237" s="268"/>
      <c r="EQ237" s="268"/>
      <c r="ES237" s="268"/>
      <c r="ET237" s="268"/>
      <c r="EV237" s="268"/>
      <c r="EW237" s="268"/>
      <c r="EY237" s="268"/>
      <c r="EZ237" s="268"/>
      <c r="FB237" s="268"/>
      <c r="FC237" s="268"/>
      <c r="FE237" s="268"/>
      <c r="FF237" s="268"/>
      <c r="FH237" s="268"/>
      <c r="FI237" s="268"/>
      <c r="FK237" s="268"/>
      <c r="FL237" s="268"/>
      <c r="FN237" s="268"/>
      <c r="FO237" s="268"/>
      <c r="FQ237" s="268"/>
      <c r="FR237" s="268"/>
      <c r="FT237" s="268"/>
      <c r="FU237" s="268"/>
      <c r="FW237" s="268"/>
      <c r="FX237" s="268"/>
      <c r="FZ237" s="268"/>
      <c r="GA237" s="268"/>
      <c r="GC237" s="268"/>
      <c r="GD237" s="268"/>
      <c r="GF237" s="268"/>
      <c r="GG237" s="268"/>
      <c r="GI237" s="268"/>
      <c r="GJ237" s="268"/>
      <c r="GL237" s="268"/>
      <c r="GM237" s="268"/>
      <c r="GO237" s="268"/>
      <c r="GP237" s="268"/>
    </row>
    <row r="238" spans="2:198">
      <c r="B238" s="266"/>
      <c r="C238" s="266"/>
      <c r="AM238" s="268">
        <v>7.04</v>
      </c>
      <c r="DF238" s="268">
        <v>265</v>
      </c>
      <c r="DG238" s="268">
        <v>7.22</v>
      </c>
      <c r="DI238" s="268"/>
      <c r="DJ238" s="268"/>
      <c r="DL238" s="268"/>
      <c r="DM238" s="268"/>
      <c r="DO238" s="268"/>
      <c r="DP238" s="268"/>
      <c r="DR238" s="268"/>
      <c r="DS238" s="268"/>
      <c r="DU238" s="268"/>
      <c r="DV238" s="268"/>
      <c r="DX238" s="268"/>
      <c r="DY238" s="268"/>
      <c r="EA238" s="268"/>
      <c r="EB238" s="268"/>
      <c r="ED238" s="268"/>
      <c r="EE238" s="268"/>
      <c r="EG238" s="268"/>
      <c r="EH238" s="268"/>
      <c r="EJ238" s="268"/>
      <c r="EK238" s="268"/>
      <c r="EM238" s="268"/>
      <c r="EN238" s="268"/>
      <c r="EP238" s="268"/>
      <c r="EQ238" s="268"/>
      <c r="ES238" s="268"/>
      <c r="ET238" s="268"/>
      <c r="EV238" s="268"/>
      <c r="EW238" s="268"/>
      <c r="EY238" s="268"/>
      <c r="EZ238" s="268"/>
      <c r="FB238" s="268"/>
      <c r="FC238" s="268"/>
      <c r="FE238" s="268"/>
      <c r="FF238" s="268"/>
      <c r="FH238" s="268"/>
      <c r="FI238" s="268"/>
      <c r="FK238" s="268"/>
      <c r="FL238" s="268"/>
      <c r="FN238" s="268"/>
      <c r="FO238" s="268"/>
      <c r="FQ238" s="268"/>
      <c r="FR238" s="268"/>
      <c r="FT238" s="268"/>
      <c r="FU238" s="268"/>
      <c r="FW238" s="268"/>
      <c r="FX238" s="268"/>
      <c r="FZ238" s="268"/>
      <c r="GA238" s="268"/>
      <c r="GC238" s="268"/>
      <c r="GD238" s="268"/>
      <c r="GF238" s="268"/>
      <c r="GG238" s="268"/>
      <c r="GI238" s="268"/>
      <c r="GJ238" s="268"/>
      <c r="GL238" s="268"/>
      <c r="GM238" s="268"/>
      <c r="GO238" s="268"/>
      <c r="GP238" s="268"/>
    </row>
    <row r="239" spans="2:198">
      <c r="B239" s="266"/>
      <c r="C239" s="266"/>
      <c r="AM239" s="268">
        <v>7.1</v>
      </c>
      <c r="DF239" s="268">
        <v>266</v>
      </c>
      <c r="DG239" s="268">
        <v>6.82</v>
      </c>
      <c r="DI239" s="268"/>
      <c r="DJ239" s="268"/>
      <c r="DL239" s="268"/>
      <c r="DM239" s="268"/>
      <c r="DO239" s="268"/>
      <c r="DP239" s="268"/>
      <c r="DR239" s="268"/>
      <c r="DS239" s="268"/>
      <c r="DU239" s="268"/>
      <c r="DV239" s="268"/>
      <c r="DX239" s="268"/>
      <c r="DY239" s="268"/>
      <c r="EA239" s="268"/>
      <c r="EB239" s="268"/>
      <c r="ED239" s="268"/>
      <c r="EE239" s="268"/>
      <c r="EG239" s="268"/>
      <c r="EH239" s="268"/>
      <c r="EJ239" s="268"/>
      <c r="EK239" s="268"/>
      <c r="EM239" s="268"/>
      <c r="EN239" s="268"/>
      <c r="EP239" s="268"/>
      <c r="EQ239" s="268"/>
      <c r="ES239" s="268"/>
      <c r="ET239" s="268"/>
      <c r="EV239" s="268"/>
      <c r="EW239" s="268"/>
      <c r="EY239" s="268"/>
      <c r="EZ239" s="268"/>
      <c r="FB239" s="268"/>
      <c r="FC239" s="268"/>
      <c r="FE239" s="268"/>
      <c r="FF239" s="268"/>
      <c r="FH239" s="268"/>
      <c r="FI239" s="268"/>
      <c r="FK239" s="268"/>
      <c r="FL239" s="268"/>
      <c r="FN239" s="268"/>
      <c r="FO239" s="268"/>
      <c r="FQ239" s="268"/>
      <c r="FR239" s="268"/>
      <c r="FT239" s="268"/>
      <c r="FU239" s="268"/>
      <c r="FW239" s="268"/>
      <c r="FX239" s="268"/>
      <c r="FZ239" s="268"/>
      <c r="GA239" s="268"/>
      <c r="GC239" s="268"/>
      <c r="GD239" s="268"/>
      <c r="GF239" s="268"/>
      <c r="GG239" s="268"/>
      <c r="GI239" s="268"/>
      <c r="GJ239" s="268"/>
      <c r="GL239" s="268"/>
      <c r="GM239" s="268"/>
      <c r="GO239" s="268"/>
      <c r="GP239" s="268"/>
    </row>
    <row r="240" spans="2:198">
      <c r="B240" s="266"/>
      <c r="C240" s="266"/>
      <c r="AM240" s="268">
        <v>6.74</v>
      </c>
      <c r="DF240" s="268">
        <v>267</v>
      </c>
      <c r="DG240" s="268">
        <v>7.21</v>
      </c>
      <c r="DI240" s="268"/>
      <c r="DJ240" s="268"/>
      <c r="DL240" s="268"/>
      <c r="DM240" s="268"/>
      <c r="DO240" s="268"/>
      <c r="DP240" s="268"/>
      <c r="DR240" s="268"/>
      <c r="DS240" s="268"/>
      <c r="DU240" s="268"/>
      <c r="DV240" s="268"/>
      <c r="DX240" s="268"/>
      <c r="DY240" s="268"/>
      <c r="EA240" s="268"/>
      <c r="EB240" s="268"/>
      <c r="ED240" s="268"/>
      <c r="EE240" s="268"/>
      <c r="EG240" s="268"/>
      <c r="EH240" s="268"/>
      <c r="EJ240" s="268"/>
      <c r="EK240" s="268"/>
      <c r="EM240" s="268"/>
      <c r="EN240" s="268"/>
      <c r="EP240" s="268"/>
      <c r="EQ240" s="268"/>
      <c r="ES240" s="268"/>
      <c r="ET240" s="268"/>
      <c r="EV240" s="268"/>
      <c r="EW240" s="268"/>
      <c r="EY240" s="268"/>
      <c r="EZ240" s="268"/>
      <c r="FB240" s="268"/>
      <c r="FC240" s="268"/>
      <c r="FE240" s="268"/>
      <c r="FF240" s="268"/>
      <c r="FH240" s="268"/>
      <c r="FI240" s="268"/>
      <c r="FK240" s="268"/>
      <c r="FL240" s="268"/>
      <c r="FN240" s="268"/>
      <c r="FO240" s="268"/>
      <c r="FQ240" s="268"/>
      <c r="FR240" s="268"/>
      <c r="FT240" s="268"/>
      <c r="FU240" s="268"/>
      <c r="FW240" s="268"/>
      <c r="FX240" s="268"/>
      <c r="FZ240" s="268"/>
      <c r="GA240" s="268"/>
      <c r="GC240" s="268"/>
      <c r="GD240" s="268"/>
      <c r="GF240" s="268"/>
      <c r="GG240" s="268"/>
      <c r="GI240" s="268"/>
      <c r="GJ240" s="268"/>
      <c r="GL240" s="268"/>
      <c r="GM240" s="268"/>
      <c r="GO240" s="268"/>
      <c r="GP240" s="268"/>
    </row>
    <row r="241" spans="2:198">
      <c r="B241" s="266"/>
      <c r="C241" s="266"/>
      <c r="AM241" s="268">
        <v>6.48</v>
      </c>
      <c r="DF241" s="268">
        <v>268</v>
      </c>
      <c r="DG241" s="268">
        <v>6.52</v>
      </c>
      <c r="DI241" s="268"/>
      <c r="DJ241" s="268"/>
      <c r="DL241" s="268"/>
      <c r="DM241" s="268"/>
      <c r="DO241" s="268"/>
      <c r="DP241" s="268"/>
      <c r="DR241" s="268"/>
      <c r="DS241" s="268"/>
      <c r="DU241" s="268"/>
      <c r="DV241" s="268"/>
      <c r="DX241" s="268"/>
      <c r="DY241" s="268"/>
      <c r="EA241" s="268"/>
      <c r="EB241" s="268"/>
      <c r="ED241" s="268"/>
      <c r="EE241" s="268"/>
      <c r="EG241" s="268"/>
      <c r="EH241" s="268"/>
      <c r="EJ241" s="268"/>
      <c r="EK241" s="268"/>
      <c r="EM241" s="268"/>
      <c r="EN241" s="268"/>
      <c r="EP241" s="268"/>
      <c r="EQ241" s="268"/>
      <c r="ES241" s="268"/>
      <c r="ET241" s="268"/>
      <c r="EV241" s="268"/>
      <c r="EW241" s="268"/>
      <c r="EY241" s="268"/>
      <c r="EZ241" s="268"/>
      <c r="FB241" s="268"/>
      <c r="FC241" s="268"/>
      <c r="FE241" s="268"/>
      <c r="FF241" s="268"/>
      <c r="FH241" s="268"/>
      <c r="FI241" s="268"/>
      <c r="FK241" s="268"/>
      <c r="FL241" s="268"/>
      <c r="FN241" s="268"/>
      <c r="FO241" s="268"/>
      <c r="FQ241" s="268"/>
      <c r="FR241" s="268"/>
      <c r="FT241" s="268"/>
      <c r="FU241" s="268"/>
      <c r="FW241" s="268"/>
      <c r="FX241" s="268"/>
      <c r="FZ241" s="268"/>
      <c r="GA241" s="268"/>
      <c r="GC241" s="268"/>
      <c r="GD241" s="268"/>
      <c r="GF241" s="268"/>
      <c r="GG241" s="268"/>
      <c r="GI241" s="268"/>
      <c r="GJ241" s="268"/>
      <c r="GL241" s="268"/>
      <c r="GM241" s="268"/>
      <c r="GO241" s="268"/>
      <c r="GP241" s="268"/>
    </row>
    <row r="242" spans="2:198">
      <c r="B242" s="266"/>
      <c r="C242" s="266"/>
      <c r="AM242" s="268">
        <v>6.2</v>
      </c>
      <c r="DF242" s="268">
        <v>269</v>
      </c>
      <c r="DG242" s="268">
        <v>7.24</v>
      </c>
      <c r="DI242" s="268"/>
      <c r="DJ242" s="268"/>
      <c r="DL242" s="268"/>
      <c r="DM242" s="268"/>
      <c r="DO242" s="268"/>
      <c r="DP242" s="268"/>
      <c r="DR242" s="268"/>
      <c r="DS242" s="268"/>
      <c r="DU242" s="268"/>
      <c r="DV242" s="268"/>
      <c r="DX242" s="268"/>
      <c r="DY242" s="268"/>
      <c r="EA242" s="268"/>
      <c r="EB242" s="268"/>
      <c r="ED242" s="268"/>
      <c r="EE242" s="268"/>
      <c r="EG242" s="268"/>
      <c r="EH242" s="268"/>
      <c r="EJ242" s="268"/>
      <c r="EK242" s="268"/>
      <c r="EM242" s="268"/>
      <c r="EN242" s="268"/>
      <c r="EP242" s="268"/>
      <c r="EQ242" s="268"/>
      <c r="ES242" s="268"/>
      <c r="ET242" s="268"/>
      <c r="EV242" s="268"/>
      <c r="EW242" s="268"/>
      <c r="EY242" s="268"/>
      <c r="EZ242" s="268"/>
      <c r="FB242" s="268"/>
      <c r="FC242" s="268"/>
      <c r="FE242" s="268"/>
      <c r="FF242" s="268"/>
      <c r="FH242" s="268"/>
      <c r="FI242" s="268"/>
      <c r="FK242" s="268"/>
      <c r="FL242" s="268"/>
      <c r="FN242" s="268"/>
      <c r="FO242" s="268"/>
      <c r="FQ242" s="268"/>
      <c r="FR242" s="268"/>
      <c r="FT242" s="268"/>
      <c r="FU242" s="268"/>
      <c r="FW242" s="268"/>
      <c r="FX242" s="268"/>
      <c r="FZ242" s="268"/>
      <c r="GA242" s="268"/>
      <c r="GC242" s="268"/>
      <c r="GD242" s="268"/>
      <c r="GF242" s="268"/>
      <c r="GG242" s="268"/>
      <c r="GI242" s="268"/>
      <c r="GJ242" s="268"/>
      <c r="GL242" s="268"/>
      <c r="GM242" s="268"/>
      <c r="GO242" s="268"/>
      <c r="GP242" s="268"/>
    </row>
    <row r="243" spans="2:198">
      <c r="B243" s="266"/>
      <c r="C243" s="266"/>
      <c r="AM243" s="268">
        <v>6.72</v>
      </c>
      <c r="DF243" s="268">
        <v>270</v>
      </c>
      <c r="DG243" s="268">
        <v>6.92</v>
      </c>
      <c r="DI243" s="268"/>
      <c r="DJ243" s="268"/>
      <c r="DL243" s="268"/>
      <c r="DM243" s="268"/>
      <c r="DO243" s="268"/>
      <c r="DP243" s="268"/>
      <c r="DR243" s="268"/>
      <c r="DS243" s="268"/>
      <c r="DU243" s="268"/>
      <c r="DV243" s="268"/>
      <c r="DX243" s="268"/>
      <c r="DY243" s="268"/>
      <c r="EA243" s="268"/>
      <c r="EB243" s="268"/>
      <c r="ED243" s="268"/>
      <c r="EE243" s="268"/>
      <c r="EG243" s="268"/>
      <c r="EH243" s="268"/>
      <c r="EJ243" s="268"/>
      <c r="EK243" s="268"/>
      <c r="EM243" s="268"/>
      <c r="EN243" s="268"/>
      <c r="EP243" s="268"/>
      <c r="EQ243" s="268"/>
      <c r="ES243" s="268"/>
      <c r="ET243" s="268"/>
      <c r="EV243" s="268"/>
      <c r="EW243" s="268"/>
      <c r="EY243" s="268"/>
      <c r="EZ243" s="268"/>
      <c r="FB243" s="268"/>
      <c r="FC243" s="268"/>
      <c r="FE243" s="268"/>
      <c r="FF243" s="268"/>
      <c r="FH243" s="268"/>
      <c r="FI243" s="268"/>
      <c r="FK243" s="268"/>
      <c r="FL243" s="268"/>
      <c r="FN243" s="268"/>
      <c r="FO243" s="268"/>
      <c r="FQ243" s="268"/>
      <c r="FR243" s="268"/>
      <c r="FT243" s="268"/>
      <c r="FU243" s="268"/>
      <c r="FW243" s="268"/>
      <c r="FX243" s="268"/>
      <c r="FZ243" s="268"/>
      <c r="GA243" s="268"/>
      <c r="GC243" s="268"/>
      <c r="GD243" s="268"/>
      <c r="GF243" s="268"/>
      <c r="GG243" s="268"/>
      <c r="GI243" s="268"/>
      <c r="GJ243" s="268"/>
      <c r="GL243" s="268"/>
      <c r="GM243" s="268"/>
      <c r="GO243" s="268"/>
      <c r="GP243" s="268"/>
    </row>
    <row r="244" spans="2:198">
      <c r="B244" s="266"/>
      <c r="C244" s="266"/>
      <c r="AM244" s="268">
        <v>6.46</v>
      </c>
      <c r="DF244" s="268">
        <v>271</v>
      </c>
      <c r="DG244" s="268">
        <v>6.83</v>
      </c>
      <c r="DI244" s="268"/>
      <c r="DJ244" s="268"/>
      <c r="DL244" s="268"/>
      <c r="DM244" s="268"/>
      <c r="DO244" s="268"/>
      <c r="DP244" s="268"/>
      <c r="DR244" s="268"/>
      <c r="DS244" s="268"/>
      <c r="DU244" s="268"/>
      <c r="DV244" s="268"/>
      <c r="DX244" s="268"/>
      <c r="DY244" s="268"/>
      <c r="EA244" s="268"/>
      <c r="EB244" s="268"/>
      <c r="ED244" s="268"/>
      <c r="EE244" s="268"/>
      <c r="EG244" s="268"/>
      <c r="EH244" s="268"/>
      <c r="EJ244" s="268"/>
      <c r="EK244" s="268"/>
      <c r="EM244" s="268"/>
      <c r="EN244" s="268"/>
      <c r="EP244" s="268"/>
      <c r="EQ244" s="268"/>
      <c r="ES244" s="268"/>
      <c r="ET244" s="268"/>
      <c r="EV244" s="268"/>
      <c r="EW244" s="268"/>
      <c r="EY244" s="268"/>
      <c r="EZ244" s="268"/>
      <c r="FB244" s="268"/>
      <c r="FC244" s="268"/>
      <c r="FE244" s="268"/>
      <c r="FF244" s="268"/>
      <c r="FH244" s="268"/>
      <c r="FI244" s="268"/>
      <c r="FK244" s="268"/>
      <c r="FL244" s="268"/>
      <c r="FN244" s="268"/>
      <c r="FO244" s="268"/>
      <c r="FQ244" s="268"/>
      <c r="FR244" s="268"/>
      <c r="FT244" s="268"/>
      <c r="FU244" s="268"/>
      <c r="FW244" s="268"/>
      <c r="FX244" s="268"/>
      <c r="FZ244" s="268"/>
      <c r="GA244" s="268"/>
      <c r="GC244" s="268"/>
      <c r="GD244" s="268"/>
      <c r="GF244" s="268"/>
      <c r="GG244" s="268"/>
      <c r="GI244" s="268"/>
      <c r="GJ244" s="268"/>
      <c r="GL244" s="268"/>
      <c r="GM244" s="268"/>
      <c r="GO244" s="268"/>
      <c r="GP244" s="268"/>
    </row>
    <row r="245" spans="2:198">
      <c r="B245" s="266"/>
      <c r="C245" s="266"/>
      <c r="AM245" s="268">
        <v>6.73</v>
      </c>
      <c r="DF245" s="268">
        <v>272</v>
      </c>
      <c r="DG245" s="268">
        <v>6.9</v>
      </c>
      <c r="DI245" s="268"/>
      <c r="DJ245" s="268"/>
      <c r="DL245" s="268"/>
      <c r="DM245" s="268"/>
      <c r="DO245" s="268"/>
      <c r="DP245" s="268"/>
      <c r="DR245" s="268"/>
      <c r="DS245" s="268"/>
      <c r="DU245" s="268"/>
      <c r="DV245" s="268"/>
      <c r="DX245" s="268"/>
      <c r="DY245" s="268"/>
      <c r="EA245" s="268"/>
      <c r="EB245" s="268"/>
      <c r="ED245" s="268"/>
      <c r="EE245" s="268"/>
      <c r="EG245" s="268"/>
      <c r="EH245" s="268"/>
      <c r="EJ245" s="268"/>
      <c r="EK245" s="268"/>
      <c r="EM245" s="268"/>
      <c r="EN245" s="268"/>
      <c r="EP245" s="268"/>
      <c r="EQ245" s="268"/>
      <c r="ES245" s="268"/>
      <c r="ET245" s="268"/>
      <c r="EV245" s="268"/>
      <c r="EW245" s="268"/>
      <c r="EY245" s="268"/>
      <c r="EZ245" s="268"/>
      <c r="FB245" s="268"/>
      <c r="FC245" s="268"/>
      <c r="FE245" s="268"/>
      <c r="FF245" s="268"/>
      <c r="FH245" s="268"/>
      <c r="FI245" s="268"/>
      <c r="FK245" s="268"/>
      <c r="FL245" s="268"/>
      <c r="FN245" s="268"/>
      <c r="FO245" s="268"/>
      <c r="FQ245" s="268"/>
      <c r="FR245" s="268"/>
      <c r="FT245" s="268"/>
      <c r="FU245" s="268"/>
      <c r="FW245" s="268"/>
      <c r="FX245" s="268"/>
      <c r="FZ245" s="268"/>
      <c r="GA245" s="268"/>
      <c r="GC245" s="268"/>
      <c r="GD245" s="268"/>
      <c r="GF245" s="268"/>
      <c r="GG245" s="268"/>
      <c r="GI245" s="268"/>
      <c r="GJ245" s="268"/>
      <c r="GL245" s="268"/>
      <c r="GM245" s="268"/>
      <c r="GO245" s="268"/>
      <c r="GP245" s="268"/>
    </row>
    <row r="246" spans="2:198">
      <c r="B246" s="266"/>
      <c r="C246" s="266"/>
      <c r="AM246" s="268">
        <v>6.74</v>
      </c>
      <c r="DF246" s="268">
        <v>273</v>
      </c>
      <c r="DG246" s="268">
        <v>7.14</v>
      </c>
      <c r="DI246" s="268"/>
      <c r="DJ246" s="268"/>
      <c r="DL246" s="268"/>
      <c r="DM246" s="268"/>
      <c r="DO246" s="268"/>
      <c r="DP246" s="268"/>
      <c r="DR246" s="268"/>
      <c r="DS246" s="268"/>
      <c r="DU246" s="268"/>
      <c r="DV246" s="268"/>
      <c r="DX246" s="268"/>
      <c r="DY246" s="268"/>
      <c r="EA246" s="268"/>
      <c r="EB246" s="268"/>
      <c r="ED246" s="268"/>
      <c r="EE246" s="268"/>
      <c r="EG246" s="268"/>
      <c r="EH246" s="268"/>
      <c r="EJ246" s="268"/>
      <c r="EK246" s="268"/>
      <c r="EM246" s="268"/>
      <c r="EN246" s="268"/>
      <c r="EP246" s="268"/>
      <c r="EQ246" s="268"/>
      <c r="ES246" s="268"/>
      <c r="ET246" s="268"/>
      <c r="EV246" s="268"/>
      <c r="EW246" s="268"/>
      <c r="EY246" s="268"/>
      <c r="EZ246" s="268"/>
      <c r="FB246" s="268"/>
      <c r="FC246" s="268"/>
      <c r="FE246" s="268"/>
      <c r="FF246" s="268"/>
      <c r="FH246" s="268"/>
      <c r="FI246" s="268"/>
      <c r="FK246" s="268"/>
      <c r="FL246" s="268"/>
      <c r="FN246" s="268"/>
      <c r="FO246" s="268"/>
      <c r="FQ246" s="268"/>
      <c r="FR246" s="268"/>
      <c r="FT246" s="268"/>
      <c r="FU246" s="268"/>
      <c r="FW246" s="268"/>
      <c r="FX246" s="268"/>
      <c r="FZ246" s="268"/>
      <c r="GA246" s="268"/>
      <c r="GC246" s="268"/>
      <c r="GD246" s="268"/>
      <c r="GF246" s="268"/>
      <c r="GG246" s="268"/>
      <c r="GI246" s="268"/>
      <c r="GJ246" s="268"/>
      <c r="GL246" s="268"/>
      <c r="GM246" s="268"/>
      <c r="GO246" s="268"/>
      <c r="GP246" s="268"/>
    </row>
    <row r="247" spans="2:198">
      <c r="B247" s="266"/>
      <c r="C247" s="266"/>
      <c r="AM247" s="268">
        <v>6.74</v>
      </c>
      <c r="DF247" s="268">
        <v>274</v>
      </c>
      <c r="DG247" s="268">
        <v>6.8</v>
      </c>
      <c r="DI247" s="268"/>
      <c r="DJ247" s="268"/>
      <c r="DL247" s="268"/>
      <c r="DM247" s="268"/>
      <c r="DO247" s="268"/>
      <c r="DP247" s="268"/>
      <c r="DR247" s="268"/>
      <c r="DS247" s="268"/>
      <c r="DU247" s="268"/>
      <c r="DV247" s="268"/>
      <c r="DX247" s="268"/>
      <c r="DY247" s="268"/>
      <c r="EA247" s="268"/>
      <c r="EB247" s="268"/>
      <c r="ED247" s="268"/>
      <c r="EE247" s="268"/>
      <c r="EG247" s="268"/>
      <c r="EH247" s="268"/>
      <c r="EJ247" s="268"/>
      <c r="EK247" s="268"/>
      <c r="EM247" s="268"/>
      <c r="EN247" s="268"/>
      <c r="EP247" s="268"/>
      <c r="EQ247" s="268"/>
      <c r="ES247" s="268"/>
      <c r="ET247" s="268"/>
      <c r="EV247" s="268"/>
      <c r="EW247" s="268"/>
      <c r="EY247" s="268"/>
      <c r="EZ247" s="268"/>
      <c r="FB247" s="268"/>
      <c r="FC247" s="268"/>
      <c r="FE247" s="268"/>
      <c r="FF247" s="268"/>
      <c r="FH247" s="268"/>
      <c r="FI247" s="268"/>
      <c r="FK247" s="268"/>
      <c r="FL247" s="268"/>
      <c r="FN247" s="268"/>
      <c r="FO247" s="268"/>
      <c r="FQ247" s="268"/>
      <c r="FR247" s="268"/>
      <c r="FT247" s="268"/>
      <c r="FU247" s="268"/>
      <c r="FW247" s="268"/>
      <c r="FX247" s="268"/>
      <c r="FZ247" s="268"/>
      <c r="GA247" s="268"/>
      <c r="GC247" s="268"/>
      <c r="GD247" s="268"/>
      <c r="GF247" s="268"/>
      <c r="GG247" s="268"/>
      <c r="GI247" s="268"/>
      <c r="GJ247" s="268"/>
      <c r="GL247" s="268"/>
      <c r="GM247" s="268"/>
      <c r="GO247" s="268"/>
      <c r="GP247" s="268"/>
    </row>
    <row r="248" spans="2:198">
      <c r="B248" s="266"/>
      <c r="C248" s="266"/>
      <c r="AM248" s="268">
        <v>7.03</v>
      </c>
      <c r="DF248" s="268">
        <v>275</v>
      </c>
      <c r="DG248" s="268">
        <v>6.86</v>
      </c>
      <c r="DI248" s="268"/>
      <c r="DJ248" s="268"/>
      <c r="DL248" s="268"/>
      <c r="DM248" s="268"/>
      <c r="DO248" s="268"/>
      <c r="DP248" s="268"/>
      <c r="DR248" s="268"/>
      <c r="DS248" s="268"/>
      <c r="DU248" s="268"/>
      <c r="DV248" s="268"/>
      <c r="DX248" s="268"/>
      <c r="DY248" s="268"/>
      <c r="EA248" s="268"/>
      <c r="EB248" s="268"/>
      <c r="ED248" s="268"/>
      <c r="EE248" s="268"/>
      <c r="EG248" s="268"/>
      <c r="EH248" s="268"/>
      <c r="EJ248" s="268"/>
      <c r="EK248" s="268"/>
      <c r="EM248" s="268"/>
      <c r="EN248" s="268"/>
      <c r="EP248" s="268"/>
      <c r="EQ248" s="268"/>
      <c r="ES248" s="268"/>
      <c r="ET248" s="268"/>
      <c r="EV248" s="268"/>
      <c r="EW248" s="268"/>
      <c r="EY248" s="268"/>
      <c r="EZ248" s="268"/>
      <c r="FB248" s="268"/>
      <c r="FC248" s="268"/>
      <c r="FE248" s="268"/>
      <c r="FF248" s="268"/>
      <c r="FH248" s="268"/>
      <c r="FI248" s="268"/>
      <c r="FK248" s="268"/>
      <c r="FL248" s="268"/>
      <c r="FN248" s="268"/>
      <c r="FO248" s="268"/>
      <c r="FQ248" s="268"/>
      <c r="FR248" s="268"/>
      <c r="FT248" s="268"/>
      <c r="FU248" s="268"/>
      <c r="FW248" s="268"/>
      <c r="FX248" s="268"/>
      <c r="FZ248" s="268"/>
      <c r="GA248" s="268"/>
      <c r="GC248" s="268"/>
      <c r="GD248" s="268"/>
      <c r="GF248" s="268"/>
      <c r="GG248" s="268"/>
      <c r="GI248" s="268"/>
      <c r="GJ248" s="268"/>
      <c r="GL248" s="268"/>
      <c r="GM248" s="268"/>
      <c r="GO248" s="268"/>
      <c r="GP248" s="268"/>
    </row>
    <row r="249" spans="2:198">
      <c r="B249" s="266"/>
      <c r="C249" s="266"/>
      <c r="AM249" s="268">
        <v>7.06</v>
      </c>
      <c r="DF249" s="268">
        <v>276</v>
      </c>
      <c r="DG249" s="268">
        <v>7.24</v>
      </c>
      <c r="DI249" s="268"/>
      <c r="DJ249" s="268"/>
      <c r="DL249" s="268"/>
      <c r="DM249" s="268"/>
      <c r="DO249" s="268"/>
      <c r="DP249" s="268"/>
      <c r="DR249" s="268"/>
      <c r="DS249" s="268"/>
      <c r="DU249" s="268"/>
      <c r="DV249" s="268"/>
      <c r="DX249" s="268"/>
      <c r="DY249" s="268"/>
      <c r="EA249" s="268"/>
      <c r="EB249" s="268"/>
      <c r="ED249" s="268"/>
      <c r="EE249" s="268"/>
      <c r="EG249" s="268"/>
      <c r="EH249" s="268"/>
      <c r="EJ249" s="268"/>
      <c r="EK249" s="268"/>
      <c r="EM249" s="268"/>
      <c r="EN249" s="268"/>
      <c r="EP249" s="268"/>
      <c r="EQ249" s="268"/>
      <c r="ES249" s="268"/>
      <c r="ET249" s="268"/>
      <c r="EV249" s="268"/>
      <c r="EW249" s="268"/>
      <c r="EY249" s="268"/>
      <c r="EZ249" s="268"/>
      <c r="FB249" s="268"/>
      <c r="FC249" s="268"/>
      <c r="FE249" s="268"/>
      <c r="FF249" s="268"/>
      <c r="FH249" s="268"/>
      <c r="FI249" s="268"/>
      <c r="FK249" s="268"/>
      <c r="FL249" s="268"/>
      <c r="FN249" s="268"/>
      <c r="FO249" s="268"/>
      <c r="FQ249" s="268"/>
      <c r="FR249" s="268"/>
      <c r="FT249" s="268"/>
      <c r="FU249" s="268"/>
      <c r="FW249" s="268"/>
      <c r="FX249" s="268"/>
      <c r="FZ249" s="268"/>
      <c r="GA249" s="268"/>
      <c r="GC249" s="268"/>
      <c r="GD249" s="268"/>
      <c r="GF249" s="268"/>
      <c r="GG249" s="268"/>
      <c r="GI249" s="268"/>
      <c r="GJ249" s="268"/>
      <c r="GL249" s="268"/>
      <c r="GM249" s="268"/>
      <c r="GO249" s="268"/>
      <c r="GP249" s="268"/>
    </row>
    <row r="250" spans="2:198">
      <c r="B250" s="266"/>
      <c r="C250" s="266"/>
      <c r="AM250" s="268">
        <v>6.68</v>
      </c>
      <c r="DF250" s="268">
        <v>277</v>
      </c>
      <c r="DG250" s="268">
        <v>6.93</v>
      </c>
      <c r="DI250" s="268"/>
      <c r="DJ250" s="268"/>
      <c r="DL250" s="268"/>
      <c r="DM250" s="268"/>
      <c r="DO250" s="268"/>
      <c r="DP250" s="268"/>
      <c r="DR250" s="268"/>
      <c r="DS250" s="268"/>
      <c r="DU250" s="268"/>
      <c r="DV250" s="268"/>
      <c r="DX250" s="268"/>
      <c r="DY250" s="268"/>
      <c r="EA250" s="268"/>
      <c r="EB250" s="268"/>
      <c r="ED250" s="268"/>
      <c r="EE250" s="268"/>
      <c r="EG250" s="268"/>
      <c r="EH250" s="268"/>
      <c r="EJ250" s="268"/>
      <c r="EK250" s="268"/>
      <c r="EM250" s="268"/>
      <c r="EN250" s="268"/>
      <c r="EP250" s="268"/>
      <c r="EQ250" s="268"/>
      <c r="ES250" s="268"/>
      <c r="ET250" s="268"/>
      <c r="EV250" s="268"/>
      <c r="EW250" s="268"/>
      <c r="EY250" s="268"/>
      <c r="EZ250" s="268"/>
      <c r="FB250" s="268"/>
      <c r="FC250" s="268"/>
      <c r="FE250" s="268"/>
      <c r="FF250" s="268"/>
      <c r="FH250" s="268"/>
      <c r="FI250" s="268"/>
      <c r="FK250" s="268"/>
      <c r="FL250" s="268"/>
      <c r="FN250" s="268"/>
      <c r="FO250" s="268"/>
      <c r="FQ250" s="268"/>
      <c r="FR250" s="268"/>
      <c r="FT250" s="268"/>
      <c r="FU250" s="268"/>
      <c r="FW250" s="268"/>
      <c r="FX250" s="268"/>
      <c r="FZ250" s="268"/>
      <c r="GA250" s="268"/>
      <c r="GC250" s="268"/>
      <c r="GD250" s="268"/>
      <c r="GF250" s="268"/>
      <c r="GG250" s="268"/>
      <c r="GI250" s="268"/>
      <c r="GJ250" s="268"/>
      <c r="GL250" s="268"/>
      <c r="GM250" s="268"/>
      <c r="GO250" s="268"/>
      <c r="GP250" s="268"/>
    </row>
    <row r="251" spans="2:198">
      <c r="B251" s="266"/>
      <c r="C251" s="266"/>
      <c r="AM251" s="268">
        <v>6.73</v>
      </c>
      <c r="DF251" s="268">
        <v>278</v>
      </c>
      <c r="DG251" s="268">
        <v>6.51</v>
      </c>
      <c r="DI251" s="268"/>
      <c r="DJ251" s="268"/>
      <c r="DL251" s="268"/>
      <c r="DM251" s="268"/>
      <c r="DO251" s="268"/>
      <c r="DP251" s="268"/>
      <c r="DR251" s="268"/>
      <c r="DS251" s="268"/>
      <c r="DU251" s="268"/>
      <c r="DV251" s="268"/>
      <c r="DX251" s="268"/>
      <c r="DY251" s="268"/>
      <c r="EA251" s="268"/>
      <c r="EB251" s="268"/>
      <c r="ED251" s="268"/>
      <c r="EE251" s="268"/>
      <c r="EG251" s="268"/>
      <c r="EH251" s="268"/>
      <c r="EJ251" s="268"/>
      <c r="EK251" s="268"/>
      <c r="EM251" s="268"/>
      <c r="EN251" s="268"/>
      <c r="EP251" s="268"/>
      <c r="EQ251" s="268"/>
      <c r="ES251" s="268"/>
      <c r="ET251" s="268"/>
      <c r="EV251" s="268"/>
      <c r="EW251" s="268"/>
      <c r="EY251" s="268"/>
      <c r="EZ251" s="268"/>
      <c r="FB251" s="268"/>
      <c r="FC251" s="268"/>
      <c r="FE251" s="268"/>
      <c r="FF251" s="268"/>
      <c r="FH251" s="268"/>
      <c r="FI251" s="268"/>
      <c r="FK251" s="268"/>
      <c r="FL251" s="268"/>
      <c r="FN251" s="268"/>
      <c r="FO251" s="268"/>
      <c r="FQ251" s="268"/>
      <c r="FR251" s="268"/>
      <c r="FT251" s="268"/>
      <c r="FU251" s="268"/>
      <c r="FW251" s="268"/>
      <c r="FX251" s="268"/>
      <c r="FZ251" s="268"/>
      <c r="GA251" s="268"/>
      <c r="GC251" s="268"/>
      <c r="GD251" s="268"/>
      <c r="GF251" s="268"/>
      <c r="GG251" s="268"/>
      <c r="GI251" s="268"/>
      <c r="GJ251" s="268"/>
      <c r="GL251" s="268"/>
      <c r="GM251" s="268"/>
      <c r="GO251" s="268"/>
      <c r="GP251" s="268"/>
    </row>
    <row r="252" spans="2:198">
      <c r="B252" s="266"/>
      <c r="C252" s="266"/>
      <c r="AM252" s="268">
        <v>6.71</v>
      </c>
      <c r="DF252" s="268">
        <v>279</v>
      </c>
      <c r="DG252" s="268">
        <v>6.89</v>
      </c>
      <c r="DI252" s="268"/>
      <c r="DJ252" s="268"/>
      <c r="DL252" s="268"/>
      <c r="DM252" s="268"/>
      <c r="DO252" s="268"/>
      <c r="DP252" s="268"/>
      <c r="DR252" s="268"/>
      <c r="DS252" s="268"/>
      <c r="DU252" s="268"/>
      <c r="DV252" s="268"/>
      <c r="DX252" s="268"/>
      <c r="DY252" s="268"/>
      <c r="EA252" s="268"/>
      <c r="EB252" s="268"/>
      <c r="ED252" s="268"/>
      <c r="EE252" s="268"/>
      <c r="EG252" s="268"/>
      <c r="EH252" s="268"/>
      <c r="EJ252" s="268"/>
      <c r="EK252" s="268"/>
      <c r="EM252" s="268"/>
      <c r="EN252" s="268"/>
      <c r="EP252" s="268"/>
      <c r="EQ252" s="268"/>
      <c r="ES252" s="268"/>
      <c r="ET252" s="268"/>
      <c r="EV252" s="268"/>
      <c r="EW252" s="268"/>
      <c r="EY252" s="268"/>
      <c r="EZ252" s="268"/>
      <c r="FB252" s="268"/>
      <c r="FC252" s="268"/>
      <c r="FE252" s="268"/>
      <c r="FF252" s="268"/>
      <c r="FH252" s="268"/>
      <c r="FI252" s="268"/>
      <c r="FK252" s="268"/>
      <c r="FL252" s="268"/>
      <c r="FN252" s="268"/>
      <c r="FO252" s="268"/>
      <c r="FQ252" s="268"/>
      <c r="FR252" s="268"/>
      <c r="FT252" s="268"/>
      <c r="FU252" s="268"/>
      <c r="FW252" s="268"/>
      <c r="FX252" s="268"/>
      <c r="FZ252" s="268"/>
      <c r="GA252" s="268"/>
      <c r="GC252" s="268"/>
      <c r="GD252" s="268"/>
      <c r="GF252" s="268"/>
      <c r="GG252" s="268"/>
      <c r="GI252" s="268"/>
      <c r="GJ252" s="268"/>
      <c r="GL252" s="268"/>
      <c r="GM252" s="268"/>
      <c r="GO252" s="268"/>
      <c r="GP252" s="268"/>
    </row>
    <row r="253" spans="2:198">
      <c r="B253" s="266"/>
      <c r="C253" s="270"/>
      <c r="AM253" s="268">
        <v>6.76</v>
      </c>
      <c r="DF253" s="268">
        <v>280</v>
      </c>
      <c r="DG253" s="268">
        <v>7.21</v>
      </c>
      <c r="DI253" s="268"/>
      <c r="DJ253" s="268"/>
      <c r="DL253" s="268"/>
      <c r="DM253" s="268"/>
      <c r="DO253" s="268"/>
      <c r="DP253" s="268"/>
      <c r="DR253" s="268"/>
      <c r="DS253" s="268"/>
      <c r="DU253" s="268"/>
      <c r="DV253" s="268"/>
      <c r="DX253" s="268"/>
      <c r="DY253" s="268"/>
      <c r="EA253" s="268"/>
      <c r="EB253" s="268"/>
      <c r="ED253" s="268"/>
      <c r="EE253" s="268"/>
      <c r="EG253" s="268"/>
      <c r="EH253" s="268"/>
      <c r="EJ253" s="268"/>
      <c r="EK253" s="268"/>
      <c r="EM253" s="268"/>
      <c r="EN253" s="268"/>
      <c r="EP253" s="268"/>
      <c r="EQ253" s="268"/>
      <c r="ES253" s="268"/>
      <c r="ET253" s="268"/>
      <c r="EV253" s="268"/>
      <c r="EW253" s="268"/>
      <c r="EY253" s="268"/>
      <c r="EZ253" s="268"/>
      <c r="FB253" s="268"/>
      <c r="FC253" s="268"/>
      <c r="FE253" s="268"/>
      <c r="FF253" s="268"/>
      <c r="FH253" s="268"/>
      <c r="FI253" s="268"/>
      <c r="FK253" s="268"/>
      <c r="FL253" s="268"/>
      <c r="FN253" s="268"/>
      <c r="FO253" s="268"/>
      <c r="FQ253" s="268"/>
      <c r="FR253" s="268"/>
      <c r="FT253" s="268"/>
      <c r="FU253" s="268"/>
      <c r="FW253" s="268"/>
      <c r="FX253" s="268"/>
      <c r="FZ253" s="268"/>
      <c r="GA253" s="268"/>
      <c r="GC253" s="268"/>
      <c r="GD253" s="268"/>
      <c r="GF253" s="268"/>
      <c r="GG253" s="268"/>
      <c r="GI253" s="268"/>
      <c r="GJ253" s="268"/>
      <c r="GL253" s="268"/>
      <c r="GM253" s="268"/>
      <c r="GO253" s="268"/>
      <c r="GP253" s="268"/>
    </row>
    <row r="254" spans="2:198">
      <c r="B254" s="266"/>
      <c r="C254" s="266"/>
      <c r="AM254" s="268">
        <v>6.2</v>
      </c>
      <c r="DF254" s="268">
        <v>281</v>
      </c>
      <c r="DG254" s="268">
        <v>6.78</v>
      </c>
      <c r="DI254" s="268"/>
      <c r="DJ254" s="268"/>
      <c r="DL254" s="268"/>
      <c r="DM254" s="268"/>
      <c r="DO254" s="268"/>
      <c r="DP254" s="268"/>
      <c r="DR254" s="268"/>
      <c r="DS254" s="268"/>
      <c r="DU254" s="268"/>
      <c r="DV254" s="268"/>
      <c r="DX254" s="268"/>
      <c r="DY254" s="268"/>
      <c r="EA254" s="268"/>
      <c r="EB254" s="268"/>
      <c r="ED254" s="268"/>
      <c r="EE254" s="268"/>
      <c r="EG254" s="268"/>
      <c r="EH254" s="268"/>
      <c r="EJ254" s="268"/>
      <c r="EK254" s="268"/>
      <c r="EM254" s="268"/>
      <c r="EN254" s="268"/>
      <c r="EP254" s="268"/>
      <c r="EQ254" s="268"/>
      <c r="ES254" s="268"/>
      <c r="ET254" s="268"/>
      <c r="EV254" s="268"/>
      <c r="EW254" s="268"/>
      <c r="EY254" s="268"/>
      <c r="EZ254" s="268"/>
      <c r="FB254" s="268"/>
      <c r="FC254" s="268"/>
      <c r="FE254" s="268"/>
      <c r="FF254" s="268"/>
      <c r="FH254" s="268"/>
      <c r="FI254" s="268"/>
      <c r="FK254" s="268"/>
      <c r="FL254" s="268"/>
      <c r="FN254" s="268"/>
      <c r="FO254" s="268"/>
      <c r="FQ254" s="268"/>
      <c r="FR254" s="268"/>
      <c r="FT254" s="268"/>
      <c r="FU254" s="268"/>
      <c r="FW254" s="268"/>
      <c r="FX254" s="268"/>
      <c r="FZ254" s="268"/>
      <c r="GA254" s="268"/>
      <c r="GC254" s="268"/>
      <c r="GD254" s="268"/>
      <c r="GF254" s="268"/>
      <c r="GG254" s="268"/>
      <c r="GI254" s="268"/>
      <c r="GJ254" s="268"/>
      <c r="GL254" s="268"/>
      <c r="GM254" s="268"/>
      <c r="GO254" s="268"/>
      <c r="GP254" s="268"/>
    </row>
    <row r="255" spans="2:198">
      <c r="B255" s="266"/>
      <c r="C255" s="266"/>
      <c r="AM255" s="268">
        <v>6.5</v>
      </c>
      <c r="DF255" s="268">
        <v>282</v>
      </c>
      <c r="DG255" s="268">
        <v>7.15</v>
      </c>
      <c r="DI255" s="268"/>
      <c r="DJ255" s="268"/>
      <c r="DL255" s="268"/>
      <c r="DM255" s="268"/>
      <c r="DO255" s="268"/>
      <c r="DP255" s="268"/>
      <c r="DR255" s="268"/>
      <c r="DS255" s="268"/>
      <c r="DU255" s="268"/>
      <c r="DV255" s="268"/>
      <c r="DX255" s="268"/>
      <c r="DY255" s="268"/>
      <c r="EA255" s="268"/>
      <c r="EB255" s="268"/>
      <c r="ED255" s="268"/>
      <c r="EE255" s="268"/>
      <c r="EG255" s="268"/>
      <c r="EH255" s="268"/>
      <c r="EJ255" s="268"/>
      <c r="EK255" s="268"/>
      <c r="EM255" s="268"/>
      <c r="EN255" s="268"/>
      <c r="EP255" s="268"/>
      <c r="EQ255" s="268"/>
      <c r="ES255" s="268"/>
      <c r="ET255" s="268"/>
      <c r="EV255" s="268"/>
      <c r="EW255" s="268"/>
      <c r="EY255" s="268"/>
      <c r="EZ255" s="268"/>
      <c r="FB255" s="268"/>
      <c r="FC255" s="268"/>
      <c r="FE255" s="268"/>
      <c r="FF255" s="268"/>
      <c r="FH255" s="268"/>
      <c r="FI255" s="268"/>
      <c r="FK255" s="268"/>
      <c r="FL255" s="268"/>
      <c r="FN255" s="268"/>
      <c r="FO255" s="268"/>
      <c r="FQ255" s="268"/>
      <c r="FR255" s="268"/>
      <c r="FT255" s="268"/>
      <c r="FU255" s="268"/>
      <c r="FW255" s="268"/>
      <c r="FX255" s="268"/>
      <c r="FZ255" s="268"/>
      <c r="GA255" s="268"/>
      <c r="GC255" s="268"/>
      <c r="GD255" s="268"/>
      <c r="GF255" s="268"/>
      <c r="GG255" s="268"/>
      <c r="GI255" s="268"/>
      <c r="GJ255" s="268"/>
      <c r="GL255" s="268"/>
      <c r="GM255" s="268"/>
      <c r="GO255" s="268"/>
      <c r="GP255" s="268"/>
    </row>
    <row r="256" spans="2:198">
      <c r="B256" s="266"/>
      <c r="C256" s="266"/>
      <c r="AM256" s="268">
        <v>7.04</v>
      </c>
      <c r="DF256" s="268">
        <v>283</v>
      </c>
      <c r="DG256" s="268">
        <v>7.35</v>
      </c>
      <c r="DI256" s="268"/>
      <c r="DJ256" s="268"/>
      <c r="DL256" s="268"/>
      <c r="DM256" s="268"/>
      <c r="DO256" s="268"/>
      <c r="DP256" s="268"/>
      <c r="DR256" s="268"/>
      <c r="DS256" s="268"/>
      <c r="DU256" s="268"/>
      <c r="DV256" s="268"/>
      <c r="DX256" s="268"/>
      <c r="DY256" s="268"/>
      <c r="EA256" s="268"/>
      <c r="EB256" s="268"/>
      <c r="ED256" s="268"/>
      <c r="EE256" s="268"/>
      <c r="EG256" s="268"/>
      <c r="EH256" s="268"/>
      <c r="EJ256" s="268"/>
      <c r="EK256" s="268"/>
      <c r="EM256" s="268"/>
      <c r="EN256" s="268"/>
      <c r="EP256" s="268"/>
      <c r="EQ256" s="268"/>
      <c r="ES256" s="268"/>
      <c r="ET256" s="268"/>
      <c r="EV256" s="268"/>
      <c r="EW256" s="268"/>
      <c r="EY256" s="268"/>
      <c r="EZ256" s="268"/>
      <c r="FB256" s="268"/>
      <c r="FC256" s="268"/>
      <c r="FE256" s="268"/>
      <c r="FF256" s="268"/>
      <c r="FH256" s="268"/>
      <c r="FI256" s="268"/>
      <c r="FK256" s="268"/>
      <c r="FL256" s="268"/>
      <c r="FN256" s="268"/>
      <c r="FO256" s="268"/>
      <c r="FQ256" s="268"/>
      <c r="FR256" s="268"/>
      <c r="FT256" s="268"/>
      <c r="FU256" s="268"/>
      <c r="FW256" s="268"/>
      <c r="FX256" s="268"/>
      <c r="FZ256" s="268"/>
      <c r="GA256" s="268"/>
      <c r="GC256" s="268"/>
      <c r="GD256" s="268"/>
      <c r="GF256" s="268"/>
      <c r="GG256" s="268"/>
      <c r="GI256" s="268"/>
      <c r="GJ256" s="268"/>
      <c r="GL256" s="268"/>
      <c r="GM256" s="268"/>
      <c r="GO256" s="268"/>
      <c r="GP256" s="268"/>
    </row>
    <row r="257" spans="2:198">
      <c r="B257" s="266"/>
      <c r="C257" s="266"/>
      <c r="AM257" s="268">
        <v>7.07</v>
      </c>
      <c r="DF257" s="268">
        <v>284</v>
      </c>
      <c r="DG257" s="268">
        <v>7.12</v>
      </c>
      <c r="DI257" s="268"/>
      <c r="DJ257" s="268"/>
      <c r="DL257" s="268"/>
      <c r="DM257" s="268"/>
      <c r="DO257" s="268"/>
      <c r="DP257" s="268"/>
      <c r="DR257" s="268"/>
      <c r="DS257" s="268"/>
      <c r="DU257" s="268"/>
      <c r="DV257" s="268"/>
      <c r="DX257" s="268"/>
      <c r="DY257" s="268"/>
      <c r="EA257" s="268"/>
      <c r="EB257" s="268"/>
      <c r="ED257" s="268"/>
      <c r="EE257" s="268"/>
      <c r="EG257" s="268"/>
      <c r="EH257" s="268"/>
      <c r="EJ257" s="268"/>
      <c r="EK257" s="268"/>
      <c r="EM257" s="268"/>
      <c r="EN257" s="268"/>
      <c r="EP257" s="268"/>
      <c r="EQ257" s="268"/>
      <c r="ES257" s="268"/>
      <c r="ET257" s="268"/>
      <c r="EV257" s="268"/>
      <c r="EW257" s="268"/>
      <c r="EY257" s="268"/>
      <c r="EZ257" s="268"/>
      <c r="FB257" s="268"/>
      <c r="FC257" s="268"/>
      <c r="FE257" s="268"/>
      <c r="FF257" s="268"/>
      <c r="FH257" s="268"/>
      <c r="FI257" s="268"/>
      <c r="FK257" s="268"/>
      <c r="FL257" s="268"/>
      <c r="FN257" s="268"/>
      <c r="FO257" s="268"/>
      <c r="FQ257" s="268"/>
      <c r="FR257" s="268"/>
      <c r="FT257" s="268"/>
      <c r="FU257" s="268"/>
      <c r="FW257" s="268"/>
      <c r="FX257" s="268"/>
      <c r="FZ257" s="268"/>
      <c r="GA257" s="268"/>
      <c r="GC257" s="268"/>
      <c r="GD257" s="268"/>
      <c r="GF257" s="268"/>
      <c r="GG257" s="268"/>
      <c r="GI257" s="268"/>
      <c r="GJ257" s="268"/>
      <c r="GL257" s="268"/>
      <c r="GM257" s="268"/>
      <c r="GO257" s="268"/>
      <c r="GP257" s="268"/>
    </row>
    <row r="258" spans="2:198">
      <c r="B258" s="266"/>
      <c r="C258" s="266"/>
      <c r="AM258" s="268">
        <v>6.46</v>
      </c>
      <c r="DF258" s="268">
        <v>285</v>
      </c>
      <c r="DG258" s="268">
        <v>7</v>
      </c>
      <c r="DI258" s="268"/>
      <c r="DJ258" s="268"/>
      <c r="DL258" s="268"/>
      <c r="DM258" s="268"/>
      <c r="DO258" s="268"/>
      <c r="DP258" s="268"/>
      <c r="DR258" s="268"/>
      <c r="DS258" s="268"/>
      <c r="DU258" s="268"/>
      <c r="DV258" s="268"/>
      <c r="DX258" s="268"/>
      <c r="DY258" s="268"/>
      <c r="EA258" s="268"/>
      <c r="EB258" s="268"/>
      <c r="ED258" s="268"/>
      <c r="EE258" s="268"/>
      <c r="EG258" s="268"/>
      <c r="EH258" s="268"/>
      <c r="EJ258" s="268"/>
      <c r="EK258" s="268"/>
      <c r="EM258" s="268"/>
      <c r="EN258" s="268"/>
      <c r="EP258" s="268"/>
      <c r="EQ258" s="268"/>
      <c r="ES258" s="268"/>
      <c r="ET258" s="268"/>
      <c r="EV258" s="268"/>
      <c r="EW258" s="268"/>
      <c r="EY258" s="268"/>
      <c r="EZ258" s="268"/>
      <c r="FB258" s="268"/>
      <c r="FC258" s="268"/>
      <c r="FE258" s="268"/>
      <c r="FF258" s="268"/>
      <c r="FH258" s="268"/>
      <c r="FI258" s="268"/>
      <c r="FK258" s="268"/>
      <c r="FL258" s="268"/>
      <c r="FN258" s="268"/>
      <c r="FO258" s="268"/>
      <c r="FQ258" s="268"/>
      <c r="FR258" s="268"/>
      <c r="FT258" s="268"/>
      <c r="FU258" s="268"/>
      <c r="FW258" s="268"/>
      <c r="FX258" s="268"/>
      <c r="FZ258" s="268"/>
      <c r="GA258" s="268"/>
      <c r="GC258" s="268"/>
      <c r="GD258" s="268"/>
      <c r="GF258" s="268"/>
      <c r="GG258" s="268"/>
      <c r="GI258" s="268"/>
      <c r="GJ258" s="268"/>
      <c r="GL258" s="268"/>
      <c r="GM258" s="268"/>
      <c r="GO258" s="268"/>
      <c r="GP258" s="268"/>
    </row>
    <row r="259" spans="2:198">
      <c r="B259" s="266"/>
      <c r="C259" s="266"/>
      <c r="AM259" s="268">
        <v>6.71</v>
      </c>
      <c r="DF259" s="268">
        <v>286</v>
      </c>
      <c r="DG259" s="268">
        <v>6.8</v>
      </c>
      <c r="DI259" s="268"/>
      <c r="DJ259" s="268"/>
      <c r="DL259" s="268"/>
      <c r="DM259" s="268"/>
      <c r="DO259" s="268"/>
      <c r="DP259" s="268"/>
      <c r="DR259" s="268"/>
      <c r="DS259" s="268"/>
      <c r="DU259" s="268"/>
      <c r="DV259" s="268"/>
      <c r="DX259" s="268"/>
      <c r="DY259" s="268"/>
      <c r="EA259" s="268"/>
      <c r="EB259" s="268"/>
      <c r="ED259" s="268"/>
      <c r="EE259" s="268"/>
      <c r="EG259" s="268"/>
      <c r="EH259" s="268"/>
      <c r="EJ259" s="268"/>
      <c r="EK259" s="268"/>
      <c r="EM259" s="268"/>
      <c r="EN259" s="268"/>
      <c r="EP259" s="268"/>
      <c r="EQ259" s="268"/>
      <c r="ES259" s="268"/>
      <c r="ET259" s="268"/>
      <c r="EV259" s="268"/>
      <c r="EW259" s="268"/>
      <c r="EY259" s="268"/>
      <c r="EZ259" s="268"/>
      <c r="FB259" s="268"/>
      <c r="FC259" s="268"/>
      <c r="FE259" s="268"/>
      <c r="FF259" s="268"/>
      <c r="FH259" s="268"/>
      <c r="FI259" s="268"/>
      <c r="FK259" s="268"/>
      <c r="FL259" s="268"/>
      <c r="FN259" s="268"/>
      <c r="FO259" s="268"/>
      <c r="FQ259" s="268"/>
      <c r="FR259" s="268"/>
      <c r="FT259" s="268"/>
      <c r="FU259" s="268"/>
      <c r="FW259" s="268"/>
      <c r="FX259" s="268"/>
      <c r="FZ259" s="268"/>
      <c r="GA259" s="268"/>
      <c r="GC259" s="268"/>
      <c r="GD259" s="268"/>
      <c r="GF259" s="268"/>
      <c r="GG259" s="268"/>
      <c r="GI259" s="268"/>
      <c r="GJ259" s="268"/>
      <c r="GL259" s="268"/>
      <c r="GM259" s="268"/>
      <c r="GO259" s="268"/>
      <c r="GP259" s="268"/>
    </row>
    <row r="260" spans="2:198">
      <c r="B260" s="266"/>
      <c r="C260" s="266"/>
      <c r="AM260" s="268">
        <v>6.78</v>
      </c>
      <c r="DF260" s="268">
        <v>287</v>
      </c>
      <c r="DG260" s="268">
        <v>7.15</v>
      </c>
      <c r="DI260" s="268"/>
      <c r="DJ260" s="268"/>
      <c r="DL260" s="268"/>
      <c r="DM260" s="268"/>
      <c r="DO260" s="268"/>
      <c r="DP260" s="268"/>
      <c r="DR260" s="268"/>
      <c r="DS260" s="268"/>
      <c r="DU260" s="268"/>
      <c r="DV260" s="268"/>
      <c r="DX260" s="268"/>
      <c r="DY260" s="268"/>
      <c r="EA260" s="268"/>
      <c r="EB260" s="268"/>
      <c r="ED260" s="268"/>
      <c r="EE260" s="268"/>
      <c r="EG260" s="268"/>
      <c r="EH260" s="268"/>
      <c r="EJ260" s="268"/>
      <c r="EK260" s="268"/>
      <c r="EM260" s="268"/>
      <c r="EN260" s="268"/>
      <c r="EP260" s="268"/>
      <c r="EQ260" s="268"/>
      <c r="ES260" s="268"/>
      <c r="ET260" s="268"/>
      <c r="EV260" s="268"/>
      <c r="EW260" s="268"/>
      <c r="EY260" s="268"/>
      <c r="EZ260" s="268"/>
      <c r="FB260" s="268"/>
      <c r="FC260" s="268"/>
      <c r="FE260" s="268"/>
      <c r="FF260" s="268"/>
      <c r="FH260" s="268"/>
      <c r="FI260" s="268"/>
      <c r="FK260" s="268"/>
      <c r="FL260" s="268"/>
      <c r="FN260" s="268"/>
      <c r="FO260" s="268"/>
      <c r="FQ260" s="268"/>
      <c r="FR260" s="268"/>
      <c r="FT260" s="268"/>
      <c r="FU260" s="268"/>
      <c r="FW260" s="268"/>
      <c r="FX260" s="268"/>
      <c r="FZ260" s="268"/>
      <c r="GA260" s="268"/>
      <c r="GC260" s="268"/>
      <c r="GD260" s="268"/>
      <c r="GF260" s="268"/>
      <c r="GG260" s="268"/>
      <c r="GI260" s="268"/>
      <c r="GJ260" s="268"/>
      <c r="GL260" s="268"/>
      <c r="GM260" s="268"/>
      <c r="GO260" s="268"/>
      <c r="GP260" s="268"/>
    </row>
    <row r="261" spans="2:198">
      <c r="B261" s="266"/>
      <c r="C261" s="266"/>
      <c r="AM261" s="268">
        <v>7.04</v>
      </c>
      <c r="DF261" s="268">
        <v>288</v>
      </c>
      <c r="DG261" s="268">
        <v>6.93</v>
      </c>
      <c r="DI261" s="268"/>
      <c r="DJ261" s="268"/>
      <c r="DL261" s="268"/>
      <c r="DM261" s="268"/>
      <c r="DO261" s="268"/>
      <c r="DP261" s="268"/>
      <c r="DR261" s="268"/>
      <c r="DS261" s="268"/>
      <c r="DU261" s="268"/>
      <c r="DV261" s="268"/>
      <c r="DX261" s="268"/>
      <c r="DY261" s="268"/>
      <c r="EA261" s="268"/>
      <c r="EB261" s="268"/>
      <c r="ED261" s="268"/>
      <c r="EE261" s="268"/>
      <c r="EG261" s="268"/>
      <c r="EH261" s="268"/>
      <c r="EJ261" s="268"/>
      <c r="EK261" s="268"/>
      <c r="EM261" s="268"/>
      <c r="EN261" s="268"/>
      <c r="EP261" s="268"/>
      <c r="EQ261" s="268"/>
      <c r="ES261" s="268"/>
      <c r="ET261" s="268"/>
      <c r="EV261" s="268"/>
      <c r="EW261" s="268"/>
      <c r="EY261" s="268"/>
      <c r="EZ261" s="268"/>
      <c r="FB261" s="268"/>
      <c r="FC261" s="268"/>
      <c r="FE261" s="268"/>
      <c r="FF261" s="268"/>
      <c r="FH261" s="268"/>
      <c r="FI261" s="268"/>
      <c r="FK261" s="268"/>
      <c r="FL261" s="268"/>
      <c r="FN261" s="268"/>
      <c r="FO261" s="268"/>
      <c r="FQ261" s="268"/>
      <c r="FR261" s="268"/>
      <c r="FT261" s="268"/>
      <c r="FU261" s="268"/>
      <c r="FW261" s="268"/>
      <c r="FX261" s="268"/>
      <c r="FZ261" s="268"/>
      <c r="GA261" s="268"/>
      <c r="GC261" s="268"/>
      <c r="GD261" s="268"/>
      <c r="GF261" s="268"/>
      <c r="GG261" s="268"/>
      <c r="GI261" s="268"/>
      <c r="GJ261" s="268"/>
      <c r="GL261" s="268"/>
      <c r="GM261" s="268"/>
      <c r="GO261" s="268"/>
      <c r="GP261" s="268"/>
    </row>
    <row r="262" spans="2:198">
      <c r="B262" s="266"/>
      <c r="C262" s="266"/>
      <c r="AM262" s="268">
        <v>6.68</v>
      </c>
      <c r="DF262" s="268">
        <v>289</v>
      </c>
      <c r="DG262" s="268">
        <v>6.85</v>
      </c>
      <c r="DI262" s="268"/>
      <c r="DJ262" s="268"/>
      <c r="DL262" s="268"/>
      <c r="DM262" s="268"/>
      <c r="DO262" s="268"/>
      <c r="DP262" s="268"/>
      <c r="DR262" s="268"/>
      <c r="DS262" s="268"/>
      <c r="DU262" s="268"/>
      <c r="DV262" s="268"/>
      <c r="DX262" s="268"/>
      <c r="DY262" s="268"/>
      <c r="EA262" s="268"/>
      <c r="EB262" s="268"/>
      <c r="ED262" s="268"/>
      <c r="EE262" s="268"/>
      <c r="EG262" s="268"/>
      <c r="EH262" s="268"/>
      <c r="EJ262" s="268"/>
      <c r="EK262" s="268"/>
      <c r="EM262" s="268"/>
      <c r="EN262" s="268"/>
      <c r="EP262" s="268"/>
      <c r="EQ262" s="268"/>
      <c r="ES262" s="268"/>
      <c r="ET262" s="268"/>
      <c r="EV262" s="268"/>
      <c r="EW262" s="268"/>
      <c r="EY262" s="268"/>
      <c r="EZ262" s="268"/>
      <c r="FB262" s="268"/>
      <c r="FC262" s="268"/>
      <c r="FE262" s="268"/>
      <c r="FF262" s="268"/>
      <c r="FH262" s="268"/>
      <c r="FI262" s="268"/>
      <c r="FK262" s="268"/>
      <c r="FL262" s="268"/>
      <c r="FN262" s="268"/>
      <c r="FO262" s="268"/>
      <c r="FQ262" s="268"/>
      <c r="FR262" s="268"/>
      <c r="FT262" s="268"/>
      <c r="FU262" s="268"/>
      <c r="FW262" s="268"/>
      <c r="FX262" s="268"/>
      <c r="FZ262" s="268"/>
      <c r="GA262" s="268"/>
      <c r="GC262" s="268"/>
      <c r="GD262" s="268"/>
      <c r="GF262" s="268"/>
      <c r="GG262" s="268"/>
      <c r="GI262" s="268"/>
      <c r="GJ262" s="268"/>
      <c r="GL262" s="268"/>
      <c r="GM262" s="268"/>
      <c r="GO262" s="268"/>
      <c r="GP262" s="268"/>
    </row>
    <row r="263" spans="2:198">
      <c r="B263" s="266"/>
      <c r="C263" s="266"/>
      <c r="AM263" s="268">
        <v>7.08</v>
      </c>
      <c r="DF263" s="268">
        <v>290</v>
      </c>
      <c r="DG263" s="268">
        <v>7.27</v>
      </c>
      <c r="DI263" s="268"/>
      <c r="DJ263" s="268"/>
      <c r="DL263" s="268"/>
      <c r="DM263" s="268"/>
      <c r="DO263" s="268"/>
      <c r="DP263" s="268"/>
      <c r="DR263" s="268"/>
      <c r="DS263" s="268"/>
      <c r="DU263" s="268"/>
      <c r="DV263" s="268"/>
      <c r="DX263" s="268"/>
      <c r="DY263" s="268"/>
      <c r="EA263" s="268"/>
      <c r="EB263" s="268"/>
      <c r="ED263" s="268"/>
      <c r="EE263" s="268"/>
      <c r="EG263" s="268"/>
      <c r="EH263" s="268"/>
      <c r="EJ263" s="268"/>
      <c r="EK263" s="268"/>
      <c r="EM263" s="268"/>
      <c r="EN263" s="268"/>
      <c r="EP263" s="268"/>
      <c r="EQ263" s="268"/>
      <c r="ES263" s="268"/>
      <c r="ET263" s="268"/>
      <c r="EV263" s="268"/>
      <c r="EW263" s="268"/>
      <c r="EY263" s="268"/>
      <c r="EZ263" s="268"/>
      <c r="FB263" s="268"/>
      <c r="FC263" s="268"/>
      <c r="FE263" s="268"/>
      <c r="FF263" s="268"/>
      <c r="FH263" s="268"/>
      <c r="FI263" s="268"/>
      <c r="FK263" s="268"/>
      <c r="FL263" s="268"/>
      <c r="FN263" s="268"/>
      <c r="FO263" s="268"/>
      <c r="FQ263" s="268"/>
      <c r="FR263" s="268"/>
      <c r="FT263" s="268"/>
      <c r="FU263" s="268"/>
      <c r="FW263" s="268"/>
      <c r="FX263" s="268"/>
      <c r="FZ263" s="268"/>
      <c r="GA263" s="268"/>
      <c r="GC263" s="268"/>
      <c r="GD263" s="268"/>
      <c r="GF263" s="268"/>
      <c r="GG263" s="268"/>
      <c r="GI263" s="268"/>
      <c r="GJ263" s="268"/>
      <c r="GL263" s="268"/>
      <c r="GM263" s="268"/>
      <c r="GO263" s="268"/>
      <c r="GP263" s="268"/>
    </row>
    <row r="264" spans="2:198">
      <c r="B264" s="266"/>
      <c r="C264" s="266"/>
      <c r="AM264" s="268">
        <v>7.08</v>
      </c>
      <c r="DF264" s="268">
        <v>292</v>
      </c>
      <c r="DG264" s="268">
        <v>6.55</v>
      </c>
      <c r="DI264" s="268"/>
      <c r="DJ264" s="268"/>
      <c r="DL264" s="268"/>
      <c r="DM264" s="268"/>
      <c r="DO264" s="268"/>
      <c r="DP264" s="268"/>
      <c r="DR264" s="268"/>
      <c r="DS264" s="268"/>
      <c r="DU264" s="268"/>
      <c r="DV264" s="268"/>
      <c r="DX264" s="268"/>
      <c r="DY264" s="268"/>
      <c r="EA264" s="268"/>
      <c r="EB264" s="268"/>
      <c r="ED264" s="268"/>
      <c r="EE264" s="268"/>
      <c r="EG264" s="268"/>
      <c r="EH264" s="268"/>
      <c r="EJ264" s="268"/>
      <c r="EK264" s="268"/>
      <c r="EM264" s="268"/>
      <c r="EN264" s="268"/>
      <c r="EP264" s="268"/>
      <c r="EQ264" s="268"/>
      <c r="ES264" s="268"/>
      <c r="ET264" s="268"/>
      <c r="EV264" s="268"/>
      <c r="EW264" s="268"/>
      <c r="EY264" s="268"/>
      <c r="EZ264" s="268"/>
      <c r="FB264" s="268"/>
      <c r="FC264" s="268"/>
      <c r="FE264" s="268"/>
      <c r="FF264" s="268"/>
      <c r="FH264" s="268"/>
      <c r="FI264" s="268"/>
      <c r="FK264" s="268"/>
      <c r="FL264" s="268"/>
      <c r="FN264" s="268"/>
      <c r="FO264" s="268"/>
      <c r="FQ264" s="268"/>
      <c r="FR264" s="268"/>
      <c r="FT264" s="268"/>
      <c r="FU264" s="268"/>
      <c r="FW264" s="268"/>
      <c r="FX264" s="268"/>
      <c r="FZ264" s="268"/>
      <c r="GA264" s="268"/>
      <c r="GC264" s="268"/>
      <c r="GD264" s="268"/>
      <c r="GF264" s="268"/>
      <c r="GG264" s="268"/>
      <c r="GI264" s="268"/>
      <c r="GJ264" s="268"/>
      <c r="GL264" s="268"/>
      <c r="GM264" s="268"/>
      <c r="GO264" s="268"/>
      <c r="GP264" s="268"/>
    </row>
    <row r="265" spans="2:198">
      <c r="B265" s="266"/>
      <c r="C265" s="266"/>
      <c r="AM265" s="268">
        <v>7.06</v>
      </c>
      <c r="DF265" s="268">
        <v>293</v>
      </c>
      <c r="DG265" s="268">
        <v>6.89</v>
      </c>
      <c r="DI265" s="268"/>
      <c r="DJ265" s="268"/>
      <c r="DL265" s="268"/>
      <c r="DM265" s="268"/>
      <c r="DO265" s="268"/>
      <c r="DP265" s="268"/>
      <c r="DR265" s="268"/>
      <c r="DS265" s="268"/>
      <c r="DU265" s="268"/>
      <c r="DV265" s="268"/>
      <c r="DX265" s="268"/>
      <c r="DY265" s="268"/>
      <c r="EA265" s="268"/>
      <c r="EB265" s="268"/>
      <c r="ED265" s="268"/>
      <c r="EE265" s="268"/>
      <c r="EG265" s="268"/>
      <c r="EH265" s="268"/>
      <c r="EJ265" s="268"/>
      <c r="EK265" s="268"/>
      <c r="EM265" s="268"/>
      <c r="EN265" s="268"/>
      <c r="EP265" s="268"/>
      <c r="EQ265" s="268"/>
      <c r="ES265" s="268"/>
      <c r="ET265" s="268"/>
      <c r="EV265" s="268"/>
      <c r="EW265" s="268"/>
      <c r="EY265" s="268"/>
      <c r="EZ265" s="268"/>
      <c r="FB265" s="268"/>
      <c r="FC265" s="268"/>
      <c r="FE265" s="268"/>
      <c r="FF265" s="268"/>
      <c r="FH265" s="268"/>
      <c r="FI265" s="268"/>
      <c r="FK265" s="268"/>
      <c r="FL265" s="268"/>
      <c r="FN265" s="268"/>
      <c r="FO265" s="268"/>
      <c r="FQ265" s="268"/>
      <c r="FR265" s="268"/>
      <c r="FT265" s="268"/>
      <c r="FU265" s="268"/>
      <c r="FW265" s="268"/>
      <c r="FX265" s="268"/>
      <c r="FZ265" s="268"/>
      <c r="GA265" s="268"/>
      <c r="GC265" s="268"/>
      <c r="GD265" s="268"/>
      <c r="GF265" s="268"/>
      <c r="GG265" s="268"/>
      <c r="GI265" s="268"/>
      <c r="GJ265" s="268"/>
      <c r="GL265" s="268"/>
      <c r="GM265" s="268"/>
      <c r="GO265" s="268"/>
      <c r="GP265" s="268"/>
    </row>
    <row r="266" spans="2:198">
      <c r="B266" s="266"/>
      <c r="C266" s="266"/>
      <c r="AM266" s="268">
        <v>6.71</v>
      </c>
      <c r="DF266" s="268">
        <v>294</v>
      </c>
      <c r="DG266" s="268">
        <v>6.93</v>
      </c>
      <c r="DI266" s="268"/>
      <c r="DJ266" s="268"/>
      <c r="DL266" s="268"/>
      <c r="DM266" s="268"/>
      <c r="DO266" s="268"/>
      <c r="DP266" s="268"/>
      <c r="DR266" s="268"/>
      <c r="DS266" s="268"/>
      <c r="DU266" s="268"/>
      <c r="DV266" s="268"/>
      <c r="DX266" s="268"/>
      <c r="DY266" s="268"/>
      <c r="EA266" s="268"/>
      <c r="EB266" s="268"/>
      <c r="ED266" s="268"/>
      <c r="EE266" s="268"/>
      <c r="EG266" s="268"/>
      <c r="EH266" s="268"/>
      <c r="EJ266" s="268"/>
      <c r="EK266" s="268"/>
      <c r="EM266" s="268"/>
      <c r="EN266" s="268"/>
      <c r="EP266" s="268"/>
      <c r="EQ266" s="268"/>
      <c r="ES266" s="268"/>
      <c r="ET266" s="268"/>
      <c r="EV266" s="268"/>
      <c r="EW266" s="268"/>
      <c r="EY266" s="268"/>
      <c r="EZ266" s="268"/>
      <c r="FB266" s="268"/>
      <c r="FC266" s="268"/>
      <c r="FE266" s="268"/>
      <c r="FF266" s="268"/>
      <c r="FH266" s="268"/>
      <c r="FI266" s="268"/>
      <c r="FK266" s="268"/>
      <c r="FL266" s="268"/>
      <c r="FN266" s="268"/>
      <c r="FO266" s="268"/>
      <c r="FQ266" s="268"/>
      <c r="FR266" s="268"/>
      <c r="FT266" s="268"/>
      <c r="FU266" s="268"/>
      <c r="FW266" s="268"/>
      <c r="FX266" s="268"/>
      <c r="FZ266" s="268"/>
      <c r="GA266" s="268"/>
      <c r="GC266" s="268"/>
      <c r="GD266" s="268"/>
      <c r="GF266" s="268"/>
      <c r="GG266" s="268"/>
      <c r="GI266" s="268"/>
      <c r="GJ266" s="268"/>
      <c r="GL266" s="268"/>
      <c r="GM266" s="268"/>
      <c r="GO266" s="268"/>
      <c r="GP266" s="268"/>
    </row>
    <row r="267" spans="2:198">
      <c r="B267" s="266"/>
      <c r="C267" s="266"/>
      <c r="AM267" s="268">
        <v>6.69</v>
      </c>
      <c r="DF267" s="268">
        <v>295</v>
      </c>
      <c r="DG267" s="268">
        <v>7.23</v>
      </c>
      <c r="DI267" s="268"/>
      <c r="DJ267" s="268"/>
      <c r="DL267" s="268"/>
      <c r="DM267" s="268"/>
      <c r="DO267" s="268"/>
      <c r="DP267" s="268"/>
      <c r="DR267" s="268"/>
      <c r="DS267" s="268"/>
      <c r="DU267" s="268"/>
      <c r="DV267" s="268"/>
      <c r="DX267" s="268"/>
      <c r="DY267" s="268"/>
      <c r="EA267" s="268"/>
      <c r="EB267" s="268"/>
      <c r="ED267" s="268"/>
      <c r="EE267" s="268"/>
      <c r="EG267" s="268"/>
      <c r="EH267" s="268"/>
      <c r="EJ267" s="268"/>
      <c r="EK267" s="268"/>
      <c r="EM267" s="268"/>
      <c r="EN267" s="268"/>
      <c r="EP267" s="268"/>
      <c r="EQ267" s="268"/>
      <c r="ES267" s="268"/>
      <c r="ET267" s="268"/>
      <c r="EV267" s="268"/>
      <c r="EW267" s="268"/>
      <c r="EY267" s="268"/>
      <c r="EZ267" s="268"/>
      <c r="FB267" s="268"/>
      <c r="FC267" s="268"/>
      <c r="FE267" s="268"/>
      <c r="FF267" s="268"/>
      <c r="FH267" s="268"/>
      <c r="FI267" s="268"/>
      <c r="FK267" s="268"/>
      <c r="FL267" s="268"/>
      <c r="FN267" s="268"/>
      <c r="FO267" s="268"/>
      <c r="FQ267" s="268"/>
      <c r="FR267" s="268"/>
      <c r="FT267" s="268"/>
      <c r="FU267" s="268"/>
      <c r="FW267" s="268"/>
      <c r="FX267" s="268"/>
      <c r="FZ267" s="268"/>
      <c r="GA267" s="268"/>
      <c r="GC267" s="268"/>
      <c r="GD267" s="268"/>
      <c r="GF267" s="268"/>
      <c r="GG267" s="268"/>
      <c r="GI267" s="268"/>
      <c r="GJ267" s="268"/>
      <c r="GL267" s="268"/>
      <c r="GM267" s="268"/>
      <c r="GO267" s="268"/>
      <c r="GP267" s="268"/>
    </row>
    <row r="268" spans="2:198">
      <c r="B268" s="266"/>
      <c r="C268" s="266"/>
      <c r="AM268" s="268">
        <v>6.72</v>
      </c>
      <c r="DF268" s="268">
        <v>296</v>
      </c>
      <c r="DG268" s="268">
        <v>7.18</v>
      </c>
      <c r="DI268" s="268"/>
      <c r="DJ268" s="268"/>
      <c r="DL268" s="268"/>
      <c r="DM268" s="268"/>
      <c r="DO268" s="268"/>
      <c r="DP268" s="268"/>
      <c r="DR268" s="268"/>
      <c r="DS268" s="268"/>
      <c r="DU268" s="268"/>
      <c r="DV268" s="268"/>
      <c r="DX268" s="268"/>
      <c r="DY268" s="268"/>
      <c r="EA268" s="268"/>
      <c r="EB268" s="268"/>
      <c r="ED268" s="268"/>
      <c r="EE268" s="268"/>
      <c r="EG268" s="268"/>
      <c r="EH268" s="268"/>
      <c r="EJ268" s="268"/>
      <c r="EK268" s="268"/>
      <c r="EM268" s="268"/>
      <c r="EN268" s="268"/>
      <c r="EP268" s="268"/>
      <c r="EQ268" s="268"/>
      <c r="ES268" s="268"/>
      <c r="ET268" s="268"/>
      <c r="EV268" s="268"/>
      <c r="EW268" s="268"/>
      <c r="EY268" s="268"/>
      <c r="EZ268" s="268"/>
      <c r="FB268" s="268"/>
      <c r="FC268" s="268"/>
      <c r="FE268" s="268"/>
      <c r="FF268" s="268"/>
      <c r="FH268" s="268"/>
      <c r="FI268" s="268"/>
      <c r="FK268" s="268"/>
      <c r="FL268" s="268"/>
      <c r="FN268" s="268"/>
      <c r="FO268" s="268"/>
      <c r="FQ268" s="268"/>
      <c r="FR268" s="268"/>
      <c r="FT268" s="268"/>
      <c r="FU268" s="268"/>
      <c r="FW268" s="268"/>
      <c r="FX268" s="268"/>
      <c r="FZ268" s="268"/>
      <c r="GA268" s="268"/>
      <c r="GC268" s="268"/>
      <c r="GD268" s="268"/>
      <c r="GF268" s="268"/>
      <c r="GG268" s="268"/>
      <c r="GI268" s="268"/>
      <c r="GJ268" s="268"/>
      <c r="GL268" s="268"/>
      <c r="GM268" s="268"/>
      <c r="GO268" s="268"/>
      <c r="GP268" s="268"/>
    </row>
    <row r="269" spans="2:198">
      <c r="B269" s="266"/>
      <c r="C269" s="266"/>
      <c r="AM269" s="268">
        <v>6.44</v>
      </c>
      <c r="DF269" s="268">
        <v>298</v>
      </c>
      <c r="DG269" s="268">
        <v>6.86</v>
      </c>
      <c r="DI269" s="268"/>
      <c r="DJ269" s="268"/>
      <c r="DL269" s="268"/>
      <c r="DM269" s="268"/>
      <c r="DO269" s="268"/>
      <c r="DP269" s="268"/>
      <c r="DR269" s="268"/>
      <c r="DS269" s="268"/>
      <c r="DU269" s="268"/>
      <c r="DV269" s="268"/>
      <c r="DX269" s="268"/>
      <c r="DY269" s="268"/>
      <c r="EA269" s="268"/>
      <c r="EB269" s="268"/>
      <c r="ED269" s="268"/>
      <c r="EE269" s="268"/>
      <c r="EG269" s="268"/>
      <c r="EH269" s="268"/>
      <c r="EJ269" s="268"/>
      <c r="EK269" s="268"/>
      <c r="EM269" s="268"/>
      <c r="EN269" s="268"/>
      <c r="EP269" s="268"/>
      <c r="EQ269" s="268"/>
      <c r="ES269" s="268"/>
      <c r="ET269" s="268"/>
      <c r="EV269" s="268"/>
      <c r="EW269" s="268"/>
      <c r="EY269" s="268"/>
      <c r="EZ269" s="268"/>
      <c r="FB269" s="268"/>
      <c r="FC269" s="268"/>
      <c r="FE269" s="268"/>
      <c r="FF269" s="268"/>
      <c r="FH269" s="268"/>
      <c r="FI269" s="268"/>
      <c r="FK269" s="268"/>
      <c r="FL269" s="268"/>
      <c r="FN269" s="268"/>
      <c r="FO269" s="268"/>
      <c r="FQ269" s="268"/>
      <c r="FR269" s="268"/>
      <c r="FT269" s="268"/>
      <c r="FU269" s="268"/>
      <c r="FW269" s="268"/>
      <c r="FX269" s="268"/>
      <c r="FZ269" s="268"/>
      <c r="GA269" s="268"/>
      <c r="GC269" s="268"/>
      <c r="GD269" s="268"/>
      <c r="GF269" s="268"/>
      <c r="GG269" s="268"/>
      <c r="GI269" s="268"/>
      <c r="GJ269" s="268"/>
      <c r="GL269" s="268"/>
      <c r="GM269" s="268"/>
      <c r="GO269" s="268"/>
      <c r="GP269" s="268"/>
    </row>
    <row r="270" spans="2:198">
      <c r="B270" s="266"/>
      <c r="C270" s="266"/>
      <c r="AM270" s="268">
        <v>6.7</v>
      </c>
      <c r="DF270" s="268">
        <v>299</v>
      </c>
      <c r="DG270" s="268">
        <v>7.16</v>
      </c>
      <c r="DI270" s="268"/>
      <c r="DJ270" s="268"/>
      <c r="DL270" s="268"/>
      <c r="DM270" s="268"/>
      <c r="DO270" s="268"/>
      <c r="DP270" s="268"/>
      <c r="DR270" s="268"/>
      <c r="DS270" s="268"/>
      <c r="DU270" s="268"/>
      <c r="DV270" s="268"/>
      <c r="DX270" s="268"/>
      <c r="DY270" s="268"/>
      <c r="EA270" s="268"/>
      <c r="EB270" s="268"/>
      <c r="ED270" s="268"/>
      <c r="EE270" s="268"/>
      <c r="EG270" s="268"/>
      <c r="EH270" s="268"/>
      <c r="EJ270" s="268"/>
      <c r="EK270" s="268"/>
      <c r="EM270" s="268"/>
      <c r="EN270" s="268"/>
      <c r="EP270" s="268"/>
      <c r="EQ270" s="268"/>
      <c r="ES270" s="268"/>
      <c r="ET270" s="268"/>
      <c r="EV270" s="268"/>
      <c r="EW270" s="268"/>
      <c r="EY270" s="268"/>
      <c r="EZ270" s="268"/>
      <c r="FB270" s="268"/>
      <c r="FC270" s="268"/>
      <c r="FE270" s="268"/>
      <c r="FF270" s="268"/>
      <c r="FH270" s="268"/>
      <c r="FI270" s="268"/>
      <c r="FK270" s="268"/>
      <c r="FL270" s="268"/>
      <c r="FN270" s="268"/>
      <c r="FO270" s="268"/>
      <c r="FQ270" s="268"/>
      <c r="FR270" s="268"/>
      <c r="FT270" s="268"/>
      <c r="FU270" s="268"/>
      <c r="FW270" s="268"/>
      <c r="FX270" s="268"/>
      <c r="FZ270" s="268"/>
      <c r="GA270" s="268"/>
      <c r="GC270" s="268"/>
      <c r="GD270" s="268"/>
      <c r="GF270" s="268"/>
      <c r="GG270" s="268"/>
      <c r="GI270" s="268"/>
      <c r="GJ270" s="268"/>
      <c r="GL270" s="268"/>
      <c r="GM270" s="268"/>
      <c r="GO270" s="268"/>
      <c r="GP270" s="268"/>
    </row>
    <row r="271" spans="2:198">
      <c r="B271" s="266"/>
      <c r="C271" s="266"/>
      <c r="AM271" s="268">
        <v>6.76</v>
      </c>
      <c r="DF271" s="268">
        <v>300</v>
      </c>
      <c r="DG271" s="268">
        <v>6.88</v>
      </c>
      <c r="DI271" s="268"/>
      <c r="DJ271" s="268"/>
      <c r="DL271" s="268"/>
      <c r="DM271" s="268"/>
      <c r="DO271" s="268"/>
      <c r="DP271" s="268"/>
      <c r="DR271" s="268"/>
      <c r="DS271" s="268"/>
      <c r="DU271" s="268"/>
      <c r="DV271" s="268"/>
      <c r="DX271" s="268"/>
      <c r="DY271" s="268"/>
      <c r="EA271" s="268"/>
      <c r="EB271" s="268"/>
      <c r="ED271" s="268"/>
      <c r="EE271" s="268"/>
      <c r="EG271" s="268"/>
      <c r="EH271" s="268"/>
      <c r="EJ271" s="268"/>
      <c r="EK271" s="268"/>
      <c r="EM271" s="268"/>
      <c r="EN271" s="268"/>
      <c r="EP271" s="268"/>
      <c r="EQ271" s="268"/>
      <c r="ES271" s="268"/>
      <c r="ET271" s="268"/>
      <c r="EV271" s="268"/>
      <c r="EW271" s="268"/>
      <c r="EY271" s="268"/>
      <c r="EZ271" s="268"/>
      <c r="FB271" s="268"/>
      <c r="FC271" s="268"/>
      <c r="FE271" s="268"/>
      <c r="FF271" s="268"/>
      <c r="FH271" s="268"/>
      <c r="FI271" s="268"/>
      <c r="FK271" s="268"/>
      <c r="FL271" s="268"/>
      <c r="FN271" s="268"/>
      <c r="FO271" s="268"/>
      <c r="FQ271" s="268"/>
      <c r="FR271" s="268"/>
      <c r="FT271" s="268"/>
      <c r="FU271" s="268"/>
      <c r="FW271" s="268"/>
      <c r="FX271" s="268"/>
      <c r="FZ271" s="268"/>
      <c r="GA271" s="268"/>
      <c r="GC271" s="268"/>
      <c r="GD271" s="268"/>
      <c r="GF271" s="268"/>
      <c r="GG271" s="268"/>
      <c r="GI271" s="268"/>
      <c r="GJ271" s="268"/>
      <c r="GL271" s="268"/>
      <c r="GM271" s="268"/>
      <c r="GO271" s="268"/>
      <c r="GP271" s="268"/>
    </row>
    <row r="272" spans="2:198">
      <c r="B272" s="266"/>
      <c r="C272" s="266"/>
      <c r="AM272" s="268">
        <v>6.74</v>
      </c>
      <c r="DF272" s="268">
        <v>301</v>
      </c>
      <c r="DG272" s="268">
        <v>7.18</v>
      </c>
      <c r="DI272" s="268"/>
      <c r="DJ272" s="268"/>
      <c r="DL272" s="268"/>
      <c r="DM272" s="268"/>
      <c r="DO272" s="268"/>
      <c r="DP272" s="268"/>
      <c r="DR272" s="268"/>
      <c r="DS272" s="268"/>
      <c r="DU272" s="268"/>
      <c r="DV272" s="268"/>
      <c r="DX272" s="268"/>
      <c r="DY272" s="268"/>
      <c r="EA272" s="268"/>
      <c r="EB272" s="268"/>
      <c r="ED272" s="268"/>
      <c r="EE272" s="268"/>
      <c r="EG272" s="268"/>
      <c r="EH272" s="268"/>
      <c r="EJ272" s="268"/>
      <c r="EK272" s="268"/>
      <c r="EM272" s="268"/>
      <c r="EN272" s="268"/>
      <c r="EP272" s="268"/>
      <c r="EQ272" s="268"/>
      <c r="ES272" s="268"/>
      <c r="ET272" s="268"/>
      <c r="EV272" s="268"/>
      <c r="EW272" s="268"/>
      <c r="EY272" s="268"/>
      <c r="EZ272" s="268"/>
      <c r="FB272" s="268"/>
      <c r="FC272" s="268"/>
      <c r="FE272" s="268"/>
      <c r="FF272" s="268"/>
      <c r="FH272" s="268"/>
      <c r="FI272" s="268"/>
      <c r="FK272" s="268"/>
      <c r="FL272" s="268"/>
      <c r="FN272" s="268"/>
      <c r="FO272" s="268"/>
      <c r="FQ272" s="268"/>
      <c r="FR272" s="268"/>
      <c r="FT272" s="268"/>
      <c r="FU272" s="268"/>
      <c r="FW272" s="268"/>
      <c r="FX272" s="268"/>
      <c r="FZ272" s="268"/>
      <c r="GA272" s="268"/>
      <c r="GC272" s="268"/>
      <c r="GD272" s="268"/>
      <c r="GF272" s="268"/>
      <c r="GG272" s="268"/>
      <c r="GI272" s="268"/>
      <c r="GJ272" s="268"/>
      <c r="GL272" s="268"/>
      <c r="GM272" s="268"/>
      <c r="GO272" s="268"/>
      <c r="GP272" s="268"/>
    </row>
    <row r="273" spans="2:198">
      <c r="B273" s="266"/>
      <c r="C273" s="266"/>
      <c r="AM273" s="268">
        <v>7.14</v>
      </c>
      <c r="DF273" s="268">
        <v>302</v>
      </c>
      <c r="DG273" s="268">
        <v>6.89</v>
      </c>
      <c r="DI273" s="268"/>
      <c r="DJ273" s="268"/>
      <c r="DL273" s="268"/>
      <c r="DM273" s="268"/>
      <c r="DO273" s="268"/>
      <c r="DP273" s="268"/>
      <c r="DR273" s="268"/>
      <c r="DS273" s="268"/>
      <c r="DU273" s="268"/>
      <c r="DV273" s="268"/>
      <c r="DX273" s="268"/>
      <c r="DY273" s="268"/>
      <c r="EA273" s="268"/>
      <c r="EB273" s="268"/>
      <c r="ED273" s="268"/>
      <c r="EE273" s="268"/>
      <c r="EG273" s="268"/>
      <c r="EH273" s="268"/>
      <c r="EJ273" s="268"/>
      <c r="EK273" s="268"/>
      <c r="EM273" s="268"/>
      <c r="EN273" s="268"/>
      <c r="EP273" s="268"/>
      <c r="EQ273" s="268"/>
      <c r="ES273" s="268"/>
      <c r="ET273" s="268"/>
      <c r="EV273" s="268"/>
      <c r="EW273" s="268"/>
      <c r="EY273" s="268"/>
      <c r="EZ273" s="268"/>
      <c r="FB273" s="268"/>
      <c r="FC273" s="268"/>
      <c r="FE273" s="268"/>
      <c r="FF273" s="268"/>
      <c r="FH273" s="268"/>
      <c r="FI273" s="268"/>
      <c r="FK273" s="268"/>
      <c r="FL273" s="268"/>
      <c r="FN273" s="268"/>
      <c r="FO273" s="268"/>
      <c r="FQ273" s="268"/>
      <c r="FR273" s="268"/>
      <c r="FT273" s="268"/>
      <c r="FU273" s="268"/>
      <c r="FW273" s="268"/>
      <c r="FX273" s="268"/>
      <c r="FZ273" s="268"/>
      <c r="GA273" s="268"/>
      <c r="GC273" s="268"/>
      <c r="GD273" s="268"/>
      <c r="GF273" s="268"/>
      <c r="GG273" s="268"/>
      <c r="GI273" s="268"/>
      <c r="GJ273" s="268"/>
      <c r="GL273" s="268"/>
      <c r="GM273" s="268"/>
      <c r="GO273" s="268"/>
      <c r="GP273" s="268"/>
    </row>
    <row r="274" spans="2:198">
      <c r="B274" s="266"/>
      <c r="C274" s="266"/>
      <c r="AM274" s="268">
        <v>6.45</v>
      </c>
      <c r="DF274" s="268">
        <v>303</v>
      </c>
      <c r="DG274" s="268">
        <v>6.51</v>
      </c>
      <c r="DI274" s="268"/>
      <c r="DJ274" s="268"/>
      <c r="DL274" s="268"/>
      <c r="DM274" s="268"/>
      <c r="DO274" s="268"/>
      <c r="DP274" s="268"/>
      <c r="DR274" s="268"/>
      <c r="DS274" s="268"/>
      <c r="DU274" s="268"/>
      <c r="DV274" s="268"/>
      <c r="DX274" s="268"/>
      <c r="DY274" s="268"/>
      <c r="EA274" s="268"/>
      <c r="EB274" s="268"/>
      <c r="ED274" s="268"/>
      <c r="EE274" s="268"/>
      <c r="EG274" s="268"/>
      <c r="EH274" s="268"/>
      <c r="EJ274" s="268"/>
      <c r="EK274" s="268"/>
      <c r="EM274" s="268"/>
      <c r="EN274" s="268"/>
      <c r="EP274" s="268"/>
      <c r="EQ274" s="268"/>
      <c r="ES274" s="268"/>
      <c r="ET274" s="268"/>
      <c r="EV274" s="268"/>
      <c r="EW274" s="268"/>
      <c r="EY274" s="268"/>
      <c r="EZ274" s="268"/>
      <c r="FB274" s="268"/>
      <c r="FC274" s="268"/>
      <c r="FE274" s="268"/>
      <c r="FF274" s="268"/>
      <c r="FH274" s="268"/>
      <c r="FI274" s="268"/>
      <c r="FK274" s="268"/>
      <c r="FL274" s="268"/>
      <c r="FN274" s="268"/>
      <c r="FO274" s="268"/>
      <c r="FQ274" s="268"/>
      <c r="FR274" s="268"/>
      <c r="FT274" s="268"/>
      <c r="FU274" s="268"/>
      <c r="FW274" s="268"/>
      <c r="FX274" s="268"/>
      <c r="FZ274" s="268"/>
      <c r="GA274" s="268"/>
      <c r="GC274" s="268"/>
      <c r="GD274" s="268"/>
      <c r="GF274" s="268"/>
      <c r="GG274" s="268"/>
      <c r="GI274" s="268"/>
      <c r="GJ274" s="268"/>
      <c r="GL274" s="268"/>
      <c r="GM274" s="268"/>
      <c r="GO274" s="268"/>
      <c r="GP274" s="268"/>
    </row>
    <row r="275" spans="2:198">
      <c r="B275" s="266"/>
      <c r="C275" s="266"/>
      <c r="DF275" s="268">
        <v>304</v>
      </c>
      <c r="DG275" s="268">
        <v>6.83</v>
      </c>
      <c r="DI275" s="268"/>
      <c r="DJ275" s="268"/>
      <c r="DL275" s="268"/>
      <c r="DM275" s="268"/>
      <c r="DO275" s="268"/>
      <c r="DP275" s="268"/>
      <c r="DR275" s="268"/>
      <c r="DS275" s="268"/>
      <c r="DU275" s="268"/>
      <c r="DV275" s="268"/>
      <c r="DX275" s="268"/>
      <c r="DY275" s="268"/>
      <c r="EA275" s="268"/>
      <c r="EB275" s="268"/>
      <c r="ED275" s="268"/>
      <c r="EE275" s="268"/>
      <c r="EG275" s="268"/>
      <c r="EH275" s="268"/>
      <c r="EJ275" s="268"/>
      <c r="EK275" s="268"/>
      <c r="EM275" s="268"/>
      <c r="EN275" s="268"/>
      <c r="EP275" s="268"/>
      <c r="EQ275" s="268"/>
      <c r="ES275" s="268"/>
      <c r="ET275" s="268"/>
      <c r="EV275" s="268"/>
      <c r="EW275" s="268"/>
      <c r="EY275" s="268"/>
      <c r="EZ275" s="268"/>
      <c r="FB275" s="268"/>
      <c r="FC275" s="268"/>
      <c r="FE275" s="268"/>
      <c r="FF275" s="268"/>
      <c r="FH275" s="268"/>
      <c r="FI275" s="268"/>
      <c r="FK275" s="268"/>
      <c r="FL275" s="268"/>
      <c r="FN275" s="268"/>
      <c r="FO275" s="268"/>
      <c r="FQ275" s="268"/>
      <c r="FR275" s="268"/>
      <c r="FT275" s="268"/>
      <c r="FU275" s="268"/>
      <c r="FW275" s="268"/>
      <c r="FX275" s="268"/>
      <c r="FZ275" s="268"/>
      <c r="GA275" s="268"/>
      <c r="GC275" s="268"/>
      <c r="GD275" s="268"/>
      <c r="GF275" s="268"/>
      <c r="GG275" s="268"/>
      <c r="GI275" s="268"/>
      <c r="GJ275" s="268"/>
      <c r="GL275" s="268"/>
      <c r="GM275" s="268"/>
      <c r="GO275" s="268"/>
      <c r="GP275" s="268"/>
    </row>
    <row r="276" spans="2:198">
      <c r="B276" s="266"/>
      <c r="C276" s="266"/>
      <c r="DF276" s="268">
        <v>305</v>
      </c>
      <c r="DG276" s="268">
        <v>7.23</v>
      </c>
      <c r="DI276" s="268"/>
      <c r="DJ276" s="268"/>
      <c r="DL276" s="268"/>
      <c r="DM276" s="268"/>
      <c r="DO276" s="268"/>
      <c r="DP276" s="268"/>
      <c r="DR276" s="268"/>
      <c r="DS276" s="268"/>
      <c r="DU276" s="268"/>
      <c r="DV276" s="268"/>
      <c r="DX276" s="268"/>
      <c r="DY276" s="268"/>
      <c r="EA276" s="268"/>
      <c r="EB276" s="268"/>
      <c r="ED276" s="268"/>
      <c r="EE276" s="268"/>
      <c r="EG276" s="268"/>
      <c r="EH276" s="268"/>
      <c r="EJ276" s="268"/>
      <c r="EK276" s="268"/>
      <c r="EM276" s="268"/>
      <c r="EN276" s="268"/>
      <c r="EP276" s="268"/>
      <c r="EQ276" s="268"/>
      <c r="ES276" s="268"/>
      <c r="ET276" s="268"/>
      <c r="EV276" s="268"/>
      <c r="EW276" s="268"/>
      <c r="EY276" s="268"/>
      <c r="EZ276" s="268"/>
      <c r="FB276" s="268"/>
      <c r="FC276" s="268"/>
      <c r="FE276" s="268"/>
      <c r="FF276" s="268"/>
      <c r="FH276" s="268"/>
      <c r="FI276" s="268"/>
      <c r="FK276" s="268"/>
      <c r="FL276" s="268"/>
      <c r="FN276" s="268"/>
      <c r="FO276" s="268"/>
      <c r="FQ276" s="268"/>
      <c r="FR276" s="268"/>
      <c r="FT276" s="268"/>
      <c r="FU276" s="268"/>
      <c r="FW276" s="268"/>
      <c r="FX276" s="268"/>
      <c r="FZ276" s="268"/>
      <c r="GA276" s="268"/>
      <c r="GC276" s="268"/>
      <c r="GD276" s="268"/>
      <c r="GF276" s="268"/>
      <c r="GG276" s="268"/>
      <c r="GI276" s="268"/>
      <c r="GJ276" s="268"/>
      <c r="GL276" s="268"/>
      <c r="GM276" s="268"/>
      <c r="GO276" s="268"/>
      <c r="GP276" s="268"/>
    </row>
    <row r="277" spans="2:198">
      <c r="B277" s="266"/>
      <c r="C277" s="266"/>
      <c r="DF277" s="268">
        <v>306</v>
      </c>
      <c r="DG277" s="268">
        <v>7.14</v>
      </c>
      <c r="DI277" s="268"/>
      <c r="DJ277" s="268"/>
      <c r="DL277" s="268"/>
      <c r="DM277" s="268"/>
      <c r="DO277" s="268"/>
      <c r="DP277" s="268"/>
      <c r="DR277" s="268"/>
      <c r="DS277" s="268"/>
      <c r="DU277" s="268"/>
      <c r="DV277" s="268"/>
      <c r="DX277" s="268"/>
      <c r="DY277" s="268"/>
      <c r="EA277" s="268"/>
      <c r="EB277" s="268"/>
      <c r="ED277" s="268"/>
      <c r="EE277" s="268"/>
      <c r="EG277" s="268"/>
      <c r="EH277" s="268"/>
      <c r="EJ277" s="268"/>
      <c r="EK277" s="268"/>
      <c r="EM277" s="268"/>
      <c r="EN277" s="268"/>
      <c r="EP277" s="268"/>
      <c r="EQ277" s="268"/>
      <c r="ES277" s="268"/>
      <c r="ET277" s="268"/>
      <c r="EV277" s="268"/>
      <c r="EW277" s="268"/>
      <c r="EY277" s="268"/>
      <c r="EZ277" s="268"/>
      <c r="FB277" s="268"/>
      <c r="FC277" s="268"/>
      <c r="FE277" s="268"/>
      <c r="FF277" s="268"/>
      <c r="FH277" s="268"/>
      <c r="FI277" s="268"/>
      <c r="FK277" s="268"/>
      <c r="FL277" s="268"/>
      <c r="FN277" s="268"/>
      <c r="FO277" s="268"/>
      <c r="FQ277" s="268"/>
      <c r="FR277" s="268"/>
      <c r="FT277" s="268"/>
      <c r="FU277" s="268"/>
      <c r="FW277" s="268"/>
      <c r="FX277" s="268"/>
      <c r="FZ277" s="268"/>
      <c r="GA277" s="268"/>
      <c r="GC277" s="268"/>
      <c r="GD277" s="268"/>
      <c r="GF277" s="268"/>
      <c r="GG277" s="268"/>
      <c r="GI277" s="268"/>
      <c r="GJ277" s="268"/>
      <c r="GL277" s="268"/>
      <c r="GM277" s="268"/>
      <c r="GO277" s="268"/>
      <c r="GP277" s="268"/>
    </row>
    <row r="278" spans="2:198">
      <c r="B278" s="266"/>
      <c r="C278" s="266"/>
      <c r="DF278" s="268">
        <v>308</v>
      </c>
      <c r="DG278" s="268">
        <v>6.82</v>
      </c>
      <c r="DI278" s="268"/>
      <c r="DJ278" s="268"/>
      <c r="DL278" s="268"/>
      <c r="DM278" s="268"/>
      <c r="DO278" s="268"/>
      <c r="DP278" s="268"/>
      <c r="DR278" s="268"/>
      <c r="DS278" s="268"/>
      <c r="DU278" s="268"/>
      <c r="DV278" s="268"/>
      <c r="DX278" s="268"/>
      <c r="DY278" s="268"/>
      <c r="EA278" s="268"/>
      <c r="EB278" s="268"/>
      <c r="ED278" s="268"/>
      <c r="EE278" s="268"/>
      <c r="EG278" s="268"/>
      <c r="EH278" s="268"/>
      <c r="EJ278" s="268"/>
      <c r="EK278" s="268"/>
      <c r="EM278" s="268"/>
      <c r="EN278" s="268"/>
      <c r="EP278" s="268"/>
      <c r="EQ278" s="268"/>
      <c r="ES278" s="268"/>
      <c r="ET278" s="268"/>
      <c r="EV278" s="268"/>
      <c r="EW278" s="268"/>
      <c r="EY278" s="268"/>
      <c r="EZ278" s="268"/>
      <c r="FB278" s="268"/>
      <c r="FC278" s="268"/>
      <c r="FE278" s="268"/>
      <c r="FF278" s="268"/>
      <c r="FH278" s="268"/>
      <c r="FI278" s="268"/>
      <c r="FK278" s="268"/>
      <c r="FL278" s="268"/>
      <c r="FN278" s="268"/>
      <c r="FO278" s="268"/>
      <c r="FQ278" s="268"/>
      <c r="FR278" s="268"/>
      <c r="FT278" s="268"/>
      <c r="FU278" s="268"/>
      <c r="FW278" s="268"/>
      <c r="FX278" s="268"/>
      <c r="FZ278" s="268"/>
      <c r="GA278" s="268"/>
      <c r="GC278" s="268"/>
      <c r="GD278" s="268"/>
      <c r="GF278" s="268"/>
      <c r="GG278" s="268"/>
      <c r="GI278" s="268"/>
      <c r="GJ278" s="268"/>
      <c r="GL278" s="268"/>
      <c r="GM278" s="268"/>
      <c r="GO278" s="268"/>
      <c r="GP278" s="268"/>
    </row>
    <row r="279" spans="2:198">
      <c r="B279" s="266"/>
      <c r="C279" s="266"/>
      <c r="DF279" s="268">
        <v>309</v>
      </c>
      <c r="DG279" s="268">
        <v>6.8</v>
      </c>
      <c r="DI279" s="268"/>
      <c r="DJ279" s="268"/>
      <c r="DL279" s="268"/>
      <c r="DM279" s="268"/>
      <c r="DO279" s="268"/>
      <c r="DP279" s="268"/>
      <c r="DR279" s="268"/>
      <c r="DS279" s="268"/>
      <c r="DU279" s="268"/>
      <c r="DV279" s="268"/>
      <c r="DX279" s="268"/>
      <c r="DY279" s="268"/>
      <c r="EA279" s="268"/>
      <c r="EB279" s="268"/>
      <c r="ED279" s="268"/>
      <c r="EE279" s="268"/>
      <c r="EG279" s="268"/>
      <c r="EH279" s="268"/>
      <c r="EJ279" s="268"/>
      <c r="EK279" s="268"/>
      <c r="EM279" s="268"/>
      <c r="EN279" s="268"/>
      <c r="EP279" s="268"/>
      <c r="EQ279" s="268"/>
      <c r="ES279" s="268"/>
      <c r="ET279" s="268"/>
      <c r="EV279" s="268"/>
      <c r="EW279" s="268"/>
      <c r="EY279" s="268"/>
      <c r="EZ279" s="268"/>
      <c r="FB279" s="268"/>
      <c r="FC279" s="268"/>
      <c r="FE279" s="268"/>
      <c r="FF279" s="268"/>
      <c r="FH279" s="268"/>
      <c r="FI279" s="268"/>
      <c r="FK279" s="268"/>
      <c r="FL279" s="268"/>
      <c r="FN279" s="268"/>
      <c r="FO279" s="268"/>
      <c r="FQ279" s="268"/>
      <c r="FR279" s="268"/>
      <c r="FT279" s="268"/>
      <c r="FU279" s="268"/>
      <c r="FW279" s="268"/>
      <c r="FX279" s="268"/>
      <c r="FZ279" s="268"/>
      <c r="GA279" s="268"/>
      <c r="GC279" s="268"/>
      <c r="GD279" s="268"/>
      <c r="GF279" s="268"/>
      <c r="GG279" s="268"/>
      <c r="GI279" s="268"/>
      <c r="GJ279" s="268"/>
      <c r="GL279" s="268"/>
      <c r="GM279" s="268"/>
      <c r="GO279" s="268"/>
      <c r="GP279" s="268"/>
    </row>
    <row r="280" spans="2:198">
      <c r="B280" s="266"/>
      <c r="C280" s="266"/>
      <c r="DF280" s="268">
        <v>310</v>
      </c>
      <c r="DG280" s="268">
        <v>7.18</v>
      </c>
      <c r="DI280" s="268"/>
      <c r="DJ280" s="268"/>
      <c r="DL280" s="268"/>
      <c r="DM280" s="268"/>
      <c r="DO280" s="268"/>
      <c r="DP280" s="268"/>
      <c r="DR280" s="268"/>
      <c r="DS280" s="268"/>
      <c r="DU280" s="268"/>
      <c r="DV280" s="268"/>
      <c r="DX280" s="268"/>
      <c r="DY280" s="268"/>
      <c r="EA280" s="268"/>
      <c r="EB280" s="268"/>
      <c r="ED280" s="268"/>
      <c r="EE280" s="268"/>
      <c r="EG280" s="268"/>
      <c r="EH280" s="268"/>
      <c r="EJ280" s="268"/>
      <c r="EK280" s="268"/>
      <c r="EM280" s="268"/>
      <c r="EN280" s="268"/>
      <c r="EP280" s="268"/>
      <c r="EQ280" s="268"/>
      <c r="ES280" s="268"/>
      <c r="ET280" s="268"/>
      <c r="EV280" s="268"/>
      <c r="EW280" s="268"/>
      <c r="EY280" s="268"/>
      <c r="EZ280" s="268"/>
      <c r="FB280" s="268"/>
      <c r="FC280" s="268"/>
      <c r="FE280" s="268"/>
      <c r="FF280" s="268"/>
      <c r="FH280" s="268"/>
      <c r="FI280" s="268"/>
      <c r="FK280" s="268"/>
      <c r="FL280" s="268"/>
      <c r="FN280" s="268"/>
      <c r="FO280" s="268"/>
      <c r="FQ280" s="268"/>
      <c r="FR280" s="268"/>
      <c r="FT280" s="268"/>
      <c r="FU280" s="268"/>
      <c r="FW280" s="268"/>
      <c r="FX280" s="268"/>
      <c r="FZ280" s="268"/>
      <c r="GA280" s="268"/>
      <c r="GC280" s="268"/>
      <c r="GD280" s="268"/>
      <c r="GF280" s="268"/>
      <c r="GG280" s="268"/>
      <c r="GI280" s="268"/>
      <c r="GJ280" s="268"/>
      <c r="GL280" s="268"/>
      <c r="GM280" s="268"/>
      <c r="GO280" s="268"/>
      <c r="GP280" s="268"/>
    </row>
    <row r="281" spans="2:198">
      <c r="B281" s="266"/>
      <c r="C281" s="266"/>
      <c r="DF281" s="268">
        <v>311</v>
      </c>
      <c r="DG281" s="268">
        <v>6.88</v>
      </c>
      <c r="DI281" s="268"/>
      <c r="DJ281" s="268"/>
      <c r="DL281" s="268"/>
      <c r="DM281" s="268"/>
      <c r="DO281" s="268"/>
      <c r="DP281" s="268"/>
      <c r="DR281" s="268"/>
      <c r="DS281" s="268"/>
      <c r="DU281" s="268"/>
      <c r="DV281" s="268"/>
      <c r="DX281" s="268"/>
      <c r="DY281" s="268"/>
      <c r="EA281" s="268"/>
      <c r="EB281" s="268"/>
      <c r="ED281" s="268"/>
      <c r="EE281" s="268"/>
      <c r="EG281" s="268"/>
      <c r="EH281" s="268"/>
      <c r="EJ281" s="268"/>
      <c r="EK281" s="268"/>
      <c r="EM281" s="268"/>
      <c r="EN281" s="268"/>
      <c r="EP281" s="268"/>
      <c r="EQ281" s="268"/>
      <c r="ES281" s="268"/>
      <c r="ET281" s="268"/>
      <c r="EV281" s="268"/>
      <c r="EW281" s="268"/>
      <c r="EY281" s="268"/>
      <c r="EZ281" s="268"/>
      <c r="FB281" s="268"/>
      <c r="FC281" s="268"/>
      <c r="FE281" s="268"/>
      <c r="FF281" s="268"/>
      <c r="FH281" s="268"/>
      <c r="FI281" s="268"/>
      <c r="FK281" s="268"/>
      <c r="FL281" s="268"/>
      <c r="FN281" s="268"/>
      <c r="FO281" s="268"/>
      <c r="FQ281" s="268"/>
      <c r="FR281" s="268"/>
      <c r="FT281" s="268"/>
      <c r="FU281" s="268"/>
      <c r="FW281" s="268"/>
      <c r="FX281" s="268"/>
      <c r="FZ281" s="268"/>
      <c r="GA281" s="268"/>
      <c r="GC281" s="268"/>
      <c r="GD281" s="268"/>
      <c r="GF281" s="268"/>
      <c r="GG281" s="268"/>
      <c r="GI281" s="268"/>
      <c r="GJ281" s="268"/>
      <c r="GL281" s="268"/>
      <c r="GM281" s="268"/>
      <c r="GO281" s="268"/>
      <c r="GP281" s="268"/>
    </row>
    <row r="282" spans="2:198">
      <c r="B282" s="266"/>
      <c r="C282" s="266"/>
      <c r="DF282" s="268">
        <v>312</v>
      </c>
      <c r="DG282" s="268">
        <v>6.76</v>
      </c>
      <c r="DI282" s="268"/>
      <c r="DJ282" s="268"/>
      <c r="DL282" s="268"/>
      <c r="DM282" s="268"/>
      <c r="DO282" s="268"/>
      <c r="DP282" s="268"/>
      <c r="DR282" s="268"/>
      <c r="DS282" s="268"/>
      <c r="DU282" s="268"/>
      <c r="DV282" s="268"/>
      <c r="DX282" s="268"/>
      <c r="DY282" s="268"/>
      <c r="EA282" s="268"/>
      <c r="EB282" s="268"/>
      <c r="ED282" s="268"/>
      <c r="EE282" s="268"/>
      <c r="EG282" s="268"/>
      <c r="EH282" s="268"/>
      <c r="EJ282" s="268"/>
      <c r="EK282" s="268"/>
      <c r="EM282" s="268"/>
      <c r="EN282" s="268"/>
      <c r="EP282" s="268"/>
      <c r="EQ282" s="268"/>
      <c r="ES282" s="268"/>
      <c r="ET282" s="268"/>
      <c r="EV282" s="268"/>
      <c r="EW282" s="268"/>
      <c r="EY282" s="268"/>
      <c r="EZ282" s="268"/>
      <c r="FB282" s="268"/>
      <c r="FC282" s="268"/>
      <c r="FE282" s="268"/>
      <c r="FF282" s="268"/>
      <c r="FH282" s="268"/>
      <c r="FI282" s="268"/>
      <c r="FK282" s="268"/>
      <c r="FL282" s="268"/>
      <c r="FN282" s="268"/>
      <c r="FO282" s="268"/>
      <c r="FQ282" s="268"/>
      <c r="FR282" s="268"/>
      <c r="FT282" s="268"/>
      <c r="FU282" s="268"/>
      <c r="FW282" s="268"/>
      <c r="FX282" s="268"/>
      <c r="FZ282" s="268"/>
      <c r="GA282" s="268"/>
      <c r="GC282" s="268"/>
      <c r="GD282" s="268"/>
      <c r="GF282" s="268"/>
      <c r="GG282" s="268"/>
      <c r="GI282" s="268"/>
      <c r="GJ282" s="268"/>
      <c r="GL282" s="268"/>
      <c r="GM282" s="268"/>
      <c r="GO282" s="268"/>
      <c r="GP282" s="268"/>
    </row>
    <row r="283" spans="2:198">
      <c r="B283" s="266"/>
      <c r="C283" s="266"/>
      <c r="DF283" s="268">
        <v>313</v>
      </c>
      <c r="DG283" s="268">
        <v>7.3</v>
      </c>
      <c r="DI283" s="268"/>
      <c r="DJ283" s="268"/>
      <c r="DL283" s="268"/>
      <c r="DM283" s="268"/>
      <c r="DO283" s="268"/>
      <c r="DP283" s="268"/>
      <c r="DR283" s="268"/>
      <c r="DS283" s="268"/>
      <c r="DU283" s="268"/>
      <c r="DV283" s="268"/>
      <c r="DX283" s="268"/>
      <c r="DY283" s="268"/>
      <c r="EA283" s="268"/>
      <c r="EB283" s="268"/>
      <c r="ED283" s="268"/>
      <c r="EE283" s="268"/>
      <c r="EG283" s="268"/>
      <c r="EH283" s="268"/>
      <c r="EJ283" s="268"/>
      <c r="EK283" s="268"/>
      <c r="EM283" s="268"/>
      <c r="EN283" s="268"/>
      <c r="EP283" s="268"/>
      <c r="EQ283" s="268"/>
      <c r="ES283" s="268"/>
      <c r="ET283" s="268"/>
      <c r="EV283" s="268"/>
      <c r="EW283" s="268"/>
      <c r="EY283" s="268"/>
      <c r="EZ283" s="268"/>
      <c r="FB283" s="268"/>
      <c r="FC283" s="268"/>
      <c r="FE283" s="268"/>
      <c r="FF283" s="268"/>
      <c r="FH283" s="268"/>
      <c r="FI283" s="268"/>
      <c r="FK283" s="268"/>
      <c r="FL283" s="268"/>
      <c r="FN283" s="268"/>
      <c r="FO283" s="268"/>
      <c r="FQ283" s="268"/>
      <c r="FR283" s="268"/>
      <c r="FT283" s="268"/>
      <c r="FU283" s="268"/>
      <c r="FW283" s="268"/>
      <c r="FX283" s="268"/>
      <c r="FZ283" s="268"/>
      <c r="GA283" s="268"/>
      <c r="GC283" s="268"/>
      <c r="GD283" s="268"/>
      <c r="GF283" s="268"/>
      <c r="GG283" s="268"/>
      <c r="GI283" s="268"/>
      <c r="GJ283" s="268"/>
      <c r="GL283" s="268"/>
      <c r="GM283" s="268"/>
      <c r="GO283" s="268"/>
      <c r="GP283" s="268"/>
    </row>
    <row r="284" spans="2:198">
      <c r="B284" s="266"/>
      <c r="C284" s="266"/>
      <c r="DF284" s="268">
        <v>314</v>
      </c>
      <c r="DG284" s="268">
        <v>6.88</v>
      </c>
      <c r="DI284" s="268"/>
      <c r="DJ284" s="268"/>
      <c r="DL284" s="268"/>
      <c r="DM284" s="268"/>
      <c r="DO284" s="268"/>
      <c r="DP284" s="268"/>
      <c r="DR284" s="268"/>
      <c r="DS284" s="268"/>
      <c r="DU284" s="268"/>
      <c r="DV284" s="268"/>
      <c r="DX284" s="268"/>
      <c r="DY284" s="268"/>
      <c r="EA284" s="268"/>
      <c r="EB284" s="268"/>
      <c r="ED284" s="268"/>
      <c r="EE284" s="268"/>
      <c r="EG284" s="268"/>
      <c r="EH284" s="268"/>
      <c r="EJ284" s="268"/>
      <c r="EK284" s="268"/>
      <c r="EM284" s="268"/>
      <c r="EN284" s="268"/>
      <c r="EP284" s="268"/>
      <c r="EQ284" s="268"/>
      <c r="ES284" s="268"/>
      <c r="ET284" s="268"/>
      <c r="EV284" s="268"/>
      <c r="EW284" s="268"/>
      <c r="EY284" s="268"/>
      <c r="EZ284" s="268"/>
      <c r="FB284" s="268"/>
      <c r="FC284" s="268"/>
      <c r="FE284" s="268"/>
      <c r="FF284" s="268"/>
      <c r="FH284" s="268"/>
      <c r="FI284" s="268"/>
      <c r="FK284" s="268"/>
      <c r="FL284" s="268"/>
      <c r="FN284" s="268"/>
      <c r="FO284" s="268"/>
      <c r="FQ284" s="268"/>
      <c r="FR284" s="268"/>
      <c r="FT284" s="268"/>
      <c r="FU284" s="268"/>
      <c r="FW284" s="268"/>
      <c r="FX284" s="268"/>
      <c r="FZ284" s="268"/>
      <c r="GA284" s="268"/>
      <c r="GC284" s="268"/>
      <c r="GD284" s="268"/>
      <c r="GF284" s="268"/>
      <c r="GG284" s="268"/>
      <c r="GI284" s="268"/>
      <c r="GJ284" s="268"/>
      <c r="GL284" s="268"/>
      <c r="GM284" s="268"/>
      <c r="GO284" s="268"/>
      <c r="GP284" s="268"/>
    </row>
    <row r="285" spans="2:198">
      <c r="B285" s="266"/>
      <c r="C285" s="266"/>
      <c r="DF285" s="268">
        <v>315</v>
      </c>
      <c r="DG285" s="268">
        <v>7.17</v>
      </c>
      <c r="DI285" s="268"/>
      <c r="DJ285" s="268"/>
      <c r="DL285" s="268"/>
      <c r="DM285" s="268"/>
      <c r="DO285" s="268"/>
      <c r="DP285" s="268"/>
      <c r="DR285" s="268"/>
      <c r="DS285" s="268"/>
      <c r="DU285" s="268"/>
      <c r="DV285" s="268"/>
      <c r="DX285" s="268"/>
      <c r="DY285" s="268"/>
      <c r="EA285" s="268"/>
      <c r="EB285" s="268"/>
      <c r="ED285" s="268"/>
      <c r="EE285" s="268"/>
      <c r="EG285" s="268"/>
      <c r="EH285" s="268"/>
      <c r="EJ285" s="268"/>
      <c r="EK285" s="268"/>
      <c r="EM285" s="268"/>
      <c r="EN285" s="268"/>
      <c r="EP285" s="268"/>
      <c r="EQ285" s="268"/>
      <c r="ES285" s="268"/>
      <c r="ET285" s="268"/>
      <c r="EV285" s="268"/>
      <c r="EW285" s="268"/>
      <c r="EY285" s="268"/>
      <c r="EZ285" s="268"/>
      <c r="FB285" s="268"/>
      <c r="FC285" s="268"/>
      <c r="FE285" s="268"/>
      <c r="FF285" s="268"/>
      <c r="FH285" s="268"/>
      <c r="FI285" s="268"/>
      <c r="FK285" s="268"/>
      <c r="FL285" s="268"/>
      <c r="FN285" s="268"/>
      <c r="FO285" s="268"/>
      <c r="FQ285" s="268"/>
      <c r="FR285" s="268"/>
      <c r="FT285" s="268"/>
      <c r="FU285" s="268"/>
      <c r="FW285" s="268"/>
      <c r="FX285" s="268"/>
      <c r="FZ285" s="268"/>
      <c r="GA285" s="268"/>
      <c r="GC285" s="268"/>
      <c r="GD285" s="268"/>
      <c r="GF285" s="268"/>
      <c r="GG285" s="268"/>
      <c r="GI285" s="268"/>
      <c r="GJ285" s="268"/>
      <c r="GL285" s="268"/>
      <c r="GM285" s="268"/>
      <c r="GO285" s="268"/>
      <c r="GP285" s="268"/>
    </row>
    <row r="286" spans="2:198">
      <c r="B286" s="266"/>
      <c r="C286" s="266"/>
      <c r="DF286" s="268">
        <v>316</v>
      </c>
      <c r="DG286" s="268">
        <v>6.84</v>
      </c>
      <c r="DI286" s="268"/>
      <c r="DJ286" s="268"/>
      <c r="DL286" s="268"/>
      <c r="DM286" s="268"/>
      <c r="DO286" s="268"/>
      <c r="DP286" s="268"/>
      <c r="DR286" s="268"/>
      <c r="DS286" s="268"/>
      <c r="DU286" s="268"/>
      <c r="DV286" s="268"/>
      <c r="DX286" s="268"/>
      <c r="DY286" s="268"/>
      <c r="EA286" s="268"/>
      <c r="EB286" s="268"/>
      <c r="ED286" s="268"/>
      <c r="EE286" s="268"/>
      <c r="EG286" s="268"/>
      <c r="EH286" s="268"/>
      <c r="EJ286" s="268"/>
      <c r="EK286" s="268"/>
      <c r="EM286" s="268"/>
      <c r="EN286" s="268"/>
      <c r="EP286" s="268"/>
      <c r="EQ286" s="268"/>
      <c r="ES286" s="268"/>
      <c r="ET286" s="268"/>
      <c r="EV286" s="268"/>
      <c r="EW286" s="268"/>
      <c r="EY286" s="268"/>
      <c r="EZ286" s="268"/>
      <c r="FB286" s="268"/>
      <c r="FC286" s="268"/>
      <c r="FE286" s="268"/>
      <c r="FF286" s="268"/>
      <c r="FH286" s="268"/>
      <c r="FI286" s="268"/>
      <c r="FK286" s="268"/>
      <c r="FL286" s="268"/>
      <c r="FN286" s="268"/>
      <c r="FO286" s="268"/>
      <c r="FQ286" s="268"/>
      <c r="FR286" s="268"/>
      <c r="FT286" s="268"/>
      <c r="FU286" s="268"/>
      <c r="FW286" s="268"/>
      <c r="FX286" s="268"/>
      <c r="FZ286" s="268"/>
      <c r="GA286" s="268"/>
      <c r="GC286" s="268"/>
      <c r="GD286" s="268"/>
      <c r="GF286" s="268"/>
      <c r="GG286" s="268"/>
      <c r="GI286" s="268"/>
      <c r="GJ286" s="268"/>
      <c r="GL286" s="268"/>
      <c r="GM286" s="268"/>
      <c r="GO286" s="268"/>
      <c r="GP286" s="268"/>
    </row>
    <row r="287" spans="2:198">
      <c r="B287" s="266"/>
      <c r="C287" s="266"/>
      <c r="DF287" s="268">
        <v>317</v>
      </c>
      <c r="DG287" s="268">
        <v>6.84</v>
      </c>
      <c r="DI287" s="268"/>
      <c r="DJ287" s="268"/>
      <c r="DL287" s="268"/>
      <c r="DM287" s="268"/>
      <c r="DO287" s="268"/>
      <c r="DP287" s="268"/>
      <c r="DR287" s="268"/>
      <c r="DS287" s="268"/>
      <c r="DU287" s="268"/>
      <c r="DV287" s="268"/>
      <c r="DX287" s="268"/>
      <c r="DY287" s="268"/>
      <c r="EA287" s="268"/>
      <c r="EB287" s="268"/>
      <c r="ED287" s="268"/>
      <c r="EE287" s="268"/>
      <c r="EG287" s="268"/>
      <c r="EH287" s="268"/>
      <c r="EJ287" s="268"/>
      <c r="EK287" s="268"/>
      <c r="EM287" s="268"/>
      <c r="EN287" s="268"/>
      <c r="EP287" s="268"/>
      <c r="EQ287" s="268"/>
      <c r="ES287" s="268"/>
      <c r="ET287" s="268"/>
      <c r="EV287" s="268"/>
      <c r="EW287" s="268"/>
      <c r="EY287" s="268"/>
      <c r="EZ287" s="268"/>
      <c r="FB287" s="268"/>
      <c r="FC287" s="268"/>
      <c r="FE287" s="268"/>
      <c r="FF287" s="268"/>
      <c r="FH287" s="268"/>
      <c r="FI287" s="268"/>
      <c r="FK287" s="268"/>
      <c r="FL287" s="268"/>
      <c r="FN287" s="268"/>
      <c r="FO287" s="268"/>
      <c r="FQ287" s="268"/>
      <c r="FR287" s="268"/>
      <c r="FT287" s="268"/>
      <c r="FU287" s="268"/>
      <c r="FW287" s="268"/>
      <c r="FX287" s="268"/>
      <c r="FZ287" s="268"/>
      <c r="GA287" s="268"/>
      <c r="GC287" s="268"/>
      <c r="GD287" s="268"/>
      <c r="GF287" s="268"/>
      <c r="GG287" s="268"/>
      <c r="GI287" s="268"/>
      <c r="GJ287" s="268"/>
      <c r="GL287" s="268"/>
      <c r="GM287" s="268"/>
      <c r="GO287" s="268"/>
      <c r="GP287" s="268"/>
    </row>
    <row r="288" spans="2:198">
      <c r="B288" s="266"/>
      <c r="C288" s="266"/>
      <c r="DF288" s="268">
        <v>318</v>
      </c>
      <c r="DG288" s="268">
        <v>6.85</v>
      </c>
      <c r="DI288" s="268"/>
      <c r="DJ288" s="268"/>
      <c r="DL288" s="268"/>
      <c r="DM288" s="268"/>
      <c r="DO288" s="268"/>
      <c r="DP288" s="268"/>
      <c r="DR288" s="268"/>
      <c r="DS288" s="268"/>
      <c r="DU288" s="268"/>
      <c r="DV288" s="268"/>
      <c r="DX288" s="268"/>
      <c r="DY288" s="268"/>
      <c r="EA288" s="268"/>
      <c r="EB288" s="268"/>
      <c r="ED288" s="268"/>
      <c r="EE288" s="268"/>
      <c r="EG288" s="268"/>
      <c r="EH288" s="268"/>
      <c r="EJ288" s="268"/>
      <c r="EK288" s="268"/>
      <c r="EM288" s="268"/>
      <c r="EN288" s="268"/>
      <c r="EP288" s="268"/>
      <c r="EQ288" s="268"/>
      <c r="ES288" s="268"/>
      <c r="ET288" s="268"/>
      <c r="EV288" s="268"/>
      <c r="EW288" s="268"/>
      <c r="EY288" s="268"/>
      <c r="EZ288" s="268"/>
      <c r="FB288" s="268"/>
      <c r="FC288" s="268"/>
      <c r="FE288" s="268"/>
      <c r="FF288" s="268"/>
      <c r="FH288" s="268"/>
      <c r="FI288" s="268"/>
      <c r="FK288" s="268"/>
      <c r="FL288" s="268"/>
      <c r="FN288" s="268"/>
      <c r="FO288" s="268"/>
      <c r="FQ288" s="268"/>
      <c r="FR288" s="268"/>
      <c r="FT288" s="268"/>
      <c r="FU288" s="268"/>
      <c r="FW288" s="268"/>
      <c r="FX288" s="268"/>
      <c r="FZ288" s="268"/>
      <c r="GA288" s="268"/>
      <c r="GC288" s="268"/>
      <c r="GD288" s="268"/>
      <c r="GF288" s="268"/>
      <c r="GG288" s="268"/>
      <c r="GI288" s="268"/>
      <c r="GJ288" s="268"/>
      <c r="GL288" s="268"/>
      <c r="GM288" s="268"/>
      <c r="GO288" s="268"/>
      <c r="GP288" s="268"/>
    </row>
    <row r="289" spans="2:198">
      <c r="B289" s="266"/>
      <c r="C289" s="266"/>
      <c r="DF289" s="268">
        <v>319</v>
      </c>
      <c r="DG289" s="268">
        <v>6.76</v>
      </c>
      <c r="DI289" s="268"/>
      <c r="DJ289" s="268"/>
      <c r="DL289" s="268"/>
      <c r="DM289" s="268"/>
      <c r="DO289" s="268"/>
      <c r="DP289" s="268"/>
      <c r="DR289" s="268"/>
      <c r="DS289" s="268"/>
      <c r="DU289" s="268"/>
      <c r="DV289" s="268"/>
      <c r="DX289" s="268"/>
      <c r="DY289" s="268"/>
      <c r="EA289" s="268"/>
      <c r="EB289" s="268"/>
      <c r="ED289" s="268"/>
      <c r="EE289" s="268"/>
      <c r="EG289" s="268"/>
      <c r="EH289" s="268"/>
      <c r="EJ289" s="268"/>
      <c r="EK289" s="268"/>
      <c r="EM289" s="268"/>
      <c r="EN289" s="268"/>
      <c r="EP289" s="268"/>
      <c r="EQ289" s="268"/>
      <c r="ES289" s="268"/>
      <c r="ET289" s="268"/>
      <c r="EV289" s="268"/>
      <c r="EW289" s="268"/>
      <c r="EY289" s="268"/>
      <c r="EZ289" s="268"/>
      <c r="FB289" s="268"/>
      <c r="FC289" s="268"/>
      <c r="FE289" s="268"/>
      <c r="FF289" s="268"/>
      <c r="FH289" s="268"/>
      <c r="FI289" s="268"/>
      <c r="FK289" s="268"/>
      <c r="FL289" s="268"/>
      <c r="FN289" s="268"/>
      <c r="FO289" s="268"/>
      <c r="FQ289" s="268"/>
      <c r="FR289" s="268"/>
      <c r="FT289" s="268"/>
      <c r="FU289" s="268"/>
      <c r="FW289" s="268"/>
      <c r="FX289" s="268"/>
      <c r="FZ289" s="268"/>
      <c r="GA289" s="268"/>
      <c r="GC289" s="268"/>
      <c r="GD289" s="268"/>
      <c r="GF289" s="268"/>
      <c r="GG289" s="268"/>
      <c r="GI289" s="268"/>
      <c r="GJ289" s="268"/>
      <c r="GL289" s="268"/>
      <c r="GM289" s="268"/>
      <c r="GO289" s="268"/>
      <c r="GP289" s="268"/>
    </row>
    <row r="290" spans="2:198">
      <c r="B290" s="266"/>
      <c r="C290" s="266"/>
      <c r="DF290" s="268">
        <v>320</v>
      </c>
      <c r="DG290" s="268">
        <v>6.82</v>
      </c>
      <c r="DI290" s="268"/>
      <c r="DJ290" s="268"/>
      <c r="DL290" s="268"/>
      <c r="DM290" s="268"/>
      <c r="DO290" s="268"/>
      <c r="DP290" s="268"/>
      <c r="DR290" s="268"/>
      <c r="DS290" s="268"/>
      <c r="DU290" s="268"/>
      <c r="DV290" s="268"/>
      <c r="DX290" s="268"/>
      <c r="DY290" s="268"/>
      <c r="EA290" s="268"/>
      <c r="EB290" s="268"/>
      <c r="ED290" s="268"/>
      <c r="EE290" s="268"/>
      <c r="EG290" s="268"/>
      <c r="EH290" s="268"/>
      <c r="EJ290" s="268"/>
      <c r="EK290" s="268"/>
      <c r="EM290" s="268"/>
      <c r="EN290" s="268"/>
      <c r="EP290" s="268"/>
      <c r="EQ290" s="268"/>
      <c r="ES290" s="268"/>
      <c r="ET290" s="268"/>
      <c r="EV290" s="268"/>
      <c r="EW290" s="268"/>
      <c r="EY290" s="268"/>
      <c r="EZ290" s="268"/>
      <c r="FB290" s="268"/>
      <c r="FC290" s="268"/>
      <c r="FE290" s="268"/>
      <c r="FF290" s="268"/>
      <c r="FH290" s="268"/>
      <c r="FI290" s="268"/>
      <c r="FK290" s="268"/>
      <c r="FL290" s="268"/>
      <c r="FN290" s="268"/>
      <c r="FO290" s="268"/>
      <c r="FQ290" s="268"/>
      <c r="FR290" s="268"/>
      <c r="FT290" s="268"/>
      <c r="FU290" s="268"/>
      <c r="FW290" s="268"/>
      <c r="FX290" s="268"/>
      <c r="FZ290" s="268"/>
      <c r="GA290" s="268"/>
      <c r="GC290" s="268"/>
      <c r="GD290" s="268"/>
      <c r="GF290" s="268"/>
      <c r="GG290" s="268"/>
      <c r="GI290" s="268"/>
      <c r="GJ290" s="268"/>
      <c r="GL290" s="268"/>
      <c r="GM290" s="268"/>
      <c r="GO290" s="268"/>
      <c r="GP290" s="268"/>
    </row>
    <row r="291" spans="2:198">
      <c r="B291" s="266"/>
      <c r="C291" s="266"/>
      <c r="DF291" s="268">
        <v>321</v>
      </c>
      <c r="DG291" s="268">
        <v>7.24</v>
      </c>
      <c r="DI291" s="268"/>
      <c r="DJ291" s="268"/>
      <c r="DL291" s="268"/>
      <c r="DM291" s="268"/>
      <c r="DO291" s="268"/>
      <c r="DP291" s="268"/>
      <c r="DR291" s="268"/>
      <c r="DS291" s="268"/>
      <c r="DU291" s="268"/>
      <c r="DV291" s="268"/>
      <c r="DX291" s="268"/>
      <c r="DY291" s="268"/>
      <c r="EA291" s="268"/>
      <c r="EB291" s="268"/>
      <c r="ED291" s="268"/>
      <c r="EE291" s="268"/>
      <c r="EG291" s="268"/>
      <c r="EH291" s="268"/>
      <c r="EJ291" s="268"/>
      <c r="EK291" s="268"/>
      <c r="EM291" s="268"/>
      <c r="EN291" s="268"/>
      <c r="EP291" s="268"/>
      <c r="EQ291" s="268"/>
      <c r="ES291" s="268"/>
      <c r="ET291" s="268"/>
      <c r="EV291" s="268"/>
      <c r="EW291" s="268"/>
      <c r="EY291" s="268"/>
      <c r="EZ291" s="268"/>
      <c r="FB291" s="268"/>
      <c r="FC291" s="268"/>
      <c r="FE291" s="268"/>
      <c r="FF291" s="268"/>
      <c r="FH291" s="268"/>
      <c r="FI291" s="268"/>
      <c r="FK291" s="268"/>
      <c r="FL291" s="268"/>
      <c r="FN291" s="268"/>
      <c r="FO291" s="268"/>
      <c r="FQ291" s="268"/>
      <c r="FR291" s="268"/>
      <c r="FT291" s="268"/>
      <c r="FU291" s="268"/>
      <c r="FW291" s="268"/>
      <c r="FX291" s="268"/>
      <c r="FZ291" s="268"/>
      <c r="GA291" s="268"/>
      <c r="GC291" s="268"/>
      <c r="GD291" s="268"/>
      <c r="GF291" s="268"/>
      <c r="GG291" s="268"/>
      <c r="GI291" s="268"/>
      <c r="GJ291" s="268"/>
      <c r="GL291" s="268"/>
      <c r="GM291" s="268"/>
      <c r="GO291" s="268"/>
      <c r="GP291" s="268"/>
    </row>
    <row r="292" spans="2:198">
      <c r="B292" s="266"/>
      <c r="C292" s="266"/>
      <c r="DF292" s="268">
        <v>322</v>
      </c>
      <c r="DG292" s="268">
        <v>6.82</v>
      </c>
      <c r="DI292" s="268"/>
      <c r="DJ292" s="268"/>
      <c r="DL292" s="268"/>
      <c r="DM292" s="268"/>
      <c r="DO292" s="268"/>
      <c r="DP292" s="268"/>
      <c r="DR292" s="268"/>
      <c r="DS292" s="268"/>
      <c r="DU292" s="268"/>
      <c r="DV292" s="268"/>
      <c r="DX292" s="268"/>
      <c r="DY292" s="268"/>
      <c r="EA292" s="268"/>
      <c r="EB292" s="268"/>
      <c r="ED292" s="268"/>
      <c r="EE292" s="268"/>
      <c r="EG292" s="268"/>
      <c r="EH292" s="268"/>
      <c r="EJ292" s="268"/>
      <c r="EK292" s="268"/>
      <c r="EM292" s="268"/>
      <c r="EN292" s="268"/>
      <c r="EP292" s="268"/>
      <c r="EQ292" s="268"/>
      <c r="ES292" s="268"/>
      <c r="ET292" s="268"/>
      <c r="EV292" s="268"/>
      <c r="EW292" s="268"/>
      <c r="EY292" s="268"/>
      <c r="EZ292" s="268"/>
      <c r="FB292" s="268"/>
      <c r="FC292" s="268"/>
      <c r="FE292" s="268"/>
      <c r="FF292" s="268"/>
      <c r="FH292" s="268"/>
      <c r="FI292" s="268"/>
      <c r="FK292" s="268"/>
      <c r="FL292" s="268"/>
      <c r="FN292" s="268"/>
      <c r="FO292" s="268"/>
      <c r="FQ292" s="268"/>
      <c r="FR292" s="268"/>
      <c r="FT292" s="268"/>
      <c r="FU292" s="268"/>
      <c r="FW292" s="268"/>
      <c r="FX292" s="268"/>
      <c r="FZ292" s="268"/>
      <c r="GA292" s="268"/>
      <c r="GC292" s="268"/>
      <c r="GD292" s="268"/>
      <c r="GF292" s="268"/>
      <c r="GG292" s="268"/>
      <c r="GI292" s="268"/>
      <c r="GJ292" s="268"/>
      <c r="GL292" s="268"/>
      <c r="GM292" s="268"/>
      <c r="GO292" s="268"/>
      <c r="GP292" s="268"/>
    </row>
    <row r="293" spans="2:198">
      <c r="B293" s="266"/>
      <c r="C293" s="266"/>
      <c r="DF293" s="268">
        <v>323</v>
      </c>
      <c r="DG293" s="268">
        <v>6.83</v>
      </c>
      <c r="DI293" s="268"/>
      <c r="DJ293" s="268"/>
      <c r="DL293" s="268"/>
      <c r="DM293" s="268"/>
      <c r="DO293" s="268"/>
      <c r="DP293" s="268"/>
      <c r="DR293" s="268"/>
      <c r="DS293" s="268"/>
      <c r="DU293" s="268"/>
      <c r="DV293" s="268"/>
      <c r="DX293" s="268"/>
      <c r="DY293" s="268"/>
      <c r="EA293" s="268"/>
      <c r="EB293" s="268"/>
      <c r="ED293" s="268"/>
      <c r="EE293" s="268"/>
      <c r="EG293" s="268"/>
      <c r="EH293" s="268"/>
      <c r="EJ293" s="268"/>
      <c r="EK293" s="268"/>
      <c r="EM293" s="268"/>
      <c r="EN293" s="268"/>
      <c r="EP293" s="268"/>
      <c r="EQ293" s="268"/>
      <c r="ES293" s="268"/>
      <c r="ET293" s="268"/>
      <c r="EV293" s="268"/>
      <c r="EW293" s="268"/>
      <c r="EY293" s="268"/>
      <c r="EZ293" s="268"/>
      <c r="FB293" s="268"/>
      <c r="FC293" s="268"/>
      <c r="FE293" s="268"/>
      <c r="FF293" s="268"/>
      <c r="FH293" s="268"/>
      <c r="FI293" s="268"/>
      <c r="FK293" s="268"/>
      <c r="FL293" s="268"/>
      <c r="FN293" s="268"/>
      <c r="FO293" s="268"/>
      <c r="FQ293" s="268"/>
      <c r="FR293" s="268"/>
      <c r="FT293" s="268"/>
      <c r="FU293" s="268"/>
      <c r="FW293" s="268"/>
      <c r="FX293" s="268"/>
      <c r="FZ293" s="268"/>
      <c r="GA293" s="268"/>
      <c r="GC293" s="268"/>
      <c r="GD293" s="268"/>
      <c r="GF293" s="268"/>
      <c r="GG293" s="268"/>
      <c r="GI293" s="268"/>
      <c r="GJ293" s="268"/>
      <c r="GL293" s="268"/>
      <c r="GM293" s="268"/>
      <c r="GO293" s="268"/>
      <c r="GP293" s="268"/>
    </row>
    <row r="294" spans="2:198">
      <c r="B294" s="266"/>
      <c r="C294" s="266"/>
      <c r="DF294" s="268">
        <v>325</v>
      </c>
      <c r="DG294" s="268">
        <v>6.52</v>
      </c>
      <c r="DI294" s="268"/>
      <c r="DJ294" s="268"/>
      <c r="DL294" s="268"/>
      <c r="DM294" s="268"/>
      <c r="DO294" s="268"/>
      <c r="DP294" s="268"/>
      <c r="DR294" s="268"/>
      <c r="DS294" s="268"/>
      <c r="DU294" s="268"/>
      <c r="DV294" s="268"/>
      <c r="DX294" s="268"/>
      <c r="DY294" s="268"/>
      <c r="EA294" s="268"/>
      <c r="EB294" s="268"/>
      <c r="ED294" s="268"/>
      <c r="EE294" s="268"/>
      <c r="EG294" s="268"/>
      <c r="EH294" s="268"/>
      <c r="EJ294" s="268"/>
      <c r="EK294" s="268"/>
      <c r="EM294" s="268"/>
      <c r="EN294" s="268"/>
      <c r="EP294" s="268"/>
      <c r="EQ294" s="268"/>
      <c r="ES294" s="268"/>
      <c r="ET294" s="268"/>
      <c r="EV294" s="268"/>
      <c r="EW294" s="268"/>
      <c r="EY294" s="268"/>
      <c r="EZ294" s="268"/>
      <c r="FB294" s="268"/>
      <c r="FC294" s="268"/>
      <c r="FE294" s="268"/>
      <c r="FF294" s="268"/>
      <c r="FH294" s="268"/>
      <c r="FI294" s="268"/>
      <c r="FK294" s="268"/>
      <c r="FL294" s="268"/>
      <c r="FN294" s="268"/>
      <c r="FO294" s="268"/>
      <c r="FQ294" s="268"/>
      <c r="FR294" s="268"/>
      <c r="FT294" s="268"/>
      <c r="FU294" s="268"/>
      <c r="FW294" s="268"/>
      <c r="FX294" s="268"/>
      <c r="FZ294" s="268"/>
      <c r="GA294" s="268"/>
      <c r="GC294" s="268"/>
      <c r="GD294" s="268"/>
      <c r="GF294" s="268"/>
      <c r="GG294" s="268"/>
      <c r="GI294" s="268"/>
      <c r="GJ294" s="268"/>
      <c r="GL294" s="268"/>
      <c r="GM294" s="268"/>
      <c r="GO294" s="268"/>
      <c r="GP294" s="268"/>
    </row>
    <row r="295" spans="2:198">
      <c r="B295" s="266"/>
      <c r="C295" s="266"/>
      <c r="DF295" s="268">
        <v>326</v>
      </c>
      <c r="DG295" s="268">
        <v>7.2</v>
      </c>
      <c r="DI295" s="268"/>
      <c r="DJ295" s="268"/>
      <c r="DL295" s="268"/>
      <c r="DM295" s="268"/>
      <c r="DO295" s="268"/>
      <c r="DP295" s="268"/>
      <c r="DR295" s="268"/>
      <c r="DS295" s="268"/>
      <c r="DU295" s="268"/>
      <c r="DV295" s="268"/>
      <c r="DX295" s="268"/>
      <c r="DY295" s="268"/>
      <c r="EA295" s="268"/>
      <c r="EB295" s="268"/>
      <c r="ED295" s="268"/>
      <c r="EE295" s="268"/>
      <c r="EG295" s="268"/>
      <c r="EH295" s="268"/>
      <c r="EJ295" s="268"/>
      <c r="EK295" s="268"/>
      <c r="EM295" s="268"/>
      <c r="EN295" s="268"/>
      <c r="EP295" s="268"/>
      <c r="EQ295" s="268"/>
      <c r="ES295" s="268"/>
      <c r="ET295" s="268"/>
      <c r="EV295" s="268"/>
      <c r="EW295" s="268"/>
      <c r="EY295" s="268"/>
      <c r="EZ295" s="268"/>
      <c r="FB295" s="268"/>
      <c r="FC295" s="268"/>
      <c r="FE295" s="268"/>
      <c r="FF295" s="268"/>
      <c r="FH295" s="268"/>
      <c r="FI295" s="268"/>
      <c r="FK295" s="268"/>
      <c r="FL295" s="268"/>
      <c r="FN295" s="268"/>
      <c r="FO295" s="268"/>
      <c r="FQ295" s="268"/>
      <c r="FR295" s="268"/>
      <c r="FT295" s="268"/>
      <c r="FU295" s="268"/>
      <c r="FW295" s="268"/>
      <c r="FX295" s="268"/>
      <c r="FZ295" s="268"/>
      <c r="GA295" s="268"/>
      <c r="GC295" s="268"/>
      <c r="GD295" s="268"/>
      <c r="GF295" s="268"/>
      <c r="GG295" s="268"/>
      <c r="GI295" s="268"/>
      <c r="GJ295" s="268"/>
      <c r="GL295" s="268"/>
      <c r="GM295" s="268"/>
      <c r="GO295" s="268"/>
      <c r="GP295" s="268"/>
    </row>
    <row r="296" spans="2:198">
      <c r="B296" s="266"/>
      <c r="C296" s="266"/>
      <c r="DF296" s="268">
        <v>327</v>
      </c>
      <c r="DG296" s="268">
        <v>7.16</v>
      </c>
      <c r="DI296" s="268"/>
      <c r="DJ296" s="268"/>
      <c r="DL296" s="268"/>
      <c r="DM296" s="268"/>
      <c r="DO296" s="268"/>
      <c r="DP296" s="268"/>
      <c r="DR296" s="268"/>
      <c r="DS296" s="268"/>
      <c r="DU296" s="268"/>
      <c r="DV296" s="268"/>
      <c r="DX296" s="268"/>
      <c r="DY296" s="268"/>
      <c r="EA296" s="268"/>
      <c r="EB296" s="268"/>
      <c r="ED296" s="268"/>
      <c r="EE296" s="268"/>
      <c r="EG296" s="268"/>
      <c r="EH296" s="268"/>
      <c r="EJ296" s="268"/>
      <c r="EK296" s="268"/>
      <c r="EM296" s="268"/>
      <c r="EN296" s="268"/>
      <c r="EP296" s="268"/>
      <c r="EQ296" s="268"/>
      <c r="ES296" s="268"/>
      <c r="ET296" s="268"/>
      <c r="EV296" s="268"/>
      <c r="EW296" s="268"/>
      <c r="EY296" s="268"/>
      <c r="EZ296" s="268"/>
      <c r="FB296" s="268"/>
      <c r="FC296" s="268"/>
      <c r="FE296" s="268"/>
      <c r="FF296" s="268"/>
      <c r="FH296" s="268"/>
      <c r="FI296" s="268"/>
      <c r="FK296" s="268"/>
      <c r="FL296" s="268"/>
      <c r="FN296" s="268"/>
      <c r="FO296" s="268"/>
      <c r="FQ296" s="268"/>
      <c r="FR296" s="268"/>
      <c r="FT296" s="268"/>
      <c r="FU296" s="268"/>
      <c r="FW296" s="268"/>
      <c r="FX296" s="268"/>
      <c r="FZ296" s="268"/>
      <c r="GA296" s="268"/>
      <c r="GC296" s="268"/>
      <c r="GD296" s="268"/>
      <c r="GF296" s="268"/>
      <c r="GG296" s="268"/>
      <c r="GI296" s="268"/>
      <c r="GJ296" s="268"/>
      <c r="GL296" s="268"/>
      <c r="GM296" s="268"/>
      <c r="GO296" s="268"/>
      <c r="GP296" s="268"/>
    </row>
    <row r="297" spans="2:198">
      <c r="B297" s="266"/>
      <c r="C297" s="266"/>
      <c r="DF297" s="268">
        <v>328</v>
      </c>
      <c r="DG297" s="268">
        <v>6.8</v>
      </c>
      <c r="DI297" s="268"/>
      <c r="DJ297" s="268"/>
      <c r="DL297" s="268"/>
      <c r="DM297" s="268"/>
      <c r="DO297" s="268"/>
      <c r="DP297" s="268"/>
      <c r="DR297" s="268"/>
      <c r="DS297" s="268"/>
      <c r="DU297" s="268"/>
      <c r="DV297" s="268"/>
      <c r="DX297" s="268"/>
      <c r="DY297" s="268"/>
      <c r="EA297" s="268"/>
      <c r="EB297" s="268"/>
      <c r="ED297" s="268"/>
      <c r="EE297" s="268"/>
      <c r="EG297" s="268"/>
      <c r="EH297" s="268"/>
      <c r="EJ297" s="268"/>
      <c r="EK297" s="268"/>
      <c r="EM297" s="268"/>
      <c r="EN297" s="268"/>
      <c r="EP297" s="268"/>
      <c r="EQ297" s="268"/>
      <c r="ES297" s="268"/>
      <c r="ET297" s="268"/>
      <c r="EV297" s="268"/>
      <c r="EW297" s="268"/>
      <c r="EY297" s="268"/>
      <c r="EZ297" s="268"/>
      <c r="FB297" s="268"/>
      <c r="FC297" s="268"/>
      <c r="FE297" s="268"/>
      <c r="FF297" s="268"/>
      <c r="FH297" s="268"/>
      <c r="FI297" s="268"/>
      <c r="FK297" s="268"/>
      <c r="FL297" s="268"/>
      <c r="FN297" s="268"/>
      <c r="FO297" s="268"/>
      <c r="FQ297" s="268"/>
      <c r="FR297" s="268"/>
      <c r="FT297" s="268"/>
      <c r="FU297" s="268"/>
      <c r="FW297" s="268"/>
      <c r="FX297" s="268"/>
      <c r="FZ297" s="268"/>
      <c r="GA297" s="268"/>
      <c r="GC297" s="268"/>
      <c r="GD297" s="268"/>
      <c r="GF297" s="268"/>
      <c r="GG297" s="268"/>
      <c r="GI297" s="268"/>
      <c r="GJ297" s="268"/>
      <c r="GL297" s="268"/>
      <c r="GM297" s="268"/>
      <c r="GO297" s="268"/>
      <c r="GP297" s="268"/>
    </row>
    <row r="298" spans="2:198">
      <c r="B298" s="266"/>
      <c r="C298" s="266"/>
      <c r="DF298" s="268">
        <v>329</v>
      </c>
      <c r="DG298" s="268">
        <v>7.18</v>
      </c>
      <c r="DI298" s="268"/>
      <c r="DJ298" s="268"/>
      <c r="DL298" s="268"/>
      <c r="DM298" s="268"/>
      <c r="DO298" s="268"/>
      <c r="DP298" s="268"/>
      <c r="DR298" s="268"/>
      <c r="DS298" s="268"/>
      <c r="DU298" s="268"/>
      <c r="DV298" s="268"/>
      <c r="DX298" s="268"/>
      <c r="DY298" s="268"/>
      <c r="EA298" s="268"/>
      <c r="EB298" s="268"/>
      <c r="ED298" s="268"/>
      <c r="EE298" s="268"/>
      <c r="EG298" s="268"/>
      <c r="EH298" s="268"/>
      <c r="EJ298" s="268"/>
      <c r="EK298" s="268"/>
      <c r="EM298" s="268"/>
      <c r="EN298" s="268"/>
      <c r="EP298" s="268"/>
      <c r="EQ298" s="268"/>
      <c r="ES298" s="268"/>
      <c r="ET298" s="268"/>
      <c r="EV298" s="268"/>
      <c r="EW298" s="268"/>
      <c r="EY298" s="268"/>
      <c r="EZ298" s="268"/>
      <c r="FB298" s="268"/>
      <c r="FC298" s="268"/>
      <c r="FE298" s="268"/>
      <c r="FF298" s="268"/>
      <c r="FH298" s="268"/>
      <c r="FI298" s="268"/>
      <c r="FK298" s="268"/>
      <c r="FL298" s="268"/>
      <c r="FN298" s="268"/>
      <c r="FO298" s="268"/>
      <c r="FQ298" s="268"/>
      <c r="FR298" s="268"/>
      <c r="FT298" s="268"/>
      <c r="FU298" s="268"/>
      <c r="FW298" s="268"/>
      <c r="FX298" s="268"/>
      <c r="FZ298" s="268"/>
      <c r="GA298" s="268"/>
      <c r="GC298" s="268"/>
      <c r="GD298" s="268"/>
      <c r="GF298" s="268"/>
      <c r="GG298" s="268"/>
      <c r="GI298" s="268"/>
      <c r="GJ298" s="268"/>
      <c r="GL298" s="268"/>
      <c r="GM298" s="268"/>
      <c r="GO298" s="268"/>
      <c r="GP298" s="268"/>
    </row>
    <row r="299" spans="2:198">
      <c r="B299" s="266"/>
      <c r="C299" s="266"/>
      <c r="DF299" s="268">
        <v>330</v>
      </c>
      <c r="DG299" s="268">
        <v>7.18</v>
      </c>
      <c r="DI299" s="268"/>
      <c r="DJ299" s="268"/>
      <c r="DL299" s="268"/>
      <c r="DM299" s="268"/>
      <c r="DO299" s="268"/>
      <c r="DP299" s="268"/>
      <c r="DR299" s="268"/>
      <c r="DS299" s="268"/>
      <c r="DU299" s="268"/>
      <c r="DV299" s="268"/>
      <c r="DX299" s="268"/>
      <c r="DY299" s="268"/>
      <c r="EA299" s="268"/>
      <c r="EB299" s="268"/>
      <c r="ED299" s="268"/>
      <c r="EE299" s="268"/>
      <c r="EG299" s="268"/>
      <c r="EH299" s="268"/>
      <c r="EJ299" s="268"/>
      <c r="EK299" s="268"/>
      <c r="EM299" s="268"/>
      <c r="EN299" s="268"/>
      <c r="EP299" s="268"/>
      <c r="EQ299" s="268"/>
      <c r="ES299" s="268"/>
      <c r="ET299" s="268"/>
      <c r="EV299" s="268"/>
      <c r="EW299" s="268"/>
      <c r="EY299" s="268"/>
      <c r="EZ299" s="268"/>
      <c r="FB299" s="268"/>
      <c r="FC299" s="268"/>
      <c r="FE299" s="268"/>
      <c r="FF299" s="268"/>
      <c r="FH299" s="268"/>
      <c r="FI299" s="268"/>
      <c r="FK299" s="268"/>
      <c r="FL299" s="268"/>
      <c r="FN299" s="268"/>
      <c r="FO299" s="268"/>
      <c r="FQ299" s="268"/>
      <c r="FR299" s="268"/>
      <c r="FT299" s="268"/>
      <c r="FU299" s="268"/>
      <c r="FW299" s="268"/>
      <c r="FX299" s="268"/>
      <c r="FZ299" s="268"/>
      <c r="GA299" s="268"/>
      <c r="GC299" s="268"/>
      <c r="GD299" s="268"/>
      <c r="GF299" s="268"/>
      <c r="GG299" s="268"/>
      <c r="GI299" s="268"/>
      <c r="GJ299" s="268"/>
      <c r="GL299" s="268"/>
      <c r="GM299" s="268"/>
      <c r="GO299" s="268"/>
      <c r="GP299" s="268"/>
    </row>
    <row r="300" spans="2:198">
      <c r="B300" s="266"/>
      <c r="C300" s="266"/>
      <c r="DF300" s="268">
        <v>331</v>
      </c>
      <c r="DG300" s="268">
        <v>7.21</v>
      </c>
      <c r="DI300" s="268"/>
      <c r="DJ300" s="268"/>
      <c r="DL300" s="268"/>
      <c r="DM300" s="268"/>
      <c r="DO300" s="268"/>
      <c r="DP300" s="268"/>
      <c r="DR300" s="268"/>
      <c r="DS300" s="268"/>
      <c r="DU300" s="268"/>
      <c r="DV300" s="268"/>
      <c r="DX300" s="268"/>
      <c r="DY300" s="268"/>
      <c r="EA300" s="268"/>
      <c r="EB300" s="268"/>
      <c r="ED300" s="268"/>
      <c r="EE300" s="268"/>
      <c r="EG300" s="268"/>
      <c r="EH300" s="268"/>
      <c r="EJ300" s="268"/>
      <c r="EK300" s="268"/>
      <c r="EM300" s="268"/>
      <c r="EN300" s="268"/>
      <c r="EP300" s="268"/>
      <c r="EQ300" s="268"/>
      <c r="ES300" s="268"/>
      <c r="ET300" s="268"/>
      <c r="EV300" s="268"/>
      <c r="EW300" s="268"/>
      <c r="EY300" s="268"/>
      <c r="EZ300" s="268"/>
      <c r="FB300" s="268"/>
      <c r="FC300" s="268"/>
      <c r="FE300" s="268"/>
      <c r="FF300" s="268"/>
      <c r="FH300" s="268"/>
      <c r="FI300" s="268"/>
      <c r="FK300" s="268"/>
      <c r="FL300" s="268"/>
      <c r="FN300" s="268"/>
      <c r="FO300" s="268"/>
      <c r="FQ300" s="268"/>
      <c r="FR300" s="268"/>
      <c r="FT300" s="268"/>
      <c r="FU300" s="268"/>
      <c r="FW300" s="268"/>
      <c r="FX300" s="268"/>
      <c r="FZ300" s="268"/>
      <c r="GA300" s="268"/>
      <c r="GC300" s="268"/>
      <c r="GD300" s="268"/>
      <c r="GF300" s="268"/>
      <c r="GG300" s="268"/>
      <c r="GI300" s="268"/>
      <c r="GJ300" s="268"/>
      <c r="GL300" s="268"/>
      <c r="GM300" s="268"/>
      <c r="GO300" s="268"/>
      <c r="GP300" s="268"/>
    </row>
    <row r="301" spans="2:198">
      <c r="B301" s="266"/>
      <c r="C301" s="266"/>
      <c r="DF301" s="268">
        <v>332</v>
      </c>
      <c r="DG301" s="268">
        <v>6.9</v>
      </c>
      <c r="DI301" s="268"/>
      <c r="DJ301" s="268"/>
      <c r="DL301" s="268"/>
      <c r="DM301" s="268"/>
      <c r="DO301" s="268"/>
      <c r="DP301" s="268"/>
      <c r="DR301" s="268"/>
      <c r="DS301" s="268"/>
      <c r="DU301" s="268"/>
      <c r="DV301" s="268"/>
      <c r="DX301" s="268"/>
      <c r="DY301" s="268"/>
      <c r="EA301" s="268"/>
      <c r="EB301" s="268"/>
      <c r="ED301" s="268"/>
      <c r="EE301" s="268"/>
      <c r="EG301" s="268"/>
      <c r="EH301" s="268"/>
      <c r="EJ301" s="268"/>
      <c r="EK301" s="268"/>
      <c r="EM301" s="268"/>
      <c r="EN301" s="268"/>
      <c r="EP301" s="268"/>
      <c r="EQ301" s="268"/>
      <c r="ES301" s="268"/>
      <c r="ET301" s="268"/>
      <c r="EV301" s="268"/>
      <c r="EW301" s="268"/>
      <c r="EY301" s="268"/>
      <c r="EZ301" s="268"/>
      <c r="FB301" s="268"/>
      <c r="FC301" s="268"/>
      <c r="FE301" s="268"/>
      <c r="FF301" s="268"/>
      <c r="FH301" s="268"/>
      <c r="FI301" s="268"/>
      <c r="FK301" s="268"/>
      <c r="FL301" s="268"/>
      <c r="FN301" s="268"/>
      <c r="FO301" s="268"/>
      <c r="FQ301" s="268"/>
      <c r="FR301" s="268"/>
      <c r="FT301" s="268"/>
      <c r="FU301" s="268"/>
      <c r="FW301" s="268"/>
      <c r="FX301" s="268"/>
      <c r="FZ301" s="268"/>
      <c r="GA301" s="268"/>
      <c r="GC301" s="268"/>
      <c r="GD301" s="268"/>
      <c r="GF301" s="268"/>
      <c r="GG301" s="268"/>
      <c r="GI301" s="268"/>
      <c r="GJ301" s="268"/>
      <c r="GL301" s="268"/>
      <c r="GM301" s="268"/>
      <c r="GO301" s="268"/>
      <c r="GP301" s="268"/>
    </row>
    <row r="302" spans="2:198">
      <c r="B302" s="266"/>
      <c r="C302" s="266"/>
      <c r="DF302" s="268">
        <v>333</v>
      </c>
      <c r="DG302" s="268">
        <v>6.8</v>
      </c>
      <c r="DI302" s="268"/>
      <c r="DJ302" s="268"/>
      <c r="DL302" s="268"/>
      <c r="DM302" s="268"/>
      <c r="DO302" s="268"/>
      <c r="DP302" s="268"/>
      <c r="DR302" s="268"/>
      <c r="DS302" s="268"/>
      <c r="DU302" s="268"/>
      <c r="DV302" s="268"/>
      <c r="DX302" s="268"/>
      <c r="DY302" s="268"/>
      <c r="EA302" s="268"/>
      <c r="EB302" s="268"/>
      <c r="ED302" s="268"/>
      <c r="EE302" s="268"/>
      <c r="EG302" s="268"/>
      <c r="EH302" s="268"/>
      <c r="EJ302" s="268"/>
      <c r="EK302" s="268"/>
      <c r="EM302" s="268"/>
      <c r="EN302" s="268"/>
      <c r="EP302" s="268"/>
      <c r="EQ302" s="268"/>
      <c r="ES302" s="268"/>
      <c r="ET302" s="268"/>
      <c r="EV302" s="268"/>
      <c r="EW302" s="268"/>
      <c r="EY302" s="268"/>
      <c r="EZ302" s="268"/>
      <c r="FB302" s="268"/>
      <c r="FC302" s="268"/>
      <c r="FE302" s="268"/>
      <c r="FF302" s="268"/>
      <c r="FH302" s="268"/>
      <c r="FI302" s="268"/>
      <c r="FK302" s="268"/>
      <c r="FL302" s="268"/>
      <c r="FN302" s="268"/>
      <c r="FO302" s="268"/>
      <c r="FQ302" s="268"/>
      <c r="FR302" s="268"/>
      <c r="FT302" s="268"/>
      <c r="FU302" s="268"/>
      <c r="FW302" s="268"/>
      <c r="FX302" s="268"/>
      <c r="FZ302" s="268"/>
      <c r="GA302" s="268"/>
      <c r="GC302" s="268"/>
      <c r="GD302" s="268"/>
      <c r="GF302" s="268"/>
      <c r="GG302" s="268"/>
      <c r="GI302" s="268"/>
      <c r="GJ302" s="268"/>
      <c r="GL302" s="268"/>
      <c r="GM302" s="268"/>
      <c r="GO302" s="268"/>
      <c r="GP302" s="268"/>
    </row>
    <row r="303" spans="2:198">
      <c r="B303" s="266"/>
      <c r="C303" s="266"/>
      <c r="DF303" s="268">
        <v>334</v>
      </c>
      <c r="DG303" s="268">
        <v>6.81</v>
      </c>
      <c r="DI303" s="268"/>
      <c r="DJ303" s="268"/>
      <c r="DL303" s="268"/>
      <c r="DM303" s="268"/>
      <c r="DO303" s="268"/>
      <c r="DP303" s="268"/>
      <c r="DR303" s="268"/>
      <c r="DS303" s="268"/>
      <c r="DU303" s="268"/>
      <c r="DV303" s="268"/>
      <c r="DX303" s="268"/>
      <c r="DY303" s="268"/>
      <c r="EA303" s="268"/>
      <c r="EB303" s="268"/>
      <c r="ED303" s="268"/>
      <c r="EE303" s="268"/>
      <c r="EG303" s="268"/>
      <c r="EH303" s="268"/>
      <c r="EJ303" s="268"/>
      <c r="EK303" s="268"/>
      <c r="EM303" s="268"/>
      <c r="EN303" s="268"/>
      <c r="EP303" s="268"/>
      <c r="EQ303" s="268"/>
      <c r="ES303" s="268"/>
      <c r="ET303" s="268"/>
      <c r="EV303" s="268"/>
      <c r="EW303" s="268"/>
      <c r="EY303" s="268"/>
      <c r="EZ303" s="268"/>
      <c r="FB303" s="268"/>
      <c r="FC303" s="268"/>
      <c r="FE303" s="268"/>
      <c r="FF303" s="268"/>
      <c r="FH303" s="268"/>
      <c r="FI303" s="268"/>
      <c r="FK303" s="268"/>
      <c r="FL303" s="268"/>
      <c r="FN303" s="268"/>
      <c r="FO303" s="268"/>
      <c r="FQ303" s="268"/>
      <c r="FR303" s="268"/>
      <c r="FT303" s="268"/>
      <c r="FU303" s="268"/>
      <c r="FW303" s="268"/>
      <c r="FX303" s="268"/>
      <c r="FZ303" s="268"/>
      <c r="GA303" s="268"/>
      <c r="GC303" s="268"/>
      <c r="GD303" s="268"/>
      <c r="GF303" s="268"/>
      <c r="GG303" s="268"/>
      <c r="GI303" s="268"/>
      <c r="GJ303" s="268"/>
      <c r="GL303" s="268"/>
      <c r="GM303" s="268"/>
      <c r="GO303" s="268"/>
      <c r="GP303" s="268"/>
    </row>
    <row r="304" spans="2:198">
      <c r="B304" s="266"/>
      <c r="C304" s="266"/>
      <c r="DF304" s="268">
        <v>335</v>
      </c>
      <c r="DG304" s="268">
        <v>6.89</v>
      </c>
      <c r="DI304" s="268"/>
      <c r="DJ304" s="268"/>
      <c r="DL304" s="268"/>
      <c r="DM304" s="268"/>
      <c r="DO304" s="268"/>
      <c r="DP304" s="268"/>
      <c r="DR304" s="268"/>
      <c r="DS304" s="268"/>
      <c r="DU304" s="268"/>
      <c r="DV304" s="268"/>
      <c r="DX304" s="268"/>
      <c r="DY304" s="268"/>
      <c r="EA304" s="268"/>
      <c r="EB304" s="268"/>
      <c r="ED304" s="268"/>
      <c r="EE304" s="268"/>
      <c r="EG304" s="268"/>
      <c r="EH304" s="268"/>
      <c r="EJ304" s="268"/>
      <c r="EK304" s="268"/>
      <c r="EM304" s="268"/>
      <c r="EN304" s="268"/>
      <c r="EP304" s="268"/>
      <c r="EQ304" s="268"/>
      <c r="ES304" s="268"/>
      <c r="ET304" s="268"/>
      <c r="EV304" s="268"/>
      <c r="EW304" s="268"/>
      <c r="EY304" s="268"/>
      <c r="EZ304" s="268"/>
      <c r="FB304" s="268"/>
      <c r="FC304" s="268"/>
      <c r="FE304" s="268"/>
      <c r="FF304" s="268"/>
      <c r="FH304" s="268"/>
      <c r="FI304" s="268"/>
      <c r="FK304" s="268"/>
      <c r="FL304" s="268"/>
      <c r="FN304" s="268"/>
      <c r="FO304" s="268"/>
      <c r="FQ304" s="268"/>
      <c r="FR304" s="268"/>
      <c r="FT304" s="268"/>
      <c r="FU304" s="268"/>
      <c r="FW304" s="268"/>
      <c r="FX304" s="268"/>
      <c r="FZ304" s="268"/>
      <c r="GA304" s="268"/>
      <c r="GC304" s="268"/>
      <c r="GD304" s="268"/>
      <c r="GF304" s="268"/>
      <c r="GG304" s="268"/>
      <c r="GI304" s="268"/>
      <c r="GJ304" s="268"/>
      <c r="GL304" s="268"/>
      <c r="GM304" s="268"/>
      <c r="GO304" s="268"/>
      <c r="GP304" s="268"/>
    </row>
    <row r="305" spans="2:198">
      <c r="B305" s="266"/>
      <c r="C305" s="266"/>
      <c r="DF305" s="268">
        <v>336</v>
      </c>
      <c r="DG305" s="268">
        <v>6.58</v>
      </c>
      <c r="DI305" s="268"/>
      <c r="DJ305" s="268"/>
      <c r="DL305" s="268"/>
      <c r="DM305" s="268"/>
      <c r="DO305" s="268"/>
      <c r="DP305" s="268"/>
      <c r="DR305" s="268"/>
      <c r="DS305" s="268"/>
      <c r="DU305" s="268"/>
      <c r="DV305" s="268"/>
      <c r="DX305" s="268"/>
      <c r="DY305" s="268"/>
      <c r="EA305" s="268"/>
      <c r="EB305" s="268"/>
      <c r="ED305" s="268"/>
      <c r="EE305" s="268"/>
      <c r="EG305" s="268"/>
      <c r="EH305" s="268"/>
      <c r="EJ305" s="268"/>
      <c r="EK305" s="268"/>
      <c r="EM305" s="268"/>
      <c r="EN305" s="268"/>
      <c r="EP305" s="268"/>
      <c r="EQ305" s="268"/>
      <c r="ES305" s="268"/>
      <c r="ET305" s="268"/>
      <c r="EV305" s="268"/>
      <c r="EW305" s="268"/>
      <c r="EY305" s="268"/>
      <c r="EZ305" s="268"/>
      <c r="FB305" s="268"/>
      <c r="FC305" s="268"/>
      <c r="FE305" s="268"/>
      <c r="FF305" s="268"/>
      <c r="FH305" s="268"/>
      <c r="FI305" s="268"/>
      <c r="FK305" s="268"/>
      <c r="FL305" s="268"/>
      <c r="FN305" s="268"/>
      <c r="FO305" s="268"/>
      <c r="FQ305" s="268"/>
      <c r="FR305" s="268"/>
      <c r="FT305" s="268"/>
      <c r="FU305" s="268"/>
      <c r="FW305" s="268"/>
      <c r="FX305" s="268"/>
      <c r="FZ305" s="268"/>
      <c r="GA305" s="268"/>
      <c r="GC305" s="268"/>
      <c r="GD305" s="268"/>
      <c r="GF305" s="268"/>
      <c r="GG305" s="268"/>
      <c r="GI305" s="268"/>
      <c r="GJ305" s="268"/>
      <c r="GL305" s="268"/>
      <c r="GM305" s="268"/>
      <c r="GO305" s="268"/>
      <c r="GP305" s="268"/>
    </row>
    <row r="306" spans="2:198">
      <c r="B306" s="266"/>
      <c r="C306" s="266"/>
      <c r="DF306" s="268">
        <v>337</v>
      </c>
      <c r="DG306" s="268">
        <v>6.95</v>
      </c>
      <c r="DI306" s="268"/>
      <c r="DJ306" s="268"/>
      <c r="DL306" s="268"/>
      <c r="DM306" s="268"/>
      <c r="DO306" s="268"/>
      <c r="DP306" s="268"/>
      <c r="DR306" s="268"/>
      <c r="DS306" s="268"/>
      <c r="DU306" s="268"/>
      <c r="DV306" s="268"/>
      <c r="DX306" s="268"/>
      <c r="DY306" s="268"/>
      <c r="EA306" s="268"/>
      <c r="EB306" s="268"/>
      <c r="ED306" s="268"/>
      <c r="EE306" s="268"/>
      <c r="EG306" s="268"/>
      <c r="EH306" s="268"/>
      <c r="EJ306" s="268"/>
      <c r="EK306" s="268"/>
      <c r="EM306" s="268"/>
      <c r="EN306" s="268"/>
      <c r="EP306" s="268"/>
      <c r="EQ306" s="268"/>
      <c r="ES306" s="268"/>
      <c r="ET306" s="268"/>
      <c r="EV306" s="268"/>
      <c r="EW306" s="268"/>
      <c r="EY306" s="268"/>
      <c r="EZ306" s="268"/>
      <c r="FB306" s="268"/>
      <c r="FC306" s="268"/>
      <c r="FE306" s="268"/>
      <c r="FF306" s="268"/>
      <c r="FH306" s="268"/>
      <c r="FI306" s="268"/>
      <c r="FK306" s="268"/>
      <c r="FL306" s="268"/>
      <c r="FN306" s="268"/>
      <c r="FO306" s="268"/>
      <c r="FQ306" s="268"/>
      <c r="FR306" s="268"/>
      <c r="FT306" s="268"/>
      <c r="FU306" s="268"/>
      <c r="FW306" s="268"/>
      <c r="FX306" s="268"/>
      <c r="FZ306" s="268"/>
      <c r="GA306" s="268"/>
      <c r="GC306" s="268"/>
      <c r="GD306" s="268"/>
      <c r="GF306" s="268"/>
      <c r="GG306" s="268"/>
      <c r="GI306" s="268"/>
      <c r="GJ306" s="268"/>
      <c r="GL306" s="268"/>
      <c r="GM306" s="268"/>
      <c r="GO306" s="268"/>
      <c r="GP306" s="268"/>
    </row>
    <row r="307" spans="2:198">
      <c r="B307" s="266"/>
      <c r="C307" s="266"/>
      <c r="DF307" s="268">
        <v>338</v>
      </c>
      <c r="DG307" s="268">
        <v>7.17</v>
      </c>
      <c r="DI307" s="268"/>
      <c r="DJ307" s="268"/>
      <c r="DL307" s="268"/>
      <c r="DM307" s="268"/>
      <c r="DO307" s="268"/>
      <c r="DP307" s="268"/>
      <c r="DR307" s="268"/>
      <c r="DS307" s="268"/>
      <c r="DU307" s="268"/>
      <c r="DV307" s="268"/>
      <c r="DX307" s="268"/>
      <c r="DY307" s="268"/>
      <c r="EA307" s="268"/>
      <c r="EB307" s="268"/>
      <c r="ED307" s="268"/>
      <c r="EE307" s="268"/>
      <c r="EG307" s="268"/>
      <c r="EH307" s="268"/>
      <c r="EJ307" s="268"/>
      <c r="EK307" s="268"/>
      <c r="EM307" s="268"/>
      <c r="EN307" s="268"/>
      <c r="EP307" s="268"/>
      <c r="EQ307" s="268"/>
      <c r="ES307" s="268"/>
      <c r="ET307" s="268"/>
      <c r="EV307" s="268"/>
      <c r="EW307" s="268"/>
      <c r="EY307" s="268"/>
      <c r="EZ307" s="268"/>
      <c r="FB307" s="268"/>
      <c r="FC307" s="268"/>
      <c r="FE307" s="268"/>
      <c r="FF307" s="268"/>
      <c r="FH307" s="268"/>
      <c r="FI307" s="268"/>
      <c r="FK307" s="268"/>
      <c r="FL307" s="268"/>
      <c r="FN307" s="268"/>
      <c r="FO307" s="268"/>
      <c r="FQ307" s="268"/>
      <c r="FR307" s="268"/>
      <c r="FT307" s="268"/>
      <c r="FU307" s="268"/>
      <c r="FW307" s="268"/>
      <c r="FX307" s="268"/>
      <c r="FZ307" s="268"/>
      <c r="GA307" s="268"/>
      <c r="GC307" s="268"/>
      <c r="GD307" s="268"/>
      <c r="GF307" s="268"/>
      <c r="GG307" s="268"/>
      <c r="GI307" s="268"/>
      <c r="GJ307" s="268"/>
      <c r="GL307" s="268"/>
      <c r="GM307" s="268"/>
      <c r="GO307" s="268"/>
      <c r="GP307" s="268"/>
    </row>
    <row r="308" spans="2:198">
      <c r="B308" s="266"/>
      <c r="C308" s="266"/>
      <c r="DF308" s="268">
        <v>339</v>
      </c>
      <c r="DG308" s="268">
        <v>6.94</v>
      </c>
      <c r="DI308" s="268"/>
      <c r="DJ308" s="268"/>
      <c r="DL308" s="268"/>
      <c r="DM308" s="268"/>
      <c r="DO308" s="268"/>
      <c r="DP308" s="268"/>
      <c r="DR308" s="268"/>
      <c r="DS308" s="268"/>
      <c r="DU308" s="268"/>
      <c r="DV308" s="268"/>
      <c r="DX308" s="268"/>
      <c r="DY308" s="268"/>
      <c r="EA308" s="268"/>
      <c r="EB308" s="268"/>
      <c r="ED308" s="268"/>
      <c r="EE308" s="268"/>
      <c r="EG308" s="268"/>
      <c r="EH308" s="268"/>
      <c r="EJ308" s="268"/>
      <c r="EK308" s="268"/>
      <c r="EM308" s="268"/>
      <c r="EN308" s="268"/>
      <c r="EP308" s="268"/>
      <c r="EQ308" s="268"/>
      <c r="ES308" s="268"/>
      <c r="ET308" s="268"/>
      <c r="EV308" s="268"/>
      <c r="EW308" s="268"/>
      <c r="EY308" s="268"/>
      <c r="EZ308" s="268"/>
      <c r="FB308" s="268"/>
      <c r="FC308" s="268"/>
      <c r="FE308" s="268"/>
      <c r="FF308" s="268"/>
      <c r="FH308" s="268"/>
      <c r="FI308" s="268"/>
      <c r="FK308" s="268"/>
      <c r="FL308" s="268"/>
      <c r="FN308" s="268"/>
      <c r="FO308" s="268"/>
      <c r="FQ308" s="268"/>
      <c r="FR308" s="268"/>
      <c r="FT308" s="268"/>
      <c r="FU308" s="268"/>
      <c r="FW308" s="268"/>
      <c r="FX308" s="268"/>
      <c r="FZ308" s="268"/>
      <c r="GA308" s="268"/>
      <c r="GC308" s="268"/>
      <c r="GD308" s="268"/>
      <c r="GF308" s="268"/>
      <c r="GG308" s="268"/>
      <c r="GI308" s="268"/>
      <c r="GJ308" s="268"/>
      <c r="GL308" s="268"/>
      <c r="GM308" s="268"/>
      <c r="GO308" s="268"/>
      <c r="GP308" s="268"/>
    </row>
    <row r="309" spans="2:198">
      <c r="B309" s="266"/>
      <c r="C309" s="266"/>
      <c r="DF309" s="268">
        <v>340</v>
      </c>
      <c r="DG309" s="268">
        <v>6.89</v>
      </c>
      <c r="DI309" s="268"/>
      <c r="DJ309" s="268"/>
      <c r="DL309" s="268"/>
      <c r="DM309" s="268"/>
      <c r="DO309" s="268"/>
      <c r="DP309" s="268"/>
      <c r="DR309" s="268"/>
      <c r="DS309" s="268"/>
      <c r="DU309" s="268"/>
      <c r="DV309" s="268"/>
      <c r="DX309" s="268"/>
      <c r="DY309" s="268"/>
      <c r="EA309" s="268"/>
      <c r="EB309" s="268"/>
      <c r="ED309" s="268"/>
      <c r="EE309" s="268"/>
      <c r="EG309" s="268"/>
      <c r="EH309" s="268"/>
      <c r="EJ309" s="268"/>
      <c r="EK309" s="268"/>
      <c r="EM309" s="268"/>
      <c r="EN309" s="268"/>
      <c r="EP309" s="268"/>
      <c r="EQ309" s="268"/>
      <c r="ES309" s="268"/>
      <c r="ET309" s="268"/>
      <c r="EV309" s="268"/>
      <c r="EW309" s="268"/>
      <c r="EY309" s="268"/>
      <c r="EZ309" s="268"/>
      <c r="FB309" s="268"/>
      <c r="FC309" s="268"/>
      <c r="FE309" s="268"/>
      <c r="FF309" s="268"/>
      <c r="FH309" s="268"/>
      <c r="FI309" s="268"/>
      <c r="FK309" s="268"/>
      <c r="FL309" s="268"/>
      <c r="FN309" s="268"/>
      <c r="FO309" s="268"/>
      <c r="FQ309" s="268"/>
      <c r="FR309" s="268"/>
      <c r="FT309" s="268"/>
      <c r="FU309" s="268"/>
      <c r="FW309" s="268"/>
      <c r="FX309" s="268"/>
      <c r="FZ309" s="268"/>
      <c r="GA309" s="268"/>
      <c r="GC309" s="268"/>
      <c r="GD309" s="268"/>
      <c r="GF309" s="268"/>
      <c r="GG309" s="268"/>
      <c r="GI309" s="268"/>
      <c r="GJ309" s="268"/>
      <c r="GL309" s="268"/>
      <c r="GM309" s="268"/>
      <c r="GO309" s="268"/>
      <c r="GP309" s="268"/>
    </row>
    <row r="310" spans="2:198">
      <c r="B310" s="266"/>
      <c r="C310" s="266"/>
      <c r="DF310" s="268">
        <v>341</v>
      </c>
      <c r="DG310" s="268">
        <v>6.8</v>
      </c>
      <c r="DI310" s="268"/>
      <c r="DJ310" s="268"/>
      <c r="DL310" s="268"/>
      <c r="DM310" s="268"/>
      <c r="DO310" s="268"/>
      <c r="DP310" s="268"/>
      <c r="DR310" s="268"/>
      <c r="DS310" s="268"/>
      <c r="DU310" s="268"/>
      <c r="DV310" s="268"/>
      <c r="DX310" s="268"/>
      <c r="DY310" s="268"/>
      <c r="EA310" s="268"/>
      <c r="EB310" s="268"/>
      <c r="ED310" s="268"/>
      <c r="EE310" s="268"/>
      <c r="EG310" s="268"/>
      <c r="EH310" s="268"/>
      <c r="EJ310" s="268"/>
      <c r="EK310" s="268"/>
      <c r="EM310" s="268"/>
      <c r="EN310" s="268"/>
      <c r="EP310" s="268"/>
      <c r="EQ310" s="268"/>
      <c r="ES310" s="268"/>
      <c r="ET310" s="268"/>
      <c r="EV310" s="268"/>
      <c r="EW310" s="268"/>
      <c r="EY310" s="268"/>
      <c r="EZ310" s="268"/>
      <c r="FB310" s="268"/>
      <c r="FC310" s="268"/>
      <c r="FE310" s="268"/>
      <c r="FF310" s="268"/>
      <c r="FH310" s="268"/>
      <c r="FI310" s="268"/>
      <c r="FK310" s="268"/>
      <c r="FL310" s="268"/>
      <c r="FN310" s="268"/>
      <c r="FO310" s="268"/>
      <c r="FQ310" s="268"/>
      <c r="FR310" s="268"/>
      <c r="FT310" s="268"/>
      <c r="FU310" s="268"/>
      <c r="FW310" s="268"/>
      <c r="FX310" s="268"/>
      <c r="FZ310" s="268"/>
      <c r="GA310" s="268"/>
      <c r="GC310" s="268"/>
      <c r="GD310" s="268"/>
      <c r="GF310" s="268"/>
      <c r="GG310" s="268"/>
      <c r="GI310" s="268"/>
      <c r="GJ310" s="268"/>
      <c r="GL310" s="268"/>
      <c r="GM310" s="268"/>
      <c r="GO310" s="268"/>
      <c r="GP310" s="268"/>
    </row>
    <row r="311" spans="2:198">
      <c r="B311" s="266"/>
      <c r="C311" s="266"/>
      <c r="DF311" s="268">
        <v>342</v>
      </c>
      <c r="DG311" s="268">
        <v>6.82</v>
      </c>
      <c r="DI311" s="268"/>
      <c r="DJ311" s="268"/>
      <c r="DL311" s="268"/>
      <c r="DM311" s="268"/>
      <c r="DO311" s="268"/>
      <c r="DP311" s="268"/>
      <c r="DR311" s="268"/>
      <c r="DS311" s="268"/>
      <c r="DU311" s="268"/>
      <c r="DV311" s="268"/>
      <c r="DX311" s="268"/>
      <c r="DY311" s="268"/>
      <c r="EA311" s="268"/>
      <c r="EB311" s="268"/>
      <c r="ED311" s="268"/>
      <c r="EE311" s="268"/>
      <c r="EG311" s="268"/>
      <c r="EH311" s="268"/>
      <c r="EJ311" s="268"/>
      <c r="EK311" s="268"/>
      <c r="EM311" s="268"/>
      <c r="EN311" s="268"/>
      <c r="EP311" s="268"/>
      <c r="EQ311" s="268"/>
      <c r="ES311" s="268"/>
      <c r="ET311" s="268"/>
      <c r="EV311" s="268"/>
      <c r="EW311" s="268"/>
      <c r="EY311" s="268"/>
      <c r="EZ311" s="268"/>
      <c r="FB311" s="268"/>
      <c r="FC311" s="268"/>
      <c r="FE311" s="268"/>
      <c r="FF311" s="268"/>
      <c r="FH311" s="268"/>
      <c r="FI311" s="268"/>
      <c r="FK311" s="268"/>
      <c r="FL311" s="268"/>
      <c r="FN311" s="268"/>
      <c r="FO311" s="268"/>
      <c r="FQ311" s="268"/>
      <c r="FR311" s="268"/>
      <c r="FT311" s="268"/>
      <c r="FU311" s="268"/>
      <c r="FW311" s="268"/>
      <c r="FX311" s="268"/>
      <c r="FZ311" s="268"/>
      <c r="GA311" s="268"/>
      <c r="GC311" s="268"/>
      <c r="GD311" s="268"/>
      <c r="GF311" s="268"/>
      <c r="GG311" s="268"/>
      <c r="GI311" s="268"/>
      <c r="GJ311" s="268"/>
      <c r="GL311" s="268"/>
      <c r="GM311" s="268"/>
      <c r="GO311" s="268"/>
      <c r="GP311" s="268"/>
    </row>
    <row r="312" spans="2:198">
      <c r="B312" s="266"/>
      <c r="C312" s="266"/>
      <c r="DF312" s="268">
        <v>343</v>
      </c>
      <c r="DG312" s="268">
        <v>6.86</v>
      </c>
      <c r="DI312" s="268"/>
      <c r="DJ312" s="268"/>
      <c r="DL312" s="268"/>
      <c r="DM312" s="268"/>
      <c r="DO312" s="268"/>
      <c r="DP312" s="268"/>
      <c r="DR312" s="268"/>
      <c r="DS312" s="268"/>
      <c r="DU312" s="268"/>
      <c r="DV312" s="268"/>
      <c r="DX312" s="268"/>
      <c r="DY312" s="268"/>
      <c r="EA312" s="268"/>
      <c r="EB312" s="268"/>
      <c r="ED312" s="268"/>
      <c r="EE312" s="268"/>
      <c r="EG312" s="268"/>
      <c r="EH312" s="268"/>
      <c r="EJ312" s="268"/>
      <c r="EK312" s="268"/>
      <c r="EM312" s="268"/>
      <c r="EN312" s="268"/>
      <c r="EP312" s="268"/>
      <c r="EQ312" s="268"/>
      <c r="ES312" s="268"/>
      <c r="ET312" s="268"/>
      <c r="EV312" s="268"/>
      <c r="EW312" s="268"/>
      <c r="EY312" s="268"/>
      <c r="EZ312" s="268"/>
      <c r="FB312" s="268"/>
      <c r="FC312" s="268"/>
      <c r="FE312" s="268"/>
      <c r="FF312" s="268"/>
      <c r="FH312" s="268"/>
      <c r="FI312" s="268"/>
      <c r="FK312" s="268"/>
      <c r="FL312" s="268"/>
      <c r="FN312" s="268"/>
      <c r="FO312" s="268"/>
      <c r="FQ312" s="268"/>
      <c r="FR312" s="268"/>
      <c r="FT312" s="268"/>
      <c r="FU312" s="268"/>
      <c r="FW312" s="268"/>
      <c r="FX312" s="268"/>
      <c r="FZ312" s="268"/>
      <c r="GA312" s="268"/>
      <c r="GC312" s="268"/>
      <c r="GD312" s="268"/>
      <c r="GF312" s="268"/>
      <c r="GG312" s="268"/>
      <c r="GI312" s="268"/>
      <c r="GJ312" s="268"/>
      <c r="GL312" s="268"/>
      <c r="GM312" s="268"/>
      <c r="GO312" s="268"/>
      <c r="GP312" s="268"/>
    </row>
    <row r="313" spans="2:198">
      <c r="B313" s="266"/>
      <c r="C313" s="266"/>
      <c r="DF313" s="268">
        <v>345</v>
      </c>
      <c r="DG313" s="268">
        <v>6.78</v>
      </c>
      <c r="DI313" s="268"/>
      <c r="DJ313" s="268"/>
      <c r="DL313" s="268"/>
      <c r="DM313" s="268"/>
      <c r="DO313" s="268"/>
      <c r="DP313" s="268"/>
      <c r="DR313" s="268"/>
      <c r="DS313" s="268"/>
      <c r="DU313" s="268"/>
      <c r="DV313" s="268"/>
      <c r="DX313" s="268"/>
      <c r="DY313" s="268"/>
      <c r="EA313" s="268"/>
      <c r="EB313" s="268"/>
      <c r="ED313" s="268"/>
      <c r="EE313" s="268"/>
      <c r="EG313" s="268"/>
      <c r="EH313" s="268"/>
      <c r="EJ313" s="268"/>
      <c r="EK313" s="268"/>
      <c r="EM313" s="268"/>
      <c r="EN313" s="268"/>
      <c r="EP313" s="268"/>
      <c r="EQ313" s="268"/>
      <c r="ES313" s="268"/>
      <c r="ET313" s="268"/>
      <c r="EV313" s="268"/>
      <c r="EW313" s="268"/>
      <c r="EY313" s="268"/>
      <c r="EZ313" s="268"/>
      <c r="FB313" s="268"/>
      <c r="FC313" s="268"/>
      <c r="FE313" s="268"/>
      <c r="FF313" s="268"/>
      <c r="FH313" s="268"/>
      <c r="FI313" s="268"/>
      <c r="FK313" s="268"/>
      <c r="FL313" s="268"/>
      <c r="FN313" s="268"/>
      <c r="FO313" s="268"/>
      <c r="FQ313" s="268"/>
      <c r="FR313" s="268"/>
      <c r="FT313" s="268"/>
      <c r="FU313" s="268"/>
      <c r="FW313" s="268"/>
      <c r="FX313" s="268"/>
      <c r="FZ313" s="268"/>
      <c r="GA313" s="268"/>
      <c r="GC313" s="268"/>
      <c r="GD313" s="268"/>
      <c r="GF313" s="268"/>
      <c r="GG313" s="268"/>
      <c r="GI313" s="268"/>
      <c r="GJ313" s="268"/>
      <c r="GL313" s="268"/>
      <c r="GM313" s="268"/>
      <c r="GO313" s="268"/>
      <c r="GP313" s="268"/>
    </row>
    <row r="314" spans="2:198">
      <c r="B314" s="266"/>
      <c r="C314" s="266"/>
      <c r="DF314" s="268">
        <v>346</v>
      </c>
      <c r="DG314" s="268">
        <v>7.12</v>
      </c>
      <c r="DI314" s="268"/>
      <c r="DJ314" s="268"/>
      <c r="DL314" s="268"/>
      <c r="DM314" s="268"/>
      <c r="DO314" s="268"/>
      <c r="DP314" s="268"/>
      <c r="DR314" s="268"/>
      <c r="DS314" s="268"/>
      <c r="DU314" s="268"/>
      <c r="DV314" s="268"/>
      <c r="DX314" s="268"/>
      <c r="DY314" s="268"/>
      <c r="EA314" s="268"/>
      <c r="EB314" s="268"/>
      <c r="ED314" s="268"/>
      <c r="EE314" s="268"/>
      <c r="EG314" s="268"/>
      <c r="EH314" s="268"/>
      <c r="EJ314" s="268"/>
      <c r="EK314" s="268"/>
      <c r="EM314" s="268"/>
      <c r="EN314" s="268"/>
      <c r="EP314" s="268"/>
      <c r="EQ314" s="268"/>
      <c r="ES314" s="268"/>
      <c r="ET314" s="268"/>
      <c r="EV314" s="268"/>
      <c r="EW314" s="268"/>
      <c r="EY314" s="268"/>
      <c r="EZ314" s="268"/>
      <c r="FB314" s="268"/>
      <c r="FC314" s="268"/>
      <c r="FE314" s="268"/>
      <c r="FF314" s="268"/>
      <c r="FH314" s="268"/>
      <c r="FI314" s="268"/>
      <c r="FK314" s="268"/>
      <c r="FL314" s="268"/>
      <c r="FN314" s="268"/>
      <c r="FO314" s="268"/>
      <c r="FQ314" s="268"/>
      <c r="FR314" s="268"/>
      <c r="FT314" s="268"/>
      <c r="FU314" s="268"/>
      <c r="FW314" s="268"/>
      <c r="FX314" s="268"/>
      <c r="FZ314" s="268"/>
      <c r="GA314" s="268"/>
      <c r="GC314" s="268"/>
      <c r="GD314" s="268"/>
      <c r="GF314" s="268"/>
      <c r="GG314" s="268"/>
      <c r="GI314" s="268"/>
      <c r="GJ314" s="268"/>
      <c r="GL314" s="268"/>
      <c r="GM314" s="268"/>
      <c r="GO314" s="268"/>
      <c r="GP314" s="268"/>
    </row>
    <row r="315" spans="2:198">
      <c r="B315" s="266"/>
      <c r="C315" s="266"/>
      <c r="DF315" s="268">
        <v>347</v>
      </c>
      <c r="DG315" s="268">
        <v>6.74</v>
      </c>
      <c r="DI315" s="268"/>
      <c r="DJ315" s="268"/>
      <c r="DL315" s="268"/>
      <c r="DM315" s="268"/>
      <c r="DO315" s="268"/>
      <c r="DP315" s="268"/>
      <c r="DR315" s="268"/>
      <c r="DS315" s="268"/>
      <c r="DU315" s="268"/>
      <c r="DV315" s="268"/>
      <c r="DX315" s="268"/>
      <c r="DY315" s="268"/>
      <c r="EA315" s="268"/>
      <c r="EB315" s="268"/>
      <c r="ED315" s="268"/>
      <c r="EE315" s="268"/>
      <c r="EG315" s="268"/>
      <c r="EH315" s="268"/>
      <c r="EJ315" s="268"/>
      <c r="EK315" s="268"/>
      <c r="EM315" s="268"/>
      <c r="EN315" s="268"/>
      <c r="EP315" s="268"/>
      <c r="EQ315" s="268"/>
      <c r="ES315" s="268"/>
      <c r="ET315" s="268"/>
      <c r="EV315" s="268"/>
      <c r="EW315" s="268"/>
      <c r="EY315" s="268"/>
      <c r="EZ315" s="268"/>
      <c r="FB315" s="268"/>
      <c r="FC315" s="268"/>
      <c r="FE315" s="268"/>
      <c r="FF315" s="268"/>
      <c r="FH315" s="268"/>
      <c r="FI315" s="268"/>
      <c r="FK315" s="268"/>
      <c r="FL315" s="268"/>
      <c r="FN315" s="268"/>
      <c r="FO315" s="268"/>
      <c r="FQ315" s="268"/>
      <c r="FR315" s="268"/>
      <c r="FT315" s="268"/>
      <c r="FU315" s="268"/>
      <c r="FW315" s="268"/>
      <c r="FX315" s="268"/>
      <c r="FZ315" s="268"/>
      <c r="GA315" s="268"/>
      <c r="GC315" s="268"/>
      <c r="GD315" s="268"/>
      <c r="GF315" s="268"/>
      <c r="GG315" s="268"/>
      <c r="GI315" s="268"/>
      <c r="GJ315" s="268"/>
      <c r="GL315" s="268"/>
      <c r="GM315" s="268"/>
      <c r="GO315" s="268"/>
      <c r="GP315" s="268"/>
    </row>
    <row r="316" spans="2:198">
      <c r="B316" s="266"/>
      <c r="C316" s="266"/>
      <c r="DF316" s="268">
        <v>348</v>
      </c>
      <c r="DG316" s="268">
        <v>7.11</v>
      </c>
      <c r="DI316" s="268"/>
      <c r="DJ316" s="268"/>
      <c r="DL316" s="268"/>
      <c r="DM316" s="268"/>
      <c r="DO316" s="268"/>
      <c r="DP316" s="268"/>
      <c r="DR316" s="268"/>
      <c r="DS316" s="268"/>
      <c r="DU316" s="268"/>
      <c r="DV316" s="268"/>
      <c r="DX316" s="268"/>
      <c r="DY316" s="268"/>
      <c r="EA316" s="268"/>
      <c r="EB316" s="268"/>
      <c r="ED316" s="268"/>
      <c r="EE316" s="268"/>
      <c r="EG316" s="268"/>
      <c r="EH316" s="268"/>
      <c r="EJ316" s="268"/>
      <c r="EK316" s="268"/>
      <c r="EM316" s="268"/>
      <c r="EN316" s="268"/>
      <c r="EP316" s="268"/>
      <c r="EQ316" s="268"/>
      <c r="ES316" s="268"/>
      <c r="ET316" s="268"/>
      <c r="EV316" s="268"/>
      <c r="EW316" s="268"/>
      <c r="EY316" s="268"/>
      <c r="EZ316" s="268"/>
      <c r="FB316" s="268"/>
      <c r="FC316" s="268"/>
      <c r="FE316" s="268"/>
      <c r="FF316" s="268"/>
      <c r="FH316" s="268"/>
      <c r="FI316" s="268"/>
      <c r="FK316" s="268"/>
      <c r="FL316" s="268"/>
      <c r="FN316" s="268"/>
      <c r="FO316" s="268"/>
      <c r="FQ316" s="268"/>
      <c r="FR316" s="268"/>
      <c r="FT316" s="268"/>
      <c r="FU316" s="268"/>
      <c r="FW316" s="268"/>
      <c r="FX316" s="268"/>
      <c r="FZ316" s="268"/>
      <c r="GA316" s="268"/>
      <c r="GC316" s="268"/>
      <c r="GD316" s="268"/>
      <c r="GF316" s="268"/>
      <c r="GG316" s="268"/>
      <c r="GI316" s="268"/>
      <c r="GJ316" s="268"/>
      <c r="GL316" s="268"/>
      <c r="GM316" s="268"/>
      <c r="GO316" s="268"/>
      <c r="GP316" s="268"/>
    </row>
    <row r="317" spans="2:198">
      <c r="B317" s="266"/>
      <c r="C317" s="266"/>
      <c r="DF317" s="268">
        <v>349</v>
      </c>
      <c r="DG317" s="268">
        <v>6.86</v>
      </c>
      <c r="DI317" s="268"/>
      <c r="DJ317" s="268"/>
      <c r="DL317" s="268"/>
      <c r="DM317" s="268"/>
      <c r="DO317" s="268"/>
      <c r="DP317" s="268"/>
      <c r="DR317" s="268"/>
      <c r="DS317" s="268"/>
      <c r="DU317" s="268"/>
      <c r="DV317" s="268"/>
      <c r="DX317" s="268"/>
      <c r="DY317" s="268"/>
      <c r="EA317" s="268"/>
      <c r="EB317" s="268"/>
      <c r="ED317" s="268"/>
      <c r="EE317" s="268"/>
      <c r="EG317" s="268"/>
      <c r="EH317" s="268"/>
      <c r="EJ317" s="268"/>
      <c r="EK317" s="268"/>
      <c r="EM317" s="268"/>
      <c r="EN317" s="268"/>
      <c r="EP317" s="268"/>
      <c r="EQ317" s="268"/>
      <c r="ES317" s="268"/>
      <c r="ET317" s="268"/>
      <c r="EV317" s="268"/>
      <c r="EW317" s="268"/>
      <c r="EY317" s="268"/>
      <c r="EZ317" s="268"/>
      <c r="FB317" s="268"/>
      <c r="FC317" s="268"/>
      <c r="FE317" s="268"/>
      <c r="FF317" s="268"/>
      <c r="FH317" s="268"/>
      <c r="FI317" s="268"/>
      <c r="FK317" s="268"/>
      <c r="FL317" s="268"/>
      <c r="FN317" s="268"/>
      <c r="FO317" s="268"/>
      <c r="FQ317" s="268"/>
      <c r="FR317" s="268"/>
      <c r="FT317" s="268"/>
      <c r="FU317" s="268"/>
      <c r="FW317" s="268"/>
      <c r="FX317" s="268"/>
      <c r="FZ317" s="268"/>
      <c r="GA317" s="268"/>
      <c r="GC317" s="268"/>
      <c r="GD317" s="268"/>
      <c r="GF317" s="268"/>
      <c r="GG317" s="268"/>
      <c r="GI317" s="268"/>
      <c r="GJ317" s="268"/>
      <c r="GL317" s="268"/>
      <c r="GM317" s="268"/>
      <c r="GO317" s="268"/>
      <c r="GP317" s="268"/>
    </row>
    <row r="318" spans="2:198">
      <c r="B318" s="266"/>
      <c r="C318" s="266"/>
      <c r="DF318" s="268">
        <v>351</v>
      </c>
      <c r="DG318" s="268">
        <v>6.76</v>
      </c>
      <c r="DI318" s="268"/>
      <c r="DJ318" s="268"/>
      <c r="DL318" s="268"/>
      <c r="DM318" s="268"/>
      <c r="DO318" s="268"/>
      <c r="DP318" s="268"/>
      <c r="DR318" s="268"/>
      <c r="DS318" s="268"/>
      <c r="DU318" s="268"/>
      <c r="DV318" s="268"/>
      <c r="DX318" s="268"/>
      <c r="DY318" s="268"/>
      <c r="EA318" s="268"/>
      <c r="EB318" s="268"/>
      <c r="ED318" s="268"/>
      <c r="EE318" s="268"/>
      <c r="EG318" s="268"/>
      <c r="EH318" s="268"/>
      <c r="EJ318" s="268"/>
      <c r="EK318" s="268"/>
      <c r="EM318" s="268"/>
      <c r="EN318" s="268"/>
      <c r="EP318" s="268"/>
      <c r="EQ318" s="268"/>
      <c r="ES318" s="268"/>
      <c r="ET318" s="268"/>
      <c r="EV318" s="268"/>
      <c r="EW318" s="268"/>
      <c r="EY318" s="268"/>
      <c r="EZ318" s="268"/>
      <c r="FB318" s="268"/>
      <c r="FC318" s="268"/>
      <c r="FE318" s="268"/>
      <c r="FF318" s="268"/>
      <c r="FH318" s="268"/>
      <c r="FI318" s="268"/>
      <c r="FK318" s="268"/>
      <c r="FL318" s="268"/>
      <c r="FN318" s="268"/>
      <c r="FO318" s="268"/>
      <c r="FQ318" s="268"/>
      <c r="FR318" s="268"/>
      <c r="FT318" s="268"/>
      <c r="FU318" s="268"/>
      <c r="FW318" s="268"/>
      <c r="FX318" s="268"/>
      <c r="FZ318" s="268"/>
      <c r="GA318" s="268"/>
      <c r="GC318" s="268"/>
      <c r="GD318" s="268"/>
      <c r="GF318" s="268"/>
      <c r="GG318" s="268"/>
      <c r="GI318" s="268"/>
      <c r="GJ318" s="268"/>
      <c r="GL318" s="268"/>
      <c r="GM318" s="268"/>
      <c r="GO318" s="268"/>
      <c r="GP318" s="268"/>
    </row>
    <row r="319" spans="2:198">
      <c r="B319" s="266"/>
      <c r="C319" s="266"/>
      <c r="DF319" s="268">
        <v>352</v>
      </c>
      <c r="DG319" s="268">
        <v>6.82</v>
      </c>
      <c r="DI319" s="268"/>
      <c r="DJ319" s="268"/>
      <c r="DL319" s="268"/>
      <c r="DM319" s="268"/>
      <c r="DO319" s="268"/>
      <c r="DP319" s="268"/>
      <c r="DR319" s="268"/>
      <c r="DS319" s="268"/>
      <c r="DU319" s="268"/>
      <c r="DV319" s="268"/>
      <c r="DX319" s="268"/>
      <c r="DY319" s="268"/>
      <c r="EA319" s="268"/>
      <c r="EB319" s="268"/>
      <c r="ED319" s="268"/>
      <c r="EE319" s="268"/>
      <c r="EG319" s="268"/>
      <c r="EH319" s="268"/>
      <c r="EJ319" s="268"/>
      <c r="EK319" s="268"/>
      <c r="EM319" s="268"/>
      <c r="EN319" s="268"/>
      <c r="EP319" s="268"/>
      <c r="EQ319" s="268"/>
      <c r="ES319" s="268"/>
      <c r="ET319" s="268"/>
      <c r="EV319" s="268"/>
      <c r="EW319" s="268"/>
      <c r="EY319" s="268"/>
      <c r="EZ319" s="268"/>
      <c r="FB319" s="268"/>
      <c r="FC319" s="268"/>
      <c r="FE319" s="268"/>
      <c r="FF319" s="268"/>
      <c r="FH319" s="268"/>
      <c r="FI319" s="268"/>
      <c r="FK319" s="268"/>
      <c r="FL319" s="268"/>
      <c r="FN319" s="268"/>
      <c r="FO319" s="268"/>
      <c r="FQ319" s="268"/>
      <c r="FR319" s="268"/>
      <c r="FT319" s="268"/>
      <c r="FU319" s="268"/>
      <c r="FW319" s="268"/>
      <c r="FX319" s="268"/>
      <c r="FZ319" s="268"/>
      <c r="GA319" s="268"/>
      <c r="GC319" s="268"/>
      <c r="GD319" s="268"/>
      <c r="GF319" s="268"/>
      <c r="GG319" s="268"/>
      <c r="GI319" s="268"/>
      <c r="GJ319" s="268"/>
      <c r="GL319" s="268"/>
      <c r="GM319" s="268"/>
      <c r="GO319" s="268"/>
      <c r="GP319" s="268"/>
    </row>
    <row r="320" spans="2:198">
      <c r="B320" s="266"/>
      <c r="C320" s="266"/>
      <c r="DF320" s="268">
        <v>353</v>
      </c>
      <c r="DG320" s="268">
        <v>7.16</v>
      </c>
      <c r="DI320" s="268"/>
      <c r="DJ320" s="268"/>
      <c r="DL320" s="268"/>
      <c r="DM320" s="268"/>
      <c r="DO320" s="268"/>
      <c r="DP320" s="268"/>
      <c r="DR320" s="268"/>
      <c r="DS320" s="268"/>
      <c r="DU320" s="268"/>
      <c r="DV320" s="268"/>
      <c r="DX320" s="268"/>
      <c r="DY320" s="268"/>
      <c r="EA320" s="268"/>
      <c r="EB320" s="268"/>
      <c r="ED320" s="268"/>
      <c r="EE320" s="268"/>
      <c r="EG320" s="268"/>
      <c r="EH320" s="268"/>
      <c r="EJ320" s="268"/>
      <c r="EK320" s="268"/>
      <c r="EM320" s="268"/>
      <c r="EN320" s="268"/>
      <c r="EP320" s="268"/>
      <c r="EQ320" s="268"/>
      <c r="ES320" s="268"/>
      <c r="ET320" s="268"/>
      <c r="EV320" s="268"/>
      <c r="EW320" s="268"/>
      <c r="EY320" s="268"/>
      <c r="EZ320" s="268"/>
      <c r="FB320" s="268"/>
      <c r="FC320" s="268"/>
      <c r="FE320" s="268"/>
      <c r="FF320" s="268"/>
      <c r="FH320" s="268"/>
      <c r="FI320" s="268"/>
      <c r="FK320" s="268"/>
      <c r="FL320" s="268"/>
      <c r="FN320" s="268"/>
      <c r="FO320" s="268"/>
      <c r="FQ320" s="268"/>
      <c r="FR320" s="268"/>
      <c r="FT320" s="268"/>
      <c r="FU320" s="268"/>
      <c r="FW320" s="268"/>
      <c r="FX320" s="268"/>
      <c r="FZ320" s="268"/>
      <c r="GA320" s="268"/>
      <c r="GC320" s="268"/>
      <c r="GD320" s="268"/>
      <c r="GF320" s="268"/>
      <c r="GG320" s="268"/>
      <c r="GI320" s="268"/>
      <c r="GJ320" s="268"/>
      <c r="GL320" s="268"/>
      <c r="GM320" s="268"/>
      <c r="GO320" s="268"/>
      <c r="GP320" s="268"/>
    </row>
    <row r="321" spans="2:198">
      <c r="B321" s="266"/>
      <c r="C321" s="266"/>
      <c r="DF321" s="268">
        <v>354</v>
      </c>
      <c r="DG321" s="268">
        <v>7.16</v>
      </c>
      <c r="DI321" s="268"/>
      <c r="DJ321" s="268"/>
      <c r="DL321" s="268"/>
      <c r="DM321" s="268"/>
      <c r="DO321" s="268"/>
      <c r="DP321" s="268"/>
      <c r="DR321" s="268"/>
      <c r="DS321" s="268"/>
      <c r="DU321" s="268"/>
      <c r="DV321" s="268"/>
      <c r="DX321" s="268"/>
      <c r="DY321" s="268"/>
      <c r="EA321" s="268"/>
      <c r="EB321" s="268"/>
      <c r="ED321" s="268"/>
      <c r="EE321" s="268"/>
      <c r="EG321" s="268"/>
      <c r="EH321" s="268"/>
      <c r="EJ321" s="268"/>
      <c r="EK321" s="268"/>
      <c r="EM321" s="268"/>
      <c r="EN321" s="268"/>
      <c r="EP321" s="268"/>
      <c r="EQ321" s="268"/>
      <c r="ES321" s="268"/>
      <c r="ET321" s="268"/>
      <c r="EV321" s="268"/>
      <c r="EW321" s="268"/>
      <c r="EY321" s="268"/>
      <c r="EZ321" s="268"/>
      <c r="FB321" s="268"/>
      <c r="FC321" s="268"/>
      <c r="FE321" s="268"/>
      <c r="FF321" s="268"/>
      <c r="FH321" s="268"/>
      <c r="FI321" s="268"/>
      <c r="FK321" s="268"/>
      <c r="FL321" s="268"/>
      <c r="FN321" s="268"/>
      <c r="FO321" s="268"/>
      <c r="FQ321" s="268"/>
      <c r="FR321" s="268"/>
      <c r="FT321" s="268"/>
      <c r="FU321" s="268"/>
      <c r="FW321" s="268"/>
      <c r="FX321" s="268"/>
      <c r="FZ321" s="268"/>
      <c r="GA321" s="268"/>
      <c r="GC321" s="268"/>
      <c r="GD321" s="268"/>
      <c r="GF321" s="268"/>
      <c r="GG321" s="268"/>
      <c r="GI321" s="268"/>
      <c r="GJ321" s="268"/>
      <c r="GL321" s="268"/>
      <c r="GM321" s="268"/>
      <c r="GO321" s="268"/>
      <c r="GP321" s="268"/>
    </row>
    <row r="322" spans="2:198">
      <c r="B322" s="266"/>
      <c r="C322" s="266"/>
      <c r="DF322" s="268">
        <v>355</v>
      </c>
      <c r="DG322" s="268">
        <v>6.88</v>
      </c>
      <c r="DI322" s="268"/>
      <c r="DJ322" s="268"/>
      <c r="DL322" s="268"/>
      <c r="DM322" s="268"/>
      <c r="DO322" s="268"/>
      <c r="DP322" s="268"/>
      <c r="DR322" s="268"/>
      <c r="DS322" s="268"/>
      <c r="DU322" s="268"/>
      <c r="DV322" s="268"/>
      <c r="DX322" s="268"/>
      <c r="DY322" s="268"/>
      <c r="EA322" s="268"/>
      <c r="EB322" s="268"/>
      <c r="ED322" s="268"/>
      <c r="EE322" s="268"/>
      <c r="EG322" s="268"/>
      <c r="EH322" s="268"/>
      <c r="EJ322" s="268"/>
      <c r="EK322" s="268"/>
      <c r="EM322" s="268"/>
      <c r="EN322" s="268"/>
      <c r="EP322" s="268"/>
      <c r="EQ322" s="268"/>
      <c r="ES322" s="268"/>
      <c r="ET322" s="268"/>
      <c r="EV322" s="268"/>
      <c r="EW322" s="268"/>
      <c r="EY322" s="268"/>
      <c r="EZ322" s="268"/>
      <c r="FB322" s="268"/>
      <c r="FC322" s="268"/>
      <c r="FE322" s="268"/>
      <c r="FF322" s="268"/>
      <c r="FH322" s="268"/>
      <c r="FI322" s="268"/>
      <c r="FK322" s="268"/>
      <c r="FL322" s="268"/>
      <c r="FN322" s="268"/>
      <c r="FO322" s="268"/>
      <c r="FQ322" s="268"/>
      <c r="FR322" s="268"/>
      <c r="FT322" s="268"/>
      <c r="FU322" s="268"/>
      <c r="FW322" s="268"/>
      <c r="FX322" s="268"/>
      <c r="FZ322" s="268"/>
      <c r="GA322" s="268"/>
      <c r="GC322" s="268"/>
      <c r="GD322" s="268"/>
      <c r="GF322" s="268"/>
      <c r="GG322" s="268"/>
      <c r="GI322" s="268"/>
      <c r="GJ322" s="268"/>
      <c r="GL322" s="268"/>
      <c r="GM322" s="268"/>
      <c r="GO322" s="268"/>
      <c r="GP322" s="268"/>
    </row>
    <row r="323" spans="2:198">
      <c r="B323" s="266"/>
      <c r="C323" s="266"/>
      <c r="DF323" s="268">
        <v>356</v>
      </c>
      <c r="DG323" s="268">
        <v>7.2</v>
      </c>
      <c r="DI323" s="268"/>
      <c r="DJ323" s="268"/>
      <c r="DL323" s="268"/>
      <c r="DM323" s="268"/>
      <c r="DO323" s="268"/>
      <c r="DP323" s="268"/>
      <c r="DR323" s="268"/>
      <c r="DS323" s="268"/>
      <c r="DU323" s="268"/>
      <c r="DV323" s="268"/>
      <c r="DX323" s="268"/>
      <c r="DY323" s="268"/>
      <c r="EA323" s="268"/>
      <c r="EB323" s="268"/>
      <c r="ED323" s="268"/>
      <c r="EE323" s="268"/>
      <c r="EG323" s="268"/>
      <c r="EH323" s="268"/>
      <c r="EJ323" s="268"/>
      <c r="EK323" s="268"/>
      <c r="EM323" s="268"/>
      <c r="EN323" s="268"/>
      <c r="EP323" s="268"/>
      <c r="EQ323" s="268"/>
      <c r="ES323" s="268"/>
      <c r="ET323" s="268"/>
      <c r="EV323" s="268"/>
      <c r="EW323" s="268"/>
      <c r="EY323" s="268"/>
      <c r="EZ323" s="268"/>
      <c r="FB323" s="268"/>
      <c r="FC323" s="268"/>
      <c r="FE323" s="268"/>
      <c r="FF323" s="268"/>
      <c r="FH323" s="268"/>
      <c r="FI323" s="268"/>
      <c r="FK323" s="268"/>
      <c r="FL323" s="268"/>
      <c r="FN323" s="268"/>
      <c r="FO323" s="268"/>
      <c r="FQ323" s="268"/>
      <c r="FR323" s="268"/>
      <c r="FT323" s="268"/>
      <c r="FU323" s="268"/>
      <c r="FW323" s="268"/>
      <c r="FX323" s="268"/>
      <c r="FZ323" s="268"/>
      <c r="GA323" s="268"/>
      <c r="GC323" s="268"/>
      <c r="GD323" s="268"/>
      <c r="GF323" s="268"/>
      <c r="GG323" s="268"/>
      <c r="GI323" s="268"/>
      <c r="GJ323" s="268"/>
      <c r="GL323" s="268"/>
      <c r="GM323" s="268"/>
      <c r="GO323" s="268"/>
      <c r="GP323" s="268"/>
    </row>
    <row r="324" spans="2:198">
      <c r="B324" s="266"/>
      <c r="C324" s="266"/>
      <c r="DF324" s="268">
        <v>357</v>
      </c>
      <c r="DG324" s="268">
        <v>6.84</v>
      </c>
      <c r="DI324" s="268"/>
      <c r="DJ324" s="268"/>
      <c r="DL324" s="268"/>
      <c r="DM324" s="268"/>
      <c r="DO324" s="268"/>
      <c r="DP324" s="268"/>
      <c r="DR324" s="268"/>
      <c r="DS324" s="268"/>
      <c r="DU324" s="268"/>
      <c r="DV324" s="268"/>
      <c r="DX324" s="268"/>
      <c r="DY324" s="268"/>
      <c r="EA324" s="268"/>
      <c r="EB324" s="268"/>
      <c r="ED324" s="268"/>
      <c r="EE324" s="268"/>
      <c r="EG324" s="268"/>
      <c r="EH324" s="268"/>
      <c r="EJ324" s="268"/>
      <c r="EK324" s="268"/>
      <c r="EM324" s="268"/>
      <c r="EN324" s="268"/>
      <c r="EP324" s="268"/>
      <c r="EQ324" s="268"/>
      <c r="ES324" s="268"/>
      <c r="ET324" s="268"/>
      <c r="EV324" s="268"/>
      <c r="EW324" s="268"/>
      <c r="EY324" s="268"/>
      <c r="EZ324" s="268"/>
      <c r="FB324" s="268"/>
      <c r="FC324" s="268"/>
      <c r="FE324" s="268"/>
      <c r="FF324" s="268"/>
      <c r="FH324" s="268"/>
      <c r="FI324" s="268"/>
      <c r="FK324" s="268"/>
      <c r="FL324" s="268"/>
      <c r="FN324" s="268"/>
      <c r="FO324" s="268"/>
      <c r="FQ324" s="268"/>
      <c r="FR324" s="268"/>
      <c r="FT324" s="268"/>
      <c r="FU324" s="268"/>
      <c r="FW324" s="268"/>
      <c r="FX324" s="268"/>
      <c r="FZ324" s="268"/>
      <c r="GA324" s="268"/>
      <c r="GC324" s="268"/>
      <c r="GD324" s="268"/>
      <c r="GF324" s="268"/>
      <c r="GG324" s="268"/>
      <c r="GI324" s="268"/>
      <c r="GJ324" s="268"/>
      <c r="GL324" s="268"/>
      <c r="GM324" s="268"/>
      <c r="GO324" s="268"/>
      <c r="GP324" s="268"/>
    </row>
    <row r="325" spans="2:198">
      <c r="B325" s="266"/>
      <c r="C325" s="266"/>
      <c r="DF325" s="268">
        <v>358</v>
      </c>
      <c r="DG325" s="268">
        <v>7.24</v>
      </c>
      <c r="DI325" s="268"/>
      <c r="DJ325" s="268"/>
      <c r="DL325" s="268"/>
      <c r="DM325" s="268"/>
      <c r="DO325" s="268"/>
      <c r="DP325" s="268"/>
      <c r="DR325" s="268"/>
      <c r="DS325" s="268"/>
      <c r="DU325" s="268"/>
      <c r="DV325" s="268"/>
      <c r="DX325" s="268"/>
      <c r="DY325" s="268"/>
      <c r="EA325" s="268"/>
      <c r="EB325" s="268"/>
      <c r="ED325" s="268"/>
      <c r="EE325" s="268"/>
      <c r="EG325" s="268"/>
      <c r="EH325" s="268"/>
      <c r="EJ325" s="268"/>
      <c r="EK325" s="268"/>
      <c r="EM325" s="268"/>
      <c r="EN325" s="268"/>
      <c r="EP325" s="268"/>
      <c r="EQ325" s="268"/>
      <c r="ES325" s="268"/>
      <c r="ET325" s="268"/>
      <c r="EV325" s="268"/>
      <c r="EW325" s="268"/>
      <c r="EY325" s="268"/>
      <c r="EZ325" s="268"/>
      <c r="FB325" s="268"/>
      <c r="FC325" s="268"/>
      <c r="FE325" s="268"/>
      <c r="FF325" s="268"/>
      <c r="FH325" s="268"/>
      <c r="FI325" s="268"/>
      <c r="FK325" s="268"/>
      <c r="FL325" s="268"/>
      <c r="FN325" s="268"/>
      <c r="FO325" s="268"/>
      <c r="FQ325" s="268"/>
      <c r="FR325" s="268"/>
      <c r="FT325" s="268"/>
      <c r="FU325" s="268"/>
      <c r="FW325" s="268"/>
      <c r="FX325" s="268"/>
      <c r="FZ325" s="268"/>
      <c r="GA325" s="268"/>
      <c r="GC325" s="268"/>
      <c r="GD325" s="268"/>
      <c r="GF325" s="268"/>
      <c r="GG325" s="268"/>
      <c r="GI325" s="268"/>
      <c r="GJ325" s="268"/>
      <c r="GL325" s="268"/>
      <c r="GM325" s="268"/>
      <c r="GO325" s="268"/>
      <c r="GP325" s="268"/>
    </row>
    <row r="326" spans="2:198">
      <c r="B326" s="266"/>
      <c r="C326" s="266"/>
      <c r="DF326" s="268">
        <v>359</v>
      </c>
      <c r="DG326" s="268">
        <v>7.11</v>
      </c>
      <c r="DI326" s="268"/>
      <c r="DJ326" s="268"/>
      <c r="DL326" s="268"/>
      <c r="DM326" s="268"/>
      <c r="DO326" s="268"/>
      <c r="DP326" s="268"/>
      <c r="DR326" s="268"/>
      <c r="DS326" s="268"/>
      <c r="DU326" s="268"/>
      <c r="DV326" s="268"/>
      <c r="DX326" s="268"/>
      <c r="DY326" s="268"/>
      <c r="EA326" s="268"/>
      <c r="EB326" s="268"/>
      <c r="ED326" s="268"/>
      <c r="EE326" s="268"/>
      <c r="EG326" s="268"/>
      <c r="EH326" s="268"/>
      <c r="EJ326" s="268"/>
      <c r="EK326" s="268"/>
      <c r="EM326" s="268"/>
      <c r="EN326" s="268"/>
      <c r="EP326" s="268"/>
      <c r="EQ326" s="268"/>
      <c r="ES326" s="268"/>
      <c r="ET326" s="268"/>
      <c r="EV326" s="268"/>
      <c r="EW326" s="268"/>
      <c r="EY326" s="268"/>
      <c r="EZ326" s="268"/>
      <c r="FB326" s="268"/>
      <c r="FC326" s="268"/>
      <c r="FE326" s="268"/>
      <c r="FF326" s="268"/>
      <c r="FH326" s="268"/>
      <c r="FI326" s="268"/>
      <c r="FK326" s="268"/>
      <c r="FL326" s="268"/>
      <c r="FN326" s="268"/>
      <c r="FO326" s="268"/>
      <c r="FQ326" s="268"/>
      <c r="FR326" s="268"/>
      <c r="FT326" s="268"/>
      <c r="FU326" s="268"/>
      <c r="FW326" s="268"/>
      <c r="FX326" s="268"/>
      <c r="FZ326" s="268"/>
      <c r="GA326" s="268"/>
      <c r="GC326" s="268"/>
      <c r="GD326" s="268"/>
      <c r="GF326" s="268"/>
      <c r="GG326" s="268"/>
      <c r="GI326" s="268"/>
      <c r="GJ326" s="268"/>
      <c r="GL326" s="268"/>
      <c r="GM326" s="268"/>
      <c r="GO326" s="268"/>
      <c r="GP326" s="268"/>
    </row>
    <row r="327" spans="2:198">
      <c r="B327" s="266"/>
      <c r="C327" s="266"/>
      <c r="DF327" s="268">
        <v>361</v>
      </c>
      <c r="DG327" s="268">
        <v>6.47</v>
      </c>
      <c r="DI327" s="268"/>
      <c r="DJ327" s="268"/>
      <c r="DL327" s="268"/>
      <c r="DM327" s="268"/>
      <c r="DO327" s="268"/>
      <c r="DP327" s="268"/>
      <c r="DR327" s="268"/>
      <c r="DS327" s="268"/>
      <c r="DU327" s="268"/>
      <c r="DV327" s="268"/>
      <c r="DX327" s="268"/>
      <c r="DY327" s="268"/>
      <c r="EA327" s="268"/>
      <c r="EB327" s="268"/>
      <c r="ED327" s="268"/>
      <c r="EE327" s="268"/>
      <c r="EG327" s="268"/>
      <c r="EH327" s="268"/>
      <c r="EJ327" s="268"/>
      <c r="EK327" s="268"/>
      <c r="EM327" s="268"/>
      <c r="EN327" s="268"/>
      <c r="EP327" s="268"/>
      <c r="EQ327" s="268"/>
      <c r="ES327" s="268"/>
      <c r="ET327" s="268"/>
      <c r="EV327" s="268"/>
      <c r="EW327" s="268"/>
      <c r="EY327" s="268"/>
      <c r="EZ327" s="268"/>
      <c r="FB327" s="268"/>
      <c r="FC327" s="268"/>
      <c r="FE327" s="268"/>
      <c r="FF327" s="268"/>
      <c r="FH327" s="268"/>
      <c r="FI327" s="268"/>
      <c r="FK327" s="268"/>
      <c r="FL327" s="268"/>
      <c r="FN327" s="268"/>
      <c r="FO327" s="268"/>
      <c r="FQ327" s="268"/>
      <c r="FR327" s="268"/>
      <c r="FT327" s="268"/>
      <c r="FU327" s="268"/>
      <c r="FW327" s="268"/>
      <c r="FX327" s="268"/>
      <c r="FZ327" s="268"/>
      <c r="GA327" s="268"/>
      <c r="GC327" s="268"/>
      <c r="GD327" s="268"/>
      <c r="GF327" s="268"/>
      <c r="GG327" s="268"/>
      <c r="GI327" s="268"/>
      <c r="GJ327" s="268"/>
      <c r="GL327" s="268"/>
      <c r="GM327" s="268"/>
      <c r="GO327" s="268"/>
      <c r="GP327" s="268"/>
    </row>
    <row r="328" spans="2:198">
      <c r="B328" s="266"/>
      <c r="C328" s="266"/>
      <c r="DF328" s="268">
        <v>362</v>
      </c>
      <c r="DG328" s="268">
        <v>6.86</v>
      </c>
      <c r="DI328" s="268"/>
      <c r="DJ328" s="268"/>
      <c r="DL328" s="268"/>
      <c r="DM328" s="268"/>
      <c r="DO328" s="268"/>
      <c r="DP328" s="268"/>
      <c r="DR328" s="268"/>
      <c r="DS328" s="268"/>
      <c r="DU328" s="268"/>
      <c r="DV328" s="268"/>
      <c r="DX328" s="268"/>
      <c r="DY328" s="268"/>
      <c r="EA328" s="268"/>
      <c r="EB328" s="268"/>
      <c r="ED328" s="268"/>
      <c r="EE328" s="268"/>
      <c r="EG328" s="268"/>
      <c r="EH328" s="268"/>
      <c r="EJ328" s="268"/>
      <c r="EK328" s="268"/>
      <c r="EM328" s="268"/>
      <c r="EN328" s="268"/>
      <c r="EP328" s="268"/>
      <c r="EQ328" s="268"/>
      <c r="ES328" s="268"/>
      <c r="ET328" s="268"/>
      <c r="EV328" s="268"/>
      <c r="EW328" s="268"/>
      <c r="EY328" s="268"/>
      <c r="EZ328" s="268"/>
      <c r="FB328" s="268"/>
      <c r="FC328" s="268"/>
      <c r="FE328" s="268"/>
      <c r="FF328" s="268"/>
      <c r="FH328" s="268"/>
      <c r="FI328" s="268"/>
      <c r="FK328" s="268"/>
      <c r="FL328" s="268"/>
      <c r="FN328" s="268"/>
      <c r="FO328" s="268"/>
      <c r="FQ328" s="268"/>
      <c r="FR328" s="268"/>
      <c r="FT328" s="268"/>
      <c r="FU328" s="268"/>
      <c r="FW328" s="268"/>
      <c r="FX328" s="268"/>
      <c r="FZ328" s="268"/>
      <c r="GA328" s="268"/>
      <c r="GC328" s="268"/>
      <c r="GD328" s="268"/>
      <c r="GF328" s="268"/>
      <c r="GG328" s="268"/>
      <c r="GI328" s="268"/>
      <c r="GJ328" s="268"/>
      <c r="GL328" s="268"/>
      <c r="GM328" s="268"/>
      <c r="GO328" s="268"/>
      <c r="GP328" s="268"/>
    </row>
    <row r="329" spans="2:198">
      <c r="B329" s="266"/>
      <c r="C329" s="266"/>
      <c r="DF329" s="268">
        <v>363</v>
      </c>
      <c r="DG329" s="268">
        <v>6.51</v>
      </c>
      <c r="DI329" s="268"/>
      <c r="DJ329" s="268"/>
      <c r="DL329" s="268"/>
      <c r="DM329" s="268"/>
      <c r="DO329" s="268"/>
      <c r="DP329" s="268"/>
      <c r="DR329" s="268"/>
      <c r="DS329" s="268"/>
      <c r="DU329" s="268"/>
      <c r="DV329" s="268"/>
      <c r="DX329" s="268"/>
      <c r="DY329" s="268"/>
      <c r="EA329" s="268"/>
      <c r="EB329" s="268"/>
      <c r="ED329" s="268"/>
      <c r="EE329" s="268"/>
      <c r="EG329" s="268"/>
      <c r="EH329" s="268"/>
      <c r="EJ329" s="268"/>
      <c r="EK329" s="268"/>
      <c r="EM329" s="268"/>
      <c r="EN329" s="268"/>
      <c r="EP329" s="268"/>
      <c r="EQ329" s="268"/>
      <c r="ES329" s="268"/>
      <c r="ET329" s="268"/>
      <c r="EV329" s="268"/>
      <c r="EW329" s="268"/>
      <c r="EY329" s="268"/>
      <c r="EZ329" s="268"/>
      <c r="FB329" s="268"/>
      <c r="FC329" s="268"/>
      <c r="FE329" s="268"/>
      <c r="FF329" s="268"/>
      <c r="FH329" s="268"/>
      <c r="FI329" s="268"/>
      <c r="FK329" s="268"/>
      <c r="FL329" s="268"/>
      <c r="FN329" s="268"/>
      <c r="FO329" s="268"/>
      <c r="FQ329" s="268"/>
      <c r="FR329" s="268"/>
      <c r="FT329" s="268"/>
      <c r="FU329" s="268"/>
      <c r="FW329" s="268"/>
      <c r="FX329" s="268"/>
      <c r="FZ329" s="268"/>
      <c r="GA329" s="268"/>
      <c r="GC329" s="268"/>
      <c r="GD329" s="268"/>
      <c r="GF329" s="268"/>
      <c r="GG329" s="268"/>
      <c r="GI329" s="268"/>
      <c r="GJ329" s="268"/>
      <c r="GL329" s="268"/>
      <c r="GM329" s="268"/>
      <c r="GO329" s="268"/>
      <c r="GP329" s="268"/>
    </row>
    <row r="330" spans="2:198">
      <c r="B330" s="266"/>
      <c r="C330" s="266"/>
      <c r="DF330" s="268">
        <v>364</v>
      </c>
      <c r="DG330" s="268">
        <v>7.23</v>
      </c>
      <c r="DI330" s="268"/>
      <c r="DJ330" s="268"/>
      <c r="DL330" s="268"/>
      <c r="DM330" s="268"/>
      <c r="DO330" s="268"/>
      <c r="DP330" s="268"/>
      <c r="DR330" s="268"/>
      <c r="DS330" s="268"/>
      <c r="DU330" s="268"/>
      <c r="DV330" s="268"/>
      <c r="DX330" s="268"/>
      <c r="DY330" s="268"/>
      <c r="EA330" s="268"/>
      <c r="EB330" s="268"/>
      <c r="ED330" s="268"/>
      <c r="EE330" s="268"/>
      <c r="EG330" s="268"/>
      <c r="EH330" s="268"/>
      <c r="EJ330" s="268"/>
      <c r="EK330" s="268"/>
      <c r="EM330" s="268"/>
      <c r="EN330" s="268"/>
      <c r="EP330" s="268"/>
      <c r="EQ330" s="268"/>
      <c r="ES330" s="268"/>
      <c r="ET330" s="268"/>
      <c r="EV330" s="268"/>
      <c r="EW330" s="268"/>
      <c r="EY330" s="268"/>
      <c r="EZ330" s="268"/>
      <c r="FB330" s="268"/>
      <c r="FC330" s="268"/>
      <c r="FE330" s="268"/>
      <c r="FF330" s="268"/>
      <c r="FH330" s="268"/>
      <c r="FI330" s="268"/>
      <c r="FK330" s="268"/>
      <c r="FL330" s="268"/>
      <c r="FN330" s="268"/>
      <c r="FO330" s="268"/>
      <c r="FQ330" s="268"/>
      <c r="FR330" s="268"/>
      <c r="FT330" s="268"/>
      <c r="FU330" s="268"/>
      <c r="FW330" s="268"/>
      <c r="FX330" s="268"/>
      <c r="FZ330" s="268"/>
      <c r="GA330" s="268"/>
      <c r="GC330" s="268"/>
      <c r="GD330" s="268"/>
      <c r="GF330" s="268"/>
      <c r="GG330" s="268"/>
      <c r="GI330" s="268"/>
      <c r="GJ330" s="268"/>
      <c r="GL330" s="268"/>
      <c r="GM330" s="268"/>
      <c r="GO330" s="268"/>
      <c r="GP330" s="268"/>
    </row>
    <row r="331" spans="2:198">
      <c r="B331" s="266"/>
      <c r="C331" s="266"/>
      <c r="DF331" s="268">
        <v>365</v>
      </c>
      <c r="DG331" s="268">
        <v>7.15</v>
      </c>
      <c r="DI331" s="268"/>
      <c r="DJ331" s="268"/>
      <c r="DL331" s="268"/>
      <c r="DM331" s="268"/>
      <c r="DO331" s="268"/>
      <c r="DP331" s="268"/>
      <c r="DR331" s="268"/>
      <c r="DS331" s="268"/>
      <c r="DU331" s="268"/>
      <c r="DV331" s="268"/>
      <c r="DX331" s="268"/>
      <c r="DY331" s="268"/>
      <c r="EA331" s="268"/>
      <c r="EB331" s="268"/>
      <c r="ED331" s="268"/>
      <c r="EE331" s="268"/>
      <c r="EG331" s="268"/>
      <c r="EH331" s="268"/>
      <c r="EJ331" s="268"/>
      <c r="EK331" s="268"/>
      <c r="EM331" s="268"/>
      <c r="EN331" s="268"/>
      <c r="EP331" s="268"/>
      <c r="EQ331" s="268"/>
      <c r="ES331" s="268"/>
      <c r="ET331" s="268"/>
      <c r="EV331" s="268"/>
      <c r="EW331" s="268"/>
      <c r="EY331" s="268"/>
      <c r="EZ331" s="268"/>
      <c r="FB331" s="268"/>
      <c r="FC331" s="268"/>
      <c r="FE331" s="268"/>
      <c r="FF331" s="268"/>
      <c r="FH331" s="268"/>
      <c r="FI331" s="268"/>
      <c r="FK331" s="268"/>
      <c r="FL331" s="268"/>
      <c r="FN331" s="268"/>
      <c r="FO331" s="268"/>
      <c r="FQ331" s="268"/>
      <c r="FR331" s="268"/>
      <c r="FT331" s="268"/>
      <c r="FU331" s="268"/>
      <c r="FW331" s="268"/>
      <c r="FX331" s="268"/>
      <c r="FZ331" s="268"/>
      <c r="GA331" s="268"/>
      <c r="GC331" s="268"/>
      <c r="GD331" s="268"/>
      <c r="GF331" s="268"/>
      <c r="GG331" s="268"/>
      <c r="GI331" s="268"/>
      <c r="GJ331" s="268"/>
      <c r="GL331" s="268"/>
      <c r="GM331" s="268"/>
      <c r="GO331" s="268"/>
      <c r="GP331" s="268"/>
    </row>
    <row r="332" spans="2:198">
      <c r="B332" s="266"/>
      <c r="C332" s="266"/>
      <c r="DF332" s="268">
        <v>367</v>
      </c>
      <c r="DG332" s="268">
        <v>6.83</v>
      </c>
      <c r="DI332" s="268"/>
      <c r="DJ332" s="268"/>
      <c r="DL332" s="268"/>
      <c r="DM332" s="268"/>
      <c r="DO332" s="268"/>
      <c r="DP332" s="268"/>
      <c r="DR332" s="268"/>
      <c r="DS332" s="268"/>
      <c r="DU332" s="268"/>
      <c r="DV332" s="268"/>
      <c r="DX332" s="268"/>
      <c r="DY332" s="268"/>
      <c r="EA332" s="268"/>
      <c r="EB332" s="268"/>
      <c r="ED332" s="268"/>
      <c r="EE332" s="268"/>
      <c r="EG332" s="268"/>
      <c r="EH332" s="268"/>
      <c r="EJ332" s="268"/>
      <c r="EK332" s="268"/>
      <c r="EM332" s="268"/>
      <c r="EN332" s="268"/>
      <c r="EP332" s="268"/>
      <c r="EQ332" s="268"/>
      <c r="ES332" s="268"/>
      <c r="ET332" s="268"/>
      <c r="EV332" s="268"/>
      <c r="EW332" s="268"/>
      <c r="EY332" s="268"/>
      <c r="EZ332" s="268"/>
      <c r="FB332" s="268"/>
      <c r="FC332" s="268"/>
      <c r="FE332" s="268"/>
      <c r="FF332" s="268"/>
      <c r="FH332" s="268"/>
      <c r="FI332" s="268"/>
      <c r="FK332" s="268"/>
      <c r="FL332" s="268"/>
      <c r="FN332" s="268"/>
      <c r="FO332" s="268"/>
      <c r="FQ332" s="268"/>
      <c r="FR332" s="268"/>
      <c r="FT332" s="268"/>
      <c r="FU332" s="268"/>
      <c r="FW332" s="268"/>
      <c r="FX332" s="268"/>
      <c r="FZ332" s="268"/>
      <c r="GA332" s="268"/>
      <c r="GC332" s="268"/>
      <c r="GD332" s="268"/>
      <c r="GF332" s="268"/>
      <c r="GG332" s="268"/>
      <c r="GI332" s="268"/>
      <c r="GJ332" s="268"/>
      <c r="GL332" s="268"/>
      <c r="GM332" s="268"/>
      <c r="GO332" s="268"/>
      <c r="GP332" s="268"/>
    </row>
    <row r="333" spans="2:198">
      <c r="B333" s="266"/>
      <c r="C333" s="266"/>
      <c r="DF333" s="268">
        <v>368</v>
      </c>
      <c r="DG333" s="268">
        <v>7.12</v>
      </c>
      <c r="DI333" s="268"/>
      <c r="DJ333" s="268"/>
      <c r="DL333" s="268"/>
      <c r="DM333" s="268"/>
      <c r="DO333" s="268"/>
      <c r="DP333" s="268"/>
      <c r="DR333" s="268"/>
      <c r="DS333" s="268"/>
      <c r="DU333" s="268"/>
      <c r="DV333" s="268"/>
      <c r="DX333" s="268"/>
      <c r="DY333" s="268"/>
      <c r="EA333" s="268"/>
      <c r="EB333" s="268"/>
      <c r="ED333" s="268"/>
      <c r="EE333" s="268"/>
      <c r="EG333" s="268"/>
      <c r="EH333" s="268"/>
      <c r="EJ333" s="268"/>
      <c r="EK333" s="268"/>
      <c r="EM333" s="268"/>
      <c r="EN333" s="268"/>
      <c r="EP333" s="268"/>
      <c r="EQ333" s="268"/>
      <c r="ES333" s="268"/>
      <c r="ET333" s="268"/>
      <c r="EV333" s="268"/>
      <c r="EW333" s="268"/>
      <c r="EY333" s="268"/>
      <c r="EZ333" s="268"/>
      <c r="FB333" s="268"/>
      <c r="FC333" s="268"/>
      <c r="FE333" s="268"/>
      <c r="FF333" s="268"/>
      <c r="FH333" s="268"/>
      <c r="FI333" s="268"/>
      <c r="FK333" s="268"/>
      <c r="FL333" s="268"/>
      <c r="FN333" s="268"/>
      <c r="FO333" s="268"/>
      <c r="FQ333" s="268"/>
      <c r="FR333" s="268"/>
      <c r="FT333" s="268"/>
      <c r="FU333" s="268"/>
      <c r="FW333" s="268"/>
      <c r="FX333" s="268"/>
      <c r="FZ333" s="268"/>
      <c r="GA333" s="268"/>
      <c r="GC333" s="268"/>
      <c r="GD333" s="268"/>
      <c r="GF333" s="268"/>
      <c r="GG333" s="268"/>
      <c r="GI333" s="268"/>
      <c r="GJ333" s="268"/>
      <c r="GL333" s="268"/>
      <c r="GM333" s="268"/>
      <c r="GO333" s="268"/>
      <c r="GP333" s="268"/>
    </row>
    <row r="334" spans="2:198">
      <c r="B334" s="266"/>
      <c r="C334" s="266"/>
      <c r="DF334" s="271">
        <v>369</v>
      </c>
      <c r="DG334" s="268">
        <v>6.57</v>
      </c>
      <c r="DI334" s="271"/>
      <c r="DJ334" s="268"/>
      <c r="DL334" s="271"/>
      <c r="DM334" s="268"/>
      <c r="DO334" s="271"/>
      <c r="DP334" s="268"/>
      <c r="DR334" s="271"/>
      <c r="DS334" s="268"/>
      <c r="DU334" s="271"/>
      <c r="DV334" s="268"/>
      <c r="DX334" s="271"/>
      <c r="DY334" s="268"/>
      <c r="EA334" s="271"/>
      <c r="EB334" s="268"/>
      <c r="ED334" s="271"/>
      <c r="EE334" s="268"/>
      <c r="EG334" s="271"/>
      <c r="EH334" s="268"/>
      <c r="EJ334" s="271"/>
      <c r="EK334" s="268"/>
      <c r="EM334" s="271"/>
      <c r="EN334" s="268"/>
      <c r="EP334" s="271"/>
      <c r="EQ334" s="268"/>
      <c r="ES334" s="271"/>
      <c r="ET334" s="268"/>
      <c r="EV334" s="271"/>
      <c r="EW334" s="268"/>
      <c r="EY334" s="271"/>
      <c r="EZ334" s="268"/>
      <c r="FB334" s="271"/>
      <c r="FC334" s="268"/>
      <c r="FE334" s="271"/>
      <c r="FF334" s="268"/>
      <c r="FH334" s="271"/>
      <c r="FI334" s="268"/>
      <c r="FK334" s="271"/>
      <c r="FL334" s="268"/>
      <c r="FN334" s="271"/>
      <c r="FO334" s="268"/>
      <c r="FQ334" s="271"/>
      <c r="FR334" s="268"/>
      <c r="FT334" s="271"/>
      <c r="FU334" s="268"/>
      <c r="FW334" s="271"/>
      <c r="FX334" s="268"/>
      <c r="FZ334" s="271"/>
      <c r="GA334" s="268"/>
      <c r="GC334" s="271"/>
      <c r="GD334" s="268"/>
      <c r="GF334" s="271"/>
      <c r="GG334" s="268"/>
      <c r="GI334" s="271"/>
      <c r="GJ334" s="268"/>
      <c r="GL334" s="271"/>
      <c r="GM334" s="268"/>
      <c r="GO334" s="271"/>
      <c r="GP334" s="268"/>
    </row>
    <row r="335" spans="2:198">
      <c r="B335" s="266"/>
      <c r="C335" s="266"/>
      <c r="DF335" s="268">
        <v>370</v>
      </c>
      <c r="DG335" s="268">
        <v>7.18</v>
      </c>
      <c r="DI335" s="268"/>
      <c r="DJ335" s="268"/>
      <c r="DL335" s="268"/>
      <c r="DM335" s="268"/>
      <c r="DO335" s="268"/>
      <c r="DP335" s="268"/>
      <c r="DR335" s="268"/>
      <c r="DS335" s="268"/>
      <c r="DU335" s="268"/>
      <c r="DV335" s="268"/>
      <c r="DX335" s="268"/>
      <c r="DY335" s="268"/>
      <c r="EA335" s="268"/>
      <c r="EB335" s="268"/>
      <c r="ED335" s="268"/>
      <c r="EE335" s="268"/>
      <c r="EG335" s="268"/>
      <c r="EH335" s="268"/>
      <c r="EJ335" s="268"/>
      <c r="EK335" s="268"/>
      <c r="EM335" s="268"/>
      <c r="EN335" s="268"/>
      <c r="EP335" s="268"/>
      <c r="EQ335" s="268"/>
      <c r="ES335" s="268"/>
      <c r="ET335" s="268"/>
      <c r="EV335" s="268"/>
      <c r="EW335" s="268"/>
      <c r="EY335" s="268"/>
      <c r="EZ335" s="268"/>
      <c r="FB335" s="268"/>
      <c r="FC335" s="268"/>
      <c r="FE335" s="268"/>
      <c r="FF335" s="268"/>
      <c r="FH335" s="268"/>
      <c r="FI335" s="268"/>
      <c r="FK335" s="268"/>
      <c r="FL335" s="268"/>
      <c r="FN335" s="268"/>
      <c r="FO335" s="268"/>
      <c r="FQ335" s="268"/>
      <c r="FR335" s="268"/>
      <c r="FT335" s="268"/>
      <c r="FU335" s="268"/>
      <c r="FW335" s="268"/>
      <c r="FX335" s="268"/>
      <c r="FZ335" s="268"/>
      <c r="GA335" s="268"/>
      <c r="GC335" s="268"/>
      <c r="GD335" s="268"/>
      <c r="GF335" s="268"/>
      <c r="GG335" s="268"/>
      <c r="GI335" s="268"/>
      <c r="GJ335" s="268"/>
      <c r="GL335" s="268"/>
      <c r="GM335" s="268"/>
      <c r="GO335" s="268"/>
      <c r="GP335" s="268"/>
    </row>
    <row r="336" spans="2:198">
      <c r="B336" s="266"/>
      <c r="C336" s="266"/>
      <c r="DF336" s="268">
        <v>372</v>
      </c>
      <c r="DG336" s="268">
        <v>6.84</v>
      </c>
      <c r="DI336" s="268"/>
      <c r="DJ336" s="268"/>
      <c r="DL336" s="268"/>
      <c r="DM336" s="268"/>
      <c r="DO336" s="268"/>
      <c r="DP336" s="268"/>
      <c r="DR336" s="268"/>
      <c r="DS336" s="268"/>
      <c r="DU336" s="268"/>
      <c r="DV336" s="268"/>
      <c r="DX336" s="268"/>
      <c r="DY336" s="268"/>
      <c r="EA336" s="268"/>
      <c r="EB336" s="268"/>
      <c r="ED336" s="268"/>
      <c r="EE336" s="268"/>
      <c r="EG336" s="268"/>
      <c r="EH336" s="268"/>
      <c r="EJ336" s="268"/>
      <c r="EK336" s="268"/>
      <c r="EM336" s="268"/>
      <c r="EN336" s="268"/>
      <c r="EP336" s="268"/>
      <c r="EQ336" s="268"/>
      <c r="ES336" s="268"/>
      <c r="ET336" s="268"/>
      <c r="EV336" s="268"/>
      <c r="EW336" s="268"/>
      <c r="EY336" s="268"/>
      <c r="EZ336" s="268"/>
      <c r="FB336" s="268"/>
      <c r="FC336" s="268"/>
      <c r="FE336" s="268"/>
      <c r="FF336" s="268"/>
      <c r="FH336" s="268"/>
      <c r="FI336" s="268"/>
      <c r="FK336" s="268"/>
      <c r="FL336" s="268"/>
      <c r="FN336" s="268"/>
      <c r="FO336" s="268"/>
      <c r="FQ336" s="268"/>
      <c r="FR336" s="268"/>
      <c r="FT336" s="268"/>
      <c r="FU336" s="268"/>
      <c r="FW336" s="268"/>
      <c r="FX336" s="268"/>
      <c r="FZ336" s="268"/>
      <c r="GA336" s="268"/>
      <c r="GC336" s="268"/>
      <c r="GD336" s="268"/>
      <c r="GF336" s="268"/>
      <c r="GG336" s="268"/>
      <c r="GI336" s="268"/>
      <c r="GJ336" s="268"/>
      <c r="GL336" s="268"/>
      <c r="GM336" s="268"/>
      <c r="GO336" s="268"/>
      <c r="GP336" s="268"/>
    </row>
    <row r="337" spans="2:198">
      <c r="B337" s="266"/>
      <c r="C337" s="266"/>
      <c r="DF337" s="268">
        <v>373</v>
      </c>
      <c r="DG337" s="268">
        <v>7.26</v>
      </c>
      <c r="DI337" s="268"/>
      <c r="DJ337" s="268"/>
      <c r="DL337" s="268"/>
      <c r="DM337" s="268"/>
      <c r="DO337" s="268"/>
      <c r="DP337" s="268"/>
      <c r="DR337" s="268"/>
      <c r="DS337" s="268"/>
      <c r="DU337" s="268"/>
      <c r="DV337" s="268"/>
      <c r="DX337" s="268"/>
      <c r="DY337" s="268"/>
      <c r="EA337" s="268"/>
      <c r="EB337" s="268"/>
      <c r="ED337" s="268"/>
      <c r="EE337" s="268"/>
      <c r="EG337" s="268"/>
      <c r="EH337" s="268"/>
      <c r="EJ337" s="268"/>
      <c r="EK337" s="268"/>
      <c r="EM337" s="268"/>
      <c r="EN337" s="268"/>
      <c r="EP337" s="268"/>
      <c r="EQ337" s="268"/>
      <c r="ES337" s="268"/>
      <c r="ET337" s="268"/>
      <c r="EV337" s="268"/>
      <c r="EW337" s="268"/>
      <c r="EY337" s="268"/>
      <c r="EZ337" s="268"/>
      <c r="FB337" s="268"/>
      <c r="FC337" s="268"/>
      <c r="FE337" s="268"/>
      <c r="FF337" s="268"/>
      <c r="FH337" s="268"/>
      <c r="FI337" s="268"/>
      <c r="FK337" s="268"/>
      <c r="FL337" s="268"/>
      <c r="FN337" s="268"/>
      <c r="FO337" s="268"/>
      <c r="FQ337" s="268"/>
      <c r="FR337" s="268"/>
      <c r="FT337" s="268"/>
      <c r="FU337" s="268"/>
      <c r="FW337" s="268"/>
      <c r="FX337" s="268"/>
      <c r="FZ337" s="268"/>
      <c r="GA337" s="268"/>
      <c r="GC337" s="268"/>
      <c r="GD337" s="268"/>
      <c r="GF337" s="268"/>
      <c r="GG337" s="268"/>
      <c r="GI337" s="268"/>
      <c r="GJ337" s="268"/>
      <c r="GL337" s="268"/>
      <c r="GM337" s="268"/>
      <c r="GO337" s="268"/>
      <c r="GP337" s="268"/>
    </row>
    <row r="338" spans="2:198">
      <c r="B338" s="266"/>
      <c r="C338" s="266"/>
      <c r="DF338" s="268">
        <v>374</v>
      </c>
      <c r="DG338" s="268">
        <v>6.8</v>
      </c>
      <c r="DI338" s="268"/>
      <c r="DJ338" s="268"/>
      <c r="DL338" s="268"/>
      <c r="DM338" s="268"/>
      <c r="DO338" s="268"/>
      <c r="DP338" s="268"/>
      <c r="DR338" s="268"/>
      <c r="DS338" s="268"/>
      <c r="DU338" s="268"/>
      <c r="DV338" s="268"/>
      <c r="DX338" s="268"/>
      <c r="DY338" s="268"/>
      <c r="EA338" s="268"/>
      <c r="EB338" s="268"/>
      <c r="ED338" s="268"/>
      <c r="EE338" s="268"/>
      <c r="EG338" s="268"/>
      <c r="EH338" s="268"/>
      <c r="EJ338" s="268"/>
      <c r="EK338" s="268"/>
      <c r="EM338" s="268"/>
      <c r="EN338" s="268"/>
      <c r="EP338" s="268"/>
      <c r="EQ338" s="268"/>
      <c r="ES338" s="268"/>
      <c r="ET338" s="268"/>
      <c r="EV338" s="268"/>
      <c r="EW338" s="268"/>
      <c r="EY338" s="268"/>
      <c r="EZ338" s="268"/>
      <c r="FB338" s="268"/>
      <c r="FC338" s="268"/>
      <c r="FE338" s="268"/>
      <c r="FF338" s="268"/>
      <c r="FH338" s="268"/>
      <c r="FI338" s="268"/>
      <c r="FK338" s="268"/>
      <c r="FL338" s="268"/>
      <c r="FN338" s="268"/>
      <c r="FO338" s="268"/>
      <c r="FQ338" s="268"/>
      <c r="FR338" s="268"/>
      <c r="FT338" s="268"/>
      <c r="FU338" s="268"/>
      <c r="FW338" s="268"/>
      <c r="FX338" s="268"/>
      <c r="FZ338" s="268"/>
      <c r="GA338" s="268"/>
      <c r="GC338" s="268"/>
      <c r="GD338" s="268"/>
      <c r="GF338" s="268"/>
      <c r="GG338" s="268"/>
      <c r="GI338" s="268"/>
      <c r="GJ338" s="268"/>
      <c r="GL338" s="268"/>
      <c r="GM338" s="268"/>
      <c r="GO338" s="268"/>
      <c r="GP338" s="268"/>
    </row>
    <row r="339" spans="2:198">
      <c r="B339" s="266"/>
      <c r="C339" s="266"/>
      <c r="DF339" s="268">
        <v>375</v>
      </c>
      <c r="DG339" s="268">
        <v>6.87</v>
      </c>
      <c r="DI339" s="268"/>
      <c r="DJ339" s="268"/>
      <c r="DL339" s="268"/>
      <c r="DM339" s="268"/>
      <c r="DO339" s="268"/>
      <c r="DP339" s="268"/>
      <c r="DR339" s="268"/>
      <c r="DS339" s="268"/>
      <c r="DU339" s="268"/>
      <c r="DV339" s="268"/>
      <c r="DX339" s="268"/>
      <c r="DY339" s="268"/>
      <c r="EA339" s="268"/>
      <c r="EB339" s="268"/>
      <c r="ED339" s="268"/>
      <c r="EE339" s="268"/>
      <c r="EG339" s="268"/>
      <c r="EH339" s="268"/>
      <c r="EJ339" s="268"/>
      <c r="EK339" s="268"/>
      <c r="EM339" s="268"/>
      <c r="EN339" s="268"/>
      <c r="EP339" s="268"/>
      <c r="EQ339" s="268"/>
      <c r="ES339" s="268"/>
      <c r="ET339" s="268"/>
      <c r="EV339" s="268"/>
      <c r="EW339" s="268"/>
      <c r="EY339" s="268"/>
      <c r="EZ339" s="268"/>
      <c r="FB339" s="268"/>
      <c r="FC339" s="268"/>
      <c r="FE339" s="268"/>
      <c r="FF339" s="268"/>
      <c r="FH339" s="268"/>
      <c r="FI339" s="268"/>
      <c r="FK339" s="268"/>
      <c r="FL339" s="268"/>
      <c r="FN339" s="268"/>
      <c r="FO339" s="268"/>
      <c r="FQ339" s="268"/>
      <c r="FR339" s="268"/>
      <c r="FT339" s="268"/>
      <c r="FU339" s="268"/>
      <c r="FW339" s="268"/>
      <c r="FX339" s="268"/>
      <c r="FZ339" s="268"/>
      <c r="GA339" s="268"/>
      <c r="GC339" s="268"/>
      <c r="GD339" s="268"/>
      <c r="GF339" s="268"/>
      <c r="GG339" s="268"/>
      <c r="GI339" s="268"/>
      <c r="GJ339" s="268"/>
      <c r="GL339" s="268"/>
      <c r="GM339" s="268"/>
      <c r="GO339" s="268"/>
      <c r="GP339" s="268"/>
    </row>
    <row r="340" spans="2:198">
      <c r="B340" s="266"/>
      <c r="C340" s="266"/>
      <c r="DF340" s="268">
        <v>376</v>
      </c>
      <c r="DG340" s="268">
        <v>7.18</v>
      </c>
      <c r="DI340" s="268"/>
      <c r="DJ340" s="268"/>
      <c r="DL340" s="268"/>
      <c r="DM340" s="268"/>
      <c r="DO340" s="268"/>
      <c r="DP340" s="268"/>
      <c r="DR340" s="268"/>
      <c r="DS340" s="268"/>
      <c r="DU340" s="268"/>
      <c r="DV340" s="268"/>
      <c r="DX340" s="268"/>
      <c r="DY340" s="268"/>
      <c r="EA340" s="268"/>
      <c r="EB340" s="268"/>
      <c r="ED340" s="268"/>
      <c r="EE340" s="268"/>
      <c r="EG340" s="268"/>
      <c r="EH340" s="268"/>
      <c r="EJ340" s="268"/>
      <c r="EK340" s="268"/>
      <c r="EM340" s="268"/>
      <c r="EN340" s="268"/>
      <c r="EP340" s="268"/>
      <c r="EQ340" s="268"/>
      <c r="ES340" s="268"/>
      <c r="ET340" s="268"/>
      <c r="EV340" s="268"/>
      <c r="EW340" s="268"/>
      <c r="EY340" s="268"/>
      <c r="EZ340" s="268"/>
      <c r="FB340" s="268"/>
      <c r="FC340" s="268"/>
      <c r="FE340" s="268"/>
      <c r="FF340" s="268"/>
      <c r="FH340" s="268"/>
      <c r="FI340" s="268"/>
      <c r="FK340" s="268"/>
      <c r="FL340" s="268"/>
      <c r="FN340" s="268"/>
      <c r="FO340" s="268"/>
      <c r="FQ340" s="268"/>
      <c r="FR340" s="268"/>
      <c r="FT340" s="268"/>
      <c r="FU340" s="268"/>
      <c r="FW340" s="268"/>
      <c r="FX340" s="268"/>
      <c r="FZ340" s="268"/>
      <c r="GA340" s="268"/>
      <c r="GC340" s="268"/>
      <c r="GD340" s="268"/>
      <c r="GF340" s="268"/>
      <c r="GG340" s="268"/>
      <c r="GI340" s="268"/>
      <c r="GJ340" s="268"/>
      <c r="GL340" s="268"/>
      <c r="GM340" s="268"/>
      <c r="GO340" s="268"/>
      <c r="GP340" s="268"/>
    </row>
    <row r="341" spans="2:198">
      <c r="B341" s="266"/>
      <c r="C341" s="266"/>
      <c r="DF341" s="268">
        <v>377</v>
      </c>
      <c r="DG341" s="268">
        <v>6.47</v>
      </c>
      <c r="DI341" s="268"/>
      <c r="DJ341" s="268"/>
      <c r="DL341" s="268"/>
      <c r="DM341" s="268"/>
      <c r="DO341" s="268"/>
      <c r="DP341" s="268"/>
      <c r="DR341" s="268"/>
      <c r="DS341" s="268"/>
      <c r="DU341" s="268"/>
      <c r="DV341" s="268"/>
      <c r="DX341" s="268"/>
      <c r="DY341" s="268"/>
      <c r="EA341" s="268"/>
      <c r="EB341" s="268"/>
      <c r="ED341" s="268"/>
      <c r="EE341" s="268"/>
      <c r="EG341" s="268"/>
      <c r="EH341" s="268"/>
      <c r="EJ341" s="268"/>
      <c r="EK341" s="268"/>
      <c r="EM341" s="268"/>
      <c r="EN341" s="268"/>
      <c r="EP341" s="268"/>
      <c r="EQ341" s="268"/>
      <c r="ES341" s="268"/>
      <c r="ET341" s="268"/>
      <c r="EV341" s="268"/>
      <c r="EW341" s="268"/>
      <c r="EY341" s="268"/>
      <c r="EZ341" s="268"/>
      <c r="FB341" s="268"/>
      <c r="FC341" s="268"/>
      <c r="FE341" s="268"/>
      <c r="FF341" s="268"/>
      <c r="FH341" s="268"/>
      <c r="FI341" s="268"/>
      <c r="FK341" s="268"/>
      <c r="FL341" s="268"/>
      <c r="FN341" s="268"/>
      <c r="FO341" s="268"/>
      <c r="FQ341" s="268"/>
      <c r="FR341" s="268"/>
      <c r="FT341" s="268"/>
      <c r="FU341" s="268"/>
      <c r="FW341" s="268"/>
      <c r="FX341" s="268"/>
      <c r="FZ341" s="268"/>
      <c r="GA341" s="268"/>
      <c r="GC341" s="268"/>
      <c r="GD341" s="268"/>
      <c r="GF341" s="268"/>
      <c r="GG341" s="268"/>
      <c r="GI341" s="268"/>
      <c r="GJ341" s="268"/>
      <c r="GL341" s="268"/>
      <c r="GM341" s="268"/>
      <c r="GO341" s="268"/>
      <c r="GP341" s="268"/>
    </row>
    <row r="342" spans="2:198">
      <c r="B342" s="266"/>
      <c r="C342" s="266"/>
      <c r="DF342" s="268">
        <v>378</v>
      </c>
      <c r="DG342" s="268">
        <v>6.84</v>
      </c>
      <c r="DI342" s="268"/>
      <c r="DJ342" s="268"/>
      <c r="DL342" s="268"/>
      <c r="DM342" s="268"/>
      <c r="DO342" s="268"/>
      <c r="DP342" s="268"/>
      <c r="DR342" s="268"/>
      <c r="DS342" s="268"/>
      <c r="DU342" s="268"/>
      <c r="DV342" s="268"/>
      <c r="DX342" s="268"/>
      <c r="DY342" s="268"/>
      <c r="EA342" s="268"/>
      <c r="EB342" s="268"/>
      <c r="ED342" s="268"/>
      <c r="EE342" s="268"/>
      <c r="EG342" s="268"/>
      <c r="EH342" s="268"/>
      <c r="EJ342" s="268"/>
      <c r="EK342" s="268"/>
      <c r="EM342" s="268"/>
      <c r="EN342" s="268"/>
      <c r="EP342" s="268"/>
      <c r="EQ342" s="268"/>
      <c r="ES342" s="268"/>
      <c r="ET342" s="268"/>
      <c r="EV342" s="268"/>
      <c r="EW342" s="268"/>
      <c r="EY342" s="268"/>
      <c r="EZ342" s="268"/>
      <c r="FB342" s="268"/>
      <c r="FC342" s="268"/>
      <c r="FE342" s="268"/>
      <c r="FF342" s="268"/>
      <c r="FH342" s="268"/>
      <c r="FI342" s="268"/>
      <c r="FK342" s="268"/>
      <c r="FL342" s="268"/>
      <c r="FN342" s="268"/>
      <c r="FO342" s="268"/>
      <c r="FQ342" s="268"/>
      <c r="FR342" s="268"/>
      <c r="FT342" s="268"/>
      <c r="FU342" s="268"/>
      <c r="FW342" s="268"/>
      <c r="FX342" s="268"/>
      <c r="FZ342" s="268"/>
      <c r="GA342" s="268"/>
      <c r="GC342" s="268"/>
      <c r="GD342" s="268"/>
      <c r="GF342" s="268"/>
      <c r="GG342" s="268"/>
      <c r="GI342" s="268"/>
      <c r="GJ342" s="268"/>
      <c r="GL342" s="268"/>
      <c r="GM342" s="268"/>
      <c r="GO342" s="268"/>
      <c r="GP342" s="268"/>
    </row>
    <row r="343" spans="2:198">
      <c r="B343" s="266"/>
      <c r="C343" s="266"/>
      <c r="DF343" s="268">
        <v>379</v>
      </c>
      <c r="DG343" s="268">
        <v>6.85</v>
      </c>
      <c r="DI343" s="268"/>
      <c r="DJ343" s="268"/>
      <c r="DL343" s="268"/>
      <c r="DM343" s="268"/>
      <c r="DO343" s="268"/>
      <c r="DP343" s="268"/>
      <c r="DR343" s="268"/>
      <c r="DS343" s="268"/>
      <c r="DU343" s="268"/>
      <c r="DV343" s="268"/>
      <c r="DX343" s="268"/>
      <c r="DY343" s="268"/>
      <c r="EA343" s="268"/>
      <c r="EB343" s="268"/>
      <c r="ED343" s="268"/>
      <c r="EE343" s="268"/>
      <c r="EG343" s="268"/>
      <c r="EH343" s="268"/>
      <c r="EJ343" s="268"/>
      <c r="EK343" s="268"/>
      <c r="EM343" s="268"/>
      <c r="EN343" s="268"/>
      <c r="EP343" s="268"/>
      <c r="EQ343" s="268"/>
      <c r="ES343" s="268"/>
      <c r="ET343" s="268"/>
      <c r="EV343" s="268"/>
      <c r="EW343" s="268"/>
      <c r="EY343" s="268"/>
      <c r="EZ343" s="268"/>
      <c r="FB343" s="268"/>
      <c r="FC343" s="268"/>
      <c r="FE343" s="268"/>
      <c r="FF343" s="268"/>
      <c r="FH343" s="268"/>
      <c r="FI343" s="268"/>
      <c r="FK343" s="268"/>
      <c r="FL343" s="268"/>
      <c r="FN343" s="268"/>
      <c r="FO343" s="268"/>
      <c r="FQ343" s="268"/>
      <c r="FR343" s="268"/>
      <c r="FT343" s="268"/>
      <c r="FU343" s="268"/>
      <c r="FW343" s="268"/>
      <c r="FX343" s="268"/>
      <c r="FZ343" s="268"/>
      <c r="GA343" s="268"/>
      <c r="GC343" s="268"/>
      <c r="GD343" s="268"/>
      <c r="GF343" s="268"/>
      <c r="GG343" s="268"/>
      <c r="GI343" s="268"/>
      <c r="GJ343" s="268"/>
      <c r="GL343" s="268"/>
      <c r="GM343" s="268"/>
      <c r="GO343" s="268"/>
      <c r="GP343" s="268"/>
    </row>
    <row r="344" spans="2:198">
      <c r="B344" s="266"/>
      <c r="C344" s="266"/>
      <c r="DF344" s="268">
        <v>380</v>
      </c>
      <c r="DG344" s="268">
        <v>7.17</v>
      </c>
      <c r="DI344" s="268"/>
      <c r="DJ344" s="268"/>
      <c r="DL344" s="268"/>
      <c r="DM344" s="268"/>
      <c r="DO344" s="268"/>
      <c r="DP344" s="268"/>
      <c r="DR344" s="268"/>
      <c r="DS344" s="268"/>
      <c r="DU344" s="268"/>
      <c r="DV344" s="268"/>
      <c r="DX344" s="268"/>
      <c r="DY344" s="268"/>
      <c r="EA344" s="268"/>
      <c r="EB344" s="268"/>
      <c r="ED344" s="268"/>
      <c r="EE344" s="268"/>
      <c r="EG344" s="268"/>
      <c r="EH344" s="268"/>
      <c r="EJ344" s="268"/>
      <c r="EK344" s="268"/>
      <c r="EM344" s="268"/>
      <c r="EN344" s="268"/>
      <c r="EP344" s="268"/>
      <c r="EQ344" s="268"/>
      <c r="ES344" s="268"/>
      <c r="ET344" s="268"/>
      <c r="EV344" s="268"/>
      <c r="EW344" s="268"/>
      <c r="EY344" s="268"/>
      <c r="EZ344" s="268"/>
      <c r="FB344" s="268"/>
      <c r="FC344" s="268"/>
      <c r="FE344" s="268"/>
      <c r="FF344" s="268"/>
      <c r="FH344" s="268"/>
      <c r="FI344" s="268"/>
      <c r="FK344" s="268"/>
      <c r="FL344" s="268"/>
      <c r="FN344" s="268"/>
      <c r="FO344" s="268"/>
      <c r="FQ344" s="268"/>
      <c r="FR344" s="268"/>
      <c r="FT344" s="268"/>
      <c r="FU344" s="268"/>
      <c r="FW344" s="268"/>
      <c r="FX344" s="268"/>
      <c r="FZ344" s="268"/>
      <c r="GA344" s="268"/>
      <c r="GC344" s="268"/>
      <c r="GD344" s="268"/>
      <c r="GF344" s="268"/>
      <c r="GG344" s="268"/>
      <c r="GI344" s="268"/>
      <c r="GJ344" s="268"/>
      <c r="GL344" s="268"/>
      <c r="GM344" s="268"/>
      <c r="GO344" s="268"/>
      <c r="GP344" s="268"/>
    </row>
    <row r="345" spans="2:198">
      <c r="B345" s="266"/>
      <c r="C345" s="266"/>
      <c r="DF345" s="268">
        <v>382</v>
      </c>
      <c r="DG345" s="268">
        <v>6.92</v>
      </c>
      <c r="DI345" s="268"/>
      <c r="DJ345" s="268"/>
      <c r="DL345" s="268"/>
      <c r="DM345" s="268"/>
      <c r="DO345" s="268"/>
      <c r="DP345" s="268"/>
      <c r="DR345" s="268"/>
      <c r="DS345" s="268"/>
      <c r="DU345" s="268"/>
      <c r="DV345" s="268"/>
      <c r="DX345" s="268"/>
      <c r="DY345" s="268"/>
      <c r="EA345" s="268"/>
      <c r="EB345" s="268"/>
      <c r="ED345" s="268"/>
      <c r="EE345" s="268"/>
      <c r="EG345" s="268"/>
      <c r="EH345" s="268"/>
      <c r="EJ345" s="268"/>
      <c r="EK345" s="268"/>
      <c r="EM345" s="268"/>
      <c r="EN345" s="268"/>
      <c r="EP345" s="268"/>
      <c r="EQ345" s="268"/>
      <c r="ES345" s="268"/>
      <c r="ET345" s="268"/>
      <c r="EV345" s="268"/>
      <c r="EW345" s="268"/>
      <c r="EY345" s="268"/>
      <c r="EZ345" s="268"/>
      <c r="FB345" s="268"/>
      <c r="FC345" s="268"/>
      <c r="FE345" s="268"/>
      <c r="FF345" s="268"/>
      <c r="FH345" s="268"/>
      <c r="FI345" s="268"/>
      <c r="FK345" s="268"/>
      <c r="FL345" s="268"/>
      <c r="FN345" s="268"/>
      <c r="FO345" s="268"/>
      <c r="FQ345" s="268"/>
      <c r="FR345" s="268"/>
      <c r="FT345" s="268"/>
      <c r="FU345" s="268"/>
      <c r="FW345" s="268"/>
      <c r="FX345" s="268"/>
      <c r="FZ345" s="268"/>
      <c r="GA345" s="268"/>
      <c r="GC345" s="268"/>
      <c r="GD345" s="268"/>
      <c r="GF345" s="268"/>
      <c r="GG345" s="268"/>
      <c r="GI345" s="268"/>
      <c r="GJ345" s="268"/>
      <c r="GL345" s="268"/>
      <c r="GM345" s="268"/>
      <c r="GO345" s="268"/>
      <c r="GP345" s="268"/>
    </row>
    <row r="346" spans="2:198">
      <c r="B346" s="266"/>
      <c r="C346" s="266"/>
      <c r="DF346" s="268">
        <v>383</v>
      </c>
      <c r="DG346" s="268">
        <v>6.87</v>
      </c>
      <c r="DI346" s="268"/>
      <c r="DJ346" s="268"/>
      <c r="DL346" s="268"/>
      <c r="DM346" s="268"/>
      <c r="DO346" s="268"/>
      <c r="DP346" s="268"/>
      <c r="DR346" s="268"/>
      <c r="DS346" s="268"/>
      <c r="DU346" s="268"/>
      <c r="DV346" s="268"/>
      <c r="DX346" s="268"/>
      <c r="DY346" s="268"/>
      <c r="EA346" s="268"/>
      <c r="EB346" s="268"/>
      <c r="ED346" s="268"/>
      <c r="EE346" s="268"/>
      <c r="EG346" s="268"/>
      <c r="EH346" s="268"/>
      <c r="EJ346" s="268"/>
      <c r="EK346" s="268"/>
      <c r="EM346" s="268"/>
      <c r="EN346" s="268"/>
      <c r="EP346" s="268"/>
      <c r="EQ346" s="268"/>
      <c r="ES346" s="268"/>
      <c r="ET346" s="268"/>
      <c r="EV346" s="268"/>
      <c r="EW346" s="268"/>
      <c r="EY346" s="268"/>
      <c r="EZ346" s="268"/>
      <c r="FB346" s="268"/>
      <c r="FC346" s="268"/>
      <c r="FE346" s="268"/>
      <c r="FF346" s="268"/>
      <c r="FH346" s="268"/>
      <c r="FI346" s="268"/>
      <c r="FK346" s="268"/>
      <c r="FL346" s="268"/>
      <c r="FN346" s="268"/>
      <c r="FO346" s="268"/>
      <c r="FQ346" s="268"/>
      <c r="FR346" s="268"/>
      <c r="FT346" s="268"/>
      <c r="FU346" s="268"/>
      <c r="FW346" s="268"/>
      <c r="FX346" s="268"/>
      <c r="FZ346" s="268"/>
      <c r="GA346" s="268"/>
      <c r="GC346" s="268"/>
      <c r="GD346" s="268"/>
      <c r="GF346" s="268"/>
      <c r="GG346" s="268"/>
      <c r="GI346" s="268"/>
      <c r="GJ346" s="268"/>
      <c r="GL346" s="268"/>
      <c r="GM346" s="268"/>
      <c r="GO346" s="268"/>
      <c r="GP346" s="268"/>
    </row>
    <row r="347" spans="2:198">
      <c r="B347" s="266"/>
      <c r="C347" s="266"/>
      <c r="DF347" s="268">
        <v>384</v>
      </c>
      <c r="DG347" s="268">
        <v>6.81</v>
      </c>
      <c r="DI347" s="268"/>
      <c r="DJ347" s="268"/>
      <c r="DL347" s="268"/>
      <c r="DM347" s="268"/>
      <c r="DO347" s="268"/>
      <c r="DP347" s="268"/>
      <c r="DR347" s="268"/>
      <c r="DS347" s="268"/>
      <c r="DU347" s="268"/>
      <c r="DV347" s="268"/>
      <c r="DX347" s="268"/>
      <c r="DY347" s="268"/>
      <c r="EA347" s="268"/>
      <c r="EB347" s="268"/>
      <c r="ED347" s="268"/>
      <c r="EE347" s="268"/>
      <c r="EG347" s="268"/>
      <c r="EH347" s="268"/>
      <c r="EJ347" s="268"/>
      <c r="EK347" s="268"/>
      <c r="EM347" s="268"/>
      <c r="EN347" s="268"/>
      <c r="EP347" s="268"/>
      <c r="EQ347" s="268"/>
      <c r="ES347" s="268"/>
      <c r="ET347" s="268"/>
      <c r="EV347" s="268"/>
      <c r="EW347" s="268"/>
      <c r="EY347" s="268"/>
      <c r="EZ347" s="268"/>
      <c r="FB347" s="268"/>
      <c r="FC347" s="268"/>
      <c r="FE347" s="268"/>
      <c r="FF347" s="268"/>
      <c r="FH347" s="268"/>
      <c r="FI347" s="268"/>
      <c r="FK347" s="268"/>
      <c r="FL347" s="268"/>
      <c r="FN347" s="268"/>
      <c r="FO347" s="268"/>
      <c r="FQ347" s="268"/>
      <c r="FR347" s="268"/>
      <c r="FT347" s="268"/>
      <c r="FU347" s="268"/>
      <c r="FW347" s="268"/>
      <c r="FX347" s="268"/>
      <c r="FZ347" s="268"/>
      <c r="GA347" s="268"/>
      <c r="GC347" s="268"/>
      <c r="GD347" s="268"/>
      <c r="GF347" s="268"/>
      <c r="GG347" s="268"/>
      <c r="GI347" s="268"/>
      <c r="GJ347" s="268"/>
      <c r="GL347" s="268"/>
      <c r="GM347" s="268"/>
      <c r="GO347" s="268"/>
      <c r="GP347" s="268"/>
    </row>
    <row r="348" spans="2:198">
      <c r="B348" s="266"/>
      <c r="C348" s="266"/>
      <c r="DF348" s="268">
        <v>385</v>
      </c>
      <c r="DG348" s="268">
        <v>7.13</v>
      </c>
      <c r="DI348" s="268"/>
      <c r="DJ348" s="268"/>
      <c r="DL348" s="268"/>
      <c r="DM348" s="268"/>
      <c r="DO348" s="268"/>
      <c r="DP348" s="268"/>
      <c r="DR348" s="268"/>
      <c r="DS348" s="268"/>
      <c r="DU348" s="268"/>
      <c r="DV348" s="268"/>
      <c r="DX348" s="268"/>
      <c r="DY348" s="268"/>
      <c r="EA348" s="268"/>
      <c r="EB348" s="268"/>
      <c r="ED348" s="268"/>
      <c r="EE348" s="268"/>
      <c r="EG348" s="268"/>
      <c r="EH348" s="268"/>
      <c r="EJ348" s="268"/>
      <c r="EK348" s="268"/>
      <c r="EM348" s="268"/>
      <c r="EN348" s="268"/>
      <c r="EP348" s="268"/>
      <c r="EQ348" s="268"/>
      <c r="ES348" s="268"/>
      <c r="ET348" s="268"/>
      <c r="EV348" s="268"/>
      <c r="EW348" s="268"/>
      <c r="EY348" s="268"/>
      <c r="EZ348" s="268"/>
      <c r="FB348" s="268"/>
      <c r="FC348" s="268"/>
      <c r="FE348" s="268"/>
      <c r="FF348" s="268"/>
      <c r="FH348" s="268"/>
      <c r="FI348" s="268"/>
      <c r="FK348" s="268"/>
      <c r="FL348" s="268"/>
      <c r="FN348" s="268"/>
      <c r="FO348" s="268"/>
      <c r="FQ348" s="268"/>
      <c r="FR348" s="268"/>
      <c r="FT348" s="268"/>
      <c r="FU348" s="268"/>
      <c r="FW348" s="268"/>
      <c r="FX348" s="268"/>
      <c r="FZ348" s="268"/>
      <c r="GA348" s="268"/>
      <c r="GC348" s="268"/>
      <c r="GD348" s="268"/>
      <c r="GF348" s="268"/>
      <c r="GG348" s="268"/>
      <c r="GI348" s="268"/>
      <c r="GJ348" s="268"/>
      <c r="GL348" s="268"/>
      <c r="GM348" s="268"/>
      <c r="GO348" s="268"/>
      <c r="GP348" s="268"/>
    </row>
    <row r="349" spans="2:198">
      <c r="B349" s="266"/>
      <c r="C349" s="266"/>
      <c r="DF349" s="268">
        <v>386</v>
      </c>
      <c r="DG349" s="268">
        <v>7.21</v>
      </c>
      <c r="DI349" s="268"/>
      <c r="DJ349" s="268"/>
      <c r="DL349" s="268"/>
      <c r="DM349" s="268"/>
      <c r="DO349" s="268"/>
      <c r="DP349" s="268"/>
      <c r="DR349" s="268"/>
      <c r="DS349" s="268"/>
      <c r="DU349" s="268"/>
      <c r="DV349" s="268"/>
      <c r="DX349" s="268"/>
      <c r="DY349" s="268"/>
      <c r="EA349" s="268"/>
      <c r="EB349" s="268"/>
      <c r="ED349" s="268"/>
      <c r="EE349" s="268"/>
      <c r="EG349" s="268"/>
      <c r="EH349" s="268"/>
      <c r="EJ349" s="268"/>
      <c r="EK349" s="268"/>
      <c r="EM349" s="268"/>
      <c r="EN349" s="268"/>
      <c r="EP349" s="268"/>
      <c r="EQ349" s="268"/>
      <c r="ES349" s="268"/>
      <c r="ET349" s="268"/>
      <c r="EV349" s="268"/>
      <c r="EW349" s="268"/>
      <c r="EY349" s="268"/>
      <c r="EZ349" s="268"/>
      <c r="FB349" s="268"/>
      <c r="FC349" s="268"/>
      <c r="FE349" s="268"/>
      <c r="FF349" s="268"/>
      <c r="FH349" s="268"/>
      <c r="FI349" s="268"/>
      <c r="FK349" s="268"/>
      <c r="FL349" s="268"/>
      <c r="FN349" s="268"/>
      <c r="FO349" s="268"/>
      <c r="FQ349" s="268"/>
      <c r="FR349" s="268"/>
      <c r="FT349" s="268"/>
      <c r="FU349" s="268"/>
      <c r="FW349" s="268"/>
      <c r="FX349" s="268"/>
      <c r="FZ349" s="268"/>
      <c r="GA349" s="268"/>
      <c r="GC349" s="268"/>
      <c r="GD349" s="268"/>
      <c r="GF349" s="268"/>
      <c r="GG349" s="268"/>
      <c r="GI349" s="268"/>
      <c r="GJ349" s="268"/>
      <c r="GL349" s="268"/>
      <c r="GM349" s="268"/>
      <c r="GO349" s="268"/>
      <c r="GP349" s="268"/>
    </row>
    <row r="350" spans="2:198">
      <c r="B350" s="266"/>
      <c r="C350" s="266"/>
      <c r="DF350" s="268">
        <v>387</v>
      </c>
      <c r="DG350" s="268">
        <v>6.7</v>
      </c>
      <c r="DI350" s="268"/>
      <c r="DJ350" s="268"/>
      <c r="DL350" s="268"/>
      <c r="DM350" s="268"/>
      <c r="DO350" s="268"/>
      <c r="DP350" s="268"/>
      <c r="DR350" s="268"/>
      <c r="DS350" s="268"/>
      <c r="DU350" s="268"/>
      <c r="DV350" s="268"/>
      <c r="DX350" s="268"/>
      <c r="DY350" s="268"/>
      <c r="EA350" s="268"/>
      <c r="EB350" s="268"/>
      <c r="ED350" s="268"/>
      <c r="EE350" s="268"/>
      <c r="EG350" s="268"/>
      <c r="EH350" s="268"/>
      <c r="EJ350" s="268"/>
      <c r="EK350" s="268"/>
      <c r="EM350" s="268"/>
      <c r="EN350" s="268"/>
      <c r="EP350" s="268"/>
      <c r="EQ350" s="268"/>
      <c r="ES350" s="268"/>
      <c r="ET350" s="268"/>
      <c r="EV350" s="268"/>
      <c r="EW350" s="268"/>
      <c r="EY350" s="268"/>
      <c r="EZ350" s="268"/>
      <c r="FB350" s="268"/>
      <c r="FC350" s="268"/>
      <c r="FE350" s="268"/>
      <c r="FF350" s="268"/>
      <c r="FH350" s="268"/>
      <c r="FI350" s="268"/>
      <c r="FK350" s="268"/>
      <c r="FL350" s="268"/>
      <c r="FN350" s="268"/>
      <c r="FO350" s="268"/>
      <c r="FQ350" s="268"/>
      <c r="FR350" s="268"/>
      <c r="FT350" s="268"/>
      <c r="FU350" s="268"/>
      <c r="FW350" s="268"/>
      <c r="FX350" s="268"/>
      <c r="FZ350" s="268"/>
      <c r="GA350" s="268"/>
      <c r="GC350" s="268"/>
      <c r="GD350" s="268"/>
      <c r="GF350" s="268"/>
      <c r="GG350" s="268"/>
      <c r="GI350" s="268"/>
      <c r="GJ350" s="268"/>
      <c r="GL350" s="268"/>
      <c r="GM350" s="268"/>
      <c r="GO350" s="268"/>
      <c r="GP350" s="268"/>
    </row>
    <row r="351" spans="2:198">
      <c r="B351" s="266"/>
      <c r="C351" s="266"/>
      <c r="DF351" s="268">
        <v>388</v>
      </c>
      <c r="DG351" s="268">
        <v>7.15</v>
      </c>
      <c r="DI351" s="268"/>
      <c r="DJ351" s="268"/>
      <c r="DL351" s="268"/>
      <c r="DM351" s="268"/>
      <c r="DO351" s="268"/>
      <c r="DP351" s="268"/>
      <c r="DR351" s="268"/>
      <c r="DS351" s="268"/>
      <c r="DU351" s="268"/>
      <c r="DV351" s="268"/>
      <c r="DX351" s="268"/>
      <c r="DY351" s="268"/>
      <c r="EA351" s="268"/>
      <c r="EB351" s="268"/>
      <c r="ED351" s="268"/>
      <c r="EE351" s="268"/>
      <c r="EG351" s="268"/>
      <c r="EH351" s="268"/>
      <c r="EJ351" s="268"/>
      <c r="EK351" s="268"/>
      <c r="EM351" s="268"/>
      <c r="EN351" s="268"/>
      <c r="EP351" s="268"/>
      <c r="EQ351" s="268"/>
      <c r="ES351" s="268"/>
      <c r="ET351" s="268"/>
      <c r="EV351" s="268"/>
      <c r="EW351" s="268"/>
      <c r="EY351" s="268"/>
      <c r="EZ351" s="268"/>
      <c r="FB351" s="268"/>
      <c r="FC351" s="268"/>
      <c r="FE351" s="268"/>
      <c r="FF351" s="268"/>
      <c r="FH351" s="268"/>
      <c r="FI351" s="268"/>
      <c r="FK351" s="268"/>
      <c r="FL351" s="268"/>
      <c r="FN351" s="268"/>
      <c r="FO351" s="268"/>
      <c r="FQ351" s="268"/>
      <c r="FR351" s="268"/>
      <c r="FT351" s="268"/>
      <c r="FU351" s="268"/>
      <c r="FW351" s="268"/>
      <c r="FX351" s="268"/>
      <c r="FZ351" s="268"/>
      <c r="GA351" s="268"/>
      <c r="GC351" s="268"/>
      <c r="GD351" s="268"/>
      <c r="GF351" s="268"/>
      <c r="GG351" s="268"/>
      <c r="GI351" s="268"/>
      <c r="GJ351" s="268"/>
      <c r="GL351" s="268"/>
      <c r="GM351" s="268"/>
      <c r="GO351" s="268"/>
      <c r="GP351" s="268"/>
    </row>
    <row r="352" spans="2:198">
      <c r="B352" s="266"/>
      <c r="C352" s="266"/>
      <c r="DF352" s="268">
        <v>390</v>
      </c>
      <c r="DG352" s="268">
        <v>6.93</v>
      </c>
      <c r="DI352" s="268"/>
      <c r="DJ352" s="268"/>
      <c r="DL352" s="268"/>
      <c r="DM352" s="268"/>
      <c r="DO352" s="268"/>
      <c r="DP352" s="268"/>
      <c r="DR352" s="268"/>
      <c r="DS352" s="268"/>
      <c r="DU352" s="268"/>
      <c r="DV352" s="268"/>
      <c r="DX352" s="268"/>
      <c r="DY352" s="268"/>
      <c r="EA352" s="268"/>
      <c r="EB352" s="268"/>
      <c r="ED352" s="268"/>
      <c r="EE352" s="268"/>
      <c r="EG352" s="268"/>
      <c r="EH352" s="268"/>
      <c r="EJ352" s="268"/>
      <c r="EK352" s="268"/>
      <c r="EM352" s="268"/>
      <c r="EN352" s="268"/>
      <c r="EP352" s="268"/>
      <c r="EQ352" s="268"/>
      <c r="ES352" s="268"/>
      <c r="ET352" s="268"/>
      <c r="EV352" s="268"/>
      <c r="EW352" s="268"/>
      <c r="EY352" s="268"/>
      <c r="EZ352" s="268"/>
      <c r="FB352" s="268"/>
      <c r="FC352" s="268"/>
      <c r="FE352" s="268"/>
      <c r="FF352" s="268"/>
      <c r="FH352" s="268"/>
      <c r="FI352" s="268"/>
      <c r="FK352" s="268"/>
      <c r="FL352" s="268"/>
      <c r="FN352" s="268"/>
      <c r="FO352" s="268"/>
      <c r="FQ352" s="268"/>
      <c r="FR352" s="268"/>
      <c r="FT352" s="268"/>
      <c r="FU352" s="268"/>
      <c r="FW352" s="268"/>
      <c r="FX352" s="268"/>
      <c r="FZ352" s="268"/>
      <c r="GA352" s="268"/>
      <c r="GC352" s="268"/>
      <c r="GD352" s="268"/>
      <c r="GF352" s="268"/>
      <c r="GG352" s="268"/>
      <c r="GI352" s="268"/>
      <c r="GJ352" s="268"/>
      <c r="GL352" s="268"/>
      <c r="GM352" s="268"/>
      <c r="GO352" s="268"/>
      <c r="GP352" s="268"/>
    </row>
    <row r="353" spans="2:198">
      <c r="B353" s="266"/>
      <c r="C353" s="266"/>
      <c r="DF353" s="268">
        <v>391</v>
      </c>
      <c r="DG353" s="268">
        <v>6.93</v>
      </c>
      <c r="DI353" s="268"/>
      <c r="DJ353" s="268"/>
      <c r="DL353" s="268"/>
      <c r="DM353" s="268"/>
      <c r="DO353" s="268"/>
      <c r="DP353" s="268"/>
      <c r="DR353" s="268"/>
      <c r="DS353" s="268"/>
      <c r="DU353" s="268"/>
      <c r="DV353" s="268"/>
      <c r="DX353" s="268"/>
      <c r="DY353" s="268"/>
      <c r="EA353" s="268"/>
      <c r="EB353" s="268"/>
      <c r="ED353" s="268"/>
      <c r="EE353" s="268"/>
      <c r="EG353" s="268"/>
      <c r="EH353" s="268"/>
      <c r="EJ353" s="268"/>
      <c r="EK353" s="268"/>
      <c r="EM353" s="268"/>
      <c r="EN353" s="268"/>
      <c r="EP353" s="268"/>
      <c r="EQ353" s="268"/>
      <c r="ES353" s="268"/>
      <c r="ET353" s="268"/>
      <c r="EV353" s="268"/>
      <c r="EW353" s="268"/>
      <c r="EY353" s="268"/>
      <c r="EZ353" s="268"/>
      <c r="FB353" s="268"/>
      <c r="FC353" s="268"/>
      <c r="FE353" s="268"/>
      <c r="FF353" s="268"/>
      <c r="FH353" s="268"/>
      <c r="FI353" s="268"/>
      <c r="FK353" s="268"/>
      <c r="FL353" s="268"/>
      <c r="FN353" s="268"/>
      <c r="FO353" s="268"/>
      <c r="FQ353" s="268"/>
      <c r="FR353" s="268"/>
      <c r="FT353" s="268"/>
      <c r="FU353" s="268"/>
      <c r="FW353" s="268"/>
      <c r="FX353" s="268"/>
      <c r="FZ353" s="268"/>
      <c r="GA353" s="268"/>
      <c r="GC353" s="268"/>
      <c r="GD353" s="268"/>
      <c r="GF353" s="268"/>
      <c r="GG353" s="268"/>
      <c r="GI353" s="268"/>
      <c r="GJ353" s="268"/>
      <c r="GL353" s="268"/>
      <c r="GM353" s="268"/>
      <c r="GO353" s="268"/>
      <c r="GP353" s="268"/>
    </row>
    <row r="354" spans="2:198">
      <c r="B354" s="266"/>
      <c r="C354" s="266"/>
      <c r="DF354" s="268">
        <v>392</v>
      </c>
      <c r="DG354" s="268">
        <v>6.87</v>
      </c>
      <c r="DI354" s="268"/>
      <c r="DJ354" s="268"/>
      <c r="DL354" s="268"/>
      <c r="DM354" s="268"/>
      <c r="DO354" s="268"/>
      <c r="DP354" s="268"/>
      <c r="DR354" s="268"/>
      <c r="DS354" s="268"/>
      <c r="DU354" s="268"/>
      <c r="DV354" s="268"/>
      <c r="DX354" s="268"/>
      <c r="DY354" s="268"/>
      <c r="EA354" s="268"/>
      <c r="EB354" s="268"/>
      <c r="ED354" s="268"/>
      <c r="EE354" s="268"/>
      <c r="EG354" s="268"/>
      <c r="EH354" s="268"/>
      <c r="EJ354" s="268"/>
      <c r="EK354" s="268"/>
      <c r="EM354" s="268"/>
      <c r="EN354" s="268"/>
      <c r="EP354" s="268"/>
      <c r="EQ354" s="268"/>
      <c r="ES354" s="268"/>
      <c r="ET354" s="268"/>
      <c r="EV354" s="268"/>
      <c r="EW354" s="268"/>
      <c r="EY354" s="268"/>
      <c r="EZ354" s="268"/>
      <c r="FB354" s="268"/>
      <c r="FC354" s="268"/>
      <c r="FE354" s="268"/>
      <c r="FF354" s="268"/>
      <c r="FH354" s="268"/>
      <c r="FI354" s="268"/>
      <c r="FK354" s="268"/>
      <c r="FL354" s="268"/>
      <c r="FN354" s="268"/>
      <c r="FO354" s="268"/>
      <c r="FQ354" s="268"/>
      <c r="FR354" s="268"/>
      <c r="FT354" s="268"/>
      <c r="FU354" s="268"/>
      <c r="FW354" s="268"/>
      <c r="FX354" s="268"/>
      <c r="FZ354" s="268"/>
      <c r="GA354" s="268"/>
      <c r="GC354" s="268"/>
      <c r="GD354" s="268"/>
      <c r="GF354" s="268"/>
      <c r="GG354" s="268"/>
      <c r="GI354" s="268"/>
      <c r="GJ354" s="268"/>
      <c r="GL354" s="268"/>
      <c r="GM354" s="268"/>
      <c r="GO354" s="268"/>
      <c r="GP354" s="268"/>
    </row>
    <row r="355" spans="2:198">
      <c r="B355" s="266"/>
      <c r="C355" s="266"/>
      <c r="DF355" s="268">
        <v>393</v>
      </c>
      <c r="DG355" s="268">
        <v>7.17</v>
      </c>
      <c r="DI355" s="268"/>
      <c r="DJ355" s="268"/>
      <c r="DL355" s="268"/>
      <c r="DM355" s="268"/>
      <c r="DO355" s="268"/>
      <c r="DP355" s="268"/>
      <c r="DR355" s="268"/>
      <c r="DS355" s="268"/>
      <c r="DU355" s="268"/>
      <c r="DV355" s="268"/>
      <c r="DX355" s="268"/>
      <c r="DY355" s="268"/>
      <c r="EA355" s="268"/>
      <c r="EB355" s="268"/>
      <c r="ED355" s="268"/>
      <c r="EE355" s="268"/>
      <c r="EG355" s="268"/>
      <c r="EH355" s="268"/>
      <c r="EJ355" s="268"/>
      <c r="EK355" s="268"/>
      <c r="EM355" s="268"/>
      <c r="EN355" s="268"/>
      <c r="EP355" s="268"/>
      <c r="EQ355" s="268"/>
      <c r="ES355" s="268"/>
      <c r="ET355" s="268"/>
      <c r="EV355" s="268"/>
      <c r="EW355" s="268"/>
      <c r="EY355" s="268"/>
      <c r="EZ355" s="268"/>
      <c r="FB355" s="268"/>
      <c r="FC355" s="268"/>
      <c r="FE355" s="268"/>
      <c r="FF355" s="268"/>
      <c r="FH355" s="268"/>
      <c r="FI355" s="268"/>
      <c r="FK355" s="268"/>
      <c r="FL355" s="268"/>
      <c r="FN355" s="268"/>
      <c r="FO355" s="268"/>
      <c r="FQ355" s="268"/>
      <c r="FR355" s="268"/>
      <c r="FT355" s="268"/>
      <c r="FU355" s="268"/>
      <c r="FW355" s="268"/>
      <c r="FX355" s="268"/>
      <c r="FZ355" s="268"/>
      <c r="GA355" s="268"/>
      <c r="GC355" s="268"/>
      <c r="GD355" s="268"/>
      <c r="GF355" s="268"/>
      <c r="GG355" s="268"/>
      <c r="GI355" s="268"/>
      <c r="GJ355" s="268"/>
      <c r="GL355" s="268"/>
      <c r="GM355" s="268"/>
      <c r="GO355" s="268"/>
      <c r="GP355" s="268"/>
    </row>
    <row r="356" spans="2:198">
      <c r="B356" s="266"/>
      <c r="C356" s="266"/>
      <c r="DF356" s="268">
        <v>394</v>
      </c>
      <c r="DG356" s="268">
        <v>6.85</v>
      </c>
      <c r="DI356" s="268"/>
      <c r="DJ356" s="268"/>
      <c r="DL356" s="268"/>
      <c r="DM356" s="268"/>
      <c r="DO356" s="268"/>
      <c r="DP356" s="268"/>
      <c r="DR356" s="268"/>
      <c r="DS356" s="268"/>
      <c r="DU356" s="268"/>
      <c r="DV356" s="268"/>
      <c r="DX356" s="268"/>
      <c r="DY356" s="268"/>
      <c r="EA356" s="268"/>
      <c r="EB356" s="268"/>
      <c r="ED356" s="268"/>
      <c r="EE356" s="268"/>
      <c r="EG356" s="268"/>
      <c r="EH356" s="268"/>
      <c r="EJ356" s="268"/>
      <c r="EK356" s="268"/>
      <c r="EM356" s="268"/>
      <c r="EN356" s="268"/>
      <c r="EP356" s="268"/>
      <c r="EQ356" s="268"/>
      <c r="ES356" s="268"/>
      <c r="ET356" s="268"/>
      <c r="EV356" s="268"/>
      <c r="EW356" s="268"/>
      <c r="EY356" s="268"/>
      <c r="EZ356" s="268"/>
      <c r="FB356" s="268"/>
      <c r="FC356" s="268"/>
      <c r="FE356" s="268"/>
      <c r="FF356" s="268"/>
      <c r="FH356" s="268"/>
      <c r="FI356" s="268"/>
      <c r="FK356" s="268"/>
      <c r="FL356" s="268"/>
      <c r="FN356" s="268"/>
      <c r="FO356" s="268"/>
      <c r="FQ356" s="268"/>
      <c r="FR356" s="268"/>
      <c r="FT356" s="268"/>
      <c r="FU356" s="268"/>
      <c r="FW356" s="268"/>
      <c r="FX356" s="268"/>
      <c r="FZ356" s="268"/>
      <c r="GA356" s="268"/>
      <c r="GC356" s="268"/>
      <c r="GD356" s="268"/>
      <c r="GF356" s="268"/>
      <c r="GG356" s="268"/>
      <c r="GI356" s="268"/>
      <c r="GJ356" s="268"/>
      <c r="GL356" s="268"/>
      <c r="GM356" s="268"/>
      <c r="GO356" s="268"/>
      <c r="GP356" s="268"/>
    </row>
    <row r="357" spans="2:198">
      <c r="B357" s="266"/>
      <c r="C357" s="266"/>
      <c r="DF357" s="268">
        <v>395</v>
      </c>
      <c r="DG357" s="268">
        <v>7.16</v>
      </c>
      <c r="DI357" s="268"/>
      <c r="DJ357" s="268"/>
      <c r="DL357" s="268"/>
      <c r="DM357" s="268"/>
      <c r="DO357" s="268"/>
      <c r="DP357" s="268"/>
      <c r="DR357" s="268"/>
      <c r="DS357" s="268"/>
      <c r="DU357" s="268"/>
      <c r="DV357" s="268"/>
      <c r="DX357" s="268"/>
      <c r="DY357" s="268"/>
      <c r="EA357" s="268"/>
      <c r="EB357" s="268"/>
      <c r="ED357" s="268"/>
      <c r="EE357" s="268"/>
      <c r="EG357" s="268"/>
      <c r="EH357" s="268"/>
      <c r="EJ357" s="268"/>
      <c r="EK357" s="268"/>
      <c r="EM357" s="268"/>
      <c r="EN357" s="268"/>
      <c r="EP357" s="268"/>
      <c r="EQ357" s="268"/>
      <c r="ES357" s="268"/>
      <c r="ET357" s="268"/>
      <c r="EV357" s="268"/>
      <c r="EW357" s="268"/>
      <c r="EY357" s="268"/>
      <c r="EZ357" s="268"/>
      <c r="FB357" s="268"/>
      <c r="FC357" s="268"/>
      <c r="FE357" s="268"/>
      <c r="FF357" s="268"/>
      <c r="FH357" s="268"/>
      <c r="FI357" s="268"/>
      <c r="FK357" s="268"/>
      <c r="FL357" s="268"/>
      <c r="FN357" s="268"/>
      <c r="FO357" s="268"/>
      <c r="FQ357" s="268"/>
      <c r="FR357" s="268"/>
      <c r="FT357" s="268"/>
      <c r="FU357" s="268"/>
      <c r="FW357" s="268"/>
      <c r="FX357" s="268"/>
      <c r="FZ357" s="268"/>
      <c r="GA357" s="268"/>
      <c r="GC357" s="268"/>
      <c r="GD357" s="268"/>
      <c r="GF357" s="268"/>
      <c r="GG357" s="268"/>
      <c r="GI357" s="268"/>
      <c r="GJ357" s="268"/>
      <c r="GL357" s="268"/>
      <c r="GM357" s="268"/>
      <c r="GO357" s="268"/>
      <c r="GP357" s="268"/>
    </row>
    <row r="358" spans="2:198">
      <c r="B358" s="266"/>
      <c r="C358" s="266"/>
      <c r="DF358" s="268">
        <v>397</v>
      </c>
      <c r="DG358" s="268">
        <v>7.2</v>
      </c>
      <c r="DI358" s="268"/>
      <c r="DJ358" s="268"/>
      <c r="DL358" s="268"/>
      <c r="DM358" s="268"/>
      <c r="DO358" s="268"/>
      <c r="DP358" s="268"/>
      <c r="DR358" s="268"/>
      <c r="DS358" s="268"/>
      <c r="DU358" s="268"/>
      <c r="DV358" s="268"/>
      <c r="DX358" s="268"/>
      <c r="DY358" s="268"/>
      <c r="EA358" s="268"/>
      <c r="EB358" s="268"/>
      <c r="ED358" s="268"/>
      <c r="EE358" s="268"/>
      <c r="EG358" s="268"/>
      <c r="EH358" s="268"/>
      <c r="EJ358" s="268"/>
      <c r="EK358" s="268"/>
      <c r="EM358" s="268"/>
      <c r="EN358" s="268"/>
      <c r="EP358" s="268"/>
      <c r="EQ358" s="268"/>
      <c r="ES358" s="268"/>
      <c r="ET358" s="268"/>
      <c r="EV358" s="268"/>
      <c r="EW358" s="268"/>
      <c r="EY358" s="268"/>
      <c r="EZ358" s="268"/>
      <c r="FB358" s="268"/>
      <c r="FC358" s="268"/>
      <c r="FE358" s="268"/>
      <c r="FF358" s="268"/>
      <c r="FH358" s="268"/>
      <c r="FI358" s="268"/>
      <c r="FK358" s="268"/>
      <c r="FL358" s="268"/>
      <c r="FN358" s="268"/>
      <c r="FO358" s="268"/>
      <c r="FQ358" s="268"/>
      <c r="FR358" s="268"/>
      <c r="FT358" s="268"/>
      <c r="FU358" s="268"/>
      <c r="FW358" s="268"/>
      <c r="FX358" s="268"/>
      <c r="FZ358" s="268"/>
      <c r="GA358" s="268"/>
      <c r="GC358" s="268"/>
      <c r="GD358" s="268"/>
      <c r="GF358" s="268"/>
      <c r="GG358" s="268"/>
      <c r="GI358" s="268"/>
      <c r="GJ358" s="268"/>
      <c r="GL358" s="268"/>
      <c r="GM358" s="268"/>
      <c r="GO358" s="268"/>
      <c r="GP358" s="268"/>
    </row>
    <row r="359" spans="2:198">
      <c r="B359" s="266"/>
      <c r="C359" s="266"/>
      <c r="DF359" s="268">
        <v>398</v>
      </c>
      <c r="DG359" s="268">
        <v>6.55</v>
      </c>
      <c r="DI359" s="268"/>
      <c r="DJ359" s="268"/>
      <c r="DL359" s="268"/>
      <c r="DM359" s="268"/>
      <c r="DO359" s="268"/>
      <c r="DP359" s="268"/>
      <c r="DR359" s="268"/>
      <c r="DS359" s="268"/>
      <c r="DU359" s="268"/>
      <c r="DV359" s="268"/>
      <c r="DX359" s="268"/>
      <c r="DY359" s="268"/>
      <c r="EA359" s="268"/>
      <c r="EB359" s="268"/>
      <c r="ED359" s="268"/>
      <c r="EE359" s="268"/>
      <c r="EG359" s="268"/>
      <c r="EH359" s="268"/>
      <c r="EJ359" s="268"/>
      <c r="EK359" s="268"/>
      <c r="EM359" s="268"/>
      <c r="EN359" s="268"/>
      <c r="EP359" s="268"/>
      <c r="EQ359" s="268"/>
      <c r="ES359" s="268"/>
      <c r="ET359" s="268"/>
      <c r="EV359" s="268"/>
      <c r="EW359" s="268"/>
      <c r="EY359" s="268"/>
      <c r="EZ359" s="268"/>
      <c r="FB359" s="268"/>
      <c r="FC359" s="268"/>
      <c r="FE359" s="268"/>
      <c r="FF359" s="268"/>
      <c r="FH359" s="268"/>
      <c r="FI359" s="268"/>
      <c r="FK359" s="268"/>
      <c r="FL359" s="268"/>
      <c r="FN359" s="268"/>
      <c r="FO359" s="268"/>
      <c r="FQ359" s="268"/>
      <c r="FR359" s="268"/>
      <c r="FT359" s="268"/>
      <c r="FU359" s="268"/>
      <c r="FW359" s="268"/>
      <c r="FX359" s="268"/>
      <c r="FZ359" s="268"/>
      <c r="GA359" s="268"/>
      <c r="GC359" s="268"/>
      <c r="GD359" s="268"/>
      <c r="GF359" s="268"/>
      <c r="GG359" s="268"/>
      <c r="GI359" s="268"/>
      <c r="GJ359" s="268"/>
      <c r="GL359" s="268"/>
      <c r="GM359" s="268"/>
      <c r="GO359" s="268"/>
      <c r="GP359" s="268"/>
    </row>
    <row r="360" spans="2:198">
      <c r="B360" s="266"/>
      <c r="C360" s="266"/>
      <c r="DF360" s="268">
        <v>399</v>
      </c>
      <c r="DG360" s="268">
        <v>7.1</v>
      </c>
      <c r="DI360" s="268"/>
      <c r="DJ360" s="268"/>
      <c r="DL360" s="268"/>
      <c r="DM360" s="268"/>
      <c r="DO360" s="268"/>
      <c r="DP360" s="268"/>
      <c r="DR360" s="268"/>
      <c r="DS360" s="268"/>
      <c r="DU360" s="268"/>
      <c r="DV360" s="268"/>
      <c r="DX360" s="268"/>
      <c r="DY360" s="268"/>
      <c r="EA360" s="268"/>
      <c r="EB360" s="268"/>
      <c r="ED360" s="268"/>
      <c r="EE360" s="268"/>
      <c r="EG360" s="268"/>
      <c r="EH360" s="268"/>
      <c r="EJ360" s="268"/>
      <c r="EK360" s="268"/>
      <c r="EM360" s="268"/>
      <c r="EN360" s="268"/>
      <c r="EP360" s="268"/>
      <c r="EQ360" s="268"/>
      <c r="ES360" s="268"/>
      <c r="ET360" s="268"/>
      <c r="EV360" s="268"/>
      <c r="EW360" s="268"/>
      <c r="EY360" s="268"/>
      <c r="EZ360" s="268"/>
      <c r="FB360" s="268"/>
      <c r="FC360" s="268"/>
      <c r="FE360" s="268"/>
      <c r="FF360" s="268"/>
      <c r="FH360" s="268"/>
      <c r="FI360" s="268"/>
      <c r="FK360" s="268"/>
      <c r="FL360" s="268"/>
      <c r="FN360" s="268"/>
      <c r="FO360" s="268"/>
      <c r="FQ360" s="268"/>
      <c r="FR360" s="268"/>
      <c r="FT360" s="268"/>
      <c r="FU360" s="268"/>
      <c r="FW360" s="268"/>
      <c r="FX360" s="268"/>
      <c r="FZ360" s="268"/>
      <c r="GA360" s="268"/>
      <c r="GC360" s="268"/>
      <c r="GD360" s="268"/>
      <c r="GF360" s="268"/>
      <c r="GG360" s="268"/>
      <c r="GI360" s="268"/>
      <c r="GJ360" s="268"/>
      <c r="GL360" s="268"/>
      <c r="GM360" s="268"/>
      <c r="GO360" s="268"/>
      <c r="GP360" s="268"/>
    </row>
    <row r="361" spans="2:198">
      <c r="B361" s="266"/>
      <c r="C361" s="266"/>
      <c r="DF361" s="268">
        <v>400</v>
      </c>
      <c r="DG361" s="268">
        <v>7.26</v>
      </c>
      <c r="DI361" s="268"/>
      <c r="DJ361" s="268"/>
      <c r="DL361" s="268"/>
      <c r="DM361" s="268"/>
      <c r="DO361" s="268"/>
      <c r="DP361" s="268"/>
      <c r="DR361" s="268"/>
      <c r="DS361" s="268"/>
      <c r="DU361" s="268"/>
      <c r="DV361" s="268"/>
      <c r="DX361" s="268"/>
      <c r="DY361" s="268"/>
      <c r="EA361" s="268"/>
      <c r="EB361" s="268"/>
      <c r="ED361" s="268"/>
      <c r="EE361" s="268"/>
      <c r="EG361" s="268"/>
      <c r="EH361" s="268"/>
      <c r="EJ361" s="268"/>
      <c r="EK361" s="268"/>
      <c r="EM361" s="268"/>
      <c r="EN361" s="268"/>
      <c r="EP361" s="268"/>
      <c r="EQ361" s="268"/>
      <c r="ES361" s="268"/>
      <c r="ET361" s="268"/>
      <c r="EV361" s="268"/>
      <c r="EW361" s="268"/>
      <c r="EY361" s="268"/>
      <c r="EZ361" s="268"/>
      <c r="FB361" s="268"/>
      <c r="FC361" s="268"/>
      <c r="FE361" s="268"/>
      <c r="FF361" s="268"/>
      <c r="FH361" s="268"/>
      <c r="FI361" s="268"/>
      <c r="FK361" s="268"/>
      <c r="FL361" s="268"/>
      <c r="FN361" s="268"/>
      <c r="FO361" s="268"/>
      <c r="FQ361" s="268"/>
      <c r="FR361" s="268"/>
      <c r="FT361" s="268"/>
      <c r="FU361" s="268"/>
      <c r="FW361" s="268"/>
      <c r="FX361" s="268"/>
      <c r="FZ361" s="268"/>
      <c r="GA361" s="268"/>
      <c r="GC361" s="268"/>
      <c r="GD361" s="268"/>
      <c r="GF361" s="268"/>
      <c r="GG361" s="268"/>
      <c r="GI361" s="268"/>
      <c r="GJ361" s="268"/>
      <c r="GL361" s="268"/>
      <c r="GM361" s="268"/>
      <c r="GO361" s="268"/>
      <c r="GP361" s="268"/>
    </row>
    <row r="362" spans="2:198">
      <c r="B362" s="266"/>
      <c r="C362" s="266"/>
      <c r="DF362" s="268">
        <v>401</v>
      </c>
      <c r="DG362" s="268">
        <v>6.87</v>
      </c>
      <c r="DI362" s="268"/>
      <c r="DJ362" s="268"/>
      <c r="DL362" s="268"/>
      <c r="DM362" s="268"/>
      <c r="DO362" s="268"/>
      <c r="DP362" s="268"/>
      <c r="DR362" s="268"/>
      <c r="DS362" s="268"/>
      <c r="DU362" s="268"/>
      <c r="DV362" s="268"/>
      <c r="DX362" s="268"/>
      <c r="DY362" s="268"/>
      <c r="EA362" s="268"/>
      <c r="EB362" s="268"/>
      <c r="ED362" s="268"/>
      <c r="EE362" s="268"/>
      <c r="EG362" s="268"/>
      <c r="EH362" s="268"/>
      <c r="EJ362" s="268"/>
      <c r="EK362" s="268"/>
      <c r="EM362" s="268"/>
      <c r="EN362" s="268"/>
      <c r="EP362" s="268"/>
      <c r="EQ362" s="268"/>
      <c r="ES362" s="268"/>
      <c r="ET362" s="268"/>
      <c r="EV362" s="268"/>
      <c r="EW362" s="268"/>
      <c r="EY362" s="268"/>
      <c r="EZ362" s="268"/>
      <c r="FB362" s="268"/>
      <c r="FC362" s="268"/>
      <c r="FE362" s="268"/>
      <c r="FF362" s="268"/>
      <c r="FH362" s="268"/>
      <c r="FI362" s="268"/>
      <c r="FK362" s="268"/>
      <c r="FL362" s="268"/>
      <c r="FN362" s="268"/>
      <c r="FO362" s="268"/>
      <c r="FQ362" s="268"/>
      <c r="FR362" s="268"/>
      <c r="FT362" s="268"/>
      <c r="FU362" s="268"/>
      <c r="FW362" s="268"/>
      <c r="FX362" s="268"/>
      <c r="FZ362" s="268"/>
      <c r="GA362" s="268"/>
      <c r="GC362" s="268"/>
      <c r="GD362" s="268"/>
      <c r="GF362" s="268"/>
      <c r="GG362" s="268"/>
      <c r="GI362" s="268"/>
      <c r="GJ362" s="268"/>
      <c r="GL362" s="268"/>
      <c r="GM362" s="268"/>
      <c r="GO362" s="268"/>
      <c r="GP362" s="268"/>
    </row>
    <row r="363" spans="2:198">
      <c r="B363" s="266"/>
      <c r="C363" s="266"/>
      <c r="DF363" s="268">
        <v>402</v>
      </c>
      <c r="DG363" s="268">
        <v>6.86</v>
      </c>
      <c r="DI363" s="268"/>
      <c r="DJ363" s="268"/>
      <c r="DL363" s="268"/>
      <c r="DM363" s="268"/>
      <c r="DO363" s="268"/>
      <c r="DP363" s="268"/>
      <c r="DR363" s="268"/>
      <c r="DS363" s="268"/>
      <c r="DU363" s="268"/>
      <c r="DV363" s="268"/>
      <c r="DX363" s="268"/>
      <c r="DY363" s="268"/>
      <c r="EA363" s="268"/>
      <c r="EB363" s="268"/>
      <c r="ED363" s="268"/>
      <c r="EE363" s="268"/>
      <c r="EG363" s="268"/>
      <c r="EH363" s="268"/>
      <c r="EJ363" s="268"/>
      <c r="EK363" s="268"/>
      <c r="EM363" s="268"/>
      <c r="EN363" s="268"/>
      <c r="EP363" s="268"/>
      <c r="EQ363" s="268"/>
      <c r="ES363" s="268"/>
      <c r="ET363" s="268"/>
      <c r="EV363" s="268"/>
      <c r="EW363" s="268"/>
      <c r="EY363" s="268"/>
      <c r="EZ363" s="268"/>
      <c r="FB363" s="268"/>
      <c r="FC363" s="268"/>
      <c r="FE363" s="268"/>
      <c r="FF363" s="268"/>
      <c r="FH363" s="268"/>
      <c r="FI363" s="268"/>
      <c r="FK363" s="268"/>
      <c r="FL363" s="268"/>
      <c r="FN363" s="268"/>
      <c r="FO363" s="268"/>
      <c r="FQ363" s="268"/>
      <c r="FR363" s="268"/>
      <c r="FT363" s="268"/>
      <c r="FU363" s="268"/>
      <c r="FW363" s="268"/>
      <c r="FX363" s="268"/>
      <c r="FZ363" s="268"/>
      <c r="GA363" s="268"/>
      <c r="GC363" s="268"/>
      <c r="GD363" s="268"/>
      <c r="GF363" s="268"/>
      <c r="GG363" s="268"/>
      <c r="GI363" s="268"/>
      <c r="GJ363" s="268"/>
      <c r="GL363" s="268"/>
      <c r="GM363" s="268"/>
      <c r="GO363" s="268"/>
      <c r="GP363" s="268"/>
    </row>
    <row r="364" spans="2:198">
      <c r="B364" s="266"/>
      <c r="C364" s="266"/>
      <c r="DF364" s="268">
        <v>403</v>
      </c>
      <c r="DG364" s="268">
        <v>6.86</v>
      </c>
      <c r="DI364" s="268"/>
      <c r="DJ364" s="268"/>
      <c r="DL364" s="268"/>
      <c r="DM364" s="268"/>
      <c r="DO364" s="268"/>
      <c r="DP364" s="268"/>
      <c r="DR364" s="268"/>
      <c r="DS364" s="268"/>
      <c r="DU364" s="268"/>
      <c r="DV364" s="268"/>
      <c r="DX364" s="268"/>
      <c r="DY364" s="268"/>
      <c r="EA364" s="268"/>
      <c r="EB364" s="268"/>
      <c r="ED364" s="268"/>
      <c r="EE364" s="268"/>
      <c r="EG364" s="268"/>
      <c r="EH364" s="268"/>
      <c r="EJ364" s="268"/>
      <c r="EK364" s="268"/>
      <c r="EM364" s="268"/>
      <c r="EN364" s="268"/>
      <c r="EP364" s="268"/>
      <c r="EQ364" s="268"/>
      <c r="ES364" s="268"/>
      <c r="ET364" s="268"/>
      <c r="EV364" s="268"/>
      <c r="EW364" s="268"/>
      <c r="EY364" s="268"/>
      <c r="EZ364" s="268"/>
      <c r="FB364" s="268"/>
      <c r="FC364" s="268"/>
      <c r="FE364" s="268"/>
      <c r="FF364" s="268"/>
      <c r="FH364" s="268"/>
      <c r="FI364" s="268"/>
      <c r="FK364" s="268"/>
      <c r="FL364" s="268"/>
      <c r="FN364" s="268"/>
      <c r="FO364" s="268"/>
      <c r="FQ364" s="268"/>
      <c r="FR364" s="268"/>
      <c r="FT364" s="268"/>
      <c r="FU364" s="268"/>
      <c r="FW364" s="268"/>
      <c r="FX364" s="268"/>
      <c r="FZ364" s="268"/>
      <c r="GA364" s="268"/>
      <c r="GC364" s="268"/>
      <c r="GD364" s="268"/>
      <c r="GF364" s="268"/>
      <c r="GG364" s="268"/>
      <c r="GI364" s="268"/>
      <c r="GJ364" s="268"/>
      <c r="GL364" s="268"/>
      <c r="GM364" s="268"/>
      <c r="GO364" s="268"/>
      <c r="GP364" s="268"/>
    </row>
    <row r="365" spans="2:198">
      <c r="B365" s="266"/>
      <c r="C365" s="266"/>
      <c r="DF365" s="268">
        <v>404</v>
      </c>
      <c r="DG365" s="268">
        <v>7.2</v>
      </c>
      <c r="DI365" s="268"/>
      <c r="DJ365" s="268"/>
      <c r="DL365" s="268"/>
      <c r="DM365" s="268"/>
      <c r="DO365" s="268"/>
      <c r="DP365" s="268"/>
      <c r="DR365" s="268"/>
      <c r="DS365" s="268"/>
      <c r="DU365" s="268"/>
      <c r="DV365" s="268"/>
      <c r="DX365" s="268"/>
      <c r="DY365" s="268"/>
      <c r="EA365" s="268"/>
      <c r="EB365" s="268"/>
      <c r="ED365" s="268"/>
      <c r="EE365" s="268"/>
      <c r="EG365" s="268"/>
      <c r="EH365" s="268"/>
      <c r="EJ365" s="268"/>
      <c r="EK365" s="268"/>
      <c r="EM365" s="268"/>
      <c r="EN365" s="268"/>
      <c r="EP365" s="268"/>
      <c r="EQ365" s="268"/>
      <c r="ES365" s="268"/>
      <c r="ET365" s="268"/>
      <c r="EV365" s="268"/>
      <c r="EW365" s="268"/>
      <c r="EY365" s="268"/>
      <c r="EZ365" s="268"/>
      <c r="FB365" s="268"/>
      <c r="FC365" s="268"/>
      <c r="FE365" s="268"/>
      <c r="FF365" s="268"/>
      <c r="FH365" s="268"/>
      <c r="FI365" s="268"/>
      <c r="FK365" s="268"/>
      <c r="FL365" s="268"/>
      <c r="FN365" s="268"/>
      <c r="FO365" s="268"/>
      <c r="FQ365" s="268"/>
      <c r="FR365" s="268"/>
      <c r="FT365" s="268"/>
      <c r="FU365" s="268"/>
      <c r="FW365" s="268"/>
      <c r="FX365" s="268"/>
      <c r="FZ365" s="268"/>
      <c r="GA365" s="268"/>
      <c r="GC365" s="268"/>
      <c r="GD365" s="268"/>
      <c r="GF365" s="268"/>
      <c r="GG365" s="268"/>
      <c r="GI365" s="268"/>
      <c r="GJ365" s="268"/>
      <c r="GL365" s="268"/>
      <c r="GM365" s="268"/>
      <c r="GO365" s="268"/>
      <c r="GP365" s="268"/>
    </row>
    <row r="366" spans="2:198">
      <c r="B366" s="266"/>
      <c r="C366" s="266"/>
      <c r="DF366" s="268">
        <v>405</v>
      </c>
      <c r="DG366" s="268">
        <v>6.26</v>
      </c>
      <c r="DI366" s="268"/>
      <c r="DJ366" s="268"/>
      <c r="DL366" s="268"/>
      <c r="DM366" s="268"/>
      <c r="DO366" s="268"/>
      <c r="DP366" s="268"/>
      <c r="DR366" s="268"/>
      <c r="DS366" s="268"/>
      <c r="DU366" s="268"/>
      <c r="DV366" s="268"/>
      <c r="DX366" s="268"/>
      <c r="DY366" s="268"/>
      <c r="EA366" s="268"/>
      <c r="EB366" s="268"/>
      <c r="ED366" s="268"/>
      <c r="EE366" s="268"/>
      <c r="EG366" s="268"/>
      <c r="EH366" s="268"/>
      <c r="EJ366" s="268"/>
      <c r="EK366" s="268"/>
      <c r="EM366" s="268"/>
      <c r="EN366" s="268"/>
      <c r="EP366" s="268"/>
      <c r="EQ366" s="268"/>
      <c r="ES366" s="268"/>
      <c r="ET366" s="268"/>
      <c r="EV366" s="268"/>
      <c r="EW366" s="268"/>
      <c r="EY366" s="268"/>
      <c r="EZ366" s="268"/>
      <c r="FB366" s="268"/>
      <c r="FC366" s="268"/>
      <c r="FE366" s="268"/>
      <c r="FF366" s="268"/>
      <c r="FH366" s="268"/>
      <c r="FI366" s="268"/>
      <c r="FK366" s="268"/>
      <c r="FL366" s="268"/>
      <c r="FN366" s="268"/>
      <c r="FO366" s="268"/>
      <c r="FQ366" s="268"/>
      <c r="FR366" s="268"/>
      <c r="FT366" s="268"/>
      <c r="FU366" s="268"/>
      <c r="FW366" s="268"/>
      <c r="FX366" s="268"/>
      <c r="FZ366" s="268"/>
      <c r="GA366" s="268"/>
      <c r="GC366" s="268"/>
      <c r="GD366" s="268"/>
      <c r="GF366" s="268"/>
      <c r="GG366" s="268"/>
      <c r="GI366" s="268"/>
      <c r="GJ366" s="268"/>
      <c r="GL366" s="268"/>
      <c r="GM366" s="268"/>
      <c r="GO366" s="268"/>
      <c r="GP366" s="268"/>
    </row>
    <row r="367" spans="2:198">
      <c r="B367" s="266"/>
      <c r="C367" s="266"/>
      <c r="DF367" s="268">
        <v>406</v>
      </c>
      <c r="DG367" s="268">
        <v>5.67</v>
      </c>
      <c r="DI367" s="268"/>
      <c r="DJ367" s="268"/>
      <c r="DL367" s="268"/>
      <c r="DM367" s="268"/>
      <c r="DO367" s="268"/>
      <c r="DP367" s="268"/>
      <c r="DR367" s="268"/>
      <c r="DS367" s="268"/>
      <c r="DU367" s="268"/>
      <c r="DV367" s="268"/>
      <c r="DX367" s="268"/>
      <c r="DY367" s="268"/>
      <c r="EA367" s="268"/>
      <c r="EB367" s="268"/>
      <c r="ED367" s="268"/>
      <c r="EE367" s="268"/>
      <c r="EG367" s="268"/>
      <c r="EH367" s="268"/>
      <c r="EJ367" s="268"/>
      <c r="EK367" s="268"/>
      <c r="EM367" s="268"/>
      <c r="EN367" s="268"/>
      <c r="EP367" s="268"/>
      <c r="EQ367" s="268"/>
      <c r="ES367" s="268"/>
      <c r="ET367" s="268"/>
      <c r="EV367" s="268"/>
      <c r="EW367" s="268"/>
      <c r="EY367" s="268"/>
      <c r="EZ367" s="268"/>
      <c r="FB367" s="268"/>
      <c r="FC367" s="268"/>
      <c r="FE367" s="268"/>
      <c r="FF367" s="268"/>
      <c r="FH367" s="268"/>
      <c r="FI367" s="268"/>
      <c r="FK367" s="268"/>
      <c r="FL367" s="268"/>
      <c r="FN367" s="268"/>
      <c r="FO367" s="268"/>
      <c r="FQ367" s="268"/>
      <c r="FR367" s="268"/>
      <c r="FT367" s="268"/>
      <c r="FU367" s="268"/>
      <c r="FW367" s="268"/>
      <c r="FX367" s="268"/>
      <c r="FZ367" s="268"/>
      <c r="GA367" s="268"/>
      <c r="GC367" s="268"/>
      <c r="GD367" s="268"/>
      <c r="GF367" s="268"/>
      <c r="GG367" s="268"/>
      <c r="GI367" s="268"/>
      <c r="GJ367" s="268"/>
      <c r="GL367" s="268"/>
      <c r="GM367" s="268"/>
      <c r="GO367" s="268"/>
      <c r="GP367" s="268"/>
    </row>
    <row r="368" spans="2:198">
      <c r="B368" s="266"/>
      <c r="C368" s="266"/>
      <c r="DF368" s="268">
        <v>407</v>
      </c>
      <c r="DG368" s="268">
        <v>3.61</v>
      </c>
      <c r="DI368" s="268"/>
      <c r="DJ368" s="268"/>
      <c r="DL368" s="268"/>
      <c r="DM368" s="268"/>
      <c r="DO368" s="268"/>
      <c r="DP368" s="268"/>
      <c r="DR368" s="268"/>
      <c r="DS368" s="268"/>
      <c r="DU368" s="268"/>
      <c r="DV368" s="268"/>
      <c r="DX368" s="268"/>
      <c r="DY368" s="268"/>
      <c r="EA368" s="268"/>
      <c r="EB368" s="268"/>
      <c r="ED368" s="268"/>
      <c r="EE368" s="268"/>
      <c r="EG368" s="268"/>
      <c r="EH368" s="268"/>
      <c r="EJ368" s="268"/>
      <c r="EK368" s="268"/>
      <c r="EM368" s="268"/>
      <c r="EN368" s="268"/>
      <c r="EP368" s="268"/>
      <c r="EQ368" s="268"/>
      <c r="ES368" s="268"/>
      <c r="ET368" s="268"/>
      <c r="EV368" s="268"/>
      <c r="EW368" s="268"/>
      <c r="EY368" s="268"/>
      <c r="EZ368" s="268"/>
      <c r="FB368" s="268"/>
      <c r="FC368" s="268"/>
      <c r="FE368" s="268"/>
      <c r="FF368" s="268"/>
      <c r="FH368" s="268"/>
      <c r="FI368" s="268"/>
      <c r="FK368" s="268"/>
      <c r="FL368" s="268"/>
      <c r="FN368" s="268"/>
      <c r="FO368" s="268"/>
      <c r="FQ368" s="268"/>
      <c r="FR368" s="268"/>
      <c r="FT368" s="268"/>
      <c r="FU368" s="268"/>
      <c r="FW368" s="268"/>
      <c r="FX368" s="268"/>
      <c r="FZ368" s="268"/>
      <c r="GA368" s="268"/>
      <c r="GC368" s="268"/>
      <c r="GD368" s="268"/>
      <c r="GF368" s="268"/>
      <c r="GG368" s="268"/>
      <c r="GI368" s="268"/>
      <c r="GJ368" s="268"/>
      <c r="GL368" s="268"/>
      <c r="GM368" s="268"/>
      <c r="GO368" s="268"/>
      <c r="GP368" s="268"/>
    </row>
    <row r="369" spans="2:198">
      <c r="B369" s="266"/>
      <c r="C369" s="266"/>
      <c r="DF369" s="268">
        <v>409</v>
      </c>
      <c r="DG369" s="268">
        <v>6.83</v>
      </c>
      <c r="DI369" s="268"/>
      <c r="DJ369" s="268"/>
      <c r="DL369" s="268"/>
      <c r="DM369" s="268"/>
      <c r="DO369" s="268"/>
      <c r="DP369" s="268"/>
      <c r="DR369" s="268"/>
      <c r="DS369" s="268"/>
      <c r="DU369" s="268"/>
      <c r="DV369" s="268"/>
      <c r="DX369" s="268"/>
      <c r="DY369" s="268"/>
      <c r="EA369" s="268"/>
      <c r="EB369" s="268"/>
      <c r="ED369" s="268"/>
      <c r="EE369" s="268"/>
      <c r="EG369" s="268"/>
      <c r="EH369" s="268"/>
      <c r="EJ369" s="268"/>
      <c r="EK369" s="268"/>
      <c r="EM369" s="268"/>
      <c r="EN369" s="268"/>
      <c r="EP369" s="268"/>
      <c r="EQ369" s="268"/>
      <c r="ES369" s="268"/>
      <c r="ET369" s="268"/>
      <c r="EV369" s="268"/>
      <c r="EW369" s="268"/>
      <c r="EY369" s="268"/>
      <c r="EZ369" s="268"/>
      <c r="FB369" s="268"/>
      <c r="FC369" s="268"/>
      <c r="FE369" s="268"/>
      <c r="FF369" s="268"/>
      <c r="FH369" s="268"/>
      <c r="FI369" s="268"/>
      <c r="FK369" s="268"/>
      <c r="FL369" s="268"/>
      <c r="FN369" s="268"/>
      <c r="FO369" s="268"/>
      <c r="FQ369" s="268"/>
      <c r="FR369" s="268"/>
      <c r="FT369" s="268"/>
      <c r="FU369" s="268"/>
      <c r="FW369" s="268"/>
      <c r="FX369" s="268"/>
      <c r="FZ369" s="268"/>
      <c r="GA369" s="268"/>
      <c r="GC369" s="268"/>
      <c r="GD369" s="268"/>
      <c r="GF369" s="268"/>
      <c r="GG369" s="268"/>
      <c r="GI369" s="268"/>
      <c r="GJ369" s="268"/>
      <c r="GL369" s="268"/>
      <c r="GM369" s="268"/>
      <c r="GO369" s="268"/>
      <c r="GP369" s="268"/>
    </row>
    <row r="370" spans="2:198">
      <c r="B370" s="266"/>
      <c r="C370" s="266"/>
      <c r="DF370" s="268">
        <v>410</v>
      </c>
      <c r="DG370" s="268">
        <v>6.75</v>
      </c>
      <c r="DI370" s="268"/>
      <c r="DJ370" s="268"/>
      <c r="DL370" s="268"/>
      <c r="DM370" s="268"/>
      <c r="DO370" s="268"/>
      <c r="DP370" s="268"/>
      <c r="DR370" s="268"/>
      <c r="DS370" s="268"/>
      <c r="DU370" s="268"/>
      <c r="DV370" s="268"/>
      <c r="DX370" s="268"/>
      <c r="DY370" s="268"/>
      <c r="EA370" s="268"/>
      <c r="EB370" s="268"/>
      <c r="ED370" s="268"/>
      <c r="EE370" s="268"/>
      <c r="EG370" s="268"/>
      <c r="EH370" s="268"/>
      <c r="EJ370" s="268"/>
      <c r="EK370" s="268"/>
      <c r="EM370" s="268"/>
      <c r="EN370" s="268"/>
      <c r="EP370" s="268"/>
      <c r="EQ370" s="268"/>
      <c r="ES370" s="268"/>
      <c r="ET370" s="268"/>
      <c r="EV370" s="268"/>
      <c r="EW370" s="268"/>
      <c r="EY370" s="268"/>
      <c r="EZ370" s="268"/>
      <c r="FB370" s="268"/>
      <c r="FC370" s="268"/>
      <c r="FE370" s="268"/>
      <c r="FF370" s="268"/>
      <c r="FH370" s="268"/>
      <c r="FI370" s="268"/>
      <c r="FK370" s="268"/>
      <c r="FL370" s="268"/>
      <c r="FN370" s="268"/>
      <c r="FO370" s="268"/>
      <c r="FQ370" s="268"/>
      <c r="FR370" s="268"/>
      <c r="FT370" s="268"/>
      <c r="FU370" s="268"/>
      <c r="FW370" s="268"/>
      <c r="FX370" s="268"/>
      <c r="FZ370" s="268"/>
      <c r="GA370" s="268"/>
      <c r="GC370" s="268"/>
      <c r="GD370" s="268"/>
      <c r="GF370" s="268"/>
      <c r="GG370" s="268"/>
      <c r="GI370" s="268"/>
      <c r="GJ370" s="268"/>
      <c r="GL370" s="268"/>
      <c r="GM370" s="268"/>
      <c r="GO370" s="268"/>
      <c r="GP370" s="268"/>
    </row>
    <row r="371" spans="2:198">
      <c r="B371" s="266"/>
      <c r="C371" s="266"/>
      <c r="DF371" s="268">
        <v>411</v>
      </c>
      <c r="DG371" s="268">
        <v>6.73</v>
      </c>
      <c r="DI371" s="268"/>
      <c r="DJ371" s="268"/>
      <c r="DL371" s="268"/>
      <c r="DM371" s="268"/>
      <c r="DO371" s="268"/>
      <c r="DP371" s="268"/>
      <c r="DR371" s="268"/>
      <c r="DS371" s="268"/>
      <c r="DU371" s="268"/>
      <c r="DV371" s="268"/>
      <c r="DX371" s="268"/>
      <c r="DY371" s="268"/>
      <c r="EA371" s="268"/>
      <c r="EB371" s="268"/>
      <c r="ED371" s="268"/>
      <c r="EE371" s="268"/>
      <c r="EG371" s="268"/>
      <c r="EH371" s="268"/>
      <c r="EJ371" s="268"/>
      <c r="EK371" s="268"/>
      <c r="EM371" s="268"/>
      <c r="EN371" s="268"/>
      <c r="EP371" s="268"/>
      <c r="EQ371" s="268"/>
      <c r="ES371" s="268"/>
      <c r="ET371" s="268"/>
      <c r="EV371" s="268"/>
      <c r="EW371" s="268"/>
      <c r="EY371" s="268"/>
      <c r="EZ371" s="268"/>
      <c r="FB371" s="268"/>
      <c r="FC371" s="268"/>
      <c r="FE371" s="268"/>
      <c r="FF371" s="268"/>
      <c r="FH371" s="268"/>
      <c r="FI371" s="268"/>
      <c r="FK371" s="268"/>
      <c r="FL371" s="268"/>
      <c r="FN371" s="268"/>
      <c r="FO371" s="268"/>
      <c r="FQ371" s="268"/>
      <c r="FR371" s="268"/>
      <c r="FT371" s="268"/>
      <c r="FU371" s="268"/>
      <c r="FW371" s="268"/>
      <c r="FX371" s="268"/>
      <c r="FZ371" s="268"/>
      <c r="GA371" s="268"/>
      <c r="GC371" s="268"/>
      <c r="GD371" s="268"/>
      <c r="GF371" s="268"/>
      <c r="GG371" s="268"/>
      <c r="GI371" s="268"/>
      <c r="GJ371" s="268"/>
      <c r="GL371" s="268"/>
      <c r="GM371" s="268"/>
      <c r="GO371" s="268"/>
      <c r="GP371" s="268"/>
    </row>
    <row r="372" spans="2:198">
      <c r="B372" s="266"/>
      <c r="C372" s="266"/>
      <c r="DF372" s="268">
        <v>412</v>
      </c>
      <c r="DG372" s="268">
        <v>6.91</v>
      </c>
      <c r="DI372" s="268"/>
      <c r="DJ372" s="268"/>
      <c r="DL372" s="268"/>
      <c r="DM372" s="268"/>
      <c r="DO372" s="268"/>
      <c r="DP372" s="268"/>
      <c r="DR372" s="268"/>
      <c r="DS372" s="268"/>
      <c r="DU372" s="268"/>
      <c r="DV372" s="268"/>
      <c r="DX372" s="268"/>
      <c r="DY372" s="268"/>
      <c r="EA372" s="268"/>
      <c r="EB372" s="268"/>
      <c r="ED372" s="268"/>
      <c r="EE372" s="268"/>
      <c r="EG372" s="268"/>
      <c r="EH372" s="268"/>
      <c r="EJ372" s="268"/>
      <c r="EK372" s="268"/>
      <c r="EM372" s="268"/>
      <c r="EN372" s="268"/>
      <c r="EP372" s="268"/>
      <c r="EQ372" s="268"/>
      <c r="ES372" s="268"/>
      <c r="ET372" s="268"/>
      <c r="EV372" s="268"/>
      <c r="EW372" s="268"/>
      <c r="EY372" s="268"/>
      <c r="EZ372" s="268"/>
      <c r="FB372" s="268"/>
      <c r="FC372" s="268"/>
      <c r="FE372" s="268"/>
      <c r="FF372" s="268"/>
      <c r="FH372" s="268"/>
      <c r="FI372" s="268"/>
      <c r="FK372" s="268"/>
      <c r="FL372" s="268"/>
      <c r="FN372" s="268"/>
      <c r="FO372" s="268"/>
      <c r="FQ372" s="268"/>
      <c r="FR372" s="268"/>
      <c r="FT372" s="268"/>
      <c r="FU372" s="268"/>
      <c r="FW372" s="268"/>
      <c r="FX372" s="268"/>
      <c r="FZ372" s="268"/>
      <c r="GA372" s="268"/>
      <c r="GC372" s="268"/>
      <c r="GD372" s="268"/>
      <c r="GF372" s="268"/>
      <c r="GG372" s="268"/>
      <c r="GI372" s="268"/>
      <c r="GJ372" s="268"/>
      <c r="GL372" s="268"/>
      <c r="GM372" s="268"/>
      <c r="GO372" s="268"/>
      <c r="GP372" s="268"/>
    </row>
    <row r="373" spans="2:198">
      <c r="B373" s="266"/>
      <c r="C373" s="266"/>
      <c r="DF373" s="268">
        <v>413</v>
      </c>
      <c r="DG373" s="268">
        <v>6.68</v>
      </c>
      <c r="DI373" s="268"/>
      <c r="DJ373" s="268"/>
      <c r="DL373" s="268"/>
      <c r="DM373" s="268"/>
      <c r="DO373" s="268"/>
      <c r="DP373" s="268"/>
      <c r="DR373" s="268"/>
      <c r="DS373" s="268"/>
      <c r="DU373" s="268"/>
      <c r="DV373" s="268"/>
      <c r="DX373" s="268"/>
      <c r="DY373" s="268"/>
      <c r="EA373" s="268"/>
      <c r="EB373" s="268"/>
      <c r="ED373" s="268"/>
      <c r="EE373" s="268"/>
      <c r="EG373" s="268"/>
      <c r="EH373" s="268"/>
      <c r="EJ373" s="268"/>
      <c r="EK373" s="268"/>
      <c r="EM373" s="268"/>
      <c r="EN373" s="268"/>
      <c r="EP373" s="268"/>
      <c r="EQ373" s="268"/>
      <c r="ES373" s="268"/>
      <c r="ET373" s="268"/>
      <c r="EV373" s="268"/>
      <c r="EW373" s="268"/>
      <c r="EY373" s="268"/>
      <c r="EZ373" s="268"/>
      <c r="FB373" s="268"/>
      <c r="FC373" s="268"/>
      <c r="FE373" s="268"/>
      <c r="FF373" s="268"/>
      <c r="FH373" s="268"/>
      <c r="FI373" s="268"/>
      <c r="FK373" s="268"/>
      <c r="FL373" s="268"/>
      <c r="FN373" s="268"/>
      <c r="FO373" s="268"/>
      <c r="FQ373" s="268"/>
      <c r="FR373" s="268"/>
      <c r="FT373" s="268"/>
      <c r="FU373" s="268"/>
      <c r="FW373" s="268"/>
      <c r="FX373" s="268"/>
      <c r="FZ373" s="268"/>
      <c r="GA373" s="268"/>
      <c r="GC373" s="268"/>
      <c r="GD373" s="268"/>
      <c r="GF373" s="268"/>
      <c r="GG373" s="268"/>
      <c r="GI373" s="268"/>
      <c r="GJ373" s="268"/>
      <c r="GL373" s="268"/>
      <c r="GM373" s="268"/>
      <c r="GO373" s="268"/>
      <c r="GP373" s="268"/>
    </row>
    <row r="374" spans="2:198">
      <c r="B374" s="266"/>
      <c r="C374" s="266"/>
      <c r="DF374" s="268">
        <v>414</v>
      </c>
      <c r="DG374" s="268">
        <v>7.35</v>
      </c>
      <c r="DI374" s="268"/>
      <c r="DJ374" s="268"/>
      <c r="DL374" s="268"/>
      <c r="DM374" s="268"/>
      <c r="DO374" s="268"/>
      <c r="DP374" s="268"/>
      <c r="DR374" s="268"/>
      <c r="DS374" s="268"/>
      <c r="DU374" s="268"/>
      <c r="DV374" s="268"/>
      <c r="DX374" s="268"/>
      <c r="DY374" s="268"/>
      <c r="EA374" s="268"/>
      <c r="EB374" s="268"/>
      <c r="ED374" s="268"/>
      <c r="EE374" s="268"/>
      <c r="EG374" s="268"/>
      <c r="EH374" s="268"/>
      <c r="EJ374" s="268"/>
      <c r="EK374" s="268"/>
      <c r="EM374" s="268"/>
      <c r="EN374" s="268"/>
      <c r="EP374" s="268"/>
      <c r="EQ374" s="268"/>
      <c r="ES374" s="268"/>
      <c r="ET374" s="268"/>
      <c r="EV374" s="268"/>
      <c r="EW374" s="268"/>
      <c r="EY374" s="268"/>
      <c r="EZ374" s="268"/>
      <c r="FB374" s="268"/>
      <c r="FC374" s="268"/>
      <c r="FE374" s="268"/>
      <c r="FF374" s="268"/>
      <c r="FH374" s="268"/>
      <c r="FI374" s="268"/>
      <c r="FK374" s="268"/>
      <c r="FL374" s="268"/>
      <c r="FN374" s="268"/>
      <c r="FO374" s="268"/>
      <c r="FQ374" s="268"/>
      <c r="FR374" s="268"/>
      <c r="FT374" s="268"/>
      <c r="FU374" s="268"/>
      <c r="FW374" s="268"/>
      <c r="FX374" s="268"/>
      <c r="FZ374" s="268"/>
      <c r="GA374" s="268"/>
      <c r="GC374" s="268"/>
      <c r="GD374" s="268"/>
      <c r="GF374" s="268"/>
      <c r="GG374" s="268"/>
      <c r="GI374" s="268"/>
      <c r="GJ374" s="268"/>
      <c r="GL374" s="268"/>
      <c r="GM374" s="268"/>
      <c r="GO374" s="268"/>
      <c r="GP374" s="268"/>
    </row>
    <row r="375" spans="2:198">
      <c r="B375" s="266"/>
      <c r="C375" s="266"/>
      <c r="DF375" s="268">
        <v>415</v>
      </c>
      <c r="DG375" s="268">
        <v>6.8</v>
      </c>
      <c r="DI375" s="268"/>
      <c r="DJ375" s="268"/>
      <c r="DL375" s="268"/>
      <c r="DM375" s="268"/>
      <c r="DO375" s="268"/>
      <c r="DP375" s="268"/>
      <c r="DR375" s="268"/>
      <c r="DS375" s="268"/>
      <c r="DU375" s="268"/>
      <c r="DV375" s="268"/>
      <c r="DX375" s="268"/>
      <c r="DY375" s="268"/>
      <c r="EA375" s="268"/>
      <c r="EB375" s="268"/>
      <c r="ED375" s="268"/>
      <c r="EE375" s="268"/>
      <c r="EG375" s="268"/>
      <c r="EH375" s="268"/>
      <c r="EJ375" s="268"/>
      <c r="EK375" s="268"/>
      <c r="EM375" s="268"/>
      <c r="EN375" s="268"/>
      <c r="EP375" s="268"/>
      <c r="EQ375" s="268"/>
      <c r="ES375" s="268"/>
      <c r="ET375" s="268"/>
      <c r="EV375" s="268"/>
      <c r="EW375" s="268"/>
      <c r="EY375" s="268"/>
      <c r="EZ375" s="268"/>
      <c r="FB375" s="268"/>
      <c r="FC375" s="268"/>
      <c r="FE375" s="268"/>
      <c r="FF375" s="268"/>
      <c r="FH375" s="268"/>
      <c r="FI375" s="268"/>
      <c r="FK375" s="268"/>
      <c r="FL375" s="268"/>
      <c r="FN375" s="268"/>
      <c r="FO375" s="268"/>
      <c r="FQ375" s="268"/>
      <c r="FR375" s="268"/>
      <c r="FT375" s="268"/>
      <c r="FU375" s="268"/>
      <c r="FW375" s="268"/>
      <c r="FX375" s="268"/>
      <c r="FZ375" s="268"/>
      <c r="GA375" s="268"/>
      <c r="GC375" s="268"/>
      <c r="GD375" s="268"/>
      <c r="GF375" s="268"/>
      <c r="GG375" s="268"/>
      <c r="GI375" s="268"/>
      <c r="GJ375" s="268"/>
      <c r="GL375" s="268"/>
      <c r="GM375" s="268"/>
      <c r="GO375" s="268"/>
      <c r="GP375" s="268"/>
    </row>
    <row r="376" spans="2:198">
      <c r="B376" s="266"/>
      <c r="C376" s="266"/>
      <c r="DF376" s="268">
        <v>416</v>
      </c>
      <c r="DG376" s="268">
        <v>7.17</v>
      </c>
      <c r="DI376" s="268"/>
      <c r="DJ376" s="268"/>
      <c r="DL376" s="268"/>
      <c r="DM376" s="268"/>
      <c r="DO376" s="268"/>
      <c r="DP376" s="268"/>
      <c r="DR376" s="268"/>
      <c r="DS376" s="268"/>
      <c r="DU376" s="268"/>
      <c r="DV376" s="268"/>
      <c r="DX376" s="268"/>
      <c r="DY376" s="268"/>
      <c r="EA376" s="268"/>
      <c r="EB376" s="268"/>
      <c r="ED376" s="268"/>
      <c r="EE376" s="268"/>
      <c r="EG376" s="268"/>
      <c r="EH376" s="268"/>
      <c r="EJ376" s="268"/>
      <c r="EK376" s="268"/>
      <c r="EM376" s="268"/>
      <c r="EN376" s="268"/>
      <c r="EP376" s="268"/>
      <c r="EQ376" s="268"/>
      <c r="ES376" s="268"/>
      <c r="ET376" s="268"/>
      <c r="EV376" s="268"/>
      <c r="EW376" s="268"/>
      <c r="EY376" s="268"/>
      <c r="EZ376" s="268"/>
      <c r="FB376" s="268"/>
      <c r="FC376" s="268"/>
      <c r="FE376" s="268"/>
      <c r="FF376" s="268"/>
      <c r="FH376" s="268"/>
      <c r="FI376" s="268"/>
      <c r="FK376" s="268"/>
      <c r="FL376" s="268"/>
      <c r="FN376" s="268"/>
      <c r="FO376" s="268"/>
      <c r="FQ376" s="268"/>
      <c r="FR376" s="268"/>
      <c r="FT376" s="268"/>
      <c r="FU376" s="268"/>
      <c r="FW376" s="268"/>
      <c r="FX376" s="268"/>
      <c r="FZ376" s="268"/>
      <c r="GA376" s="268"/>
      <c r="GC376" s="268"/>
      <c r="GD376" s="268"/>
      <c r="GF376" s="268"/>
      <c r="GG376" s="268"/>
      <c r="GI376" s="268"/>
      <c r="GJ376" s="268"/>
      <c r="GL376" s="268"/>
      <c r="GM376" s="268"/>
      <c r="GO376" s="268"/>
      <c r="GP376" s="268"/>
    </row>
    <row r="377" spans="2:198">
      <c r="B377" s="266"/>
      <c r="C377" s="266"/>
      <c r="DF377" s="268">
        <v>417</v>
      </c>
      <c r="DG377" s="268">
        <v>6.86</v>
      </c>
      <c r="DI377" s="268"/>
      <c r="DJ377" s="268"/>
      <c r="DL377" s="268"/>
      <c r="DM377" s="268"/>
      <c r="DO377" s="268"/>
      <c r="DP377" s="268"/>
      <c r="DR377" s="268"/>
      <c r="DS377" s="268"/>
      <c r="DU377" s="268"/>
      <c r="DV377" s="268"/>
      <c r="DX377" s="268"/>
      <c r="DY377" s="268"/>
      <c r="EA377" s="268"/>
      <c r="EB377" s="268"/>
      <c r="ED377" s="268"/>
      <c r="EE377" s="268"/>
      <c r="EG377" s="268"/>
      <c r="EH377" s="268"/>
      <c r="EJ377" s="268"/>
      <c r="EK377" s="268"/>
      <c r="EM377" s="268"/>
      <c r="EN377" s="268"/>
      <c r="EP377" s="268"/>
      <c r="EQ377" s="268"/>
      <c r="ES377" s="268"/>
      <c r="ET377" s="268"/>
      <c r="EV377" s="268"/>
      <c r="EW377" s="268"/>
      <c r="EY377" s="268"/>
      <c r="EZ377" s="268"/>
      <c r="FB377" s="268"/>
      <c r="FC377" s="268"/>
      <c r="FE377" s="268"/>
      <c r="FF377" s="268"/>
      <c r="FH377" s="268"/>
      <c r="FI377" s="268"/>
      <c r="FK377" s="268"/>
      <c r="FL377" s="268"/>
      <c r="FN377" s="268"/>
      <c r="FO377" s="268"/>
      <c r="FQ377" s="268"/>
      <c r="FR377" s="268"/>
      <c r="FT377" s="268"/>
      <c r="FU377" s="268"/>
      <c r="FW377" s="268"/>
      <c r="FX377" s="268"/>
      <c r="FZ377" s="268"/>
      <c r="GA377" s="268"/>
      <c r="GC377" s="268"/>
      <c r="GD377" s="268"/>
      <c r="GF377" s="268"/>
      <c r="GG377" s="268"/>
      <c r="GI377" s="268"/>
      <c r="GJ377" s="268"/>
      <c r="GL377" s="268"/>
      <c r="GM377" s="268"/>
      <c r="GO377" s="268"/>
      <c r="GP377" s="268"/>
    </row>
    <row r="378" spans="2:198">
      <c r="B378" s="266"/>
      <c r="C378" s="266"/>
      <c r="DF378" s="268">
        <v>418</v>
      </c>
      <c r="DG378" s="268">
        <v>6.38</v>
      </c>
      <c r="DI378" s="268"/>
      <c r="DJ378" s="268"/>
      <c r="DL378" s="268"/>
      <c r="DM378" s="268"/>
      <c r="DO378" s="268"/>
      <c r="DP378" s="268"/>
      <c r="DR378" s="268"/>
      <c r="DS378" s="268"/>
      <c r="DU378" s="268"/>
      <c r="DV378" s="268"/>
      <c r="DX378" s="268"/>
      <c r="DY378" s="268"/>
      <c r="EA378" s="268"/>
      <c r="EB378" s="268"/>
      <c r="ED378" s="268"/>
      <c r="EE378" s="268"/>
      <c r="EG378" s="268"/>
      <c r="EH378" s="268"/>
      <c r="EJ378" s="268"/>
      <c r="EK378" s="268"/>
      <c r="EM378" s="268"/>
      <c r="EN378" s="268"/>
      <c r="EP378" s="268"/>
      <c r="EQ378" s="268"/>
      <c r="ES378" s="268"/>
      <c r="ET378" s="268"/>
      <c r="EV378" s="268"/>
      <c r="EW378" s="268"/>
      <c r="EY378" s="268"/>
      <c r="EZ378" s="268"/>
      <c r="FB378" s="268"/>
      <c r="FC378" s="268"/>
      <c r="FE378" s="268"/>
      <c r="FF378" s="268"/>
      <c r="FH378" s="268"/>
      <c r="FI378" s="268"/>
      <c r="FK378" s="268"/>
      <c r="FL378" s="268"/>
      <c r="FN378" s="268"/>
      <c r="FO378" s="268"/>
      <c r="FQ378" s="268"/>
      <c r="FR378" s="268"/>
      <c r="FT378" s="268"/>
      <c r="FU378" s="268"/>
      <c r="FW378" s="268"/>
      <c r="FX378" s="268"/>
      <c r="FZ378" s="268"/>
      <c r="GA378" s="268"/>
      <c r="GC378" s="268"/>
      <c r="GD378" s="268"/>
      <c r="GF378" s="268"/>
      <c r="GG378" s="268"/>
      <c r="GI378" s="268"/>
      <c r="GJ378" s="268"/>
      <c r="GL378" s="268"/>
      <c r="GM378" s="268"/>
      <c r="GO378" s="268"/>
      <c r="GP378" s="268"/>
    </row>
    <row r="379" spans="2:198">
      <c r="B379" s="266"/>
      <c r="C379" s="266"/>
      <c r="DF379" s="268">
        <v>419</v>
      </c>
      <c r="DG379" s="268">
        <v>7.15</v>
      </c>
      <c r="DI379" s="268"/>
      <c r="DJ379" s="268"/>
      <c r="DL379" s="268"/>
      <c r="DM379" s="268"/>
      <c r="DO379" s="268"/>
      <c r="DP379" s="268"/>
      <c r="DR379" s="268"/>
      <c r="DS379" s="268"/>
      <c r="DU379" s="268"/>
      <c r="DV379" s="268"/>
      <c r="DX379" s="268"/>
      <c r="DY379" s="268"/>
      <c r="EA379" s="268"/>
      <c r="EB379" s="268"/>
      <c r="ED379" s="268"/>
      <c r="EE379" s="268"/>
      <c r="EG379" s="268"/>
      <c r="EH379" s="268"/>
      <c r="EJ379" s="268"/>
      <c r="EK379" s="268"/>
      <c r="EM379" s="268"/>
      <c r="EN379" s="268"/>
      <c r="EP379" s="268"/>
      <c r="EQ379" s="268"/>
      <c r="ES379" s="268"/>
      <c r="ET379" s="268"/>
      <c r="EV379" s="268"/>
      <c r="EW379" s="268"/>
      <c r="EY379" s="268"/>
      <c r="EZ379" s="268"/>
      <c r="FB379" s="268"/>
      <c r="FC379" s="268"/>
      <c r="FE379" s="268"/>
      <c r="FF379" s="268"/>
      <c r="FH379" s="268"/>
      <c r="FI379" s="268"/>
      <c r="FK379" s="268"/>
      <c r="FL379" s="268"/>
      <c r="FN379" s="268"/>
      <c r="FO379" s="268"/>
      <c r="FQ379" s="268"/>
      <c r="FR379" s="268"/>
      <c r="FT379" s="268"/>
      <c r="FU379" s="268"/>
      <c r="FW379" s="268"/>
      <c r="FX379" s="268"/>
      <c r="FZ379" s="268"/>
      <c r="GA379" s="268"/>
      <c r="GC379" s="268"/>
      <c r="GD379" s="268"/>
      <c r="GF379" s="268"/>
      <c r="GG379" s="268"/>
      <c r="GI379" s="268"/>
      <c r="GJ379" s="268"/>
      <c r="GL379" s="268"/>
      <c r="GM379" s="268"/>
      <c r="GO379" s="268"/>
      <c r="GP379" s="268"/>
    </row>
    <row r="380" spans="2:198">
      <c r="B380" s="266"/>
      <c r="C380" s="266"/>
      <c r="DF380" s="268">
        <v>420</v>
      </c>
      <c r="DG380" s="268">
        <v>7.13</v>
      </c>
      <c r="DI380" s="268"/>
      <c r="DJ380" s="268"/>
      <c r="DL380" s="268"/>
      <c r="DM380" s="268"/>
      <c r="DO380" s="268"/>
      <c r="DP380" s="268"/>
      <c r="DR380" s="268"/>
      <c r="DS380" s="268"/>
      <c r="DU380" s="268"/>
      <c r="DV380" s="268"/>
      <c r="DX380" s="268"/>
      <c r="DY380" s="268"/>
      <c r="EA380" s="268"/>
      <c r="EB380" s="268"/>
      <c r="ED380" s="268"/>
      <c r="EE380" s="268"/>
      <c r="EG380" s="268"/>
      <c r="EH380" s="268"/>
      <c r="EJ380" s="268"/>
      <c r="EK380" s="268"/>
      <c r="EM380" s="268"/>
      <c r="EN380" s="268"/>
      <c r="EP380" s="268"/>
      <c r="EQ380" s="268"/>
      <c r="ES380" s="268"/>
      <c r="ET380" s="268"/>
      <c r="EV380" s="268"/>
      <c r="EW380" s="268"/>
      <c r="EY380" s="268"/>
      <c r="EZ380" s="268"/>
      <c r="FB380" s="268"/>
      <c r="FC380" s="268"/>
      <c r="FE380" s="268"/>
      <c r="FF380" s="268"/>
      <c r="FH380" s="268"/>
      <c r="FI380" s="268"/>
      <c r="FK380" s="268"/>
      <c r="FL380" s="268"/>
      <c r="FN380" s="268"/>
      <c r="FO380" s="268"/>
      <c r="FQ380" s="268"/>
      <c r="FR380" s="268"/>
      <c r="FT380" s="268"/>
      <c r="FU380" s="268"/>
      <c r="FW380" s="268"/>
      <c r="FX380" s="268"/>
      <c r="FZ380" s="268"/>
      <c r="GA380" s="268"/>
      <c r="GC380" s="268"/>
      <c r="GD380" s="268"/>
      <c r="GF380" s="268"/>
      <c r="GG380" s="268"/>
      <c r="GI380" s="268"/>
      <c r="GJ380" s="268"/>
      <c r="GL380" s="268"/>
      <c r="GM380" s="268"/>
      <c r="GO380" s="268"/>
      <c r="GP380" s="268"/>
    </row>
    <row r="381" spans="2:198">
      <c r="B381" s="266"/>
      <c r="C381" s="266"/>
      <c r="DF381" s="268">
        <v>421</v>
      </c>
      <c r="DG381" s="268">
        <v>7.01</v>
      </c>
      <c r="DI381" s="268"/>
      <c r="DJ381" s="268"/>
      <c r="DL381" s="268"/>
      <c r="DM381" s="268"/>
      <c r="DO381" s="268"/>
      <c r="DP381" s="268"/>
      <c r="DR381" s="268"/>
      <c r="DS381" s="268"/>
      <c r="DU381" s="268"/>
      <c r="DV381" s="268"/>
      <c r="DX381" s="268"/>
      <c r="DY381" s="268"/>
      <c r="EA381" s="268"/>
      <c r="EB381" s="268"/>
      <c r="ED381" s="268"/>
      <c r="EE381" s="268"/>
      <c r="EG381" s="268"/>
      <c r="EH381" s="268"/>
      <c r="EJ381" s="268"/>
      <c r="EK381" s="268"/>
      <c r="EM381" s="268"/>
      <c r="EN381" s="268"/>
      <c r="EP381" s="268"/>
      <c r="EQ381" s="268"/>
      <c r="ES381" s="268"/>
      <c r="ET381" s="268"/>
      <c r="EV381" s="268"/>
      <c r="EW381" s="268"/>
      <c r="EY381" s="268"/>
      <c r="EZ381" s="268"/>
      <c r="FB381" s="268"/>
      <c r="FC381" s="268"/>
      <c r="FE381" s="268"/>
      <c r="FF381" s="268"/>
      <c r="FH381" s="268"/>
      <c r="FI381" s="268"/>
      <c r="FK381" s="268"/>
      <c r="FL381" s="268"/>
      <c r="FN381" s="268"/>
      <c r="FO381" s="268"/>
      <c r="FQ381" s="268"/>
      <c r="FR381" s="268"/>
      <c r="FT381" s="268"/>
      <c r="FU381" s="268"/>
      <c r="FW381" s="268"/>
      <c r="FX381" s="268"/>
      <c r="FZ381" s="268"/>
      <c r="GA381" s="268"/>
      <c r="GC381" s="268"/>
      <c r="GD381" s="268"/>
      <c r="GF381" s="268"/>
      <c r="GG381" s="268"/>
      <c r="GI381" s="268"/>
      <c r="GJ381" s="268"/>
      <c r="GL381" s="268"/>
      <c r="GM381" s="268"/>
      <c r="GO381" s="268"/>
      <c r="GP381" s="268"/>
    </row>
    <row r="382" spans="2:198">
      <c r="B382" s="266"/>
      <c r="C382" s="266"/>
      <c r="DF382" s="268">
        <v>422</v>
      </c>
      <c r="DG382" s="268">
        <v>7.03</v>
      </c>
      <c r="DI382" s="268"/>
      <c r="DJ382" s="268"/>
      <c r="DL382" s="268"/>
      <c r="DM382" s="268"/>
      <c r="DO382" s="268"/>
      <c r="DP382" s="268"/>
      <c r="DR382" s="268"/>
      <c r="DS382" s="268"/>
      <c r="DU382" s="268"/>
      <c r="DV382" s="268"/>
      <c r="DX382" s="268"/>
      <c r="DY382" s="268"/>
      <c r="EA382" s="268"/>
      <c r="EB382" s="268"/>
      <c r="ED382" s="268"/>
      <c r="EE382" s="268"/>
      <c r="EG382" s="268"/>
      <c r="EH382" s="268"/>
      <c r="EJ382" s="268"/>
      <c r="EK382" s="268"/>
      <c r="EM382" s="268"/>
      <c r="EN382" s="268"/>
      <c r="EP382" s="268"/>
      <c r="EQ382" s="268"/>
      <c r="ES382" s="268"/>
      <c r="ET382" s="268"/>
      <c r="EV382" s="268"/>
      <c r="EW382" s="268"/>
      <c r="EY382" s="268"/>
      <c r="EZ382" s="268"/>
      <c r="FB382" s="268"/>
      <c r="FC382" s="268"/>
      <c r="FE382" s="268"/>
      <c r="FF382" s="268"/>
      <c r="FH382" s="268"/>
      <c r="FI382" s="268"/>
      <c r="FK382" s="268"/>
      <c r="FL382" s="268"/>
      <c r="FN382" s="268"/>
      <c r="FO382" s="268"/>
      <c r="FQ382" s="268"/>
      <c r="FR382" s="268"/>
      <c r="FT382" s="268"/>
      <c r="FU382" s="268"/>
      <c r="FW382" s="268"/>
      <c r="FX382" s="268"/>
      <c r="FZ382" s="268"/>
      <c r="GA382" s="268"/>
      <c r="GC382" s="268"/>
      <c r="GD382" s="268"/>
      <c r="GF382" s="268"/>
      <c r="GG382" s="268"/>
      <c r="GI382" s="268"/>
      <c r="GJ382" s="268"/>
      <c r="GL382" s="268"/>
      <c r="GM382" s="268"/>
      <c r="GO382" s="268"/>
      <c r="GP382" s="268"/>
    </row>
    <row r="383" spans="2:198">
      <c r="B383" s="266"/>
      <c r="C383" s="266"/>
      <c r="DF383" s="268">
        <v>423</v>
      </c>
      <c r="DG383" s="268">
        <v>7.15</v>
      </c>
      <c r="DI383" s="268"/>
      <c r="DJ383" s="268"/>
      <c r="DL383" s="268"/>
      <c r="DM383" s="268"/>
      <c r="DO383" s="268"/>
      <c r="DP383" s="268"/>
      <c r="DR383" s="268"/>
      <c r="DS383" s="268"/>
      <c r="DU383" s="268"/>
      <c r="DV383" s="268"/>
      <c r="DX383" s="268"/>
      <c r="DY383" s="268"/>
      <c r="EA383" s="268"/>
      <c r="EB383" s="268"/>
      <c r="ED383" s="268"/>
      <c r="EE383" s="268"/>
      <c r="EG383" s="268"/>
      <c r="EH383" s="268"/>
      <c r="EJ383" s="268"/>
      <c r="EK383" s="268"/>
      <c r="EM383" s="268"/>
      <c r="EN383" s="268"/>
      <c r="EP383" s="268"/>
      <c r="EQ383" s="268"/>
      <c r="ES383" s="268"/>
      <c r="ET383" s="268"/>
      <c r="EV383" s="268"/>
      <c r="EW383" s="268"/>
      <c r="EY383" s="268"/>
      <c r="EZ383" s="268"/>
      <c r="FB383" s="268"/>
      <c r="FC383" s="268"/>
      <c r="FE383" s="268"/>
      <c r="FF383" s="268"/>
      <c r="FH383" s="268"/>
      <c r="FI383" s="268"/>
      <c r="FK383" s="268"/>
      <c r="FL383" s="268"/>
      <c r="FN383" s="268"/>
      <c r="FO383" s="268"/>
      <c r="FQ383" s="268"/>
      <c r="FR383" s="268"/>
      <c r="FT383" s="268"/>
      <c r="FU383" s="268"/>
      <c r="FW383" s="268"/>
      <c r="FX383" s="268"/>
      <c r="FZ383" s="268"/>
      <c r="GA383" s="268"/>
      <c r="GC383" s="268"/>
      <c r="GD383" s="268"/>
      <c r="GF383" s="268"/>
      <c r="GG383" s="268"/>
      <c r="GI383" s="268"/>
      <c r="GJ383" s="268"/>
      <c r="GL383" s="268"/>
      <c r="GM383" s="268"/>
      <c r="GO383" s="268"/>
      <c r="GP383" s="268"/>
    </row>
    <row r="384" spans="2:198">
      <c r="B384" s="266"/>
      <c r="C384" s="266"/>
      <c r="DF384" s="268">
        <v>424</v>
      </c>
      <c r="DG384" s="268">
        <v>6.86</v>
      </c>
      <c r="DI384" s="268"/>
      <c r="DJ384" s="268"/>
      <c r="DL384" s="268"/>
      <c r="DM384" s="268"/>
      <c r="DO384" s="268"/>
      <c r="DP384" s="268"/>
      <c r="DR384" s="268"/>
      <c r="DS384" s="268"/>
      <c r="DU384" s="268"/>
      <c r="DV384" s="268"/>
      <c r="DX384" s="268"/>
      <c r="DY384" s="268"/>
      <c r="EA384" s="268"/>
      <c r="EB384" s="268"/>
      <c r="ED384" s="268"/>
      <c r="EE384" s="268"/>
      <c r="EG384" s="268"/>
      <c r="EH384" s="268"/>
      <c r="EJ384" s="268"/>
      <c r="EK384" s="268"/>
      <c r="EM384" s="268"/>
      <c r="EN384" s="268"/>
      <c r="EP384" s="268"/>
      <c r="EQ384" s="268"/>
      <c r="ES384" s="268"/>
      <c r="ET384" s="268"/>
      <c r="EV384" s="268"/>
      <c r="EW384" s="268"/>
      <c r="EY384" s="268"/>
      <c r="EZ384" s="268"/>
      <c r="FB384" s="268"/>
      <c r="FC384" s="268"/>
      <c r="FE384" s="268"/>
      <c r="FF384" s="268"/>
      <c r="FH384" s="268"/>
      <c r="FI384" s="268"/>
      <c r="FK384" s="268"/>
      <c r="FL384" s="268"/>
      <c r="FN384" s="268"/>
      <c r="FO384" s="268"/>
      <c r="FQ384" s="268"/>
      <c r="FR384" s="268"/>
      <c r="FT384" s="268"/>
      <c r="FU384" s="268"/>
      <c r="FW384" s="268"/>
      <c r="FX384" s="268"/>
      <c r="FZ384" s="268"/>
      <c r="GA384" s="268"/>
      <c r="GC384" s="268"/>
      <c r="GD384" s="268"/>
      <c r="GF384" s="268"/>
      <c r="GG384" s="268"/>
      <c r="GI384" s="268"/>
      <c r="GJ384" s="268"/>
      <c r="GL384" s="268"/>
      <c r="GM384" s="268"/>
      <c r="GO384" s="268"/>
      <c r="GP384" s="268"/>
    </row>
    <row r="385" spans="2:198">
      <c r="B385" s="266"/>
      <c r="C385" s="266"/>
      <c r="DF385" s="268">
        <v>425</v>
      </c>
      <c r="DG385" s="268">
        <v>6.71</v>
      </c>
      <c r="DI385" s="268"/>
      <c r="DJ385" s="268"/>
      <c r="DL385" s="268"/>
      <c r="DM385" s="268"/>
      <c r="DO385" s="268"/>
      <c r="DP385" s="268"/>
      <c r="DR385" s="268"/>
      <c r="DS385" s="268"/>
      <c r="DU385" s="268"/>
      <c r="DV385" s="268"/>
      <c r="DX385" s="268"/>
      <c r="DY385" s="268"/>
      <c r="EA385" s="268"/>
      <c r="EB385" s="268"/>
      <c r="ED385" s="268"/>
      <c r="EE385" s="268"/>
      <c r="EG385" s="268"/>
      <c r="EH385" s="268"/>
      <c r="EJ385" s="268"/>
      <c r="EK385" s="268"/>
      <c r="EM385" s="268"/>
      <c r="EN385" s="268"/>
      <c r="EP385" s="268"/>
      <c r="EQ385" s="268"/>
      <c r="ES385" s="268"/>
      <c r="ET385" s="268"/>
      <c r="EV385" s="268"/>
      <c r="EW385" s="268"/>
      <c r="EY385" s="268"/>
      <c r="EZ385" s="268"/>
      <c r="FB385" s="268"/>
      <c r="FC385" s="268"/>
      <c r="FE385" s="268"/>
      <c r="FF385" s="268"/>
      <c r="FH385" s="268"/>
      <c r="FI385" s="268"/>
      <c r="FK385" s="268"/>
      <c r="FL385" s="268"/>
      <c r="FN385" s="268"/>
      <c r="FO385" s="268"/>
      <c r="FQ385" s="268"/>
      <c r="FR385" s="268"/>
      <c r="FT385" s="268"/>
      <c r="FU385" s="268"/>
      <c r="FW385" s="268"/>
      <c r="FX385" s="268"/>
      <c r="FZ385" s="268"/>
      <c r="GA385" s="268"/>
      <c r="GC385" s="268"/>
      <c r="GD385" s="268"/>
      <c r="GF385" s="268"/>
      <c r="GG385" s="268"/>
      <c r="GI385" s="268"/>
      <c r="GJ385" s="268"/>
      <c r="GL385" s="268"/>
      <c r="GM385" s="268"/>
      <c r="GO385" s="268"/>
      <c r="GP385" s="268"/>
    </row>
    <row r="386" spans="2:198">
      <c r="B386" s="266"/>
      <c r="C386" s="266"/>
      <c r="DF386" s="268">
        <v>426</v>
      </c>
      <c r="DG386" s="268">
        <v>6.7</v>
      </c>
      <c r="DI386" s="268"/>
      <c r="DJ386" s="268"/>
      <c r="DL386" s="268"/>
      <c r="DM386" s="268"/>
      <c r="DO386" s="268"/>
      <c r="DP386" s="268"/>
      <c r="DR386" s="268"/>
      <c r="DS386" s="268"/>
      <c r="DU386" s="268"/>
      <c r="DV386" s="268"/>
      <c r="DX386" s="268"/>
      <c r="DY386" s="268"/>
      <c r="EA386" s="268"/>
      <c r="EB386" s="268"/>
      <c r="ED386" s="268"/>
      <c r="EE386" s="268"/>
      <c r="EG386" s="268"/>
      <c r="EH386" s="268"/>
      <c r="EJ386" s="268"/>
      <c r="EK386" s="268"/>
      <c r="EM386" s="268"/>
      <c r="EN386" s="268"/>
      <c r="EP386" s="268"/>
      <c r="EQ386" s="268"/>
      <c r="ES386" s="268"/>
      <c r="ET386" s="268"/>
      <c r="EV386" s="268"/>
      <c r="EW386" s="268"/>
      <c r="EY386" s="268"/>
      <c r="EZ386" s="268"/>
      <c r="FB386" s="268"/>
      <c r="FC386" s="268"/>
      <c r="FE386" s="268"/>
      <c r="FF386" s="268"/>
      <c r="FH386" s="268"/>
      <c r="FI386" s="268"/>
      <c r="FK386" s="268"/>
      <c r="FL386" s="268"/>
      <c r="FN386" s="268"/>
      <c r="FO386" s="268"/>
      <c r="FQ386" s="268"/>
      <c r="FR386" s="268"/>
      <c r="FT386" s="268"/>
      <c r="FU386" s="268"/>
      <c r="FW386" s="268"/>
      <c r="FX386" s="268"/>
      <c r="FZ386" s="268"/>
      <c r="GA386" s="268"/>
      <c r="GC386" s="268"/>
      <c r="GD386" s="268"/>
      <c r="GF386" s="268"/>
      <c r="GG386" s="268"/>
      <c r="GI386" s="268"/>
      <c r="GJ386" s="268"/>
      <c r="GL386" s="268"/>
      <c r="GM386" s="268"/>
      <c r="GO386" s="268"/>
      <c r="GP386" s="268"/>
    </row>
    <row r="387" spans="2:198">
      <c r="B387" s="266"/>
      <c r="C387" s="266"/>
      <c r="DF387" s="268">
        <v>427</v>
      </c>
      <c r="DG387" s="268">
        <v>7.06</v>
      </c>
      <c r="DI387" s="268"/>
      <c r="DJ387" s="268"/>
      <c r="DL387" s="268"/>
      <c r="DM387" s="268"/>
      <c r="DO387" s="268"/>
      <c r="DP387" s="268"/>
      <c r="DR387" s="268"/>
      <c r="DS387" s="268"/>
      <c r="DU387" s="268"/>
      <c r="DV387" s="268"/>
      <c r="DX387" s="268"/>
      <c r="DY387" s="268"/>
      <c r="EA387" s="268"/>
      <c r="EB387" s="268"/>
      <c r="ED387" s="268"/>
      <c r="EE387" s="268"/>
      <c r="EG387" s="268"/>
      <c r="EH387" s="268"/>
      <c r="EJ387" s="268"/>
      <c r="EK387" s="268"/>
      <c r="EM387" s="268"/>
      <c r="EN387" s="268"/>
      <c r="EP387" s="268"/>
      <c r="EQ387" s="268"/>
      <c r="ES387" s="268"/>
      <c r="ET387" s="268"/>
      <c r="EV387" s="268"/>
      <c r="EW387" s="268"/>
      <c r="EY387" s="268"/>
      <c r="EZ387" s="268"/>
      <c r="FB387" s="268"/>
      <c r="FC387" s="268"/>
      <c r="FE387" s="268"/>
      <c r="FF387" s="268"/>
      <c r="FH387" s="268"/>
      <c r="FI387" s="268"/>
      <c r="FK387" s="268"/>
      <c r="FL387" s="268"/>
      <c r="FN387" s="268"/>
      <c r="FO387" s="268"/>
      <c r="FQ387" s="268"/>
      <c r="FR387" s="268"/>
      <c r="FT387" s="268"/>
      <c r="FU387" s="268"/>
      <c r="FW387" s="268"/>
      <c r="FX387" s="268"/>
      <c r="FZ387" s="268"/>
      <c r="GA387" s="268"/>
      <c r="GC387" s="268"/>
      <c r="GD387" s="268"/>
      <c r="GF387" s="268"/>
      <c r="GG387" s="268"/>
      <c r="GI387" s="268"/>
      <c r="GJ387" s="268"/>
      <c r="GL387" s="268"/>
      <c r="GM387" s="268"/>
      <c r="GO387" s="268"/>
      <c r="GP387" s="268"/>
    </row>
    <row r="388" spans="2:198">
      <c r="B388" s="266"/>
      <c r="C388" s="266"/>
      <c r="DF388" s="268">
        <v>428</v>
      </c>
      <c r="DG388" s="268">
        <v>7</v>
      </c>
      <c r="DI388" s="268"/>
      <c r="DJ388" s="268"/>
      <c r="DL388" s="268"/>
      <c r="DM388" s="268"/>
      <c r="DO388" s="268"/>
      <c r="DP388" s="268"/>
      <c r="DR388" s="268"/>
      <c r="DS388" s="268"/>
      <c r="DU388" s="268"/>
      <c r="DV388" s="268"/>
      <c r="DX388" s="268"/>
      <c r="DY388" s="268"/>
      <c r="EA388" s="268"/>
      <c r="EB388" s="268"/>
      <c r="ED388" s="268"/>
      <c r="EE388" s="268"/>
      <c r="EG388" s="268"/>
      <c r="EH388" s="268"/>
      <c r="EJ388" s="268"/>
      <c r="EK388" s="268"/>
      <c r="EM388" s="268"/>
      <c r="EN388" s="268"/>
      <c r="EP388" s="268"/>
      <c r="EQ388" s="268"/>
      <c r="ES388" s="268"/>
      <c r="ET388" s="268"/>
      <c r="EV388" s="268"/>
      <c r="EW388" s="268"/>
      <c r="EY388" s="268"/>
      <c r="EZ388" s="268"/>
      <c r="FB388" s="268"/>
      <c r="FC388" s="268"/>
      <c r="FE388" s="268"/>
      <c r="FF388" s="268"/>
      <c r="FH388" s="268"/>
      <c r="FI388" s="268"/>
      <c r="FK388" s="268"/>
      <c r="FL388" s="268"/>
      <c r="FN388" s="268"/>
      <c r="FO388" s="268"/>
      <c r="FQ388" s="268"/>
      <c r="FR388" s="268"/>
      <c r="FT388" s="268"/>
      <c r="FU388" s="268"/>
      <c r="FW388" s="268"/>
      <c r="FX388" s="268"/>
      <c r="FZ388" s="268"/>
      <c r="GA388" s="268"/>
      <c r="GC388" s="268"/>
      <c r="GD388" s="268"/>
      <c r="GF388" s="268"/>
      <c r="GG388" s="268"/>
      <c r="GI388" s="268"/>
      <c r="GJ388" s="268"/>
      <c r="GL388" s="268"/>
      <c r="GM388" s="268"/>
      <c r="GO388" s="268"/>
      <c r="GP388" s="268"/>
    </row>
    <row r="389" spans="2:198">
      <c r="B389" s="266"/>
      <c r="C389" s="266"/>
      <c r="DF389" s="268">
        <v>429</v>
      </c>
      <c r="DG389" s="268">
        <v>7.15</v>
      </c>
      <c r="DI389" s="268"/>
      <c r="DJ389" s="268"/>
      <c r="DL389" s="268"/>
      <c r="DM389" s="268"/>
      <c r="DO389" s="268"/>
      <c r="DP389" s="268"/>
      <c r="DR389" s="268"/>
      <c r="DS389" s="268"/>
      <c r="DU389" s="268"/>
      <c r="DV389" s="268"/>
      <c r="DX389" s="268"/>
      <c r="DY389" s="268"/>
      <c r="EA389" s="268"/>
      <c r="EB389" s="268"/>
      <c r="ED389" s="268"/>
      <c r="EE389" s="268"/>
      <c r="EG389" s="268"/>
      <c r="EH389" s="268"/>
      <c r="EJ389" s="268"/>
      <c r="EK389" s="268"/>
      <c r="EM389" s="268"/>
      <c r="EN389" s="268"/>
      <c r="EP389" s="268"/>
      <c r="EQ389" s="268"/>
      <c r="ES389" s="268"/>
      <c r="ET389" s="268"/>
      <c r="EV389" s="268"/>
      <c r="EW389" s="268"/>
      <c r="EY389" s="268"/>
      <c r="EZ389" s="268"/>
      <c r="FB389" s="268"/>
      <c r="FC389" s="268"/>
      <c r="FE389" s="268"/>
      <c r="FF389" s="268"/>
      <c r="FH389" s="268"/>
      <c r="FI389" s="268"/>
      <c r="FK389" s="268"/>
      <c r="FL389" s="268"/>
      <c r="FN389" s="268"/>
      <c r="FO389" s="268"/>
      <c r="FQ389" s="268"/>
      <c r="FR389" s="268"/>
      <c r="FT389" s="268"/>
      <c r="FU389" s="268"/>
      <c r="FW389" s="268"/>
      <c r="FX389" s="268"/>
      <c r="FZ389" s="268"/>
      <c r="GA389" s="268"/>
      <c r="GC389" s="268"/>
      <c r="GD389" s="268"/>
      <c r="GF389" s="268"/>
      <c r="GG389" s="268"/>
      <c r="GI389" s="268"/>
      <c r="GJ389" s="268"/>
      <c r="GL389" s="268"/>
      <c r="GM389" s="268"/>
      <c r="GO389" s="268"/>
      <c r="GP389" s="268"/>
    </row>
    <row r="390" spans="2:198">
      <c r="B390" s="266"/>
      <c r="C390" s="266"/>
      <c r="DF390" s="268">
        <v>430</v>
      </c>
      <c r="DG390" s="268">
        <v>6.63</v>
      </c>
      <c r="DI390" s="268"/>
      <c r="DJ390" s="268"/>
      <c r="DL390" s="268"/>
      <c r="DM390" s="268"/>
      <c r="DO390" s="268"/>
      <c r="DP390" s="268"/>
      <c r="DR390" s="268"/>
      <c r="DS390" s="268"/>
      <c r="DU390" s="268"/>
      <c r="DV390" s="268"/>
      <c r="DX390" s="268"/>
      <c r="DY390" s="268"/>
      <c r="EA390" s="268"/>
      <c r="EB390" s="268"/>
      <c r="ED390" s="268"/>
      <c r="EE390" s="268"/>
      <c r="EG390" s="268"/>
      <c r="EH390" s="268"/>
      <c r="EJ390" s="268"/>
      <c r="EK390" s="268"/>
      <c r="EM390" s="268"/>
      <c r="EN390" s="268"/>
      <c r="EP390" s="268"/>
      <c r="EQ390" s="268"/>
      <c r="ES390" s="268"/>
      <c r="ET390" s="268"/>
      <c r="EV390" s="268"/>
      <c r="EW390" s="268"/>
      <c r="EY390" s="268"/>
      <c r="EZ390" s="268"/>
      <c r="FB390" s="268"/>
      <c r="FC390" s="268"/>
      <c r="FE390" s="268"/>
      <c r="FF390" s="268"/>
      <c r="FH390" s="268"/>
      <c r="FI390" s="268"/>
      <c r="FK390" s="268"/>
      <c r="FL390" s="268"/>
      <c r="FN390" s="268"/>
      <c r="FO390" s="268"/>
      <c r="FQ390" s="268"/>
      <c r="FR390" s="268"/>
      <c r="FT390" s="268"/>
      <c r="FU390" s="268"/>
      <c r="FW390" s="268"/>
      <c r="FX390" s="268"/>
      <c r="FZ390" s="268"/>
      <c r="GA390" s="268"/>
      <c r="GC390" s="268"/>
      <c r="GD390" s="268"/>
      <c r="GF390" s="268"/>
      <c r="GG390" s="268"/>
      <c r="GI390" s="268"/>
      <c r="GJ390" s="268"/>
      <c r="GL390" s="268"/>
      <c r="GM390" s="268"/>
      <c r="GO390" s="268"/>
      <c r="GP390" s="268"/>
    </row>
    <row r="391" spans="2:198">
      <c r="B391" s="266"/>
      <c r="C391" s="266"/>
      <c r="DF391" s="268">
        <v>431</v>
      </c>
      <c r="DG391" s="268">
        <v>6.75</v>
      </c>
      <c r="DI391" s="268"/>
      <c r="DJ391" s="268"/>
      <c r="DL391" s="268"/>
      <c r="DM391" s="268"/>
      <c r="DO391" s="268"/>
      <c r="DP391" s="268"/>
      <c r="DR391" s="268"/>
      <c r="DS391" s="268"/>
      <c r="DU391" s="268"/>
      <c r="DV391" s="268"/>
      <c r="DX391" s="268"/>
      <c r="DY391" s="268"/>
      <c r="EA391" s="268"/>
      <c r="EB391" s="268"/>
      <c r="ED391" s="268"/>
      <c r="EE391" s="268"/>
      <c r="EG391" s="268"/>
      <c r="EH391" s="268"/>
      <c r="EJ391" s="268"/>
      <c r="EK391" s="268"/>
      <c r="EM391" s="268"/>
      <c r="EN391" s="268"/>
      <c r="EP391" s="268"/>
      <c r="EQ391" s="268"/>
      <c r="ES391" s="268"/>
      <c r="ET391" s="268"/>
      <c r="EV391" s="268"/>
      <c r="EW391" s="268"/>
      <c r="EY391" s="268"/>
      <c r="EZ391" s="268"/>
      <c r="FB391" s="268"/>
      <c r="FC391" s="268"/>
      <c r="FE391" s="268"/>
      <c r="FF391" s="268"/>
      <c r="FH391" s="268"/>
      <c r="FI391" s="268"/>
      <c r="FK391" s="268"/>
      <c r="FL391" s="268"/>
      <c r="FN391" s="268"/>
      <c r="FO391" s="268"/>
      <c r="FQ391" s="268"/>
      <c r="FR391" s="268"/>
      <c r="FT391" s="268"/>
      <c r="FU391" s="268"/>
      <c r="FW391" s="268"/>
      <c r="FX391" s="268"/>
      <c r="FZ391" s="268"/>
      <c r="GA391" s="268"/>
      <c r="GC391" s="268"/>
      <c r="GD391" s="268"/>
      <c r="GF391" s="268"/>
      <c r="GG391" s="268"/>
      <c r="GI391" s="268"/>
      <c r="GJ391" s="268"/>
      <c r="GL391" s="268"/>
      <c r="GM391" s="268"/>
      <c r="GO391" s="268"/>
      <c r="GP391" s="268"/>
    </row>
    <row r="392" spans="2:198">
      <c r="B392" s="266"/>
      <c r="C392" s="266"/>
      <c r="DF392" s="268">
        <v>432</v>
      </c>
      <c r="DG392" s="268">
        <v>7.06</v>
      </c>
      <c r="DI392" s="268"/>
      <c r="DJ392" s="268"/>
      <c r="DL392" s="268"/>
      <c r="DM392" s="268"/>
      <c r="DO392" s="268"/>
      <c r="DP392" s="268"/>
      <c r="DR392" s="268"/>
      <c r="DS392" s="268"/>
      <c r="DU392" s="268"/>
      <c r="DV392" s="268"/>
      <c r="DX392" s="268"/>
      <c r="DY392" s="268"/>
      <c r="EA392" s="268"/>
      <c r="EB392" s="268"/>
      <c r="ED392" s="268"/>
      <c r="EE392" s="268"/>
      <c r="EG392" s="268"/>
      <c r="EH392" s="268"/>
      <c r="EJ392" s="268"/>
      <c r="EK392" s="268"/>
      <c r="EM392" s="268"/>
      <c r="EN392" s="268"/>
      <c r="EP392" s="268"/>
      <c r="EQ392" s="268"/>
      <c r="ES392" s="268"/>
      <c r="ET392" s="268"/>
      <c r="EV392" s="268"/>
      <c r="EW392" s="268"/>
      <c r="EY392" s="268"/>
      <c r="EZ392" s="268"/>
      <c r="FB392" s="268"/>
      <c r="FC392" s="268"/>
      <c r="FE392" s="268"/>
      <c r="FF392" s="268"/>
      <c r="FH392" s="268"/>
      <c r="FI392" s="268"/>
      <c r="FK392" s="268"/>
      <c r="FL392" s="268"/>
      <c r="FN392" s="268"/>
      <c r="FO392" s="268"/>
      <c r="FQ392" s="268"/>
      <c r="FR392" s="268"/>
      <c r="FT392" s="268"/>
      <c r="FU392" s="268"/>
      <c r="FW392" s="268"/>
      <c r="FX392" s="268"/>
      <c r="FZ392" s="268"/>
      <c r="GA392" s="268"/>
      <c r="GC392" s="268"/>
      <c r="GD392" s="268"/>
      <c r="GF392" s="268"/>
      <c r="GG392" s="268"/>
      <c r="GI392" s="268"/>
      <c r="GJ392" s="268"/>
      <c r="GL392" s="268"/>
      <c r="GM392" s="268"/>
      <c r="GO392" s="268"/>
      <c r="GP392" s="268"/>
    </row>
    <row r="393" spans="2:198">
      <c r="B393" s="266"/>
      <c r="C393" s="266"/>
      <c r="DF393" s="268">
        <v>433</v>
      </c>
      <c r="DG393" s="268">
        <v>7.17</v>
      </c>
      <c r="DI393" s="268"/>
      <c r="DJ393" s="268"/>
      <c r="DL393" s="268"/>
      <c r="DM393" s="268"/>
      <c r="DO393" s="268"/>
      <c r="DP393" s="268"/>
      <c r="DR393" s="268"/>
      <c r="DS393" s="268"/>
      <c r="DU393" s="268"/>
      <c r="DV393" s="268"/>
      <c r="DX393" s="268"/>
      <c r="DY393" s="268"/>
      <c r="EA393" s="268"/>
      <c r="EB393" s="268"/>
      <c r="ED393" s="268"/>
      <c r="EE393" s="268"/>
      <c r="EG393" s="268"/>
      <c r="EH393" s="268"/>
      <c r="EJ393" s="268"/>
      <c r="EK393" s="268"/>
      <c r="EM393" s="268"/>
      <c r="EN393" s="268"/>
      <c r="EP393" s="268"/>
      <c r="EQ393" s="268"/>
      <c r="ES393" s="268"/>
      <c r="ET393" s="268"/>
      <c r="EV393" s="268"/>
      <c r="EW393" s="268"/>
      <c r="EY393" s="268"/>
      <c r="EZ393" s="268"/>
      <c r="FB393" s="268"/>
      <c r="FC393" s="268"/>
      <c r="FE393" s="268"/>
      <c r="FF393" s="268"/>
      <c r="FH393" s="268"/>
      <c r="FI393" s="268"/>
      <c r="FK393" s="268"/>
      <c r="FL393" s="268"/>
      <c r="FN393" s="268"/>
      <c r="FO393" s="268"/>
      <c r="FQ393" s="268"/>
      <c r="FR393" s="268"/>
      <c r="FT393" s="268"/>
      <c r="FU393" s="268"/>
      <c r="FW393" s="268"/>
      <c r="FX393" s="268"/>
      <c r="FZ393" s="268"/>
      <c r="GA393" s="268"/>
      <c r="GC393" s="268"/>
      <c r="GD393" s="268"/>
      <c r="GF393" s="268"/>
      <c r="GG393" s="268"/>
      <c r="GI393" s="268"/>
      <c r="GJ393" s="268"/>
      <c r="GL393" s="268"/>
      <c r="GM393" s="268"/>
      <c r="GO393" s="268"/>
      <c r="GP393" s="268"/>
    </row>
    <row r="394" spans="2:198">
      <c r="B394" s="266"/>
      <c r="C394" s="266"/>
      <c r="DF394" s="268">
        <v>434</v>
      </c>
      <c r="DG394" s="268">
        <v>6.69</v>
      </c>
      <c r="DI394" s="268"/>
      <c r="DJ394" s="268"/>
      <c r="DL394" s="268"/>
      <c r="DM394" s="268"/>
      <c r="DO394" s="268"/>
      <c r="DP394" s="268"/>
      <c r="DR394" s="268"/>
      <c r="DS394" s="268"/>
      <c r="DU394" s="268"/>
      <c r="DV394" s="268"/>
      <c r="DX394" s="268"/>
      <c r="DY394" s="268"/>
      <c r="EA394" s="268"/>
      <c r="EB394" s="268"/>
      <c r="ED394" s="268"/>
      <c r="EE394" s="268"/>
      <c r="EG394" s="268"/>
      <c r="EH394" s="268"/>
      <c r="EJ394" s="268"/>
      <c r="EK394" s="268"/>
      <c r="EM394" s="268"/>
      <c r="EN394" s="268"/>
      <c r="EP394" s="268"/>
      <c r="EQ394" s="268"/>
      <c r="ES394" s="268"/>
      <c r="ET394" s="268"/>
      <c r="EV394" s="268"/>
      <c r="EW394" s="268"/>
      <c r="EY394" s="268"/>
      <c r="EZ394" s="268"/>
      <c r="FB394" s="268"/>
      <c r="FC394" s="268"/>
      <c r="FE394" s="268"/>
      <c r="FF394" s="268"/>
      <c r="FH394" s="268"/>
      <c r="FI394" s="268"/>
      <c r="FK394" s="268"/>
      <c r="FL394" s="268"/>
      <c r="FN394" s="268"/>
      <c r="FO394" s="268"/>
      <c r="FQ394" s="268"/>
      <c r="FR394" s="268"/>
      <c r="FT394" s="268"/>
      <c r="FU394" s="268"/>
      <c r="FW394" s="268"/>
      <c r="FX394" s="268"/>
      <c r="FZ394" s="268"/>
      <c r="GA394" s="268"/>
      <c r="GC394" s="268"/>
      <c r="GD394" s="268"/>
      <c r="GF394" s="268"/>
      <c r="GG394" s="268"/>
      <c r="GI394" s="268"/>
      <c r="GJ394" s="268"/>
      <c r="GL394" s="268"/>
      <c r="GM394" s="268"/>
      <c r="GO394" s="268"/>
      <c r="GP394" s="268"/>
    </row>
    <row r="395" spans="2:198">
      <c r="B395" s="266"/>
      <c r="C395" s="266"/>
      <c r="DF395" s="268">
        <v>435</v>
      </c>
      <c r="DG395" s="268">
        <v>6.97</v>
      </c>
      <c r="DI395" s="268"/>
      <c r="DJ395" s="268"/>
      <c r="DL395" s="268"/>
      <c r="DM395" s="268"/>
      <c r="DO395" s="268"/>
      <c r="DP395" s="268"/>
      <c r="DR395" s="268"/>
      <c r="DS395" s="268"/>
      <c r="DU395" s="268"/>
      <c r="DV395" s="268"/>
      <c r="DX395" s="268"/>
      <c r="DY395" s="268"/>
      <c r="EA395" s="268"/>
      <c r="EB395" s="268"/>
      <c r="ED395" s="268"/>
      <c r="EE395" s="268"/>
      <c r="EG395" s="268"/>
      <c r="EH395" s="268"/>
      <c r="EJ395" s="268"/>
      <c r="EK395" s="268"/>
      <c r="EM395" s="268"/>
      <c r="EN395" s="268"/>
      <c r="EP395" s="268"/>
      <c r="EQ395" s="268"/>
      <c r="ES395" s="268"/>
      <c r="ET395" s="268"/>
      <c r="EV395" s="268"/>
      <c r="EW395" s="268"/>
      <c r="EY395" s="268"/>
      <c r="EZ395" s="268"/>
      <c r="FB395" s="268"/>
      <c r="FC395" s="268"/>
      <c r="FE395" s="268"/>
      <c r="FF395" s="268"/>
      <c r="FH395" s="268"/>
      <c r="FI395" s="268"/>
      <c r="FK395" s="268"/>
      <c r="FL395" s="268"/>
      <c r="FN395" s="268"/>
      <c r="FO395" s="268"/>
      <c r="FQ395" s="268"/>
      <c r="FR395" s="268"/>
      <c r="FT395" s="268"/>
      <c r="FU395" s="268"/>
      <c r="FW395" s="268"/>
      <c r="FX395" s="268"/>
      <c r="FZ395" s="268"/>
      <c r="GA395" s="268"/>
      <c r="GC395" s="268"/>
      <c r="GD395" s="268"/>
      <c r="GF395" s="268"/>
      <c r="GG395" s="268"/>
      <c r="GI395" s="268"/>
      <c r="GJ395" s="268"/>
      <c r="GL395" s="268"/>
      <c r="GM395" s="268"/>
      <c r="GO395" s="268"/>
      <c r="GP395" s="268"/>
    </row>
    <row r="396" spans="2:198">
      <c r="B396" s="266"/>
      <c r="C396" s="266"/>
      <c r="DF396" s="268">
        <v>436</v>
      </c>
      <c r="DG396" s="268">
        <v>6.79</v>
      </c>
      <c r="DI396" s="268"/>
      <c r="DJ396" s="268"/>
      <c r="DL396" s="268"/>
      <c r="DM396" s="268"/>
      <c r="DO396" s="268"/>
      <c r="DP396" s="268"/>
      <c r="DR396" s="268"/>
      <c r="DS396" s="268"/>
      <c r="DU396" s="268"/>
      <c r="DV396" s="268"/>
      <c r="DX396" s="268"/>
      <c r="DY396" s="268"/>
      <c r="EA396" s="268"/>
      <c r="EB396" s="268"/>
      <c r="ED396" s="268"/>
      <c r="EE396" s="268"/>
      <c r="EG396" s="268"/>
      <c r="EH396" s="268"/>
      <c r="EJ396" s="268"/>
      <c r="EK396" s="268"/>
      <c r="EM396" s="268"/>
      <c r="EN396" s="268"/>
      <c r="EP396" s="268"/>
      <c r="EQ396" s="268"/>
      <c r="ES396" s="268"/>
      <c r="ET396" s="268"/>
      <c r="EV396" s="268"/>
      <c r="EW396" s="268"/>
      <c r="EY396" s="268"/>
      <c r="EZ396" s="268"/>
      <c r="FB396" s="268"/>
      <c r="FC396" s="268"/>
      <c r="FE396" s="268"/>
      <c r="FF396" s="268"/>
      <c r="FH396" s="268"/>
      <c r="FI396" s="268"/>
      <c r="FK396" s="268"/>
      <c r="FL396" s="268"/>
      <c r="FN396" s="268"/>
      <c r="FO396" s="268"/>
      <c r="FQ396" s="268"/>
      <c r="FR396" s="268"/>
      <c r="FT396" s="268"/>
      <c r="FU396" s="268"/>
      <c r="FW396" s="268"/>
      <c r="FX396" s="268"/>
      <c r="FZ396" s="268"/>
      <c r="GA396" s="268"/>
      <c r="GC396" s="268"/>
      <c r="GD396" s="268"/>
      <c r="GF396" s="268"/>
      <c r="GG396" s="268"/>
      <c r="GI396" s="268"/>
      <c r="GJ396" s="268"/>
      <c r="GL396" s="268"/>
      <c r="GM396" s="268"/>
      <c r="GO396" s="268"/>
      <c r="GP396" s="268"/>
    </row>
    <row r="397" spans="2:198">
      <c r="B397" s="266"/>
      <c r="C397" s="266"/>
      <c r="DF397" s="268">
        <v>437</v>
      </c>
      <c r="DG397" s="268">
        <v>6.69</v>
      </c>
      <c r="DI397" s="268"/>
      <c r="DJ397" s="268"/>
      <c r="DL397" s="268"/>
      <c r="DM397" s="268"/>
      <c r="DO397" s="268"/>
      <c r="DP397" s="268"/>
      <c r="DR397" s="268"/>
      <c r="DS397" s="268"/>
      <c r="DU397" s="268"/>
      <c r="DV397" s="268"/>
      <c r="DX397" s="268"/>
      <c r="DY397" s="268"/>
      <c r="EA397" s="268"/>
      <c r="EB397" s="268"/>
      <c r="ED397" s="268"/>
      <c r="EE397" s="268"/>
      <c r="EG397" s="268"/>
      <c r="EH397" s="268"/>
      <c r="EJ397" s="268"/>
      <c r="EK397" s="268"/>
      <c r="EM397" s="268"/>
      <c r="EN397" s="268"/>
      <c r="EP397" s="268"/>
      <c r="EQ397" s="268"/>
      <c r="ES397" s="268"/>
      <c r="ET397" s="268"/>
      <c r="EV397" s="268"/>
      <c r="EW397" s="268"/>
      <c r="EY397" s="268"/>
      <c r="EZ397" s="268"/>
      <c r="FB397" s="268"/>
      <c r="FC397" s="268"/>
      <c r="FE397" s="268"/>
      <c r="FF397" s="268"/>
      <c r="FH397" s="268"/>
      <c r="FI397" s="268"/>
      <c r="FK397" s="268"/>
      <c r="FL397" s="268"/>
      <c r="FN397" s="268"/>
      <c r="FO397" s="268"/>
      <c r="FQ397" s="268"/>
      <c r="FR397" s="268"/>
      <c r="FT397" s="268"/>
      <c r="FU397" s="268"/>
      <c r="FW397" s="268"/>
      <c r="FX397" s="268"/>
      <c r="FZ397" s="268"/>
      <c r="GA397" s="268"/>
      <c r="GC397" s="268"/>
      <c r="GD397" s="268"/>
      <c r="GF397" s="268"/>
      <c r="GG397" s="268"/>
      <c r="GI397" s="268"/>
      <c r="GJ397" s="268"/>
      <c r="GL397" s="268"/>
      <c r="GM397" s="268"/>
      <c r="GO397" s="268"/>
      <c r="GP397" s="268"/>
    </row>
    <row r="398" spans="2:198">
      <c r="B398" s="266"/>
      <c r="C398" s="266"/>
      <c r="DF398" s="268">
        <v>438</v>
      </c>
      <c r="DG398" s="268">
        <v>7.04</v>
      </c>
      <c r="DI398" s="268"/>
      <c r="DJ398" s="268"/>
      <c r="DL398" s="268"/>
      <c r="DM398" s="268"/>
      <c r="DO398" s="268"/>
      <c r="DP398" s="268"/>
      <c r="DR398" s="268"/>
      <c r="DS398" s="268"/>
      <c r="DU398" s="268"/>
      <c r="DV398" s="268"/>
      <c r="DX398" s="268"/>
      <c r="DY398" s="268"/>
      <c r="EA398" s="268"/>
      <c r="EB398" s="268"/>
      <c r="ED398" s="268"/>
      <c r="EE398" s="268"/>
      <c r="EG398" s="268"/>
      <c r="EH398" s="268"/>
      <c r="EJ398" s="268"/>
      <c r="EK398" s="268"/>
      <c r="EM398" s="268"/>
      <c r="EN398" s="268"/>
      <c r="EP398" s="268"/>
      <c r="EQ398" s="268"/>
      <c r="ES398" s="268"/>
      <c r="ET398" s="268"/>
      <c r="EV398" s="268"/>
      <c r="EW398" s="268"/>
      <c r="EY398" s="268"/>
      <c r="EZ398" s="268"/>
      <c r="FB398" s="268"/>
      <c r="FC398" s="268"/>
      <c r="FE398" s="268"/>
      <c r="FF398" s="268"/>
      <c r="FH398" s="268"/>
      <c r="FI398" s="268"/>
      <c r="FK398" s="268"/>
      <c r="FL398" s="268"/>
      <c r="FN398" s="268"/>
      <c r="FO398" s="268"/>
      <c r="FQ398" s="268"/>
      <c r="FR398" s="268"/>
      <c r="FT398" s="268"/>
      <c r="FU398" s="268"/>
      <c r="FW398" s="268"/>
      <c r="FX398" s="268"/>
      <c r="FZ398" s="268"/>
      <c r="GA398" s="268"/>
      <c r="GC398" s="268"/>
      <c r="GD398" s="268"/>
      <c r="GF398" s="268"/>
      <c r="GG398" s="268"/>
      <c r="GI398" s="268"/>
      <c r="GJ398" s="268"/>
      <c r="GL398" s="268"/>
      <c r="GM398" s="268"/>
      <c r="GO398" s="268"/>
      <c r="GP398" s="268"/>
    </row>
    <row r="399" spans="2:198">
      <c r="B399" s="266"/>
      <c r="C399" s="266"/>
      <c r="DF399" s="268">
        <v>439</v>
      </c>
      <c r="DG399" s="268">
        <v>6.37</v>
      </c>
      <c r="DI399" s="268"/>
      <c r="DJ399" s="268"/>
      <c r="DL399" s="268"/>
      <c r="DM399" s="268"/>
      <c r="DO399" s="268"/>
      <c r="DP399" s="268"/>
      <c r="DR399" s="268"/>
      <c r="DS399" s="268"/>
      <c r="DU399" s="268"/>
      <c r="DV399" s="268"/>
      <c r="DX399" s="268"/>
      <c r="DY399" s="268"/>
      <c r="EA399" s="268"/>
      <c r="EB399" s="268"/>
      <c r="ED399" s="268"/>
      <c r="EE399" s="268"/>
      <c r="EG399" s="268"/>
      <c r="EH399" s="268"/>
      <c r="EJ399" s="268"/>
      <c r="EK399" s="268"/>
      <c r="EM399" s="268"/>
      <c r="EN399" s="268"/>
      <c r="EP399" s="268"/>
      <c r="EQ399" s="268"/>
      <c r="ES399" s="268"/>
      <c r="ET399" s="268"/>
      <c r="EV399" s="268"/>
      <c r="EW399" s="268"/>
      <c r="EY399" s="268"/>
      <c r="EZ399" s="268"/>
      <c r="FB399" s="268"/>
      <c r="FC399" s="268"/>
      <c r="FE399" s="268"/>
      <c r="FF399" s="268"/>
      <c r="FH399" s="268"/>
      <c r="FI399" s="268"/>
      <c r="FK399" s="268"/>
      <c r="FL399" s="268"/>
      <c r="FN399" s="268"/>
      <c r="FO399" s="268"/>
      <c r="FQ399" s="268"/>
      <c r="FR399" s="268"/>
      <c r="FT399" s="268"/>
      <c r="FU399" s="268"/>
      <c r="FW399" s="268"/>
      <c r="FX399" s="268"/>
      <c r="FZ399" s="268"/>
      <c r="GA399" s="268"/>
      <c r="GC399" s="268"/>
      <c r="GD399" s="268"/>
      <c r="GF399" s="268"/>
      <c r="GG399" s="268"/>
      <c r="GI399" s="268"/>
      <c r="GJ399" s="268"/>
      <c r="GL399" s="268"/>
      <c r="GM399" s="268"/>
      <c r="GO399" s="268"/>
      <c r="GP399" s="268"/>
    </row>
    <row r="400" spans="2:198">
      <c r="B400" s="266"/>
      <c r="C400" s="266"/>
      <c r="DF400" s="268">
        <v>440</v>
      </c>
      <c r="DG400" s="268">
        <v>6.99</v>
      </c>
      <c r="DI400" s="268"/>
      <c r="DJ400" s="268"/>
      <c r="DL400" s="268"/>
      <c r="DM400" s="268"/>
      <c r="DO400" s="268"/>
      <c r="DP400" s="268"/>
      <c r="DR400" s="268"/>
      <c r="DS400" s="268"/>
      <c r="DU400" s="268"/>
      <c r="DV400" s="268"/>
      <c r="DX400" s="268"/>
      <c r="DY400" s="268"/>
      <c r="EA400" s="268"/>
      <c r="EB400" s="268"/>
      <c r="ED400" s="268"/>
      <c r="EE400" s="268"/>
      <c r="EG400" s="268"/>
      <c r="EH400" s="268"/>
      <c r="EJ400" s="268"/>
      <c r="EK400" s="268"/>
      <c r="EM400" s="268"/>
      <c r="EN400" s="268"/>
      <c r="EP400" s="268"/>
      <c r="EQ400" s="268"/>
      <c r="ES400" s="268"/>
      <c r="ET400" s="268"/>
      <c r="EV400" s="268"/>
      <c r="EW400" s="268"/>
      <c r="EY400" s="268"/>
      <c r="EZ400" s="268"/>
      <c r="FB400" s="268"/>
      <c r="FC400" s="268"/>
      <c r="FE400" s="268"/>
      <c r="FF400" s="268"/>
      <c r="FH400" s="268"/>
      <c r="FI400" s="268"/>
      <c r="FK400" s="268"/>
      <c r="FL400" s="268"/>
      <c r="FN400" s="268"/>
      <c r="FO400" s="268"/>
      <c r="FQ400" s="268"/>
      <c r="FR400" s="268"/>
      <c r="FT400" s="268"/>
      <c r="FU400" s="268"/>
      <c r="FW400" s="268"/>
      <c r="FX400" s="268"/>
      <c r="FZ400" s="268"/>
      <c r="GA400" s="268"/>
      <c r="GC400" s="268"/>
      <c r="GD400" s="268"/>
      <c r="GF400" s="268"/>
      <c r="GG400" s="268"/>
      <c r="GI400" s="268"/>
      <c r="GJ400" s="268"/>
      <c r="GL400" s="268"/>
      <c r="GM400" s="268"/>
      <c r="GO400" s="268"/>
      <c r="GP400" s="268"/>
    </row>
    <row r="401" spans="2:198">
      <c r="B401" s="266"/>
      <c r="C401" s="266"/>
      <c r="DF401" s="268">
        <v>441</v>
      </c>
      <c r="DG401" s="268">
        <v>6.38</v>
      </c>
      <c r="DI401" s="268"/>
      <c r="DJ401" s="268"/>
      <c r="DL401" s="268"/>
      <c r="DM401" s="268"/>
      <c r="DO401" s="268"/>
      <c r="DP401" s="268"/>
      <c r="DR401" s="268"/>
      <c r="DS401" s="268"/>
      <c r="DU401" s="268"/>
      <c r="DV401" s="268"/>
      <c r="DX401" s="268"/>
      <c r="DY401" s="268"/>
      <c r="EA401" s="268"/>
      <c r="EB401" s="268"/>
      <c r="ED401" s="268"/>
      <c r="EE401" s="268"/>
      <c r="EG401" s="268"/>
      <c r="EH401" s="268"/>
      <c r="EJ401" s="268"/>
      <c r="EK401" s="268"/>
      <c r="EM401" s="268"/>
      <c r="EN401" s="268"/>
      <c r="EP401" s="268"/>
      <c r="EQ401" s="268"/>
      <c r="ES401" s="268"/>
      <c r="ET401" s="268"/>
      <c r="EV401" s="268"/>
      <c r="EW401" s="268"/>
      <c r="EY401" s="268"/>
      <c r="EZ401" s="268"/>
      <c r="FB401" s="268"/>
      <c r="FC401" s="268"/>
      <c r="FE401" s="268"/>
      <c r="FF401" s="268"/>
      <c r="FH401" s="268"/>
      <c r="FI401" s="268"/>
      <c r="FK401" s="268"/>
      <c r="FL401" s="268"/>
      <c r="FN401" s="268"/>
      <c r="FO401" s="268"/>
      <c r="FQ401" s="268"/>
      <c r="FR401" s="268"/>
      <c r="FT401" s="268"/>
      <c r="FU401" s="268"/>
      <c r="FW401" s="268"/>
      <c r="FX401" s="268"/>
      <c r="FZ401" s="268"/>
      <c r="GA401" s="268"/>
      <c r="GC401" s="268"/>
      <c r="GD401" s="268"/>
      <c r="GF401" s="268"/>
      <c r="GG401" s="268"/>
      <c r="GI401" s="268"/>
      <c r="GJ401" s="268"/>
      <c r="GL401" s="268"/>
      <c r="GM401" s="268"/>
      <c r="GO401" s="268"/>
      <c r="GP401" s="268"/>
    </row>
    <row r="402" spans="2:198">
      <c r="B402" s="266"/>
      <c r="C402" s="266"/>
      <c r="DF402" s="268">
        <v>442</v>
      </c>
      <c r="DG402" s="268">
        <v>6.69</v>
      </c>
      <c r="DI402" s="268"/>
      <c r="DJ402" s="268"/>
      <c r="DL402" s="268"/>
      <c r="DM402" s="268"/>
      <c r="DO402" s="268"/>
      <c r="DP402" s="268"/>
      <c r="DR402" s="268"/>
      <c r="DS402" s="268"/>
      <c r="DU402" s="268"/>
      <c r="DV402" s="268"/>
      <c r="DX402" s="268"/>
      <c r="DY402" s="268"/>
      <c r="EA402" s="268"/>
      <c r="EB402" s="268"/>
      <c r="ED402" s="268"/>
      <c r="EE402" s="268"/>
      <c r="EG402" s="268"/>
      <c r="EH402" s="268"/>
      <c r="EJ402" s="268"/>
      <c r="EK402" s="268"/>
      <c r="EM402" s="268"/>
      <c r="EN402" s="268"/>
      <c r="EP402" s="268"/>
      <c r="EQ402" s="268"/>
      <c r="ES402" s="268"/>
      <c r="ET402" s="268"/>
      <c r="EV402" s="268"/>
      <c r="EW402" s="268"/>
      <c r="EY402" s="268"/>
      <c r="EZ402" s="268"/>
      <c r="FB402" s="268"/>
      <c r="FC402" s="268"/>
      <c r="FE402" s="268"/>
      <c r="FF402" s="268"/>
      <c r="FH402" s="268"/>
      <c r="FI402" s="268"/>
      <c r="FK402" s="268"/>
      <c r="FL402" s="268"/>
      <c r="FN402" s="268"/>
      <c r="FO402" s="268"/>
      <c r="FQ402" s="268"/>
      <c r="FR402" s="268"/>
      <c r="FT402" s="268"/>
      <c r="FU402" s="268"/>
      <c r="FW402" s="268"/>
      <c r="FX402" s="268"/>
      <c r="FZ402" s="268"/>
      <c r="GA402" s="268"/>
      <c r="GC402" s="268"/>
      <c r="GD402" s="268"/>
      <c r="GF402" s="268"/>
      <c r="GG402" s="268"/>
      <c r="GI402" s="268"/>
      <c r="GJ402" s="268"/>
      <c r="GL402" s="268"/>
      <c r="GM402" s="268"/>
      <c r="GO402" s="268"/>
      <c r="GP402" s="268"/>
    </row>
    <row r="403" spans="2:198">
      <c r="B403" s="266"/>
      <c r="C403" s="266"/>
      <c r="DF403" s="268">
        <v>443</v>
      </c>
      <c r="DG403" s="268">
        <v>6.81</v>
      </c>
      <c r="DI403" s="268"/>
      <c r="DJ403" s="268"/>
      <c r="DL403" s="268"/>
      <c r="DM403" s="268"/>
      <c r="DO403" s="268"/>
      <c r="DP403" s="268"/>
      <c r="DR403" s="268"/>
      <c r="DS403" s="268"/>
      <c r="DU403" s="268"/>
      <c r="DV403" s="268"/>
      <c r="DX403" s="268"/>
      <c r="DY403" s="268"/>
      <c r="EA403" s="268"/>
      <c r="EB403" s="268"/>
      <c r="ED403" s="268"/>
      <c r="EE403" s="268"/>
      <c r="EG403" s="268"/>
      <c r="EH403" s="268"/>
      <c r="EJ403" s="268"/>
      <c r="EK403" s="268"/>
      <c r="EM403" s="268"/>
      <c r="EN403" s="268"/>
      <c r="EP403" s="268"/>
      <c r="EQ403" s="268"/>
      <c r="ES403" s="268"/>
      <c r="ET403" s="268"/>
      <c r="EV403" s="268"/>
      <c r="EW403" s="268"/>
      <c r="EY403" s="268"/>
      <c r="EZ403" s="268"/>
      <c r="FB403" s="268"/>
      <c r="FC403" s="268"/>
      <c r="FE403" s="268"/>
      <c r="FF403" s="268"/>
      <c r="FH403" s="268"/>
      <c r="FI403" s="268"/>
      <c r="FK403" s="268"/>
      <c r="FL403" s="268"/>
      <c r="FN403" s="268"/>
      <c r="FO403" s="268"/>
      <c r="FQ403" s="268"/>
      <c r="FR403" s="268"/>
      <c r="FT403" s="268"/>
      <c r="FU403" s="268"/>
      <c r="FW403" s="268"/>
      <c r="FX403" s="268"/>
      <c r="FZ403" s="268"/>
      <c r="GA403" s="268"/>
      <c r="GC403" s="268"/>
      <c r="GD403" s="268"/>
      <c r="GF403" s="268"/>
      <c r="GG403" s="268"/>
      <c r="GI403" s="268"/>
      <c r="GJ403" s="268"/>
      <c r="GL403" s="268"/>
      <c r="GM403" s="268"/>
      <c r="GO403" s="268"/>
      <c r="GP403" s="268"/>
    </row>
    <row r="404" spans="2:198">
      <c r="B404" s="266"/>
      <c r="C404" s="266"/>
      <c r="DF404" s="268">
        <v>444</v>
      </c>
      <c r="DG404" s="268">
        <v>6.98</v>
      </c>
      <c r="DI404" s="268"/>
      <c r="DJ404" s="268"/>
      <c r="DL404" s="268"/>
      <c r="DM404" s="268"/>
      <c r="DO404" s="268"/>
      <c r="DP404" s="268"/>
      <c r="DR404" s="268"/>
      <c r="DS404" s="268"/>
      <c r="DU404" s="268"/>
      <c r="DV404" s="268"/>
      <c r="DX404" s="268"/>
      <c r="DY404" s="268"/>
      <c r="EA404" s="268"/>
      <c r="EB404" s="268"/>
      <c r="ED404" s="268"/>
      <c r="EE404" s="268"/>
      <c r="EG404" s="268"/>
      <c r="EH404" s="268"/>
      <c r="EJ404" s="268"/>
      <c r="EK404" s="268"/>
      <c r="EM404" s="268"/>
      <c r="EN404" s="268"/>
      <c r="EP404" s="268"/>
      <c r="EQ404" s="268"/>
      <c r="ES404" s="268"/>
      <c r="ET404" s="268"/>
      <c r="EV404" s="268"/>
      <c r="EW404" s="268"/>
      <c r="EY404" s="268"/>
      <c r="EZ404" s="268"/>
      <c r="FB404" s="268"/>
      <c r="FC404" s="268"/>
      <c r="FE404" s="268"/>
      <c r="FF404" s="268"/>
      <c r="FH404" s="268"/>
      <c r="FI404" s="268"/>
      <c r="FK404" s="268"/>
      <c r="FL404" s="268"/>
      <c r="FN404" s="268"/>
      <c r="FO404" s="268"/>
      <c r="FQ404" s="268"/>
      <c r="FR404" s="268"/>
      <c r="FT404" s="268"/>
      <c r="FU404" s="268"/>
      <c r="FW404" s="268"/>
      <c r="FX404" s="268"/>
      <c r="FZ404" s="268"/>
      <c r="GA404" s="268"/>
      <c r="GC404" s="268"/>
      <c r="GD404" s="268"/>
      <c r="GF404" s="268"/>
      <c r="GG404" s="268"/>
      <c r="GI404" s="268"/>
      <c r="GJ404" s="268"/>
      <c r="GL404" s="268"/>
      <c r="GM404" s="268"/>
      <c r="GO404" s="268"/>
      <c r="GP404" s="268"/>
    </row>
    <row r="405" spans="2:198">
      <c r="B405" s="266"/>
      <c r="C405" s="266"/>
      <c r="DF405" s="268">
        <v>445</v>
      </c>
      <c r="DG405" s="268">
        <v>6.7</v>
      </c>
      <c r="DI405" s="268"/>
      <c r="DJ405" s="268"/>
      <c r="DL405" s="268"/>
      <c r="DM405" s="268"/>
      <c r="DO405" s="268"/>
      <c r="DP405" s="268"/>
      <c r="DR405" s="268"/>
      <c r="DS405" s="268"/>
      <c r="DU405" s="268"/>
      <c r="DV405" s="268"/>
      <c r="DX405" s="268"/>
      <c r="DY405" s="268"/>
      <c r="EA405" s="268"/>
      <c r="EB405" s="268"/>
      <c r="ED405" s="268"/>
      <c r="EE405" s="268"/>
      <c r="EG405" s="268"/>
      <c r="EH405" s="268"/>
      <c r="EJ405" s="268"/>
      <c r="EK405" s="268"/>
      <c r="EM405" s="268"/>
      <c r="EN405" s="268"/>
      <c r="EP405" s="268"/>
      <c r="EQ405" s="268"/>
      <c r="ES405" s="268"/>
      <c r="ET405" s="268"/>
      <c r="EV405" s="268"/>
      <c r="EW405" s="268"/>
      <c r="EY405" s="268"/>
      <c r="EZ405" s="268"/>
      <c r="FB405" s="268"/>
      <c r="FC405" s="268"/>
      <c r="FE405" s="268"/>
      <c r="FF405" s="268"/>
      <c r="FH405" s="268"/>
      <c r="FI405" s="268"/>
      <c r="FK405" s="268"/>
      <c r="FL405" s="268"/>
      <c r="FN405" s="268"/>
      <c r="FO405" s="268"/>
      <c r="FQ405" s="268"/>
      <c r="FR405" s="268"/>
      <c r="FT405" s="268"/>
      <c r="FU405" s="268"/>
      <c r="FW405" s="268"/>
      <c r="FX405" s="268"/>
      <c r="FZ405" s="268"/>
      <c r="GA405" s="268"/>
      <c r="GC405" s="268"/>
      <c r="GD405" s="268"/>
      <c r="GF405" s="268"/>
      <c r="GG405" s="268"/>
      <c r="GI405" s="268"/>
      <c r="GJ405" s="268"/>
      <c r="GL405" s="268"/>
      <c r="GM405" s="268"/>
      <c r="GO405" s="268"/>
      <c r="GP405" s="268"/>
    </row>
    <row r="406" spans="2:198">
      <c r="B406" s="266"/>
      <c r="C406" s="266"/>
      <c r="DF406" s="268">
        <v>446</v>
      </c>
      <c r="DG406" s="268">
        <v>6.94</v>
      </c>
      <c r="DI406" s="268"/>
      <c r="DJ406" s="268"/>
      <c r="DL406" s="268"/>
      <c r="DM406" s="268"/>
      <c r="DO406" s="268"/>
      <c r="DP406" s="268"/>
      <c r="DR406" s="268"/>
      <c r="DS406" s="268"/>
      <c r="DU406" s="268"/>
      <c r="DV406" s="268"/>
      <c r="DX406" s="268"/>
      <c r="DY406" s="268"/>
      <c r="EA406" s="268"/>
      <c r="EB406" s="268"/>
      <c r="ED406" s="268"/>
      <c r="EE406" s="268"/>
      <c r="EG406" s="268"/>
      <c r="EH406" s="268"/>
      <c r="EJ406" s="268"/>
      <c r="EK406" s="268"/>
      <c r="EM406" s="268"/>
      <c r="EN406" s="268"/>
      <c r="EP406" s="268"/>
      <c r="EQ406" s="268"/>
      <c r="ES406" s="268"/>
      <c r="ET406" s="268"/>
      <c r="EV406" s="268"/>
      <c r="EW406" s="268"/>
      <c r="EY406" s="268"/>
      <c r="EZ406" s="268"/>
      <c r="FB406" s="268"/>
      <c r="FC406" s="268"/>
      <c r="FE406" s="268"/>
      <c r="FF406" s="268"/>
      <c r="FH406" s="268"/>
      <c r="FI406" s="268"/>
      <c r="FK406" s="268"/>
      <c r="FL406" s="268"/>
      <c r="FN406" s="268"/>
      <c r="FO406" s="268"/>
      <c r="FQ406" s="268"/>
      <c r="FR406" s="268"/>
      <c r="FT406" s="268"/>
      <c r="FU406" s="268"/>
      <c r="FW406" s="268"/>
      <c r="FX406" s="268"/>
      <c r="FZ406" s="268"/>
      <c r="GA406" s="268"/>
      <c r="GC406" s="268"/>
      <c r="GD406" s="268"/>
      <c r="GF406" s="268"/>
      <c r="GG406" s="268"/>
      <c r="GI406" s="268"/>
      <c r="GJ406" s="268"/>
      <c r="GL406" s="268"/>
      <c r="GM406" s="268"/>
      <c r="GO406" s="268"/>
      <c r="GP406" s="268"/>
    </row>
    <row r="407" spans="2:198">
      <c r="B407" s="266"/>
      <c r="C407" s="266"/>
      <c r="DF407" s="268">
        <v>447</v>
      </c>
      <c r="DG407" s="268">
        <v>6.99</v>
      </c>
      <c r="DI407" s="268"/>
      <c r="DJ407" s="268"/>
      <c r="DL407" s="268"/>
      <c r="DM407" s="268"/>
      <c r="DO407" s="268"/>
      <c r="DP407" s="268"/>
      <c r="DR407" s="268"/>
      <c r="DS407" s="268"/>
      <c r="DU407" s="268"/>
      <c r="DV407" s="268"/>
      <c r="DX407" s="268"/>
      <c r="DY407" s="268"/>
      <c r="EA407" s="268"/>
      <c r="EB407" s="268"/>
      <c r="ED407" s="268"/>
      <c r="EE407" s="268"/>
      <c r="EG407" s="268"/>
      <c r="EH407" s="268"/>
      <c r="EJ407" s="268"/>
      <c r="EK407" s="268"/>
      <c r="EM407" s="268"/>
      <c r="EN407" s="268"/>
      <c r="EP407" s="268"/>
      <c r="EQ407" s="268"/>
      <c r="ES407" s="268"/>
      <c r="ET407" s="268"/>
      <c r="EV407" s="268"/>
      <c r="EW407" s="268"/>
      <c r="EY407" s="268"/>
      <c r="EZ407" s="268"/>
      <c r="FB407" s="268"/>
      <c r="FC407" s="268"/>
      <c r="FE407" s="268"/>
      <c r="FF407" s="268"/>
      <c r="FH407" s="268"/>
      <c r="FI407" s="268"/>
      <c r="FK407" s="268"/>
      <c r="FL407" s="268"/>
      <c r="FN407" s="268"/>
      <c r="FO407" s="268"/>
      <c r="FQ407" s="268"/>
      <c r="FR407" s="268"/>
      <c r="FT407" s="268"/>
      <c r="FU407" s="268"/>
      <c r="FW407" s="268"/>
      <c r="FX407" s="268"/>
      <c r="FZ407" s="268"/>
      <c r="GA407" s="268"/>
      <c r="GC407" s="268"/>
      <c r="GD407" s="268"/>
      <c r="GF407" s="268"/>
      <c r="GG407" s="268"/>
      <c r="GI407" s="268"/>
      <c r="GJ407" s="268"/>
      <c r="GL407" s="268"/>
      <c r="GM407" s="268"/>
      <c r="GO407" s="268"/>
      <c r="GP407" s="268"/>
    </row>
    <row r="408" spans="2:198">
      <c r="B408" s="266"/>
      <c r="C408" s="266"/>
      <c r="DF408" s="268">
        <v>448</v>
      </c>
      <c r="DG408" s="268">
        <v>6.75</v>
      </c>
      <c r="DI408" s="268"/>
      <c r="DJ408" s="268"/>
      <c r="DL408" s="268"/>
      <c r="DM408" s="268"/>
      <c r="DO408" s="268"/>
      <c r="DP408" s="268"/>
      <c r="DR408" s="268"/>
      <c r="DS408" s="268"/>
      <c r="DU408" s="268"/>
      <c r="DV408" s="268"/>
      <c r="DX408" s="268"/>
      <c r="DY408" s="268"/>
      <c r="EA408" s="268"/>
      <c r="EB408" s="268"/>
      <c r="ED408" s="268"/>
      <c r="EE408" s="268"/>
      <c r="EG408" s="268"/>
      <c r="EH408" s="268"/>
      <c r="EJ408" s="268"/>
      <c r="EK408" s="268"/>
      <c r="EM408" s="268"/>
      <c r="EN408" s="268"/>
      <c r="EP408" s="268"/>
      <c r="EQ408" s="268"/>
      <c r="ES408" s="268"/>
      <c r="ET408" s="268"/>
      <c r="EV408" s="268"/>
      <c r="EW408" s="268"/>
      <c r="EY408" s="268"/>
      <c r="EZ408" s="268"/>
      <c r="FB408" s="268"/>
      <c r="FC408" s="268"/>
      <c r="FE408" s="268"/>
      <c r="FF408" s="268"/>
      <c r="FH408" s="268"/>
      <c r="FI408" s="268"/>
      <c r="FK408" s="268"/>
      <c r="FL408" s="268"/>
      <c r="FN408" s="268"/>
      <c r="FO408" s="268"/>
      <c r="FQ408" s="268"/>
      <c r="FR408" s="268"/>
      <c r="FT408" s="268"/>
      <c r="FU408" s="268"/>
      <c r="FW408" s="268"/>
      <c r="FX408" s="268"/>
      <c r="FZ408" s="268"/>
      <c r="GA408" s="268"/>
      <c r="GC408" s="268"/>
      <c r="GD408" s="268"/>
      <c r="GF408" s="268"/>
      <c r="GG408" s="268"/>
      <c r="GI408" s="268"/>
      <c r="GJ408" s="268"/>
      <c r="GL408" s="268"/>
      <c r="GM408" s="268"/>
      <c r="GO408" s="268"/>
      <c r="GP408" s="268"/>
    </row>
    <row r="409" spans="2:198">
      <c r="B409" s="266"/>
      <c r="C409" s="266"/>
      <c r="DF409" s="268">
        <v>449</v>
      </c>
      <c r="DG409" s="268">
        <v>6.67</v>
      </c>
      <c r="DI409" s="268"/>
      <c r="DJ409" s="268"/>
      <c r="DL409" s="268"/>
      <c r="DM409" s="268"/>
      <c r="DO409" s="268"/>
      <c r="DP409" s="268"/>
      <c r="DR409" s="268"/>
      <c r="DS409" s="268"/>
      <c r="DU409" s="268"/>
      <c r="DV409" s="268"/>
      <c r="DX409" s="268"/>
      <c r="DY409" s="268"/>
      <c r="EA409" s="268"/>
      <c r="EB409" s="268"/>
      <c r="ED409" s="268"/>
      <c r="EE409" s="268"/>
      <c r="EG409" s="268"/>
      <c r="EH409" s="268"/>
      <c r="EJ409" s="268"/>
      <c r="EK409" s="268"/>
      <c r="EM409" s="268"/>
      <c r="EN409" s="268"/>
      <c r="EP409" s="268"/>
      <c r="EQ409" s="268"/>
      <c r="ES409" s="268"/>
      <c r="ET409" s="268"/>
      <c r="EV409" s="268"/>
      <c r="EW409" s="268"/>
      <c r="EY409" s="268"/>
      <c r="EZ409" s="268"/>
      <c r="FB409" s="268"/>
      <c r="FC409" s="268"/>
      <c r="FE409" s="268"/>
      <c r="FF409" s="268"/>
      <c r="FH409" s="268"/>
      <c r="FI409" s="268"/>
      <c r="FK409" s="268"/>
      <c r="FL409" s="268"/>
      <c r="FN409" s="268"/>
      <c r="FO409" s="268"/>
      <c r="FQ409" s="268"/>
      <c r="FR409" s="268"/>
      <c r="FT409" s="268"/>
      <c r="FU409" s="268"/>
      <c r="FW409" s="268"/>
      <c r="FX409" s="268"/>
      <c r="FZ409" s="268"/>
      <c r="GA409" s="268"/>
      <c r="GC409" s="268"/>
      <c r="GD409" s="268"/>
      <c r="GF409" s="268"/>
      <c r="GG409" s="268"/>
      <c r="GI409" s="268"/>
      <c r="GJ409" s="268"/>
      <c r="GL409" s="268"/>
      <c r="GM409" s="268"/>
      <c r="GO409" s="268"/>
      <c r="GP409" s="268"/>
    </row>
    <row r="410" spans="2:198">
      <c r="B410" s="266"/>
      <c r="C410" s="266"/>
      <c r="DF410" s="268">
        <v>450</v>
      </c>
      <c r="DG410" s="268">
        <v>6.41</v>
      </c>
      <c r="DI410" s="268"/>
      <c r="DJ410" s="268"/>
      <c r="DL410" s="268"/>
      <c r="DM410" s="268"/>
      <c r="DO410" s="268"/>
      <c r="DP410" s="268"/>
      <c r="DR410" s="268"/>
      <c r="DS410" s="268"/>
      <c r="DU410" s="268"/>
      <c r="DV410" s="268"/>
      <c r="DX410" s="268"/>
      <c r="DY410" s="268"/>
      <c r="EA410" s="268"/>
      <c r="EB410" s="268"/>
      <c r="ED410" s="268"/>
      <c r="EE410" s="268"/>
      <c r="EG410" s="268"/>
      <c r="EH410" s="268"/>
      <c r="EJ410" s="268"/>
      <c r="EK410" s="268"/>
      <c r="EM410" s="268"/>
      <c r="EN410" s="268"/>
      <c r="EP410" s="268"/>
      <c r="EQ410" s="268"/>
      <c r="ES410" s="268"/>
      <c r="ET410" s="268"/>
      <c r="EV410" s="268"/>
      <c r="EW410" s="268"/>
      <c r="EY410" s="268"/>
      <c r="EZ410" s="268"/>
      <c r="FB410" s="268"/>
      <c r="FC410" s="268"/>
      <c r="FE410" s="268"/>
      <c r="FF410" s="268"/>
      <c r="FH410" s="268"/>
      <c r="FI410" s="268"/>
      <c r="FK410" s="268"/>
      <c r="FL410" s="268"/>
      <c r="FN410" s="268"/>
      <c r="FO410" s="268"/>
      <c r="FQ410" s="268"/>
      <c r="FR410" s="268"/>
      <c r="FT410" s="268"/>
      <c r="FU410" s="268"/>
      <c r="FW410" s="268"/>
      <c r="FX410" s="268"/>
      <c r="FZ410" s="268"/>
      <c r="GA410" s="268"/>
      <c r="GC410" s="268"/>
      <c r="GD410" s="268"/>
      <c r="GF410" s="268"/>
      <c r="GG410" s="268"/>
      <c r="GI410" s="268"/>
      <c r="GJ410" s="268"/>
      <c r="GL410" s="268"/>
      <c r="GM410" s="268"/>
      <c r="GO410" s="268"/>
      <c r="GP410" s="268"/>
    </row>
    <row r="411" spans="2:198">
      <c r="B411" s="266"/>
      <c r="C411" s="266"/>
      <c r="DF411" s="268">
        <v>451</v>
      </c>
      <c r="DG411" s="268">
        <v>6.41</v>
      </c>
      <c r="DI411" s="268"/>
      <c r="DJ411" s="268"/>
      <c r="DL411" s="268"/>
      <c r="DM411" s="268"/>
      <c r="DO411" s="268"/>
      <c r="DP411" s="268"/>
      <c r="DR411" s="268"/>
      <c r="DS411" s="268"/>
      <c r="DU411" s="268"/>
      <c r="DV411" s="268"/>
      <c r="DX411" s="268"/>
      <c r="DY411" s="268"/>
      <c r="EA411" s="268"/>
      <c r="EB411" s="268"/>
      <c r="ED411" s="268"/>
      <c r="EE411" s="268"/>
      <c r="EG411" s="268"/>
      <c r="EH411" s="268"/>
      <c r="EJ411" s="268"/>
      <c r="EK411" s="268"/>
      <c r="EM411" s="268"/>
      <c r="EN411" s="268"/>
      <c r="EP411" s="268"/>
      <c r="EQ411" s="268"/>
      <c r="ES411" s="268"/>
      <c r="ET411" s="268"/>
      <c r="EV411" s="268"/>
      <c r="EW411" s="268"/>
      <c r="EY411" s="268"/>
      <c r="EZ411" s="268"/>
      <c r="FB411" s="268"/>
      <c r="FC411" s="268"/>
      <c r="FE411" s="268"/>
      <c r="FF411" s="268"/>
      <c r="FH411" s="268"/>
      <c r="FI411" s="268"/>
      <c r="FK411" s="268"/>
      <c r="FL411" s="268"/>
      <c r="FN411" s="268"/>
      <c r="FO411" s="268"/>
      <c r="FQ411" s="268"/>
      <c r="FR411" s="268"/>
      <c r="FT411" s="268"/>
      <c r="FU411" s="268"/>
      <c r="FW411" s="268"/>
      <c r="FX411" s="268"/>
      <c r="FZ411" s="268"/>
      <c r="GA411" s="268"/>
      <c r="GC411" s="268"/>
      <c r="GD411" s="268"/>
      <c r="GF411" s="268"/>
      <c r="GG411" s="268"/>
      <c r="GI411" s="268"/>
      <c r="GJ411" s="268"/>
      <c r="GL411" s="268"/>
      <c r="GM411" s="268"/>
      <c r="GO411" s="268"/>
      <c r="GP411" s="268"/>
    </row>
    <row r="412" spans="2:198">
      <c r="B412" s="266"/>
      <c r="C412" s="266"/>
      <c r="DF412" s="268">
        <v>452</v>
      </c>
      <c r="DG412" s="268">
        <v>6.12</v>
      </c>
      <c r="DI412" s="268"/>
      <c r="DJ412" s="268"/>
      <c r="DL412" s="268"/>
      <c r="DM412" s="268"/>
      <c r="DO412" s="268"/>
      <c r="DP412" s="268"/>
      <c r="DR412" s="268"/>
      <c r="DS412" s="268"/>
      <c r="DU412" s="268"/>
      <c r="DV412" s="268"/>
      <c r="DX412" s="268"/>
      <c r="DY412" s="268"/>
      <c r="EA412" s="268"/>
      <c r="EB412" s="268"/>
      <c r="ED412" s="268"/>
      <c r="EE412" s="268"/>
      <c r="EG412" s="268"/>
      <c r="EH412" s="268"/>
      <c r="EJ412" s="268"/>
      <c r="EK412" s="268"/>
      <c r="EM412" s="268"/>
      <c r="EN412" s="268"/>
      <c r="EP412" s="268"/>
      <c r="EQ412" s="268"/>
      <c r="ES412" s="268"/>
      <c r="ET412" s="268"/>
      <c r="EV412" s="268"/>
      <c r="EW412" s="268"/>
      <c r="EY412" s="268"/>
      <c r="EZ412" s="268"/>
      <c r="FB412" s="268"/>
      <c r="FC412" s="268"/>
      <c r="FE412" s="268"/>
      <c r="FF412" s="268"/>
      <c r="FH412" s="268"/>
      <c r="FI412" s="268"/>
      <c r="FK412" s="268"/>
      <c r="FL412" s="268"/>
      <c r="FN412" s="268"/>
      <c r="FO412" s="268"/>
      <c r="FQ412" s="268"/>
      <c r="FR412" s="268"/>
      <c r="FT412" s="268"/>
      <c r="FU412" s="268"/>
      <c r="FW412" s="268"/>
      <c r="FX412" s="268"/>
      <c r="FZ412" s="268"/>
      <c r="GA412" s="268"/>
      <c r="GC412" s="268"/>
      <c r="GD412" s="268"/>
      <c r="GF412" s="268"/>
      <c r="GG412" s="268"/>
      <c r="GI412" s="268"/>
      <c r="GJ412" s="268"/>
      <c r="GL412" s="268"/>
      <c r="GM412" s="268"/>
      <c r="GO412" s="268"/>
      <c r="GP412" s="268"/>
    </row>
    <row r="413" spans="2:198">
      <c r="B413" s="266"/>
      <c r="C413" s="266"/>
      <c r="DF413" s="268"/>
      <c r="DG413" s="268"/>
      <c r="DI413" s="268"/>
      <c r="DJ413" s="268"/>
      <c r="DL413" s="268"/>
      <c r="DM413" s="268"/>
      <c r="DO413" s="268"/>
      <c r="DP413" s="268"/>
      <c r="DR413" s="268"/>
      <c r="DS413" s="268"/>
      <c r="DU413" s="268"/>
      <c r="DV413" s="268"/>
      <c r="DX413" s="268"/>
      <c r="DY413" s="268"/>
      <c r="EA413" s="268"/>
      <c r="EB413" s="268"/>
      <c r="ED413" s="268"/>
      <c r="EE413" s="268"/>
      <c r="EG413" s="268"/>
      <c r="EH413" s="268"/>
      <c r="EJ413" s="268"/>
      <c r="EK413" s="268"/>
      <c r="EM413" s="268"/>
      <c r="EN413" s="268"/>
      <c r="EP413" s="268"/>
      <c r="EQ413" s="268"/>
      <c r="ES413" s="268"/>
      <c r="ET413" s="268"/>
      <c r="EV413" s="268"/>
      <c r="EW413" s="268"/>
      <c r="EY413" s="268"/>
      <c r="EZ413" s="268"/>
      <c r="FB413" s="268"/>
      <c r="FC413" s="268"/>
      <c r="FE413" s="268"/>
      <c r="FF413" s="268"/>
      <c r="FH413" s="268"/>
      <c r="FI413" s="268"/>
      <c r="FK413" s="268"/>
      <c r="FL413" s="268"/>
      <c r="FN413" s="268"/>
      <c r="FO413" s="268"/>
      <c r="FQ413" s="268"/>
      <c r="FR413" s="268"/>
      <c r="FT413" s="268"/>
      <c r="FU413" s="268"/>
      <c r="FW413" s="268"/>
      <c r="FX413" s="268"/>
      <c r="FZ413" s="268"/>
      <c r="GA413" s="268"/>
      <c r="GC413" s="268"/>
      <c r="GD413" s="268"/>
      <c r="GF413" s="268"/>
      <c r="GG413" s="268"/>
      <c r="GI413" s="268"/>
      <c r="GJ413" s="268"/>
      <c r="GL413" s="268"/>
      <c r="GM413" s="268"/>
      <c r="GO413" s="268"/>
      <c r="GP413" s="268"/>
    </row>
    <row r="414" spans="2:198">
      <c r="B414" s="266"/>
      <c r="C414" s="266"/>
      <c r="DF414" s="268"/>
      <c r="DG414" s="268"/>
      <c r="DI414" s="268"/>
      <c r="DJ414" s="268"/>
      <c r="DL414" s="268"/>
      <c r="DM414" s="268"/>
      <c r="DO414" s="268"/>
      <c r="DP414" s="268"/>
      <c r="DR414" s="268"/>
      <c r="DS414" s="268"/>
      <c r="DU414" s="268"/>
      <c r="DV414" s="268"/>
      <c r="DX414" s="268"/>
      <c r="DY414" s="268"/>
      <c r="EA414" s="268"/>
      <c r="EB414" s="268"/>
      <c r="ED414" s="268"/>
      <c r="EE414" s="268"/>
      <c r="EG414" s="268"/>
      <c r="EH414" s="268"/>
      <c r="EJ414" s="268"/>
      <c r="EK414" s="268"/>
      <c r="EM414" s="268"/>
      <c r="EN414" s="268"/>
      <c r="EP414" s="268"/>
      <c r="EQ414" s="268"/>
      <c r="ES414" s="268"/>
      <c r="ET414" s="268"/>
      <c r="EV414" s="268"/>
      <c r="EW414" s="268"/>
      <c r="EY414" s="268"/>
      <c r="EZ414" s="268"/>
      <c r="FB414" s="268"/>
      <c r="FC414" s="268"/>
      <c r="FE414" s="268"/>
      <c r="FF414" s="268"/>
      <c r="FH414" s="268"/>
      <c r="FI414" s="268"/>
      <c r="FK414" s="268"/>
      <c r="FL414" s="268"/>
      <c r="FN414" s="268"/>
      <c r="FO414" s="268"/>
      <c r="FQ414" s="268"/>
      <c r="FR414" s="268"/>
      <c r="FT414" s="268"/>
      <c r="FU414" s="268"/>
      <c r="FW414" s="268"/>
      <c r="FX414" s="268"/>
      <c r="FZ414" s="268"/>
      <c r="GA414" s="268"/>
      <c r="GC414" s="268"/>
      <c r="GD414" s="268"/>
      <c r="GF414" s="268"/>
      <c r="GG414" s="268"/>
      <c r="GI414" s="268"/>
      <c r="GJ414" s="268"/>
      <c r="GL414" s="268"/>
      <c r="GM414" s="268"/>
      <c r="GO414" s="268"/>
      <c r="GP414" s="268"/>
    </row>
    <row r="415" spans="2:198">
      <c r="B415" s="266"/>
      <c r="C415" s="266"/>
      <c r="DF415" s="268"/>
      <c r="DG415" s="268"/>
      <c r="DI415" s="268"/>
      <c r="DJ415" s="268"/>
      <c r="DL415" s="268"/>
      <c r="DM415" s="268"/>
      <c r="DO415" s="268"/>
      <c r="DP415" s="268"/>
      <c r="DR415" s="268"/>
      <c r="DS415" s="268"/>
      <c r="DU415" s="268"/>
      <c r="DV415" s="268"/>
      <c r="DX415" s="268"/>
      <c r="DY415" s="268"/>
      <c r="EA415" s="268"/>
      <c r="EB415" s="268"/>
      <c r="ED415" s="268"/>
      <c r="EE415" s="268"/>
      <c r="EG415" s="268"/>
      <c r="EH415" s="268"/>
      <c r="EJ415" s="268"/>
      <c r="EK415" s="268"/>
      <c r="EM415" s="268"/>
      <c r="EN415" s="268"/>
      <c r="EP415" s="268"/>
      <c r="EQ415" s="268"/>
      <c r="ES415" s="268"/>
      <c r="ET415" s="268"/>
      <c r="EV415" s="268"/>
      <c r="EW415" s="268"/>
      <c r="EY415" s="268"/>
      <c r="EZ415" s="268"/>
      <c r="FB415" s="268"/>
      <c r="FC415" s="268"/>
      <c r="FE415" s="268"/>
      <c r="FF415" s="268"/>
      <c r="FH415" s="268"/>
      <c r="FI415" s="268"/>
      <c r="FK415" s="268"/>
      <c r="FL415" s="268"/>
      <c r="FN415" s="268"/>
      <c r="FO415" s="268"/>
      <c r="FQ415" s="268"/>
      <c r="FR415" s="268"/>
      <c r="FT415" s="268"/>
      <c r="FU415" s="268"/>
      <c r="FW415" s="268"/>
      <c r="FX415" s="268"/>
      <c r="FZ415" s="268"/>
      <c r="GA415" s="268"/>
      <c r="GC415" s="268"/>
      <c r="GD415" s="268"/>
      <c r="GF415" s="268"/>
      <c r="GG415" s="268"/>
      <c r="GI415" s="268"/>
      <c r="GJ415" s="268"/>
      <c r="GL415" s="268"/>
      <c r="GM415" s="268"/>
      <c r="GO415" s="268"/>
      <c r="GP415" s="268"/>
    </row>
    <row r="416" spans="2:198">
      <c r="B416" s="266"/>
      <c r="C416" s="266"/>
      <c r="DF416" s="268"/>
      <c r="DG416" s="268"/>
      <c r="DI416" s="268"/>
      <c r="DJ416" s="268"/>
      <c r="DL416" s="268"/>
      <c r="DM416" s="268"/>
      <c r="DO416" s="268"/>
      <c r="DP416" s="268"/>
      <c r="DR416" s="268"/>
      <c r="DS416" s="268"/>
      <c r="DU416" s="268"/>
      <c r="DV416" s="268"/>
      <c r="DX416" s="268"/>
      <c r="DY416" s="268"/>
      <c r="EA416" s="268"/>
      <c r="EB416" s="268"/>
      <c r="ED416" s="268"/>
      <c r="EE416" s="268"/>
      <c r="EG416" s="268"/>
      <c r="EH416" s="268"/>
      <c r="EJ416" s="268"/>
      <c r="EK416" s="268"/>
      <c r="EM416" s="268"/>
      <c r="EN416" s="268"/>
      <c r="EP416" s="268"/>
      <c r="EQ416" s="268"/>
      <c r="ES416" s="268"/>
      <c r="ET416" s="268"/>
      <c r="EV416" s="268"/>
      <c r="EW416" s="268"/>
      <c r="EY416" s="268"/>
      <c r="EZ416" s="268"/>
      <c r="FB416" s="268"/>
      <c r="FC416" s="268"/>
      <c r="FE416" s="268"/>
      <c r="FF416" s="268"/>
      <c r="FH416" s="268"/>
      <c r="FI416" s="268"/>
      <c r="FK416" s="268"/>
      <c r="FL416" s="268"/>
      <c r="FN416" s="268"/>
      <c r="FO416" s="268"/>
      <c r="FQ416" s="268"/>
      <c r="FR416" s="268"/>
      <c r="FT416" s="268"/>
      <c r="FU416" s="268"/>
      <c r="FW416" s="268"/>
      <c r="FX416" s="268"/>
      <c r="FZ416" s="268"/>
      <c r="GA416" s="268"/>
      <c r="GC416" s="268"/>
      <c r="GD416" s="268"/>
      <c r="GF416" s="268"/>
      <c r="GG416" s="268"/>
      <c r="GI416" s="268"/>
      <c r="GJ416" s="268"/>
      <c r="GL416" s="268"/>
      <c r="GM416" s="268"/>
      <c r="GO416" s="268"/>
      <c r="GP416" s="268"/>
    </row>
    <row r="417" spans="2:198">
      <c r="B417" s="266"/>
      <c r="C417" s="266"/>
      <c r="DF417" s="268"/>
      <c r="DG417" s="268"/>
      <c r="DI417" s="268"/>
      <c r="DJ417" s="268"/>
      <c r="DL417" s="268"/>
      <c r="DM417" s="268"/>
      <c r="DO417" s="268"/>
      <c r="DP417" s="268"/>
      <c r="DR417" s="268"/>
      <c r="DS417" s="268"/>
      <c r="DU417" s="268"/>
      <c r="DV417" s="268"/>
      <c r="DX417" s="268"/>
      <c r="DY417" s="268"/>
      <c r="EA417" s="268"/>
      <c r="EB417" s="268"/>
      <c r="ED417" s="268"/>
      <c r="EE417" s="268"/>
      <c r="EG417" s="268"/>
      <c r="EH417" s="268"/>
      <c r="EJ417" s="268"/>
      <c r="EK417" s="268"/>
      <c r="EM417" s="268"/>
      <c r="EN417" s="268"/>
      <c r="EP417" s="268"/>
      <c r="EQ417" s="268"/>
      <c r="ES417" s="268"/>
      <c r="ET417" s="268"/>
      <c r="EV417" s="268"/>
      <c r="EW417" s="268"/>
      <c r="EY417" s="268"/>
      <c r="EZ417" s="268"/>
      <c r="FB417" s="268"/>
      <c r="FC417" s="268"/>
      <c r="FE417" s="268"/>
      <c r="FF417" s="268"/>
      <c r="FH417" s="268"/>
      <c r="FI417" s="268"/>
      <c r="FK417" s="268"/>
      <c r="FL417" s="268"/>
      <c r="FN417" s="268"/>
      <c r="FO417" s="268"/>
      <c r="FQ417" s="268"/>
      <c r="FR417" s="268"/>
      <c r="FT417" s="268"/>
      <c r="FU417" s="268"/>
      <c r="FW417" s="268"/>
      <c r="FX417" s="268"/>
      <c r="FZ417" s="268"/>
      <c r="GA417" s="268"/>
      <c r="GC417" s="268"/>
      <c r="GD417" s="268"/>
      <c r="GF417" s="268"/>
      <c r="GG417" s="268"/>
      <c r="GI417" s="268"/>
      <c r="GJ417" s="268"/>
      <c r="GL417" s="268"/>
      <c r="GM417" s="268"/>
      <c r="GO417" s="268"/>
      <c r="GP417" s="268"/>
    </row>
    <row r="418" spans="2:198">
      <c r="B418" s="266"/>
      <c r="C418" s="266"/>
      <c r="DF418" s="268"/>
      <c r="DG418" s="268"/>
      <c r="DI418" s="268"/>
      <c r="DJ418" s="268"/>
      <c r="DL418" s="268"/>
      <c r="DM418" s="268"/>
      <c r="DO418" s="268"/>
      <c r="DP418" s="268"/>
      <c r="DR418" s="268"/>
      <c r="DS418" s="268"/>
      <c r="DU418" s="268"/>
      <c r="DV418" s="268"/>
      <c r="DX418" s="268"/>
      <c r="DY418" s="268"/>
      <c r="EA418" s="268"/>
      <c r="EB418" s="268"/>
      <c r="ED418" s="268"/>
      <c r="EE418" s="268"/>
      <c r="EG418" s="268"/>
      <c r="EH418" s="268"/>
      <c r="EJ418" s="268"/>
      <c r="EK418" s="268"/>
      <c r="EM418" s="268"/>
      <c r="EN418" s="268"/>
      <c r="EP418" s="268"/>
      <c r="EQ418" s="268"/>
      <c r="ES418" s="268"/>
      <c r="ET418" s="268"/>
      <c r="EV418" s="268"/>
      <c r="EW418" s="268"/>
      <c r="EY418" s="268"/>
      <c r="EZ418" s="268"/>
      <c r="FB418" s="268"/>
      <c r="FC418" s="268"/>
      <c r="FE418" s="268"/>
      <c r="FF418" s="268"/>
      <c r="FH418" s="268"/>
      <c r="FI418" s="268"/>
      <c r="FK418" s="268"/>
      <c r="FL418" s="268"/>
      <c r="FN418" s="268"/>
      <c r="FO418" s="268"/>
      <c r="FQ418" s="268"/>
      <c r="FR418" s="268"/>
      <c r="FT418" s="268"/>
      <c r="FU418" s="268"/>
      <c r="FW418" s="268"/>
      <c r="FX418" s="268"/>
      <c r="FZ418" s="268"/>
      <c r="GA418" s="268"/>
      <c r="GC418" s="268"/>
      <c r="GD418" s="268"/>
      <c r="GF418" s="268"/>
      <c r="GG418" s="268"/>
      <c r="GI418" s="268"/>
      <c r="GJ418" s="268"/>
      <c r="GL418" s="268"/>
      <c r="GM418" s="268"/>
      <c r="GO418" s="268"/>
      <c r="GP418" s="268"/>
    </row>
    <row r="419" spans="2:198">
      <c r="B419" s="266"/>
      <c r="C419" s="266"/>
      <c r="DF419" s="268"/>
      <c r="DG419" s="268"/>
      <c r="DI419" s="268"/>
      <c r="DJ419" s="268"/>
      <c r="DL419" s="268"/>
      <c r="DM419" s="268"/>
      <c r="DO419" s="268"/>
      <c r="DP419" s="268"/>
      <c r="DR419" s="268"/>
      <c r="DS419" s="268"/>
      <c r="DU419" s="268"/>
      <c r="DV419" s="268"/>
      <c r="DX419" s="268"/>
      <c r="DY419" s="268"/>
      <c r="EA419" s="268"/>
      <c r="EB419" s="268"/>
      <c r="ED419" s="268"/>
      <c r="EE419" s="268"/>
      <c r="EG419" s="268"/>
      <c r="EH419" s="268"/>
      <c r="EJ419" s="268"/>
      <c r="EK419" s="268"/>
      <c r="EM419" s="268"/>
      <c r="EN419" s="268"/>
      <c r="EP419" s="268"/>
      <c r="EQ419" s="268"/>
      <c r="ES419" s="268"/>
      <c r="ET419" s="268"/>
      <c r="EV419" s="268"/>
      <c r="EW419" s="268"/>
      <c r="EY419" s="268"/>
      <c r="EZ419" s="268"/>
      <c r="FB419" s="268"/>
      <c r="FC419" s="268"/>
      <c r="FE419" s="268"/>
      <c r="FF419" s="268"/>
      <c r="FH419" s="268"/>
      <c r="FI419" s="268"/>
      <c r="FK419" s="268"/>
      <c r="FL419" s="268"/>
      <c r="FN419" s="268"/>
      <c r="FO419" s="268"/>
      <c r="FQ419" s="268"/>
      <c r="FR419" s="268"/>
      <c r="FT419" s="268"/>
      <c r="FU419" s="268"/>
      <c r="FW419" s="268"/>
      <c r="FX419" s="268"/>
      <c r="FZ419" s="268"/>
      <c r="GA419" s="268"/>
      <c r="GC419" s="268"/>
      <c r="GD419" s="268"/>
      <c r="GF419" s="268"/>
      <c r="GG419" s="268"/>
      <c r="GI419" s="268"/>
      <c r="GJ419" s="268"/>
      <c r="GL419" s="268"/>
      <c r="GM419" s="268"/>
      <c r="GO419" s="268"/>
      <c r="GP419" s="268"/>
    </row>
    <row r="420" spans="2:198">
      <c r="B420" s="266"/>
      <c r="C420" s="266"/>
      <c r="DF420" s="268"/>
      <c r="DG420" s="268"/>
      <c r="DI420" s="268"/>
      <c r="DJ420" s="268"/>
      <c r="DL420" s="268"/>
      <c r="DM420" s="268"/>
      <c r="DO420" s="268"/>
      <c r="DP420" s="268"/>
      <c r="DR420" s="268"/>
      <c r="DS420" s="268"/>
      <c r="DU420" s="268"/>
      <c r="DV420" s="268"/>
      <c r="DX420" s="268"/>
      <c r="DY420" s="268"/>
      <c r="EA420" s="268"/>
      <c r="EB420" s="268"/>
      <c r="ED420" s="268"/>
      <c r="EE420" s="268"/>
      <c r="EG420" s="268"/>
      <c r="EH420" s="268"/>
      <c r="EJ420" s="268"/>
      <c r="EK420" s="268"/>
      <c r="EM420" s="268"/>
      <c r="EN420" s="268"/>
      <c r="EP420" s="268"/>
      <c r="EQ420" s="268"/>
      <c r="ES420" s="268"/>
      <c r="ET420" s="268"/>
      <c r="EV420" s="268"/>
      <c r="EW420" s="268"/>
      <c r="EY420" s="268"/>
      <c r="EZ420" s="268"/>
      <c r="FB420" s="268"/>
      <c r="FC420" s="268"/>
      <c r="FE420" s="268"/>
      <c r="FF420" s="268"/>
      <c r="FH420" s="268"/>
      <c r="FI420" s="268"/>
      <c r="FK420" s="268"/>
      <c r="FL420" s="268"/>
      <c r="FN420" s="268"/>
      <c r="FO420" s="268"/>
      <c r="FQ420" s="268"/>
      <c r="FR420" s="268"/>
      <c r="FT420" s="268"/>
      <c r="FU420" s="268"/>
      <c r="FW420" s="268"/>
      <c r="FX420" s="268"/>
      <c r="FZ420" s="268"/>
      <c r="GA420" s="268"/>
      <c r="GC420" s="268"/>
      <c r="GD420" s="268"/>
      <c r="GF420" s="268"/>
      <c r="GG420" s="268"/>
      <c r="GI420" s="268"/>
      <c r="GJ420" s="268"/>
      <c r="GL420" s="268"/>
      <c r="GM420" s="268"/>
      <c r="GO420" s="268"/>
      <c r="GP420" s="268"/>
    </row>
    <row r="421" spans="2:198">
      <c r="B421" s="266"/>
      <c r="C421" s="266"/>
      <c r="DF421" s="268"/>
      <c r="DG421" s="268"/>
      <c r="DI421" s="268"/>
      <c r="DJ421" s="268"/>
      <c r="DL421" s="268"/>
      <c r="DM421" s="268"/>
      <c r="DO421" s="268"/>
      <c r="DP421" s="268"/>
      <c r="DR421" s="268"/>
      <c r="DS421" s="268"/>
      <c r="DU421" s="268"/>
      <c r="DV421" s="268"/>
      <c r="DX421" s="268"/>
      <c r="DY421" s="268"/>
      <c r="EA421" s="268"/>
      <c r="EB421" s="268"/>
      <c r="ED421" s="268"/>
      <c r="EE421" s="268"/>
      <c r="EG421" s="268"/>
      <c r="EH421" s="268"/>
      <c r="EJ421" s="268"/>
      <c r="EK421" s="268"/>
      <c r="EM421" s="268"/>
      <c r="EN421" s="268"/>
      <c r="EP421" s="268"/>
      <c r="EQ421" s="268"/>
      <c r="ES421" s="268"/>
      <c r="ET421" s="268"/>
      <c r="EV421" s="268"/>
      <c r="EW421" s="268"/>
      <c r="EY421" s="268"/>
      <c r="EZ421" s="268"/>
      <c r="FB421" s="268"/>
      <c r="FC421" s="268"/>
      <c r="FE421" s="268"/>
      <c r="FF421" s="268"/>
      <c r="FH421" s="268"/>
      <c r="FI421" s="268"/>
      <c r="FK421" s="268"/>
      <c r="FL421" s="268"/>
      <c r="FN421" s="268"/>
      <c r="FO421" s="268"/>
      <c r="FQ421" s="268"/>
      <c r="FR421" s="268"/>
      <c r="FT421" s="268"/>
      <c r="FU421" s="268"/>
      <c r="FW421" s="268"/>
      <c r="FX421" s="268"/>
      <c r="FZ421" s="268"/>
      <c r="GA421" s="268"/>
      <c r="GC421" s="268"/>
      <c r="GD421" s="268"/>
      <c r="GF421" s="268"/>
      <c r="GG421" s="268"/>
      <c r="GI421" s="268"/>
      <c r="GJ421" s="268"/>
      <c r="GL421" s="268"/>
      <c r="GM421" s="268"/>
      <c r="GO421" s="268"/>
      <c r="GP421" s="268"/>
    </row>
    <row r="422" spans="2:198">
      <c r="B422" s="266"/>
      <c r="C422" s="266"/>
      <c r="DF422" s="268"/>
      <c r="DG422" s="268"/>
      <c r="DI422" s="268"/>
      <c r="DJ422" s="268"/>
      <c r="DL422" s="268"/>
      <c r="DM422" s="268"/>
      <c r="DO422" s="268"/>
      <c r="DP422" s="268"/>
      <c r="DR422" s="268"/>
      <c r="DS422" s="268"/>
      <c r="DU422" s="268"/>
      <c r="DV422" s="268"/>
      <c r="DX422" s="268"/>
      <c r="DY422" s="268"/>
      <c r="EA422" s="268"/>
      <c r="EB422" s="268"/>
      <c r="ED422" s="268"/>
      <c r="EE422" s="268"/>
      <c r="EG422" s="268"/>
      <c r="EH422" s="268"/>
      <c r="EJ422" s="268"/>
      <c r="EK422" s="268"/>
      <c r="EM422" s="268"/>
      <c r="EN422" s="268"/>
      <c r="EP422" s="268"/>
      <c r="EQ422" s="268"/>
      <c r="ES422" s="268"/>
      <c r="ET422" s="268"/>
      <c r="EV422" s="268"/>
      <c r="EW422" s="268"/>
      <c r="EY422" s="268"/>
      <c r="EZ422" s="268"/>
      <c r="FB422" s="268"/>
      <c r="FC422" s="268"/>
      <c r="FE422" s="268"/>
      <c r="FF422" s="268"/>
      <c r="FH422" s="268"/>
      <c r="FI422" s="268"/>
      <c r="FK422" s="268"/>
      <c r="FL422" s="268"/>
      <c r="FN422" s="268"/>
      <c r="FO422" s="268"/>
      <c r="FQ422" s="268"/>
      <c r="FR422" s="268"/>
      <c r="FT422" s="268"/>
      <c r="FU422" s="268"/>
      <c r="FW422" s="268"/>
      <c r="FX422" s="268"/>
      <c r="FZ422" s="268"/>
      <c r="GA422" s="268"/>
      <c r="GC422" s="268"/>
      <c r="GD422" s="268"/>
      <c r="GF422" s="268"/>
      <c r="GG422" s="268"/>
      <c r="GI422" s="268"/>
      <c r="GJ422" s="268"/>
      <c r="GL422" s="268"/>
      <c r="GM422" s="268"/>
      <c r="GO422" s="268"/>
      <c r="GP422" s="268"/>
    </row>
    <row r="423" spans="2:198">
      <c r="B423" s="266"/>
      <c r="C423" s="266"/>
      <c r="DF423" s="268"/>
      <c r="DG423" s="268"/>
      <c r="DI423" s="268"/>
      <c r="DJ423" s="268"/>
      <c r="DL423" s="268"/>
      <c r="DM423" s="268"/>
      <c r="DO423" s="268"/>
      <c r="DP423" s="268"/>
      <c r="DR423" s="268"/>
      <c r="DS423" s="268"/>
      <c r="DU423" s="268"/>
      <c r="DV423" s="268"/>
      <c r="DX423" s="268"/>
      <c r="DY423" s="268"/>
      <c r="EA423" s="268"/>
      <c r="EB423" s="268"/>
      <c r="ED423" s="268"/>
      <c r="EE423" s="268"/>
      <c r="EG423" s="268"/>
      <c r="EH423" s="268"/>
      <c r="EJ423" s="268"/>
      <c r="EK423" s="268"/>
      <c r="EM423" s="268"/>
      <c r="EN423" s="268"/>
      <c r="EP423" s="268"/>
      <c r="EQ423" s="268"/>
      <c r="ES423" s="268"/>
      <c r="ET423" s="268"/>
      <c r="EV423" s="268"/>
      <c r="EW423" s="268"/>
      <c r="EY423" s="268"/>
      <c r="EZ423" s="268"/>
      <c r="FB423" s="268"/>
      <c r="FC423" s="268"/>
      <c r="FE423" s="268"/>
      <c r="FF423" s="268"/>
      <c r="FH423" s="268"/>
      <c r="FI423" s="268"/>
      <c r="FK423" s="268"/>
      <c r="FL423" s="268"/>
      <c r="FN423" s="268"/>
      <c r="FO423" s="268"/>
      <c r="FQ423" s="268"/>
      <c r="FR423" s="268"/>
      <c r="FT423" s="268"/>
      <c r="FU423" s="268"/>
      <c r="FW423" s="268"/>
      <c r="FX423" s="268"/>
      <c r="FZ423" s="268"/>
      <c r="GA423" s="268"/>
      <c r="GC423" s="268"/>
      <c r="GD423" s="268"/>
      <c r="GF423" s="268"/>
      <c r="GG423" s="268"/>
      <c r="GI423" s="268"/>
      <c r="GJ423" s="268"/>
      <c r="GL423" s="268"/>
      <c r="GM423" s="268"/>
      <c r="GO423" s="268"/>
      <c r="GP423" s="268"/>
    </row>
    <row r="424" spans="2:198">
      <c r="B424" s="266"/>
      <c r="C424" s="266"/>
      <c r="DF424" s="268"/>
      <c r="DG424" s="268"/>
      <c r="DI424" s="268"/>
      <c r="DJ424" s="268"/>
      <c r="DL424" s="268"/>
      <c r="DM424" s="268"/>
      <c r="DO424" s="268"/>
      <c r="DP424" s="268"/>
      <c r="DR424" s="268"/>
      <c r="DS424" s="268"/>
      <c r="DU424" s="268"/>
      <c r="DV424" s="268"/>
      <c r="DX424" s="268"/>
      <c r="DY424" s="268"/>
      <c r="EA424" s="268"/>
      <c r="EB424" s="268"/>
      <c r="ED424" s="268"/>
      <c r="EE424" s="268"/>
      <c r="EG424" s="268"/>
      <c r="EH424" s="268"/>
      <c r="EJ424" s="268"/>
      <c r="EK424" s="268"/>
      <c r="EM424" s="268"/>
      <c r="EN424" s="268"/>
      <c r="EP424" s="268"/>
      <c r="EQ424" s="268"/>
      <c r="ES424" s="268"/>
      <c r="ET424" s="268"/>
      <c r="EV424" s="268"/>
      <c r="EW424" s="268"/>
      <c r="EY424" s="268"/>
      <c r="EZ424" s="268"/>
      <c r="FB424" s="268"/>
      <c r="FC424" s="268"/>
      <c r="FE424" s="268"/>
      <c r="FF424" s="268"/>
      <c r="FH424" s="268"/>
      <c r="FI424" s="268"/>
      <c r="FK424" s="268"/>
      <c r="FL424" s="268"/>
      <c r="FN424" s="268"/>
      <c r="FO424" s="268"/>
      <c r="FQ424" s="268"/>
      <c r="FR424" s="268"/>
      <c r="FT424" s="268"/>
      <c r="FU424" s="268"/>
      <c r="FW424" s="268"/>
      <c r="FX424" s="268"/>
      <c r="FZ424" s="268"/>
      <c r="GA424" s="268"/>
      <c r="GC424" s="268"/>
      <c r="GD424" s="268"/>
      <c r="GF424" s="268"/>
      <c r="GG424" s="268"/>
      <c r="GI424" s="268"/>
      <c r="GJ424" s="268"/>
      <c r="GL424" s="268"/>
      <c r="GM424" s="268"/>
      <c r="GO424" s="268"/>
      <c r="GP424" s="268"/>
    </row>
    <row r="425" spans="2:198">
      <c r="B425" s="266"/>
      <c r="C425" s="266"/>
      <c r="DF425" s="268"/>
      <c r="DG425" s="268"/>
      <c r="DI425" s="268"/>
      <c r="DJ425" s="268"/>
      <c r="DL425" s="268"/>
      <c r="DM425" s="268"/>
      <c r="DO425" s="268"/>
      <c r="DP425" s="268"/>
      <c r="DR425" s="268"/>
      <c r="DS425" s="268"/>
      <c r="DU425" s="268"/>
      <c r="DV425" s="268"/>
      <c r="DX425" s="268"/>
      <c r="DY425" s="268"/>
      <c r="EA425" s="268"/>
      <c r="EB425" s="268"/>
      <c r="ED425" s="268"/>
      <c r="EE425" s="268"/>
      <c r="EG425" s="268"/>
      <c r="EH425" s="268"/>
      <c r="EJ425" s="268"/>
      <c r="EK425" s="268"/>
      <c r="EM425" s="268"/>
      <c r="EN425" s="268"/>
      <c r="EP425" s="268"/>
      <c r="EQ425" s="268"/>
      <c r="ES425" s="268"/>
      <c r="ET425" s="268"/>
      <c r="EV425" s="268"/>
      <c r="EW425" s="268"/>
      <c r="EY425" s="268"/>
      <c r="EZ425" s="268"/>
      <c r="FB425" s="268"/>
      <c r="FC425" s="268"/>
      <c r="FE425" s="268"/>
      <c r="FF425" s="268"/>
      <c r="FH425" s="268"/>
      <c r="FI425" s="268"/>
      <c r="FK425" s="268"/>
      <c r="FL425" s="268"/>
      <c r="FN425" s="268"/>
      <c r="FO425" s="268"/>
      <c r="FQ425" s="268"/>
      <c r="FR425" s="268"/>
      <c r="FT425" s="268"/>
      <c r="FU425" s="268"/>
      <c r="FW425" s="268"/>
      <c r="FX425" s="268"/>
      <c r="FZ425" s="268"/>
      <c r="GA425" s="268"/>
      <c r="GC425" s="268"/>
      <c r="GD425" s="268"/>
      <c r="GF425" s="268"/>
      <c r="GG425" s="268"/>
      <c r="GI425" s="268"/>
      <c r="GJ425" s="268"/>
      <c r="GL425" s="268"/>
      <c r="GM425" s="268"/>
      <c r="GO425" s="268"/>
      <c r="GP425" s="268"/>
    </row>
    <row r="426" spans="2:198">
      <c r="B426" s="266"/>
      <c r="C426" s="266"/>
      <c r="DF426" s="268"/>
      <c r="DG426" s="268"/>
      <c r="DI426" s="268"/>
      <c r="DJ426" s="268"/>
      <c r="DL426" s="268"/>
      <c r="DM426" s="268"/>
      <c r="DO426" s="268"/>
      <c r="DP426" s="268"/>
      <c r="DR426" s="268"/>
      <c r="DS426" s="268"/>
      <c r="DU426" s="268"/>
      <c r="DV426" s="268"/>
      <c r="DX426" s="268"/>
      <c r="DY426" s="268"/>
      <c r="EA426" s="268"/>
      <c r="EB426" s="268"/>
      <c r="ED426" s="268"/>
      <c r="EE426" s="268"/>
      <c r="EG426" s="268"/>
      <c r="EH426" s="268"/>
      <c r="EJ426" s="268"/>
      <c r="EK426" s="268"/>
      <c r="EM426" s="268"/>
      <c r="EN426" s="268"/>
      <c r="EP426" s="268"/>
      <c r="EQ426" s="268"/>
      <c r="ES426" s="268"/>
      <c r="ET426" s="268"/>
      <c r="EV426" s="268"/>
      <c r="EW426" s="268"/>
      <c r="EY426" s="268"/>
      <c r="EZ426" s="268"/>
      <c r="FB426" s="268"/>
      <c r="FC426" s="268"/>
      <c r="FE426" s="268"/>
      <c r="FF426" s="268"/>
      <c r="FH426" s="268"/>
      <c r="FI426" s="268"/>
      <c r="FK426" s="268"/>
      <c r="FL426" s="268"/>
      <c r="FN426" s="268"/>
      <c r="FO426" s="268"/>
      <c r="FQ426" s="268"/>
      <c r="FR426" s="268"/>
      <c r="FT426" s="268"/>
      <c r="FU426" s="268"/>
      <c r="FW426" s="268"/>
      <c r="FX426" s="268"/>
      <c r="FZ426" s="268"/>
      <c r="GA426" s="268"/>
      <c r="GC426" s="268"/>
      <c r="GD426" s="268"/>
      <c r="GF426" s="268"/>
      <c r="GG426" s="268"/>
      <c r="GI426" s="268"/>
      <c r="GJ426" s="268"/>
      <c r="GL426" s="268"/>
      <c r="GM426" s="268"/>
      <c r="GO426" s="268"/>
      <c r="GP426" s="268"/>
    </row>
    <row r="427" spans="2:198">
      <c r="B427" s="266"/>
      <c r="C427" s="266"/>
      <c r="DF427" s="268"/>
      <c r="DG427" s="268"/>
      <c r="DI427" s="268"/>
      <c r="DJ427" s="268"/>
      <c r="DL427" s="268"/>
      <c r="DM427" s="268"/>
      <c r="DO427" s="268"/>
      <c r="DP427" s="268"/>
      <c r="DR427" s="268"/>
      <c r="DS427" s="268"/>
      <c r="DU427" s="268"/>
      <c r="DV427" s="268"/>
      <c r="DX427" s="268"/>
      <c r="DY427" s="268"/>
      <c r="EA427" s="268"/>
      <c r="EB427" s="268"/>
      <c r="ED427" s="268"/>
      <c r="EE427" s="268"/>
      <c r="EG427" s="268"/>
      <c r="EH427" s="268"/>
      <c r="EJ427" s="268"/>
      <c r="EK427" s="268"/>
      <c r="EM427" s="268"/>
      <c r="EN427" s="268"/>
      <c r="EP427" s="268"/>
      <c r="EQ427" s="268"/>
      <c r="ES427" s="268"/>
      <c r="ET427" s="268"/>
      <c r="EV427" s="268"/>
      <c r="EW427" s="268"/>
      <c r="EY427" s="268"/>
      <c r="EZ427" s="268"/>
      <c r="FB427" s="268"/>
      <c r="FC427" s="268"/>
      <c r="FE427" s="268"/>
      <c r="FF427" s="268"/>
      <c r="FH427" s="268"/>
      <c r="FI427" s="268"/>
      <c r="FK427" s="268"/>
      <c r="FL427" s="268"/>
      <c r="FN427" s="268"/>
      <c r="FO427" s="268"/>
      <c r="FQ427" s="268"/>
      <c r="FR427" s="268"/>
      <c r="FT427" s="268"/>
      <c r="FU427" s="268"/>
      <c r="FW427" s="268"/>
      <c r="FX427" s="268"/>
      <c r="FZ427" s="268"/>
      <c r="GA427" s="268"/>
      <c r="GC427" s="268"/>
      <c r="GD427" s="268"/>
      <c r="GF427" s="268"/>
      <c r="GG427" s="268"/>
      <c r="GI427" s="268"/>
      <c r="GJ427" s="268"/>
      <c r="GL427" s="268"/>
      <c r="GM427" s="268"/>
      <c r="GO427" s="268"/>
      <c r="GP427" s="268"/>
    </row>
    <row r="428" spans="2:198">
      <c r="B428" s="266"/>
      <c r="C428" s="266"/>
      <c r="DF428" s="268"/>
      <c r="DG428" s="268"/>
      <c r="DI428" s="268"/>
      <c r="DJ428" s="268"/>
      <c r="DL428" s="268"/>
      <c r="DM428" s="268"/>
      <c r="DO428" s="268"/>
      <c r="DP428" s="268"/>
      <c r="DR428" s="268"/>
      <c r="DS428" s="268"/>
      <c r="DU428" s="268"/>
      <c r="DV428" s="268"/>
      <c r="DX428" s="268"/>
      <c r="DY428" s="268"/>
      <c r="EA428" s="268"/>
      <c r="EB428" s="268"/>
      <c r="ED428" s="268"/>
      <c r="EE428" s="268"/>
      <c r="EG428" s="268"/>
      <c r="EH428" s="268"/>
      <c r="EJ428" s="268"/>
      <c r="EK428" s="268"/>
      <c r="EM428" s="268"/>
      <c r="EN428" s="268"/>
      <c r="EP428" s="268"/>
      <c r="EQ428" s="268"/>
      <c r="ES428" s="268"/>
      <c r="ET428" s="268"/>
      <c r="EV428" s="268"/>
      <c r="EW428" s="268"/>
      <c r="EY428" s="268"/>
      <c r="EZ428" s="268"/>
      <c r="FB428" s="268"/>
      <c r="FC428" s="268"/>
      <c r="FE428" s="268"/>
      <c r="FF428" s="268"/>
      <c r="FH428" s="268"/>
      <c r="FI428" s="268"/>
      <c r="FK428" s="268"/>
      <c r="FL428" s="268"/>
      <c r="FN428" s="268"/>
      <c r="FO428" s="268"/>
      <c r="FQ428" s="268"/>
      <c r="FR428" s="268"/>
      <c r="FT428" s="268"/>
      <c r="FU428" s="268"/>
      <c r="FW428" s="268"/>
      <c r="FX428" s="268"/>
      <c r="FZ428" s="268"/>
      <c r="GA428" s="268"/>
      <c r="GC428" s="268"/>
      <c r="GD428" s="268"/>
      <c r="GF428" s="268"/>
      <c r="GG428" s="268"/>
      <c r="GI428" s="268"/>
      <c r="GJ428" s="268"/>
      <c r="GL428" s="268"/>
      <c r="GM428" s="268"/>
      <c r="GO428" s="268"/>
      <c r="GP428" s="268"/>
    </row>
    <row r="429" spans="2:198">
      <c r="B429" s="266"/>
      <c r="C429" s="266"/>
      <c r="DF429" s="268"/>
      <c r="DG429" s="268"/>
      <c r="DI429" s="268"/>
      <c r="DJ429" s="268"/>
      <c r="DL429" s="268"/>
      <c r="DM429" s="268"/>
      <c r="DO429" s="268"/>
      <c r="DP429" s="268"/>
      <c r="DR429" s="268"/>
      <c r="DS429" s="268"/>
      <c r="DU429" s="268"/>
      <c r="DV429" s="268"/>
      <c r="DX429" s="268"/>
      <c r="DY429" s="268"/>
      <c r="EA429" s="268"/>
      <c r="EB429" s="268"/>
      <c r="ED429" s="268"/>
      <c r="EE429" s="268"/>
      <c r="EG429" s="268"/>
      <c r="EH429" s="268"/>
      <c r="EJ429" s="268"/>
      <c r="EK429" s="268"/>
      <c r="EM429" s="268"/>
      <c r="EN429" s="268"/>
      <c r="EP429" s="268"/>
      <c r="EQ429" s="268"/>
      <c r="ES429" s="268"/>
      <c r="ET429" s="268"/>
      <c r="EV429" s="268"/>
      <c r="EW429" s="268"/>
      <c r="EY429" s="268"/>
      <c r="EZ429" s="268"/>
      <c r="FB429" s="268"/>
      <c r="FC429" s="268"/>
      <c r="FE429" s="268"/>
      <c r="FF429" s="268"/>
      <c r="FH429" s="268"/>
      <c r="FI429" s="268"/>
      <c r="FK429" s="268"/>
      <c r="FL429" s="268"/>
      <c r="FN429" s="268"/>
      <c r="FO429" s="268"/>
      <c r="FQ429" s="268"/>
      <c r="FR429" s="268"/>
      <c r="FT429" s="268"/>
      <c r="FU429" s="268"/>
      <c r="FW429" s="268"/>
      <c r="FX429" s="268"/>
      <c r="FZ429" s="268"/>
      <c r="GA429" s="268"/>
      <c r="GC429" s="268"/>
      <c r="GD429" s="268"/>
      <c r="GF429" s="268"/>
      <c r="GG429" s="268"/>
      <c r="GI429" s="268"/>
      <c r="GJ429" s="268"/>
      <c r="GL429" s="268"/>
      <c r="GM429" s="268"/>
      <c r="GO429" s="268"/>
      <c r="GP429" s="268"/>
    </row>
    <row r="430" spans="2:198">
      <c r="B430" s="266"/>
      <c r="C430" s="266"/>
    </row>
    <row r="431" spans="2:198">
      <c r="B431" s="266"/>
      <c r="C431" s="266"/>
    </row>
    <row r="432" spans="2:198">
      <c r="B432" s="266"/>
      <c r="C432" s="266"/>
    </row>
    <row r="433" spans="2:3">
      <c r="B433" s="266"/>
      <c r="C433" s="266"/>
    </row>
    <row r="434" spans="2:3">
      <c r="B434" s="266"/>
      <c r="C434" s="266"/>
    </row>
    <row r="435" spans="2:3">
      <c r="B435" s="266"/>
      <c r="C435" s="266"/>
    </row>
    <row r="436" spans="2:3">
      <c r="B436" s="266"/>
      <c r="C436" s="266"/>
    </row>
    <row r="437" spans="2:3">
      <c r="B437" s="266"/>
      <c r="C437" s="266"/>
    </row>
    <row r="438" spans="2:3">
      <c r="B438" s="266"/>
      <c r="C438" s="266"/>
    </row>
    <row r="439" spans="2:3">
      <c r="B439" s="266"/>
      <c r="C439" s="266"/>
    </row>
    <row r="440" spans="2:3">
      <c r="B440" s="266"/>
      <c r="C440" s="266"/>
    </row>
    <row r="441" spans="2:3">
      <c r="B441" s="266"/>
      <c r="C441" s="266"/>
    </row>
    <row r="442" spans="2:3">
      <c r="B442" s="266"/>
      <c r="C442" s="266"/>
    </row>
    <row r="443" spans="2:3">
      <c r="B443" s="266"/>
      <c r="C443" s="266"/>
    </row>
    <row r="444" spans="2:3">
      <c r="B444" s="266"/>
      <c r="C444" s="266"/>
    </row>
    <row r="445" spans="2:3">
      <c r="B445" s="266"/>
      <c r="C445" s="266"/>
    </row>
    <row r="446" spans="2:3">
      <c r="B446" s="266"/>
      <c r="C446" s="266"/>
    </row>
    <row r="447" spans="2:3">
      <c r="B447" s="266"/>
      <c r="C447" s="266"/>
    </row>
    <row r="448" spans="2:3">
      <c r="B448" s="266"/>
      <c r="C448" s="266"/>
    </row>
    <row r="449" spans="2:3">
      <c r="B449" s="266"/>
      <c r="C449" s="266"/>
    </row>
    <row r="450" spans="2:3">
      <c r="B450" s="266"/>
      <c r="C450" s="266"/>
    </row>
    <row r="451" spans="2:3">
      <c r="B451" s="266"/>
      <c r="C451" s="266"/>
    </row>
    <row r="452" spans="2:3">
      <c r="B452" s="266"/>
      <c r="C452" s="266"/>
    </row>
    <row r="453" spans="2:3">
      <c r="B453" s="266"/>
      <c r="C453" s="266"/>
    </row>
    <row r="454" spans="2:3">
      <c r="B454" s="266"/>
      <c r="C454" s="266"/>
    </row>
    <row r="455" spans="2:3">
      <c r="B455" s="266"/>
      <c r="C455" s="266"/>
    </row>
    <row r="456" spans="2:3">
      <c r="B456" s="266"/>
      <c r="C456" s="266"/>
    </row>
    <row r="457" spans="2:3">
      <c r="B457" s="266"/>
      <c r="C457" s="266"/>
    </row>
    <row r="458" spans="2:3">
      <c r="B458" s="266"/>
      <c r="C458" s="266"/>
    </row>
    <row r="459" spans="2:3">
      <c r="B459" s="266"/>
      <c r="C459" s="266"/>
    </row>
    <row r="460" spans="2:3">
      <c r="B460" s="266"/>
      <c r="C460" s="266"/>
    </row>
    <row r="461" spans="2:3">
      <c r="B461" s="266"/>
      <c r="C461" s="266"/>
    </row>
    <row r="462" spans="2:3">
      <c r="B462" s="266"/>
      <c r="C462" s="266"/>
    </row>
    <row r="463" spans="2:3">
      <c r="B463" s="266"/>
      <c r="C463" s="266"/>
    </row>
    <row r="464" spans="2:3">
      <c r="B464" s="266"/>
      <c r="C464" s="266"/>
    </row>
    <row r="465" spans="2:3">
      <c r="B465" s="266"/>
      <c r="C465" s="266"/>
    </row>
    <row r="466" spans="2:3">
      <c r="B466" s="266"/>
      <c r="C466" s="266"/>
    </row>
    <row r="467" spans="2:3">
      <c r="B467" s="266"/>
      <c r="C467" s="266"/>
    </row>
    <row r="468" spans="2:3">
      <c r="B468" s="266"/>
      <c r="C468" s="266"/>
    </row>
    <row r="469" spans="2:3">
      <c r="B469" s="266"/>
      <c r="C469" s="266"/>
    </row>
    <row r="470" spans="2:3">
      <c r="B470" s="266"/>
      <c r="C470" s="266"/>
    </row>
    <row r="471" spans="2:3">
      <c r="B471" s="266"/>
      <c r="C471" s="266"/>
    </row>
    <row r="472" spans="2:3">
      <c r="B472" s="266"/>
      <c r="C472" s="266"/>
    </row>
    <row r="473" spans="2:3">
      <c r="B473" s="266"/>
      <c r="C473" s="266"/>
    </row>
    <row r="474" spans="2:3">
      <c r="B474" s="266"/>
      <c r="C474" s="266"/>
    </row>
    <row r="475" spans="2:3">
      <c r="B475" s="266"/>
      <c r="C475" s="266"/>
    </row>
    <row r="476" spans="2:3">
      <c r="B476" s="266"/>
      <c r="C476" s="266"/>
    </row>
    <row r="477" spans="2:3">
      <c r="B477" s="266"/>
      <c r="C477" s="266"/>
    </row>
    <row r="478" spans="2:3">
      <c r="B478" s="266"/>
      <c r="C478" s="266"/>
    </row>
    <row r="479" spans="2:3">
      <c r="B479" s="266"/>
      <c r="C479" s="266"/>
    </row>
    <row r="480" spans="2:3">
      <c r="B480" s="266"/>
      <c r="C480" s="266"/>
    </row>
    <row r="481" spans="2:3">
      <c r="B481" s="266"/>
      <c r="C481" s="266"/>
    </row>
    <row r="482" spans="2:3">
      <c r="B482" s="266"/>
      <c r="C482" s="266"/>
    </row>
    <row r="483" spans="2:3">
      <c r="B483" s="266"/>
      <c r="C483" s="266"/>
    </row>
    <row r="484" spans="2:3">
      <c r="B484" s="266"/>
      <c r="C484" s="266"/>
    </row>
    <row r="485" spans="2:3">
      <c r="B485" s="266"/>
      <c r="C485" s="266"/>
    </row>
    <row r="486" spans="2:3">
      <c r="B486" s="266"/>
      <c r="C486" s="266"/>
    </row>
    <row r="487" spans="2:3">
      <c r="B487" s="266"/>
      <c r="C487" s="266"/>
    </row>
    <row r="488" spans="2:3">
      <c r="B488" s="266"/>
      <c r="C488" s="266"/>
    </row>
    <row r="489" spans="2:3">
      <c r="B489" s="266"/>
      <c r="C489" s="266"/>
    </row>
    <row r="490" spans="2:3">
      <c r="B490" s="266"/>
      <c r="C490" s="266"/>
    </row>
    <row r="491" spans="2:3">
      <c r="B491" s="266"/>
      <c r="C491" s="266"/>
    </row>
    <row r="492" spans="2:3">
      <c r="B492" s="266"/>
      <c r="C492" s="266"/>
    </row>
    <row r="493" spans="2:3">
      <c r="B493" s="266"/>
      <c r="C493" s="266"/>
    </row>
    <row r="494" spans="2:3">
      <c r="B494" s="266"/>
      <c r="C494" s="266"/>
    </row>
    <row r="495" spans="2:3">
      <c r="B495" s="266"/>
      <c r="C495" s="266"/>
    </row>
    <row r="496" spans="2:3">
      <c r="B496" s="266"/>
      <c r="C496" s="266"/>
    </row>
    <row r="497" spans="2:3">
      <c r="B497" s="266"/>
      <c r="C497" s="266"/>
    </row>
    <row r="498" spans="2:3">
      <c r="B498" s="266"/>
      <c r="C498" s="266"/>
    </row>
    <row r="499" spans="2:3">
      <c r="B499" s="266"/>
      <c r="C499" s="266"/>
    </row>
    <row r="500" spans="2:3">
      <c r="B500" s="266"/>
      <c r="C500" s="266"/>
    </row>
    <row r="501" spans="2:3">
      <c r="B501" s="266"/>
      <c r="C501" s="266"/>
    </row>
    <row r="502" spans="2:3">
      <c r="B502" s="266"/>
      <c r="C502" s="266"/>
    </row>
    <row r="503" spans="2:3">
      <c r="B503" s="266"/>
      <c r="C503" s="266"/>
    </row>
    <row r="504" spans="2:3">
      <c r="B504" s="266"/>
      <c r="C504" s="266"/>
    </row>
    <row r="505" spans="2:3">
      <c r="B505" s="266"/>
      <c r="C505" s="266"/>
    </row>
    <row r="506" spans="2:3">
      <c r="B506" s="266"/>
      <c r="C506" s="266"/>
    </row>
    <row r="507" spans="2:3">
      <c r="B507" s="266"/>
      <c r="C507" s="266"/>
    </row>
    <row r="508" spans="2:3">
      <c r="B508" s="266"/>
      <c r="C508" s="266"/>
    </row>
    <row r="509" spans="2:3">
      <c r="B509" s="266"/>
      <c r="C509" s="266"/>
    </row>
    <row r="510" spans="2:3">
      <c r="B510" s="266"/>
      <c r="C510" s="266"/>
    </row>
    <row r="511" spans="2:3">
      <c r="B511" s="266"/>
      <c r="C511" s="266"/>
    </row>
    <row r="512" spans="2:3">
      <c r="B512" s="266"/>
      <c r="C512" s="266"/>
    </row>
    <row r="513" spans="2:3">
      <c r="B513" s="266"/>
      <c r="C513" s="266"/>
    </row>
    <row r="514" spans="2:3">
      <c r="B514" s="266"/>
      <c r="C514" s="266"/>
    </row>
    <row r="515" spans="2:3">
      <c r="B515" s="266"/>
      <c r="C515" s="266"/>
    </row>
    <row r="516" spans="2:3">
      <c r="B516" s="266"/>
      <c r="C516" s="266"/>
    </row>
    <row r="517" spans="2:3">
      <c r="B517" s="266"/>
      <c r="C517" s="266"/>
    </row>
    <row r="518" spans="2:3">
      <c r="B518" s="266"/>
      <c r="C518" s="266"/>
    </row>
    <row r="519" spans="2:3">
      <c r="B519" s="266"/>
      <c r="C519" s="266"/>
    </row>
    <row r="520" spans="2:3">
      <c r="B520" s="266"/>
      <c r="C520" s="266"/>
    </row>
    <row r="521" spans="2:3">
      <c r="B521" s="266"/>
      <c r="C521" s="266"/>
    </row>
    <row r="522" spans="2:3">
      <c r="B522" s="266"/>
      <c r="C522" s="266"/>
    </row>
    <row r="523" spans="2:3">
      <c r="B523" s="266"/>
      <c r="C523" s="266"/>
    </row>
    <row r="524" spans="2:3">
      <c r="B524" s="266"/>
      <c r="C524" s="266"/>
    </row>
    <row r="525" spans="2:3">
      <c r="B525" s="266"/>
      <c r="C525" s="266"/>
    </row>
    <row r="526" spans="2:3">
      <c r="B526" s="266"/>
      <c r="C526" s="266"/>
    </row>
    <row r="527" spans="2:3">
      <c r="B527" s="266"/>
      <c r="C527" s="266"/>
    </row>
    <row r="528" spans="2:3">
      <c r="B528" s="266"/>
      <c r="C528" s="266"/>
    </row>
  </sheetData>
  <sheetProtection formatCells="0" formatColumns="0" formatRows="0" insertColumns="0" insertRows="0" insertHyperlinks="0" deleteColumns="0" deleteRows="0" sort="0" pivotTables="0"/>
  <mergeCells count="66">
    <mergeCell ref="GO3:GP3"/>
    <mergeCell ref="FZ3:GA3"/>
    <mergeCell ref="GC3:GD3"/>
    <mergeCell ref="GF3:GG3"/>
    <mergeCell ref="GI3:GJ3"/>
    <mergeCell ref="GL3:GM3"/>
    <mergeCell ref="FW3:FX3"/>
    <mergeCell ref="Q3:R3"/>
    <mergeCell ref="B3:C3"/>
    <mergeCell ref="E3:F3"/>
    <mergeCell ref="H3:I3"/>
    <mergeCell ref="K3:L3"/>
    <mergeCell ref="N3:O3"/>
    <mergeCell ref="BA3:BB3"/>
    <mergeCell ref="T3:U3"/>
    <mergeCell ref="W3:X3"/>
    <mergeCell ref="Z3:AA3"/>
    <mergeCell ref="AC3:AD3"/>
    <mergeCell ref="AF3:AG3"/>
    <mergeCell ref="AI3:AJ3"/>
    <mergeCell ref="AL3:AM3"/>
    <mergeCell ref="AO3:AP3"/>
    <mergeCell ref="AR3:AS3"/>
    <mergeCell ref="AU3:AV3"/>
    <mergeCell ref="AX3:AY3"/>
    <mergeCell ref="CK3:CL3"/>
    <mergeCell ref="BD3:BE3"/>
    <mergeCell ref="BG3:BH3"/>
    <mergeCell ref="BJ3:BK3"/>
    <mergeCell ref="BM3:BN3"/>
    <mergeCell ref="BP3:BQ3"/>
    <mergeCell ref="BS3:BT3"/>
    <mergeCell ref="BV3:BW3"/>
    <mergeCell ref="BY3:BZ3"/>
    <mergeCell ref="CB3:CC3"/>
    <mergeCell ref="CE3:CF3"/>
    <mergeCell ref="CH3:CI3"/>
    <mergeCell ref="DU3:DV3"/>
    <mergeCell ref="CN3:CO3"/>
    <mergeCell ref="CQ3:CR3"/>
    <mergeCell ref="CT3:CU3"/>
    <mergeCell ref="CW3:CX3"/>
    <mergeCell ref="CZ3:DA3"/>
    <mergeCell ref="DC3:DD3"/>
    <mergeCell ref="DF3:DG3"/>
    <mergeCell ref="DI3:DJ3"/>
    <mergeCell ref="DL3:DM3"/>
    <mergeCell ref="DO3:DP3"/>
    <mergeCell ref="DR3:DS3"/>
    <mergeCell ref="FE3:FF3"/>
    <mergeCell ref="DX3:DY3"/>
    <mergeCell ref="EA3:EB3"/>
    <mergeCell ref="ED3:EE3"/>
    <mergeCell ref="EG3:EH3"/>
    <mergeCell ref="EJ3:EK3"/>
    <mergeCell ref="EM3:EN3"/>
    <mergeCell ref="EP3:EQ3"/>
    <mergeCell ref="ES3:ET3"/>
    <mergeCell ref="EV3:EW3"/>
    <mergeCell ref="EY3:EZ3"/>
    <mergeCell ref="FB3:FC3"/>
    <mergeCell ref="FH3:FI3"/>
    <mergeCell ref="FK3:FL3"/>
    <mergeCell ref="FN3:FO3"/>
    <mergeCell ref="FQ3:FR3"/>
    <mergeCell ref="FT3:FU3"/>
  </mergeCells>
  <conditionalFormatting sqref="A4 D4 G4 J4 M4 P4 S4 V4 Y4 AB4 AE4 AH4 AK4 AN4 AQ4 AT4 AW4 BC4 BF4 BI4 BL4 CG4 BO4 BR4 BU4 BX4 CJ4 CM4 CP4 CS4 CV4 CY4 DB4 DE4 DH4 DK4 DN4 DQ4 DT4 DW4 DZ4 EC4 EF4 EI4 EL4 EO4 ER4 EU4 EX4 FA4 FD4 FG4 FJ4 FM4 FP4 FS4 FV4 FY4 GB4 GE4 GH4 GK4 GN4 GQ4:XFD4">
    <cfRule type="duplicateValues" dxfId="196" priority="68"/>
  </conditionalFormatting>
  <conditionalFormatting sqref="B3">
    <cfRule type="duplicateValues" dxfId="195" priority="67"/>
  </conditionalFormatting>
  <conditionalFormatting sqref="E3">
    <cfRule type="duplicateValues" dxfId="194" priority="66"/>
  </conditionalFormatting>
  <conditionalFormatting sqref="H3">
    <cfRule type="duplicateValues" dxfId="193" priority="65"/>
  </conditionalFormatting>
  <conditionalFormatting sqref="K3">
    <cfRule type="duplicateValues" dxfId="192" priority="64"/>
  </conditionalFormatting>
  <conditionalFormatting sqref="N3">
    <cfRule type="duplicateValues" dxfId="191" priority="63"/>
  </conditionalFormatting>
  <conditionalFormatting sqref="Q3">
    <cfRule type="duplicateValues" dxfId="190" priority="62"/>
  </conditionalFormatting>
  <conditionalFormatting sqref="T3">
    <cfRule type="duplicateValues" dxfId="189" priority="61"/>
  </conditionalFormatting>
  <conditionalFormatting sqref="W3">
    <cfRule type="duplicateValues" dxfId="188" priority="60"/>
  </conditionalFormatting>
  <conditionalFormatting sqref="Z3">
    <cfRule type="duplicateValues" dxfId="187" priority="59"/>
  </conditionalFormatting>
  <conditionalFormatting sqref="AC3">
    <cfRule type="duplicateValues" dxfId="186" priority="58"/>
  </conditionalFormatting>
  <conditionalFormatting sqref="AF3">
    <cfRule type="duplicateValues" dxfId="185" priority="57"/>
  </conditionalFormatting>
  <conditionalFormatting sqref="AI3">
    <cfRule type="duplicateValues" dxfId="184" priority="56"/>
  </conditionalFormatting>
  <conditionalFormatting sqref="AL3">
    <cfRule type="duplicateValues" dxfId="183" priority="55"/>
  </conditionalFormatting>
  <conditionalFormatting sqref="AO3">
    <cfRule type="duplicateValues" dxfId="182" priority="54"/>
  </conditionalFormatting>
  <conditionalFormatting sqref="AR3">
    <cfRule type="duplicateValues" dxfId="181" priority="53"/>
  </conditionalFormatting>
  <conditionalFormatting sqref="AU3">
    <cfRule type="duplicateValues" dxfId="180" priority="52"/>
  </conditionalFormatting>
  <conditionalFormatting sqref="AX3">
    <cfRule type="duplicateValues" dxfId="179" priority="50"/>
  </conditionalFormatting>
  <conditionalFormatting sqref="AZ4">
    <cfRule type="duplicateValues" dxfId="178" priority="51"/>
  </conditionalFormatting>
  <conditionalFormatting sqref="BA3">
    <cfRule type="duplicateValues" dxfId="177" priority="49"/>
  </conditionalFormatting>
  <conditionalFormatting sqref="BD3">
    <cfRule type="duplicateValues" dxfId="176" priority="48"/>
  </conditionalFormatting>
  <conditionalFormatting sqref="BG3">
    <cfRule type="duplicateValues" dxfId="175" priority="47"/>
  </conditionalFormatting>
  <conditionalFormatting sqref="BJ3">
    <cfRule type="duplicateValues" dxfId="174" priority="46"/>
  </conditionalFormatting>
  <conditionalFormatting sqref="BM3">
    <cfRule type="duplicateValues" dxfId="173" priority="45"/>
  </conditionalFormatting>
  <conditionalFormatting sqref="BP3">
    <cfRule type="duplicateValues" dxfId="172" priority="44"/>
  </conditionalFormatting>
  <conditionalFormatting sqref="BS3">
    <cfRule type="duplicateValues" dxfId="171" priority="43"/>
  </conditionalFormatting>
  <conditionalFormatting sqref="BV3">
    <cfRule type="duplicateValues" dxfId="170" priority="42"/>
  </conditionalFormatting>
  <conditionalFormatting sqref="BY3">
    <cfRule type="duplicateValues" dxfId="169" priority="41"/>
  </conditionalFormatting>
  <conditionalFormatting sqref="CB3">
    <cfRule type="duplicateValues" dxfId="168" priority="40"/>
  </conditionalFormatting>
  <conditionalFormatting sqref="CE3">
    <cfRule type="duplicateValues" dxfId="167" priority="39"/>
  </conditionalFormatting>
  <conditionalFormatting sqref="CH3">
    <cfRule type="duplicateValues" dxfId="166" priority="38"/>
  </conditionalFormatting>
  <conditionalFormatting sqref="CK3">
    <cfRule type="duplicateValues" dxfId="165" priority="37"/>
  </conditionalFormatting>
  <conditionalFormatting sqref="CN3">
    <cfRule type="duplicateValues" dxfId="164" priority="36"/>
  </conditionalFormatting>
  <conditionalFormatting sqref="CQ3">
    <cfRule type="duplicateValues" dxfId="163" priority="35"/>
  </conditionalFormatting>
  <conditionalFormatting sqref="CT3">
    <cfRule type="duplicateValues" dxfId="162" priority="34"/>
  </conditionalFormatting>
  <conditionalFormatting sqref="CW3">
    <cfRule type="duplicateValues" dxfId="161" priority="33"/>
  </conditionalFormatting>
  <conditionalFormatting sqref="CZ3">
    <cfRule type="duplicateValues" dxfId="160" priority="32"/>
  </conditionalFormatting>
  <conditionalFormatting sqref="DC3">
    <cfRule type="duplicateValues" dxfId="159" priority="31"/>
  </conditionalFormatting>
  <conditionalFormatting sqref="DF3">
    <cfRule type="duplicateValues" dxfId="158" priority="30"/>
  </conditionalFormatting>
  <conditionalFormatting sqref="DI3">
    <cfRule type="duplicateValues" dxfId="157" priority="29"/>
  </conditionalFormatting>
  <conditionalFormatting sqref="DL3">
    <cfRule type="duplicateValues" dxfId="156" priority="28"/>
  </conditionalFormatting>
  <conditionalFormatting sqref="DO3">
    <cfRule type="duplicateValues" dxfId="155" priority="27"/>
  </conditionalFormatting>
  <conditionalFormatting sqref="DR3">
    <cfRule type="duplicateValues" dxfId="154" priority="26"/>
  </conditionalFormatting>
  <conditionalFormatting sqref="DU3">
    <cfRule type="duplicateValues" dxfId="153" priority="25"/>
  </conditionalFormatting>
  <conditionalFormatting sqref="DX3">
    <cfRule type="duplicateValues" dxfId="152" priority="24"/>
  </conditionalFormatting>
  <conditionalFormatting sqref="EA3">
    <cfRule type="duplicateValues" dxfId="151" priority="23"/>
  </conditionalFormatting>
  <conditionalFormatting sqref="ED3">
    <cfRule type="duplicateValues" dxfId="150" priority="22"/>
  </conditionalFormatting>
  <conditionalFormatting sqref="EG3">
    <cfRule type="duplicateValues" dxfId="149" priority="21"/>
  </conditionalFormatting>
  <conditionalFormatting sqref="EJ3">
    <cfRule type="duplicateValues" dxfId="148" priority="20"/>
  </conditionalFormatting>
  <conditionalFormatting sqref="EM3">
    <cfRule type="duplicateValues" dxfId="147" priority="19"/>
  </conditionalFormatting>
  <conditionalFormatting sqref="EP3">
    <cfRule type="duplicateValues" dxfId="146" priority="18"/>
  </conditionalFormatting>
  <conditionalFormatting sqref="ES3">
    <cfRule type="duplicateValues" dxfId="145" priority="17"/>
  </conditionalFormatting>
  <conditionalFormatting sqref="EV3">
    <cfRule type="duplicateValues" dxfId="144" priority="16"/>
  </conditionalFormatting>
  <conditionalFormatting sqref="EY3">
    <cfRule type="duplicateValues" dxfId="143" priority="15"/>
  </conditionalFormatting>
  <conditionalFormatting sqref="FB3">
    <cfRule type="duplicateValues" dxfId="142" priority="14"/>
  </conditionalFormatting>
  <conditionalFormatting sqref="FE3">
    <cfRule type="duplicateValues" dxfId="141" priority="13"/>
  </conditionalFormatting>
  <conditionalFormatting sqref="FH3">
    <cfRule type="duplicateValues" dxfId="140" priority="12"/>
  </conditionalFormatting>
  <conditionalFormatting sqref="FK3">
    <cfRule type="duplicateValues" dxfId="139" priority="11"/>
  </conditionalFormatting>
  <conditionalFormatting sqref="FN3">
    <cfRule type="duplicateValues" dxfId="138" priority="10"/>
  </conditionalFormatting>
  <conditionalFormatting sqref="FQ3">
    <cfRule type="duplicateValues" dxfId="137" priority="9"/>
  </conditionalFormatting>
  <conditionalFormatting sqref="FT3">
    <cfRule type="duplicateValues" dxfId="136" priority="8"/>
  </conditionalFormatting>
  <conditionalFormatting sqref="FW3">
    <cfRule type="duplicateValues" dxfId="135" priority="7"/>
  </conditionalFormatting>
  <conditionalFormatting sqref="FZ3">
    <cfRule type="duplicateValues" dxfId="134" priority="6"/>
  </conditionalFormatting>
  <conditionalFormatting sqref="GC3">
    <cfRule type="duplicateValues" dxfId="133" priority="5"/>
  </conditionalFormatting>
  <conditionalFormatting sqref="GF3">
    <cfRule type="duplicateValues" dxfId="132" priority="4"/>
  </conditionalFormatting>
  <conditionalFormatting sqref="GI3">
    <cfRule type="duplicateValues" dxfId="131" priority="3"/>
  </conditionalFormatting>
  <conditionalFormatting sqref="GL3">
    <cfRule type="duplicateValues" dxfId="130" priority="2"/>
  </conditionalFormatting>
  <conditionalFormatting sqref="GO3">
    <cfRule type="duplicateValues" dxfId="129" priority="1"/>
  </conditionalFormatting>
  <pageMargins left="0.7" right="0.7" top="0.75" bottom="0.75" header="0.3" footer="0.3"/>
  <pageSetup paperSize="9" scale="1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XEC1048570"/>
  <sheetViews>
    <sheetView showGridLines="0" topLeftCell="A1199" zoomScale="115" zoomScaleNormal="115" workbookViewId="0">
      <selection activeCell="G1214" sqref="G1214"/>
    </sheetView>
  </sheetViews>
  <sheetFormatPr defaultColWidth="5.28515625" defaultRowHeight="12" customHeight="1"/>
  <cols>
    <col min="1" max="1" width="5.28515625" style="150"/>
    <col min="2" max="2" width="8.5703125" style="150" customWidth="1"/>
    <col min="3" max="3" width="12.42578125" style="150" customWidth="1"/>
    <col min="4" max="4" width="11.5703125" style="150" customWidth="1"/>
    <col min="5" max="5" width="24.5703125" style="150" customWidth="1"/>
    <col min="6" max="6" width="11.28515625" style="150" customWidth="1"/>
    <col min="7" max="7" width="9.5703125" style="150" customWidth="1"/>
    <col min="8" max="8" width="14.5703125" style="150" bestFit="1" customWidth="1"/>
    <col min="9" max="9" width="5.140625" style="150" bestFit="1" customWidth="1"/>
    <col min="10" max="10" width="8" style="150" customWidth="1"/>
    <col min="11" max="13" width="5.28515625" style="150"/>
    <col min="14" max="14" width="6.28515625" style="150" customWidth="1"/>
    <col min="15" max="15" width="5.28515625" style="150"/>
    <col min="16" max="16" width="6.28515625" style="150" customWidth="1"/>
    <col min="17" max="17" width="11.28515625" style="150" customWidth="1"/>
    <col min="18" max="18" width="9.42578125" style="150" customWidth="1"/>
    <col min="19" max="19" width="8.85546875" style="150" customWidth="1"/>
    <col min="20" max="20" width="10.28515625" style="150" customWidth="1"/>
    <col min="21" max="21" width="9.42578125" style="308" customWidth="1"/>
    <col min="22" max="22" width="9.5703125" style="308" customWidth="1"/>
    <col min="23" max="23" width="9" style="308" customWidth="1"/>
    <col min="24" max="24" width="4.42578125" style="308" customWidth="1"/>
    <col min="25" max="25" width="5.28515625" style="308"/>
    <col min="26" max="26" width="5.28515625" style="362"/>
    <col min="27" max="27" width="5.28515625" style="308"/>
    <col min="28" max="16356" width="5.28515625" style="275"/>
    <col min="16357" max="16384" width="5.28515625" style="274"/>
  </cols>
  <sheetData>
    <row r="1" spans="2:34" ht="12" customHeight="1" thickBot="1"/>
    <row r="2" spans="2:34" ht="12" customHeight="1" thickBot="1">
      <c r="B2" s="2011"/>
      <c r="C2" s="2012"/>
      <c r="D2" s="2012"/>
      <c r="E2" s="2012"/>
      <c r="F2" s="2012"/>
      <c r="G2" s="2012"/>
      <c r="H2" s="2012"/>
      <c r="I2" s="2012"/>
      <c r="J2" s="2012"/>
      <c r="K2" s="2012"/>
      <c r="L2" s="2012"/>
      <c r="M2" s="2012"/>
      <c r="N2" s="2012"/>
      <c r="O2" s="2013"/>
      <c r="U2" s="272"/>
      <c r="V2" s="273"/>
      <c r="W2" s="2138" t="s">
        <v>741</v>
      </c>
      <c r="X2" s="2139"/>
      <c r="Y2" s="2139"/>
      <c r="Z2" s="2140"/>
      <c r="AA2" s="273"/>
      <c r="AB2" s="274"/>
      <c r="AC2" s="274"/>
      <c r="AD2" s="274"/>
      <c r="AE2" s="274"/>
      <c r="AF2" s="274"/>
      <c r="AG2" s="274"/>
      <c r="AH2" s="274"/>
    </row>
    <row r="3" spans="2:34" ht="12" customHeight="1" thickBot="1">
      <c r="B3" s="1994">
        <v>45657</v>
      </c>
      <c r="C3" s="276" t="s">
        <v>742</v>
      </c>
      <c r="D3" s="277" t="s">
        <v>381</v>
      </c>
      <c r="E3" s="277" t="s">
        <v>357</v>
      </c>
      <c r="F3" s="277" t="s">
        <v>3</v>
      </c>
      <c r="G3" s="278" t="s">
        <v>743</v>
      </c>
      <c r="H3" s="278" t="s">
        <v>453</v>
      </c>
      <c r="I3" s="278" t="s">
        <v>454</v>
      </c>
      <c r="J3" s="278" t="s">
        <v>455</v>
      </c>
      <c r="K3" s="278" t="s">
        <v>456</v>
      </c>
      <c r="L3" s="278" t="s">
        <v>457</v>
      </c>
      <c r="M3" s="278"/>
      <c r="N3" s="278" t="s">
        <v>379</v>
      </c>
      <c r="O3" s="279" t="s">
        <v>467</v>
      </c>
      <c r="U3" s="280" t="s">
        <v>20</v>
      </c>
      <c r="V3" s="273"/>
      <c r="W3" s="281" t="s">
        <v>354</v>
      </c>
      <c r="X3" s="282" t="s">
        <v>468</v>
      </c>
      <c r="Y3" s="282" t="s">
        <v>744</v>
      </c>
      <c r="Z3" s="282" t="s">
        <v>388</v>
      </c>
      <c r="AA3" s="273"/>
      <c r="AB3" s="274"/>
      <c r="AC3" s="274"/>
      <c r="AD3" s="274"/>
      <c r="AE3" s="274"/>
      <c r="AF3" s="274"/>
      <c r="AG3" s="274"/>
      <c r="AH3" s="274"/>
    </row>
    <row r="4" spans="2:34" ht="12" customHeight="1">
      <c r="B4" s="1995"/>
      <c r="C4" s="2009" t="s">
        <v>745</v>
      </c>
      <c r="D4" s="2007">
        <v>710958321001</v>
      </c>
      <c r="E4" s="2005" t="s">
        <v>746</v>
      </c>
      <c r="F4" s="2014">
        <v>4701864832</v>
      </c>
      <c r="G4" s="283" t="s">
        <v>747</v>
      </c>
      <c r="H4" s="284">
        <v>4</v>
      </c>
      <c r="I4" s="284">
        <v>22</v>
      </c>
      <c r="J4" s="284">
        <v>55</v>
      </c>
      <c r="K4" s="284">
        <v>59</v>
      </c>
      <c r="L4" s="284">
        <v>40</v>
      </c>
      <c r="M4" s="284"/>
      <c r="N4" s="284">
        <f>SUM(G4:L4)</f>
        <v>180</v>
      </c>
      <c r="O4" s="2003">
        <f>N5/N4*100</f>
        <v>27.222222222222221</v>
      </c>
      <c r="U4" s="285" t="s">
        <v>748</v>
      </c>
      <c r="V4" s="273"/>
      <c r="W4" s="286" t="s">
        <v>749</v>
      </c>
      <c r="X4" s="287" t="s">
        <v>750</v>
      </c>
      <c r="Y4" s="288" t="s">
        <v>751</v>
      </c>
      <c r="Z4" s="285" t="s">
        <v>748</v>
      </c>
      <c r="AA4" s="150"/>
      <c r="AB4" s="274"/>
      <c r="AC4" s="274"/>
      <c r="AD4" s="274"/>
      <c r="AE4" s="274"/>
      <c r="AF4" s="274"/>
      <c r="AG4" s="274"/>
      <c r="AH4" s="274"/>
    </row>
    <row r="5" spans="2:34" ht="12" customHeight="1" thickBot="1">
      <c r="B5" s="1996"/>
      <c r="C5" s="2010"/>
      <c r="D5" s="2008"/>
      <c r="E5" s="2006"/>
      <c r="F5" s="2006"/>
      <c r="G5" s="289" t="s">
        <v>8</v>
      </c>
      <c r="H5" s="290">
        <v>0</v>
      </c>
      <c r="I5" s="290">
        <v>0</v>
      </c>
      <c r="J5" s="290">
        <v>14</v>
      </c>
      <c r="K5" s="290">
        <v>20</v>
      </c>
      <c r="L5" s="290">
        <v>15</v>
      </c>
      <c r="M5" s="291"/>
      <c r="N5" s="291">
        <f>SUM(G5:L5)</f>
        <v>49</v>
      </c>
      <c r="O5" s="2004"/>
      <c r="U5" s="292" t="s">
        <v>748</v>
      </c>
      <c r="V5" s="273"/>
      <c r="W5" s="293" t="s">
        <v>752</v>
      </c>
      <c r="X5" s="294" t="s">
        <v>753</v>
      </c>
      <c r="Y5" s="295" t="s">
        <v>751</v>
      </c>
      <c r="Z5" s="292" t="s">
        <v>748</v>
      </c>
      <c r="AA5" s="296"/>
      <c r="AB5" s="274"/>
      <c r="AC5" s="274"/>
      <c r="AD5" s="274"/>
      <c r="AE5" s="274"/>
      <c r="AF5" s="274"/>
      <c r="AG5" s="274"/>
      <c r="AH5" s="274"/>
    </row>
    <row r="6" spans="2:34" ht="12" customHeight="1" thickBot="1">
      <c r="U6" s="292" t="s">
        <v>748</v>
      </c>
      <c r="V6" s="273"/>
      <c r="W6" s="293" t="s">
        <v>754</v>
      </c>
      <c r="X6" s="294" t="s">
        <v>753</v>
      </c>
      <c r="Y6" s="295" t="s">
        <v>751</v>
      </c>
      <c r="Z6" s="292" t="s">
        <v>748</v>
      </c>
      <c r="AA6" s="296"/>
      <c r="AB6" s="274"/>
      <c r="AC6" s="274"/>
      <c r="AD6" s="274"/>
      <c r="AE6" s="274"/>
      <c r="AF6" s="274"/>
      <c r="AG6" s="274"/>
      <c r="AH6" s="274"/>
    </row>
    <row r="7" spans="2:34" ht="12" customHeight="1" thickBot="1">
      <c r="B7" s="2011" t="s">
        <v>755</v>
      </c>
      <c r="C7" s="2012"/>
      <c r="D7" s="2012"/>
      <c r="E7" s="2012"/>
      <c r="F7" s="2012"/>
      <c r="G7" s="2012"/>
      <c r="H7" s="2012"/>
      <c r="I7" s="2012"/>
      <c r="J7" s="2012"/>
      <c r="K7" s="2012"/>
      <c r="L7" s="2012"/>
      <c r="M7" s="2012"/>
      <c r="N7" s="2012"/>
      <c r="O7" s="2013"/>
      <c r="U7" s="292" t="s">
        <v>748</v>
      </c>
      <c r="V7" s="273"/>
      <c r="W7" s="297" t="s">
        <v>756</v>
      </c>
      <c r="X7" s="298" t="s">
        <v>757</v>
      </c>
      <c r="Y7" s="295" t="s">
        <v>751</v>
      </c>
      <c r="Z7" s="292" t="s">
        <v>748</v>
      </c>
      <c r="AA7" s="296"/>
      <c r="AB7" s="274"/>
      <c r="AC7" s="274"/>
      <c r="AD7" s="274"/>
      <c r="AE7" s="274"/>
      <c r="AF7" s="274"/>
      <c r="AG7" s="274"/>
      <c r="AH7" s="274"/>
    </row>
    <row r="8" spans="2:34" ht="12" customHeight="1" thickBot="1">
      <c r="B8" s="1994">
        <v>45657</v>
      </c>
      <c r="C8" s="276" t="s">
        <v>742</v>
      </c>
      <c r="D8" s="277" t="s">
        <v>381</v>
      </c>
      <c r="E8" s="277" t="s">
        <v>357</v>
      </c>
      <c r="F8" s="277" t="s">
        <v>3</v>
      </c>
      <c r="G8" s="278" t="s">
        <v>743</v>
      </c>
      <c r="H8" s="278" t="s">
        <v>453</v>
      </c>
      <c r="I8" s="278" t="s">
        <v>454</v>
      </c>
      <c r="J8" s="278" t="s">
        <v>455</v>
      </c>
      <c r="K8" s="278" t="s">
        <v>456</v>
      </c>
      <c r="L8" s="278" t="s">
        <v>457</v>
      </c>
      <c r="M8" s="278"/>
      <c r="N8" s="278" t="s">
        <v>379</v>
      </c>
      <c r="O8" s="279" t="s">
        <v>467</v>
      </c>
      <c r="U8" s="292" t="s">
        <v>748</v>
      </c>
      <c r="V8" s="273"/>
      <c r="W8" s="297" t="s">
        <v>758</v>
      </c>
      <c r="X8" s="298" t="s">
        <v>516</v>
      </c>
      <c r="Y8" s="295" t="s">
        <v>751</v>
      </c>
      <c r="Z8" s="292" t="s">
        <v>748</v>
      </c>
      <c r="AA8" s="296"/>
      <c r="AB8" s="274"/>
      <c r="AC8" s="274"/>
      <c r="AD8" s="274"/>
      <c r="AE8" s="274"/>
      <c r="AF8" s="274"/>
      <c r="AG8" s="274"/>
      <c r="AH8" s="274"/>
    </row>
    <row r="9" spans="2:34" ht="12" customHeight="1">
      <c r="B9" s="2020"/>
      <c r="C9" s="2131" t="s">
        <v>759</v>
      </c>
      <c r="D9" s="2134">
        <v>710957745001</v>
      </c>
      <c r="E9" s="2039" t="s">
        <v>760</v>
      </c>
      <c r="F9" s="2039">
        <v>4701864827</v>
      </c>
      <c r="G9" s="283" t="s">
        <v>747</v>
      </c>
      <c r="H9" s="284">
        <v>3</v>
      </c>
      <c r="I9" s="284">
        <v>13</v>
      </c>
      <c r="J9" s="284">
        <v>28</v>
      </c>
      <c r="K9" s="284">
        <v>29</v>
      </c>
      <c r="L9" s="284">
        <v>18</v>
      </c>
      <c r="M9" s="284"/>
      <c r="N9" s="284">
        <f>SUM(G9:L9)</f>
        <v>91</v>
      </c>
      <c r="O9" s="2003">
        <f>N10/N9*100</f>
        <v>82.417582417582409</v>
      </c>
      <c r="U9" s="292" t="s">
        <v>748</v>
      </c>
      <c r="V9" s="273"/>
      <c r="W9" s="297" t="s">
        <v>761</v>
      </c>
      <c r="X9" s="298" t="s">
        <v>145</v>
      </c>
      <c r="Y9" s="299" t="s">
        <v>751</v>
      </c>
      <c r="Z9" s="292" t="s">
        <v>748</v>
      </c>
      <c r="AA9" s="150"/>
      <c r="AB9" s="274"/>
      <c r="AC9" s="274"/>
      <c r="AD9" s="274"/>
      <c r="AE9" s="274"/>
      <c r="AF9" s="274"/>
      <c r="AG9" s="274"/>
      <c r="AH9" s="274"/>
    </row>
    <row r="10" spans="2:34" ht="12" customHeight="1" thickBot="1">
      <c r="B10" s="2020"/>
      <c r="C10" s="2132"/>
      <c r="D10" s="1999"/>
      <c r="E10" s="1997"/>
      <c r="F10" s="1997"/>
      <c r="G10" s="300" t="s">
        <v>8</v>
      </c>
      <c r="H10" s="301">
        <v>3</v>
      </c>
      <c r="I10" s="301">
        <v>13</v>
      </c>
      <c r="J10" s="301">
        <v>22</v>
      </c>
      <c r="K10" s="301">
        <v>24</v>
      </c>
      <c r="L10" s="301">
        <v>13</v>
      </c>
      <c r="M10" s="284"/>
      <c r="N10" s="284">
        <f>SUM(G10:L10)</f>
        <v>75</v>
      </c>
      <c r="O10" s="2004"/>
      <c r="U10" s="292" t="s">
        <v>748</v>
      </c>
      <c r="V10" s="273"/>
      <c r="W10" s="302" t="s">
        <v>762</v>
      </c>
      <c r="X10" s="294" t="s">
        <v>763</v>
      </c>
      <c r="Y10" s="295" t="s">
        <v>751</v>
      </c>
      <c r="Z10" s="292" t="s">
        <v>748</v>
      </c>
      <c r="AA10" s="273"/>
      <c r="AB10" s="274"/>
      <c r="AC10" s="274"/>
      <c r="AD10" s="274"/>
      <c r="AE10" s="274"/>
      <c r="AF10" s="274"/>
      <c r="AG10" s="274"/>
      <c r="AH10" s="274"/>
    </row>
    <row r="11" spans="2:34" ht="12" customHeight="1">
      <c r="B11" s="2020"/>
      <c r="C11" s="2132"/>
      <c r="D11" s="1999"/>
      <c r="E11" s="1997"/>
      <c r="F11" s="1997">
        <v>4701864828</v>
      </c>
      <c r="G11" s="300" t="s">
        <v>747</v>
      </c>
      <c r="H11" s="301">
        <v>2</v>
      </c>
      <c r="I11" s="301">
        <v>10</v>
      </c>
      <c r="J11" s="301">
        <v>28</v>
      </c>
      <c r="K11" s="301">
        <v>29</v>
      </c>
      <c r="L11" s="301">
        <v>20</v>
      </c>
      <c r="M11" s="284"/>
      <c r="N11" s="284">
        <f>SUM(G11:L11)</f>
        <v>89</v>
      </c>
      <c r="O11" s="2003">
        <f>N12/N11*100</f>
        <v>22.471910112359549</v>
      </c>
      <c r="U11" s="292" t="s">
        <v>748</v>
      </c>
      <c r="V11" s="273"/>
      <c r="W11" s="303" t="s">
        <v>764</v>
      </c>
      <c r="X11" s="298" t="s">
        <v>765</v>
      </c>
      <c r="Y11" s="299" t="s">
        <v>766</v>
      </c>
      <c r="Z11" s="304" t="s">
        <v>748</v>
      </c>
      <c r="AA11" s="305" t="s">
        <v>767</v>
      </c>
      <c r="AB11" s="274"/>
      <c r="AC11" s="274"/>
      <c r="AD11" s="274"/>
      <c r="AE11" s="274"/>
      <c r="AF11" s="274"/>
      <c r="AG11" s="274"/>
      <c r="AH11" s="274"/>
    </row>
    <row r="12" spans="2:34" ht="12" customHeight="1" thickBot="1">
      <c r="B12" s="2020"/>
      <c r="C12" s="2133"/>
      <c r="D12" s="2000"/>
      <c r="E12" s="1998"/>
      <c r="F12" s="1998"/>
      <c r="G12" s="289" t="s">
        <v>8</v>
      </c>
      <c r="H12" s="290">
        <v>2</v>
      </c>
      <c r="I12" s="290">
        <v>10</v>
      </c>
      <c r="J12" s="290">
        <v>22</v>
      </c>
      <c r="K12" s="290">
        <v>29</v>
      </c>
      <c r="L12" s="290">
        <v>20</v>
      </c>
      <c r="M12" s="290"/>
      <c r="N12" s="290">
        <f>SUM(L12:L12)</f>
        <v>20</v>
      </c>
      <c r="O12" s="2004"/>
      <c r="U12" s="292" t="s">
        <v>748</v>
      </c>
      <c r="V12" s="273"/>
      <c r="W12" s="302" t="s">
        <v>768</v>
      </c>
      <c r="X12" s="294" t="s">
        <v>769</v>
      </c>
      <c r="Y12" s="295" t="s">
        <v>751</v>
      </c>
      <c r="Z12" s="292" t="s">
        <v>748</v>
      </c>
      <c r="AA12" s="273"/>
      <c r="AB12" s="274"/>
      <c r="AC12" s="274"/>
      <c r="AD12" s="274"/>
      <c r="AE12" s="274"/>
      <c r="AF12" s="274"/>
      <c r="AG12" s="274"/>
      <c r="AH12" s="274"/>
    </row>
    <row r="13" spans="2:34" ht="12" customHeight="1" thickBot="1">
      <c r="B13" s="2020"/>
      <c r="C13" s="306"/>
      <c r="O13" s="307"/>
      <c r="U13" s="292" t="s">
        <v>748</v>
      </c>
      <c r="V13" s="273"/>
      <c r="W13" s="303" t="s">
        <v>770</v>
      </c>
      <c r="X13" s="298" t="s">
        <v>111</v>
      </c>
      <c r="Y13" s="299" t="s">
        <v>751</v>
      </c>
      <c r="Z13" s="292" t="s">
        <v>748</v>
      </c>
      <c r="AB13" s="274"/>
      <c r="AC13" s="274"/>
      <c r="AD13" s="274"/>
      <c r="AE13" s="274"/>
      <c r="AF13" s="274"/>
      <c r="AG13" s="274"/>
      <c r="AH13" s="274"/>
    </row>
    <row r="14" spans="2:34" ht="12" customHeight="1" thickBot="1">
      <c r="B14" s="2020"/>
      <c r="C14" s="276" t="s">
        <v>742</v>
      </c>
      <c r="D14" s="277" t="s">
        <v>381</v>
      </c>
      <c r="E14" s="277" t="s">
        <v>357</v>
      </c>
      <c r="F14" s="277" t="s">
        <v>3</v>
      </c>
      <c r="G14" s="278" t="s">
        <v>743</v>
      </c>
      <c r="H14" s="278" t="s">
        <v>453</v>
      </c>
      <c r="I14" s="278" t="s">
        <v>454</v>
      </c>
      <c r="J14" s="278" t="s">
        <v>455</v>
      </c>
      <c r="K14" s="278" t="s">
        <v>456</v>
      </c>
      <c r="L14" s="278" t="s">
        <v>457</v>
      </c>
      <c r="M14" s="278"/>
      <c r="N14" s="278" t="s">
        <v>379</v>
      </c>
      <c r="O14" s="279" t="s">
        <v>467</v>
      </c>
      <c r="U14" s="292" t="s">
        <v>748</v>
      </c>
      <c r="V14" s="273"/>
      <c r="W14" s="297" t="s">
        <v>771</v>
      </c>
      <c r="X14" s="298" t="s">
        <v>772</v>
      </c>
      <c r="Y14" s="299" t="s">
        <v>751</v>
      </c>
      <c r="Z14" s="292" t="s">
        <v>748</v>
      </c>
      <c r="AA14" s="273"/>
      <c r="AB14" s="274"/>
      <c r="AC14" s="274"/>
      <c r="AD14" s="274"/>
      <c r="AE14" s="274"/>
      <c r="AF14" s="274"/>
      <c r="AG14" s="274"/>
      <c r="AH14" s="274"/>
    </row>
    <row r="15" spans="2:34" ht="12" customHeight="1">
      <c r="B15" s="2020"/>
      <c r="C15" s="2009" t="s">
        <v>745</v>
      </c>
      <c r="D15" s="2007">
        <v>710958321001</v>
      </c>
      <c r="E15" s="2005" t="s">
        <v>746</v>
      </c>
      <c r="F15" s="2141">
        <v>4701864831</v>
      </c>
      <c r="G15" s="309" t="s">
        <v>747</v>
      </c>
      <c r="H15" s="310">
        <v>3</v>
      </c>
      <c r="I15" s="310">
        <v>14</v>
      </c>
      <c r="J15" s="310">
        <v>26</v>
      </c>
      <c r="K15" s="310">
        <v>30</v>
      </c>
      <c r="L15" s="310">
        <v>18</v>
      </c>
      <c r="M15" s="310"/>
      <c r="N15" s="310">
        <f>SUM(G15:L15)</f>
        <v>91</v>
      </c>
      <c r="O15" s="2003">
        <f>N16/N15*100</f>
        <v>89.010989010989007</v>
      </c>
      <c r="U15" s="285" t="s">
        <v>748</v>
      </c>
      <c r="V15" s="273"/>
      <c r="W15" s="311" t="s">
        <v>773</v>
      </c>
      <c r="X15" s="312" t="s">
        <v>135</v>
      </c>
      <c r="Y15" s="313" t="s">
        <v>751</v>
      </c>
      <c r="Z15" s="285" t="s">
        <v>748</v>
      </c>
      <c r="AA15" s="273"/>
      <c r="AB15" s="274"/>
      <c r="AC15" s="274"/>
      <c r="AD15" s="274"/>
      <c r="AE15" s="274"/>
      <c r="AF15" s="274"/>
      <c r="AG15" s="274"/>
      <c r="AH15" s="274"/>
    </row>
    <row r="16" spans="2:34" ht="12" customHeight="1" thickBot="1">
      <c r="B16" s="2020"/>
      <c r="C16" s="2135"/>
      <c r="D16" s="2136"/>
      <c r="E16" s="2038"/>
      <c r="F16" s="1997"/>
      <c r="G16" s="300" t="s">
        <v>8</v>
      </c>
      <c r="H16" s="301">
        <v>1</v>
      </c>
      <c r="I16" s="301">
        <v>10</v>
      </c>
      <c r="J16" s="301">
        <v>26</v>
      </c>
      <c r="K16" s="301">
        <v>26</v>
      </c>
      <c r="L16" s="301">
        <v>18</v>
      </c>
      <c r="M16" s="284"/>
      <c r="N16" s="284">
        <f>SUM(G16:L16)</f>
        <v>81</v>
      </c>
      <c r="O16" s="2004"/>
      <c r="U16" s="292" t="s">
        <v>748</v>
      </c>
      <c r="V16" s="273"/>
      <c r="W16" s="297" t="s">
        <v>774</v>
      </c>
      <c r="X16" s="298" t="s">
        <v>775</v>
      </c>
      <c r="Y16" s="299" t="s">
        <v>776</v>
      </c>
      <c r="Z16" s="292" t="s">
        <v>748</v>
      </c>
      <c r="AA16" s="305" t="s">
        <v>777</v>
      </c>
      <c r="AB16" s="274"/>
      <c r="AC16" s="274"/>
      <c r="AD16" s="274"/>
      <c r="AE16" s="274"/>
      <c r="AF16" s="274"/>
      <c r="AG16" s="274"/>
      <c r="AH16" s="274"/>
    </row>
    <row r="17" spans="1:34" ht="12" customHeight="1">
      <c r="B17" s="2020"/>
      <c r="C17" s="2135"/>
      <c r="D17" s="2136"/>
      <c r="E17" s="2038"/>
      <c r="F17" s="1997">
        <v>4701864833</v>
      </c>
      <c r="G17" s="300" t="s">
        <v>747</v>
      </c>
      <c r="H17" s="301">
        <v>3</v>
      </c>
      <c r="I17" s="301">
        <v>13</v>
      </c>
      <c r="J17" s="301">
        <v>15</v>
      </c>
      <c r="K17" s="301">
        <v>11</v>
      </c>
      <c r="L17" s="301">
        <v>6</v>
      </c>
      <c r="M17" s="284"/>
      <c r="N17" s="284">
        <f>SUM(G17:L17)</f>
        <v>48</v>
      </c>
      <c r="O17" s="2003">
        <f>N18/N17*100</f>
        <v>12.5</v>
      </c>
      <c r="U17" s="292" t="s">
        <v>748</v>
      </c>
      <c r="V17" s="273"/>
      <c r="W17" s="293" t="s">
        <v>778</v>
      </c>
      <c r="X17" s="294" t="s">
        <v>779</v>
      </c>
      <c r="Y17" s="295" t="s">
        <v>751</v>
      </c>
      <c r="Z17" s="292" t="s">
        <v>748</v>
      </c>
      <c r="AA17" s="273"/>
      <c r="AB17" s="274"/>
      <c r="AC17" s="274"/>
      <c r="AD17" s="274"/>
      <c r="AE17" s="274"/>
      <c r="AF17" s="274"/>
      <c r="AG17" s="274"/>
      <c r="AH17" s="274"/>
    </row>
    <row r="18" spans="1:34" ht="12" customHeight="1" thickBot="1">
      <c r="B18" s="2020"/>
      <c r="C18" s="2010"/>
      <c r="D18" s="2008"/>
      <c r="E18" s="2006"/>
      <c r="F18" s="1998"/>
      <c r="G18" s="289" t="s">
        <v>8</v>
      </c>
      <c r="H18" s="290">
        <v>1</v>
      </c>
      <c r="I18" s="290">
        <v>13</v>
      </c>
      <c r="J18" s="290">
        <v>15</v>
      </c>
      <c r="K18" s="290">
        <v>11</v>
      </c>
      <c r="L18" s="290">
        <v>6</v>
      </c>
      <c r="M18" s="290"/>
      <c r="N18" s="290">
        <f>SUM(L18:L18)</f>
        <v>6</v>
      </c>
      <c r="O18" s="2004"/>
      <c r="U18" s="292" t="s">
        <v>748</v>
      </c>
      <c r="V18" s="273"/>
      <c r="W18" s="293" t="s">
        <v>780</v>
      </c>
      <c r="X18" s="294" t="s">
        <v>781</v>
      </c>
      <c r="Y18" s="295" t="s">
        <v>751</v>
      </c>
      <c r="Z18" s="292" t="s">
        <v>748</v>
      </c>
      <c r="AA18" s="273"/>
      <c r="AB18" s="274"/>
      <c r="AC18" s="274"/>
      <c r="AD18" s="274"/>
      <c r="AE18" s="274"/>
      <c r="AF18" s="274"/>
      <c r="AG18" s="274"/>
      <c r="AH18" s="274"/>
    </row>
    <row r="19" spans="1:34" ht="12" customHeight="1" thickBot="1">
      <c r="B19" s="2020"/>
      <c r="C19" s="306"/>
      <c r="O19" s="307"/>
      <c r="U19" s="292" t="s">
        <v>748</v>
      </c>
      <c r="V19" s="273"/>
      <c r="W19" s="293" t="s">
        <v>782</v>
      </c>
      <c r="X19" s="294" t="s">
        <v>236</v>
      </c>
      <c r="Y19" s="295" t="s">
        <v>751</v>
      </c>
      <c r="Z19" s="292" t="s">
        <v>748</v>
      </c>
      <c r="AA19" s="273"/>
      <c r="AB19" s="274"/>
      <c r="AC19" s="274"/>
      <c r="AD19" s="274"/>
      <c r="AE19" s="274"/>
      <c r="AF19" s="274"/>
      <c r="AG19" s="274"/>
      <c r="AH19" s="274"/>
    </row>
    <row r="20" spans="1:34" ht="12" customHeight="1" thickBot="1">
      <c r="B20" s="2020"/>
      <c r="C20" s="276" t="s">
        <v>742</v>
      </c>
      <c r="D20" s="277" t="s">
        <v>381</v>
      </c>
      <c r="E20" s="277" t="s">
        <v>357</v>
      </c>
      <c r="F20" s="277" t="s">
        <v>3</v>
      </c>
      <c r="G20" s="278" t="s">
        <v>743</v>
      </c>
      <c r="H20" s="278" t="s">
        <v>453</v>
      </c>
      <c r="I20" s="278" t="s">
        <v>454</v>
      </c>
      <c r="J20" s="278" t="s">
        <v>455</v>
      </c>
      <c r="K20" s="278" t="s">
        <v>456</v>
      </c>
      <c r="L20" s="278" t="s">
        <v>457</v>
      </c>
      <c r="M20" s="278"/>
      <c r="N20" s="278" t="s">
        <v>379</v>
      </c>
      <c r="O20" s="279" t="s">
        <v>467</v>
      </c>
      <c r="U20" s="292" t="s">
        <v>748</v>
      </c>
      <c r="V20" s="314"/>
      <c r="W20" s="297" t="s">
        <v>783</v>
      </c>
      <c r="X20" s="298" t="s">
        <v>228</v>
      </c>
      <c r="Y20" s="299" t="s">
        <v>751</v>
      </c>
      <c r="Z20" s="292" t="s">
        <v>748</v>
      </c>
      <c r="AA20" s="150"/>
      <c r="AB20" s="274"/>
      <c r="AC20" s="274"/>
      <c r="AD20" s="274"/>
      <c r="AE20" s="274"/>
      <c r="AF20" s="274"/>
      <c r="AG20" s="274"/>
      <c r="AH20" s="274"/>
    </row>
    <row r="21" spans="1:34" ht="12" customHeight="1">
      <c r="B21" s="2020"/>
      <c r="C21" s="2009" t="s">
        <v>784</v>
      </c>
      <c r="D21" s="2007">
        <v>710965810001</v>
      </c>
      <c r="E21" s="2005" t="s">
        <v>785</v>
      </c>
      <c r="F21" s="2014">
        <v>4701852184</v>
      </c>
      <c r="G21" s="283" t="s">
        <v>747</v>
      </c>
      <c r="H21" s="284">
        <v>7</v>
      </c>
      <c r="I21" s="284">
        <v>35</v>
      </c>
      <c r="J21" s="284">
        <v>88</v>
      </c>
      <c r="K21" s="284">
        <v>104</v>
      </c>
      <c r="L21" s="284">
        <v>74</v>
      </c>
      <c r="M21" s="284"/>
      <c r="N21" s="284">
        <f>SUM(G21:L21)</f>
        <v>308</v>
      </c>
      <c r="O21" s="2003">
        <f>N22/N21*100</f>
        <v>14.935064935064934</v>
      </c>
      <c r="U21" s="292" t="s">
        <v>748</v>
      </c>
      <c r="V21" s="296"/>
      <c r="W21" s="293" t="s">
        <v>786</v>
      </c>
      <c r="X21" s="294" t="s">
        <v>138</v>
      </c>
      <c r="Y21" s="295" t="s">
        <v>751</v>
      </c>
      <c r="Z21" s="292" t="s">
        <v>748</v>
      </c>
      <c r="AA21" s="273"/>
      <c r="AB21" s="274"/>
      <c r="AC21" s="274"/>
      <c r="AD21" s="274"/>
      <c r="AE21" s="274"/>
      <c r="AF21" s="274"/>
      <c r="AG21" s="274"/>
      <c r="AH21" s="274"/>
    </row>
    <row r="22" spans="1:34" ht="12" customHeight="1" thickBot="1">
      <c r="B22" s="2020"/>
      <c r="C22" s="2010"/>
      <c r="D22" s="2008"/>
      <c r="E22" s="2006"/>
      <c r="F22" s="2006"/>
      <c r="G22" s="289" t="s">
        <v>8</v>
      </c>
      <c r="H22" s="290">
        <v>2</v>
      </c>
      <c r="I22" s="290">
        <v>17</v>
      </c>
      <c r="J22" s="290">
        <v>51</v>
      </c>
      <c r="K22" s="290">
        <v>58</v>
      </c>
      <c r="L22" s="290">
        <v>46</v>
      </c>
      <c r="M22" s="290"/>
      <c r="N22" s="290">
        <f>SUM(L22:L22)</f>
        <v>46</v>
      </c>
      <c r="O22" s="2004"/>
      <c r="U22" s="315" t="s">
        <v>748</v>
      </c>
      <c r="V22" s="296"/>
      <c r="W22" s="297" t="s">
        <v>787</v>
      </c>
      <c r="X22" s="298" t="s">
        <v>145</v>
      </c>
      <c r="Y22" s="299" t="s">
        <v>751</v>
      </c>
      <c r="Z22" s="292" t="s">
        <v>748</v>
      </c>
      <c r="AA22" s="273"/>
      <c r="AB22" s="274"/>
      <c r="AC22" s="274"/>
      <c r="AD22" s="274"/>
      <c r="AE22" s="274"/>
      <c r="AF22" s="274"/>
      <c r="AG22" s="274"/>
      <c r="AH22" s="274"/>
    </row>
    <row r="23" spans="1:34" ht="12" customHeight="1" thickBot="1">
      <c r="B23" s="2020"/>
      <c r="C23" s="306"/>
      <c r="O23" s="307"/>
      <c r="U23" s="273"/>
      <c r="V23" s="273"/>
      <c r="W23" s="302" t="s">
        <v>788</v>
      </c>
      <c r="X23" s="294" t="s">
        <v>231</v>
      </c>
      <c r="Y23" s="295" t="s">
        <v>751</v>
      </c>
      <c r="Z23" s="292" t="s">
        <v>748</v>
      </c>
      <c r="AA23" s="273"/>
      <c r="AB23" s="274"/>
      <c r="AC23" s="274"/>
      <c r="AD23" s="274"/>
      <c r="AE23" s="274"/>
      <c r="AF23" s="274"/>
      <c r="AG23" s="274"/>
      <c r="AH23" s="274"/>
    </row>
    <row r="24" spans="1:34" ht="12" customHeight="1" thickBot="1">
      <c r="B24" s="2020"/>
      <c r="C24" s="276" t="s">
        <v>742</v>
      </c>
      <c r="D24" s="277" t="s">
        <v>381</v>
      </c>
      <c r="E24" s="277" t="s">
        <v>357</v>
      </c>
      <c r="F24" s="277" t="s">
        <v>3</v>
      </c>
      <c r="G24" s="278" t="s">
        <v>743</v>
      </c>
      <c r="H24" s="278" t="s">
        <v>453</v>
      </c>
      <c r="I24" s="278" t="s">
        <v>454</v>
      </c>
      <c r="J24" s="278" t="s">
        <v>455</v>
      </c>
      <c r="K24" s="278" t="s">
        <v>456</v>
      </c>
      <c r="L24" s="278" t="s">
        <v>457</v>
      </c>
      <c r="M24" s="278"/>
      <c r="N24" s="278" t="s">
        <v>379</v>
      </c>
      <c r="O24" s="279" t="s">
        <v>467</v>
      </c>
      <c r="U24" s="273"/>
      <c r="V24" s="273"/>
      <c r="W24" s="293" t="s">
        <v>789</v>
      </c>
      <c r="X24" s="294" t="s">
        <v>334</v>
      </c>
      <c r="Y24" s="295" t="s">
        <v>751</v>
      </c>
      <c r="Z24" s="292" t="s">
        <v>790</v>
      </c>
      <c r="AA24" s="296"/>
      <c r="AB24" s="274"/>
      <c r="AC24" s="274"/>
      <c r="AD24" s="274"/>
      <c r="AE24" s="274"/>
      <c r="AF24" s="274"/>
      <c r="AG24" s="274"/>
      <c r="AH24" s="274"/>
    </row>
    <row r="25" spans="1:34" ht="12" customHeight="1" thickBot="1">
      <c r="B25" s="2020"/>
      <c r="C25" s="2009" t="s">
        <v>791</v>
      </c>
      <c r="D25" s="2007">
        <v>710966151001</v>
      </c>
      <c r="E25" s="2005" t="s">
        <v>792</v>
      </c>
      <c r="F25" s="2005">
        <v>4701868767</v>
      </c>
      <c r="G25" s="283" t="s">
        <v>747</v>
      </c>
      <c r="H25" s="284">
        <v>3</v>
      </c>
      <c r="I25" s="284">
        <v>21</v>
      </c>
      <c r="J25" s="284">
        <v>51</v>
      </c>
      <c r="K25" s="284">
        <v>61</v>
      </c>
      <c r="L25" s="284">
        <v>42</v>
      </c>
      <c r="M25" s="284"/>
      <c r="N25" s="284">
        <f>SUM(G25:L25)</f>
        <v>178</v>
      </c>
      <c r="O25" s="2003">
        <f>N26/N25*100</f>
        <v>23.595505617977526</v>
      </c>
      <c r="U25" s="273"/>
      <c r="V25" s="273"/>
      <c r="W25" s="316" t="s">
        <v>793</v>
      </c>
      <c r="X25" s="317" t="s">
        <v>334</v>
      </c>
      <c r="Y25" s="318" t="s">
        <v>751</v>
      </c>
      <c r="Z25" s="315" t="s">
        <v>790</v>
      </c>
      <c r="AA25" s="273"/>
      <c r="AB25" s="274"/>
      <c r="AC25" s="274"/>
      <c r="AD25" s="274"/>
      <c r="AE25" s="274"/>
      <c r="AF25" s="274"/>
      <c r="AG25" s="274"/>
      <c r="AH25" s="274"/>
    </row>
    <row r="26" spans="1:34" ht="12" customHeight="1" thickBot="1">
      <c r="B26" s="2021"/>
      <c r="C26" s="2010"/>
      <c r="D26" s="2008"/>
      <c r="E26" s="2006"/>
      <c r="F26" s="2006"/>
      <c r="G26" s="289" t="s">
        <v>8</v>
      </c>
      <c r="H26" s="290">
        <v>2</v>
      </c>
      <c r="I26" s="290">
        <v>21</v>
      </c>
      <c r="J26" s="290">
        <v>49</v>
      </c>
      <c r="K26" s="290">
        <v>61</v>
      </c>
      <c r="L26" s="290">
        <v>42</v>
      </c>
      <c r="M26" s="290"/>
      <c r="N26" s="290">
        <f>SUM(L26:L26)</f>
        <v>42</v>
      </c>
      <c r="O26" s="2004"/>
      <c r="U26" s="273"/>
      <c r="V26" s="273"/>
      <c r="W26" s="273"/>
      <c r="X26" s="273"/>
      <c r="Y26" s="273"/>
      <c r="Z26" s="319"/>
      <c r="AA26" s="273"/>
      <c r="AB26" s="274"/>
      <c r="AC26" s="274"/>
      <c r="AD26" s="274"/>
      <c r="AE26" s="274"/>
      <c r="AF26" s="274"/>
      <c r="AG26" s="274"/>
      <c r="AH26" s="274"/>
    </row>
    <row r="27" spans="1:34" ht="12" customHeight="1" thickBot="1">
      <c r="U27" s="273"/>
      <c r="V27" s="273"/>
      <c r="W27" s="2138" t="s">
        <v>794</v>
      </c>
      <c r="X27" s="2139"/>
      <c r="Y27" s="2139"/>
      <c r="Z27" s="2140"/>
      <c r="AA27" s="273"/>
      <c r="AB27" s="274"/>
      <c r="AC27" s="274"/>
      <c r="AD27" s="274"/>
      <c r="AE27" s="274"/>
      <c r="AF27" s="274"/>
      <c r="AG27" s="274"/>
      <c r="AH27" s="274"/>
    </row>
    <row r="28" spans="1:34" ht="12" customHeight="1" thickBot="1">
      <c r="B28" s="1994">
        <v>45658</v>
      </c>
      <c r="C28" s="320" t="s">
        <v>742</v>
      </c>
      <c r="D28" s="321" t="s">
        <v>381</v>
      </c>
      <c r="E28" s="321" t="s">
        <v>357</v>
      </c>
      <c r="F28" s="321" t="s">
        <v>3</v>
      </c>
      <c r="G28" s="322" t="s">
        <v>743</v>
      </c>
      <c r="H28" s="322" t="s">
        <v>453</v>
      </c>
      <c r="I28" s="322" t="s">
        <v>454</v>
      </c>
      <c r="J28" s="322" t="s">
        <v>455</v>
      </c>
      <c r="K28" s="322" t="s">
        <v>456</v>
      </c>
      <c r="L28" s="322" t="s">
        <v>457</v>
      </c>
      <c r="M28" s="322"/>
      <c r="N28" s="322" t="s">
        <v>379</v>
      </c>
      <c r="O28" s="323" t="s">
        <v>467</v>
      </c>
      <c r="U28" s="273"/>
      <c r="V28"/>
      <c r="W28" s="324" t="s">
        <v>354</v>
      </c>
      <c r="X28" s="325" t="s">
        <v>468</v>
      </c>
      <c r="Y28" s="326" t="s">
        <v>744</v>
      </c>
      <c r="Z28" s="326" t="s">
        <v>388</v>
      </c>
      <c r="AA28" s="273"/>
      <c r="AB28" s="274"/>
      <c r="AC28" s="274"/>
      <c r="AD28" s="274"/>
      <c r="AE28" s="274"/>
      <c r="AF28" s="274"/>
      <c r="AG28" s="274"/>
      <c r="AH28" s="274"/>
    </row>
    <row r="29" spans="1:34" ht="12" customHeight="1">
      <c r="B29" s="2020"/>
      <c r="C29" s="2122" t="s">
        <v>795</v>
      </c>
      <c r="D29" s="2124">
        <v>782959638001</v>
      </c>
      <c r="E29" s="2126" t="s">
        <v>796</v>
      </c>
      <c r="F29" s="2126">
        <v>4701846947</v>
      </c>
      <c r="G29" s="327" t="s">
        <v>747</v>
      </c>
      <c r="H29" s="328">
        <v>3</v>
      </c>
      <c r="I29" s="328">
        <v>13</v>
      </c>
      <c r="J29" s="328">
        <v>46</v>
      </c>
      <c r="K29" s="328">
        <v>52</v>
      </c>
      <c r="L29" s="328">
        <v>31</v>
      </c>
      <c r="M29" s="329"/>
      <c r="N29" s="329">
        <f>SUM(L29:L29)</f>
        <v>31</v>
      </c>
      <c r="O29" s="2003">
        <f>N30/N29*100</f>
        <v>100</v>
      </c>
      <c r="U29" s="273"/>
      <c r="V29"/>
      <c r="W29" s="330" t="s">
        <v>797</v>
      </c>
      <c r="X29" s="331" t="s">
        <v>757</v>
      </c>
      <c r="Y29" s="331" t="s">
        <v>798</v>
      </c>
      <c r="Z29" s="332" t="s">
        <v>748</v>
      </c>
      <c r="AA29" s="273"/>
      <c r="AB29" s="274"/>
      <c r="AC29" s="274"/>
      <c r="AD29" s="274"/>
      <c r="AE29" s="274"/>
      <c r="AF29" s="274"/>
      <c r="AG29" s="274"/>
      <c r="AH29" s="274"/>
    </row>
    <row r="30" spans="1:34" customFormat="1" ht="12" customHeight="1" thickBot="1">
      <c r="A30" s="150"/>
      <c r="B30" s="2020"/>
      <c r="C30" s="2123"/>
      <c r="D30" s="2125"/>
      <c r="E30" s="2127"/>
      <c r="F30" s="2127"/>
      <c r="G30" s="333" t="s">
        <v>8</v>
      </c>
      <c r="H30" s="334">
        <v>3</v>
      </c>
      <c r="I30" s="334">
        <v>13</v>
      </c>
      <c r="J30" s="334">
        <v>45</v>
      </c>
      <c r="K30" s="334">
        <v>49</v>
      </c>
      <c r="L30" s="334">
        <v>31</v>
      </c>
      <c r="M30" s="335"/>
      <c r="N30" s="335">
        <f>SUM(L30:L30)</f>
        <v>31</v>
      </c>
      <c r="O30" s="2004"/>
      <c r="P30" s="150"/>
      <c r="Q30" s="150"/>
      <c r="R30" s="150"/>
      <c r="S30" s="150"/>
      <c r="T30" s="150"/>
      <c r="W30" s="336" t="s">
        <v>799</v>
      </c>
      <c r="X30" s="337" t="s">
        <v>516</v>
      </c>
      <c r="Y30" s="337" t="s">
        <v>798</v>
      </c>
      <c r="Z30" s="292" t="s">
        <v>748</v>
      </c>
    </row>
    <row r="31" spans="1:34" customFormat="1" ht="12" customHeight="1" thickBot="1">
      <c r="A31" s="150"/>
      <c r="B31" s="2020"/>
      <c r="C31" s="306"/>
      <c r="D31" s="150"/>
      <c r="E31" s="150"/>
      <c r="F31" s="150"/>
      <c r="G31" s="150"/>
      <c r="H31" s="150"/>
      <c r="I31" s="150"/>
      <c r="J31" s="150"/>
      <c r="K31" s="150"/>
      <c r="L31" s="150"/>
      <c r="M31" s="150"/>
      <c r="N31" s="150"/>
      <c r="O31" s="307"/>
      <c r="P31" s="150"/>
      <c r="Q31" s="150"/>
      <c r="R31" s="150"/>
      <c r="S31" s="150"/>
      <c r="T31" s="150"/>
      <c r="W31" s="338" t="s">
        <v>762</v>
      </c>
      <c r="X31" s="337" t="s">
        <v>763</v>
      </c>
      <c r="Y31" s="337" t="s">
        <v>798</v>
      </c>
      <c r="Z31" s="292" t="s">
        <v>748</v>
      </c>
    </row>
    <row r="32" spans="1:34" customFormat="1" ht="12" customHeight="1" thickBot="1">
      <c r="A32" s="150"/>
      <c r="B32" s="2020"/>
      <c r="C32" s="320" t="s">
        <v>742</v>
      </c>
      <c r="D32" s="321" t="s">
        <v>381</v>
      </c>
      <c r="E32" s="321" t="s">
        <v>357</v>
      </c>
      <c r="F32" s="321" t="s">
        <v>3</v>
      </c>
      <c r="G32" s="322" t="s">
        <v>743</v>
      </c>
      <c r="H32" s="322" t="s">
        <v>453</v>
      </c>
      <c r="I32" s="322" t="s">
        <v>454</v>
      </c>
      <c r="J32" s="322" t="s">
        <v>455</v>
      </c>
      <c r="K32" s="322" t="s">
        <v>456</v>
      </c>
      <c r="L32" s="322" t="s">
        <v>457</v>
      </c>
      <c r="M32" s="322"/>
      <c r="N32" s="322" t="s">
        <v>379</v>
      </c>
      <c r="O32" s="323" t="s">
        <v>467</v>
      </c>
      <c r="P32" s="150"/>
      <c r="Q32" s="150"/>
      <c r="R32" s="150"/>
      <c r="S32" s="150"/>
      <c r="T32" s="150"/>
      <c r="W32" s="336" t="s">
        <v>800</v>
      </c>
      <c r="X32" s="337" t="s">
        <v>801</v>
      </c>
      <c r="Y32" s="337" t="s">
        <v>798</v>
      </c>
      <c r="Z32" s="292" t="s">
        <v>748</v>
      </c>
    </row>
    <row r="33" spans="1:27" customFormat="1" ht="12" customHeight="1">
      <c r="A33" s="150"/>
      <c r="B33" s="2020"/>
      <c r="C33" s="2122" t="s">
        <v>802</v>
      </c>
      <c r="D33" s="2124">
        <v>782959637001</v>
      </c>
      <c r="E33" s="2126" t="s">
        <v>803</v>
      </c>
      <c r="F33" s="2126">
        <v>4701846941</v>
      </c>
      <c r="G33" s="327" t="s">
        <v>747</v>
      </c>
      <c r="H33" s="328">
        <v>3</v>
      </c>
      <c r="I33" s="328">
        <v>13</v>
      </c>
      <c r="J33" s="328">
        <v>47</v>
      </c>
      <c r="K33" s="328">
        <v>54</v>
      </c>
      <c r="L33" s="328">
        <v>32</v>
      </c>
      <c r="M33" s="328"/>
      <c r="N33" s="328">
        <f>SUM(L33:L33)</f>
        <v>32</v>
      </c>
      <c r="O33" s="2003">
        <f>N34/N33*100</f>
        <v>103.125</v>
      </c>
      <c r="P33" s="150"/>
      <c r="Q33" s="150"/>
      <c r="R33" s="150"/>
      <c r="S33" s="150"/>
      <c r="T33" s="150"/>
      <c r="W33" s="338" t="s">
        <v>764</v>
      </c>
      <c r="X33" s="294" t="s">
        <v>765</v>
      </c>
      <c r="Y33" s="294" t="s">
        <v>766</v>
      </c>
      <c r="Z33" s="292" t="s">
        <v>748</v>
      </c>
    </row>
    <row r="34" spans="1:27" customFormat="1" ht="12" customHeight="1" thickBot="1">
      <c r="A34" s="150"/>
      <c r="B34" s="2020"/>
      <c r="C34" s="2123"/>
      <c r="D34" s="2125"/>
      <c r="E34" s="2127"/>
      <c r="F34" s="2127"/>
      <c r="G34" s="333" t="s">
        <v>8</v>
      </c>
      <c r="H34" s="334">
        <v>3</v>
      </c>
      <c r="I34" s="334">
        <v>13</v>
      </c>
      <c r="J34" s="334">
        <v>45</v>
      </c>
      <c r="K34" s="334">
        <v>54</v>
      </c>
      <c r="L34" s="334">
        <v>33</v>
      </c>
      <c r="M34" s="334"/>
      <c r="N34" s="334">
        <f>SUM(L34:L34)</f>
        <v>33</v>
      </c>
      <c r="O34" s="2004"/>
      <c r="P34" s="150"/>
      <c r="Q34" s="150"/>
      <c r="R34" s="150"/>
      <c r="S34" s="150"/>
      <c r="T34" s="150"/>
      <c r="W34" s="338" t="s">
        <v>768</v>
      </c>
      <c r="X34" s="337" t="s">
        <v>769</v>
      </c>
      <c r="Y34" s="337" t="s">
        <v>804</v>
      </c>
      <c r="Z34" s="292" t="s">
        <v>748</v>
      </c>
    </row>
    <row r="35" spans="1:27" customFormat="1" ht="12" customHeight="1" thickBot="1">
      <c r="A35" s="150"/>
      <c r="B35" s="2020"/>
      <c r="C35" s="306"/>
      <c r="D35" s="150"/>
      <c r="E35" s="150"/>
      <c r="F35" s="150"/>
      <c r="G35" s="150"/>
      <c r="H35" s="150"/>
      <c r="I35" s="150"/>
      <c r="J35" s="150"/>
      <c r="K35" s="150"/>
      <c r="L35" s="150"/>
      <c r="M35" s="150"/>
      <c r="N35" s="150"/>
      <c r="O35" s="307"/>
      <c r="P35" s="150"/>
      <c r="Q35" s="150"/>
      <c r="R35" s="150"/>
      <c r="S35" s="150"/>
      <c r="T35" s="150"/>
      <c r="W35" s="339" t="s">
        <v>770</v>
      </c>
      <c r="X35" s="340" t="s">
        <v>111</v>
      </c>
      <c r="Y35" s="340" t="s">
        <v>804</v>
      </c>
      <c r="Z35" s="292" t="s">
        <v>748</v>
      </c>
      <c r="AA35" s="308"/>
    </row>
    <row r="36" spans="1:27" customFormat="1" ht="12" customHeight="1" thickBot="1">
      <c r="A36" s="150"/>
      <c r="B36" s="2020"/>
      <c r="C36" s="320" t="s">
        <v>742</v>
      </c>
      <c r="D36" s="321" t="s">
        <v>381</v>
      </c>
      <c r="E36" s="321" t="s">
        <v>357</v>
      </c>
      <c r="F36" s="321" t="s">
        <v>3</v>
      </c>
      <c r="G36" s="322" t="s">
        <v>743</v>
      </c>
      <c r="H36" s="322" t="s">
        <v>453</v>
      </c>
      <c r="I36" s="322" t="s">
        <v>454</v>
      </c>
      <c r="J36" s="322" t="s">
        <v>455</v>
      </c>
      <c r="K36" s="322" t="s">
        <v>456</v>
      </c>
      <c r="L36" s="322" t="s">
        <v>457</v>
      </c>
      <c r="M36" s="322"/>
      <c r="N36" s="322" t="s">
        <v>379</v>
      </c>
      <c r="O36" s="323" t="s">
        <v>467</v>
      </c>
      <c r="P36" s="150"/>
      <c r="Q36" s="150"/>
      <c r="R36" s="150"/>
      <c r="S36" s="150"/>
      <c r="T36" s="150"/>
      <c r="W36" s="339" t="s">
        <v>771</v>
      </c>
      <c r="X36" s="340" t="s">
        <v>772</v>
      </c>
      <c r="Y36" s="340" t="s">
        <v>804</v>
      </c>
      <c r="Z36" s="292" t="s">
        <v>748</v>
      </c>
    </row>
    <row r="37" spans="1:27" customFormat="1" ht="12" customHeight="1">
      <c r="A37" s="150"/>
      <c r="B37" s="2020"/>
      <c r="C37" s="2122" t="s">
        <v>805</v>
      </c>
      <c r="D37" s="2124">
        <v>782959641001</v>
      </c>
      <c r="E37" s="2126" t="s">
        <v>806</v>
      </c>
      <c r="F37" s="2126">
        <v>4701846963</v>
      </c>
      <c r="G37" s="327" t="s">
        <v>747</v>
      </c>
      <c r="H37" s="328">
        <v>3</v>
      </c>
      <c r="I37" s="328">
        <v>12</v>
      </c>
      <c r="J37" s="328">
        <v>42</v>
      </c>
      <c r="K37" s="328">
        <v>49</v>
      </c>
      <c r="L37" s="328">
        <v>29</v>
      </c>
      <c r="M37" s="328"/>
      <c r="N37" s="328">
        <f>SUM(L37:L37)</f>
        <v>29</v>
      </c>
      <c r="O37" s="2003">
        <f>N38/N37*100</f>
        <v>62.068965517241381</v>
      </c>
      <c r="P37" s="150"/>
      <c r="Q37" s="150"/>
      <c r="R37" s="150"/>
      <c r="S37" s="150"/>
      <c r="T37" s="150"/>
      <c r="W37" s="336" t="s">
        <v>773</v>
      </c>
      <c r="X37" s="337" t="s">
        <v>135</v>
      </c>
      <c r="Y37" s="337" t="s">
        <v>798</v>
      </c>
      <c r="Z37" s="292" t="s">
        <v>748</v>
      </c>
    </row>
    <row r="38" spans="1:27" customFormat="1" ht="12" customHeight="1" thickBot="1">
      <c r="A38" s="150"/>
      <c r="B38" s="2020"/>
      <c r="C38" s="2123"/>
      <c r="D38" s="2125"/>
      <c r="E38" s="2127"/>
      <c r="F38" s="2127"/>
      <c r="G38" s="333" t="s">
        <v>8</v>
      </c>
      <c r="H38" s="334">
        <v>1</v>
      </c>
      <c r="I38" s="334">
        <v>6</v>
      </c>
      <c r="J38" s="334">
        <v>19</v>
      </c>
      <c r="K38" s="334">
        <v>31</v>
      </c>
      <c r="L38" s="334">
        <v>18</v>
      </c>
      <c r="M38" s="334"/>
      <c r="N38" s="334">
        <f>SUM(L38:L38)</f>
        <v>18</v>
      </c>
      <c r="O38" s="2004"/>
      <c r="P38" s="150"/>
      <c r="Q38" s="150"/>
      <c r="R38" s="150"/>
      <c r="S38" s="150"/>
      <c r="T38" s="150"/>
      <c r="W38" s="336" t="s">
        <v>778</v>
      </c>
      <c r="X38" s="337" t="s">
        <v>779</v>
      </c>
      <c r="Y38" s="337" t="s">
        <v>798</v>
      </c>
      <c r="Z38" s="292" t="s">
        <v>748</v>
      </c>
    </row>
    <row r="39" spans="1:27" customFormat="1" ht="12" customHeight="1" thickBot="1">
      <c r="A39" s="150"/>
      <c r="B39" s="2020"/>
      <c r="C39" s="306"/>
      <c r="D39" s="150"/>
      <c r="E39" s="150"/>
      <c r="F39" s="150"/>
      <c r="G39" s="150"/>
      <c r="H39" s="150"/>
      <c r="I39" s="150"/>
      <c r="J39" s="150"/>
      <c r="K39" s="150"/>
      <c r="L39" s="150"/>
      <c r="M39" s="150"/>
      <c r="N39" s="150"/>
      <c r="O39" s="307"/>
      <c r="P39" s="150"/>
      <c r="Q39" s="150"/>
      <c r="R39" s="150"/>
      <c r="S39" s="150"/>
      <c r="T39" s="150"/>
      <c r="W39" s="336" t="s">
        <v>807</v>
      </c>
      <c r="X39" s="337" t="s">
        <v>808</v>
      </c>
      <c r="Y39" s="337" t="s">
        <v>798</v>
      </c>
      <c r="Z39" s="292" t="s">
        <v>748</v>
      </c>
    </row>
    <row r="40" spans="1:27" customFormat="1" ht="12" customHeight="1" thickBot="1">
      <c r="A40" s="150"/>
      <c r="B40" s="2020"/>
      <c r="C40" s="320" t="s">
        <v>742</v>
      </c>
      <c r="D40" s="321" t="s">
        <v>381</v>
      </c>
      <c r="E40" s="321" t="s">
        <v>357</v>
      </c>
      <c r="F40" s="321" t="s">
        <v>3</v>
      </c>
      <c r="G40" s="322" t="s">
        <v>743</v>
      </c>
      <c r="H40" s="322" t="s">
        <v>453</v>
      </c>
      <c r="I40" s="322" t="s">
        <v>454</v>
      </c>
      <c r="J40" s="322" t="s">
        <v>455</v>
      </c>
      <c r="K40" s="322" t="s">
        <v>456</v>
      </c>
      <c r="L40" s="322" t="s">
        <v>457</v>
      </c>
      <c r="M40" s="322"/>
      <c r="N40" s="322" t="s">
        <v>379</v>
      </c>
      <c r="O40" s="323" t="s">
        <v>467</v>
      </c>
      <c r="P40" s="150"/>
      <c r="Q40" s="150"/>
      <c r="R40" s="150"/>
      <c r="S40" s="150"/>
      <c r="T40" s="150"/>
      <c r="W40" s="336" t="s">
        <v>809</v>
      </c>
      <c r="X40" s="337" t="s">
        <v>810</v>
      </c>
      <c r="Y40" s="337" t="s">
        <v>798</v>
      </c>
      <c r="Z40" s="285" t="s">
        <v>748</v>
      </c>
    </row>
    <row r="41" spans="1:27" customFormat="1" ht="12" customHeight="1">
      <c r="A41" s="150"/>
      <c r="B41" s="2020"/>
      <c r="C41" s="2122" t="s">
        <v>811</v>
      </c>
      <c r="D41" s="2124">
        <v>4701846957</v>
      </c>
      <c r="E41" s="2126" t="s">
        <v>812</v>
      </c>
      <c r="F41" s="2126">
        <v>4701846957</v>
      </c>
      <c r="G41" s="327" t="s">
        <v>747</v>
      </c>
      <c r="H41" s="328">
        <v>3</v>
      </c>
      <c r="I41" s="328">
        <v>13</v>
      </c>
      <c r="J41" s="328">
        <v>44</v>
      </c>
      <c r="K41" s="328">
        <v>50</v>
      </c>
      <c r="L41" s="328">
        <v>29</v>
      </c>
      <c r="M41" s="328"/>
      <c r="N41" s="328">
        <f>SUM(L41:L41)</f>
        <v>29</v>
      </c>
      <c r="O41" s="2003">
        <f>N42/N41*100</f>
        <v>96.551724137931032</v>
      </c>
      <c r="P41" s="150"/>
      <c r="Q41" s="150"/>
      <c r="R41" s="150"/>
      <c r="S41" s="150"/>
      <c r="T41" s="150"/>
      <c r="W41" s="336" t="s">
        <v>813</v>
      </c>
      <c r="X41" s="337" t="s">
        <v>814</v>
      </c>
      <c r="Y41" s="337" t="s">
        <v>798</v>
      </c>
      <c r="Z41" s="292" t="s">
        <v>748</v>
      </c>
    </row>
    <row r="42" spans="1:27" customFormat="1" ht="12" customHeight="1" thickBot="1">
      <c r="A42" s="150"/>
      <c r="B42" s="2020"/>
      <c r="C42" s="2123"/>
      <c r="D42" s="2125"/>
      <c r="E42" s="2127"/>
      <c r="F42" s="2127"/>
      <c r="G42" s="333" t="s">
        <v>8</v>
      </c>
      <c r="H42" s="334">
        <v>3</v>
      </c>
      <c r="I42" s="334">
        <v>12</v>
      </c>
      <c r="J42" s="334">
        <v>40</v>
      </c>
      <c r="K42" s="334">
        <v>49</v>
      </c>
      <c r="L42" s="334">
        <v>28</v>
      </c>
      <c r="M42" s="334"/>
      <c r="N42" s="334">
        <f>SUM(L42:L42)</f>
        <v>28</v>
      </c>
      <c r="O42" s="2004"/>
      <c r="P42" s="150"/>
      <c r="Q42" s="150"/>
      <c r="R42" s="150"/>
      <c r="S42" s="150"/>
      <c r="T42" s="150"/>
      <c r="W42" s="336" t="s">
        <v>815</v>
      </c>
      <c r="X42" s="337" t="s">
        <v>334</v>
      </c>
      <c r="Y42" s="337" t="s">
        <v>798</v>
      </c>
      <c r="Z42" s="292" t="s">
        <v>748</v>
      </c>
    </row>
    <row r="43" spans="1:27" customFormat="1" ht="12" customHeight="1" thickBot="1">
      <c r="A43" s="150"/>
      <c r="B43" s="2020"/>
      <c r="C43" s="306"/>
      <c r="D43" s="150"/>
      <c r="E43" s="150"/>
      <c r="F43" s="150"/>
      <c r="G43" s="150"/>
      <c r="H43" s="150"/>
      <c r="I43" s="150"/>
      <c r="J43" s="150"/>
      <c r="K43" s="150"/>
      <c r="L43" s="150"/>
      <c r="M43" s="150"/>
      <c r="N43" s="150"/>
      <c r="O43" s="307"/>
      <c r="P43" s="150"/>
      <c r="Q43" s="150"/>
      <c r="R43" s="150"/>
      <c r="S43" s="150"/>
      <c r="T43" s="150"/>
      <c r="W43" s="336" t="s">
        <v>816</v>
      </c>
      <c r="X43" s="337" t="s">
        <v>334</v>
      </c>
      <c r="Y43" s="337" t="s">
        <v>798</v>
      </c>
      <c r="Z43" s="292" t="s">
        <v>748</v>
      </c>
    </row>
    <row r="44" spans="1:27" customFormat="1" ht="12" customHeight="1" thickBot="1">
      <c r="A44" s="150"/>
      <c r="B44" s="2020"/>
      <c r="C44" s="320" t="s">
        <v>742</v>
      </c>
      <c r="D44" s="321" t="s">
        <v>381</v>
      </c>
      <c r="E44" s="321" t="s">
        <v>357</v>
      </c>
      <c r="F44" s="321" t="s">
        <v>3</v>
      </c>
      <c r="G44" s="322" t="s">
        <v>743</v>
      </c>
      <c r="H44" s="322" t="s">
        <v>453</v>
      </c>
      <c r="I44" s="322" t="s">
        <v>454</v>
      </c>
      <c r="J44" s="322" t="s">
        <v>455</v>
      </c>
      <c r="K44" s="322" t="s">
        <v>456</v>
      </c>
      <c r="L44" s="322" t="s">
        <v>457</v>
      </c>
      <c r="M44" s="322"/>
      <c r="N44" s="322" t="s">
        <v>379</v>
      </c>
      <c r="O44" s="323" t="s">
        <v>467</v>
      </c>
      <c r="P44" s="150"/>
      <c r="Q44" s="150"/>
      <c r="R44" s="150"/>
      <c r="S44" s="150"/>
      <c r="T44" s="150"/>
      <c r="W44" s="336" t="s">
        <v>817</v>
      </c>
      <c r="X44" s="337" t="s">
        <v>334</v>
      </c>
      <c r="Y44" s="337" t="s">
        <v>798</v>
      </c>
      <c r="Z44" s="292" t="s">
        <v>748</v>
      </c>
    </row>
    <row r="45" spans="1:27" customFormat="1" ht="12" customHeight="1">
      <c r="A45" s="150"/>
      <c r="B45" s="2020"/>
      <c r="C45" s="2122" t="s">
        <v>818</v>
      </c>
      <c r="D45" s="2124">
        <v>782959636001</v>
      </c>
      <c r="E45" s="2126" t="s">
        <v>819</v>
      </c>
      <c r="F45" s="2126">
        <v>4701846935</v>
      </c>
      <c r="G45" s="327" t="s">
        <v>747</v>
      </c>
      <c r="H45" s="328">
        <v>3</v>
      </c>
      <c r="I45" s="328">
        <v>12</v>
      </c>
      <c r="J45" s="328">
        <v>42</v>
      </c>
      <c r="K45" s="328">
        <v>49</v>
      </c>
      <c r="L45" s="328">
        <v>29</v>
      </c>
      <c r="M45" s="328"/>
      <c r="N45" s="328">
        <v>150</v>
      </c>
      <c r="O45" s="2003">
        <f>N46/N45*100</f>
        <v>14.666666666666666</v>
      </c>
      <c r="P45" s="150"/>
      <c r="Q45" s="150"/>
      <c r="R45" s="150"/>
      <c r="S45" s="150"/>
      <c r="T45" s="150"/>
      <c r="W45" s="339" t="s">
        <v>820</v>
      </c>
      <c r="X45" s="340" t="s">
        <v>821</v>
      </c>
      <c r="Y45" s="340" t="s">
        <v>798</v>
      </c>
      <c r="Z45" s="292" t="s">
        <v>748</v>
      </c>
    </row>
    <row r="46" spans="1:27" customFormat="1" ht="12" customHeight="1" thickBot="1">
      <c r="A46" s="150"/>
      <c r="B46" s="2021"/>
      <c r="C46" s="2123"/>
      <c r="D46" s="2125"/>
      <c r="E46" s="2127"/>
      <c r="F46" s="2127"/>
      <c r="G46" s="333" t="s">
        <v>8</v>
      </c>
      <c r="H46" s="334">
        <v>3</v>
      </c>
      <c r="I46" s="334">
        <v>7</v>
      </c>
      <c r="J46" s="334">
        <v>24</v>
      </c>
      <c r="K46" s="334">
        <v>41</v>
      </c>
      <c r="L46" s="334">
        <v>22</v>
      </c>
      <c r="M46" s="334"/>
      <c r="N46" s="334">
        <f>SUM(L46:L46)</f>
        <v>22</v>
      </c>
      <c r="O46" s="2004"/>
      <c r="P46" s="150"/>
      <c r="Q46" s="150"/>
      <c r="R46" s="150"/>
      <c r="S46" s="150"/>
      <c r="T46" s="150"/>
      <c r="W46" s="339" t="s">
        <v>822</v>
      </c>
      <c r="X46" s="340" t="s">
        <v>823</v>
      </c>
      <c r="Y46" s="340" t="s">
        <v>798</v>
      </c>
      <c r="Z46" s="292" t="s">
        <v>748</v>
      </c>
    </row>
    <row r="47" spans="1:27" customFormat="1" ht="12" customHeight="1" thickBot="1">
      <c r="A47" s="150"/>
      <c r="B47" s="150"/>
      <c r="C47" s="150"/>
      <c r="D47" s="150"/>
      <c r="E47" s="150"/>
      <c r="F47" s="150"/>
      <c r="G47" s="150"/>
      <c r="H47" s="150"/>
      <c r="I47" s="150"/>
      <c r="J47" s="150"/>
      <c r="K47" s="150"/>
      <c r="L47" s="150"/>
      <c r="M47" s="150"/>
      <c r="N47" s="150"/>
      <c r="O47" s="150"/>
      <c r="P47" s="150"/>
      <c r="Q47" s="150"/>
      <c r="R47" s="150"/>
      <c r="S47" s="150"/>
      <c r="T47" s="150"/>
      <c r="W47" s="339" t="s">
        <v>824</v>
      </c>
      <c r="X47" s="340" t="s">
        <v>825</v>
      </c>
      <c r="Y47" s="340" t="s">
        <v>798</v>
      </c>
      <c r="Z47" s="292" t="s">
        <v>748</v>
      </c>
    </row>
    <row r="48" spans="1:27" customFormat="1" ht="12" customHeight="1" thickBot="1">
      <c r="A48" s="150"/>
      <c r="B48" s="2011" t="s">
        <v>755</v>
      </c>
      <c r="C48" s="2012"/>
      <c r="D48" s="2012"/>
      <c r="E48" s="2012"/>
      <c r="F48" s="2012"/>
      <c r="G48" s="2012"/>
      <c r="H48" s="2012"/>
      <c r="I48" s="2012"/>
      <c r="J48" s="2012"/>
      <c r="K48" s="2012"/>
      <c r="L48" s="2012"/>
      <c r="M48" s="2012"/>
      <c r="N48" s="2012"/>
      <c r="O48" s="2012"/>
      <c r="P48" s="2012"/>
      <c r="Q48" s="2012"/>
      <c r="R48" s="2012"/>
      <c r="S48" s="2012"/>
      <c r="T48" s="2012"/>
      <c r="W48" s="336" t="s">
        <v>782</v>
      </c>
      <c r="X48" s="337" t="s">
        <v>236</v>
      </c>
      <c r="Y48" s="337" t="s">
        <v>826</v>
      </c>
      <c r="Z48" s="292" t="s">
        <v>748</v>
      </c>
    </row>
    <row r="49" spans="1:28" customFormat="1" ht="12" customHeight="1" thickBot="1">
      <c r="A49" s="150"/>
      <c r="B49" s="1994">
        <v>45658</v>
      </c>
      <c r="C49" s="276" t="s">
        <v>742</v>
      </c>
      <c r="D49" s="277" t="s">
        <v>381</v>
      </c>
      <c r="E49" s="277" t="s">
        <v>357</v>
      </c>
      <c r="F49" s="277" t="s">
        <v>3</v>
      </c>
      <c r="G49" s="278" t="s">
        <v>743</v>
      </c>
      <c r="H49" s="278" t="s">
        <v>484</v>
      </c>
      <c r="I49" s="278" t="s">
        <v>485</v>
      </c>
      <c r="J49" s="278" t="s">
        <v>486</v>
      </c>
      <c r="K49" s="278" t="s">
        <v>487</v>
      </c>
      <c r="L49" s="278" t="s">
        <v>488</v>
      </c>
      <c r="M49" s="278"/>
      <c r="N49" s="278" t="s">
        <v>490</v>
      </c>
      <c r="O49" s="278" t="s">
        <v>491</v>
      </c>
      <c r="P49" s="278" t="s">
        <v>492</v>
      </c>
      <c r="Q49" s="278" t="s">
        <v>493</v>
      </c>
      <c r="R49" s="278"/>
      <c r="S49" s="278"/>
      <c r="T49" s="278"/>
      <c r="W49" s="336" t="s">
        <v>788</v>
      </c>
      <c r="X49" s="337" t="s">
        <v>231</v>
      </c>
      <c r="Y49" s="337" t="s">
        <v>827</v>
      </c>
      <c r="Z49" s="292" t="s">
        <v>748</v>
      </c>
    </row>
    <row r="50" spans="1:28" customFormat="1" ht="12" customHeight="1">
      <c r="A50" s="150"/>
      <c r="B50" s="1995"/>
      <c r="C50" s="2009" t="s">
        <v>828</v>
      </c>
      <c r="D50" s="2007">
        <v>710966292004</v>
      </c>
      <c r="E50" s="2005" t="s">
        <v>829</v>
      </c>
      <c r="F50" s="2014">
        <v>4701880476</v>
      </c>
      <c r="G50" s="283" t="s">
        <v>747</v>
      </c>
      <c r="H50" s="284">
        <v>27</v>
      </c>
      <c r="I50" s="284">
        <v>20</v>
      </c>
      <c r="J50" s="284">
        <v>6</v>
      </c>
      <c r="K50" s="284">
        <v>109</v>
      </c>
      <c r="L50" s="284">
        <v>142</v>
      </c>
      <c r="M50" s="284"/>
      <c r="N50" s="284">
        <v>42</v>
      </c>
      <c r="O50" s="284">
        <v>20</v>
      </c>
      <c r="P50" s="284">
        <v>4</v>
      </c>
      <c r="Q50" s="284">
        <v>11</v>
      </c>
      <c r="R50" s="284"/>
      <c r="S50" s="284"/>
      <c r="T50" s="284"/>
      <c r="W50" s="336" t="s">
        <v>830</v>
      </c>
      <c r="X50" s="337" t="s">
        <v>831</v>
      </c>
      <c r="Y50" s="337" t="s">
        <v>826</v>
      </c>
      <c r="Z50" s="292" t="s">
        <v>748</v>
      </c>
    </row>
    <row r="51" spans="1:28" customFormat="1" ht="12" customHeight="1" thickBot="1">
      <c r="A51" s="150"/>
      <c r="B51" s="1996"/>
      <c r="C51" s="2010"/>
      <c r="D51" s="2008"/>
      <c r="E51" s="2006"/>
      <c r="F51" s="2006"/>
      <c r="G51" s="289" t="s">
        <v>8</v>
      </c>
      <c r="H51" s="290">
        <v>26</v>
      </c>
      <c r="I51" s="290">
        <v>19</v>
      </c>
      <c r="J51" s="290">
        <v>4</v>
      </c>
      <c r="K51" s="290">
        <v>103</v>
      </c>
      <c r="L51" s="290">
        <v>137</v>
      </c>
      <c r="M51" s="291"/>
      <c r="N51" s="291">
        <v>40</v>
      </c>
      <c r="O51" s="291">
        <v>20</v>
      </c>
      <c r="P51" s="291">
        <v>4</v>
      </c>
      <c r="Q51" s="291">
        <v>11</v>
      </c>
      <c r="R51" s="291"/>
      <c r="S51" s="291"/>
      <c r="T51" s="291"/>
      <c r="W51" s="341" t="s">
        <v>832</v>
      </c>
      <c r="X51" s="342" t="s">
        <v>451</v>
      </c>
      <c r="Y51" s="342" t="s">
        <v>833</v>
      </c>
      <c r="Z51" s="315" t="s">
        <v>748</v>
      </c>
    </row>
    <row r="52" spans="1:28" customFormat="1" ht="12" customHeight="1" thickBot="1">
      <c r="A52" s="150"/>
      <c r="B52" s="150"/>
      <c r="C52" s="150"/>
      <c r="D52" s="150"/>
      <c r="E52" s="150"/>
      <c r="F52" s="150"/>
      <c r="G52" s="150"/>
      <c r="H52" s="150"/>
      <c r="I52" s="150"/>
      <c r="J52" s="150"/>
      <c r="K52" s="150"/>
      <c r="L52" s="150"/>
      <c r="M52" s="150"/>
      <c r="N52" s="150"/>
      <c r="O52" s="150"/>
      <c r="P52" s="150"/>
      <c r="Q52" s="150"/>
      <c r="R52" s="150"/>
      <c r="S52" s="150"/>
      <c r="T52" s="150"/>
    </row>
    <row r="53" spans="1:28" customFormat="1" ht="12" customHeight="1" thickBot="1">
      <c r="A53" s="150"/>
      <c r="B53" s="2011" t="s">
        <v>755</v>
      </c>
      <c r="C53" s="2012"/>
      <c r="D53" s="2012"/>
      <c r="E53" s="2012"/>
      <c r="F53" s="2012"/>
      <c r="G53" s="2012"/>
      <c r="H53" s="2012"/>
      <c r="I53" s="2012"/>
      <c r="J53" s="2012"/>
      <c r="K53" s="2012"/>
      <c r="L53" s="2012"/>
      <c r="M53" s="2012"/>
      <c r="N53" s="2012"/>
      <c r="O53" s="2013"/>
      <c r="P53" s="150"/>
      <c r="Q53" s="150"/>
      <c r="R53" s="150"/>
      <c r="S53" s="150"/>
      <c r="T53" s="150"/>
      <c r="W53" s="2128" t="s">
        <v>834</v>
      </c>
      <c r="X53" s="2129"/>
      <c r="Y53" s="2129"/>
      <c r="Z53" s="2129"/>
      <c r="AA53" s="2130"/>
    </row>
    <row r="54" spans="1:28" customFormat="1" ht="12" customHeight="1" thickBot="1">
      <c r="A54" s="150"/>
      <c r="B54" s="1994">
        <v>45658</v>
      </c>
      <c r="C54" s="276" t="s">
        <v>742</v>
      </c>
      <c r="D54" s="277" t="s">
        <v>381</v>
      </c>
      <c r="E54" s="277" t="s">
        <v>357</v>
      </c>
      <c r="F54" s="277" t="s">
        <v>3</v>
      </c>
      <c r="G54" s="278" t="s">
        <v>743</v>
      </c>
      <c r="H54" s="322" t="s">
        <v>453</v>
      </c>
      <c r="I54" s="322" t="s">
        <v>454</v>
      </c>
      <c r="J54" s="322" t="s">
        <v>455</v>
      </c>
      <c r="K54" s="322" t="s">
        <v>456</v>
      </c>
      <c r="L54" s="322" t="s">
        <v>457</v>
      </c>
      <c r="M54" s="322"/>
      <c r="N54" s="278" t="s">
        <v>379</v>
      </c>
      <c r="O54" s="279" t="s">
        <v>467</v>
      </c>
      <c r="P54" s="150"/>
      <c r="Q54" s="150"/>
      <c r="R54" s="150"/>
      <c r="S54" s="150"/>
      <c r="T54" s="150"/>
      <c r="W54" s="343" t="s">
        <v>354</v>
      </c>
      <c r="X54" s="344" t="s">
        <v>468</v>
      </c>
      <c r="Y54" s="344" t="s">
        <v>835</v>
      </c>
      <c r="Z54" s="345" t="s">
        <v>744</v>
      </c>
      <c r="AA54" s="346" t="s">
        <v>388</v>
      </c>
    </row>
    <row r="55" spans="1:28" customFormat="1" ht="12" customHeight="1">
      <c r="A55" s="150"/>
      <c r="B55" s="1995"/>
      <c r="C55" s="2009" t="s">
        <v>836</v>
      </c>
      <c r="D55" s="2007">
        <v>710873446001</v>
      </c>
      <c r="E55" s="2005" t="s">
        <v>511</v>
      </c>
      <c r="F55" s="2014">
        <v>4701880478</v>
      </c>
      <c r="G55" s="283" t="s">
        <v>747</v>
      </c>
      <c r="H55" s="284">
        <v>66</v>
      </c>
      <c r="I55" s="284">
        <v>725</v>
      </c>
      <c r="J55" s="284">
        <v>1604</v>
      </c>
      <c r="K55" s="284">
        <v>1693</v>
      </c>
      <c r="L55" s="284">
        <v>1003</v>
      </c>
      <c r="M55" s="284"/>
      <c r="N55" s="284">
        <f>SUM(L55:L55)</f>
        <v>1003</v>
      </c>
      <c r="O55" s="2003">
        <f>N56/N55*100</f>
        <v>74.675972083748761</v>
      </c>
      <c r="P55" s="150"/>
      <c r="Q55" s="150"/>
      <c r="R55" s="150"/>
      <c r="S55" s="150"/>
      <c r="T55" s="150"/>
      <c r="V55" s="150" t="s">
        <v>837</v>
      </c>
      <c r="W55" s="330" t="s">
        <v>838</v>
      </c>
      <c r="X55" s="331" t="s">
        <v>334</v>
      </c>
      <c r="Y55" s="331" t="s">
        <v>839</v>
      </c>
      <c r="Z55" s="347" t="s">
        <v>751</v>
      </c>
      <c r="AA55" s="348" t="s">
        <v>748</v>
      </c>
    </row>
    <row r="56" spans="1:28" customFormat="1" ht="12" customHeight="1" thickBot="1">
      <c r="A56" s="150"/>
      <c r="B56" s="1996"/>
      <c r="C56" s="2010"/>
      <c r="D56" s="2008"/>
      <c r="E56" s="2006"/>
      <c r="F56" s="2006"/>
      <c r="G56" s="289" t="s">
        <v>8</v>
      </c>
      <c r="H56" s="290">
        <v>1</v>
      </c>
      <c r="I56" s="290">
        <v>648</v>
      </c>
      <c r="J56" s="290">
        <v>1407</v>
      </c>
      <c r="K56" s="290">
        <v>1410</v>
      </c>
      <c r="L56" s="290">
        <v>749</v>
      </c>
      <c r="M56" s="291"/>
      <c r="N56" s="291">
        <f>SUM(L56:L56)</f>
        <v>749</v>
      </c>
      <c r="O56" s="2004"/>
      <c r="P56" s="150"/>
      <c r="Q56" s="150"/>
      <c r="R56" s="150"/>
      <c r="S56" s="150"/>
      <c r="T56" s="150"/>
      <c r="V56" s="116"/>
      <c r="W56" s="336" t="s">
        <v>840</v>
      </c>
      <c r="X56" s="337" t="s">
        <v>841</v>
      </c>
      <c r="Y56" s="337" t="s">
        <v>842</v>
      </c>
      <c r="Z56" s="349" t="s">
        <v>751</v>
      </c>
      <c r="AA56" s="350" t="s">
        <v>748</v>
      </c>
    </row>
    <row r="57" spans="1:28" customFormat="1" ht="12" customHeight="1">
      <c r="A57" s="150"/>
      <c r="B57" s="150"/>
      <c r="C57" s="150"/>
      <c r="D57" s="150"/>
      <c r="E57" s="150"/>
      <c r="F57" s="150"/>
      <c r="G57" s="150"/>
      <c r="H57" s="150"/>
      <c r="I57" s="150"/>
      <c r="J57" s="150"/>
      <c r="K57" s="150"/>
      <c r="L57" s="150"/>
      <c r="M57" s="150"/>
      <c r="N57" s="150"/>
      <c r="O57" s="150"/>
      <c r="P57" s="150"/>
      <c r="Q57" s="150"/>
      <c r="R57" s="150"/>
      <c r="S57" s="150"/>
      <c r="T57" s="150"/>
      <c r="V57" s="150" t="s">
        <v>837</v>
      </c>
      <c r="W57" s="336" t="s">
        <v>843</v>
      </c>
      <c r="X57" s="337" t="s">
        <v>111</v>
      </c>
      <c r="Y57" s="337" t="s">
        <v>842</v>
      </c>
      <c r="Z57" s="349" t="s">
        <v>751</v>
      </c>
      <c r="AA57" s="350" t="s">
        <v>748</v>
      </c>
    </row>
    <row r="58" spans="1:28" customFormat="1" ht="12" customHeight="1" thickBot="1">
      <c r="A58" s="150"/>
      <c r="B58" s="150"/>
      <c r="C58" s="150"/>
      <c r="D58" s="150"/>
      <c r="E58" s="150"/>
      <c r="F58" s="150"/>
      <c r="G58" s="150"/>
      <c r="H58" s="150"/>
      <c r="I58" s="150"/>
      <c r="J58" s="150"/>
      <c r="K58" s="150"/>
      <c r="L58" s="150"/>
      <c r="M58" s="150"/>
      <c r="N58" s="150"/>
      <c r="O58" s="150"/>
      <c r="P58" s="150"/>
      <c r="Q58" s="150"/>
      <c r="R58" s="150"/>
      <c r="S58" s="150"/>
      <c r="T58" s="150"/>
      <c r="V58" s="308"/>
      <c r="W58" s="336" t="s">
        <v>844</v>
      </c>
      <c r="X58" s="337" t="s">
        <v>841</v>
      </c>
      <c r="Y58" s="337" t="s">
        <v>842</v>
      </c>
      <c r="Z58" s="349" t="s">
        <v>751</v>
      </c>
      <c r="AA58" s="350" t="s">
        <v>748</v>
      </c>
    </row>
    <row r="59" spans="1:28" customFormat="1" ht="12" customHeight="1" thickBot="1">
      <c r="A59" s="150"/>
      <c r="B59" s="1994">
        <v>45661</v>
      </c>
      <c r="C59" s="276" t="s">
        <v>742</v>
      </c>
      <c r="D59" s="277" t="s">
        <v>381</v>
      </c>
      <c r="E59" s="277" t="s">
        <v>357</v>
      </c>
      <c r="F59" s="277" t="s">
        <v>3</v>
      </c>
      <c r="G59" s="278" t="s">
        <v>743</v>
      </c>
      <c r="H59" s="322" t="s">
        <v>453</v>
      </c>
      <c r="I59" s="322" t="s">
        <v>454</v>
      </c>
      <c r="J59" s="322" t="s">
        <v>455</v>
      </c>
      <c r="K59" s="322" t="s">
        <v>456</v>
      </c>
      <c r="L59" s="322" t="s">
        <v>457</v>
      </c>
      <c r="M59" s="322"/>
      <c r="N59" s="278" t="s">
        <v>379</v>
      </c>
      <c r="O59" s="279" t="s">
        <v>467</v>
      </c>
      <c r="P59" s="150"/>
      <c r="Q59" s="150"/>
      <c r="R59" s="150"/>
      <c r="S59" s="150"/>
      <c r="T59" s="150"/>
      <c r="V59" s="308"/>
      <c r="W59" s="336" t="s">
        <v>845</v>
      </c>
      <c r="X59" s="337" t="s">
        <v>334</v>
      </c>
      <c r="Y59" s="337" t="s">
        <v>839</v>
      </c>
      <c r="Z59" s="349" t="s">
        <v>751</v>
      </c>
      <c r="AA59" s="350" t="s">
        <v>748</v>
      </c>
    </row>
    <row r="60" spans="1:28" customFormat="1" ht="12" customHeight="1">
      <c r="A60" s="150"/>
      <c r="B60" s="1995"/>
      <c r="C60" s="2009" t="s">
        <v>846</v>
      </c>
      <c r="D60" s="2007">
        <v>710966293003</v>
      </c>
      <c r="E60" s="2005" t="s">
        <v>829</v>
      </c>
      <c r="F60" s="2014">
        <v>4701896186</v>
      </c>
      <c r="G60" s="283" t="s">
        <v>747</v>
      </c>
      <c r="H60" s="284">
        <v>30</v>
      </c>
      <c r="I60" s="284">
        <v>134</v>
      </c>
      <c r="J60" s="284">
        <v>382</v>
      </c>
      <c r="K60" s="284">
        <v>671</v>
      </c>
      <c r="L60" s="284">
        <v>650</v>
      </c>
      <c r="M60" s="284"/>
      <c r="N60" s="284">
        <f>SUM(L60:L60)</f>
        <v>650</v>
      </c>
      <c r="O60" s="2003">
        <f>N61/N60*100</f>
        <v>99.230769230769226</v>
      </c>
      <c r="P60" s="150"/>
      <c r="Q60" s="150"/>
      <c r="R60" s="150"/>
      <c r="S60" s="150"/>
      <c r="T60" s="150"/>
      <c r="V60" s="308"/>
      <c r="W60" s="336" t="s">
        <v>847</v>
      </c>
      <c r="X60" s="337" t="s">
        <v>451</v>
      </c>
      <c r="Y60" s="337" t="s">
        <v>842</v>
      </c>
      <c r="Z60" s="349" t="s">
        <v>751</v>
      </c>
      <c r="AA60" s="350" t="s">
        <v>748</v>
      </c>
    </row>
    <row r="61" spans="1:28" ht="12" customHeight="1" thickBot="1">
      <c r="B61" s="1996"/>
      <c r="C61" s="2010"/>
      <c r="D61" s="2008"/>
      <c r="E61" s="2006"/>
      <c r="F61" s="2006"/>
      <c r="G61" s="289" t="s">
        <v>8</v>
      </c>
      <c r="H61" s="290">
        <v>28</v>
      </c>
      <c r="I61" s="290">
        <v>126</v>
      </c>
      <c r="J61" s="290">
        <v>369</v>
      </c>
      <c r="K61" s="290">
        <v>666</v>
      </c>
      <c r="L61" s="290">
        <v>645</v>
      </c>
      <c r="M61" s="291"/>
      <c r="N61" s="291">
        <f>SUM(L61:L61)</f>
        <v>645</v>
      </c>
      <c r="O61" s="2004"/>
      <c r="W61" s="336" t="s">
        <v>848</v>
      </c>
      <c r="X61" s="337" t="s">
        <v>831</v>
      </c>
      <c r="Y61" s="337" t="s">
        <v>842</v>
      </c>
      <c r="Z61" s="349" t="s">
        <v>751</v>
      </c>
      <c r="AA61" s="350" t="s">
        <v>748</v>
      </c>
      <c r="AB61" s="308"/>
    </row>
    <row r="62" spans="1:28" ht="12" customHeight="1" thickBot="1">
      <c r="W62" s="341" t="s">
        <v>849</v>
      </c>
      <c r="X62" s="342" t="s">
        <v>831</v>
      </c>
      <c r="Y62" s="342" t="s">
        <v>842</v>
      </c>
      <c r="Z62" s="351" t="s">
        <v>751</v>
      </c>
      <c r="AA62" s="352" t="s">
        <v>748</v>
      </c>
      <c r="AB62" s="308"/>
    </row>
    <row r="63" spans="1:28" ht="12" customHeight="1" thickBot="1">
      <c r="W63" s="120"/>
      <c r="Z63" s="275"/>
      <c r="AA63" s="275"/>
    </row>
    <row r="64" spans="1:28" ht="12" customHeight="1" thickBot="1">
      <c r="B64" s="2011" t="s">
        <v>755</v>
      </c>
      <c r="C64" s="2012"/>
      <c r="D64" s="2012"/>
      <c r="E64" s="2012"/>
      <c r="F64" s="2012"/>
      <c r="G64" s="2012"/>
      <c r="H64" s="2012"/>
      <c r="I64" s="2012"/>
      <c r="J64" s="2012"/>
      <c r="K64" s="2012"/>
      <c r="L64" s="2012"/>
      <c r="M64" s="2012"/>
      <c r="N64" s="2012"/>
      <c r="O64" s="2013"/>
      <c r="W64" s="2128" t="s">
        <v>850</v>
      </c>
      <c r="X64" s="2129"/>
      <c r="Y64" s="2129"/>
      <c r="Z64" s="2129"/>
      <c r="AA64" s="2130"/>
    </row>
    <row r="65" spans="2:28" ht="12" customHeight="1" thickBot="1">
      <c r="B65" s="1994">
        <v>45661</v>
      </c>
      <c r="C65" s="276" t="s">
        <v>742</v>
      </c>
      <c r="D65" s="277" t="s">
        <v>381</v>
      </c>
      <c r="E65" s="277" t="s">
        <v>357</v>
      </c>
      <c r="F65" s="277" t="s">
        <v>3</v>
      </c>
      <c r="G65" s="278" t="s">
        <v>743</v>
      </c>
      <c r="H65" s="322" t="s">
        <v>453</v>
      </c>
      <c r="I65" s="322" t="s">
        <v>454</v>
      </c>
      <c r="J65" s="322" t="s">
        <v>455</v>
      </c>
      <c r="K65" s="322" t="s">
        <v>456</v>
      </c>
      <c r="L65" s="322" t="s">
        <v>457</v>
      </c>
      <c r="M65" s="322"/>
      <c r="N65" s="278" t="s">
        <v>379</v>
      </c>
      <c r="O65" s="279" t="s">
        <v>467</v>
      </c>
      <c r="W65" s="353" t="s">
        <v>354</v>
      </c>
      <c r="X65" s="354" t="s">
        <v>468</v>
      </c>
      <c r="Y65" s="354" t="s">
        <v>835</v>
      </c>
      <c r="Z65" s="355" t="s">
        <v>744</v>
      </c>
      <c r="AA65" s="356" t="s">
        <v>388</v>
      </c>
    </row>
    <row r="66" spans="2:28" ht="12" customHeight="1" thickBot="1">
      <c r="B66" s="1995"/>
      <c r="C66" s="2009" t="s">
        <v>851</v>
      </c>
      <c r="D66" s="2007">
        <v>710966292004</v>
      </c>
      <c r="E66" s="2005" t="s">
        <v>829</v>
      </c>
      <c r="F66" s="2014">
        <v>4701896185</v>
      </c>
      <c r="G66" s="283" t="s">
        <v>747</v>
      </c>
      <c r="H66" s="284">
        <v>4</v>
      </c>
      <c r="I66" s="284">
        <v>62</v>
      </c>
      <c r="J66" s="284">
        <v>135</v>
      </c>
      <c r="K66" s="284">
        <v>182</v>
      </c>
      <c r="L66" s="284">
        <v>142</v>
      </c>
      <c r="M66" s="357"/>
      <c r="N66" s="291">
        <f>SUM(L66:L66)</f>
        <v>142</v>
      </c>
      <c r="O66" s="2003">
        <f>N67/N66*100</f>
        <v>97.183098591549296</v>
      </c>
      <c r="W66" s="358" t="s">
        <v>852</v>
      </c>
      <c r="X66" s="359" t="s">
        <v>853</v>
      </c>
      <c r="Y66" s="359" t="s">
        <v>854</v>
      </c>
      <c r="Z66" s="359" t="s">
        <v>751</v>
      </c>
      <c r="AA66" s="360" t="s">
        <v>519</v>
      </c>
      <c r="AB66" s="361" t="s">
        <v>855</v>
      </c>
    </row>
    <row r="67" spans="2:28" ht="12" customHeight="1" thickBot="1">
      <c r="B67" s="1996"/>
      <c r="C67" s="2010"/>
      <c r="D67" s="2008"/>
      <c r="E67" s="2006"/>
      <c r="F67" s="2006"/>
      <c r="G67" s="289" t="s">
        <v>8</v>
      </c>
      <c r="H67" s="290">
        <v>4</v>
      </c>
      <c r="I67" s="290">
        <v>62</v>
      </c>
      <c r="J67" s="290">
        <v>128</v>
      </c>
      <c r="K67" s="290">
        <v>169</v>
      </c>
      <c r="L67" s="290">
        <v>138</v>
      </c>
      <c r="M67" s="291"/>
      <c r="N67" s="291">
        <f>SUM(L67:L67)</f>
        <v>138</v>
      </c>
      <c r="O67" s="2004"/>
      <c r="W67" s="44"/>
      <c r="X67" s="362"/>
      <c r="Y67" s="362"/>
      <c r="AA67" s="362"/>
    </row>
    <row r="68" spans="2:28" ht="12" customHeight="1" thickBot="1">
      <c r="W68" s="2128" t="s">
        <v>856</v>
      </c>
      <c r="X68" s="2129"/>
      <c r="Y68" s="2129"/>
      <c r="Z68" s="2129"/>
      <c r="AA68" s="2130"/>
    </row>
    <row r="69" spans="2:28" ht="12" customHeight="1" thickBot="1">
      <c r="B69" s="2011" t="s">
        <v>857</v>
      </c>
      <c r="C69" s="2012"/>
      <c r="D69" s="2012"/>
      <c r="E69" s="2012"/>
      <c r="F69" s="2012"/>
      <c r="G69" s="2012"/>
      <c r="H69" s="2012"/>
      <c r="I69" s="2012"/>
      <c r="J69" s="2012"/>
      <c r="K69" s="2012"/>
      <c r="L69" s="2012"/>
      <c r="M69" s="2012"/>
      <c r="N69" s="2012"/>
      <c r="O69" s="2013"/>
      <c r="W69" s="363" t="s">
        <v>354</v>
      </c>
      <c r="X69" s="364" t="s">
        <v>468</v>
      </c>
      <c r="Y69" s="364" t="s">
        <v>835</v>
      </c>
      <c r="Z69" s="365" t="s">
        <v>744</v>
      </c>
      <c r="AA69" s="366" t="s">
        <v>388</v>
      </c>
    </row>
    <row r="70" spans="2:28" ht="12" customHeight="1" thickBot="1">
      <c r="B70" s="1994">
        <v>45663</v>
      </c>
      <c r="C70" s="276" t="s">
        <v>742</v>
      </c>
      <c r="D70" s="277" t="s">
        <v>381</v>
      </c>
      <c r="E70" s="277" t="s">
        <v>357</v>
      </c>
      <c r="F70" s="277" t="s">
        <v>3</v>
      </c>
      <c r="G70" s="278" t="s">
        <v>743</v>
      </c>
      <c r="H70" s="322">
        <v>14.5</v>
      </c>
      <c r="I70" s="322">
        <v>15</v>
      </c>
      <c r="J70" s="322">
        <v>15.5</v>
      </c>
      <c r="K70" s="322">
        <v>16</v>
      </c>
      <c r="L70" s="322">
        <v>18.5</v>
      </c>
      <c r="M70" s="322"/>
      <c r="N70" s="278" t="s">
        <v>379</v>
      </c>
      <c r="O70" s="279" t="s">
        <v>467</v>
      </c>
      <c r="W70" s="330" t="s">
        <v>858</v>
      </c>
      <c r="X70" s="367" t="s">
        <v>242</v>
      </c>
      <c r="Y70" s="367" t="s">
        <v>839</v>
      </c>
      <c r="Z70" s="368" t="s">
        <v>751</v>
      </c>
      <c r="AA70" s="349" t="s">
        <v>748</v>
      </c>
    </row>
    <row r="71" spans="2:28" ht="12" customHeight="1">
      <c r="B71" s="1995"/>
      <c r="C71" s="2009" t="s">
        <v>859</v>
      </c>
      <c r="D71" s="2007">
        <v>712936018001</v>
      </c>
      <c r="E71" s="2005" t="s">
        <v>821</v>
      </c>
      <c r="F71" s="2014">
        <v>4701892969</v>
      </c>
      <c r="G71" s="283" t="s">
        <v>747</v>
      </c>
      <c r="H71" s="284">
        <v>56</v>
      </c>
      <c r="I71" s="284">
        <v>98</v>
      </c>
      <c r="J71" s="284">
        <v>111</v>
      </c>
      <c r="K71" s="284">
        <v>133</v>
      </c>
      <c r="L71" s="284">
        <v>35</v>
      </c>
      <c r="M71" s="284"/>
      <c r="N71" s="284">
        <f>SUM(H71:L71)</f>
        <v>433</v>
      </c>
      <c r="O71" s="2003">
        <f>N72/N71*100</f>
        <v>82.909930715935332</v>
      </c>
      <c r="W71" s="336" t="s">
        <v>860</v>
      </c>
      <c r="X71" s="369" t="s">
        <v>861</v>
      </c>
      <c r="Y71" s="369" t="s">
        <v>839</v>
      </c>
      <c r="Z71" s="369" t="s">
        <v>751</v>
      </c>
      <c r="AA71" s="349" t="s">
        <v>748</v>
      </c>
    </row>
    <row r="72" spans="2:28" ht="12" customHeight="1" thickBot="1">
      <c r="B72" s="1996"/>
      <c r="C72" s="2010"/>
      <c r="D72" s="2008"/>
      <c r="E72" s="2006"/>
      <c r="F72" s="2006"/>
      <c r="G72" s="289" t="s">
        <v>8</v>
      </c>
      <c r="H72" s="290">
        <v>46</v>
      </c>
      <c r="I72" s="290">
        <v>83</v>
      </c>
      <c r="J72" s="290">
        <v>90</v>
      </c>
      <c r="K72" s="290">
        <v>111</v>
      </c>
      <c r="L72" s="290">
        <v>29</v>
      </c>
      <c r="M72" s="291"/>
      <c r="N72" s="291">
        <f>SUM(H72:L72)</f>
        <v>359</v>
      </c>
      <c r="O72" s="2004"/>
      <c r="W72" s="336" t="s">
        <v>862</v>
      </c>
      <c r="X72" s="369" t="s">
        <v>863</v>
      </c>
      <c r="Y72" s="369" t="s">
        <v>839</v>
      </c>
      <c r="Z72" s="369" t="s">
        <v>751</v>
      </c>
      <c r="AA72" s="349" t="s">
        <v>748</v>
      </c>
    </row>
    <row r="73" spans="2:28" ht="12" customHeight="1" thickBot="1">
      <c r="W73" s="336" t="s">
        <v>864</v>
      </c>
      <c r="X73" s="369" t="s">
        <v>861</v>
      </c>
      <c r="Y73" s="369" t="s">
        <v>839</v>
      </c>
      <c r="Z73" s="369" t="s">
        <v>751</v>
      </c>
      <c r="AA73" s="349" t="s">
        <v>748</v>
      </c>
    </row>
    <row r="74" spans="2:28" ht="12" customHeight="1" thickBot="1">
      <c r="B74" s="2011" t="s">
        <v>857</v>
      </c>
      <c r="C74" s="2012"/>
      <c r="D74" s="2012"/>
      <c r="E74" s="2012"/>
      <c r="F74" s="2012"/>
      <c r="G74" s="2012"/>
      <c r="H74" s="2012"/>
      <c r="I74" s="2012"/>
      <c r="J74" s="2012"/>
      <c r="K74" s="2012"/>
      <c r="L74" s="2012"/>
      <c r="M74" s="2012"/>
      <c r="N74" s="2012"/>
      <c r="O74" s="2013"/>
      <c r="W74" s="336" t="s">
        <v>774</v>
      </c>
      <c r="X74" s="369" t="s">
        <v>775</v>
      </c>
      <c r="Y74" s="369" t="s">
        <v>839</v>
      </c>
      <c r="Z74" s="369" t="s">
        <v>751</v>
      </c>
      <c r="AA74" s="349" t="s">
        <v>748</v>
      </c>
    </row>
    <row r="75" spans="2:28" ht="12" customHeight="1" thickBot="1">
      <c r="B75" s="1994">
        <v>45663</v>
      </c>
      <c r="C75" s="276" t="s">
        <v>742</v>
      </c>
      <c r="D75" s="277" t="s">
        <v>381</v>
      </c>
      <c r="E75" s="277" t="s">
        <v>357</v>
      </c>
      <c r="F75" s="277" t="s">
        <v>3</v>
      </c>
      <c r="G75" s="278" t="s">
        <v>743</v>
      </c>
      <c r="H75" s="322">
        <v>14.5</v>
      </c>
      <c r="I75" s="322">
        <v>15</v>
      </c>
      <c r="J75" s="322">
        <v>15.5</v>
      </c>
      <c r="K75" s="322">
        <v>16</v>
      </c>
      <c r="L75" s="322">
        <v>18.5</v>
      </c>
      <c r="M75" s="322"/>
      <c r="N75" s="278" t="s">
        <v>379</v>
      </c>
      <c r="O75" s="279" t="s">
        <v>467</v>
      </c>
      <c r="W75" s="336" t="s">
        <v>865</v>
      </c>
      <c r="X75" s="369" t="s">
        <v>863</v>
      </c>
      <c r="Y75" s="369" t="s">
        <v>839</v>
      </c>
      <c r="Z75" s="369" t="s">
        <v>751</v>
      </c>
      <c r="AA75" s="349" t="s">
        <v>748</v>
      </c>
    </row>
    <row r="76" spans="2:28" ht="12" customHeight="1" thickBot="1">
      <c r="B76" s="1995"/>
      <c r="C76" s="2009" t="s">
        <v>866</v>
      </c>
      <c r="D76" s="2007">
        <v>712936018002</v>
      </c>
      <c r="E76" s="2005" t="s">
        <v>823</v>
      </c>
      <c r="F76" s="2014">
        <v>4701892969</v>
      </c>
      <c r="G76" s="283" t="s">
        <v>747</v>
      </c>
      <c r="H76" s="284">
        <v>56</v>
      </c>
      <c r="I76" s="284">
        <v>98</v>
      </c>
      <c r="J76" s="284">
        <v>111</v>
      </c>
      <c r="K76" s="284">
        <v>133</v>
      </c>
      <c r="L76" s="284">
        <v>35</v>
      </c>
      <c r="M76" s="357"/>
      <c r="N76" s="291">
        <f>SUM(H76:L76)</f>
        <v>433</v>
      </c>
      <c r="O76" s="2003">
        <f>N77/N76*100</f>
        <v>93.764434180138565</v>
      </c>
      <c r="W76" s="336" t="s">
        <v>867</v>
      </c>
      <c r="X76" s="369" t="s">
        <v>821</v>
      </c>
      <c r="Y76" s="369" t="s">
        <v>553</v>
      </c>
      <c r="Z76" s="369" t="s">
        <v>751</v>
      </c>
      <c r="AA76" s="349" t="s">
        <v>748</v>
      </c>
    </row>
    <row r="77" spans="2:28" ht="12" customHeight="1" thickBot="1">
      <c r="B77" s="1996"/>
      <c r="C77" s="2010"/>
      <c r="D77" s="2008"/>
      <c r="E77" s="2006"/>
      <c r="F77" s="2006"/>
      <c r="G77" s="289" t="s">
        <v>8</v>
      </c>
      <c r="H77" s="290">
        <v>52</v>
      </c>
      <c r="I77" s="290">
        <v>87</v>
      </c>
      <c r="J77" s="290">
        <v>106</v>
      </c>
      <c r="K77" s="290">
        <v>128</v>
      </c>
      <c r="L77" s="290">
        <v>33</v>
      </c>
      <c r="M77" s="291"/>
      <c r="N77" s="291">
        <f>SUM(H77:L77)</f>
        <v>406</v>
      </c>
      <c r="O77" s="2004"/>
      <c r="W77" s="336" t="s">
        <v>868</v>
      </c>
      <c r="X77" s="369" t="s">
        <v>823</v>
      </c>
      <c r="Y77" s="369" t="s">
        <v>553</v>
      </c>
      <c r="Z77" s="369" t="s">
        <v>751</v>
      </c>
      <c r="AA77" s="349" t="s">
        <v>748</v>
      </c>
    </row>
    <row r="78" spans="2:28" ht="12" customHeight="1" thickBot="1">
      <c r="W78" s="336" t="s">
        <v>869</v>
      </c>
      <c r="X78" s="369" t="s">
        <v>825</v>
      </c>
      <c r="Y78" s="369" t="s">
        <v>553</v>
      </c>
      <c r="Z78" s="369" t="s">
        <v>751</v>
      </c>
      <c r="AA78" s="349" t="s">
        <v>748</v>
      </c>
    </row>
    <row r="79" spans="2:28" ht="12" customHeight="1">
      <c r="B79" s="2120" t="s">
        <v>857</v>
      </c>
      <c r="C79" s="2121"/>
      <c r="D79" s="2121"/>
      <c r="E79" s="2121"/>
      <c r="F79" s="2121"/>
      <c r="G79" s="2121"/>
      <c r="H79" s="2121"/>
      <c r="I79" s="2121"/>
      <c r="J79" s="2121"/>
      <c r="K79" s="2121"/>
      <c r="W79" s="336" t="s">
        <v>870</v>
      </c>
      <c r="X79" s="369" t="s">
        <v>334</v>
      </c>
      <c r="Y79" s="369" t="s">
        <v>553</v>
      </c>
      <c r="Z79" s="369" t="s">
        <v>751</v>
      </c>
      <c r="AA79" s="349" t="s">
        <v>748</v>
      </c>
    </row>
    <row r="80" spans="2:28" ht="12" customHeight="1" thickBot="1">
      <c r="B80" s="2020">
        <v>45665</v>
      </c>
      <c r="C80" s="370" t="s">
        <v>742</v>
      </c>
      <c r="D80" s="371" t="s">
        <v>381</v>
      </c>
      <c r="E80" s="371" t="s">
        <v>357</v>
      </c>
      <c r="F80" s="371" t="s">
        <v>3</v>
      </c>
      <c r="G80" s="372" t="s">
        <v>743</v>
      </c>
      <c r="H80" s="373" t="s">
        <v>453</v>
      </c>
      <c r="I80" s="373" t="s">
        <v>454</v>
      </c>
      <c r="J80" s="373" t="s">
        <v>455</v>
      </c>
      <c r="K80" s="373" t="s">
        <v>456</v>
      </c>
      <c r="W80" s="341" t="s">
        <v>871</v>
      </c>
      <c r="X80" s="374" t="s">
        <v>872</v>
      </c>
      <c r="Y80" s="374" t="s">
        <v>553</v>
      </c>
      <c r="Z80" s="374" t="s">
        <v>751</v>
      </c>
      <c r="AA80" s="349" t="s">
        <v>748</v>
      </c>
    </row>
    <row r="81" spans="2:28" ht="12" customHeight="1" thickBot="1">
      <c r="B81" s="1995"/>
      <c r="C81" s="2009" t="s">
        <v>873</v>
      </c>
      <c r="D81" s="2007">
        <v>710965812001</v>
      </c>
      <c r="E81" s="2005" t="s">
        <v>874</v>
      </c>
      <c r="F81" s="2014">
        <v>4701852187</v>
      </c>
      <c r="G81" s="283" t="s">
        <v>747</v>
      </c>
      <c r="H81" s="284">
        <v>8</v>
      </c>
      <c r="I81" s="284">
        <v>40</v>
      </c>
      <c r="J81" s="284">
        <v>96</v>
      </c>
      <c r="K81" s="284">
        <v>116</v>
      </c>
    </row>
    <row r="82" spans="2:28" ht="12" customHeight="1" thickBot="1">
      <c r="B82" s="1996"/>
      <c r="C82" s="2010"/>
      <c r="D82" s="2008"/>
      <c r="E82" s="2006"/>
      <c r="F82" s="2006"/>
      <c r="G82" s="289" t="s">
        <v>8</v>
      </c>
      <c r="H82" s="290">
        <v>7</v>
      </c>
      <c r="I82" s="290">
        <v>34</v>
      </c>
      <c r="J82" s="290">
        <v>76</v>
      </c>
      <c r="K82" s="290">
        <v>98</v>
      </c>
      <c r="W82" s="2117" t="s">
        <v>875</v>
      </c>
      <c r="X82" s="2118"/>
      <c r="Y82" s="2118"/>
      <c r="Z82" s="2118"/>
      <c r="AA82" s="2119"/>
    </row>
    <row r="83" spans="2:28" ht="12" customHeight="1" thickBot="1">
      <c r="W83" s="375" t="s">
        <v>354</v>
      </c>
      <c r="X83" s="376" t="s">
        <v>468</v>
      </c>
      <c r="Y83" s="376" t="s">
        <v>835</v>
      </c>
      <c r="Z83" s="376" t="s">
        <v>744</v>
      </c>
      <c r="AA83" s="282" t="s">
        <v>388</v>
      </c>
    </row>
    <row r="84" spans="2:28" ht="12" customHeight="1" thickBot="1">
      <c r="B84" s="2011" t="s">
        <v>857</v>
      </c>
      <c r="C84" s="2012"/>
      <c r="D84" s="2012"/>
      <c r="E84" s="2012"/>
      <c r="F84" s="2012"/>
      <c r="G84" s="2012"/>
      <c r="H84" s="2012"/>
      <c r="I84" s="2012"/>
      <c r="J84" s="2012"/>
      <c r="K84" s="2012"/>
      <c r="W84" s="377" t="s">
        <v>876</v>
      </c>
      <c r="X84" s="378" t="s">
        <v>841</v>
      </c>
      <c r="Y84" s="367" t="s">
        <v>839</v>
      </c>
      <c r="Z84" s="367" t="s">
        <v>751</v>
      </c>
      <c r="AA84" s="347" t="s">
        <v>748</v>
      </c>
    </row>
    <row r="85" spans="2:28" ht="12" customHeight="1" thickBot="1">
      <c r="B85" s="2020">
        <v>45666</v>
      </c>
      <c r="C85" s="370" t="s">
        <v>742</v>
      </c>
      <c r="D85" s="371" t="s">
        <v>381</v>
      </c>
      <c r="E85" s="371" t="s">
        <v>357</v>
      </c>
      <c r="F85" s="371" t="s">
        <v>3</v>
      </c>
      <c r="G85" s="372" t="s">
        <v>743</v>
      </c>
      <c r="H85" s="373" t="s">
        <v>454</v>
      </c>
      <c r="I85" s="373" t="s">
        <v>455</v>
      </c>
      <c r="J85" s="373" t="s">
        <v>456</v>
      </c>
      <c r="K85" s="373" t="s">
        <v>457</v>
      </c>
      <c r="W85" s="339" t="s">
        <v>877</v>
      </c>
      <c r="X85" s="379" t="s">
        <v>841</v>
      </c>
      <c r="Y85" s="369" t="s">
        <v>839</v>
      </c>
      <c r="Z85" s="369" t="s">
        <v>751</v>
      </c>
      <c r="AA85" s="349" t="s">
        <v>748</v>
      </c>
    </row>
    <row r="86" spans="2:28" ht="12" customHeight="1">
      <c r="B86" s="1995"/>
      <c r="C86" s="2009" t="s">
        <v>878</v>
      </c>
      <c r="D86" s="2007">
        <v>710889739001</v>
      </c>
      <c r="E86" s="2005" t="s">
        <v>831</v>
      </c>
      <c r="F86" s="2014">
        <v>4701916664</v>
      </c>
      <c r="G86" s="283" t="s">
        <v>747</v>
      </c>
      <c r="H86" s="284">
        <v>14</v>
      </c>
      <c r="I86" s="284">
        <v>28</v>
      </c>
      <c r="J86" s="284">
        <v>28</v>
      </c>
      <c r="K86" s="284">
        <v>12</v>
      </c>
      <c r="W86" s="339" t="s">
        <v>879</v>
      </c>
      <c r="X86" s="379" t="s">
        <v>334</v>
      </c>
      <c r="Y86" s="369" t="s">
        <v>553</v>
      </c>
      <c r="Z86" s="369" t="s">
        <v>751</v>
      </c>
      <c r="AA86" s="349" t="s">
        <v>748</v>
      </c>
    </row>
    <row r="87" spans="2:28" ht="12" customHeight="1" thickBot="1">
      <c r="B87" s="1996"/>
      <c r="C87" s="2010"/>
      <c r="D87" s="2008"/>
      <c r="E87" s="2006"/>
      <c r="F87" s="2006"/>
      <c r="G87" s="289" t="s">
        <v>8</v>
      </c>
      <c r="H87" s="290">
        <v>13</v>
      </c>
      <c r="I87" s="290">
        <v>28</v>
      </c>
      <c r="J87" s="290">
        <v>28</v>
      </c>
      <c r="K87" s="290">
        <v>11</v>
      </c>
      <c r="W87" s="339" t="s">
        <v>880</v>
      </c>
      <c r="X87" s="379" t="s">
        <v>863</v>
      </c>
      <c r="Y87" s="369" t="s">
        <v>839</v>
      </c>
      <c r="Z87" s="369" t="s">
        <v>751</v>
      </c>
      <c r="AA87" s="349" t="s">
        <v>748</v>
      </c>
    </row>
    <row r="88" spans="2:28" ht="12" customHeight="1" thickBot="1">
      <c r="W88" s="339" t="s">
        <v>881</v>
      </c>
      <c r="X88" s="379" t="s">
        <v>861</v>
      </c>
      <c r="Y88" s="369" t="s">
        <v>839</v>
      </c>
      <c r="Z88" s="369" t="s">
        <v>751</v>
      </c>
      <c r="AA88" s="349" t="s">
        <v>748</v>
      </c>
    </row>
    <row r="89" spans="2:28" ht="12" customHeight="1" thickBot="1">
      <c r="B89" s="2011" t="s">
        <v>857</v>
      </c>
      <c r="C89" s="2012"/>
      <c r="D89" s="2012"/>
      <c r="E89" s="2012"/>
      <c r="F89" s="2012"/>
      <c r="G89" s="2012"/>
      <c r="H89" s="2012"/>
      <c r="I89" s="2012"/>
      <c r="J89" s="2012"/>
      <c r="K89" s="2012"/>
      <c r="W89" s="339" t="s">
        <v>882</v>
      </c>
      <c r="X89" s="379" t="s">
        <v>883</v>
      </c>
      <c r="Y89" s="369" t="s">
        <v>842</v>
      </c>
      <c r="Z89" s="369" t="s">
        <v>751</v>
      </c>
      <c r="AA89" s="349" t="s">
        <v>748</v>
      </c>
      <c r="AB89" s="361" t="s">
        <v>884</v>
      </c>
    </row>
    <row r="90" spans="2:28" ht="12" customHeight="1" thickBot="1">
      <c r="B90" s="2020">
        <v>45666</v>
      </c>
      <c r="C90" s="370" t="s">
        <v>742</v>
      </c>
      <c r="D90" s="371" t="s">
        <v>381</v>
      </c>
      <c r="E90" s="371" t="s">
        <v>357</v>
      </c>
      <c r="F90" s="371" t="s">
        <v>3</v>
      </c>
      <c r="G90" s="372" t="s">
        <v>743</v>
      </c>
      <c r="H90" s="373" t="s">
        <v>454</v>
      </c>
      <c r="I90" s="373" t="s">
        <v>455</v>
      </c>
      <c r="J90" s="373" t="s">
        <v>456</v>
      </c>
      <c r="K90" s="373" t="s">
        <v>457</v>
      </c>
      <c r="W90" s="339" t="s">
        <v>885</v>
      </c>
      <c r="X90" s="379" t="s">
        <v>883</v>
      </c>
      <c r="Y90" s="369" t="s">
        <v>842</v>
      </c>
      <c r="Z90" s="369" t="s">
        <v>751</v>
      </c>
      <c r="AA90" s="349" t="s">
        <v>748</v>
      </c>
    </row>
    <row r="91" spans="2:28" ht="12" customHeight="1" thickBot="1">
      <c r="B91" s="2099"/>
      <c r="C91" s="2022" t="s">
        <v>886</v>
      </c>
      <c r="D91" s="2101">
        <v>710889739002</v>
      </c>
      <c r="E91" s="2022" t="s">
        <v>451</v>
      </c>
      <c r="F91" s="2115">
        <v>4701916661</v>
      </c>
      <c r="G91" s="380" t="s">
        <v>747</v>
      </c>
      <c r="H91" s="381">
        <v>155</v>
      </c>
      <c r="I91" s="381">
        <v>399</v>
      </c>
      <c r="J91" s="381">
        <v>425</v>
      </c>
      <c r="K91" s="381">
        <v>219</v>
      </c>
      <c r="W91" s="382" t="s">
        <v>887</v>
      </c>
      <c r="X91" s="383" t="s">
        <v>883</v>
      </c>
      <c r="Y91" s="374" t="s">
        <v>842</v>
      </c>
      <c r="Z91" s="374" t="s">
        <v>751</v>
      </c>
      <c r="AA91" s="351" t="s">
        <v>748</v>
      </c>
    </row>
    <row r="92" spans="2:28" ht="12" customHeight="1" thickBot="1">
      <c r="B92" s="2100"/>
      <c r="C92" s="2023"/>
      <c r="D92" s="2102"/>
      <c r="E92" s="2023"/>
      <c r="F92" s="2116"/>
      <c r="G92" s="380" t="s">
        <v>8</v>
      </c>
      <c r="H92" s="381">
        <v>143</v>
      </c>
      <c r="I92" s="381">
        <v>391</v>
      </c>
      <c r="J92" s="381">
        <v>423</v>
      </c>
      <c r="K92" s="381">
        <v>214</v>
      </c>
      <c r="U92"/>
      <c r="W92"/>
      <c r="X92"/>
    </row>
    <row r="93" spans="2:28" ht="12" customHeight="1" thickBot="1">
      <c r="U93"/>
      <c r="W93" s="2117" t="s">
        <v>888</v>
      </c>
      <c r="X93" s="2118"/>
      <c r="Y93" s="2118"/>
      <c r="Z93" s="2118"/>
      <c r="AA93" s="2119"/>
    </row>
    <row r="94" spans="2:28" ht="12" customHeight="1" thickBot="1">
      <c r="W94" s="375" t="s">
        <v>354</v>
      </c>
      <c r="X94" s="376" t="s">
        <v>468</v>
      </c>
      <c r="Y94" s="376" t="s">
        <v>835</v>
      </c>
      <c r="Z94" s="376" t="s">
        <v>744</v>
      </c>
      <c r="AA94" s="282" t="s">
        <v>388</v>
      </c>
    </row>
    <row r="95" spans="2:28" ht="12" customHeight="1" thickBot="1">
      <c r="B95" s="2011" t="s">
        <v>857</v>
      </c>
      <c r="C95" s="2012"/>
      <c r="D95" s="2012"/>
      <c r="E95" s="2012"/>
      <c r="F95" s="2012"/>
      <c r="G95" s="2012"/>
      <c r="H95" s="2012"/>
      <c r="I95" s="2012"/>
      <c r="J95" s="2012"/>
      <c r="K95" s="2012"/>
      <c r="W95" s="377" t="s">
        <v>889</v>
      </c>
      <c r="X95" s="378" t="s">
        <v>334</v>
      </c>
      <c r="Y95" s="367" t="s">
        <v>839</v>
      </c>
      <c r="Z95" s="367" t="s">
        <v>751</v>
      </c>
      <c r="AA95" s="349" t="s">
        <v>748</v>
      </c>
    </row>
    <row r="96" spans="2:28" ht="12" customHeight="1" thickBot="1">
      <c r="B96" s="2020">
        <v>45668</v>
      </c>
      <c r="C96" s="370" t="s">
        <v>742</v>
      </c>
      <c r="D96" s="371" t="s">
        <v>381</v>
      </c>
      <c r="E96" s="371" t="s">
        <v>357</v>
      </c>
      <c r="F96" s="371" t="s">
        <v>3</v>
      </c>
      <c r="G96" s="372" t="s">
        <v>743</v>
      </c>
      <c r="H96" s="373" t="s">
        <v>454</v>
      </c>
      <c r="I96" s="373" t="s">
        <v>455</v>
      </c>
      <c r="J96" s="373" t="s">
        <v>456</v>
      </c>
      <c r="K96" s="373" t="s">
        <v>457</v>
      </c>
      <c r="W96" s="339" t="s">
        <v>890</v>
      </c>
      <c r="X96" s="379" t="s">
        <v>334</v>
      </c>
      <c r="Y96" s="369" t="s">
        <v>839</v>
      </c>
      <c r="Z96" s="369" t="s">
        <v>751</v>
      </c>
      <c r="AA96" s="349" t="s">
        <v>748</v>
      </c>
    </row>
    <row r="97" spans="2:28" ht="12" customHeight="1" thickBot="1">
      <c r="B97" s="2099"/>
      <c r="C97" s="2022" t="s">
        <v>891</v>
      </c>
      <c r="D97" s="2101">
        <v>710736557002</v>
      </c>
      <c r="E97" s="2022" t="s">
        <v>334</v>
      </c>
      <c r="F97" s="2115">
        <v>4701916626</v>
      </c>
      <c r="G97" s="380" t="s">
        <v>747</v>
      </c>
      <c r="H97" s="381">
        <v>133</v>
      </c>
      <c r="I97" s="381">
        <v>342</v>
      </c>
      <c r="J97" s="381">
        <v>364</v>
      </c>
      <c r="K97" s="381">
        <v>188</v>
      </c>
      <c r="W97" s="382" t="s">
        <v>892</v>
      </c>
      <c r="X97" s="383" t="s">
        <v>334</v>
      </c>
      <c r="Y97" s="374" t="s">
        <v>839</v>
      </c>
      <c r="Z97" s="374" t="s">
        <v>893</v>
      </c>
      <c r="AA97" s="351" t="s">
        <v>748</v>
      </c>
    </row>
    <row r="98" spans="2:28" ht="12" customHeight="1" thickBot="1">
      <c r="B98" s="2100"/>
      <c r="C98" s="2023"/>
      <c r="D98" s="2102"/>
      <c r="E98" s="2023"/>
      <c r="F98" s="2116"/>
      <c r="G98" s="380" t="s">
        <v>8</v>
      </c>
      <c r="H98" s="381">
        <v>133</v>
      </c>
      <c r="I98" s="381">
        <v>324</v>
      </c>
      <c r="J98" s="381">
        <v>359</v>
      </c>
      <c r="K98" s="381">
        <v>184</v>
      </c>
      <c r="W98"/>
    </row>
    <row r="99" spans="2:28" ht="12" customHeight="1" thickBot="1">
      <c r="U99" s="384"/>
      <c r="V99" s="385"/>
      <c r="W99" s="2108" t="s">
        <v>894</v>
      </c>
      <c r="X99" s="2108"/>
      <c r="Y99" s="2108"/>
      <c r="Z99" s="2108"/>
      <c r="AA99" s="2109"/>
    </row>
    <row r="100" spans="2:28" ht="12" customHeight="1" thickBot="1">
      <c r="B100" s="2011" t="s">
        <v>857</v>
      </c>
      <c r="C100" s="2012"/>
      <c r="D100" s="2012"/>
      <c r="E100" s="2012"/>
      <c r="F100" s="2012"/>
      <c r="G100" s="2012"/>
      <c r="H100" s="2012"/>
      <c r="I100" s="2012"/>
      <c r="J100" s="2012"/>
      <c r="K100" s="2012"/>
      <c r="U100" s="375" t="s">
        <v>895</v>
      </c>
      <c r="V100" s="376" t="s">
        <v>466</v>
      </c>
      <c r="W100" s="376" t="s">
        <v>354</v>
      </c>
      <c r="X100" s="376" t="s">
        <v>468</v>
      </c>
      <c r="Y100" s="376" t="s">
        <v>835</v>
      </c>
      <c r="Z100" s="376" t="s">
        <v>744</v>
      </c>
      <c r="AA100" s="282" t="s">
        <v>388</v>
      </c>
    </row>
    <row r="101" spans="2:28" ht="12" customHeight="1" thickBot="1">
      <c r="B101" s="2020">
        <v>45669</v>
      </c>
      <c r="C101" s="370" t="s">
        <v>742</v>
      </c>
      <c r="D101" s="371" t="s">
        <v>381</v>
      </c>
      <c r="E101" s="371" t="s">
        <v>357</v>
      </c>
      <c r="F101" s="371" t="s">
        <v>3</v>
      </c>
      <c r="G101" s="372" t="s">
        <v>743</v>
      </c>
      <c r="H101" s="373" t="s">
        <v>453</v>
      </c>
      <c r="I101" s="373" t="s">
        <v>454</v>
      </c>
      <c r="J101" s="373" t="s">
        <v>455</v>
      </c>
      <c r="K101" s="373" t="s">
        <v>456</v>
      </c>
      <c r="U101" s="386">
        <v>1</v>
      </c>
      <c r="V101" s="387">
        <v>300</v>
      </c>
      <c r="W101" s="387" t="s">
        <v>896</v>
      </c>
      <c r="X101" s="388" t="s">
        <v>831</v>
      </c>
      <c r="Y101" s="389" t="s">
        <v>842</v>
      </c>
      <c r="Z101" s="389" t="s">
        <v>751</v>
      </c>
      <c r="AA101" s="349" t="s">
        <v>897</v>
      </c>
      <c r="AB101" s="390">
        <v>300</v>
      </c>
    </row>
    <row r="102" spans="2:28" ht="12" customHeight="1" thickBot="1">
      <c r="B102" s="2099"/>
      <c r="C102" s="2022" t="s">
        <v>898</v>
      </c>
      <c r="D102" s="2101">
        <v>710888705002</v>
      </c>
      <c r="E102" s="2022" t="s">
        <v>831</v>
      </c>
      <c r="F102" s="2115">
        <v>4701916654</v>
      </c>
      <c r="G102" s="380" t="s">
        <v>747</v>
      </c>
      <c r="H102" s="381">
        <v>23</v>
      </c>
      <c r="I102" s="381">
        <v>84</v>
      </c>
      <c r="J102" s="381">
        <v>672</v>
      </c>
      <c r="K102" s="381">
        <v>1086</v>
      </c>
      <c r="U102" s="339">
        <v>2</v>
      </c>
      <c r="V102" s="340">
        <v>694</v>
      </c>
      <c r="W102" s="340" t="s">
        <v>899</v>
      </c>
      <c r="X102" s="379" t="s">
        <v>451</v>
      </c>
      <c r="Y102" s="369" t="s">
        <v>842</v>
      </c>
      <c r="Z102" s="389" t="s">
        <v>751</v>
      </c>
      <c r="AA102" s="349" t="s">
        <v>897</v>
      </c>
      <c r="AB102" s="95">
        <v>694</v>
      </c>
    </row>
    <row r="103" spans="2:28" ht="12" customHeight="1" thickBot="1">
      <c r="B103" s="2100"/>
      <c r="C103" s="2023"/>
      <c r="D103" s="2102"/>
      <c r="E103" s="2023"/>
      <c r="F103" s="2116"/>
      <c r="G103" s="380" t="s">
        <v>8</v>
      </c>
      <c r="H103" s="381">
        <v>22</v>
      </c>
      <c r="I103" s="381">
        <v>84</v>
      </c>
      <c r="J103" s="381">
        <v>650</v>
      </c>
      <c r="K103" s="381">
        <v>1040</v>
      </c>
      <c r="U103" s="339">
        <v>2</v>
      </c>
      <c r="V103" s="340">
        <v>1395</v>
      </c>
      <c r="W103" s="340" t="s">
        <v>900</v>
      </c>
      <c r="X103" s="379" t="s">
        <v>451</v>
      </c>
      <c r="Y103" s="369" t="s">
        <v>842</v>
      </c>
      <c r="Z103" s="389" t="s">
        <v>751</v>
      </c>
      <c r="AA103" s="349" t="s">
        <v>897</v>
      </c>
      <c r="AB103" s="95">
        <v>1395</v>
      </c>
    </row>
    <row r="104" spans="2:28" ht="12" customHeight="1">
      <c r="U104" s="339">
        <v>2</v>
      </c>
      <c r="V104" s="340">
        <v>100</v>
      </c>
      <c r="W104" s="340" t="s">
        <v>901</v>
      </c>
      <c r="X104" s="379" t="s">
        <v>334</v>
      </c>
      <c r="Y104" s="369" t="s">
        <v>553</v>
      </c>
      <c r="Z104" s="389" t="s">
        <v>751</v>
      </c>
      <c r="AA104" s="349" t="s">
        <v>897</v>
      </c>
      <c r="AB104" s="95">
        <v>100</v>
      </c>
    </row>
    <row r="105" spans="2:28" ht="12" customHeight="1" thickBot="1">
      <c r="U105" s="339">
        <v>2</v>
      </c>
      <c r="V105" s="340">
        <v>1536</v>
      </c>
      <c r="W105" s="340" t="s">
        <v>902</v>
      </c>
      <c r="X105" s="379" t="s">
        <v>903</v>
      </c>
      <c r="Y105" s="369" t="s">
        <v>842</v>
      </c>
      <c r="Z105" s="389" t="s">
        <v>751</v>
      </c>
      <c r="AA105" s="349" t="s">
        <v>897</v>
      </c>
      <c r="AB105" s="95">
        <v>1536</v>
      </c>
    </row>
    <row r="106" spans="2:28" ht="12" customHeight="1" thickBot="1">
      <c r="B106" s="2011" t="s">
        <v>904</v>
      </c>
      <c r="C106" s="2012"/>
      <c r="D106" s="2012"/>
      <c r="E106" s="2012"/>
      <c r="F106" s="2012"/>
      <c r="G106" s="2012"/>
      <c r="H106" s="2012"/>
      <c r="I106" s="2012"/>
      <c r="J106" s="2012"/>
      <c r="K106" s="2012"/>
      <c r="U106" s="339">
        <v>3</v>
      </c>
      <c r="V106" s="340">
        <v>862</v>
      </c>
      <c r="W106" s="340" t="s">
        <v>905</v>
      </c>
      <c r="X106" s="379" t="s">
        <v>111</v>
      </c>
      <c r="Y106" s="369" t="s">
        <v>842</v>
      </c>
      <c r="Z106" s="389" t="s">
        <v>751</v>
      </c>
      <c r="AA106" s="349" t="s">
        <v>897</v>
      </c>
      <c r="AB106" s="95">
        <v>862</v>
      </c>
    </row>
    <row r="107" spans="2:28" ht="12" customHeight="1" thickBot="1">
      <c r="B107" s="2020">
        <v>45670</v>
      </c>
      <c r="C107" s="370" t="s">
        <v>742</v>
      </c>
      <c r="D107" s="371" t="s">
        <v>381</v>
      </c>
      <c r="E107" s="371" t="s">
        <v>357</v>
      </c>
      <c r="F107" s="371" t="s">
        <v>3</v>
      </c>
      <c r="G107" s="372" t="s">
        <v>743</v>
      </c>
      <c r="H107" s="373" t="s">
        <v>453</v>
      </c>
      <c r="I107" s="373" t="s">
        <v>454</v>
      </c>
      <c r="J107" s="373" t="s">
        <v>455</v>
      </c>
      <c r="K107" s="373" t="s">
        <v>456</v>
      </c>
      <c r="U107" s="339">
        <v>3</v>
      </c>
      <c r="V107" s="340">
        <v>369</v>
      </c>
      <c r="W107" s="340" t="s">
        <v>906</v>
      </c>
      <c r="X107" s="379" t="s">
        <v>831</v>
      </c>
      <c r="Y107" s="369" t="s">
        <v>842</v>
      </c>
      <c r="Z107" s="389" t="s">
        <v>751</v>
      </c>
      <c r="AA107" s="349" t="s">
        <v>897</v>
      </c>
      <c r="AB107" s="95">
        <v>369</v>
      </c>
    </row>
    <row r="108" spans="2:28" ht="12" customHeight="1" thickBot="1">
      <c r="B108" s="2099"/>
      <c r="C108" s="2022" t="s">
        <v>907</v>
      </c>
      <c r="D108" s="2101">
        <v>710772288001</v>
      </c>
      <c r="E108" s="2022" t="s">
        <v>111</v>
      </c>
      <c r="F108" s="2115">
        <v>4701922533</v>
      </c>
      <c r="G108" s="380" t="s">
        <v>747</v>
      </c>
      <c r="H108" s="391">
        <v>2</v>
      </c>
      <c r="I108" s="381">
        <v>25</v>
      </c>
      <c r="J108" s="381">
        <v>80</v>
      </c>
      <c r="K108" s="381">
        <v>118</v>
      </c>
      <c r="U108" s="339">
        <v>3</v>
      </c>
      <c r="V108" s="340">
        <v>211</v>
      </c>
      <c r="W108" s="340" t="s">
        <v>908</v>
      </c>
      <c r="X108" s="379" t="s">
        <v>334</v>
      </c>
      <c r="Y108" s="369" t="s">
        <v>553</v>
      </c>
      <c r="Z108" s="389" t="s">
        <v>751</v>
      </c>
      <c r="AA108" s="349" t="s">
        <v>897</v>
      </c>
      <c r="AB108" s="95">
        <v>211</v>
      </c>
    </row>
    <row r="109" spans="2:28" ht="12" customHeight="1" thickBot="1">
      <c r="B109" s="2100"/>
      <c r="C109" s="2023"/>
      <c r="D109" s="2102"/>
      <c r="E109" s="2023"/>
      <c r="F109" s="2116"/>
      <c r="G109" s="380" t="s">
        <v>8</v>
      </c>
      <c r="H109" s="391">
        <v>0</v>
      </c>
      <c r="I109" s="381">
        <v>25</v>
      </c>
      <c r="J109" s="381">
        <v>81</v>
      </c>
      <c r="K109" s="381">
        <v>119</v>
      </c>
      <c r="U109" s="339">
        <v>4</v>
      </c>
      <c r="V109" s="340">
        <v>4926</v>
      </c>
      <c r="W109" s="340" t="s">
        <v>909</v>
      </c>
      <c r="X109" s="379" t="s">
        <v>451</v>
      </c>
      <c r="Y109" s="369" t="s">
        <v>842</v>
      </c>
      <c r="Z109" s="389" t="s">
        <v>751</v>
      </c>
      <c r="AA109" s="349" t="s">
        <v>897</v>
      </c>
      <c r="AB109" s="95">
        <v>4926</v>
      </c>
    </row>
    <row r="110" spans="2:28" ht="12" customHeight="1">
      <c r="U110" s="339">
        <v>4</v>
      </c>
      <c r="V110" s="340">
        <v>5591</v>
      </c>
      <c r="W110" s="340" t="s">
        <v>910</v>
      </c>
      <c r="X110" s="379" t="s">
        <v>831</v>
      </c>
      <c r="Y110" s="369" t="s">
        <v>842</v>
      </c>
      <c r="Z110" s="389" t="s">
        <v>751</v>
      </c>
      <c r="AA110" s="349" t="s">
        <v>897</v>
      </c>
      <c r="AB110" s="95">
        <v>5591</v>
      </c>
    </row>
    <row r="111" spans="2:28" ht="12" customHeight="1">
      <c r="U111" s="339">
        <v>4</v>
      </c>
      <c r="V111" s="340">
        <v>1081</v>
      </c>
      <c r="W111" s="340" t="s">
        <v>911</v>
      </c>
      <c r="X111" s="379" t="s">
        <v>841</v>
      </c>
      <c r="Y111" s="369" t="s">
        <v>842</v>
      </c>
      <c r="Z111" s="389" t="s">
        <v>751</v>
      </c>
      <c r="AA111" s="349" t="s">
        <v>897</v>
      </c>
      <c r="AB111" s="95">
        <v>1081</v>
      </c>
    </row>
    <row r="112" spans="2:28" ht="12" customHeight="1" thickBot="1">
      <c r="U112" s="339">
        <v>4</v>
      </c>
      <c r="V112" s="340">
        <v>2799</v>
      </c>
      <c r="W112" s="340" t="s">
        <v>912</v>
      </c>
      <c r="X112" s="379" t="s">
        <v>334</v>
      </c>
      <c r="Y112" s="369" t="s">
        <v>839</v>
      </c>
      <c r="Z112" s="389" t="s">
        <v>751</v>
      </c>
      <c r="AA112" s="349" t="s">
        <v>897</v>
      </c>
      <c r="AB112" s="95">
        <v>2799</v>
      </c>
    </row>
    <row r="113" spans="2:28" ht="12" customHeight="1" thickBot="1">
      <c r="B113" s="2011" t="s">
        <v>857</v>
      </c>
      <c r="C113" s="2012"/>
      <c r="D113" s="2012"/>
      <c r="E113" s="2012"/>
      <c r="F113" s="2012"/>
      <c r="G113" s="2012"/>
      <c r="H113" s="2012"/>
      <c r="I113" s="2012"/>
      <c r="J113" s="2012"/>
      <c r="K113" s="2012"/>
      <c r="U113" s="382">
        <v>4</v>
      </c>
      <c r="V113" s="392">
        <v>1968</v>
      </c>
      <c r="W113" s="392" t="s">
        <v>913</v>
      </c>
      <c r="X113" s="383" t="s">
        <v>831</v>
      </c>
      <c r="Y113" s="374" t="s">
        <v>842</v>
      </c>
      <c r="Z113" s="374" t="s">
        <v>751</v>
      </c>
      <c r="AA113" s="351" t="s">
        <v>897</v>
      </c>
      <c r="AB113" s="393">
        <v>1968</v>
      </c>
    </row>
    <row r="114" spans="2:28" ht="12" customHeight="1" thickBot="1">
      <c r="B114" s="2020">
        <v>45670</v>
      </c>
      <c r="C114" s="370" t="s">
        <v>742</v>
      </c>
      <c r="D114" s="371" t="s">
        <v>381</v>
      </c>
      <c r="E114" s="371" t="s">
        <v>357</v>
      </c>
      <c r="F114" s="371" t="s">
        <v>3</v>
      </c>
      <c r="G114" s="372" t="s">
        <v>743</v>
      </c>
      <c r="H114" s="373" t="s">
        <v>484</v>
      </c>
      <c r="I114" s="373" t="s">
        <v>485</v>
      </c>
      <c r="J114" s="373" t="s">
        <v>483</v>
      </c>
      <c r="K114" s="373" t="s">
        <v>488</v>
      </c>
    </row>
    <row r="115" spans="2:28" ht="12" customHeight="1" thickBot="1">
      <c r="B115" s="2099"/>
      <c r="C115" s="2022" t="s">
        <v>914</v>
      </c>
      <c r="D115" s="2101">
        <v>711729232001</v>
      </c>
      <c r="E115" s="2022" t="s">
        <v>903</v>
      </c>
      <c r="F115" s="2115">
        <v>4701916682</v>
      </c>
      <c r="G115" s="380" t="s">
        <v>747</v>
      </c>
      <c r="H115" s="381">
        <v>45</v>
      </c>
      <c r="I115" s="381">
        <v>13</v>
      </c>
      <c r="J115" s="381">
        <v>85</v>
      </c>
      <c r="K115" s="381">
        <v>102</v>
      </c>
      <c r="U115" s="384"/>
      <c r="V115" s="385"/>
      <c r="W115" s="2108" t="s">
        <v>915</v>
      </c>
      <c r="X115" s="2108"/>
      <c r="Y115" s="2108"/>
      <c r="Z115" s="2108"/>
      <c r="AA115" s="2109"/>
    </row>
    <row r="116" spans="2:28" ht="12" customHeight="1" thickBot="1">
      <c r="B116" s="2100"/>
      <c r="C116" s="2023"/>
      <c r="D116" s="2102"/>
      <c r="E116" s="2023"/>
      <c r="F116" s="2116"/>
      <c r="G116" s="380" t="s">
        <v>8</v>
      </c>
      <c r="H116" s="381">
        <v>40</v>
      </c>
      <c r="I116" s="381">
        <v>10</v>
      </c>
      <c r="J116" s="381">
        <v>58</v>
      </c>
      <c r="K116" s="381">
        <v>88</v>
      </c>
      <c r="U116" s="375" t="s">
        <v>895</v>
      </c>
      <c r="V116" s="376" t="s">
        <v>466</v>
      </c>
      <c r="W116" s="376" t="s">
        <v>354</v>
      </c>
      <c r="X116" s="376" t="s">
        <v>468</v>
      </c>
      <c r="Y116" s="376" t="s">
        <v>835</v>
      </c>
      <c r="Z116" s="376" t="s">
        <v>744</v>
      </c>
      <c r="AA116" s="282" t="s">
        <v>388</v>
      </c>
    </row>
    <row r="117" spans="2:28" ht="12" customHeight="1">
      <c r="U117" s="394">
        <v>5</v>
      </c>
      <c r="V117" s="378">
        <v>2219</v>
      </c>
      <c r="W117" s="395" t="s">
        <v>916</v>
      </c>
      <c r="X117" s="378" t="s">
        <v>111</v>
      </c>
      <c r="Y117" s="378" t="s">
        <v>842</v>
      </c>
      <c r="Z117" s="378" t="s">
        <v>751</v>
      </c>
      <c r="AA117" s="396" t="s">
        <v>897</v>
      </c>
      <c r="AB117" s="397">
        <f>V117</f>
        <v>2219</v>
      </c>
    </row>
    <row r="118" spans="2:28" ht="12" customHeight="1" thickBot="1">
      <c r="U118" s="398">
        <v>4</v>
      </c>
      <c r="V118" s="379">
        <v>6226</v>
      </c>
      <c r="W118" s="340" t="s">
        <v>917</v>
      </c>
      <c r="X118" s="379" t="s">
        <v>841</v>
      </c>
      <c r="Y118" s="379" t="s">
        <v>842</v>
      </c>
      <c r="Z118" s="379" t="s">
        <v>751</v>
      </c>
      <c r="AA118" s="396" t="s">
        <v>897</v>
      </c>
      <c r="AB118" s="397">
        <f t="shared" ref="AB118:AB127" si="0">V118</f>
        <v>6226</v>
      </c>
    </row>
    <row r="119" spans="2:28" ht="12" customHeight="1" thickBot="1">
      <c r="B119" s="2011" t="s">
        <v>857</v>
      </c>
      <c r="C119" s="2012"/>
      <c r="D119" s="2012"/>
      <c r="E119" s="2012"/>
      <c r="F119" s="2012"/>
      <c r="G119" s="2012"/>
      <c r="H119" s="2012"/>
      <c r="I119" s="2012"/>
      <c r="J119" s="2012"/>
      <c r="K119" s="2012"/>
      <c r="U119" s="398">
        <v>4</v>
      </c>
      <c r="V119" s="379">
        <v>4290</v>
      </c>
      <c r="W119" s="340" t="s">
        <v>918</v>
      </c>
      <c r="X119" s="379" t="s">
        <v>111</v>
      </c>
      <c r="Y119" s="379" t="s">
        <v>842</v>
      </c>
      <c r="Z119" s="379" t="s">
        <v>751</v>
      </c>
      <c r="AA119" s="396" t="s">
        <v>897</v>
      </c>
      <c r="AB119" s="397">
        <f t="shared" si="0"/>
        <v>4290</v>
      </c>
    </row>
    <row r="120" spans="2:28" ht="12" customHeight="1" thickBot="1">
      <c r="B120" s="2020">
        <v>45670</v>
      </c>
      <c r="C120" s="370" t="s">
        <v>742</v>
      </c>
      <c r="D120" s="371" t="s">
        <v>381</v>
      </c>
      <c r="E120" s="371" t="s">
        <v>357</v>
      </c>
      <c r="F120" s="371" t="s">
        <v>3</v>
      </c>
      <c r="G120" s="372" t="s">
        <v>743</v>
      </c>
      <c r="H120" s="373" t="s">
        <v>454</v>
      </c>
      <c r="I120" s="373" t="s">
        <v>455</v>
      </c>
      <c r="J120" s="373" t="s">
        <v>456</v>
      </c>
      <c r="K120" s="373" t="s">
        <v>457</v>
      </c>
      <c r="U120" s="398">
        <v>4</v>
      </c>
      <c r="V120" s="379">
        <v>3445</v>
      </c>
      <c r="W120" s="340" t="s">
        <v>919</v>
      </c>
      <c r="X120" s="379" t="s">
        <v>883</v>
      </c>
      <c r="Y120" s="379" t="s">
        <v>842</v>
      </c>
      <c r="Z120" s="379" t="s">
        <v>751</v>
      </c>
      <c r="AA120" s="396" t="s">
        <v>897</v>
      </c>
      <c r="AB120" s="397">
        <f t="shared" si="0"/>
        <v>3445</v>
      </c>
    </row>
    <row r="121" spans="2:28" ht="12" customHeight="1" thickBot="1">
      <c r="B121" s="2099"/>
      <c r="C121" s="2022" t="s">
        <v>920</v>
      </c>
      <c r="D121" s="2101">
        <v>710723610003</v>
      </c>
      <c r="E121" s="2022" t="s">
        <v>841</v>
      </c>
      <c r="F121" s="2115">
        <v>4701916611</v>
      </c>
      <c r="G121" s="380" t="s">
        <v>747</v>
      </c>
      <c r="H121" s="381">
        <v>133</v>
      </c>
      <c r="I121" s="381">
        <v>342</v>
      </c>
      <c r="J121" s="381">
        <v>364</v>
      </c>
      <c r="K121" s="381">
        <v>188</v>
      </c>
      <c r="U121" s="398">
        <v>3</v>
      </c>
      <c r="V121" s="379">
        <v>1980</v>
      </c>
      <c r="W121" s="340" t="s">
        <v>921</v>
      </c>
      <c r="X121" s="379" t="s">
        <v>111</v>
      </c>
      <c r="Y121" s="379" t="s">
        <v>842</v>
      </c>
      <c r="Z121" s="379" t="s">
        <v>751</v>
      </c>
      <c r="AA121" s="396" t="s">
        <v>897</v>
      </c>
      <c r="AB121" s="397">
        <f t="shared" si="0"/>
        <v>1980</v>
      </c>
    </row>
    <row r="122" spans="2:28" ht="12" customHeight="1" thickBot="1">
      <c r="B122" s="2100"/>
      <c r="C122" s="2023"/>
      <c r="D122" s="2102"/>
      <c r="E122" s="2023"/>
      <c r="F122" s="2116"/>
      <c r="G122" s="380" t="s">
        <v>8</v>
      </c>
      <c r="H122" s="381">
        <v>128</v>
      </c>
      <c r="I122" s="381">
        <v>313</v>
      </c>
      <c r="J122" s="381">
        <v>303</v>
      </c>
      <c r="K122" s="381">
        <v>190</v>
      </c>
      <c r="U122" s="398">
        <v>3</v>
      </c>
      <c r="V122" s="379">
        <v>2424</v>
      </c>
      <c r="W122" s="340" t="s">
        <v>922</v>
      </c>
      <c r="X122" s="379" t="s">
        <v>841</v>
      </c>
      <c r="Y122" s="379" t="s">
        <v>842</v>
      </c>
      <c r="Z122" s="379" t="s">
        <v>751</v>
      </c>
      <c r="AA122" s="396" t="s">
        <v>897</v>
      </c>
      <c r="AB122" s="397">
        <f t="shared" si="0"/>
        <v>2424</v>
      </c>
    </row>
    <row r="123" spans="2:28" ht="12" customHeight="1">
      <c r="U123" s="398">
        <v>3</v>
      </c>
      <c r="V123" s="379">
        <v>372</v>
      </c>
      <c r="W123" s="340" t="s">
        <v>852</v>
      </c>
      <c r="X123" s="379" t="s">
        <v>923</v>
      </c>
      <c r="Y123" s="379" t="s">
        <v>553</v>
      </c>
      <c r="Z123" s="379" t="s">
        <v>751</v>
      </c>
      <c r="AA123" s="396" t="s">
        <v>897</v>
      </c>
      <c r="AB123" s="399">
        <v>122</v>
      </c>
    </row>
    <row r="124" spans="2:28" ht="12" customHeight="1" thickBot="1">
      <c r="U124" s="398">
        <v>2</v>
      </c>
      <c r="V124" s="379">
        <v>596</v>
      </c>
      <c r="W124" s="340" t="s">
        <v>924</v>
      </c>
      <c r="X124" s="379" t="s">
        <v>334</v>
      </c>
      <c r="Y124" s="379" t="s">
        <v>553</v>
      </c>
      <c r="Z124" s="379" t="s">
        <v>751</v>
      </c>
      <c r="AA124" s="396" t="s">
        <v>897</v>
      </c>
      <c r="AB124" s="397">
        <f t="shared" si="0"/>
        <v>596</v>
      </c>
    </row>
    <row r="125" spans="2:28" ht="12" customHeight="1" thickBot="1">
      <c r="B125" s="2011" t="s">
        <v>857</v>
      </c>
      <c r="C125" s="2012"/>
      <c r="D125" s="2012"/>
      <c r="E125" s="2012"/>
      <c r="F125" s="2012"/>
      <c r="G125" s="2012"/>
      <c r="H125" s="2012"/>
      <c r="I125" s="2012"/>
      <c r="J125" s="2012"/>
      <c r="K125" s="2012"/>
      <c r="U125" s="398">
        <v>2</v>
      </c>
      <c r="V125" s="379">
        <v>1300</v>
      </c>
      <c r="W125" s="340" t="s">
        <v>925</v>
      </c>
      <c r="X125" s="379" t="s">
        <v>334</v>
      </c>
      <c r="Y125" s="379" t="s">
        <v>553</v>
      </c>
      <c r="Z125" s="379" t="s">
        <v>751</v>
      </c>
      <c r="AA125" s="396" t="s">
        <v>897</v>
      </c>
      <c r="AB125" s="399">
        <f t="shared" si="0"/>
        <v>1300</v>
      </c>
    </row>
    <row r="126" spans="2:28" ht="12" customHeight="1" thickBot="1">
      <c r="B126" s="2020">
        <v>45670</v>
      </c>
      <c r="C126" s="370" t="s">
        <v>742</v>
      </c>
      <c r="D126" s="371" t="s">
        <v>381</v>
      </c>
      <c r="E126" s="371" t="s">
        <v>357</v>
      </c>
      <c r="F126" s="371" t="s">
        <v>3</v>
      </c>
      <c r="G126" s="372" t="s">
        <v>743</v>
      </c>
      <c r="H126" s="373" t="s">
        <v>454</v>
      </c>
      <c r="I126" s="373" t="s">
        <v>455</v>
      </c>
      <c r="J126" s="373" t="s">
        <v>456</v>
      </c>
      <c r="K126" s="373" t="s">
        <v>457</v>
      </c>
      <c r="U126" s="398">
        <v>1</v>
      </c>
      <c r="V126" s="379">
        <v>1200</v>
      </c>
      <c r="W126" s="340" t="s">
        <v>926</v>
      </c>
      <c r="X126" s="379" t="s">
        <v>927</v>
      </c>
      <c r="Y126" s="379" t="s">
        <v>842</v>
      </c>
      <c r="Z126" s="379" t="s">
        <v>751</v>
      </c>
      <c r="AA126" s="396" t="s">
        <v>897</v>
      </c>
      <c r="AB126" s="397">
        <f t="shared" si="0"/>
        <v>1200</v>
      </c>
    </row>
    <row r="127" spans="2:28" ht="12" customHeight="1" thickBot="1">
      <c r="B127" s="2099"/>
      <c r="C127" s="2022" t="s">
        <v>928</v>
      </c>
      <c r="D127" s="2101">
        <v>710772288001</v>
      </c>
      <c r="E127" s="2022" t="s">
        <v>111</v>
      </c>
      <c r="F127" s="2115">
        <v>4701916632</v>
      </c>
      <c r="G127" s="380" t="s">
        <v>747</v>
      </c>
      <c r="H127" s="381">
        <v>111</v>
      </c>
      <c r="I127" s="381">
        <v>285</v>
      </c>
      <c r="J127" s="381">
        <v>304</v>
      </c>
      <c r="K127" s="381">
        <v>156</v>
      </c>
      <c r="U127" s="400">
        <v>1</v>
      </c>
      <c r="V127" s="383">
        <v>350</v>
      </c>
      <c r="W127" s="392" t="s">
        <v>929</v>
      </c>
      <c r="X127" s="383" t="s">
        <v>930</v>
      </c>
      <c r="Y127" s="383" t="s">
        <v>553</v>
      </c>
      <c r="Z127" s="383" t="s">
        <v>751</v>
      </c>
      <c r="AA127" s="401" t="s">
        <v>897</v>
      </c>
      <c r="AB127" s="397">
        <f t="shared" si="0"/>
        <v>350</v>
      </c>
    </row>
    <row r="128" spans="2:28" ht="12" customHeight="1" thickBot="1">
      <c r="B128" s="2100"/>
      <c r="C128" s="2023"/>
      <c r="D128" s="2102"/>
      <c r="E128" s="2023"/>
      <c r="F128" s="2116"/>
      <c r="G128" s="380" t="s">
        <v>8</v>
      </c>
      <c r="H128" s="381">
        <v>109</v>
      </c>
      <c r="I128" s="381">
        <v>245</v>
      </c>
      <c r="J128" s="381">
        <v>276</v>
      </c>
      <c r="K128" s="381">
        <v>138</v>
      </c>
      <c r="W128"/>
    </row>
    <row r="129" spans="2:28" ht="12" customHeight="1" thickBot="1">
      <c r="U129" s="384"/>
      <c r="V129" s="385"/>
      <c r="W129" s="2108" t="s">
        <v>931</v>
      </c>
      <c r="X129" s="2108"/>
      <c r="Y129" s="2108"/>
      <c r="Z129" s="2108"/>
      <c r="AA129" s="2109"/>
    </row>
    <row r="130" spans="2:28" ht="12" customHeight="1" thickBot="1">
      <c r="U130" s="375" t="s">
        <v>895</v>
      </c>
      <c r="V130" s="376" t="s">
        <v>466</v>
      </c>
      <c r="W130" s="376" t="s">
        <v>354</v>
      </c>
      <c r="X130" s="376" t="s">
        <v>468</v>
      </c>
      <c r="Y130" s="376" t="s">
        <v>835</v>
      </c>
      <c r="Z130" s="376" t="s">
        <v>744</v>
      </c>
      <c r="AA130" s="282" t="s">
        <v>388</v>
      </c>
    </row>
    <row r="131" spans="2:28" ht="12" customHeight="1" thickBot="1">
      <c r="U131" s="394">
        <v>2</v>
      </c>
      <c r="V131" s="378">
        <v>2500</v>
      </c>
      <c r="W131" s="395" t="s">
        <v>932</v>
      </c>
      <c r="X131" s="378" t="s">
        <v>831</v>
      </c>
      <c r="Y131" s="378" t="s">
        <v>842</v>
      </c>
      <c r="Z131" s="378" t="s">
        <v>751</v>
      </c>
      <c r="AA131" s="402" t="s">
        <v>748</v>
      </c>
      <c r="AB131" s="397">
        <f t="shared" ref="AB131:AB141" si="1">V131</f>
        <v>2500</v>
      </c>
    </row>
    <row r="132" spans="2:28" ht="12" customHeight="1">
      <c r="U132" s="398">
        <v>2</v>
      </c>
      <c r="V132" s="379">
        <v>310</v>
      </c>
      <c r="W132" s="340" t="s">
        <v>933</v>
      </c>
      <c r="X132" s="379" t="s">
        <v>934</v>
      </c>
      <c r="Y132" s="379" t="s">
        <v>553</v>
      </c>
      <c r="Z132" s="379" t="s">
        <v>751</v>
      </c>
      <c r="AA132" s="402" t="s">
        <v>748</v>
      </c>
      <c r="AB132" s="397">
        <f t="shared" si="1"/>
        <v>310</v>
      </c>
    </row>
    <row r="133" spans="2:28" ht="12" customHeight="1" thickBot="1">
      <c r="U133" s="398">
        <v>2</v>
      </c>
      <c r="V133" s="379">
        <v>1100</v>
      </c>
      <c r="W133" s="340" t="s">
        <v>935</v>
      </c>
      <c r="X133" s="379" t="s">
        <v>883</v>
      </c>
      <c r="Y133" s="379" t="s">
        <v>842</v>
      </c>
      <c r="Z133" s="379" t="s">
        <v>751</v>
      </c>
      <c r="AA133" s="396" t="s">
        <v>748</v>
      </c>
      <c r="AB133" s="397">
        <f t="shared" si="1"/>
        <v>1100</v>
      </c>
    </row>
    <row r="134" spans="2:28" ht="12" customHeight="1" thickBot="1">
      <c r="B134" s="2011" t="s">
        <v>857</v>
      </c>
      <c r="C134" s="2012"/>
      <c r="D134" s="2012"/>
      <c r="E134" s="2012"/>
      <c r="F134" s="2012"/>
      <c r="G134" s="2012"/>
      <c r="H134" s="2012"/>
      <c r="I134" s="2012"/>
      <c r="J134" s="2012"/>
      <c r="K134" s="2012"/>
      <c r="U134" s="398">
        <v>1</v>
      </c>
      <c r="V134" s="379">
        <v>280</v>
      </c>
      <c r="W134" s="340" t="s">
        <v>882</v>
      </c>
      <c r="X134" s="379" t="s">
        <v>883</v>
      </c>
      <c r="Y134" s="379" t="s">
        <v>842</v>
      </c>
      <c r="Z134" s="379" t="s">
        <v>751</v>
      </c>
      <c r="AA134" s="396" t="s">
        <v>748</v>
      </c>
      <c r="AB134" s="397">
        <f t="shared" si="1"/>
        <v>280</v>
      </c>
    </row>
    <row r="135" spans="2:28" ht="12" customHeight="1" thickBot="1">
      <c r="B135" s="2020">
        <v>45672</v>
      </c>
      <c r="C135" s="370" t="s">
        <v>742</v>
      </c>
      <c r="D135" s="371" t="s">
        <v>381</v>
      </c>
      <c r="E135" s="371" t="s">
        <v>357</v>
      </c>
      <c r="F135" s="371" t="s">
        <v>3</v>
      </c>
      <c r="G135" s="372" t="s">
        <v>743</v>
      </c>
      <c r="H135" s="372" t="s">
        <v>453</v>
      </c>
      <c r="I135" s="373" t="s">
        <v>454</v>
      </c>
      <c r="J135" s="373" t="s">
        <v>455</v>
      </c>
      <c r="K135" s="373" t="s">
        <v>456</v>
      </c>
      <c r="U135" s="398">
        <v>1</v>
      </c>
      <c r="V135" s="379">
        <v>1571</v>
      </c>
      <c r="W135" s="340" t="s">
        <v>936</v>
      </c>
      <c r="X135" s="379" t="s">
        <v>937</v>
      </c>
      <c r="Y135" s="379" t="s">
        <v>839</v>
      </c>
      <c r="Z135" s="379" t="s">
        <v>751</v>
      </c>
      <c r="AA135" s="396" t="s">
        <v>748</v>
      </c>
      <c r="AB135" s="397">
        <f t="shared" si="1"/>
        <v>1571</v>
      </c>
    </row>
    <row r="136" spans="2:28" ht="12" customHeight="1" thickBot="1">
      <c r="B136" s="2099"/>
      <c r="C136" s="2022" t="s">
        <v>938</v>
      </c>
      <c r="D136" s="2101">
        <v>710729232004</v>
      </c>
      <c r="E136" s="2022" t="s">
        <v>903</v>
      </c>
      <c r="F136" s="2115">
        <v>4701916617</v>
      </c>
      <c r="G136" s="380" t="s">
        <v>747</v>
      </c>
      <c r="H136" s="403">
        <v>10</v>
      </c>
      <c r="I136" s="381">
        <v>21</v>
      </c>
      <c r="J136" s="381">
        <v>98</v>
      </c>
      <c r="K136" s="381">
        <v>84</v>
      </c>
      <c r="U136" s="398">
        <v>1</v>
      </c>
      <c r="V136" s="379">
        <v>1522</v>
      </c>
      <c r="W136" s="340" t="s">
        <v>939</v>
      </c>
      <c r="X136" s="379" t="s">
        <v>940</v>
      </c>
      <c r="Y136" s="379" t="s">
        <v>839</v>
      </c>
      <c r="Z136" s="379" t="s">
        <v>751</v>
      </c>
      <c r="AA136" s="396" t="s">
        <v>748</v>
      </c>
      <c r="AB136" s="397">
        <f t="shared" si="1"/>
        <v>1522</v>
      </c>
    </row>
    <row r="137" spans="2:28" ht="12" customHeight="1" thickBot="1">
      <c r="B137" s="2100"/>
      <c r="C137" s="2023"/>
      <c r="D137" s="2102"/>
      <c r="E137" s="2023"/>
      <c r="F137" s="2116"/>
      <c r="G137" s="380" t="s">
        <v>8</v>
      </c>
      <c r="H137" s="403">
        <v>10</v>
      </c>
      <c r="I137" s="381">
        <v>14</v>
      </c>
      <c r="J137" s="381">
        <v>84</v>
      </c>
      <c r="K137" s="381">
        <v>63</v>
      </c>
      <c r="U137" s="398">
        <v>1</v>
      </c>
      <c r="V137" s="379">
        <v>700</v>
      </c>
      <c r="W137" s="340" t="s">
        <v>941</v>
      </c>
      <c r="X137" s="379" t="s">
        <v>937</v>
      </c>
      <c r="Y137" s="379" t="s">
        <v>839</v>
      </c>
      <c r="Z137" s="379" t="s">
        <v>751</v>
      </c>
      <c r="AA137" s="396" t="s">
        <v>748</v>
      </c>
      <c r="AB137" s="397">
        <f t="shared" si="1"/>
        <v>700</v>
      </c>
    </row>
    <row r="138" spans="2:28" ht="12" customHeight="1">
      <c r="U138" s="398">
        <v>1</v>
      </c>
      <c r="V138" s="379">
        <v>900</v>
      </c>
      <c r="W138" s="340" t="s">
        <v>942</v>
      </c>
      <c r="X138" s="379" t="s">
        <v>940</v>
      </c>
      <c r="Y138" s="379" t="s">
        <v>839</v>
      </c>
      <c r="Z138" s="379" t="s">
        <v>751</v>
      </c>
      <c r="AA138" s="396" t="s">
        <v>748</v>
      </c>
      <c r="AB138" s="397">
        <f t="shared" si="1"/>
        <v>900</v>
      </c>
    </row>
    <row r="139" spans="2:28" ht="12" customHeight="1">
      <c r="U139" s="398">
        <v>1</v>
      </c>
      <c r="V139" s="379">
        <v>700</v>
      </c>
      <c r="W139" s="340" t="s">
        <v>943</v>
      </c>
      <c r="X139" s="379" t="s">
        <v>883</v>
      </c>
      <c r="Y139" s="379" t="s">
        <v>842</v>
      </c>
      <c r="Z139" s="379" t="s">
        <v>751</v>
      </c>
      <c r="AA139" s="396" t="s">
        <v>748</v>
      </c>
      <c r="AB139" s="397">
        <f t="shared" si="1"/>
        <v>700</v>
      </c>
    </row>
    <row r="140" spans="2:28" ht="12" customHeight="1" thickBot="1">
      <c r="U140" s="398">
        <v>1</v>
      </c>
      <c r="V140" s="379">
        <v>2196</v>
      </c>
      <c r="W140" s="340" t="s">
        <v>944</v>
      </c>
      <c r="X140" s="379" t="s">
        <v>883</v>
      </c>
      <c r="Y140" s="379" t="s">
        <v>842</v>
      </c>
      <c r="Z140" s="379" t="s">
        <v>751</v>
      </c>
      <c r="AA140" s="396" t="s">
        <v>748</v>
      </c>
      <c r="AB140" s="397">
        <f t="shared" si="1"/>
        <v>2196</v>
      </c>
    </row>
    <row r="141" spans="2:28" ht="12" customHeight="1" thickBot="1">
      <c r="B141" s="2011" t="s">
        <v>755</v>
      </c>
      <c r="C141" s="2012"/>
      <c r="D141" s="2012"/>
      <c r="E141" s="2012"/>
      <c r="F141" s="2012"/>
      <c r="G141" s="2012"/>
      <c r="H141" s="2012"/>
      <c r="I141" s="2012"/>
      <c r="J141" s="2012"/>
      <c r="K141" s="2012"/>
      <c r="L141" s="2012"/>
      <c r="M141" s="2012"/>
      <c r="N141" s="2012"/>
      <c r="O141" s="2012"/>
      <c r="P141" s="2012"/>
      <c r="Q141" s="2012"/>
      <c r="R141" s="2012"/>
      <c r="S141" s="2012"/>
      <c r="T141" s="2012"/>
      <c r="U141" s="400">
        <v>1</v>
      </c>
      <c r="V141" s="383">
        <v>300</v>
      </c>
      <c r="W141" s="392" t="s">
        <v>945</v>
      </c>
      <c r="X141" s="383" t="s">
        <v>903</v>
      </c>
      <c r="Y141" s="383" t="s">
        <v>842</v>
      </c>
      <c r="Z141" s="383" t="s">
        <v>751</v>
      </c>
      <c r="AA141" s="401" t="s">
        <v>748</v>
      </c>
      <c r="AB141" s="397">
        <f t="shared" si="1"/>
        <v>300</v>
      </c>
    </row>
    <row r="142" spans="2:28" ht="12" customHeight="1" thickBot="1">
      <c r="B142" s="1994">
        <v>45673</v>
      </c>
      <c r="C142" s="276" t="s">
        <v>742</v>
      </c>
      <c r="D142" s="277" t="s">
        <v>381</v>
      </c>
      <c r="E142" s="277" t="s">
        <v>357</v>
      </c>
      <c r="F142" s="277" t="s">
        <v>3</v>
      </c>
      <c r="G142" s="278" t="s">
        <v>743</v>
      </c>
      <c r="H142" s="278" t="s">
        <v>484</v>
      </c>
      <c r="I142" s="278" t="s">
        <v>485</v>
      </c>
      <c r="J142" s="278" t="s">
        <v>486</v>
      </c>
      <c r="K142" s="278" t="s">
        <v>487</v>
      </c>
      <c r="L142" s="278" t="s">
        <v>488</v>
      </c>
      <c r="M142" s="278" t="s">
        <v>489</v>
      </c>
      <c r="N142" s="278" t="s">
        <v>490</v>
      </c>
      <c r="O142" s="278" t="s">
        <v>491</v>
      </c>
      <c r="P142" s="278" t="s">
        <v>492</v>
      </c>
      <c r="Q142" s="278" t="s">
        <v>493</v>
      </c>
      <c r="R142" s="278"/>
      <c r="S142" s="278"/>
      <c r="T142" s="278"/>
      <c r="W142"/>
    </row>
    <row r="143" spans="2:28" ht="12" customHeight="1" thickBot="1">
      <c r="B143" s="1995"/>
      <c r="C143" s="2009" t="s">
        <v>946</v>
      </c>
      <c r="D143" s="2007">
        <v>711966292004</v>
      </c>
      <c r="E143" s="2005" t="s">
        <v>829</v>
      </c>
      <c r="F143" s="2014">
        <v>4701880451</v>
      </c>
      <c r="G143" s="283" t="s">
        <v>747</v>
      </c>
      <c r="H143" s="284">
        <v>27</v>
      </c>
      <c r="I143" s="284">
        <v>20</v>
      </c>
      <c r="J143" s="284">
        <v>6</v>
      </c>
      <c r="K143" s="284">
        <v>80</v>
      </c>
      <c r="L143" s="284">
        <v>113</v>
      </c>
      <c r="M143" s="284">
        <v>82</v>
      </c>
      <c r="N143" s="284">
        <v>32</v>
      </c>
      <c r="O143" s="284">
        <v>13</v>
      </c>
      <c r="P143" s="284">
        <v>4</v>
      </c>
      <c r="Q143" s="284">
        <v>10</v>
      </c>
      <c r="R143" s="284"/>
      <c r="S143" s="284"/>
      <c r="T143" s="284"/>
      <c r="W143"/>
    </row>
    <row r="144" spans="2:28" ht="12" customHeight="1" thickBot="1">
      <c r="B144" s="1996"/>
      <c r="C144" s="2010"/>
      <c r="D144" s="2008"/>
      <c r="E144" s="2006"/>
      <c r="F144" s="2006"/>
      <c r="G144" s="289" t="s">
        <v>8</v>
      </c>
      <c r="H144" s="290">
        <v>23</v>
      </c>
      <c r="I144" s="290">
        <v>19</v>
      </c>
      <c r="J144" s="290">
        <v>5</v>
      </c>
      <c r="K144" s="290">
        <v>73</v>
      </c>
      <c r="L144" s="290">
        <v>101</v>
      </c>
      <c r="M144" s="291">
        <v>75</v>
      </c>
      <c r="N144" s="291">
        <v>28</v>
      </c>
      <c r="O144" s="291">
        <v>11</v>
      </c>
      <c r="P144" s="291">
        <v>4</v>
      </c>
      <c r="Q144" s="291">
        <v>8</v>
      </c>
      <c r="R144" s="291"/>
      <c r="S144" s="291"/>
      <c r="T144" s="291"/>
      <c r="U144" s="384"/>
      <c r="V144" s="385"/>
      <c r="W144" s="2108" t="s">
        <v>947</v>
      </c>
      <c r="X144" s="2108"/>
      <c r="Y144" s="2108"/>
      <c r="Z144" s="2108"/>
      <c r="AA144" s="2109"/>
    </row>
    <row r="145" spans="2:27" ht="12" customHeight="1" thickBot="1">
      <c r="U145" s="375" t="s">
        <v>895</v>
      </c>
      <c r="V145" s="376" t="s">
        <v>466</v>
      </c>
      <c r="W145" s="376" t="s">
        <v>354</v>
      </c>
      <c r="X145" s="376" t="s">
        <v>468</v>
      </c>
      <c r="Y145" s="376" t="s">
        <v>835</v>
      </c>
      <c r="Z145" s="376" t="s">
        <v>744</v>
      </c>
      <c r="AA145" s="282" t="s">
        <v>388</v>
      </c>
    </row>
    <row r="146" spans="2:27" ht="12" customHeight="1" thickBot="1">
      <c r="U146" s="404">
        <v>4</v>
      </c>
      <c r="V146" s="405">
        <v>3076</v>
      </c>
      <c r="W146" s="406" t="s">
        <v>948</v>
      </c>
      <c r="X146" s="405" t="s">
        <v>334</v>
      </c>
      <c r="Y146" s="405" t="s">
        <v>839</v>
      </c>
      <c r="Z146" s="405" t="s">
        <v>751</v>
      </c>
      <c r="AA146" s="407"/>
    </row>
    <row r="147" spans="2:27" ht="12" customHeight="1" thickBot="1">
      <c r="B147" s="2011" t="s">
        <v>755</v>
      </c>
      <c r="C147" s="2012"/>
      <c r="D147" s="2012"/>
      <c r="E147" s="2012"/>
      <c r="F147" s="2012"/>
      <c r="G147" s="2012"/>
      <c r="H147" s="2012"/>
      <c r="I147" s="2012"/>
      <c r="J147" s="2012"/>
      <c r="K147" s="2012"/>
      <c r="L147" s="2012"/>
      <c r="M147" s="2012"/>
      <c r="N147" s="2012"/>
      <c r="O147" s="2013"/>
      <c r="U147" s="408">
        <v>4</v>
      </c>
      <c r="V147" s="409">
        <v>3151</v>
      </c>
      <c r="W147" s="410" t="s">
        <v>949</v>
      </c>
      <c r="X147" s="409" t="s">
        <v>451</v>
      </c>
      <c r="Y147" s="409" t="s">
        <v>842</v>
      </c>
      <c r="Z147" s="409" t="s">
        <v>751</v>
      </c>
      <c r="AA147" s="411" t="s">
        <v>748</v>
      </c>
    </row>
    <row r="148" spans="2:27" ht="12" customHeight="1" thickBot="1">
      <c r="B148" s="1994">
        <v>45681</v>
      </c>
      <c r="C148" s="276" t="s">
        <v>742</v>
      </c>
      <c r="D148" s="277" t="s">
        <v>381</v>
      </c>
      <c r="E148" s="277" t="s">
        <v>357</v>
      </c>
      <c r="F148" s="277" t="s">
        <v>3</v>
      </c>
      <c r="G148" s="278" t="s">
        <v>743</v>
      </c>
      <c r="H148" s="278" t="s">
        <v>453</v>
      </c>
      <c r="I148" s="278" t="s">
        <v>950</v>
      </c>
      <c r="J148" s="278" t="s">
        <v>455</v>
      </c>
      <c r="K148" s="278" t="s">
        <v>456</v>
      </c>
      <c r="L148" s="278" t="s">
        <v>457</v>
      </c>
      <c r="M148" s="278" t="s">
        <v>458</v>
      </c>
      <c r="N148" s="278" t="s">
        <v>379</v>
      </c>
      <c r="O148" s="279" t="s">
        <v>467</v>
      </c>
      <c r="U148" s="412">
        <v>4</v>
      </c>
      <c r="V148" s="413">
        <v>1965</v>
      </c>
      <c r="W148" s="95" t="s">
        <v>951</v>
      </c>
      <c r="X148" s="413" t="s">
        <v>334</v>
      </c>
      <c r="Y148" s="413" t="s">
        <v>839</v>
      </c>
      <c r="Z148" s="413" t="s">
        <v>751</v>
      </c>
      <c r="AA148" s="414"/>
    </row>
    <row r="149" spans="2:27" ht="12" customHeight="1">
      <c r="B149" s="1995"/>
      <c r="C149" s="2009" t="s">
        <v>952</v>
      </c>
      <c r="D149" s="2007">
        <v>710966421002</v>
      </c>
      <c r="E149" s="2005" t="s">
        <v>829</v>
      </c>
      <c r="F149" s="2014">
        <v>4701880444</v>
      </c>
      <c r="G149" s="283" t="s">
        <v>747</v>
      </c>
      <c r="H149" s="284">
        <v>15</v>
      </c>
      <c r="I149" s="284">
        <v>253</v>
      </c>
      <c r="J149" s="284">
        <v>553</v>
      </c>
      <c r="K149" s="284">
        <v>611</v>
      </c>
      <c r="L149" s="284">
        <v>379</v>
      </c>
      <c r="M149" s="284">
        <v>157</v>
      </c>
      <c r="N149" s="284">
        <f>SUM(H149:M149)</f>
        <v>1968</v>
      </c>
      <c r="O149" s="2076">
        <f>N150/N149*100</f>
        <v>99.847560975609767</v>
      </c>
      <c r="U149" s="408">
        <v>3</v>
      </c>
      <c r="V149" s="409">
        <v>3975</v>
      </c>
      <c r="W149" s="410" t="s">
        <v>953</v>
      </c>
      <c r="X149" s="409" t="s">
        <v>334</v>
      </c>
      <c r="Y149" s="409" t="s">
        <v>839</v>
      </c>
      <c r="Z149" s="409" t="s">
        <v>751</v>
      </c>
      <c r="AA149" s="411" t="s">
        <v>748</v>
      </c>
    </row>
    <row r="150" spans="2:27" ht="12" customHeight="1" thickBot="1">
      <c r="B150" s="1996"/>
      <c r="C150" s="2010"/>
      <c r="D150" s="2008"/>
      <c r="E150" s="2006"/>
      <c r="F150" s="2006"/>
      <c r="G150" s="289" t="s">
        <v>8</v>
      </c>
      <c r="H150" s="290">
        <v>15</v>
      </c>
      <c r="I150" s="290">
        <v>242</v>
      </c>
      <c r="J150" s="290">
        <v>540</v>
      </c>
      <c r="K150" s="290">
        <v>622</v>
      </c>
      <c r="L150" s="290">
        <v>392</v>
      </c>
      <c r="M150" s="291">
        <v>154</v>
      </c>
      <c r="N150" s="291">
        <f>SUM(H150:M150)</f>
        <v>1965</v>
      </c>
      <c r="O150" s="2077"/>
      <c r="U150" s="408">
        <v>2</v>
      </c>
      <c r="V150" s="409">
        <v>1000</v>
      </c>
      <c r="W150" s="410" t="s">
        <v>954</v>
      </c>
      <c r="X150" s="409" t="s">
        <v>451</v>
      </c>
      <c r="Y150" s="409" t="s">
        <v>842</v>
      </c>
      <c r="Z150" s="409" t="s">
        <v>751</v>
      </c>
      <c r="AA150" s="411" t="s">
        <v>748</v>
      </c>
    </row>
    <row r="151" spans="2:27" ht="12" customHeight="1">
      <c r="U151" s="408">
        <v>2</v>
      </c>
      <c r="V151" s="409">
        <v>6776</v>
      </c>
      <c r="W151" s="410" t="s">
        <v>955</v>
      </c>
      <c r="X151" s="409" t="s">
        <v>571</v>
      </c>
      <c r="Y151" s="409" t="s">
        <v>839</v>
      </c>
      <c r="Z151" s="409" t="s">
        <v>751</v>
      </c>
      <c r="AA151" s="411" t="s">
        <v>748</v>
      </c>
    </row>
    <row r="152" spans="2:27" ht="12" customHeight="1" thickBot="1">
      <c r="U152" s="415">
        <v>1</v>
      </c>
      <c r="V152" s="416">
        <v>582</v>
      </c>
      <c r="W152" s="417" t="s">
        <v>956</v>
      </c>
      <c r="X152" s="416" t="s">
        <v>451</v>
      </c>
      <c r="Y152" s="416" t="s">
        <v>842</v>
      </c>
      <c r="Z152" s="416" t="s">
        <v>751</v>
      </c>
      <c r="AA152" s="418" t="s">
        <v>748</v>
      </c>
    </row>
    <row r="153" spans="2:27" ht="12" customHeight="1" thickBot="1">
      <c r="B153" s="2112" t="s">
        <v>755</v>
      </c>
      <c r="C153" s="2113"/>
      <c r="D153" s="2113"/>
      <c r="E153" s="2113"/>
      <c r="F153" s="2113"/>
      <c r="G153" s="2113"/>
      <c r="H153" s="2113"/>
      <c r="I153" s="2113"/>
      <c r="J153" s="2113"/>
      <c r="K153" s="2113"/>
      <c r="L153" s="2113"/>
      <c r="M153" s="2113"/>
      <c r="N153" s="2113"/>
      <c r="O153" s="2113"/>
      <c r="P153" s="2113"/>
      <c r="Q153" s="2113"/>
      <c r="R153" s="2114"/>
      <c r="S153" s="2114"/>
      <c r="T153" s="2114"/>
      <c r="U153"/>
      <c r="V153"/>
      <c r="W153"/>
      <c r="X153"/>
      <c r="Y153"/>
      <c r="Z153"/>
      <c r="AA153"/>
    </row>
    <row r="154" spans="2:27" ht="12" customHeight="1" thickBot="1">
      <c r="B154" s="1994">
        <v>45689</v>
      </c>
      <c r="C154" s="276" t="s">
        <v>742</v>
      </c>
      <c r="D154" s="277" t="s">
        <v>381</v>
      </c>
      <c r="E154" s="277" t="s">
        <v>357</v>
      </c>
      <c r="F154" s="277" t="s">
        <v>3</v>
      </c>
      <c r="G154" s="278" t="s">
        <v>743</v>
      </c>
      <c r="H154" s="278" t="s">
        <v>623</v>
      </c>
      <c r="I154" s="278">
        <v>15</v>
      </c>
      <c r="J154" s="278" t="s">
        <v>624</v>
      </c>
      <c r="K154" s="278">
        <v>16</v>
      </c>
      <c r="L154" s="278" t="s">
        <v>625</v>
      </c>
      <c r="M154" s="278">
        <v>17</v>
      </c>
      <c r="N154" s="278" t="s">
        <v>626</v>
      </c>
      <c r="O154" s="278">
        <v>18</v>
      </c>
      <c r="P154" s="278" t="s">
        <v>627</v>
      </c>
      <c r="Q154" s="278" t="s">
        <v>379</v>
      </c>
      <c r="R154" s="419"/>
      <c r="S154" s="419"/>
      <c r="T154" s="419"/>
      <c r="U154"/>
      <c r="V154"/>
      <c r="W154"/>
      <c r="X154"/>
      <c r="Y154"/>
      <c r="Z154"/>
      <c r="AA154"/>
    </row>
    <row r="155" spans="2:27" ht="12" customHeight="1" thickBot="1">
      <c r="B155" s="1995"/>
      <c r="C155" s="2009" t="s">
        <v>957</v>
      </c>
      <c r="D155" s="2007">
        <v>712917323002</v>
      </c>
      <c r="E155" s="2005" t="s">
        <v>334</v>
      </c>
      <c r="F155" s="2014">
        <v>4701896918</v>
      </c>
      <c r="G155" s="283" t="s">
        <v>747</v>
      </c>
      <c r="H155" s="284">
        <v>48</v>
      </c>
      <c r="I155" s="284">
        <v>78</v>
      </c>
      <c r="J155" s="284">
        <v>138</v>
      </c>
      <c r="K155" s="284">
        <v>108</v>
      </c>
      <c r="L155" s="284">
        <v>114</v>
      </c>
      <c r="M155" s="284">
        <v>54</v>
      </c>
      <c r="N155" s="284">
        <v>36</v>
      </c>
      <c r="O155" s="284">
        <v>18</v>
      </c>
      <c r="P155" s="284">
        <v>6</v>
      </c>
      <c r="Q155" s="284">
        <f>SUM(H155:P155)</f>
        <v>600</v>
      </c>
      <c r="R155" s="420"/>
      <c r="S155" s="420"/>
      <c r="T155" s="420"/>
      <c r="U155" s="421"/>
      <c r="V155" s="422"/>
      <c r="W155" s="2110" t="s">
        <v>958</v>
      </c>
      <c r="X155" s="2110"/>
      <c r="Y155" s="2110"/>
      <c r="Z155" s="2110"/>
      <c r="AA155" s="2111"/>
    </row>
    <row r="156" spans="2:27" ht="12" customHeight="1" thickBot="1">
      <c r="B156" s="1996"/>
      <c r="C156" s="2010"/>
      <c r="D156" s="2008"/>
      <c r="E156" s="2006"/>
      <c r="F156" s="2006"/>
      <c r="G156" s="289" t="s">
        <v>8</v>
      </c>
      <c r="H156" s="290">
        <v>49</v>
      </c>
      <c r="I156" s="290">
        <v>77</v>
      </c>
      <c r="J156" s="290">
        <v>139</v>
      </c>
      <c r="K156" s="290">
        <v>106</v>
      </c>
      <c r="L156" s="290">
        <v>114</v>
      </c>
      <c r="M156" s="291">
        <v>53</v>
      </c>
      <c r="N156" s="291">
        <v>36</v>
      </c>
      <c r="O156" s="291">
        <v>16</v>
      </c>
      <c r="P156" s="291">
        <v>6</v>
      </c>
      <c r="Q156" s="291">
        <f>SUM(H156:P156)</f>
        <v>596</v>
      </c>
      <c r="R156" s="423"/>
      <c r="S156" s="423"/>
      <c r="T156" s="423"/>
      <c r="U156" s="424" t="s">
        <v>895</v>
      </c>
      <c r="V156" s="425" t="s">
        <v>466</v>
      </c>
      <c r="W156" s="425" t="s">
        <v>354</v>
      </c>
      <c r="X156" s="425" t="s">
        <v>468</v>
      </c>
      <c r="Y156" s="425" t="s">
        <v>835</v>
      </c>
      <c r="Z156" s="425" t="s">
        <v>744</v>
      </c>
      <c r="AA156" s="426" t="s">
        <v>388</v>
      </c>
    </row>
    <row r="157" spans="2:27" ht="12" customHeight="1" thickBot="1">
      <c r="H157"/>
      <c r="I157"/>
      <c r="J157"/>
      <c r="K157"/>
      <c r="L157"/>
      <c r="M157"/>
      <c r="N157"/>
      <c r="O157"/>
      <c r="P157"/>
      <c r="Q157"/>
      <c r="R157"/>
      <c r="S157"/>
      <c r="T157"/>
      <c r="U157" s="427">
        <v>1</v>
      </c>
      <c r="V157" s="428">
        <v>300</v>
      </c>
      <c r="W157" s="429" t="s">
        <v>925</v>
      </c>
      <c r="X157" s="428" t="s">
        <v>334</v>
      </c>
      <c r="Y157" s="428" t="s">
        <v>553</v>
      </c>
      <c r="Z157" s="428" t="s">
        <v>751</v>
      </c>
      <c r="AA157" s="430" t="s">
        <v>748</v>
      </c>
    </row>
    <row r="158" spans="2:27" ht="12" customHeight="1" thickBot="1">
      <c r="B158" s="2011" t="s">
        <v>755</v>
      </c>
      <c r="C158" s="2012"/>
      <c r="D158" s="2012"/>
      <c r="E158" s="2012"/>
      <c r="F158" s="2012"/>
      <c r="G158" s="2012"/>
      <c r="H158" s="2012"/>
      <c r="I158" s="2012"/>
      <c r="J158" s="2012"/>
      <c r="K158" s="2012"/>
      <c r="L158" s="2012"/>
      <c r="M158" s="2012"/>
      <c r="N158" s="2012"/>
      <c r="O158" s="2013"/>
      <c r="P158"/>
      <c r="Q158"/>
      <c r="R158"/>
      <c r="S158"/>
      <c r="T158"/>
      <c r="U158" s="431">
        <v>4</v>
      </c>
      <c r="V158" s="432">
        <v>3234</v>
      </c>
      <c r="W158" s="429" t="s">
        <v>959</v>
      </c>
      <c r="X158" s="432" t="s">
        <v>111</v>
      </c>
      <c r="Y158" s="432" t="s">
        <v>842</v>
      </c>
      <c r="Z158" s="432" t="s">
        <v>751</v>
      </c>
      <c r="AA158" s="433" t="s">
        <v>748</v>
      </c>
    </row>
    <row r="159" spans="2:27" ht="12" customHeight="1" thickBot="1">
      <c r="B159" s="1994">
        <v>45681</v>
      </c>
      <c r="C159" s="276" t="s">
        <v>742</v>
      </c>
      <c r="D159" s="277" t="s">
        <v>381</v>
      </c>
      <c r="E159" s="277" t="s">
        <v>357</v>
      </c>
      <c r="F159" s="277" t="s">
        <v>3</v>
      </c>
      <c r="G159" s="278" t="s">
        <v>743</v>
      </c>
      <c r="H159" s="278" t="s">
        <v>453</v>
      </c>
      <c r="I159" s="278" t="s">
        <v>950</v>
      </c>
      <c r="J159" s="278" t="s">
        <v>455</v>
      </c>
      <c r="K159" s="278" t="s">
        <v>456</v>
      </c>
      <c r="L159" s="278" t="s">
        <v>457</v>
      </c>
      <c r="M159" s="278" t="s">
        <v>458</v>
      </c>
      <c r="N159" s="278" t="s">
        <v>379</v>
      </c>
      <c r="O159" s="279" t="s">
        <v>467</v>
      </c>
      <c r="P159"/>
      <c r="Q159"/>
      <c r="R159"/>
      <c r="S159"/>
      <c r="T159"/>
      <c r="U159" s="434">
        <v>4</v>
      </c>
      <c r="V159" s="435">
        <v>5623</v>
      </c>
      <c r="W159" s="436" t="s">
        <v>960</v>
      </c>
      <c r="X159" s="435" t="s">
        <v>831</v>
      </c>
      <c r="Y159" s="435" t="s">
        <v>842</v>
      </c>
      <c r="Z159" s="435" t="s">
        <v>961</v>
      </c>
      <c r="AA159" s="437" t="s">
        <v>748</v>
      </c>
    </row>
    <row r="160" spans="2:27" ht="12" customHeight="1" thickBot="1">
      <c r="B160" s="1995"/>
      <c r="C160" s="2009" t="s">
        <v>952</v>
      </c>
      <c r="D160" s="2007">
        <v>710966421002</v>
      </c>
      <c r="E160" s="2005" t="s">
        <v>829</v>
      </c>
      <c r="F160" s="2014">
        <v>4701880444</v>
      </c>
      <c r="G160" s="283" t="s">
        <v>747</v>
      </c>
      <c r="H160" s="284">
        <v>8</v>
      </c>
      <c r="I160" s="284">
        <v>43</v>
      </c>
      <c r="J160" s="284">
        <v>101</v>
      </c>
      <c r="K160" s="284">
        <v>116</v>
      </c>
      <c r="L160" s="284">
        <v>78</v>
      </c>
      <c r="M160" s="284">
        <v>54</v>
      </c>
      <c r="N160" s="284">
        <f>SUM(H160:M160)</f>
        <v>400</v>
      </c>
      <c r="O160" s="2076">
        <f>N161/N160*100</f>
        <v>98.5</v>
      </c>
      <c r="P160"/>
      <c r="Q160"/>
      <c r="R160"/>
      <c r="S160"/>
      <c r="T160"/>
      <c r="U160" s="434">
        <v>2</v>
      </c>
      <c r="V160" s="435">
        <v>1500</v>
      </c>
      <c r="W160" s="436" t="s">
        <v>962</v>
      </c>
      <c r="X160" s="435" t="s">
        <v>831</v>
      </c>
      <c r="Y160" s="435" t="s">
        <v>842</v>
      </c>
      <c r="Z160" s="435" t="s">
        <v>963</v>
      </c>
      <c r="AA160" s="437"/>
    </row>
    <row r="161" spans="2:28" ht="12" customHeight="1" thickBot="1">
      <c r="B161" s="1996"/>
      <c r="C161" s="2010"/>
      <c r="D161" s="2008"/>
      <c r="E161" s="2006"/>
      <c r="F161" s="2006"/>
      <c r="G161" s="289" t="s">
        <v>8</v>
      </c>
      <c r="H161" s="290">
        <v>8</v>
      </c>
      <c r="I161" s="290">
        <v>39</v>
      </c>
      <c r="J161" s="290">
        <v>99</v>
      </c>
      <c r="K161" s="290">
        <v>117</v>
      </c>
      <c r="L161" s="290">
        <v>76</v>
      </c>
      <c r="M161" s="291">
        <v>55</v>
      </c>
      <c r="N161" s="291">
        <f>SUM(H161:M161)</f>
        <v>394</v>
      </c>
      <c r="O161" s="2077"/>
      <c r="P161"/>
      <c r="Q161"/>
      <c r="R161"/>
      <c r="S161"/>
      <c r="T161"/>
      <c r="U161" s="431">
        <v>2</v>
      </c>
      <c r="V161" s="432">
        <v>642</v>
      </c>
      <c r="W161" s="429" t="s">
        <v>964</v>
      </c>
      <c r="X161" s="432" t="s">
        <v>111</v>
      </c>
      <c r="Y161" s="432" t="s">
        <v>842</v>
      </c>
      <c r="Z161" s="432" t="s">
        <v>963</v>
      </c>
      <c r="AA161" s="433" t="s">
        <v>748</v>
      </c>
    </row>
    <row r="162" spans="2:28" ht="12" customHeight="1" thickBot="1">
      <c r="U162" s="431">
        <v>4</v>
      </c>
      <c r="V162" s="432">
        <v>2115</v>
      </c>
      <c r="W162" s="429" t="s">
        <v>965</v>
      </c>
      <c r="X162" s="432" t="s">
        <v>841</v>
      </c>
      <c r="Y162" s="432" t="s">
        <v>842</v>
      </c>
      <c r="Z162" s="432"/>
      <c r="AA162" s="433" t="s">
        <v>748</v>
      </c>
    </row>
    <row r="163" spans="2:28" ht="12" customHeight="1" thickBot="1">
      <c r="U163" s="431">
        <v>4</v>
      </c>
      <c r="V163" s="432">
        <v>2745</v>
      </c>
      <c r="W163" s="429" t="s">
        <v>966</v>
      </c>
      <c r="X163" s="432" t="s">
        <v>334</v>
      </c>
      <c r="Y163" s="432" t="s">
        <v>839</v>
      </c>
      <c r="Z163" s="432"/>
      <c r="AA163" s="433" t="s">
        <v>748</v>
      </c>
    </row>
    <row r="164" spans="2:28" ht="12" customHeight="1" thickBot="1">
      <c r="U164" s="434">
        <v>3</v>
      </c>
      <c r="V164" s="435">
        <v>642</v>
      </c>
      <c r="W164" s="436" t="s">
        <v>967</v>
      </c>
      <c r="X164" s="435" t="s">
        <v>451</v>
      </c>
      <c r="Y164" s="435" t="s">
        <v>842</v>
      </c>
      <c r="Z164" s="435"/>
      <c r="AA164" s="437"/>
    </row>
    <row r="165" spans="2:28" ht="12" customHeight="1" thickBot="1">
      <c r="U165" s="434">
        <v>2</v>
      </c>
      <c r="V165" s="435">
        <v>653</v>
      </c>
      <c r="W165" s="436" t="s">
        <v>968</v>
      </c>
      <c r="X165" s="435" t="s">
        <v>70</v>
      </c>
      <c r="Y165" s="435" t="s">
        <v>553</v>
      </c>
      <c r="Z165" s="435"/>
      <c r="AA165" s="437"/>
    </row>
    <row r="166" spans="2:28" ht="12" customHeight="1" thickBot="1">
      <c r="B166" s="2011" t="s">
        <v>755</v>
      </c>
      <c r="C166" s="2012"/>
      <c r="D166" s="2012"/>
      <c r="E166" s="2012"/>
      <c r="F166" s="2012"/>
      <c r="G166" s="2012"/>
      <c r="H166" s="2012"/>
      <c r="I166" s="2012"/>
      <c r="J166" s="2012"/>
      <c r="K166" s="2012"/>
      <c r="L166" s="2012"/>
      <c r="M166" s="2012"/>
      <c r="N166" s="2012"/>
      <c r="O166" s="2013"/>
      <c r="U166" s="434">
        <v>1</v>
      </c>
      <c r="V166" s="435">
        <v>4654</v>
      </c>
      <c r="W166" s="436" t="s">
        <v>969</v>
      </c>
      <c r="X166" s="435" t="s">
        <v>883</v>
      </c>
      <c r="Y166" s="435" t="s">
        <v>842</v>
      </c>
      <c r="Z166" s="435"/>
      <c r="AA166" s="437"/>
    </row>
    <row r="167" spans="2:28" ht="12" customHeight="1" thickBot="1">
      <c r="B167" s="1994">
        <v>45664</v>
      </c>
      <c r="C167" s="276" t="s">
        <v>742</v>
      </c>
      <c r="D167" s="277" t="s">
        <v>381</v>
      </c>
      <c r="E167" s="277" t="s">
        <v>357</v>
      </c>
      <c r="F167" s="277" t="s">
        <v>3</v>
      </c>
      <c r="G167" s="278" t="s">
        <v>743</v>
      </c>
      <c r="H167" s="278" t="s">
        <v>453</v>
      </c>
      <c r="I167" s="278" t="s">
        <v>950</v>
      </c>
      <c r="J167" s="278" t="s">
        <v>455</v>
      </c>
      <c r="K167" s="278" t="s">
        <v>456</v>
      </c>
      <c r="L167" s="278" t="s">
        <v>457</v>
      </c>
      <c r="M167" s="278" t="s">
        <v>458</v>
      </c>
      <c r="N167" s="278" t="s">
        <v>379</v>
      </c>
      <c r="O167" s="279" t="s">
        <v>467</v>
      </c>
      <c r="U167" s="431">
        <v>2</v>
      </c>
      <c r="V167" s="432">
        <v>856</v>
      </c>
      <c r="W167" s="429" t="s">
        <v>970</v>
      </c>
      <c r="X167" s="432" t="s">
        <v>883</v>
      </c>
      <c r="Y167" s="432" t="s">
        <v>842</v>
      </c>
      <c r="Z167" s="432"/>
      <c r="AA167" s="433" t="s">
        <v>748</v>
      </c>
    </row>
    <row r="168" spans="2:28" ht="12" customHeight="1" thickBot="1">
      <c r="B168" s="1995"/>
      <c r="C168" s="2009" t="s">
        <v>971</v>
      </c>
      <c r="D168" s="2007">
        <v>710975045001</v>
      </c>
      <c r="E168" s="2005" t="s">
        <v>299</v>
      </c>
      <c r="F168" s="2014">
        <v>4701895616</v>
      </c>
      <c r="G168" s="283" t="s">
        <v>747</v>
      </c>
      <c r="H168" s="284">
        <v>48</v>
      </c>
      <c r="I168" s="284">
        <v>116</v>
      </c>
      <c r="J168" s="284">
        <v>131</v>
      </c>
      <c r="K168" s="284">
        <v>78</v>
      </c>
      <c r="L168" s="284">
        <v>23</v>
      </c>
      <c r="M168" s="284">
        <v>4</v>
      </c>
      <c r="N168" s="284">
        <f>SUM(H168:M168)</f>
        <v>400</v>
      </c>
      <c r="O168" s="2076">
        <f>N169/N168*100</f>
        <v>100</v>
      </c>
      <c r="U168" s="431">
        <v>1</v>
      </c>
      <c r="V168" s="432">
        <v>1374</v>
      </c>
      <c r="W168" s="429" t="s">
        <v>972</v>
      </c>
      <c r="X168" s="432" t="s">
        <v>937</v>
      </c>
      <c r="Y168" s="432" t="s">
        <v>839</v>
      </c>
      <c r="Z168" s="432"/>
      <c r="AA168" s="433" t="s">
        <v>748</v>
      </c>
    </row>
    <row r="169" spans="2:28" ht="12" customHeight="1" thickBot="1">
      <c r="B169" s="1996"/>
      <c r="C169" s="2010"/>
      <c r="D169" s="2008"/>
      <c r="E169" s="2006"/>
      <c r="F169" s="2006"/>
      <c r="G169" s="289" t="s">
        <v>8</v>
      </c>
      <c r="H169" s="290">
        <v>48</v>
      </c>
      <c r="I169" s="290">
        <v>116</v>
      </c>
      <c r="J169" s="290">
        <v>131</v>
      </c>
      <c r="K169" s="290">
        <v>78</v>
      </c>
      <c r="L169" s="290">
        <v>23</v>
      </c>
      <c r="M169" s="291">
        <v>4</v>
      </c>
      <c r="N169" s="291">
        <f>SUM(H169:M169)</f>
        <v>400</v>
      </c>
      <c r="O169" s="2077"/>
      <c r="U169" s="431">
        <v>1</v>
      </c>
      <c r="V169" s="432">
        <v>1275</v>
      </c>
      <c r="W169" s="429" t="s">
        <v>973</v>
      </c>
      <c r="X169" s="432" t="s">
        <v>940</v>
      </c>
      <c r="Y169" s="432" t="s">
        <v>839</v>
      </c>
      <c r="Z169" s="432"/>
      <c r="AA169" s="433" t="s">
        <v>748</v>
      </c>
    </row>
    <row r="170" spans="2:28" ht="12" customHeight="1" thickBot="1">
      <c r="U170" s="438">
        <v>3</v>
      </c>
      <c r="V170" s="405">
        <v>228</v>
      </c>
      <c r="W170" s="406" t="s">
        <v>974</v>
      </c>
      <c r="X170" s="405" t="s">
        <v>975</v>
      </c>
      <c r="Y170" s="405" t="s">
        <v>553</v>
      </c>
      <c r="Z170" s="405"/>
      <c r="AA170" s="439"/>
      <c r="AB170" s="275" t="s">
        <v>976</v>
      </c>
    </row>
    <row r="171" spans="2:28" ht="12" customHeight="1" thickBot="1">
      <c r="U171" s="434">
        <v>1</v>
      </c>
      <c r="V171" s="435">
        <v>845</v>
      </c>
      <c r="W171" s="436" t="s">
        <v>977</v>
      </c>
      <c r="X171" s="435" t="s">
        <v>831</v>
      </c>
      <c r="Y171" s="435" t="s">
        <v>842</v>
      </c>
      <c r="Z171" s="435"/>
      <c r="AA171" s="437"/>
    </row>
    <row r="172" spans="2:28" ht="12" customHeight="1" thickBot="1">
      <c r="U172" s="434">
        <v>1</v>
      </c>
      <c r="V172" s="435">
        <v>350</v>
      </c>
      <c r="W172" s="436" t="s">
        <v>978</v>
      </c>
      <c r="X172" s="435" t="s">
        <v>831</v>
      </c>
      <c r="Y172" s="435" t="s">
        <v>842</v>
      </c>
      <c r="Z172" s="435"/>
      <c r="AA172" s="437"/>
    </row>
    <row r="173" spans="2:28" ht="12" customHeight="1" thickBot="1">
      <c r="B173" s="2011" t="s">
        <v>755</v>
      </c>
      <c r="C173" s="2012"/>
      <c r="D173" s="2012"/>
      <c r="E173" s="2012"/>
      <c r="F173" s="2012"/>
      <c r="G173" s="2012"/>
      <c r="H173" s="2012"/>
      <c r="I173" s="2012"/>
      <c r="J173" s="2012"/>
      <c r="K173" s="2012"/>
      <c r="L173" s="2012"/>
      <c r="M173" s="2012"/>
      <c r="N173" s="2012"/>
      <c r="O173" s="2013"/>
      <c r="U173" s="440">
        <v>3</v>
      </c>
      <c r="V173" s="441">
        <v>713</v>
      </c>
      <c r="W173" s="442" t="s">
        <v>979</v>
      </c>
      <c r="X173" s="441" t="s">
        <v>831</v>
      </c>
      <c r="Y173" s="441" t="s">
        <v>842</v>
      </c>
      <c r="Z173" s="441"/>
      <c r="AA173" s="443"/>
    </row>
    <row r="174" spans="2:28" ht="12" customHeight="1" thickBot="1">
      <c r="B174" s="1994">
        <v>45664</v>
      </c>
      <c r="C174" s="276" t="s">
        <v>742</v>
      </c>
      <c r="D174" s="277" t="s">
        <v>381</v>
      </c>
      <c r="E174" s="277" t="s">
        <v>357</v>
      </c>
      <c r="F174" s="277" t="s">
        <v>3</v>
      </c>
      <c r="G174" s="278" t="s">
        <v>743</v>
      </c>
      <c r="H174" s="278" t="s">
        <v>453</v>
      </c>
      <c r="I174" s="278" t="s">
        <v>950</v>
      </c>
      <c r="J174" s="278" t="s">
        <v>455</v>
      </c>
      <c r="K174" s="278" t="s">
        <v>456</v>
      </c>
      <c r="L174" s="278" t="s">
        <v>457</v>
      </c>
      <c r="M174" s="278" t="s">
        <v>458</v>
      </c>
      <c r="N174" s="278" t="s">
        <v>379</v>
      </c>
      <c r="O174" s="279" t="s">
        <v>467</v>
      </c>
      <c r="W174"/>
    </row>
    <row r="175" spans="2:28" ht="12" customHeight="1">
      <c r="B175" s="1995"/>
      <c r="C175" s="2009" t="s">
        <v>971</v>
      </c>
      <c r="D175" s="2007">
        <v>710975045001</v>
      </c>
      <c r="E175" s="2005" t="s">
        <v>299</v>
      </c>
      <c r="F175" s="2014">
        <v>4701895613</v>
      </c>
      <c r="G175" s="283" t="s">
        <v>747</v>
      </c>
      <c r="H175" s="284">
        <v>22</v>
      </c>
      <c r="I175" s="284">
        <v>81</v>
      </c>
      <c r="J175" s="284">
        <v>108</v>
      </c>
      <c r="K175" s="284">
        <v>74</v>
      </c>
      <c r="L175" s="284">
        <v>31</v>
      </c>
      <c r="M175" s="284">
        <v>14</v>
      </c>
      <c r="N175" s="284">
        <f>SUM(H175:M175)</f>
        <v>330</v>
      </c>
      <c r="O175" s="2076">
        <f>N176/N175*100</f>
        <v>94.242424242424235</v>
      </c>
      <c r="W175"/>
    </row>
    <row r="176" spans="2:28" ht="12" customHeight="1" thickBot="1">
      <c r="B176" s="1996"/>
      <c r="C176" s="2010"/>
      <c r="D176" s="2008"/>
      <c r="E176" s="2006"/>
      <c r="F176" s="2006"/>
      <c r="G176" s="289" t="s">
        <v>8</v>
      </c>
      <c r="H176" s="290">
        <v>22</v>
      </c>
      <c r="I176" s="290">
        <v>72</v>
      </c>
      <c r="J176" s="290">
        <v>109</v>
      </c>
      <c r="K176" s="290">
        <v>65</v>
      </c>
      <c r="L176" s="290">
        <v>30</v>
      </c>
      <c r="M176" s="291">
        <v>13</v>
      </c>
      <c r="N176" s="291">
        <f>SUM(H176:M176)</f>
        <v>311</v>
      </c>
      <c r="O176" s="2077"/>
      <c r="W176"/>
    </row>
    <row r="177" spans="2:27" ht="12" customHeight="1" thickBot="1">
      <c r="W177"/>
    </row>
    <row r="178" spans="2:27" ht="12" customHeight="1" thickBot="1">
      <c r="B178" s="2011" t="s">
        <v>755</v>
      </c>
      <c r="C178" s="2012"/>
      <c r="D178" s="2012"/>
      <c r="E178" s="2012"/>
      <c r="F178" s="2012"/>
      <c r="G178" s="2012"/>
      <c r="H178" s="2012"/>
      <c r="I178" s="2012"/>
      <c r="J178" s="2012"/>
      <c r="K178" s="2012"/>
      <c r="L178" s="2012"/>
      <c r="M178" s="2012"/>
      <c r="N178" s="2013"/>
      <c r="O178"/>
      <c r="W178"/>
      <c r="Y178" s="444" t="s">
        <v>538</v>
      </c>
      <c r="Z178" s="445" t="s">
        <v>468</v>
      </c>
    </row>
    <row r="179" spans="2:27" ht="12" customHeight="1" thickBot="1">
      <c r="B179" s="1994">
        <v>45703</v>
      </c>
      <c r="C179" s="276" t="s">
        <v>742</v>
      </c>
      <c r="D179" s="277" t="s">
        <v>381</v>
      </c>
      <c r="E179" s="277" t="s">
        <v>357</v>
      </c>
      <c r="F179" s="277" t="s">
        <v>3</v>
      </c>
      <c r="G179" s="278" t="s">
        <v>743</v>
      </c>
      <c r="H179" s="278" t="s">
        <v>950</v>
      </c>
      <c r="I179" s="278" t="s">
        <v>455</v>
      </c>
      <c r="J179" s="278" t="s">
        <v>456</v>
      </c>
      <c r="K179" s="278" t="s">
        <v>457</v>
      </c>
      <c r="L179" s="278" t="s">
        <v>458</v>
      </c>
      <c r="M179" s="278" t="s">
        <v>379</v>
      </c>
      <c r="N179" s="279" t="s">
        <v>467</v>
      </c>
      <c r="W179"/>
      <c r="Y179" s="446" t="s">
        <v>960</v>
      </c>
      <c r="Z179" s="447" t="s">
        <v>831</v>
      </c>
    </row>
    <row r="180" spans="2:27" ht="12" customHeight="1">
      <c r="B180" s="1995"/>
      <c r="C180" s="2009" t="s">
        <v>980</v>
      </c>
      <c r="D180" s="2007">
        <v>710978098002</v>
      </c>
      <c r="E180" s="2005" t="s">
        <v>981</v>
      </c>
      <c r="F180" s="2005">
        <v>4701917160</v>
      </c>
      <c r="G180" s="309" t="s">
        <v>747</v>
      </c>
      <c r="H180" s="310">
        <v>14</v>
      </c>
      <c r="I180" s="310">
        <v>26</v>
      </c>
      <c r="J180" s="310">
        <v>22</v>
      </c>
      <c r="K180" s="310">
        <v>12</v>
      </c>
      <c r="L180" s="310">
        <v>6</v>
      </c>
      <c r="M180" s="448">
        <f>SUM(H180:L180)</f>
        <v>80</v>
      </c>
      <c r="N180" s="2076">
        <f>M181/M180*100</f>
        <v>98.75</v>
      </c>
      <c r="Y180" s="449" t="s">
        <v>962</v>
      </c>
      <c r="Z180" s="450" t="s">
        <v>831</v>
      </c>
    </row>
    <row r="181" spans="2:27" ht="12" customHeight="1" thickBot="1">
      <c r="B181" s="1996"/>
      <c r="C181" s="2010"/>
      <c r="D181" s="2008"/>
      <c r="E181" s="2006"/>
      <c r="F181" s="2006"/>
      <c r="G181" s="289" t="s">
        <v>8</v>
      </c>
      <c r="H181" s="290">
        <v>13</v>
      </c>
      <c r="I181" s="290">
        <v>26</v>
      </c>
      <c r="J181" s="290">
        <v>22</v>
      </c>
      <c r="K181" s="290">
        <v>12</v>
      </c>
      <c r="L181" s="291">
        <v>6</v>
      </c>
      <c r="M181" s="451">
        <f>SUM(H181:L181)</f>
        <v>79</v>
      </c>
      <c r="N181" s="2077"/>
      <c r="Y181" s="449" t="s">
        <v>967</v>
      </c>
      <c r="Z181" s="450" t="s">
        <v>451</v>
      </c>
    </row>
    <row r="182" spans="2:27" ht="12" customHeight="1">
      <c r="Y182" s="449" t="s">
        <v>968</v>
      </c>
      <c r="Z182" s="450" t="s">
        <v>70</v>
      </c>
    </row>
    <row r="183" spans="2:27" ht="12" customHeight="1" thickBot="1">
      <c r="Y183" s="449" t="s">
        <v>969</v>
      </c>
      <c r="Z183" s="450" t="s">
        <v>883</v>
      </c>
    </row>
    <row r="184" spans="2:27" ht="12" customHeight="1" thickBot="1">
      <c r="B184" s="2011" t="s">
        <v>755</v>
      </c>
      <c r="C184" s="2012"/>
      <c r="D184" s="2012"/>
      <c r="E184" s="2012"/>
      <c r="F184" s="2012"/>
      <c r="G184" s="2012"/>
      <c r="H184" s="2012"/>
      <c r="I184" s="2012"/>
      <c r="J184" s="2012"/>
      <c r="K184" s="2012"/>
      <c r="L184" s="2012"/>
      <c r="M184" s="2012"/>
      <c r="N184" s="2013"/>
      <c r="O184"/>
      <c r="Y184" s="449" t="s">
        <v>977</v>
      </c>
      <c r="Z184" s="450" t="s">
        <v>831</v>
      </c>
    </row>
    <row r="185" spans="2:27" ht="12" customHeight="1" thickBot="1">
      <c r="B185" s="1994">
        <v>45703</v>
      </c>
      <c r="C185" s="276" t="s">
        <v>742</v>
      </c>
      <c r="D185" s="277" t="s">
        <v>381</v>
      </c>
      <c r="E185" s="277" t="s">
        <v>357</v>
      </c>
      <c r="F185" s="277" t="s">
        <v>3</v>
      </c>
      <c r="G185" s="278" t="s">
        <v>743</v>
      </c>
      <c r="H185" s="278" t="s">
        <v>950</v>
      </c>
      <c r="I185" s="278" t="s">
        <v>455</v>
      </c>
      <c r="J185" s="278" t="s">
        <v>456</v>
      </c>
      <c r="K185" s="278" t="s">
        <v>457</v>
      </c>
      <c r="L185" s="278" t="s">
        <v>458</v>
      </c>
      <c r="M185" s="278" t="s">
        <v>379</v>
      </c>
      <c r="N185" s="279" t="s">
        <v>467</v>
      </c>
      <c r="Y185" s="452" t="s">
        <v>978</v>
      </c>
      <c r="Z185" s="453" t="s">
        <v>831</v>
      </c>
    </row>
    <row r="186" spans="2:27" ht="12" customHeight="1" thickBot="1">
      <c r="B186" s="1995"/>
      <c r="C186" s="2009" t="s">
        <v>982</v>
      </c>
      <c r="D186" s="2007">
        <v>710716303003</v>
      </c>
      <c r="E186" s="2005" t="s">
        <v>841</v>
      </c>
      <c r="F186" s="2014">
        <v>4701935684</v>
      </c>
      <c r="G186" s="283" t="s">
        <v>747</v>
      </c>
      <c r="H186" s="284">
        <v>83</v>
      </c>
      <c r="I186" s="284">
        <v>304</v>
      </c>
      <c r="J186" s="284">
        <v>455</v>
      </c>
      <c r="K186" s="284">
        <v>345</v>
      </c>
      <c r="L186" s="284">
        <v>193</v>
      </c>
      <c r="M186" s="448">
        <f>SUM(H186:L186)</f>
        <v>1380</v>
      </c>
      <c r="N186" s="2076">
        <f>M187/M186*100</f>
        <v>99.637681159420282</v>
      </c>
      <c r="Y186" s="454" t="s">
        <v>979</v>
      </c>
      <c r="Z186" s="455" t="s">
        <v>831</v>
      </c>
    </row>
    <row r="187" spans="2:27" ht="12" customHeight="1" thickBot="1">
      <c r="B187" s="1996"/>
      <c r="C187" s="2010"/>
      <c r="D187" s="2008"/>
      <c r="E187" s="2006"/>
      <c r="F187" s="2006"/>
      <c r="G187" s="289" t="s">
        <v>8</v>
      </c>
      <c r="H187" s="290">
        <v>81</v>
      </c>
      <c r="I187" s="290">
        <v>303</v>
      </c>
      <c r="J187" s="290">
        <v>454</v>
      </c>
      <c r="K187" s="290">
        <v>344</v>
      </c>
      <c r="L187" s="291">
        <v>193</v>
      </c>
      <c r="M187" s="451">
        <f>SUM(H187:L187)</f>
        <v>1375</v>
      </c>
      <c r="N187" s="2077"/>
    </row>
    <row r="189" spans="2:27" ht="12" customHeight="1" thickBot="1">
      <c r="B189" s="2011" t="s">
        <v>755</v>
      </c>
      <c r="C189" s="2012"/>
      <c r="D189" s="2012"/>
      <c r="E189" s="2012"/>
      <c r="F189" s="2012"/>
      <c r="G189" s="2012"/>
      <c r="H189" s="2012"/>
      <c r="I189" s="2012"/>
      <c r="J189" s="2012"/>
      <c r="K189" s="2012"/>
      <c r="L189" s="2012"/>
      <c r="M189" s="2012"/>
      <c r="N189" s="2013"/>
      <c r="U189" s="384"/>
      <c r="V189" s="385"/>
      <c r="W189" s="2108" t="s">
        <v>983</v>
      </c>
      <c r="X189" s="2108"/>
      <c r="Y189" s="2108"/>
      <c r="Z189" s="2108"/>
      <c r="AA189" s="2109"/>
    </row>
    <row r="190" spans="2:27" ht="12" customHeight="1" thickBot="1">
      <c r="B190" s="1994">
        <v>45703</v>
      </c>
      <c r="C190" s="276" t="s">
        <v>742</v>
      </c>
      <c r="D190" s="277" t="s">
        <v>381</v>
      </c>
      <c r="E190" s="277" t="s">
        <v>357</v>
      </c>
      <c r="F190" s="277" t="s">
        <v>3</v>
      </c>
      <c r="G190" s="278" t="s">
        <v>743</v>
      </c>
      <c r="H190" s="278" t="s">
        <v>950</v>
      </c>
      <c r="I190" s="278" t="s">
        <v>455</v>
      </c>
      <c r="J190" s="278" t="s">
        <v>456</v>
      </c>
      <c r="K190" s="278" t="s">
        <v>457</v>
      </c>
      <c r="L190" s="278" t="s">
        <v>458</v>
      </c>
      <c r="M190" s="278" t="s">
        <v>379</v>
      </c>
      <c r="N190" s="279" t="s">
        <v>467</v>
      </c>
      <c r="U190" s="375" t="s">
        <v>895</v>
      </c>
      <c r="V190" s="376" t="s">
        <v>466</v>
      </c>
      <c r="W190" s="376" t="s">
        <v>354</v>
      </c>
      <c r="X190" s="376" t="s">
        <v>468</v>
      </c>
      <c r="Y190" s="376" t="s">
        <v>835</v>
      </c>
      <c r="Z190" s="376" t="s">
        <v>744</v>
      </c>
      <c r="AA190" s="282" t="s">
        <v>388</v>
      </c>
    </row>
    <row r="191" spans="2:27" ht="12" customHeight="1">
      <c r="B191" s="1995"/>
      <c r="C191" s="2009" t="s">
        <v>984</v>
      </c>
      <c r="D191" s="2007">
        <v>710978098001</v>
      </c>
      <c r="E191" s="2005" t="s">
        <v>985</v>
      </c>
      <c r="F191" s="2005">
        <v>4701917160</v>
      </c>
      <c r="G191" s="309" t="s">
        <v>747</v>
      </c>
      <c r="H191" s="310">
        <v>14</v>
      </c>
      <c r="I191" s="310">
        <v>26</v>
      </c>
      <c r="J191" s="310">
        <v>22</v>
      </c>
      <c r="K191" s="310">
        <v>12</v>
      </c>
      <c r="L191" s="310">
        <v>6</v>
      </c>
      <c r="M191" s="448">
        <f>SUM(H191:L191)</f>
        <v>80</v>
      </c>
      <c r="N191" s="2076">
        <f>M192/M191*100</f>
        <v>95</v>
      </c>
      <c r="U191" s="456">
        <v>4</v>
      </c>
      <c r="V191" s="457">
        <v>3312</v>
      </c>
      <c r="W191" s="198" t="s">
        <v>986</v>
      </c>
      <c r="X191" s="457" t="s">
        <v>334</v>
      </c>
      <c r="Y191" s="457"/>
      <c r="Z191" s="457"/>
      <c r="AA191" s="458"/>
    </row>
    <row r="192" spans="2:27" ht="12" customHeight="1" thickBot="1">
      <c r="B192" s="1996"/>
      <c r="C192" s="2010"/>
      <c r="D192" s="2008"/>
      <c r="E192" s="2006"/>
      <c r="F192" s="2006"/>
      <c r="G192" s="289" t="s">
        <v>8</v>
      </c>
      <c r="H192" s="290">
        <v>12</v>
      </c>
      <c r="I192" s="290">
        <v>25</v>
      </c>
      <c r="J192" s="290">
        <v>22</v>
      </c>
      <c r="K192" s="290">
        <v>12</v>
      </c>
      <c r="L192" s="291">
        <v>5</v>
      </c>
      <c r="M192" s="451">
        <f>SUM(H192:L192)</f>
        <v>76</v>
      </c>
      <c r="N192" s="2077"/>
      <c r="U192" s="412">
        <v>3</v>
      </c>
      <c r="V192" s="413">
        <v>952</v>
      </c>
      <c r="W192" s="95" t="s">
        <v>987</v>
      </c>
      <c r="X192" s="413" t="s">
        <v>111</v>
      </c>
      <c r="Y192" s="413"/>
      <c r="Z192" s="413"/>
      <c r="AA192" s="414"/>
    </row>
    <row r="193" spans="2:27" ht="12" customHeight="1" thickBot="1">
      <c r="U193" s="412">
        <v>4</v>
      </c>
      <c r="V193" s="413">
        <v>1695</v>
      </c>
      <c r="W193" s="95" t="s">
        <v>988</v>
      </c>
      <c r="X193" s="413" t="s">
        <v>841</v>
      </c>
      <c r="Y193" s="413"/>
      <c r="Z193" s="413"/>
      <c r="AA193" s="414"/>
    </row>
    <row r="194" spans="2:27" ht="12" customHeight="1" thickBot="1">
      <c r="B194" s="2011" t="s">
        <v>755</v>
      </c>
      <c r="C194" s="2012"/>
      <c r="D194" s="2012"/>
      <c r="E194" s="2012"/>
      <c r="F194" s="2012"/>
      <c r="G194" s="2012"/>
      <c r="H194" s="2012"/>
      <c r="I194" s="2012"/>
      <c r="J194" s="2012"/>
      <c r="K194" s="2012"/>
      <c r="L194" s="2012"/>
      <c r="M194" s="2012"/>
      <c r="N194" s="2013"/>
      <c r="U194" s="412">
        <v>4</v>
      </c>
      <c r="V194" s="413">
        <v>2064</v>
      </c>
      <c r="W194" s="95" t="s">
        <v>989</v>
      </c>
      <c r="X194" s="413" t="s">
        <v>451</v>
      </c>
      <c r="Y194" s="413"/>
      <c r="Z194" s="413"/>
      <c r="AA194" s="414"/>
    </row>
    <row r="195" spans="2:27" ht="12" customHeight="1" thickBot="1">
      <c r="B195" s="1994">
        <v>45704</v>
      </c>
      <c r="C195" s="276" t="s">
        <v>742</v>
      </c>
      <c r="D195" s="277" t="s">
        <v>381</v>
      </c>
      <c r="E195" s="277" t="s">
        <v>357</v>
      </c>
      <c r="F195" s="277" t="s">
        <v>3</v>
      </c>
      <c r="G195" s="278" t="s">
        <v>743</v>
      </c>
      <c r="H195" s="278" t="s">
        <v>453</v>
      </c>
      <c r="I195" s="278" t="s">
        <v>454</v>
      </c>
      <c r="J195" s="278" t="s">
        <v>455</v>
      </c>
      <c r="K195" s="278" t="s">
        <v>456</v>
      </c>
      <c r="L195" s="278" t="s">
        <v>457</v>
      </c>
      <c r="M195" s="278" t="s">
        <v>458</v>
      </c>
      <c r="N195" s="278" t="s">
        <v>379</v>
      </c>
      <c r="O195" s="279" t="s">
        <v>467</v>
      </c>
      <c r="U195" s="412">
        <v>2</v>
      </c>
      <c r="V195" s="413">
        <v>1132</v>
      </c>
      <c r="W195" s="95" t="s">
        <v>990</v>
      </c>
      <c r="X195" s="413" t="s">
        <v>831</v>
      </c>
      <c r="Y195" s="413"/>
      <c r="Z195" s="413"/>
      <c r="AA195" s="414"/>
    </row>
    <row r="196" spans="2:27" ht="12" customHeight="1">
      <c r="B196" s="1995"/>
      <c r="C196" s="2009" t="s">
        <v>778</v>
      </c>
      <c r="D196" s="2007">
        <v>710972191001</v>
      </c>
      <c r="E196" s="2005" t="s">
        <v>991</v>
      </c>
      <c r="F196" s="2005">
        <v>4701914937</v>
      </c>
      <c r="G196" s="309" t="s">
        <v>747</v>
      </c>
      <c r="H196" s="310">
        <v>3</v>
      </c>
      <c r="I196" s="310">
        <v>39</v>
      </c>
      <c r="J196" s="310">
        <v>94</v>
      </c>
      <c r="K196" s="310">
        <v>110</v>
      </c>
      <c r="L196" s="310">
        <v>70</v>
      </c>
      <c r="M196" s="310">
        <v>34</v>
      </c>
      <c r="N196" s="448">
        <f>SUM(H196:M196)</f>
        <v>350</v>
      </c>
      <c r="O196" s="2076">
        <f>N197/N196*100</f>
        <v>95.142857142857139</v>
      </c>
      <c r="U196" s="412">
        <v>5</v>
      </c>
      <c r="V196" s="413">
        <v>318</v>
      </c>
      <c r="W196" s="95" t="s">
        <v>992</v>
      </c>
      <c r="X196" s="413" t="s">
        <v>831</v>
      </c>
      <c r="Y196" s="413"/>
      <c r="Z196" s="413"/>
      <c r="AA196" s="414"/>
    </row>
    <row r="197" spans="2:27" ht="12" customHeight="1" thickBot="1">
      <c r="B197" s="1996"/>
      <c r="C197" s="2010"/>
      <c r="D197" s="2008"/>
      <c r="E197" s="2006"/>
      <c r="F197" s="2006"/>
      <c r="G197" s="289" t="s">
        <v>8</v>
      </c>
      <c r="H197" s="290">
        <v>1</v>
      </c>
      <c r="I197" s="290">
        <v>33</v>
      </c>
      <c r="J197" s="290">
        <v>92</v>
      </c>
      <c r="K197" s="290">
        <v>106</v>
      </c>
      <c r="L197" s="291">
        <v>69</v>
      </c>
      <c r="M197" s="291">
        <v>32</v>
      </c>
      <c r="N197" s="451">
        <f>SUM(H197:M197)</f>
        <v>333</v>
      </c>
      <c r="O197" s="2077"/>
      <c r="U197" s="412">
        <v>1</v>
      </c>
      <c r="V197" s="413">
        <v>800</v>
      </c>
      <c r="W197" s="95" t="s">
        <v>993</v>
      </c>
      <c r="X197" s="413" t="s">
        <v>994</v>
      </c>
      <c r="Y197" s="413" t="s">
        <v>842</v>
      </c>
      <c r="Z197" s="413"/>
      <c r="AA197" s="414"/>
    </row>
    <row r="198" spans="2:27" ht="12" customHeight="1" thickBot="1">
      <c r="U198" s="412">
        <v>1</v>
      </c>
      <c r="V198" s="413">
        <v>664</v>
      </c>
      <c r="W198" s="95" t="s">
        <v>995</v>
      </c>
      <c r="X198" s="413" t="s">
        <v>883</v>
      </c>
      <c r="Y198" s="413" t="s">
        <v>842</v>
      </c>
      <c r="Z198" s="413"/>
      <c r="AA198" s="414"/>
    </row>
    <row r="199" spans="2:27" ht="12" customHeight="1" thickBot="1">
      <c r="B199" s="2011" t="s">
        <v>755</v>
      </c>
      <c r="C199" s="2012"/>
      <c r="D199" s="2012"/>
      <c r="E199" s="2012"/>
      <c r="F199" s="2012"/>
      <c r="G199" s="2012"/>
      <c r="H199" s="2012"/>
      <c r="I199" s="2012"/>
      <c r="J199" s="2012"/>
      <c r="K199" s="2012"/>
      <c r="L199" s="2012"/>
      <c r="M199" s="2012"/>
      <c r="N199" s="2012"/>
      <c r="O199" s="2013"/>
      <c r="U199" s="412">
        <v>1</v>
      </c>
      <c r="V199" s="413">
        <v>911</v>
      </c>
      <c r="W199" s="95" t="s">
        <v>996</v>
      </c>
      <c r="X199" s="413" t="s">
        <v>883</v>
      </c>
      <c r="Y199" s="413" t="s">
        <v>842</v>
      </c>
      <c r="Z199" s="413"/>
      <c r="AA199" s="414"/>
    </row>
    <row r="200" spans="2:27" ht="12" customHeight="1" thickBot="1">
      <c r="B200" s="1994">
        <v>45706</v>
      </c>
      <c r="C200" s="276" t="s">
        <v>742</v>
      </c>
      <c r="D200" s="277" t="s">
        <v>381</v>
      </c>
      <c r="E200" s="277" t="s">
        <v>357</v>
      </c>
      <c r="F200" s="277" t="s">
        <v>3</v>
      </c>
      <c r="G200" s="278" t="s">
        <v>743</v>
      </c>
      <c r="H200" s="278" t="s">
        <v>453</v>
      </c>
      <c r="I200" s="278" t="s">
        <v>454</v>
      </c>
      <c r="J200" s="278" t="s">
        <v>455</v>
      </c>
      <c r="K200" s="278" t="s">
        <v>456</v>
      </c>
      <c r="L200" s="278" t="s">
        <v>457</v>
      </c>
      <c r="M200" s="278" t="s">
        <v>458</v>
      </c>
      <c r="N200" s="278" t="s">
        <v>379</v>
      </c>
      <c r="O200" s="279" t="s">
        <v>467</v>
      </c>
      <c r="W200"/>
    </row>
    <row r="201" spans="2:27" ht="12" customHeight="1">
      <c r="B201" s="1995"/>
      <c r="C201" s="2009" t="s">
        <v>758</v>
      </c>
      <c r="D201" s="2007">
        <v>710978098004</v>
      </c>
      <c r="E201" s="2005" t="s">
        <v>516</v>
      </c>
      <c r="F201" s="2005">
        <v>4701914970</v>
      </c>
      <c r="G201" s="309" t="s">
        <v>747</v>
      </c>
      <c r="H201" s="310">
        <v>33</v>
      </c>
      <c r="I201" s="310">
        <v>180</v>
      </c>
      <c r="J201" s="310">
        <v>310</v>
      </c>
      <c r="K201" s="310">
        <v>247</v>
      </c>
      <c r="L201" s="310">
        <v>113</v>
      </c>
      <c r="M201" s="310">
        <v>40</v>
      </c>
      <c r="N201" s="448">
        <f>SUM(H201:M201)</f>
        <v>923</v>
      </c>
      <c r="O201" s="2076">
        <f>N202/N201*100</f>
        <v>99.458288190682552</v>
      </c>
      <c r="W201"/>
    </row>
    <row r="202" spans="2:27" ht="12" customHeight="1" thickBot="1">
      <c r="B202" s="1996"/>
      <c r="C202" s="2010"/>
      <c r="D202" s="2008"/>
      <c r="E202" s="2006"/>
      <c r="F202" s="2006"/>
      <c r="G202" s="289" t="s">
        <v>8</v>
      </c>
      <c r="H202" s="290">
        <v>32</v>
      </c>
      <c r="I202" s="290">
        <v>181</v>
      </c>
      <c r="J202" s="290">
        <v>316</v>
      </c>
      <c r="K202" s="290">
        <v>233</v>
      </c>
      <c r="L202" s="291">
        <v>115</v>
      </c>
      <c r="M202" s="291">
        <v>41</v>
      </c>
      <c r="N202" s="451">
        <f>SUM(H202:M202)</f>
        <v>918</v>
      </c>
      <c r="O202" s="2077"/>
      <c r="W202"/>
    </row>
    <row r="203" spans="2:27" ht="12" customHeight="1" thickBot="1">
      <c r="W203"/>
    </row>
    <row r="204" spans="2:27" ht="12" customHeight="1" thickBot="1">
      <c r="B204" s="2011" t="s">
        <v>755</v>
      </c>
      <c r="C204" s="2012"/>
      <c r="D204" s="2012"/>
      <c r="E204" s="2012"/>
      <c r="F204" s="2012"/>
      <c r="G204" s="2012"/>
      <c r="H204" s="2012"/>
      <c r="I204" s="2012"/>
      <c r="J204" s="2012"/>
      <c r="K204" s="2012"/>
      <c r="L204" s="2012"/>
      <c r="M204" s="2012"/>
      <c r="N204" s="2012"/>
      <c r="O204" s="2013"/>
      <c r="U204" s="384"/>
      <c r="V204" s="385"/>
      <c r="W204" s="2108" t="s">
        <v>997</v>
      </c>
      <c r="X204" s="2108"/>
      <c r="Y204" s="2108"/>
      <c r="Z204" s="2108"/>
      <c r="AA204" s="2109"/>
    </row>
    <row r="205" spans="2:27" ht="12" customHeight="1" thickBot="1">
      <c r="B205" s="1994">
        <v>45707</v>
      </c>
      <c r="C205" s="276" t="s">
        <v>742</v>
      </c>
      <c r="D205" s="277" t="s">
        <v>381</v>
      </c>
      <c r="E205" s="277" t="s">
        <v>357</v>
      </c>
      <c r="F205" s="277" t="s">
        <v>3</v>
      </c>
      <c r="G205" s="278" t="s">
        <v>743</v>
      </c>
      <c r="H205" s="278" t="s">
        <v>453</v>
      </c>
      <c r="I205" s="278" t="s">
        <v>454</v>
      </c>
      <c r="J205" s="278" t="s">
        <v>455</v>
      </c>
      <c r="K205" s="278" t="s">
        <v>456</v>
      </c>
      <c r="L205" s="278" t="s">
        <v>457</v>
      </c>
      <c r="M205" s="278" t="s">
        <v>458</v>
      </c>
      <c r="N205" s="278" t="s">
        <v>379</v>
      </c>
      <c r="O205" s="279" t="s">
        <v>467</v>
      </c>
      <c r="U205" s="375" t="s">
        <v>895</v>
      </c>
      <c r="V205" s="376" t="s">
        <v>466</v>
      </c>
      <c r="W205" s="376" t="s">
        <v>354</v>
      </c>
      <c r="X205" s="376" t="s">
        <v>468</v>
      </c>
      <c r="Y205" s="376" t="s">
        <v>835</v>
      </c>
      <c r="Z205" s="376" t="s">
        <v>744</v>
      </c>
      <c r="AA205" s="282" t="s">
        <v>388</v>
      </c>
    </row>
    <row r="206" spans="2:27" ht="12" customHeight="1">
      <c r="B206" s="1995"/>
      <c r="C206" s="2009" t="s">
        <v>998</v>
      </c>
      <c r="D206" s="2007">
        <v>710966294004</v>
      </c>
      <c r="E206" s="2005" t="s">
        <v>829</v>
      </c>
      <c r="F206" s="2005">
        <v>4701893448</v>
      </c>
      <c r="G206" s="309" t="s">
        <v>747</v>
      </c>
      <c r="H206" s="310">
        <v>27</v>
      </c>
      <c r="I206" s="310">
        <v>452</v>
      </c>
      <c r="J206" s="310">
        <v>1003</v>
      </c>
      <c r="K206" s="310">
        <v>1112</v>
      </c>
      <c r="L206" s="310">
        <v>700</v>
      </c>
      <c r="M206" s="310">
        <v>316</v>
      </c>
      <c r="N206" s="448">
        <f>SUM(H206:M206)</f>
        <v>3610</v>
      </c>
      <c r="O206" s="2076">
        <f>N207/N206*100</f>
        <v>95.124653739612185</v>
      </c>
      <c r="U206" s="456"/>
      <c r="V206" s="457"/>
      <c r="W206" s="198"/>
      <c r="X206" s="457"/>
      <c r="Y206" s="457"/>
      <c r="Z206" s="457"/>
      <c r="AA206" s="458"/>
    </row>
    <row r="207" spans="2:27" ht="12" customHeight="1" thickBot="1">
      <c r="B207" s="1996"/>
      <c r="C207" s="2010"/>
      <c r="D207" s="2008"/>
      <c r="E207" s="2006"/>
      <c r="F207" s="2006"/>
      <c r="G207" s="289" t="s">
        <v>8</v>
      </c>
      <c r="H207" s="290">
        <v>25</v>
      </c>
      <c r="I207" s="290">
        <v>422</v>
      </c>
      <c r="J207" s="290">
        <v>963</v>
      </c>
      <c r="K207" s="290">
        <v>1055</v>
      </c>
      <c r="L207" s="291">
        <v>674</v>
      </c>
      <c r="M207" s="291">
        <v>295</v>
      </c>
      <c r="N207" s="451">
        <f>SUM(H207:M207)</f>
        <v>3434</v>
      </c>
      <c r="O207" s="2077"/>
      <c r="U207" s="412"/>
      <c r="V207" s="413"/>
      <c r="W207" s="95"/>
      <c r="X207" s="413"/>
      <c r="Y207" s="413"/>
      <c r="Z207" s="413"/>
      <c r="AA207" s="414"/>
    </row>
    <row r="208" spans="2:27" ht="12" customHeight="1" thickBot="1">
      <c r="U208" s="412"/>
      <c r="V208" s="413"/>
      <c r="W208" s="95"/>
      <c r="X208" s="413"/>
      <c r="Y208" s="413"/>
      <c r="Z208" s="413"/>
      <c r="AA208" s="414"/>
    </row>
    <row r="209" spans="2:27" ht="12" customHeight="1" thickBot="1">
      <c r="B209" s="2011" t="s">
        <v>755</v>
      </c>
      <c r="C209" s="2012"/>
      <c r="D209" s="2012"/>
      <c r="E209" s="2012"/>
      <c r="F209" s="2012"/>
      <c r="G209" s="2012"/>
      <c r="H209" s="2012"/>
      <c r="I209" s="2012"/>
      <c r="J209" s="2012"/>
      <c r="K209" s="2012"/>
      <c r="L209" s="2012"/>
      <c r="M209" s="2012"/>
      <c r="N209" s="2012"/>
      <c r="O209" s="2012"/>
      <c r="P209" s="2012"/>
      <c r="Q209" s="2012"/>
      <c r="R209" s="2012"/>
      <c r="S209" s="2012"/>
      <c r="T209" s="2012"/>
      <c r="U209" s="412"/>
      <c r="V209" s="413"/>
      <c r="W209" s="95"/>
      <c r="X209" s="413"/>
      <c r="Y209" s="413"/>
      <c r="Z209" s="413"/>
      <c r="AA209" s="414"/>
    </row>
    <row r="210" spans="2:27" ht="12" customHeight="1" thickBot="1">
      <c r="B210" s="1994">
        <v>45707</v>
      </c>
      <c r="C210" s="276" t="s">
        <v>742</v>
      </c>
      <c r="D210" s="277" t="s">
        <v>381</v>
      </c>
      <c r="E210" s="277" t="s">
        <v>357</v>
      </c>
      <c r="F210" s="277" t="s">
        <v>3</v>
      </c>
      <c r="G210" s="278" t="s">
        <v>743</v>
      </c>
      <c r="H210" s="278" t="s">
        <v>623</v>
      </c>
      <c r="I210" s="278">
        <v>15</v>
      </c>
      <c r="J210" s="278" t="s">
        <v>624</v>
      </c>
      <c r="K210" s="278">
        <v>16</v>
      </c>
      <c r="L210" s="278" t="s">
        <v>625</v>
      </c>
      <c r="M210" s="278">
        <v>17</v>
      </c>
      <c r="N210" s="278" t="s">
        <v>626</v>
      </c>
      <c r="O210" s="278">
        <v>18</v>
      </c>
      <c r="P210" s="278" t="s">
        <v>627</v>
      </c>
      <c r="Q210" s="278" t="s">
        <v>379</v>
      </c>
      <c r="R210" s="419"/>
      <c r="S210" s="419"/>
      <c r="T210" s="419"/>
      <c r="U210" s="412"/>
      <c r="V210" s="413"/>
      <c r="W210" s="95"/>
      <c r="X210" s="413"/>
      <c r="Y210" s="413"/>
      <c r="Z210" s="413"/>
      <c r="AA210" s="414"/>
    </row>
    <row r="211" spans="2:27" ht="12" customHeight="1">
      <c r="B211" s="1995"/>
      <c r="C211" s="2009" t="s">
        <v>780</v>
      </c>
      <c r="D211" s="2007">
        <v>712974796004</v>
      </c>
      <c r="E211" s="2005" t="s">
        <v>781</v>
      </c>
      <c r="F211" s="2005">
        <v>4701913731</v>
      </c>
      <c r="G211" s="309" t="s">
        <v>747</v>
      </c>
      <c r="H211" s="284">
        <v>24</v>
      </c>
      <c r="I211" s="284">
        <v>39</v>
      </c>
      <c r="J211" s="284">
        <v>69</v>
      </c>
      <c r="K211" s="284">
        <v>54</v>
      </c>
      <c r="L211" s="284">
        <v>57</v>
      </c>
      <c r="M211" s="284">
        <v>27</v>
      </c>
      <c r="N211" s="284">
        <v>18</v>
      </c>
      <c r="O211" s="284">
        <v>9</v>
      </c>
      <c r="P211" s="284">
        <v>3</v>
      </c>
      <c r="Q211" s="284">
        <f>SUM(H211:P211)</f>
        <v>300</v>
      </c>
      <c r="R211" s="420"/>
      <c r="S211" s="420"/>
      <c r="T211" s="420"/>
      <c r="U211" s="412"/>
      <c r="V211" s="413"/>
      <c r="W211" s="95"/>
      <c r="X211" s="413"/>
      <c r="Y211" s="413"/>
      <c r="Z211" s="413"/>
      <c r="AA211" s="414"/>
    </row>
    <row r="212" spans="2:27" ht="12" customHeight="1" thickBot="1">
      <c r="B212" s="1996"/>
      <c r="C212" s="2010"/>
      <c r="D212" s="2008"/>
      <c r="E212" s="2006"/>
      <c r="F212" s="2006"/>
      <c r="G212" s="289" t="s">
        <v>8</v>
      </c>
      <c r="H212" s="290">
        <v>24</v>
      </c>
      <c r="I212" s="290">
        <v>40</v>
      </c>
      <c r="J212" s="290">
        <v>71</v>
      </c>
      <c r="K212" s="290">
        <v>52</v>
      </c>
      <c r="L212" s="290">
        <v>57</v>
      </c>
      <c r="M212" s="291">
        <v>27</v>
      </c>
      <c r="N212" s="291">
        <v>18</v>
      </c>
      <c r="O212" s="291">
        <v>6</v>
      </c>
      <c r="P212" s="291">
        <v>2</v>
      </c>
      <c r="Q212" s="291">
        <f>SUM(H212:P212)</f>
        <v>297</v>
      </c>
      <c r="R212" s="423"/>
      <c r="S212" s="423"/>
      <c r="T212" s="423"/>
      <c r="U212" s="412"/>
      <c r="V212" s="413"/>
      <c r="W212" s="95"/>
      <c r="X212" s="413"/>
      <c r="Y212" s="413"/>
      <c r="Z212" s="413"/>
      <c r="AA212" s="414"/>
    </row>
    <row r="213" spans="2:27" ht="12" customHeight="1">
      <c r="U213" s="412"/>
      <c r="V213" s="413"/>
      <c r="W213" s="95"/>
      <c r="X213" s="413"/>
      <c r="Y213" s="413"/>
      <c r="Z213" s="413"/>
      <c r="AA213" s="414"/>
    </row>
    <row r="214" spans="2:27" ht="12" customHeight="1" thickBot="1">
      <c r="U214" s="412"/>
      <c r="V214" s="413"/>
      <c r="W214" s="95"/>
      <c r="X214" s="413"/>
      <c r="Y214" s="413"/>
      <c r="Z214" s="413"/>
      <c r="AA214" s="414"/>
    </row>
    <row r="215" spans="2:27" ht="12" customHeight="1" thickBot="1">
      <c r="B215" s="2011" t="s">
        <v>755</v>
      </c>
      <c r="C215" s="2012"/>
      <c r="D215" s="2012"/>
      <c r="E215" s="2012"/>
      <c r="F215" s="2012"/>
      <c r="G215" s="2012"/>
      <c r="H215" s="2012"/>
      <c r="I215" s="2012"/>
      <c r="J215" s="2012"/>
      <c r="K215" s="2012"/>
      <c r="L215" s="2012"/>
      <c r="M215" s="2012"/>
      <c r="N215" s="2012"/>
      <c r="O215" s="2013"/>
      <c r="W215"/>
    </row>
    <row r="216" spans="2:27" ht="12" customHeight="1" thickBot="1">
      <c r="B216" s="1994">
        <v>45712</v>
      </c>
      <c r="C216" s="276" t="s">
        <v>742</v>
      </c>
      <c r="D216" s="277" t="s">
        <v>381</v>
      </c>
      <c r="E216" s="277" t="s">
        <v>357</v>
      </c>
      <c r="F216" s="277" t="s">
        <v>3</v>
      </c>
      <c r="G216" s="278" t="s">
        <v>743</v>
      </c>
      <c r="H216" s="278" t="s">
        <v>453</v>
      </c>
      <c r="I216" s="278" t="s">
        <v>454</v>
      </c>
      <c r="J216" s="278" t="s">
        <v>455</v>
      </c>
      <c r="K216" s="278" t="s">
        <v>456</v>
      </c>
      <c r="L216" s="278" t="s">
        <v>457</v>
      </c>
      <c r="M216" s="278" t="s">
        <v>458</v>
      </c>
      <c r="N216" s="278" t="s">
        <v>379</v>
      </c>
      <c r="O216" s="279" t="s">
        <v>467</v>
      </c>
    </row>
    <row r="217" spans="2:27" ht="12" customHeight="1">
      <c r="B217" s="1995"/>
      <c r="C217" s="2009" t="s">
        <v>783</v>
      </c>
      <c r="D217" s="2007">
        <v>710634467001</v>
      </c>
      <c r="E217" s="2005" t="s">
        <v>228</v>
      </c>
      <c r="F217" s="2005">
        <v>4701901569</v>
      </c>
      <c r="G217" s="309" t="s">
        <v>747</v>
      </c>
      <c r="H217" s="310">
        <v>90</v>
      </c>
      <c r="I217" s="310">
        <v>366</v>
      </c>
      <c r="J217" s="310">
        <v>441</v>
      </c>
      <c r="K217" s="310">
        <v>252</v>
      </c>
      <c r="L217" s="310">
        <v>88</v>
      </c>
      <c r="M217" s="310">
        <v>23</v>
      </c>
      <c r="N217" s="448">
        <f>SUM(H217:M217)</f>
        <v>1260</v>
      </c>
      <c r="O217" s="2076">
        <f>N218/N217*100</f>
        <v>91.19047619047619</v>
      </c>
    </row>
    <row r="218" spans="2:27" ht="12" customHeight="1" thickBot="1">
      <c r="B218" s="1996"/>
      <c r="C218" s="2010"/>
      <c r="D218" s="2008"/>
      <c r="E218" s="2006"/>
      <c r="F218" s="2006"/>
      <c r="G218" s="289" t="s">
        <v>8</v>
      </c>
      <c r="H218" s="290">
        <v>76</v>
      </c>
      <c r="I218" s="290">
        <v>354</v>
      </c>
      <c r="J218" s="290">
        <v>402</v>
      </c>
      <c r="K218" s="290">
        <v>219</v>
      </c>
      <c r="L218" s="291">
        <v>86</v>
      </c>
      <c r="M218" s="291">
        <v>12</v>
      </c>
      <c r="N218" s="451">
        <f>SUM(H218:M218)</f>
        <v>1149</v>
      </c>
      <c r="O218" s="2077"/>
    </row>
    <row r="220" spans="2:27" ht="12" customHeight="1" thickBot="1">
      <c r="B220" s="2011" t="s">
        <v>755</v>
      </c>
      <c r="C220" s="2012"/>
      <c r="D220" s="2012"/>
      <c r="E220" s="2012"/>
      <c r="F220" s="2012"/>
      <c r="G220" s="2012"/>
      <c r="H220" s="2012"/>
      <c r="I220" s="2012"/>
      <c r="J220" s="2012"/>
      <c r="K220" s="2012"/>
      <c r="L220" s="2012"/>
      <c r="M220" s="2012"/>
      <c r="N220" s="2012"/>
      <c r="O220" s="2013"/>
    </row>
    <row r="221" spans="2:27" ht="12" customHeight="1" thickBot="1">
      <c r="B221" s="1994">
        <v>45712</v>
      </c>
      <c r="C221" s="276" t="s">
        <v>742</v>
      </c>
      <c r="D221" s="277" t="s">
        <v>381</v>
      </c>
      <c r="E221" s="277" t="s">
        <v>357</v>
      </c>
      <c r="F221" s="277" t="s">
        <v>3</v>
      </c>
      <c r="G221" s="278" t="s">
        <v>743</v>
      </c>
      <c r="H221" s="278" t="s">
        <v>453</v>
      </c>
      <c r="I221" s="278" t="s">
        <v>454</v>
      </c>
      <c r="J221" s="278" t="s">
        <v>455</v>
      </c>
      <c r="K221" s="278" t="s">
        <v>456</v>
      </c>
      <c r="L221" s="278" t="s">
        <v>457</v>
      </c>
      <c r="M221" s="278" t="s">
        <v>458</v>
      </c>
      <c r="N221" s="278" t="s">
        <v>379</v>
      </c>
      <c r="O221" s="279" t="s">
        <v>467</v>
      </c>
    </row>
    <row r="222" spans="2:27" ht="12" customHeight="1">
      <c r="B222" s="1995"/>
      <c r="C222" s="2009" t="s">
        <v>788</v>
      </c>
      <c r="D222" s="2007">
        <v>710912193004</v>
      </c>
      <c r="E222" s="2005" t="s">
        <v>231</v>
      </c>
      <c r="F222" s="2005">
        <v>4701915773</v>
      </c>
      <c r="G222" s="309" t="s">
        <v>747</v>
      </c>
      <c r="H222" s="310">
        <v>58</v>
      </c>
      <c r="I222" s="310">
        <v>235</v>
      </c>
      <c r="J222" s="310">
        <v>283</v>
      </c>
      <c r="K222" s="310">
        <v>162</v>
      </c>
      <c r="L222" s="310">
        <v>57</v>
      </c>
      <c r="M222" s="310">
        <v>15</v>
      </c>
      <c r="N222" s="448">
        <f>SUM(H222:M222)</f>
        <v>810</v>
      </c>
      <c r="O222" s="2076">
        <f>N223/N222*100</f>
        <v>91.975308641975303</v>
      </c>
    </row>
    <row r="223" spans="2:27" ht="12" customHeight="1" thickBot="1">
      <c r="B223" s="1996"/>
      <c r="C223" s="2010"/>
      <c r="D223" s="2008"/>
      <c r="E223" s="2006"/>
      <c r="F223" s="2006"/>
      <c r="G223" s="289" t="s">
        <v>8</v>
      </c>
      <c r="H223" s="290">
        <v>38</v>
      </c>
      <c r="I223" s="290">
        <v>183</v>
      </c>
      <c r="J223" s="290">
        <v>288</v>
      </c>
      <c r="K223" s="290">
        <v>164</v>
      </c>
      <c r="L223" s="291">
        <v>57</v>
      </c>
      <c r="M223" s="291">
        <v>15</v>
      </c>
      <c r="N223" s="451">
        <f>SUM(H223:M223)</f>
        <v>745</v>
      </c>
      <c r="O223" s="2077"/>
    </row>
    <row r="225" spans="2:26" ht="12" customHeight="1" thickBot="1">
      <c r="B225" s="2011" t="s">
        <v>755</v>
      </c>
      <c r="C225" s="2012"/>
      <c r="D225" s="2012"/>
      <c r="E225" s="2012"/>
      <c r="F225" s="2012"/>
      <c r="G225" s="2012"/>
      <c r="H225" s="2012"/>
      <c r="I225" s="2012"/>
      <c r="J225" s="2012"/>
      <c r="K225" s="2012"/>
      <c r="L225" s="2012"/>
      <c r="M225" s="2012"/>
      <c r="N225" s="2012"/>
      <c r="O225" s="2013"/>
    </row>
    <row r="226" spans="2:26" ht="12" customHeight="1" thickBot="1">
      <c r="B226" s="1994">
        <v>45713</v>
      </c>
      <c r="C226" s="276" t="s">
        <v>742</v>
      </c>
      <c r="D226" s="277" t="s">
        <v>381</v>
      </c>
      <c r="E226" s="277" t="s">
        <v>357</v>
      </c>
      <c r="F226" s="277" t="s">
        <v>3</v>
      </c>
      <c r="G226" s="278" t="s">
        <v>743</v>
      </c>
      <c r="H226" s="278" t="s">
        <v>453</v>
      </c>
      <c r="I226" s="278" t="s">
        <v>454</v>
      </c>
      <c r="J226" s="278" t="s">
        <v>455</v>
      </c>
      <c r="K226" s="278" t="s">
        <v>456</v>
      </c>
      <c r="L226" s="278" t="s">
        <v>457</v>
      </c>
      <c r="M226" s="278" t="s">
        <v>458</v>
      </c>
      <c r="N226" s="278" t="s">
        <v>379</v>
      </c>
      <c r="O226" s="279" t="s">
        <v>467</v>
      </c>
    </row>
    <row r="227" spans="2:26" ht="12" customHeight="1">
      <c r="B227" s="1995"/>
      <c r="C227" s="2009" t="s">
        <v>749</v>
      </c>
      <c r="D227" s="2007">
        <v>710975009001</v>
      </c>
      <c r="E227" s="2005" t="s">
        <v>750</v>
      </c>
      <c r="F227" s="2005">
        <v>4701893160</v>
      </c>
      <c r="G227" s="309" t="s">
        <v>747</v>
      </c>
      <c r="H227" s="310">
        <v>26</v>
      </c>
      <c r="I227" s="310">
        <v>105</v>
      </c>
      <c r="J227" s="310">
        <v>125</v>
      </c>
      <c r="K227" s="310">
        <v>72</v>
      </c>
      <c r="L227" s="310">
        <v>25</v>
      </c>
      <c r="M227" s="310">
        <v>7</v>
      </c>
      <c r="N227" s="448">
        <f>SUM(H227:M227)</f>
        <v>360</v>
      </c>
      <c r="O227" s="2076">
        <f>N228/N227*100</f>
        <v>83.055555555555557</v>
      </c>
    </row>
    <row r="228" spans="2:26" ht="12" customHeight="1" thickBot="1">
      <c r="B228" s="1996"/>
      <c r="C228" s="2010"/>
      <c r="D228" s="2008"/>
      <c r="E228" s="2006"/>
      <c r="F228" s="2006"/>
      <c r="G228" s="289" t="s">
        <v>8</v>
      </c>
      <c r="H228" s="290">
        <v>21</v>
      </c>
      <c r="I228" s="290">
        <v>96</v>
      </c>
      <c r="J228" s="290">
        <v>101</v>
      </c>
      <c r="K228" s="290">
        <v>56</v>
      </c>
      <c r="L228" s="291">
        <v>18</v>
      </c>
      <c r="M228" s="291">
        <v>7</v>
      </c>
      <c r="N228" s="451">
        <f>SUM(H228:M228)</f>
        <v>299</v>
      </c>
      <c r="O228" s="2077"/>
      <c r="W228" s="275"/>
    </row>
    <row r="229" spans="2:26" ht="12" customHeight="1" thickBot="1">
      <c r="W229" s="275"/>
    </row>
    <row r="230" spans="2:26" ht="12" customHeight="1" thickBot="1">
      <c r="B230" s="2011" t="s">
        <v>999</v>
      </c>
      <c r="C230" s="2012"/>
      <c r="D230" s="2012"/>
      <c r="E230" s="2012"/>
      <c r="F230" s="2012"/>
      <c r="G230" s="2012"/>
      <c r="H230" s="2012"/>
      <c r="I230" s="2012"/>
      <c r="J230" s="2012"/>
      <c r="K230" s="2012"/>
      <c r="L230" s="2012"/>
      <c r="M230" s="2012"/>
      <c r="N230" s="2012"/>
      <c r="O230" s="2013"/>
      <c r="W230" s="275"/>
      <c r="X230"/>
    </row>
    <row r="231" spans="2:26" ht="12" customHeight="1" thickBot="1">
      <c r="B231" s="1994">
        <v>45713</v>
      </c>
      <c r="C231" s="276" t="s">
        <v>742</v>
      </c>
      <c r="D231" s="277" t="s">
        <v>381</v>
      </c>
      <c r="E231" s="277" t="s">
        <v>357</v>
      </c>
      <c r="F231" s="277" t="s">
        <v>3</v>
      </c>
      <c r="G231" s="278" t="s">
        <v>743</v>
      </c>
      <c r="H231" s="278" t="s">
        <v>453</v>
      </c>
      <c r="I231" s="278" t="s">
        <v>454</v>
      </c>
      <c r="J231" s="278" t="s">
        <v>455</v>
      </c>
      <c r="K231" s="278" t="s">
        <v>456</v>
      </c>
      <c r="L231" s="278" t="s">
        <v>457</v>
      </c>
      <c r="M231" s="278" t="s">
        <v>458</v>
      </c>
      <c r="N231" s="278" t="s">
        <v>379</v>
      </c>
      <c r="O231" s="279" t="s">
        <v>467</v>
      </c>
      <c r="W231" s="275"/>
      <c r="X231"/>
    </row>
    <row r="232" spans="2:26" ht="12" customHeight="1">
      <c r="B232" s="1995"/>
      <c r="C232" s="2009" t="s">
        <v>774</v>
      </c>
      <c r="D232" s="2007">
        <v>710971212001</v>
      </c>
      <c r="E232" s="2005" t="s">
        <v>775</v>
      </c>
      <c r="F232" s="2005">
        <v>4701906063</v>
      </c>
      <c r="G232" s="309" t="s">
        <v>747</v>
      </c>
      <c r="H232" s="310">
        <v>1</v>
      </c>
      <c r="I232" s="310">
        <v>2</v>
      </c>
      <c r="J232" s="310">
        <v>5</v>
      </c>
      <c r="K232" s="310">
        <v>6</v>
      </c>
      <c r="L232" s="310">
        <v>3</v>
      </c>
      <c r="M232" s="310">
        <v>1</v>
      </c>
      <c r="N232" s="448">
        <f>SUM(H232:M232)</f>
        <v>18</v>
      </c>
      <c r="O232" s="2076">
        <f>N233/N232*100</f>
        <v>88.888888888888886</v>
      </c>
      <c r="U232"/>
      <c r="W232" s="275"/>
      <c r="X232"/>
      <c r="Z232" s="308"/>
    </row>
    <row r="233" spans="2:26" ht="12" customHeight="1" thickBot="1">
      <c r="B233" s="1996"/>
      <c r="C233" s="2010"/>
      <c r="D233" s="2008"/>
      <c r="E233" s="2006"/>
      <c r="F233" s="2006"/>
      <c r="G233" s="289" t="s">
        <v>8</v>
      </c>
      <c r="H233" s="290"/>
      <c r="I233" s="290">
        <v>2</v>
      </c>
      <c r="J233" s="290">
        <v>5</v>
      </c>
      <c r="K233" s="290">
        <v>6</v>
      </c>
      <c r="L233" s="291">
        <v>3</v>
      </c>
      <c r="M233" s="291"/>
      <c r="N233" s="451">
        <f>SUM(H233:M233)</f>
        <v>16</v>
      </c>
      <c r="O233" s="2077"/>
      <c r="U233"/>
      <c r="Z233" s="308"/>
    </row>
    <row r="234" spans="2:26" ht="12" customHeight="1" thickBot="1">
      <c r="U234"/>
      <c r="Z234" s="308"/>
    </row>
    <row r="235" spans="2:26" ht="12" customHeight="1" thickBot="1">
      <c r="B235" s="2011" t="s">
        <v>999</v>
      </c>
      <c r="C235" s="2012"/>
      <c r="D235" s="2012"/>
      <c r="E235" s="2012"/>
      <c r="F235" s="2012"/>
      <c r="G235" s="2012"/>
      <c r="H235" s="2012"/>
      <c r="I235" s="2012"/>
      <c r="J235" s="2012"/>
      <c r="K235" s="2012"/>
      <c r="L235" s="2012"/>
      <c r="M235" s="2012"/>
      <c r="N235" s="2012"/>
      <c r="O235" s="2013"/>
      <c r="U235"/>
    </row>
    <row r="236" spans="2:26" ht="12" customHeight="1" thickBot="1">
      <c r="B236" s="1994">
        <v>45713</v>
      </c>
      <c r="C236" s="276" t="s">
        <v>742</v>
      </c>
      <c r="D236" s="277" t="s">
        <v>381</v>
      </c>
      <c r="E236" s="277" t="s">
        <v>357</v>
      </c>
      <c r="F236" s="277" t="s">
        <v>3</v>
      </c>
      <c r="G236" s="278" t="s">
        <v>743</v>
      </c>
      <c r="H236" s="278" t="s">
        <v>453</v>
      </c>
      <c r="I236" s="278" t="s">
        <v>454</v>
      </c>
      <c r="J236" s="278" t="s">
        <v>455</v>
      </c>
      <c r="K236" s="278" t="s">
        <v>456</v>
      </c>
      <c r="L236" s="278" t="s">
        <v>457</v>
      </c>
      <c r="M236" s="278" t="s">
        <v>458</v>
      </c>
      <c r="N236" s="278" t="s">
        <v>379</v>
      </c>
      <c r="O236" s="279" t="s">
        <v>467</v>
      </c>
      <c r="U236"/>
    </row>
    <row r="237" spans="2:26" ht="12" customHeight="1">
      <c r="B237" s="1995"/>
      <c r="C237" s="2009" t="s">
        <v>774</v>
      </c>
      <c r="D237" s="2007">
        <v>710971212001</v>
      </c>
      <c r="E237" s="2005" t="s">
        <v>775</v>
      </c>
      <c r="F237" s="2005">
        <v>4701915101</v>
      </c>
      <c r="G237" s="309" t="s">
        <v>747</v>
      </c>
      <c r="H237" s="310">
        <v>2</v>
      </c>
      <c r="I237" s="310">
        <v>34</v>
      </c>
      <c r="J237" s="310">
        <v>74</v>
      </c>
      <c r="K237" s="310">
        <v>110</v>
      </c>
      <c r="L237" s="310">
        <v>87</v>
      </c>
      <c r="M237" s="310">
        <v>53</v>
      </c>
      <c r="N237" s="448">
        <f>SUM(H237:M237)</f>
        <v>360</v>
      </c>
      <c r="O237" s="2076">
        <f>N238/N237*100</f>
        <v>84.444444444444443</v>
      </c>
      <c r="U237"/>
    </row>
    <row r="238" spans="2:26" ht="12" customHeight="1" thickBot="1">
      <c r="B238" s="1996"/>
      <c r="C238" s="2010"/>
      <c r="D238" s="2008"/>
      <c r="E238" s="2006"/>
      <c r="F238" s="2006"/>
      <c r="G238" s="289" t="s">
        <v>8</v>
      </c>
      <c r="H238" s="290"/>
      <c r="I238" s="290">
        <v>34</v>
      </c>
      <c r="J238" s="290">
        <v>74</v>
      </c>
      <c r="K238" s="290">
        <v>110</v>
      </c>
      <c r="L238" s="291">
        <v>86</v>
      </c>
      <c r="M238" s="291"/>
      <c r="N238" s="451">
        <f>SUM(H238:M238)</f>
        <v>304</v>
      </c>
      <c r="O238" s="2077"/>
      <c r="U238"/>
    </row>
    <row r="239" spans="2:26" ht="12" customHeight="1" thickBot="1">
      <c r="U239"/>
    </row>
    <row r="240" spans="2:26" ht="12" customHeight="1" thickBot="1">
      <c r="B240" s="2011" t="s">
        <v>999</v>
      </c>
      <c r="C240" s="2012"/>
      <c r="D240" s="2012"/>
      <c r="E240" s="2012"/>
      <c r="F240" s="2012"/>
      <c r="G240" s="2012"/>
      <c r="H240" s="2012"/>
      <c r="I240" s="2012"/>
      <c r="J240" s="2012"/>
      <c r="K240" s="2012"/>
      <c r="L240" s="2012"/>
      <c r="M240" s="2012"/>
      <c r="N240" s="2012"/>
      <c r="O240" s="2013"/>
      <c r="U240"/>
    </row>
    <row r="241" spans="2:27" ht="12" customHeight="1" thickBot="1">
      <c r="B241" s="1994">
        <v>45713</v>
      </c>
      <c r="C241" s="276" t="s">
        <v>742</v>
      </c>
      <c r="D241" s="277" t="s">
        <v>381</v>
      </c>
      <c r="E241" s="277" t="s">
        <v>357</v>
      </c>
      <c r="F241" s="277" t="s">
        <v>3</v>
      </c>
      <c r="G241" s="278" t="s">
        <v>743</v>
      </c>
      <c r="H241" s="278" t="s">
        <v>453</v>
      </c>
      <c r="I241" s="278" t="s">
        <v>454</v>
      </c>
      <c r="J241" s="278" t="s">
        <v>455</v>
      </c>
      <c r="K241" s="278" t="s">
        <v>456</v>
      </c>
      <c r="L241" s="278" t="s">
        <v>457</v>
      </c>
      <c r="M241" s="278" t="s">
        <v>458</v>
      </c>
      <c r="N241" s="278" t="s">
        <v>379</v>
      </c>
      <c r="O241" s="279" t="s">
        <v>467</v>
      </c>
      <c r="U241"/>
    </row>
    <row r="242" spans="2:27" ht="12" customHeight="1">
      <c r="B242" s="1995"/>
      <c r="C242" s="2009" t="s">
        <v>774</v>
      </c>
      <c r="D242" s="2007">
        <v>710971212001</v>
      </c>
      <c r="E242" s="2005" t="s">
        <v>775</v>
      </c>
      <c r="F242" s="2005">
        <v>4701915100</v>
      </c>
      <c r="G242" s="309" t="s">
        <v>747</v>
      </c>
      <c r="H242" s="310">
        <v>5</v>
      </c>
      <c r="I242" s="310">
        <v>37</v>
      </c>
      <c r="J242" s="310">
        <v>91</v>
      </c>
      <c r="K242" s="310">
        <v>107</v>
      </c>
      <c r="L242" s="310">
        <v>72</v>
      </c>
      <c r="M242" s="310">
        <v>38</v>
      </c>
      <c r="N242" s="448">
        <f>SUM(H242:M242)</f>
        <v>350</v>
      </c>
      <c r="O242" s="2076">
        <f>N243/N242*100</f>
        <v>75.428571428571431</v>
      </c>
      <c r="U242"/>
    </row>
    <row r="243" spans="2:27" ht="12" customHeight="1" thickBot="1">
      <c r="B243" s="1996"/>
      <c r="C243" s="2010"/>
      <c r="D243" s="2008"/>
      <c r="E243" s="2006"/>
      <c r="F243" s="2006"/>
      <c r="G243" s="289" t="s">
        <v>8</v>
      </c>
      <c r="H243" s="290"/>
      <c r="I243" s="290">
        <v>37</v>
      </c>
      <c r="J243" s="290">
        <v>90</v>
      </c>
      <c r="K243" s="290">
        <v>100</v>
      </c>
      <c r="L243" s="291">
        <v>37</v>
      </c>
      <c r="M243" s="291"/>
      <c r="N243" s="451">
        <f>SUM(H243:M243)</f>
        <v>264</v>
      </c>
      <c r="O243" s="2077"/>
      <c r="U243"/>
    </row>
    <row r="244" spans="2:27" ht="12" customHeight="1" thickBot="1">
      <c r="U244"/>
      <c r="X244" s="362"/>
      <c r="Z244" s="275"/>
      <c r="AA244" s="275"/>
    </row>
    <row r="245" spans="2:27" ht="12" customHeight="1" thickBot="1">
      <c r="B245" s="2011" t="s">
        <v>999</v>
      </c>
      <c r="C245" s="2012"/>
      <c r="D245" s="2012"/>
      <c r="E245" s="2012"/>
      <c r="F245" s="2012"/>
      <c r="G245" s="2012"/>
      <c r="H245" s="2012"/>
      <c r="I245" s="2012"/>
      <c r="J245" s="2012"/>
      <c r="K245" s="2012"/>
      <c r="L245" s="2012"/>
      <c r="M245" s="2012"/>
      <c r="N245" s="2012"/>
      <c r="O245" s="2013"/>
      <c r="U245"/>
      <c r="X245" s="362"/>
      <c r="Z245" s="275"/>
      <c r="AA245" s="275"/>
    </row>
    <row r="246" spans="2:27" ht="12" customHeight="1" thickBot="1">
      <c r="B246" s="1994">
        <v>45713</v>
      </c>
      <c r="C246" s="276" t="s">
        <v>742</v>
      </c>
      <c r="D246" s="277" t="s">
        <v>381</v>
      </c>
      <c r="E246" s="277" t="s">
        <v>357</v>
      </c>
      <c r="F246" s="277" t="s">
        <v>3</v>
      </c>
      <c r="G246" s="278" t="s">
        <v>743</v>
      </c>
      <c r="H246" s="278" t="s">
        <v>453</v>
      </c>
      <c r="I246" s="278" t="s">
        <v>454</v>
      </c>
      <c r="J246" s="278" t="s">
        <v>455</v>
      </c>
      <c r="K246" s="278" t="s">
        <v>456</v>
      </c>
      <c r="L246" s="278" t="s">
        <v>457</v>
      </c>
      <c r="M246" s="278" t="s">
        <v>458</v>
      </c>
      <c r="N246" s="278" t="s">
        <v>379</v>
      </c>
      <c r="O246" s="279" t="s">
        <v>467</v>
      </c>
      <c r="U246"/>
      <c r="X246" s="362"/>
      <c r="Z246" s="275"/>
      <c r="AA246" s="275"/>
    </row>
    <row r="247" spans="2:27" ht="12" customHeight="1">
      <c r="B247" s="1995"/>
      <c r="C247" s="2009" t="s">
        <v>774</v>
      </c>
      <c r="D247" s="2007">
        <v>710971212001</v>
      </c>
      <c r="E247" s="2005" t="s">
        <v>775</v>
      </c>
      <c r="F247" s="2005">
        <v>4701915099</v>
      </c>
      <c r="G247" s="309" t="s">
        <v>747</v>
      </c>
      <c r="H247" s="310">
        <v>23</v>
      </c>
      <c r="I247" s="310">
        <v>219</v>
      </c>
      <c r="J247" s="310">
        <v>447</v>
      </c>
      <c r="K247" s="310">
        <v>451</v>
      </c>
      <c r="L247" s="310">
        <v>270</v>
      </c>
      <c r="M247" s="310">
        <v>118</v>
      </c>
      <c r="N247" s="448">
        <f>SUM(H247:M247)</f>
        <v>1528</v>
      </c>
      <c r="O247" s="2076">
        <f>N248/N247*100</f>
        <v>58.311518324607327</v>
      </c>
      <c r="U247"/>
      <c r="X247" s="275"/>
      <c r="Z247" s="275"/>
      <c r="AA247" s="275"/>
    </row>
    <row r="248" spans="2:27" ht="12" customHeight="1" thickBot="1">
      <c r="B248" s="1996"/>
      <c r="C248" s="2010"/>
      <c r="D248" s="2008"/>
      <c r="E248" s="2006"/>
      <c r="F248" s="2006"/>
      <c r="G248" s="289" t="s">
        <v>8</v>
      </c>
      <c r="H248" s="290"/>
      <c r="I248" s="290">
        <v>129</v>
      </c>
      <c r="J248" s="290">
        <v>441</v>
      </c>
      <c r="K248" s="290">
        <v>313</v>
      </c>
      <c r="L248" s="291">
        <v>8</v>
      </c>
      <c r="M248" s="291"/>
      <c r="N248" s="451">
        <f>SUM(H248:M248)</f>
        <v>891</v>
      </c>
      <c r="O248" s="2077"/>
      <c r="U248"/>
      <c r="X248" s="275"/>
      <c r="Z248" s="275"/>
      <c r="AA248" s="275"/>
    </row>
    <row r="249" spans="2:27" ht="12" customHeight="1" thickBot="1">
      <c r="U249"/>
      <c r="X249" s="275"/>
      <c r="Z249" s="275"/>
      <c r="AA249" s="275"/>
    </row>
    <row r="250" spans="2:27" ht="12" customHeight="1" thickBot="1">
      <c r="B250" s="2011" t="s">
        <v>999</v>
      </c>
      <c r="C250" s="2012"/>
      <c r="D250" s="2012"/>
      <c r="E250" s="2012"/>
      <c r="F250" s="2012"/>
      <c r="G250" s="2012"/>
      <c r="H250" s="2012"/>
      <c r="I250" s="2012"/>
      <c r="J250" s="2012"/>
      <c r="K250" s="2012"/>
      <c r="L250" s="2012"/>
      <c r="M250" s="2012"/>
      <c r="N250" s="2012"/>
      <c r="O250" s="2013"/>
      <c r="U250"/>
      <c r="X250" s="275"/>
      <c r="Z250" s="275"/>
      <c r="AA250" s="275"/>
    </row>
    <row r="251" spans="2:27" ht="12" customHeight="1" thickBot="1">
      <c r="B251" s="1994">
        <v>45713</v>
      </c>
      <c r="C251" s="276" t="s">
        <v>742</v>
      </c>
      <c r="D251" s="277" t="s">
        <v>381</v>
      </c>
      <c r="E251" s="277" t="s">
        <v>357</v>
      </c>
      <c r="F251" s="277" t="s">
        <v>3</v>
      </c>
      <c r="G251" s="278" t="s">
        <v>743</v>
      </c>
      <c r="H251" s="278" t="s">
        <v>453</v>
      </c>
      <c r="I251" s="278" t="s">
        <v>454</v>
      </c>
      <c r="J251" s="278" t="s">
        <v>455</v>
      </c>
      <c r="K251" s="278" t="s">
        <v>456</v>
      </c>
      <c r="L251" s="278" t="s">
        <v>457</v>
      </c>
      <c r="M251" s="278" t="s">
        <v>458</v>
      </c>
      <c r="N251" s="278" t="s">
        <v>379</v>
      </c>
      <c r="O251" s="279" t="s">
        <v>467</v>
      </c>
      <c r="U251"/>
      <c r="X251" s="275"/>
      <c r="Z251" s="275"/>
      <c r="AA251" s="275"/>
    </row>
    <row r="252" spans="2:27" ht="12" customHeight="1">
      <c r="B252" s="1995"/>
      <c r="C252" s="2009" t="s">
        <v>768</v>
      </c>
      <c r="D252" s="2007">
        <v>710964097004</v>
      </c>
      <c r="E252" s="2005" t="s">
        <v>769</v>
      </c>
      <c r="F252" s="2005">
        <v>4701903605</v>
      </c>
      <c r="G252" s="309" t="s">
        <v>747</v>
      </c>
      <c r="H252" s="310">
        <v>9</v>
      </c>
      <c r="I252" s="310">
        <v>55</v>
      </c>
      <c r="J252" s="310">
        <v>102</v>
      </c>
      <c r="K252" s="310">
        <v>87</v>
      </c>
      <c r="L252" s="310">
        <v>41</v>
      </c>
      <c r="M252" s="310">
        <v>16</v>
      </c>
      <c r="N252" s="448">
        <f>SUM(H252:M252)</f>
        <v>310</v>
      </c>
      <c r="O252" s="2076">
        <f>N253/N252*100</f>
        <v>70.967741935483872</v>
      </c>
      <c r="U252"/>
      <c r="X252" s="362"/>
      <c r="Y252" s="275"/>
      <c r="Z252" s="275"/>
      <c r="AA252" s="275"/>
    </row>
    <row r="253" spans="2:27" ht="12" customHeight="1" thickBot="1">
      <c r="B253" s="1996"/>
      <c r="C253" s="2010"/>
      <c r="D253" s="2008"/>
      <c r="E253" s="2006"/>
      <c r="F253" s="2006"/>
      <c r="G253" s="289" t="s">
        <v>8</v>
      </c>
      <c r="H253" s="290">
        <v>9</v>
      </c>
      <c r="I253" s="290">
        <v>35</v>
      </c>
      <c r="J253" s="290">
        <v>66</v>
      </c>
      <c r="K253" s="290">
        <v>65</v>
      </c>
      <c r="L253" s="291">
        <v>31</v>
      </c>
      <c r="M253" s="291">
        <v>14</v>
      </c>
      <c r="N253" s="451">
        <f>SUM(H253:M253)</f>
        <v>220</v>
      </c>
      <c r="O253" s="2077"/>
      <c r="U253"/>
      <c r="V253" s="275"/>
      <c r="X253" s="362"/>
      <c r="Y253" s="275"/>
      <c r="Z253" s="275"/>
      <c r="AA253" s="275"/>
    </row>
    <row r="254" spans="2:27" ht="12" customHeight="1" thickBot="1">
      <c r="U254"/>
      <c r="V254" s="275"/>
      <c r="X254" s="362"/>
      <c r="Y254" s="275"/>
      <c r="Z254" s="275"/>
      <c r="AA254" s="275"/>
    </row>
    <row r="255" spans="2:27" ht="12" customHeight="1" thickBot="1">
      <c r="B255" s="2011" t="s">
        <v>755</v>
      </c>
      <c r="C255" s="2012"/>
      <c r="D255" s="2012"/>
      <c r="E255" s="2012"/>
      <c r="F255" s="2012"/>
      <c r="G255" s="2012"/>
      <c r="H255" s="2012"/>
      <c r="I255" s="2012"/>
      <c r="J255" s="2012"/>
      <c r="K255" s="2012"/>
      <c r="L255" s="2012"/>
      <c r="M255" s="2012"/>
      <c r="N255" s="2012"/>
      <c r="O255" s="2013"/>
      <c r="U255"/>
      <c r="V255" s="275"/>
      <c r="X255" s="362"/>
      <c r="Y255" s="275"/>
      <c r="Z255" s="275"/>
      <c r="AA255" s="275"/>
    </row>
    <row r="256" spans="2:27" ht="12" customHeight="1" thickBot="1">
      <c r="B256" s="1994">
        <v>45716</v>
      </c>
      <c r="C256" s="276" t="s">
        <v>742</v>
      </c>
      <c r="D256" s="277" t="s">
        <v>381</v>
      </c>
      <c r="E256" s="277" t="s">
        <v>357</v>
      </c>
      <c r="F256" s="277" t="s">
        <v>3</v>
      </c>
      <c r="G256" s="278" t="s">
        <v>743</v>
      </c>
      <c r="H256" s="278" t="s">
        <v>453</v>
      </c>
      <c r="I256" s="278" t="s">
        <v>454</v>
      </c>
      <c r="J256" s="278" t="s">
        <v>455</v>
      </c>
      <c r="K256" s="278" t="s">
        <v>456</v>
      </c>
      <c r="L256" s="278" t="s">
        <v>457</v>
      </c>
      <c r="M256" s="278" t="s">
        <v>458</v>
      </c>
      <c r="N256" s="278" t="s">
        <v>379</v>
      </c>
      <c r="O256" s="279" t="s">
        <v>467</v>
      </c>
      <c r="U256"/>
      <c r="X256" s="362"/>
      <c r="Y256" s="275"/>
      <c r="Z256" s="275"/>
      <c r="AA256" s="275"/>
    </row>
    <row r="257" spans="2:28" ht="12" customHeight="1">
      <c r="B257" s="1995"/>
      <c r="C257" s="2009" t="s">
        <v>782</v>
      </c>
      <c r="D257" s="2007">
        <v>710967669004</v>
      </c>
      <c r="E257" s="2005" t="s">
        <v>236</v>
      </c>
      <c r="F257" s="2005">
        <v>4701915781</v>
      </c>
      <c r="G257" s="309" t="s">
        <v>747</v>
      </c>
      <c r="H257" s="310">
        <v>30</v>
      </c>
      <c r="I257" s="310">
        <v>84</v>
      </c>
      <c r="J257" s="310">
        <v>158</v>
      </c>
      <c r="K257" s="310">
        <v>104</v>
      </c>
      <c r="L257" s="310">
        <v>45</v>
      </c>
      <c r="M257" s="310">
        <v>9</v>
      </c>
      <c r="N257" s="448">
        <f>SUM(H257:M257)</f>
        <v>430</v>
      </c>
      <c r="O257" s="2076">
        <f>N258/N257*100</f>
        <v>95.348837209302332</v>
      </c>
      <c r="U257"/>
      <c r="X257" s="362"/>
      <c r="Z257" s="275"/>
      <c r="AA257" s="275"/>
    </row>
    <row r="258" spans="2:28" ht="12" customHeight="1" thickBot="1">
      <c r="B258" s="1996"/>
      <c r="C258" s="2010"/>
      <c r="D258" s="2008"/>
      <c r="E258" s="2006"/>
      <c r="F258" s="2006"/>
      <c r="G258" s="289" t="s">
        <v>8</v>
      </c>
      <c r="H258" s="290">
        <v>29</v>
      </c>
      <c r="I258" s="290">
        <v>80</v>
      </c>
      <c r="J258" s="290">
        <v>145</v>
      </c>
      <c r="K258" s="290">
        <v>107</v>
      </c>
      <c r="L258" s="291">
        <v>41</v>
      </c>
      <c r="M258" s="291">
        <v>8</v>
      </c>
      <c r="N258" s="451">
        <f>SUM(H258:M258)</f>
        <v>410</v>
      </c>
      <c r="O258" s="2077"/>
      <c r="U258"/>
      <c r="X258" s="362"/>
      <c r="Z258" s="275"/>
      <c r="AA258" s="275"/>
    </row>
    <row r="259" spans="2:28" ht="12" customHeight="1" thickBot="1">
      <c r="U259"/>
      <c r="X259" s="362"/>
      <c r="Z259" s="308"/>
      <c r="AA259" s="362"/>
    </row>
    <row r="260" spans="2:28" ht="12" customHeight="1" thickBot="1">
      <c r="B260" s="2011" t="s">
        <v>755</v>
      </c>
      <c r="C260" s="2012"/>
      <c r="D260" s="2012"/>
      <c r="E260" s="2012"/>
      <c r="F260" s="2012"/>
      <c r="G260" s="2012"/>
      <c r="H260" s="2012"/>
      <c r="I260" s="2012"/>
      <c r="J260" s="2012"/>
      <c r="K260" s="2012"/>
      <c r="L260" s="2012"/>
      <c r="M260" s="2012"/>
      <c r="N260" s="2012"/>
      <c r="O260" s="2012"/>
      <c r="P260" s="2012"/>
      <c r="Q260" s="2012"/>
      <c r="R260" s="2012"/>
      <c r="S260" s="2012"/>
      <c r="T260" s="2012"/>
      <c r="U260" s="150"/>
      <c r="X260" s="362"/>
      <c r="Z260" s="308"/>
      <c r="AA260" s="362"/>
      <c r="AB260" s="308"/>
    </row>
    <row r="261" spans="2:28" ht="12" customHeight="1" thickBot="1">
      <c r="B261" s="1994">
        <v>45716</v>
      </c>
      <c r="C261" s="276" t="s">
        <v>742</v>
      </c>
      <c r="D261" s="277" t="s">
        <v>381</v>
      </c>
      <c r="E261" s="277" t="s">
        <v>357</v>
      </c>
      <c r="F261" s="277" t="s">
        <v>3</v>
      </c>
      <c r="G261" s="278" t="s">
        <v>743</v>
      </c>
      <c r="H261" s="278" t="s">
        <v>623</v>
      </c>
      <c r="I261" s="278">
        <v>15</v>
      </c>
      <c r="J261" s="278" t="s">
        <v>624</v>
      </c>
      <c r="K261" s="278">
        <v>16</v>
      </c>
      <c r="L261" s="278" t="s">
        <v>625</v>
      </c>
      <c r="M261" s="278">
        <v>17</v>
      </c>
      <c r="N261" s="278" t="s">
        <v>626</v>
      </c>
      <c r="O261" s="278">
        <v>18</v>
      </c>
      <c r="P261" s="278" t="s">
        <v>627</v>
      </c>
      <c r="Q261" s="278" t="s">
        <v>379</v>
      </c>
      <c r="R261" s="419"/>
      <c r="S261" s="419"/>
      <c r="T261" s="419"/>
      <c r="U261" s="150"/>
      <c r="X261" s="362"/>
      <c r="Z261" s="308"/>
      <c r="AA261" s="362"/>
      <c r="AB261" s="308"/>
    </row>
    <row r="262" spans="2:28" ht="12" customHeight="1">
      <c r="B262" s="1995"/>
      <c r="C262" s="2009" t="s">
        <v>820</v>
      </c>
      <c r="D262" s="2007">
        <v>712936018001</v>
      </c>
      <c r="E262" s="2005" t="s">
        <v>821</v>
      </c>
      <c r="F262" s="2005">
        <v>4701913727</v>
      </c>
      <c r="G262" s="309" t="s">
        <v>747</v>
      </c>
      <c r="H262" s="310">
        <v>40</v>
      </c>
      <c r="I262" s="310">
        <v>65</v>
      </c>
      <c r="J262" s="310">
        <v>115</v>
      </c>
      <c r="K262" s="310">
        <v>90</v>
      </c>
      <c r="L262" s="310">
        <v>95</v>
      </c>
      <c r="M262" s="310">
        <v>45</v>
      </c>
      <c r="N262" s="310">
        <v>30</v>
      </c>
      <c r="O262" s="310">
        <v>15</v>
      </c>
      <c r="P262" s="310">
        <v>5</v>
      </c>
      <c r="Q262" s="448">
        <f>SUM(H262:P262)</f>
        <v>500</v>
      </c>
      <c r="R262" s="459"/>
      <c r="S262" s="459"/>
      <c r="T262" s="459"/>
      <c r="U262" s="150"/>
      <c r="X262" s="362"/>
      <c r="Z262" s="275"/>
      <c r="AA262" s="275"/>
      <c r="AB262" s="308"/>
    </row>
    <row r="263" spans="2:28" ht="12" customHeight="1" thickBot="1">
      <c r="B263" s="1996"/>
      <c r="C263" s="2010"/>
      <c r="D263" s="2008"/>
      <c r="E263" s="2006"/>
      <c r="F263" s="2006"/>
      <c r="G263" s="289" t="s">
        <v>8</v>
      </c>
      <c r="H263" s="290">
        <v>38</v>
      </c>
      <c r="I263" s="290">
        <v>66</v>
      </c>
      <c r="J263" s="290">
        <v>110</v>
      </c>
      <c r="K263" s="290">
        <v>90</v>
      </c>
      <c r="L263" s="291">
        <v>93</v>
      </c>
      <c r="M263" s="291">
        <v>43</v>
      </c>
      <c r="N263" s="291">
        <v>30</v>
      </c>
      <c r="O263" s="291">
        <v>15</v>
      </c>
      <c r="P263" s="291">
        <v>5</v>
      </c>
      <c r="Q263" s="451">
        <f>SUM(H263:P263)</f>
        <v>490</v>
      </c>
      <c r="R263" s="460"/>
      <c r="S263" s="460"/>
      <c r="T263" s="460"/>
      <c r="U263"/>
      <c r="X263" s="362"/>
      <c r="Z263" s="275"/>
      <c r="AA263" s="275"/>
    </row>
    <row r="264" spans="2:28" ht="12" customHeight="1" thickBot="1">
      <c r="U264"/>
      <c r="X264" s="362"/>
      <c r="Z264" s="275"/>
      <c r="AA264" s="275"/>
    </row>
    <row r="265" spans="2:28" ht="12" customHeight="1" thickBot="1">
      <c r="B265" s="2011" t="s">
        <v>755</v>
      </c>
      <c r="C265" s="2012"/>
      <c r="D265" s="2012"/>
      <c r="E265" s="2012"/>
      <c r="F265" s="2012"/>
      <c r="G265" s="2012"/>
      <c r="H265" s="2012"/>
      <c r="I265" s="2012"/>
      <c r="J265" s="2012"/>
      <c r="K265" s="2012"/>
      <c r="L265" s="2012"/>
      <c r="M265" s="2012"/>
      <c r="N265" s="2012"/>
      <c r="O265" s="2013"/>
      <c r="U265"/>
      <c r="X265" s="362"/>
      <c r="Z265" s="275"/>
      <c r="AA265" s="275"/>
    </row>
    <row r="266" spans="2:28" ht="12" customHeight="1" thickBot="1">
      <c r="B266" s="1994">
        <v>45716</v>
      </c>
      <c r="C266" s="276" t="s">
        <v>742</v>
      </c>
      <c r="D266" s="277" t="s">
        <v>381</v>
      </c>
      <c r="E266" s="277" t="s">
        <v>357</v>
      </c>
      <c r="F266" s="277" t="s">
        <v>3</v>
      </c>
      <c r="G266" s="278" t="s">
        <v>743</v>
      </c>
      <c r="H266" s="278" t="s">
        <v>453</v>
      </c>
      <c r="I266" s="278" t="s">
        <v>454</v>
      </c>
      <c r="J266" s="278" t="s">
        <v>455</v>
      </c>
      <c r="K266" s="278" t="s">
        <v>456</v>
      </c>
      <c r="L266" s="278" t="s">
        <v>457</v>
      </c>
      <c r="M266" s="278" t="s">
        <v>458</v>
      </c>
      <c r="N266" s="278" t="s">
        <v>379</v>
      </c>
      <c r="O266" s="279" t="s">
        <v>467</v>
      </c>
      <c r="U266"/>
      <c r="X266" s="362"/>
      <c r="Z266" s="275"/>
      <c r="AA266" s="275"/>
    </row>
    <row r="267" spans="2:28" ht="12" customHeight="1">
      <c r="B267" s="1995"/>
      <c r="C267" s="2009" t="s">
        <v>764</v>
      </c>
      <c r="D267" s="2007">
        <v>710964097002</v>
      </c>
      <c r="E267" s="2005" t="s">
        <v>765</v>
      </c>
      <c r="F267" s="2005">
        <v>4701909674</v>
      </c>
      <c r="G267" s="309" t="s">
        <v>747</v>
      </c>
      <c r="H267" s="310">
        <v>12</v>
      </c>
      <c r="I267" s="310">
        <v>95</v>
      </c>
      <c r="J267" s="310">
        <v>232</v>
      </c>
      <c r="K267" s="310">
        <v>275</v>
      </c>
      <c r="L267" s="310">
        <v>181</v>
      </c>
      <c r="M267" s="310">
        <v>95</v>
      </c>
      <c r="N267" s="448">
        <f>SUM(H267:M267)</f>
        <v>890</v>
      </c>
      <c r="O267" s="2076">
        <f>N268/N267*100</f>
        <v>43.932584269662925</v>
      </c>
      <c r="U267"/>
      <c r="X267" s="362"/>
      <c r="Z267" s="275"/>
      <c r="AA267" s="275"/>
    </row>
    <row r="268" spans="2:28" ht="12" customHeight="1" thickBot="1">
      <c r="B268" s="1996"/>
      <c r="C268" s="2010"/>
      <c r="D268" s="2008"/>
      <c r="E268" s="2006"/>
      <c r="F268" s="2006"/>
      <c r="G268" s="289" t="s">
        <v>8</v>
      </c>
      <c r="H268" s="290">
        <v>12</v>
      </c>
      <c r="I268" s="290">
        <v>92</v>
      </c>
      <c r="J268" s="290">
        <v>123</v>
      </c>
      <c r="K268" s="290">
        <v>96</v>
      </c>
      <c r="L268" s="291">
        <v>39</v>
      </c>
      <c r="M268" s="291">
        <v>29</v>
      </c>
      <c r="N268" s="451">
        <f>SUM(H268:M268)</f>
        <v>391</v>
      </c>
      <c r="O268" s="2077"/>
      <c r="U268"/>
      <c r="V268" s="362"/>
      <c r="X268" s="362"/>
      <c r="Z268" s="275"/>
      <c r="AA268" s="275"/>
    </row>
    <row r="269" spans="2:28" ht="12" customHeight="1">
      <c r="U269"/>
      <c r="V269" s="362"/>
      <c r="X269" s="362"/>
      <c r="Z269" s="275"/>
      <c r="AA269" s="275"/>
    </row>
    <row r="270" spans="2:28" ht="12" customHeight="1" thickBot="1">
      <c r="U270"/>
      <c r="V270" s="275"/>
      <c r="X270" s="362"/>
      <c r="Z270" s="275"/>
      <c r="AA270" s="275"/>
    </row>
    <row r="271" spans="2:28" ht="12" customHeight="1" thickBot="1">
      <c r="B271" s="2011" t="s">
        <v>755</v>
      </c>
      <c r="C271" s="2012"/>
      <c r="D271" s="2012"/>
      <c r="E271" s="2012"/>
      <c r="F271" s="2012"/>
      <c r="G271" s="2012"/>
      <c r="H271" s="2012"/>
      <c r="I271" s="2012"/>
      <c r="J271" s="2012"/>
      <c r="K271" s="2012"/>
      <c r="L271" s="2012"/>
      <c r="M271" s="2012"/>
      <c r="N271" s="2012"/>
      <c r="O271" s="2012"/>
      <c r="P271" s="2012"/>
      <c r="Q271" s="2012"/>
      <c r="R271" s="2012"/>
      <c r="S271" s="2012"/>
      <c r="T271" s="2012"/>
      <c r="X271" s="362"/>
      <c r="Z271" s="275"/>
      <c r="AA271" s="275"/>
    </row>
    <row r="272" spans="2:28" ht="12" customHeight="1" thickBot="1">
      <c r="B272" s="1994">
        <v>45717</v>
      </c>
      <c r="C272" s="276" t="s">
        <v>742</v>
      </c>
      <c r="D272" s="277" t="s">
        <v>381</v>
      </c>
      <c r="E272" s="277" t="s">
        <v>357</v>
      </c>
      <c r="F272" s="277" t="s">
        <v>3</v>
      </c>
      <c r="G272" s="278" t="s">
        <v>743</v>
      </c>
      <c r="H272" s="278" t="s">
        <v>623</v>
      </c>
      <c r="I272" s="278">
        <v>15</v>
      </c>
      <c r="J272" s="278" t="s">
        <v>624</v>
      </c>
      <c r="K272" s="278">
        <v>16</v>
      </c>
      <c r="L272" s="278" t="s">
        <v>625</v>
      </c>
      <c r="M272" s="278">
        <v>17</v>
      </c>
      <c r="N272" s="278" t="s">
        <v>626</v>
      </c>
      <c r="O272" s="278">
        <v>18</v>
      </c>
      <c r="P272" s="278" t="s">
        <v>627</v>
      </c>
      <c r="Q272" s="278" t="s">
        <v>379</v>
      </c>
      <c r="R272" s="419"/>
      <c r="S272" s="419"/>
      <c r="T272" s="419"/>
      <c r="X272" s="362"/>
      <c r="Z272" s="275"/>
      <c r="AA272" s="275"/>
    </row>
    <row r="273" spans="2:27" ht="12" customHeight="1">
      <c r="B273" s="1995"/>
      <c r="C273" s="2009" t="s">
        <v>815</v>
      </c>
      <c r="D273" s="2007">
        <v>712915465001</v>
      </c>
      <c r="E273" s="2005" t="s">
        <v>334</v>
      </c>
      <c r="F273" s="2005">
        <v>4701913724</v>
      </c>
      <c r="G273" s="309" t="s">
        <v>747</v>
      </c>
      <c r="H273" s="310">
        <v>24</v>
      </c>
      <c r="I273" s="310">
        <v>39</v>
      </c>
      <c r="J273" s="310">
        <v>69</v>
      </c>
      <c r="K273" s="310">
        <v>54</v>
      </c>
      <c r="L273" s="310">
        <v>57</v>
      </c>
      <c r="M273" s="310">
        <v>27</v>
      </c>
      <c r="N273" s="310">
        <v>18</v>
      </c>
      <c r="O273" s="310">
        <v>9</v>
      </c>
      <c r="P273" s="310">
        <v>3</v>
      </c>
      <c r="Q273" s="448">
        <f>SUM(H273:P273)</f>
        <v>300</v>
      </c>
      <c r="R273" s="459"/>
      <c r="S273" s="459"/>
      <c r="T273" s="459"/>
      <c r="X273" s="362"/>
      <c r="Z273" s="275"/>
      <c r="AA273" s="275"/>
    </row>
    <row r="274" spans="2:27" ht="12" customHeight="1" thickBot="1">
      <c r="B274" s="1996"/>
      <c r="C274" s="2010"/>
      <c r="D274" s="2008"/>
      <c r="E274" s="2006"/>
      <c r="F274" s="2006"/>
      <c r="G274" s="289" t="s">
        <v>8</v>
      </c>
      <c r="H274" s="290">
        <v>23</v>
      </c>
      <c r="I274" s="290">
        <v>39</v>
      </c>
      <c r="J274" s="290">
        <v>71</v>
      </c>
      <c r="K274" s="290">
        <v>54</v>
      </c>
      <c r="L274" s="291">
        <v>58</v>
      </c>
      <c r="M274" s="291">
        <v>26</v>
      </c>
      <c r="N274" s="291">
        <v>16</v>
      </c>
      <c r="O274" s="291">
        <v>9</v>
      </c>
      <c r="P274" s="291">
        <v>3</v>
      </c>
      <c r="Q274" s="451">
        <f>SUM(H274:P274)</f>
        <v>299</v>
      </c>
      <c r="R274" s="460"/>
      <c r="S274" s="460"/>
      <c r="T274" s="460"/>
      <c r="X274" s="362"/>
      <c r="Z274" s="275"/>
      <c r="AA274" s="275"/>
    </row>
    <row r="275" spans="2:27" ht="12" customHeight="1">
      <c r="X275" s="362"/>
      <c r="Z275" s="275"/>
      <c r="AA275" s="275"/>
    </row>
    <row r="276" spans="2:27" ht="12" customHeight="1" thickBot="1">
      <c r="P276" s="308"/>
      <c r="Q276" s="308"/>
      <c r="R276" s="308"/>
      <c r="S276" s="308"/>
      <c r="T276" s="308"/>
      <c r="X276" s="362"/>
      <c r="Z276" s="275"/>
      <c r="AA276" s="275"/>
    </row>
    <row r="277" spans="2:27" ht="12" customHeight="1" thickBot="1">
      <c r="B277" s="2105" t="s">
        <v>755</v>
      </c>
      <c r="C277" s="2106"/>
      <c r="D277" s="2106"/>
      <c r="E277" s="2106"/>
      <c r="F277" s="2106"/>
      <c r="G277" s="2106"/>
      <c r="H277" s="2106"/>
      <c r="I277" s="2106"/>
      <c r="J277" s="2106"/>
      <c r="K277" s="2106"/>
      <c r="L277" s="2106"/>
      <c r="M277" s="2106"/>
      <c r="N277" s="2106"/>
      <c r="O277" s="2107"/>
      <c r="P277" s="308"/>
      <c r="Q277" s="308"/>
      <c r="R277" s="308"/>
      <c r="S277" s="308"/>
      <c r="T277" s="308"/>
      <c r="U277" s="275"/>
      <c r="X277" s="362"/>
      <c r="Z277" s="275"/>
      <c r="AA277" s="275"/>
    </row>
    <row r="278" spans="2:27" ht="12" customHeight="1" thickBot="1">
      <c r="B278" s="1994">
        <v>45717</v>
      </c>
      <c r="C278" s="276" t="s">
        <v>742</v>
      </c>
      <c r="D278" s="277" t="s">
        <v>381</v>
      </c>
      <c r="E278" s="277" t="s">
        <v>357</v>
      </c>
      <c r="F278" s="277" t="s">
        <v>3</v>
      </c>
      <c r="G278" s="278" t="s">
        <v>743</v>
      </c>
      <c r="H278" s="278" t="s">
        <v>453</v>
      </c>
      <c r="I278" s="278" t="s">
        <v>454</v>
      </c>
      <c r="J278" s="278" t="s">
        <v>455</v>
      </c>
      <c r="K278" s="278" t="s">
        <v>456</v>
      </c>
      <c r="L278" s="278" t="s">
        <v>457</v>
      </c>
      <c r="M278" s="278" t="s">
        <v>458</v>
      </c>
      <c r="N278" s="278" t="s">
        <v>379</v>
      </c>
      <c r="O278" s="279" t="s">
        <v>467</v>
      </c>
      <c r="P278" s="308"/>
      <c r="Q278" s="308"/>
      <c r="R278" s="308"/>
      <c r="S278" s="308"/>
      <c r="T278" s="308"/>
      <c r="X278" s="362"/>
      <c r="Z278" s="275"/>
      <c r="AA278" s="275"/>
    </row>
    <row r="279" spans="2:27" ht="12" customHeight="1">
      <c r="B279" s="1995"/>
      <c r="C279" s="2009" t="s">
        <v>788</v>
      </c>
      <c r="D279" s="2007">
        <v>710912193004</v>
      </c>
      <c r="E279" s="2005" t="s">
        <v>231</v>
      </c>
      <c r="F279" s="2005">
        <v>4701915776</v>
      </c>
      <c r="G279" s="309" t="s">
        <v>747</v>
      </c>
      <c r="H279" s="310">
        <v>36</v>
      </c>
      <c r="I279" s="310">
        <v>116</v>
      </c>
      <c r="J279" s="310">
        <v>273</v>
      </c>
      <c r="K279" s="310">
        <v>276</v>
      </c>
      <c r="L279" s="310">
        <v>104</v>
      </c>
      <c r="M279" s="310">
        <v>25</v>
      </c>
      <c r="N279" s="448">
        <f>SUM(H279:M279)</f>
        <v>830</v>
      </c>
      <c r="O279" s="2076">
        <f>N280/N279*100</f>
        <v>93.855421686746993</v>
      </c>
      <c r="P279" s="275"/>
      <c r="Q279" s="308"/>
      <c r="R279" s="308"/>
      <c r="S279" s="308"/>
      <c r="T279" s="308"/>
      <c r="X279" s="362"/>
      <c r="Z279" s="275"/>
      <c r="AA279" s="275"/>
    </row>
    <row r="280" spans="2:27" ht="12" customHeight="1" thickBot="1">
      <c r="B280" s="1996"/>
      <c r="C280" s="2010"/>
      <c r="D280" s="2008"/>
      <c r="E280" s="2006"/>
      <c r="F280" s="2006"/>
      <c r="G280" s="289" t="s">
        <v>8</v>
      </c>
      <c r="H280" s="290">
        <v>37</v>
      </c>
      <c r="I280" s="290">
        <v>119</v>
      </c>
      <c r="J280" s="290">
        <v>243</v>
      </c>
      <c r="K280" s="290">
        <v>251</v>
      </c>
      <c r="L280" s="291">
        <v>104</v>
      </c>
      <c r="M280" s="291">
        <v>25</v>
      </c>
      <c r="N280" s="451">
        <f>SUM(H280:M280)</f>
        <v>779</v>
      </c>
      <c r="O280" s="2077"/>
      <c r="P280" s="275"/>
      <c r="Q280" s="308"/>
      <c r="R280" s="308"/>
      <c r="S280" s="308"/>
      <c r="T280" s="308"/>
      <c r="X280" s="362"/>
      <c r="Z280" s="275"/>
      <c r="AA280" s="275"/>
    </row>
    <row r="281" spans="2:27" ht="12" customHeight="1">
      <c r="X281" s="362"/>
      <c r="Z281" s="275"/>
      <c r="AA281" s="275"/>
    </row>
    <row r="282" spans="2:27" ht="12" customHeight="1" thickBot="1">
      <c r="X282" s="362"/>
      <c r="Z282" s="275"/>
      <c r="AA282" s="275"/>
    </row>
    <row r="283" spans="2:27" ht="12" customHeight="1" thickBot="1">
      <c r="B283" s="2011" t="s">
        <v>755</v>
      </c>
      <c r="C283" s="2012"/>
      <c r="D283" s="2012"/>
      <c r="E283" s="2012"/>
      <c r="F283" s="2012"/>
      <c r="G283" s="2012"/>
      <c r="H283" s="2012"/>
      <c r="I283" s="2012"/>
      <c r="J283" s="2012"/>
      <c r="K283" s="2012"/>
      <c r="L283" s="2012"/>
      <c r="M283" s="2012"/>
      <c r="N283" s="2012"/>
      <c r="O283" s="2012"/>
      <c r="P283" s="2012"/>
      <c r="Q283" s="2012"/>
      <c r="R283" s="2012"/>
      <c r="S283" s="2012"/>
      <c r="T283" s="2012"/>
      <c r="X283" s="362"/>
      <c r="Z283" s="275"/>
      <c r="AA283" s="275"/>
    </row>
    <row r="284" spans="2:27" ht="12" customHeight="1" thickBot="1">
      <c r="B284" s="1994">
        <v>45717</v>
      </c>
      <c r="C284" s="276" t="s">
        <v>742</v>
      </c>
      <c r="D284" s="277" t="s">
        <v>381</v>
      </c>
      <c r="E284" s="277" t="s">
        <v>357</v>
      </c>
      <c r="F284" s="277" t="s">
        <v>3</v>
      </c>
      <c r="G284" s="278" t="s">
        <v>743</v>
      </c>
      <c r="H284" s="278" t="s">
        <v>623</v>
      </c>
      <c r="I284" s="278">
        <v>15</v>
      </c>
      <c r="J284" s="278" t="s">
        <v>624</v>
      </c>
      <c r="K284" s="278">
        <v>16</v>
      </c>
      <c r="L284" s="278" t="s">
        <v>625</v>
      </c>
      <c r="M284" s="278">
        <v>17</v>
      </c>
      <c r="N284" s="278" t="s">
        <v>626</v>
      </c>
      <c r="O284" s="278">
        <v>18</v>
      </c>
      <c r="P284" s="278" t="s">
        <v>627</v>
      </c>
      <c r="Q284" s="461" t="s">
        <v>379</v>
      </c>
      <c r="R284" s="462"/>
      <c r="S284" s="462"/>
      <c r="T284" s="462"/>
      <c r="X284" s="362"/>
      <c r="Z284" s="275"/>
      <c r="AA284" s="275"/>
    </row>
    <row r="285" spans="2:27" ht="12" customHeight="1" thickBot="1">
      <c r="B285" s="2099"/>
      <c r="C285" s="2022" t="s">
        <v>809</v>
      </c>
      <c r="D285" s="2101">
        <v>712974796002</v>
      </c>
      <c r="E285" s="2022" t="s">
        <v>810</v>
      </c>
      <c r="F285" s="2022">
        <v>4701913731</v>
      </c>
      <c r="G285" s="463" t="s">
        <v>747</v>
      </c>
      <c r="H285" s="464">
        <v>24</v>
      </c>
      <c r="I285" s="310">
        <v>39</v>
      </c>
      <c r="J285" s="310">
        <v>69</v>
      </c>
      <c r="K285" s="310">
        <v>54</v>
      </c>
      <c r="L285" s="310">
        <v>57</v>
      </c>
      <c r="M285" s="310">
        <v>27</v>
      </c>
      <c r="N285" s="310">
        <v>18</v>
      </c>
      <c r="O285" s="310">
        <v>9</v>
      </c>
      <c r="P285" s="465">
        <v>3</v>
      </c>
      <c r="Q285" s="381">
        <f>SUM(H285:P285)</f>
        <v>300</v>
      </c>
      <c r="R285" s="466"/>
      <c r="S285" s="466"/>
      <c r="T285" s="466"/>
      <c r="X285" s="362"/>
      <c r="Z285" s="275"/>
      <c r="AA285" s="275"/>
    </row>
    <row r="286" spans="2:27" ht="12" customHeight="1" thickBot="1">
      <c r="B286" s="2100"/>
      <c r="C286" s="2023"/>
      <c r="D286" s="2102"/>
      <c r="E286" s="2023"/>
      <c r="F286" s="2023"/>
      <c r="G286" s="467" t="s">
        <v>8</v>
      </c>
      <c r="H286" s="468">
        <v>21</v>
      </c>
      <c r="I286" s="290">
        <v>37</v>
      </c>
      <c r="J286" s="290">
        <v>64</v>
      </c>
      <c r="K286" s="290">
        <v>50</v>
      </c>
      <c r="L286" s="291">
        <v>52</v>
      </c>
      <c r="M286" s="291">
        <v>25</v>
      </c>
      <c r="N286" s="291">
        <v>17</v>
      </c>
      <c r="O286" s="291">
        <v>8</v>
      </c>
      <c r="P286" s="469">
        <v>2</v>
      </c>
      <c r="Q286" s="381">
        <f>SUM(H286:P286)</f>
        <v>276</v>
      </c>
      <c r="R286" s="470"/>
      <c r="S286" s="470"/>
      <c r="T286" s="470"/>
      <c r="X286" s="362"/>
      <c r="Z286" s="275"/>
      <c r="AA286" s="275"/>
    </row>
    <row r="287" spans="2:27" ht="12" customHeight="1">
      <c r="X287" s="362"/>
      <c r="Z287" s="275"/>
      <c r="AA287" s="275"/>
    </row>
    <row r="288" spans="2:27" ht="12" customHeight="1" thickBot="1">
      <c r="X288" s="362"/>
      <c r="Z288" s="275"/>
      <c r="AA288" s="275"/>
    </row>
    <row r="289" spans="2:27" ht="12" customHeight="1" thickBot="1">
      <c r="B289" s="2011" t="s">
        <v>755</v>
      </c>
      <c r="C289" s="2012"/>
      <c r="D289" s="2012"/>
      <c r="E289" s="2012"/>
      <c r="F289" s="2012"/>
      <c r="G289" s="2012"/>
      <c r="H289" s="2012"/>
      <c r="I289" s="2012"/>
      <c r="J289" s="2012"/>
      <c r="K289" s="2012"/>
      <c r="L289" s="2012"/>
      <c r="M289" s="2012"/>
      <c r="N289" s="2012"/>
      <c r="O289" s="2012"/>
      <c r="P289" s="2012"/>
      <c r="Q289" s="2012"/>
      <c r="R289" s="2012"/>
      <c r="S289" s="2012"/>
      <c r="T289" s="2012"/>
      <c r="X289" s="362"/>
      <c r="Z289" s="275"/>
      <c r="AA289" s="275"/>
    </row>
    <row r="290" spans="2:27" ht="12" customHeight="1" thickBot="1">
      <c r="B290" s="1994">
        <v>45717</v>
      </c>
      <c r="C290" s="276" t="s">
        <v>742</v>
      </c>
      <c r="D290" s="277" t="s">
        <v>381</v>
      </c>
      <c r="E290" s="277" t="s">
        <v>357</v>
      </c>
      <c r="F290" s="277" t="s">
        <v>3</v>
      </c>
      <c r="G290" s="278" t="s">
        <v>743</v>
      </c>
      <c r="H290" s="278" t="s">
        <v>623</v>
      </c>
      <c r="I290" s="278">
        <v>15</v>
      </c>
      <c r="J290" s="278" t="s">
        <v>624</v>
      </c>
      <c r="K290" s="278">
        <v>16</v>
      </c>
      <c r="L290" s="278" t="s">
        <v>625</v>
      </c>
      <c r="M290" s="278">
        <v>17</v>
      </c>
      <c r="N290" s="278" t="s">
        <v>626</v>
      </c>
      <c r="O290" s="278">
        <v>18</v>
      </c>
      <c r="P290" s="278" t="s">
        <v>627</v>
      </c>
      <c r="Q290" s="461" t="s">
        <v>379</v>
      </c>
      <c r="R290" s="462"/>
      <c r="S290" s="462"/>
      <c r="T290" s="462"/>
      <c r="X290" s="362"/>
      <c r="Z290" s="275"/>
      <c r="AA290" s="275"/>
    </row>
    <row r="291" spans="2:27" ht="12" customHeight="1" thickBot="1">
      <c r="B291" s="2099"/>
      <c r="C291" s="2022" t="s">
        <v>813</v>
      </c>
      <c r="D291" s="2101">
        <v>712974796003</v>
      </c>
      <c r="E291" s="2022" t="s">
        <v>814</v>
      </c>
      <c r="F291" s="2103">
        <v>4701913731</v>
      </c>
      <c r="G291" s="471" t="s">
        <v>747</v>
      </c>
      <c r="H291" s="464">
        <v>24</v>
      </c>
      <c r="I291" s="310">
        <v>39</v>
      </c>
      <c r="J291" s="310">
        <v>69</v>
      </c>
      <c r="K291" s="310">
        <v>54</v>
      </c>
      <c r="L291" s="310">
        <v>57</v>
      </c>
      <c r="M291" s="310">
        <v>27</v>
      </c>
      <c r="N291" s="310">
        <v>18</v>
      </c>
      <c r="O291" s="310">
        <v>9</v>
      </c>
      <c r="P291" s="465">
        <v>3</v>
      </c>
      <c r="Q291" s="466">
        <f>SUM(H291:P291)</f>
        <v>300</v>
      </c>
      <c r="R291" s="466"/>
      <c r="S291" s="466"/>
      <c r="T291" s="466"/>
      <c r="X291" s="362"/>
      <c r="Z291" s="275"/>
      <c r="AA291" s="275"/>
    </row>
    <row r="292" spans="2:27" ht="12" customHeight="1" thickBot="1">
      <c r="B292" s="2100"/>
      <c r="C292" s="2023"/>
      <c r="D292" s="2102"/>
      <c r="E292" s="2023"/>
      <c r="F292" s="2104"/>
      <c r="G292" s="472" t="s">
        <v>8</v>
      </c>
      <c r="H292" s="468">
        <v>22</v>
      </c>
      <c r="I292" s="290">
        <v>37</v>
      </c>
      <c r="J292" s="290">
        <v>65</v>
      </c>
      <c r="K292" s="290">
        <v>48</v>
      </c>
      <c r="L292" s="291">
        <v>54</v>
      </c>
      <c r="M292" s="291">
        <v>26</v>
      </c>
      <c r="N292" s="291">
        <v>16</v>
      </c>
      <c r="O292" s="291">
        <v>9</v>
      </c>
      <c r="P292" s="469">
        <v>3</v>
      </c>
      <c r="Q292" s="381">
        <f>SUM(H292:P292)</f>
        <v>280</v>
      </c>
      <c r="R292" s="470"/>
      <c r="S292" s="470"/>
      <c r="T292" s="470"/>
      <c r="X292" s="362"/>
      <c r="Z292" s="275"/>
      <c r="AA292" s="275"/>
    </row>
    <row r="293" spans="2:27" ht="12" customHeight="1">
      <c r="X293" s="362"/>
      <c r="Z293" s="275"/>
      <c r="AA293" s="275"/>
    </row>
    <row r="294" spans="2:27" ht="12" customHeight="1" thickBot="1">
      <c r="X294" s="362"/>
      <c r="Z294" s="275"/>
      <c r="AA294" s="275"/>
    </row>
    <row r="295" spans="2:27" ht="12" customHeight="1" thickBot="1">
      <c r="B295" s="2011" t="s">
        <v>755</v>
      </c>
      <c r="C295" s="2012"/>
      <c r="D295" s="2012"/>
      <c r="E295" s="2012"/>
      <c r="F295" s="2012"/>
      <c r="G295" s="2012"/>
      <c r="H295" s="2012"/>
      <c r="I295" s="2012"/>
      <c r="J295" s="2012"/>
      <c r="K295" s="2012"/>
      <c r="L295" s="2012"/>
      <c r="M295" s="2012"/>
      <c r="N295" s="2012"/>
      <c r="O295" s="2012"/>
      <c r="P295" s="2012"/>
      <c r="Q295" s="2012"/>
      <c r="R295" s="2012"/>
      <c r="S295" s="2012"/>
      <c r="T295" s="2012"/>
      <c r="X295" s="362"/>
      <c r="Z295" s="275"/>
      <c r="AA295" s="275"/>
    </row>
    <row r="296" spans="2:27" ht="12" customHeight="1" thickBot="1">
      <c r="B296" s="1994">
        <v>45719</v>
      </c>
      <c r="C296" s="276" t="s">
        <v>742</v>
      </c>
      <c r="D296" s="277" t="s">
        <v>381</v>
      </c>
      <c r="E296" s="277" t="s">
        <v>357</v>
      </c>
      <c r="F296" s="277" t="s">
        <v>3</v>
      </c>
      <c r="G296" s="278" t="s">
        <v>743</v>
      </c>
      <c r="H296" s="278" t="s">
        <v>453</v>
      </c>
      <c r="I296" s="278" t="s">
        <v>454</v>
      </c>
      <c r="J296" s="278" t="s">
        <v>455</v>
      </c>
      <c r="K296" s="278" t="s">
        <v>456</v>
      </c>
      <c r="L296" s="278" t="s">
        <v>457</v>
      </c>
      <c r="M296" s="278" t="s">
        <v>458</v>
      </c>
      <c r="N296" s="278"/>
      <c r="O296" s="278"/>
      <c r="P296" s="278"/>
      <c r="Q296" s="461" t="s">
        <v>379</v>
      </c>
      <c r="R296" s="462"/>
      <c r="S296" s="462"/>
      <c r="T296" s="462"/>
      <c r="X296" s="362"/>
      <c r="Z296" s="275"/>
      <c r="AA296" s="275"/>
    </row>
    <row r="297" spans="2:27" ht="12" customHeight="1" thickBot="1">
      <c r="B297" s="2099"/>
      <c r="C297" s="2022" t="s">
        <v>800</v>
      </c>
      <c r="D297" s="2101">
        <v>710964097003</v>
      </c>
      <c r="E297" s="2022" t="s">
        <v>1000</v>
      </c>
      <c r="F297" s="2103">
        <v>4701909674</v>
      </c>
      <c r="G297" s="471" t="s">
        <v>747</v>
      </c>
      <c r="H297" s="464">
        <v>11</v>
      </c>
      <c r="I297" s="310">
        <v>89</v>
      </c>
      <c r="J297" s="310">
        <v>216</v>
      </c>
      <c r="K297" s="310">
        <v>256</v>
      </c>
      <c r="L297" s="310">
        <v>168</v>
      </c>
      <c r="M297" s="310">
        <v>87</v>
      </c>
      <c r="N297" s="310"/>
      <c r="O297" s="310"/>
      <c r="P297" s="465"/>
      <c r="Q297" s="466">
        <f>SUM(H297:P297)</f>
        <v>827</v>
      </c>
      <c r="R297" s="466"/>
      <c r="S297" s="466"/>
      <c r="T297" s="466"/>
      <c r="X297" s="362"/>
      <c r="Z297" s="275"/>
      <c r="AA297" s="275"/>
    </row>
    <row r="298" spans="2:27" ht="12" customHeight="1" thickBot="1">
      <c r="B298" s="2100"/>
      <c r="C298" s="2023"/>
      <c r="D298" s="2102"/>
      <c r="E298" s="2023"/>
      <c r="F298" s="2104"/>
      <c r="G298" s="472" t="s">
        <v>8</v>
      </c>
      <c r="H298" s="468">
        <v>9</v>
      </c>
      <c r="I298" s="290">
        <v>80</v>
      </c>
      <c r="J298" s="290">
        <v>190</v>
      </c>
      <c r="K298" s="290">
        <v>237</v>
      </c>
      <c r="L298" s="291">
        <v>152</v>
      </c>
      <c r="M298" s="291">
        <v>81</v>
      </c>
      <c r="N298" s="291"/>
      <c r="O298" s="291"/>
      <c r="P298" s="469"/>
      <c r="Q298" s="381">
        <f>SUM(H298:P298)</f>
        <v>749</v>
      </c>
      <c r="R298" s="470"/>
      <c r="S298" s="470"/>
      <c r="T298" s="470"/>
      <c r="X298" s="362"/>
      <c r="Z298" s="275"/>
      <c r="AA298" s="275"/>
    </row>
    <row r="299" spans="2:27" ht="12" customHeight="1">
      <c r="B299" s="306"/>
      <c r="X299" s="362"/>
      <c r="Z299" s="275"/>
      <c r="AA299" s="275"/>
    </row>
    <row r="300" spans="2:27" ht="12" customHeight="1" thickBot="1">
      <c r="B300" s="306"/>
      <c r="X300" s="362"/>
      <c r="Z300" s="275"/>
      <c r="AA300" s="275"/>
    </row>
    <row r="301" spans="2:27" ht="12" customHeight="1" thickBot="1">
      <c r="B301" s="2011" t="s">
        <v>755</v>
      </c>
      <c r="C301" s="2012"/>
      <c r="D301" s="2012"/>
      <c r="E301" s="2012"/>
      <c r="F301" s="2012"/>
      <c r="G301" s="2012"/>
      <c r="H301" s="2012"/>
      <c r="I301" s="2012"/>
      <c r="J301" s="2012"/>
      <c r="K301" s="2012"/>
      <c r="L301" s="2012"/>
      <c r="M301" s="2012"/>
      <c r="N301" s="2012"/>
      <c r="O301" s="2012"/>
      <c r="P301" s="2012"/>
      <c r="Q301" s="2012"/>
      <c r="R301" s="2012"/>
      <c r="S301" s="2012"/>
      <c r="T301" s="2012"/>
      <c r="X301" s="362"/>
      <c r="Z301" s="275"/>
      <c r="AA301" s="275"/>
    </row>
    <row r="302" spans="2:27" ht="12" customHeight="1" thickBot="1">
      <c r="B302" s="1994">
        <v>45719</v>
      </c>
      <c r="C302" s="276" t="s">
        <v>742</v>
      </c>
      <c r="D302" s="277" t="s">
        <v>381</v>
      </c>
      <c r="E302" s="277" t="s">
        <v>357</v>
      </c>
      <c r="F302" s="277" t="s">
        <v>3</v>
      </c>
      <c r="G302" s="278" t="s">
        <v>743</v>
      </c>
      <c r="H302" s="278" t="s">
        <v>453</v>
      </c>
      <c r="I302" s="278" t="s">
        <v>454</v>
      </c>
      <c r="J302" s="278" t="s">
        <v>455</v>
      </c>
      <c r="K302" s="278" t="s">
        <v>456</v>
      </c>
      <c r="L302" s="278" t="s">
        <v>457</v>
      </c>
      <c r="M302" s="278" t="s">
        <v>458</v>
      </c>
      <c r="N302" s="278"/>
      <c r="O302" s="278"/>
      <c r="P302" s="278"/>
      <c r="Q302" s="461" t="s">
        <v>379</v>
      </c>
      <c r="R302" s="462"/>
      <c r="S302" s="462"/>
      <c r="T302" s="462"/>
      <c r="X302" s="362"/>
      <c r="Z302" s="275"/>
      <c r="AA302" s="275"/>
    </row>
    <row r="303" spans="2:27" ht="12" customHeight="1" thickBot="1">
      <c r="B303" s="2099"/>
      <c r="C303" s="2022" t="s">
        <v>771</v>
      </c>
      <c r="D303" s="2101">
        <v>710964097011</v>
      </c>
      <c r="E303" s="2022" t="s">
        <v>1001</v>
      </c>
      <c r="F303" s="2103">
        <v>4701909674</v>
      </c>
      <c r="G303" s="471" t="s">
        <v>747</v>
      </c>
      <c r="H303" s="464">
        <v>9</v>
      </c>
      <c r="I303" s="310">
        <v>73</v>
      </c>
      <c r="J303" s="310">
        <v>178</v>
      </c>
      <c r="K303" s="310">
        <v>210</v>
      </c>
      <c r="L303" s="310">
        <v>138</v>
      </c>
      <c r="M303" s="310">
        <v>72</v>
      </c>
      <c r="N303" s="310"/>
      <c r="O303" s="310"/>
      <c r="P303" s="465"/>
      <c r="Q303" s="466">
        <f>SUM(H303:P303)</f>
        <v>680</v>
      </c>
      <c r="R303" s="466"/>
      <c r="S303" s="466"/>
      <c r="T303" s="466"/>
      <c r="X303" s="362"/>
      <c r="Z303" s="275"/>
      <c r="AA303" s="275"/>
    </row>
    <row r="304" spans="2:27" ht="12" customHeight="1" thickBot="1">
      <c r="B304" s="2100"/>
      <c r="C304" s="2023"/>
      <c r="D304" s="2102"/>
      <c r="E304" s="2023"/>
      <c r="F304" s="2104"/>
      <c r="G304" s="472" t="s">
        <v>8</v>
      </c>
      <c r="H304" s="468">
        <v>8</v>
      </c>
      <c r="I304" s="290">
        <v>75</v>
      </c>
      <c r="J304" s="290">
        <v>176</v>
      </c>
      <c r="K304" s="290">
        <v>208</v>
      </c>
      <c r="L304" s="291">
        <v>139</v>
      </c>
      <c r="M304" s="291">
        <v>69</v>
      </c>
      <c r="N304" s="291"/>
      <c r="O304" s="291"/>
      <c r="P304" s="469"/>
      <c r="Q304" s="381">
        <f>SUM(H304:P304)</f>
        <v>675</v>
      </c>
      <c r="R304" s="470"/>
      <c r="S304" s="470"/>
      <c r="T304" s="470"/>
    </row>
    <row r="305" spans="2:23" ht="12" customHeight="1">
      <c r="B305" s="306"/>
    </row>
    <row r="306" spans="2:23" ht="12" customHeight="1" thickBot="1">
      <c r="B306" s="306"/>
    </row>
    <row r="307" spans="2:23" ht="12" customHeight="1" thickBot="1">
      <c r="B307" s="2011" t="s">
        <v>755</v>
      </c>
      <c r="C307" s="2012"/>
      <c r="D307" s="2012"/>
      <c r="E307" s="2012"/>
      <c r="F307" s="2012"/>
      <c r="G307" s="2012"/>
      <c r="H307" s="2012"/>
      <c r="I307" s="2012"/>
      <c r="J307" s="2012"/>
      <c r="K307" s="2012"/>
      <c r="L307" s="2012"/>
      <c r="M307" s="2012"/>
      <c r="N307" s="2012"/>
      <c r="O307" s="2012"/>
      <c r="P307" s="2012"/>
      <c r="Q307" s="2012"/>
      <c r="R307" s="2012"/>
      <c r="S307" s="2012"/>
      <c r="T307" s="2012"/>
    </row>
    <row r="308" spans="2:23" ht="12" customHeight="1" thickBot="1">
      <c r="B308" s="1994">
        <v>45719</v>
      </c>
      <c r="C308" s="276" t="s">
        <v>742</v>
      </c>
      <c r="D308" s="277" t="s">
        <v>381</v>
      </c>
      <c r="E308" s="277" t="s">
        <v>357</v>
      </c>
      <c r="F308" s="277" t="s">
        <v>3</v>
      </c>
      <c r="G308" s="278" t="s">
        <v>743</v>
      </c>
      <c r="H308" s="278" t="s">
        <v>453</v>
      </c>
      <c r="I308" s="278" t="s">
        <v>454</v>
      </c>
      <c r="J308" s="278" t="s">
        <v>455</v>
      </c>
      <c r="K308" s="278" t="s">
        <v>456</v>
      </c>
      <c r="L308" s="278" t="s">
        <v>457</v>
      </c>
      <c r="M308" s="278" t="s">
        <v>458</v>
      </c>
      <c r="N308" s="278"/>
      <c r="O308" s="278"/>
      <c r="P308" s="278"/>
      <c r="Q308" s="461" t="s">
        <v>379</v>
      </c>
      <c r="R308" s="462"/>
      <c r="S308" s="462"/>
      <c r="T308" s="462"/>
    </row>
    <row r="309" spans="2:23" ht="12" customHeight="1" thickBot="1">
      <c r="B309" s="2099"/>
      <c r="C309" s="2022" t="s">
        <v>762</v>
      </c>
      <c r="D309" s="2101">
        <v>710964097012</v>
      </c>
      <c r="E309" s="2022" t="s">
        <v>1002</v>
      </c>
      <c r="F309" s="2103">
        <v>4701909674</v>
      </c>
      <c r="G309" s="471" t="s">
        <v>747</v>
      </c>
      <c r="H309" s="464">
        <v>7</v>
      </c>
      <c r="I309" s="310">
        <v>65</v>
      </c>
      <c r="J309" s="310">
        <v>156</v>
      </c>
      <c r="K309" s="310">
        <v>185</v>
      </c>
      <c r="L309" s="310">
        <v>121</v>
      </c>
      <c r="M309" s="310">
        <v>62</v>
      </c>
      <c r="N309" s="310"/>
      <c r="O309" s="310"/>
      <c r="P309" s="465"/>
      <c r="Q309" s="466">
        <f>SUM(H309:P309)</f>
        <v>596</v>
      </c>
      <c r="R309" s="466"/>
      <c r="S309" s="466"/>
      <c r="T309" s="466"/>
    </row>
    <row r="310" spans="2:23" ht="12" customHeight="1" thickBot="1">
      <c r="B310" s="2100"/>
      <c r="C310" s="2023"/>
      <c r="D310" s="2102"/>
      <c r="E310" s="2023"/>
      <c r="F310" s="2104"/>
      <c r="G310" s="472" t="s">
        <v>8</v>
      </c>
      <c r="H310" s="468">
        <v>7</v>
      </c>
      <c r="I310" s="290">
        <v>64</v>
      </c>
      <c r="J310" s="290">
        <v>156</v>
      </c>
      <c r="K310" s="290">
        <v>185</v>
      </c>
      <c r="L310" s="291">
        <v>119</v>
      </c>
      <c r="M310" s="291">
        <v>58</v>
      </c>
      <c r="N310" s="291"/>
      <c r="O310" s="291"/>
      <c r="P310" s="469"/>
      <c r="Q310" s="381">
        <f>SUM(H310:P310)</f>
        <v>589</v>
      </c>
      <c r="R310" s="470"/>
      <c r="S310" s="470"/>
      <c r="T310" s="470"/>
    </row>
    <row r="313" spans="2:23" ht="12" customHeight="1" thickBot="1">
      <c r="B313" s="2011" t="s">
        <v>755</v>
      </c>
      <c r="C313" s="2012"/>
      <c r="D313" s="2012"/>
      <c r="E313" s="2012"/>
      <c r="F313" s="2012"/>
      <c r="G313" s="2012"/>
      <c r="H313" s="2012"/>
      <c r="I313" s="2012"/>
      <c r="J313" s="2012"/>
      <c r="K313" s="2012"/>
      <c r="L313" s="2012"/>
      <c r="M313" s="2012"/>
      <c r="N313" s="2012"/>
      <c r="O313" s="2013"/>
      <c r="W313" s="150"/>
    </row>
    <row r="314" spans="2:23" ht="12" customHeight="1" thickBot="1">
      <c r="B314" s="1994">
        <v>45740</v>
      </c>
      <c r="C314" s="276" t="s">
        <v>742</v>
      </c>
      <c r="D314" s="277" t="s">
        <v>381</v>
      </c>
      <c r="E314" s="277" t="s">
        <v>357</v>
      </c>
      <c r="F314" s="277" t="s">
        <v>3</v>
      </c>
      <c r="G314" s="278" t="s">
        <v>743</v>
      </c>
      <c r="H314" s="278" t="s">
        <v>453</v>
      </c>
      <c r="I314" s="278" t="s">
        <v>454</v>
      </c>
      <c r="J314" s="278" t="s">
        <v>455</v>
      </c>
      <c r="K314" s="278" t="s">
        <v>456</v>
      </c>
      <c r="L314" s="278" t="s">
        <v>457</v>
      </c>
      <c r="M314" s="278" t="s">
        <v>458</v>
      </c>
      <c r="N314" s="278" t="s">
        <v>379</v>
      </c>
      <c r="O314" s="279" t="s">
        <v>467</v>
      </c>
      <c r="W314" s="150"/>
    </row>
    <row r="315" spans="2:23" ht="12" customHeight="1">
      <c r="B315" s="1995"/>
      <c r="C315" s="2009" t="s">
        <v>764</v>
      </c>
      <c r="D315" s="2007">
        <v>710964097002</v>
      </c>
      <c r="E315" s="2005" t="s">
        <v>765</v>
      </c>
      <c r="F315" s="2005">
        <v>4701903605</v>
      </c>
      <c r="G315" s="309" t="s">
        <v>747</v>
      </c>
      <c r="H315" s="310">
        <v>9</v>
      </c>
      <c r="I315" s="310">
        <v>56</v>
      </c>
      <c r="J315" s="310">
        <v>102</v>
      </c>
      <c r="K315" s="310">
        <v>88</v>
      </c>
      <c r="L315" s="310">
        <v>42</v>
      </c>
      <c r="M315" s="310">
        <v>15</v>
      </c>
      <c r="N315" s="448">
        <f>SUM(H315:M315)</f>
        <v>312</v>
      </c>
      <c r="O315" s="2076">
        <f>N316/N315*100</f>
        <v>90.705128205128204</v>
      </c>
      <c r="W315" s="150"/>
    </row>
    <row r="316" spans="2:23" ht="12" customHeight="1" thickBot="1">
      <c r="B316" s="1996"/>
      <c r="C316" s="2010"/>
      <c r="D316" s="2008"/>
      <c r="E316" s="2006"/>
      <c r="F316" s="2006"/>
      <c r="G316" s="289" t="s">
        <v>8</v>
      </c>
      <c r="H316" s="290">
        <v>6</v>
      </c>
      <c r="I316" s="290">
        <v>24</v>
      </c>
      <c r="J316" s="290">
        <v>105</v>
      </c>
      <c r="K316" s="290">
        <v>90</v>
      </c>
      <c r="L316" s="291">
        <v>43</v>
      </c>
      <c r="M316" s="291">
        <v>15</v>
      </c>
      <c r="N316" s="451">
        <f>SUM(H316:M316)</f>
        <v>283</v>
      </c>
      <c r="O316" s="2077"/>
    </row>
    <row r="318" spans="2:23" ht="12" customHeight="1" thickBot="1">
      <c r="B318" s="2011" t="s">
        <v>755</v>
      </c>
      <c r="C318" s="2012"/>
      <c r="D318" s="2012"/>
      <c r="E318" s="2012"/>
      <c r="F318" s="2012"/>
      <c r="G318" s="2012"/>
      <c r="H318" s="2012"/>
      <c r="I318" s="2012"/>
      <c r="J318" s="2012"/>
      <c r="K318" s="2012"/>
      <c r="L318" s="2012"/>
      <c r="M318" s="2012"/>
      <c r="N318" s="2012"/>
      <c r="O318" s="2013"/>
      <c r="W318" s="362"/>
    </row>
    <row r="319" spans="2:23" ht="12" customHeight="1" thickBot="1">
      <c r="B319" s="1994">
        <v>45743</v>
      </c>
      <c r="C319" s="276" t="s">
        <v>742</v>
      </c>
      <c r="D319" s="277" t="s">
        <v>381</v>
      </c>
      <c r="E319" s="277" t="s">
        <v>357</v>
      </c>
      <c r="F319" s="277" t="s">
        <v>3</v>
      </c>
      <c r="G319" s="278" t="s">
        <v>743</v>
      </c>
      <c r="H319" s="278" t="s">
        <v>453</v>
      </c>
      <c r="I319" s="278" t="s">
        <v>454</v>
      </c>
      <c r="J319" s="278" t="s">
        <v>455</v>
      </c>
      <c r="K319" s="278" t="s">
        <v>456</v>
      </c>
      <c r="L319" s="278" t="s">
        <v>457</v>
      </c>
      <c r="M319" s="278" t="s">
        <v>458</v>
      </c>
      <c r="N319" s="278" t="s">
        <v>379</v>
      </c>
      <c r="O319" s="279" t="s">
        <v>467</v>
      </c>
      <c r="W319" s="362"/>
    </row>
    <row r="320" spans="2:23" ht="12" customHeight="1">
      <c r="B320" s="1995"/>
      <c r="C320" s="2009" t="s">
        <v>877</v>
      </c>
      <c r="D320" s="2007">
        <v>710852165004</v>
      </c>
      <c r="E320" s="2005" t="s">
        <v>841</v>
      </c>
      <c r="F320" s="2005">
        <v>4701937013</v>
      </c>
      <c r="G320" s="309" t="s">
        <v>747</v>
      </c>
      <c r="H320" s="310">
        <v>96</v>
      </c>
      <c r="I320" s="310">
        <v>162</v>
      </c>
      <c r="J320" s="310">
        <v>523</v>
      </c>
      <c r="K320" s="310">
        <v>552</v>
      </c>
      <c r="L320" s="310">
        <v>289</v>
      </c>
      <c r="M320" s="310">
        <v>176</v>
      </c>
      <c r="N320" s="448">
        <f>SUM(H320:M320)</f>
        <v>1798</v>
      </c>
      <c r="O320" s="2076">
        <f>N321/N320*100</f>
        <v>99.499443826473851</v>
      </c>
    </row>
    <row r="321" spans="2:32" ht="12" customHeight="1" thickBot="1">
      <c r="B321" s="1996"/>
      <c r="C321" s="2010"/>
      <c r="D321" s="2008"/>
      <c r="E321" s="2006"/>
      <c r="F321" s="2006"/>
      <c r="G321" s="289" t="s">
        <v>8</v>
      </c>
      <c r="H321" s="290">
        <v>98</v>
      </c>
      <c r="I321" s="290">
        <v>165</v>
      </c>
      <c r="J321" s="290">
        <v>487</v>
      </c>
      <c r="K321" s="290">
        <v>567</v>
      </c>
      <c r="L321" s="291">
        <v>294</v>
      </c>
      <c r="M321" s="291">
        <v>178</v>
      </c>
      <c r="N321" s="451">
        <f>SUM(H321:M321)</f>
        <v>1789</v>
      </c>
      <c r="O321" s="2077"/>
    </row>
    <row r="323" spans="2:32" ht="12" customHeight="1" thickBot="1">
      <c r="X323" s="362"/>
      <c r="Z323" s="275"/>
      <c r="AA323" s="275"/>
    </row>
    <row r="324" spans="2:32" ht="12" customHeight="1" thickBot="1">
      <c r="B324" s="2011" t="s">
        <v>755</v>
      </c>
      <c r="C324" s="2012"/>
      <c r="D324" s="2012"/>
      <c r="E324" s="2012"/>
      <c r="F324" s="2012"/>
      <c r="G324" s="2012"/>
      <c r="H324" s="2012"/>
      <c r="I324" s="2012"/>
      <c r="J324" s="2012"/>
      <c r="K324" s="2012"/>
      <c r="L324" s="2012"/>
      <c r="M324" s="2013"/>
      <c r="Q324" s="275"/>
      <c r="R324" s="275"/>
      <c r="S324" s="275"/>
      <c r="T324" s="275"/>
      <c r="X324" s="362"/>
      <c r="Z324" s="275"/>
      <c r="AA324" s="275"/>
    </row>
    <row r="325" spans="2:32" ht="12" customHeight="1" thickBot="1">
      <c r="B325" s="1994">
        <v>45745</v>
      </c>
      <c r="C325" s="276" t="s">
        <v>742</v>
      </c>
      <c r="D325" s="277" t="s">
        <v>381</v>
      </c>
      <c r="E325" s="277" t="s">
        <v>357</v>
      </c>
      <c r="F325" s="277" t="s">
        <v>3</v>
      </c>
      <c r="G325" s="278" t="s">
        <v>743</v>
      </c>
      <c r="H325" s="278" t="s">
        <v>454</v>
      </c>
      <c r="I325" s="278" t="s">
        <v>455</v>
      </c>
      <c r="J325" s="278" t="s">
        <v>456</v>
      </c>
      <c r="K325" s="278" t="s">
        <v>457</v>
      </c>
      <c r="L325" s="278" t="s">
        <v>379</v>
      </c>
      <c r="M325" s="279" t="s">
        <v>467</v>
      </c>
      <c r="Q325" s="275"/>
      <c r="R325" s="275"/>
      <c r="S325" s="275"/>
      <c r="T325" s="275"/>
      <c r="X325" s="362"/>
      <c r="Z325" s="275"/>
      <c r="AA325" s="275"/>
    </row>
    <row r="326" spans="2:32" ht="12" customHeight="1">
      <c r="B326" s="1995"/>
      <c r="C326" s="2009" t="s">
        <v>890</v>
      </c>
      <c r="D326" s="2007">
        <v>710736557002</v>
      </c>
      <c r="E326" s="2005" t="s">
        <v>1003</v>
      </c>
      <c r="F326" s="2005">
        <v>4701956148</v>
      </c>
      <c r="G326" s="309" t="s">
        <v>747</v>
      </c>
      <c r="H326" s="310">
        <v>339</v>
      </c>
      <c r="I326" s="310">
        <v>860</v>
      </c>
      <c r="J326" s="310">
        <v>842</v>
      </c>
      <c r="K326" s="310">
        <v>360</v>
      </c>
      <c r="L326" s="448">
        <f>SUM(H326:K326)</f>
        <v>2401</v>
      </c>
      <c r="M326" s="2076">
        <f>L327/L326*100</f>
        <v>97.334443981674298</v>
      </c>
      <c r="Q326" s="275"/>
      <c r="R326" s="275"/>
      <c r="S326" s="275"/>
      <c r="T326" s="275"/>
      <c r="V326" s="150"/>
      <c r="X326" s="362"/>
      <c r="Z326" s="275"/>
      <c r="AA326" s="275"/>
    </row>
    <row r="327" spans="2:32" ht="12" customHeight="1" thickBot="1">
      <c r="B327" s="1996"/>
      <c r="C327" s="2010"/>
      <c r="D327" s="2008"/>
      <c r="E327" s="2006"/>
      <c r="F327" s="2006"/>
      <c r="G327" s="289" t="s">
        <v>8</v>
      </c>
      <c r="H327" s="290">
        <v>334</v>
      </c>
      <c r="I327" s="290">
        <v>840</v>
      </c>
      <c r="J327" s="290">
        <v>824</v>
      </c>
      <c r="K327" s="291">
        <v>339</v>
      </c>
      <c r="L327" s="451">
        <f>SUM(H327:K327)</f>
        <v>2337</v>
      </c>
      <c r="M327" s="2077"/>
      <c r="Q327" s="275"/>
      <c r="R327" s="275"/>
      <c r="S327" s="275"/>
      <c r="T327" s="275"/>
      <c r="V327" s="150"/>
    </row>
    <row r="328" spans="2:32" ht="12" customHeight="1">
      <c r="V328" s="150"/>
      <c r="W328" s="150"/>
    </row>
    <row r="329" spans="2:32" ht="12" customHeight="1" thickBot="1">
      <c r="W329" s="150"/>
    </row>
    <row r="330" spans="2:32" ht="12" customHeight="1" thickBot="1">
      <c r="B330" s="2011" t="s">
        <v>755</v>
      </c>
      <c r="C330" s="2012"/>
      <c r="D330" s="2012"/>
      <c r="E330" s="2012"/>
      <c r="F330" s="2012"/>
      <c r="G330" s="2012"/>
      <c r="H330" s="2012"/>
      <c r="I330" s="2012"/>
      <c r="J330" s="2012"/>
      <c r="K330" s="2012"/>
      <c r="L330" s="2012"/>
      <c r="M330" s="2012"/>
      <c r="N330" s="2012"/>
      <c r="O330" s="2012"/>
      <c r="P330" s="2012"/>
      <c r="Q330" s="2012"/>
      <c r="R330" s="2012"/>
      <c r="S330" s="2012"/>
      <c r="T330" s="2012"/>
      <c r="U330" s="150"/>
      <c r="W330" s="150"/>
      <c r="X330" s="275"/>
      <c r="Z330" s="308"/>
      <c r="AB330" s="308"/>
    </row>
    <row r="331" spans="2:32" ht="12" customHeight="1" thickBot="1">
      <c r="B331" s="1994">
        <v>45735</v>
      </c>
      <c r="C331" s="276" t="s">
        <v>742</v>
      </c>
      <c r="D331" s="277" t="s">
        <v>381</v>
      </c>
      <c r="E331" s="277" t="s">
        <v>357</v>
      </c>
      <c r="F331" s="277" t="s">
        <v>3</v>
      </c>
      <c r="G331" s="278" t="s">
        <v>743</v>
      </c>
      <c r="H331" s="278">
        <v>14.5</v>
      </c>
      <c r="I331" s="278">
        <v>15</v>
      </c>
      <c r="J331" s="278">
        <v>15.5</v>
      </c>
      <c r="K331" s="278">
        <v>16</v>
      </c>
      <c r="L331" s="278">
        <v>16.5</v>
      </c>
      <c r="M331" s="278">
        <v>17</v>
      </c>
      <c r="N331" s="278">
        <v>17.5</v>
      </c>
      <c r="O331" s="278">
        <v>18</v>
      </c>
      <c r="P331" s="278">
        <v>18.5</v>
      </c>
      <c r="Q331" s="278" t="s">
        <v>379</v>
      </c>
      <c r="R331" s="419"/>
      <c r="S331" s="419"/>
      <c r="T331" s="419"/>
      <c r="U331" s="150"/>
      <c r="X331" s="275"/>
      <c r="Z331" s="308"/>
      <c r="AB331" s="308"/>
      <c r="AC331" s="308"/>
      <c r="AD331" s="308"/>
      <c r="AE331" s="362"/>
      <c r="AF331" s="308"/>
    </row>
    <row r="332" spans="2:32" ht="12" customHeight="1">
      <c r="B332" s="1995"/>
      <c r="C332" s="2009" t="s">
        <v>871</v>
      </c>
      <c r="D332" s="2007" t="s">
        <v>1004</v>
      </c>
      <c r="E332" s="2005" t="s">
        <v>872</v>
      </c>
      <c r="F332" s="2005">
        <v>4701925504</v>
      </c>
      <c r="G332" s="309" t="s">
        <v>747</v>
      </c>
      <c r="H332" s="310">
        <v>27</v>
      </c>
      <c r="I332" s="310">
        <v>46</v>
      </c>
      <c r="J332" s="310">
        <v>55</v>
      </c>
      <c r="K332" s="310">
        <v>61</v>
      </c>
      <c r="L332" s="310">
        <v>39</v>
      </c>
      <c r="M332" s="310">
        <v>29</v>
      </c>
      <c r="N332" s="310">
        <v>23</v>
      </c>
      <c r="O332" s="310">
        <v>10</v>
      </c>
      <c r="P332" s="310">
        <v>10</v>
      </c>
      <c r="Q332" s="448">
        <f>SUM(H332:P332)</f>
        <v>300</v>
      </c>
      <c r="R332" s="459"/>
      <c r="S332" s="459"/>
      <c r="T332" s="459"/>
      <c r="U332" s="150"/>
      <c r="X332" s="275"/>
      <c r="Z332" s="308"/>
      <c r="AB332" s="308"/>
      <c r="AC332" s="308"/>
      <c r="AD332" s="308"/>
      <c r="AE332" s="362"/>
      <c r="AF332" s="308"/>
    </row>
    <row r="333" spans="2:32" ht="12" customHeight="1" thickBot="1">
      <c r="B333" s="1996"/>
      <c r="C333" s="2010"/>
      <c r="D333" s="2008"/>
      <c r="E333" s="2006"/>
      <c r="F333" s="2006"/>
      <c r="G333" s="289" t="s">
        <v>8</v>
      </c>
      <c r="H333" s="290">
        <v>25</v>
      </c>
      <c r="I333" s="290">
        <v>43</v>
      </c>
      <c r="J333" s="290">
        <v>50</v>
      </c>
      <c r="K333" s="291">
        <v>60</v>
      </c>
      <c r="L333" s="291">
        <v>39</v>
      </c>
      <c r="M333" s="291">
        <v>28</v>
      </c>
      <c r="N333" s="291">
        <v>22</v>
      </c>
      <c r="O333" s="291">
        <v>10</v>
      </c>
      <c r="P333" s="291">
        <v>10</v>
      </c>
      <c r="Q333" s="451">
        <f>SUM(H333:P333)</f>
        <v>287</v>
      </c>
      <c r="R333" s="460"/>
      <c r="S333" s="460"/>
      <c r="T333" s="460"/>
      <c r="X333" s="362"/>
      <c r="Z333" s="275"/>
      <c r="AA333" s="275"/>
      <c r="AC333" s="308"/>
      <c r="AD333" s="308"/>
      <c r="AE333" s="362"/>
      <c r="AF333" s="308"/>
    </row>
    <row r="334" spans="2:32" ht="12" customHeight="1" thickBot="1">
      <c r="Q334" s="275"/>
      <c r="R334" s="275"/>
      <c r="S334" s="275"/>
      <c r="T334" s="275"/>
      <c r="X334" s="362"/>
      <c r="Z334" s="275"/>
      <c r="AA334" s="275"/>
    </row>
    <row r="335" spans="2:32" ht="12" customHeight="1" thickBot="1">
      <c r="B335" s="2091" t="s">
        <v>1005</v>
      </c>
      <c r="C335" s="2092"/>
      <c r="D335" s="2092"/>
      <c r="E335" s="2092"/>
      <c r="F335" s="2092"/>
      <c r="G335" s="2092"/>
      <c r="H335" s="2092"/>
      <c r="I335" s="2092"/>
      <c r="J335" s="2092"/>
      <c r="K335" s="2093"/>
      <c r="L335" s="2093"/>
      <c r="M335" s="2093"/>
      <c r="N335" s="2094"/>
      <c r="Q335" s="275"/>
      <c r="R335" s="275"/>
      <c r="S335" s="275"/>
      <c r="T335" s="275"/>
      <c r="Y335" s="275"/>
      <c r="Z335" s="275"/>
      <c r="AA335" s="275"/>
    </row>
    <row r="336" spans="2:32" ht="12" customHeight="1" thickBot="1">
      <c r="B336" s="2083">
        <v>45737</v>
      </c>
      <c r="C336" s="473" t="s">
        <v>742</v>
      </c>
      <c r="D336" s="474" t="s">
        <v>381</v>
      </c>
      <c r="E336" s="474" t="s">
        <v>357</v>
      </c>
      <c r="F336" s="474" t="s">
        <v>3</v>
      </c>
      <c r="G336" s="474" t="s">
        <v>743</v>
      </c>
      <c r="H336" s="474" t="s">
        <v>454</v>
      </c>
      <c r="I336" s="474" t="s">
        <v>455</v>
      </c>
      <c r="J336" s="474" t="s">
        <v>456</v>
      </c>
      <c r="K336" s="475" t="s">
        <v>457</v>
      </c>
      <c r="L336" s="475" t="s">
        <v>458</v>
      </c>
      <c r="M336" s="476" t="s">
        <v>379</v>
      </c>
      <c r="N336" s="477" t="s">
        <v>467</v>
      </c>
      <c r="P336" s="275"/>
      <c r="Q336" s="308"/>
      <c r="R336" s="308"/>
      <c r="S336" s="308"/>
      <c r="T336" s="308"/>
      <c r="Y336" s="275"/>
      <c r="Z336" s="275"/>
      <c r="AA336" s="275"/>
    </row>
    <row r="337" spans="2:32" ht="12" customHeight="1">
      <c r="B337" s="2083"/>
      <c r="C337" s="2095" t="s">
        <v>858</v>
      </c>
      <c r="D337" s="2097">
        <v>710967632004</v>
      </c>
      <c r="E337" s="2095" t="s">
        <v>242</v>
      </c>
      <c r="F337" s="2095">
        <v>4701937016</v>
      </c>
      <c r="G337" s="478" t="s">
        <v>747</v>
      </c>
      <c r="H337" s="479">
        <v>283</v>
      </c>
      <c r="I337" s="479">
        <v>747</v>
      </c>
      <c r="J337" s="479">
        <v>876</v>
      </c>
      <c r="K337" s="480">
        <v>438</v>
      </c>
      <c r="L337" s="480">
        <v>232</v>
      </c>
      <c r="M337" s="448">
        <v>2576</v>
      </c>
      <c r="N337" s="2003">
        <f>M338/M337*100</f>
        <v>85.015527950310556</v>
      </c>
      <c r="P337" s="275"/>
      <c r="Q337" s="308"/>
      <c r="R337" s="308"/>
      <c r="S337" s="308"/>
      <c r="T337" s="308"/>
      <c r="Y337" s="362"/>
      <c r="Z337" s="308"/>
      <c r="AA337" s="275"/>
    </row>
    <row r="338" spans="2:32" ht="12" customHeight="1" thickBot="1">
      <c r="B338" s="2084"/>
      <c r="C338" s="2096"/>
      <c r="D338" s="2098"/>
      <c r="E338" s="2096"/>
      <c r="F338" s="2096"/>
      <c r="G338" s="481" t="s">
        <v>8</v>
      </c>
      <c r="H338" s="482">
        <v>238</v>
      </c>
      <c r="I338" s="482">
        <v>627</v>
      </c>
      <c r="J338" s="482">
        <v>758</v>
      </c>
      <c r="K338" s="483">
        <v>371</v>
      </c>
      <c r="L338" s="483">
        <v>196</v>
      </c>
      <c r="M338" s="451">
        <v>2190</v>
      </c>
      <c r="N338" s="2004"/>
    </row>
    <row r="340" spans="2:32" ht="12" customHeight="1" thickBot="1">
      <c r="B340" s="2078" t="s">
        <v>1005</v>
      </c>
      <c r="C340" s="2079"/>
      <c r="D340" s="2079"/>
      <c r="E340" s="2079"/>
      <c r="F340" s="2079"/>
      <c r="G340" s="2079"/>
      <c r="H340" s="2079"/>
      <c r="I340" s="2079"/>
      <c r="J340" s="2079"/>
      <c r="K340" s="2080"/>
      <c r="L340" s="2080"/>
      <c r="M340" s="2080"/>
      <c r="N340" s="2080"/>
      <c r="O340" s="2081"/>
    </row>
    <row r="341" spans="2:32" ht="12" customHeight="1" thickBot="1">
      <c r="B341" s="2082">
        <v>45740</v>
      </c>
      <c r="C341" s="484" t="s">
        <v>742</v>
      </c>
      <c r="D341" s="485" t="s">
        <v>381</v>
      </c>
      <c r="E341" s="485" t="s">
        <v>357</v>
      </c>
      <c r="F341" s="485" t="s">
        <v>3</v>
      </c>
      <c r="G341" s="485" t="s">
        <v>743</v>
      </c>
      <c r="H341" s="485" t="s">
        <v>453</v>
      </c>
      <c r="I341" s="485" t="s">
        <v>454</v>
      </c>
      <c r="J341" s="485" t="s">
        <v>455</v>
      </c>
      <c r="K341" s="486" t="s">
        <v>456</v>
      </c>
      <c r="L341" s="486" t="s">
        <v>457</v>
      </c>
      <c r="M341" s="486" t="s">
        <v>458</v>
      </c>
      <c r="N341" s="486" t="s">
        <v>379</v>
      </c>
      <c r="O341" s="487" t="s">
        <v>467</v>
      </c>
      <c r="V341" s="150"/>
    </row>
    <row r="342" spans="2:32" ht="12" customHeight="1">
      <c r="B342" s="2083"/>
      <c r="C342" s="2085" t="s">
        <v>764</v>
      </c>
      <c r="D342" s="2087">
        <v>710964097002</v>
      </c>
      <c r="E342" s="2089" t="s">
        <v>765</v>
      </c>
      <c r="F342" s="2089">
        <v>4701903605</v>
      </c>
      <c r="G342" s="488" t="s">
        <v>747</v>
      </c>
      <c r="H342" s="489">
        <v>9</v>
      </c>
      <c r="I342" s="489">
        <v>56</v>
      </c>
      <c r="J342" s="489">
        <v>102</v>
      </c>
      <c r="K342" s="490">
        <v>88</v>
      </c>
      <c r="L342" s="490">
        <v>42</v>
      </c>
      <c r="M342" s="490">
        <v>15</v>
      </c>
      <c r="N342" s="491">
        <f>SUM(H342:M342)</f>
        <v>312</v>
      </c>
      <c r="O342" s="2003">
        <f>N343/N342*100</f>
        <v>90.705128205128204</v>
      </c>
      <c r="V342" s="150"/>
    </row>
    <row r="343" spans="2:32" ht="12" customHeight="1" thickBot="1">
      <c r="B343" s="2084"/>
      <c r="C343" s="2086"/>
      <c r="D343" s="2088"/>
      <c r="E343" s="2090"/>
      <c r="F343" s="2090"/>
      <c r="G343" s="492" t="s">
        <v>8</v>
      </c>
      <c r="H343" s="493">
        <v>6</v>
      </c>
      <c r="I343" s="493">
        <v>24</v>
      </c>
      <c r="J343" s="493">
        <v>105</v>
      </c>
      <c r="K343" s="494">
        <v>90</v>
      </c>
      <c r="L343" s="494">
        <v>43</v>
      </c>
      <c r="M343" s="494">
        <v>15</v>
      </c>
      <c r="N343" s="495">
        <f>SUM(H343:M343)</f>
        <v>283</v>
      </c>
      <c r="O343" s="2004"/>
      <c r="V343" s="150"/>
    </row>
    <row r="345" spans="2:32" ht="12" customHeight="1" thickBot="1">
      <c r="B345" s="2011" t="s">
        <v>755</v>
      </c>
      <c r="C345" s="2012"/>
      <c r="D345" s="2012"/>
      <c r="E345" s="2012"/>
      <c r="F345" s="2012"/>
      <c r="G345" s="2012"/>
      <c r="H345" s="2012"/>
      <c r="I345" s="2012"/>
      <c r="J345" s="2012"/>
      <c r="K345" s="2012"/>
      <c r="L345" s="2012"/>
      <c r="M345" s="2012"/>
      <c r="N345" s="2012"/>
      <c r="O345" s="2012"/>
      <c r="P345" s="2012"/>
      <c r="Q345" s="2012"/>
      <c r="R345" s="2012"/>
      <c r="S345" s="2012"/>
      <c r="T345" s="2012"/>
      <c r="U345" s="150"/>
      <c r="X345" s="275"/>
      <c r="Z345" s="308"/>
      <c r="AB345" s="308"/>
    </row>
    <row r="346" spans="2:32" ht="12" customHeight="1" thickBot="1">
      <c r="B346" s="1994">
        <v>45736</v>
      </c>
      <c r="C346" s="276" t="s">
        <v>742</v>
      </c>
      <c r="D346" s="277" t="s">
        <v>381</v>
      </c>
      <c r="E346" s="277" t="s">
        <v>357</v>
      </c>
      <c r="F346" s="277" t="s">
        <v>3</v>
      </c>
      <c r="G346" s="278" t="s">
        <v>743</v>
      </c>
      <c r="H346" s="278">
        <v>14.5</v>
      </c>
      <c r="I346" s="278">
        <v>15</v>
      </c>
      <c r="J346" s="278">
        <v>15.5</v>
      </c>
      <c r="K346" s="278">
        <v>16</v>
      </c>
      <c r="L346" s="278">
        <v>16.5</v>
      </c>
      <c r="M346" s="278">
        <v>17</v>
      </c>
      <c r="N346" s="278">
        <v>17.5</v>
      </c>
      <c r="O346" s="278">
        <v>18</v>
      </c>
      <c r="P346" s="278">
        <v>18.5</v>
      </c>
      <c r="Q346" s="278" t="s">
        <v>379</v>
      </c>
      <c r="R346" s="419"/>
      <c r="S346" s="419"/>
      <c r="T346" s="419"/>
      <c r="U346" s="150"/>
      <c r="X346" s="275"/>
      <c r="Z346" s="308"/>
      <c r="AB346" s="308"/>
      <c r="AC346" s="308"/>
      <c r="AD346" s="308"/>
      <c r="AE346" s="362"/>
      <c r="AF346" s="308"/>
    </row>
    <row r="347" spans="2:32" ht="12" customHeight="1">
      <c r="B347" s="1995"/>
      <c r="C347" s="2009" t="s">
        <v>867</v>
      </c>
      <c r="D347" s="2007">
        <v>712936018001</v>
      </c>
      <c r="E347" s="2005" t="s">
        <v>821</v>
      </c>
      <c r="F347" s="2005">
        <v>4701937324</v>
      </c>
      <c r="G347" s="309" t="s">
        <v>747</v>
      </c>
      <c r="H347" s="310">
        <v>4</v>
      </c>
      <c r="I347" s="310">
        <v>16</v>
      </c>
      <c r="J347" s="310">
        <v>41</v>
      </c>
      <c r="K347" s="310">
        <v>49</v>
      </c>
      <c r="L347" s="310">
        <v>48</v>
      </c>
      <c r="M347" s="310">
        <v>29</v>
      </c>
      <c r="N347" s="310">
        <v>18</v>
      </c>
      <c r="O347" s="310">
        <v>6</v>
      </c>
      <c r="P347" s="310">
        <v>5</v>
      </c>
      <c r="Q347" s="448">
        <f>SUM(H347:P347)</f>
        <v>216</v>
      </c>
      <c r="R347" s="459"/>
      <c r="S347" s="459"/>
      <c r="T347" s="459"/>
      <c r="U347" s="150"/>
      <c r="X347" s="275"/>
      <c r="Z347" s="308"/>
      <c r="AB347" s="308"/>
      <c r="AC347" s="308"/>
      <c r="AD347" s="308"/>
      <c r="AE347" s="362"/>
      <c r="AF347" s="308"/>
    </row>
    <row r="348" spans="2:32" ht="12" customHeight="1" thickBot="1">
      <c r="B348" s="1996"/>
      <c r="C348" s="2010"/>
      <c r="D348" s="2008"/>
      <c r="E348" s="2006"/>
      <c r="F348" s="2006"/>
      <c r="G348" s="289" t="s">
        <v>8</v>
      </c>
      <c r="H348" s="290">
        <v>3</v>
      </c>
      <c r="I348" s="290">
        <v>15</v>
      </c>
      <c r="J348" s="290">
        <v>40</v>
      </c>
      <c r="K348" s="291">
        <v>46</v>
      </c>
      <c r="L348" s="291">
        <v>38</v>
      </c>
      <c r="M348" s="291">
        <v>29</v>
      </c>
      <c r="N348" s="291">
        <v>16</v>
      </c>
      <c r="O348" s="291">
        <v>4</v>
      </c>
      <c r="P348" s="291">
        <v>4</v>
      </c>
      <c r="Q348" s="451">
        <f>SUM(H348:P348)</f>
        <v>195</v>
      </c>
      <c r="R348" s="460"/>
      <c r="S348" s="460"/>
      <c r="T348" s="460"/>
      <c r="AC348" s="308"/>
      <c r="AD348" s="308"/>
      <c r="AE348" s="362"/>
      <c r="AF348" s="308"/>
    </row>
    <row r="350" spans="2:32" ht="12" customHeight="1" thickBot="1">
      <c r="B350" s="2011" t="s">
        <v>755</v>
      </c>
      <c r="C350" s="2012"/>
      <c r="D350" s="2012"/>
      <c r="E350" s="2012"/>
      <c r="F350" s="2012"/>
      <c r="G350" s="2012"/>
      <c r="H350" s="2012"/>
      <c r="I350" s="2012"/>
      <c r="J350" s="2012"/>
      <c r="K350" s="2012"/>
      <c r="L350" s="2012"/>
      <c r="M350" s="2012"/>
      <c r="N350" s="2012"/>
      <c r="O350" s="2013"/>
      <c r="U350" s="275"/>
      <c r="Z350" s="308"/>
      <c r="AB350" s="362"/>
    </row>
    <row r="351" spans="2:32" ht="12" customHeight="1" thickBot="1">
      <c r="B351" s="1994">
        <v>45754</v>
      </c>
      <c r="C351" s="276" t="s">
        <v>742</v>
      </c>
      <c r="D351" s="277" t="s">
        <v>381</v>
      </c>
      <c r="E351" s="277" t="s">
        <v>357</v>
      </c>
      <c r="F351" s="277" t="s">
        <v>3</v>
      </c>
      <c r="G351" s="278" t="s">
        <v>743</v>
      </c>
      <c r="H351" s="461" t="s">
        <v>453</v>
      </c>
      <c r="I351" s="461" t="s">
        <v>454</v>
      </c>
      <c r="J351" s="461" t="s">
        <v>455</v>
      </c>
      <c r="K351" s="461" t="s">
        <v>456</v>
      </c>
      <c r="L351" s="461" t="s">
        <v>457</v>
      </c>
      <c r="M351" s="461" t="s">
        <v>458</v>
      </c>
      <c r="N351" s="278" t="s">
        <v>379</v>
      </c>
      <c r="O351" s="279" t="s">
        <v>467</v>
      </c>
      <c r="U351" s="275"/>
      <c r="Z351" s="308"/>
      <c r="AB351" s="362"/>
      <c r="AC351" s="308"/>
    </row>
    <row r="352" spans="2:32" ht="12" customHeight="1">
      <c r="B352" s="1995"/>
      <c r="C352" s="2009" t="s">
        <v>912</v>
      </c>
      <c r="D352" s="2007">
        <v>710729232003</v>
      </c>
      <c r="E352" s="2005" t="s">
        <v>1003</v>
      </c>
      <c r="F352" s="2005">
        <v>4701960622</v>
      </c>
      <c r="G352" s="496" t="s">
        <v>747</v>
      </c>
      <c r="H352" s="464">
        <v>41</v>
      </c>
      <c r="I352" s="310">
        <v>112</v>
      </c>
      <c r="J352" s="310">
        <v>246</v>
      </c>
      <c r="K352" s="310">
        <v>183</v>
      </c>
      <c r="L352" s="310">
        <v>100</v>
      </c>
      <c r="M352" s="448">
        <v>17</v>
      </c>
      <c r="N352" s="497">
        <f>SUM(H352:M352)</f>
        <v>699</v>
      </c>
      <c r="O352" s="2076">
        <f>N353/N352*100</f>
        <v>93.705293276108719</v>
      </c>
      <c r="U352" s="275"/>
      <c r="Z352" s="308"/>
      <c r="AB352" s="362"/>
      <c r="AC352" s="308"/>
    </row>
    <row r="353" spans="2:29" ht="12" customHeight="1" thickBot="1">
      <c r="B353" s="1996"/>
      <c r="C353" s="2010"/>
      <c r="D353" s="2008"/>
      <c r="E353" s="2006"/>
      <c r="F353" s="2006"/>
      <c r="G353" s="498" t="s">
        <v>8</v>
      </c>
      <c r="H353" s="468">
        <v>40</v>
      </c>
      <c r="I353" s="290">
        <v>107</v>
      </c>
      <c r="J353" s="290">
        <v>233</v>
      </c>
      <c r="K353" s="290">
        <v>180</v>
      </c>
      <c r="L353" s="290">
        <v>83</v>
      </c>
      <c r="M353" s="499">
        <v>12</v>
      </c>
      <c r="N353" s="460">
        <f>SUM(H353:M353)</f>
        <v>655</v>
      </c>
      <c r="O353" s="2077"/>
      <c r="AC353" s="308"/>
    </row>
    <row r="355" spans="2:29" ht="12" customHeight="1" thickBot="1">
      <c r="B355" s="2011" t="s">
        <v>755</v>
      </c>
      <c r="C355" s="2012"/>
      <c r="D355" s="2012"/>
      <c r="E355" s="2012"/>
      <c r="F355" s="2012"/>
      <c r="G355" s="2012"/>
      <c r="H355" s="2012"/>
      <c r="I355" s="2012"/>
      <c r="J355" s="2012"/>
      <c r="K355" s="2012"/>
      <c r="L355" s="2012"/>
      <c r="M355" s="2012"/>
      <c r="N355" s="2013"/>
      <c r="Y355" s="362"/>
      <c r="Z355" s="308"/>
      <c r="AA355" s="275"/>
    </row>
    <row r="356" spans="2:29" ht="12" customHeight="1" thickBot="1">
      <c r="B356" s="2020">
        <v>45756</v>
      </c>
      <c r="C356" s="370" t="s">
        <v>742</v>
      </c>
      <c r="D356" s="371" t="s">
        <v>381</v>
      </c>
      <c r="E356" s="371" t="s">
        <v>357</v>
      </c>
      <c r="F356" s="371" t="s">
        <v>3</v>
      </c>
      <c r="G356" s="372" t="s">
        <v>743</v>
      </c>
      <c r="H356" s="500" t="s">
        <v>454</v>
      </c>
      <c r="I356" s="500" t="s">
        <v>455</v>
      </c>
      <c r="J356" s="500" t="s">
        <v>456</v>
      </c>
      <c r="K356" s="500" t="s">
        <v>457</v>
      </c>
      <c r="L356" s="500" t="s">
        <v>458</v>
      </c>
      <c r="M356" s="372" t="s">
        <v>379</v>
      </c>
      <c r="N356" s="501" t="s">
        <v>467</v>
      </c>
      <c r="Y356" s="362"/>
      <c r="Z356" s="308"/>
      <c r="AA356" s="275"/>
    </row>
    <row r="357" spans="2:29" ht="12" customHeight="1">
      <c r="B357" s="1995"/>
      <c r="C357" s="2009" t="s">
        <v>910</v>
      </c>
      <c r="D357" s="2007">
        <v>710888705002</v>
      </c>
      <c r="E357" s="2005" t="s">
        <v>831</v>
      </c>
      <c r="F357" s="2005">
        <v>4701956163</v>
      </c>
      <c r="G357" s="496" t="s">
        <v>747</v>
      </c>
      <c r="H357" s="310">
        <v>304</v>
      </c>
      <c r="I357" s="310">
        <v>801</v>
      </c>
      <c r="J357" s="310">
        <v>938</v>
      </c>
      <c r="K357" s="310">
        <v>469</v>
      </c>
      <c r="L357" s="448">
        <v>248</v>
      </c>
      <c r="M357" s="497">
        <f>SUM(H357:L357)</f>
        <v>2760</v>
      </c>
      <c r="N357" s="2076">
        <f>M358/M357*100</f>
        <v>92.210144927536234</v>
      </c>
      <c r="Y357" s="362"/>
      <c r="Z357" s="308"/>
      <c r="AA357" s="275"/>
    </row>
    <row r="358" spans="2:29" ht="12" customHeight="1" thickBot="1">
      <c r="B358" s="1996"/>
      <c r="C358" s="2010"/>
      <c r="D358" s="2008"/>
      <c r="E358" s="2006"/>
      <c r="F358" s="2006"/>
      <c r="G358" s="498" t="s">
        <v>8</v>
      </c>
      <c r="H358" s="290">
        <v>280</v>
      </c>
      <c r="I358" s="290">
        <v>734</v>
      </c>
      <c r="J358" s="290">
        <v>865</v>
      </c>
      <c r="K358" s="290">
        <v>434</v>
      </c>
      <c r="L358" s="499">
        <v>232</v>
      </c>
      <c r="M358" s="460">
        <f>SUM(H358:L358)</f>
        <v>2545</v>
      </c>
      <c r="N358" s="2077"/>
    </row>
    <row r="361" spans="2:29" ht="12" customHeight="1" thickBot="1">
      <c r="B361" s="2011" t="s">
        <v>755</v>
      </c>
      <c r="C361" s="2012"/>
      <c r="D361" s="2012"/>
      <c r="E361" s="2012"/>
      <c r="F361" s="2012"/>
      <c r="G361" s="2012"/>
      <c r="H361" s="2012"/>
      <c r="I361" s="2012"/>
      <c r="J361" s="2012"/>
      <c r="K361" s="2012"/>
      <c r="L361" s="2012"/>
      <c r="M361" s="2012"/>
      <c r="N361" s="2012"/>
      <c r="O361" s="2013"/>
    </row>
    <row r="362" spans="2:29" ht="12" customHeight="1" thickBot="1">
      <c r="B362" s="1994">
        <v>45757</v>
      </c>
      <c r="C362" s="276" t="s">
        <v>742</v>
      </c>
      <c r="D362" s="277" t="s">
        <v>381</v>
      </c>
      <c r="E362" s="277" t="s">
        <v>357</v>
      </c>
      <c r="F362" s="277" t="s">
        <v>3</v>
      </c>
      <c r="G362" s="278" t="s">
        <v>743</v>
      </c>
      <c r="H362" s="461" t="s">
        <v>453</v>
      </c>
      <c r="I362" s="461" t="s">
        <v>454</v>
      </c>
      <c r="J362" s="461" t="s">
        <v>455</v>
      </c>
      <c r="K362" s="461" t="s">
        <v>456</v>
      </c>
      <c r="L362" s="461" t="s">
        <v>457</v>
      </c>
      <c r="M362" s="461" t="s">
        <v>458</v>
      </c>
      <c r="N362" s="278" t="s">
        <v>379</v>
      </c>
      <c r="O362" s="279" t="s">
        <v>467</v>
      </c>
    </row>
    <row r="363" spans="2:29" ht="12" customHeight="1">
      <c r="B363" s="1995"/>
      <c r="C363" s="2009" t="s">
        <v>911</v>
      </c>
      <c r="D363" s="2007">
        <v>710716303003</v>
      </c>
      <c r="E363" s="2005" t="s">
        <v>841</v>
      </c>
      <c r="F363" s="2005">
        <v>4701960618</v>
      </c>
      <c r="G363" s="496" t="s">
        <v>747</v>
      </c>
      <c r="H363" s="464">
        <v>19</v>
      </c>
      <c r="I363" s="310">
        <v>58</v>
      </c>
      <c r="J363" s="310">
        <v>118</v>
      </c>
      <c r="K363" s="310">
        <v>107</v>
      </c>
      <c r="L363" s="310">
        <v>42</v>
      </c>
      <c r="M363" s="448">
        <v>16</v>
      </c>
      <c r="N363" s="497">
        <f>SUM(H363:M363)</f>
        <v>360</v>
      </c>
      <c r="O363" s="2076">
        <f>N364/N363*100</f>
        <v>98.055555555555557</v>
      </c>
    </row>
    <row r="364" spans="2:29" ht="12" customHeight="1" thickBot="1">
      <c r="B364" s="1996"/>
      <c r="C364" s="2010"/>
      <c r="D364" s="2008"/>
      <c r="E364" s="2006"/>
      <c r="F364" s="2006"/>
      <c r="G364" s="498" t="s">
        <v>8</v>
      </c>
      <c r="H364" s="468">
        <v>18</v>
      </c>
      <c r="I364" s="290">
        <v>53</v>
      </c>
      <c r="J364" s="290">
        <v>114</v>
      </c>
      <c r="K364" s="290">
        <v>110</v>
      </c>
      <c r="L364" s="290">
        <v>42</v>
      </c>
      <c r="M364" s="499">
        <v>16</v>
      </c>
      <c r="N364" s="460">
        <f>SUM(H364:M364)</f>
        <v>353</v>
      </c>
      <c r="O364" s="2077"/>
    </row>
    <row r="365" spans="2:29" ht="12" customHeight="1" thickBot="1">
      <c r="Y365" s="362"/>
      <c r="Z365" s="308"/>
      <c r="AA365" s="275"/>
    </row>
    <row r="366" spans="2:29" ht="12" customHeight="1" thickBot="1">
      <c r="B366" s="2011" t="s">
        <v>755</v>
      </c>
      <c r="C366" s="2012"/>
      <c r="D366" s="2012"/>
      <c r="E366" s="2012"/>
      <c r="F366" s="2012"/>
      <c r="G366" s="2012"/>
      <c r="H366" s="2012"/>
      <c r="I366" s="2012"/>
      <c r="J366" s="2012"/>
      <c r="K366" s="2012"/>
      <c r="L366" s="2012"/>
      <c r="M366" s="2012"/>
      <c r="N366" s="2012"/>
      <c r="O366" s="2012"/>
      <c r="P366" s="2012"/>
      <c r="Q366" s="2013"/>
      <c r="R366" s="44"/>
      <c r="S366" s="44"/>
      <c r="T366" s="44"/>
      <c r="Y366" s="362"/>
      <c r="Z366" s="308"/>
      <c r="AA366" s="275"/>
    </row>
    <row r="367" spans="2:29" ht="12" customHeight="1" thickBot="1">
      <c r="B367" s="1994">
        <v>45758</v>
      </c>
      <c r="C367" s="276" t="s">
        <v>742</v>
      </c>
      <c r="D367" s="277" t="s">
        <v>381</v>
      </c>
      <c r="E367" s="277" t="s">
        <v>357</v>
      </c>
      <c r="F367" s="277" t="s">
        <v>3</v>
      </c>
      <c r="G367" s="278" t="s">
        <v>743</v>
      </c>
      <c r="H367" s="278">
        <v>15</v>
      </c>
      <c r="I367" s="278">
        <v>15.5</v>
      </c>
      <c r="J367" s="278">
        <v>16</v>
      </c>
      <c r="K367" s="278">
        <v>16.5</v>
      </c>
      <c r="L367" s="278">
        <v>17</v>
      </c>
      <c r="M367" s="278">
        <v>17.5</v>
      </c>
      <c r="N367" s="278">
        <v>18</v>
      </c>
      <c r="O367" s="278">
        <v>18.5</v>
      </c>
      <c r="P367" s="278" t="s">
        <v>379</v>
      </c>
      <c r="Q367" s="279" t="s">
        <v>467</v>
      </c>
      <c r="R367" s="502"/>
      <c r="S367" s="502"/>
      <c r="T367" s="502"/>
      <c r="Y367" s="362"/>
      <c r="Z367" s="308"/>
      <c r="AA367" s="275"/>
    </row>
    <row r="368" spans="2:29" ht="12" customHeight="1">
      <c r="B368" s="1995"/>
      <c r="C368" s="2009" t="s">
        <v>908</v>
      </c>
      <c r="D368" s="2007">
        <v>782528496001</v>
      </c>
      <c r="E368" s="2005" t="s">
        <v>334</v>
      </c>
      <c r="F368" s="2005">
        <v>4701904351</v>
      </c>
      <c r="G368" s="309" t="s">
        <v>747</v>
      </c>
      <c r="H368" s="310">
        <v>3</v>
      </c>
      <c r="I368" s="310">
        <v>7</v>
      </c>
      <c r="J368" s="310">
        <v>9</v>
      </c>
      <c r="K368" s="310">
        <v>10</v>
      </c>
      <c r="L368" s="310">
        <v>9</v>
      </c>
      <c r="M368" s="310">
        <v>5</v>
      </c>
      <c r="N368" s="310">
        <v>2</v>
      </c>
      <c r="O368" s="310">
        <v>2</v>
      </c>
      <c r="P368" s="448">
        <f>SUM(H368:O368)</f>
        <v>47</v>
      </c>
      <c r="Q368" s="2003">
        <f>P369/P368*100</f>
        <v>95.744680851063833</v>
      </c>
      <c r="R368" s="503"/>
      <c r="S368" s="503"/>
      <c r="T368" s="503"/>
      <c r="Y368" s="362"/>
      <c r="Z368" s="308"/>
      <c r="AA368" s="275"/>
    </row>
    <row r="369" spans="2:27" ht="12" customHeight="1" thickBot="1">
      <c r="B369" s="1996"/>
      <c r="C369" s="2010"/>
      <c r="D369" s="2008"/>
      <c r="E369" s="2006"/>
      <c r="F369" s="2006"/>
      <c r="G369" s="289" t="s">
        <v>8</v>
      </c>
      <c r="H369" s="290">
        <v>3</v>
      </c>
      <c r="I369" s="290">
        <v>7</v>
      </c>
      <c r="J369" s="290">
        <v>9</v>
      </c>
      <c r="K369" s="291">
        <v>10</v>
      </c>
      <c r="L369" s="291">
        <v>9</v>
      </c>
      <c r="M369" s="291">
        <v>3</v>
      </c>
      <c r="N369" s="291">
        <v>2</v>
      </c>
      <c r="O369" s="291">
        <v>2</v>
      </c>
      <c r="P369" s="451">
        <f>SUM(H369:O369)</f>
        <v>45</v>
      </c>
      <c r="Q369" s="2004"/>
      <c r="R369" s="503"/>
      <c r="S369" s="503"/>
      <c r="T369" s="503"/>
    </row>
    <row r="373" spans="2:27" ht="12" customHeight="1" thickBot="1">
      <c r="Y373" s="362"/>
      <c r="Z373" s="308"/>
      <c r="AA373" s="275"/>
    </row>
    <row r="374" spans="2:27" ht="12" customHeight="1" thickBot="1">
      <c r="B374" s="2074" t="s">
        <v>755</v>
      </c>
      <c r="C374" s="2075"/>
      <c r="D374" s="2075"/>
      <c r="E374" s="2075"/>
      <c r="F374" s="2075"/>
      <c r="G374" s="2075"/>
      <c r="H374" s="2075"/>
      <c r="I374" s="2075"/>
      <c r="J374" s="2075"/>
      <c r="K374" s="2075"/>
      <c r="L374" s="2075"/>
      <c r="M374" s="2075"/>
      <c r="N374" s="2075"/>
      <c r="O374" s="2075"/>
      <c r="P374" s="2075"/>
      <c r="Q374" s="2075"/>
      <c r="R374" s="2075"/>
      <c r="S374" s="2075"/>
      <c r="T374" s="2075"/>
      <c r="Y374" s="362"/>
      <c r="Z374" s="308"/>
      <c r="AA374" s="275"/>
    </row>
    <row r="375" spans="2:27" ht="12" customHeight="1" thickBot="1">
      <c r="B375" s="1994">
        <v>45758</v>
      </c>
      <c r="C375" s="276" t="s">
        <v>742</v>
      </c>
      <c r="D375" s="277" t="s">
        <v>381</v>
      </c>
      <c r="E375" s="277" t="s">
        <v>357</v>
      </c>
      <c r="F375" s="277" t="s">
        <v>3</v>
      </c>
      <c r="G375" s="278" t="s">
        <v>743</v>
      </c>
      <c r="H375" s="278">
        <v>14</v>
      </c>
      <c r="I375" s="278">
        <v>14.5</v>
      </c>
      <c r="J375" s="278">
        <v>15</v>
      </c>
      <c r="K375" s="278">
        <v>15.5</v>
      </c>
      <c r="L375" s="278">
        <v>16</v>
      </c>
      <c r="M375" s="278">
        <v>16.5</v>
      </c>
      <c r="N375" s="278">
        <v>17</v>
      </c>
      <c r="O375" s="278">
        <v>17.5</v>
      </c>
      <c r="P375" s="278">
        <v>18</v>
      </c>
      <c r="Q375" s="278" t="s">
        <v>379</v>
      </c>
      <c r="R375" s="419"/>
      <c r="S375" s="419"/>
      <c r="T375" s="419"/>
      <c r="Y375" s="362"/>
      <c r="Z375" s="308"/>
      <c r="AA375" s="275"/>
    </row>
    <row r="376" spans="2:27" ht="12" customHeight="1">
      <c r="B376" s="1995"/>
      <c r="C376" s="2009" t="s">
        <v>901</v>
      </c>
      <c r="D376" s="2007">
        <v>782581596001</v>
      </c>
      <c r="E376" s="2005" t="s">
        <v>334</v>
      </c>
      <c r="F376" s="2005">
        <v>4701904353</v>
      </c>
      <c r="G376" s="309" t="s">
        <v>747</v>
      </c>
      <c r="H376" s="310">
        <v>1</v>
      </c>
      <c r="I376" s="310">
        <v>3</v>
      </c>
      <c r="J376" s="310">
        <v>9</v>
      </c>
      <c r="K376" s="310">
        <v>21</v>
      </c>
      <c r="L376" s="310">
        <v>22</v>
      </c>
      <c r="M376" s="310">
        <v>20</v>
      </c>
      <c r="N376" s="310">
        <v>9</v>
      </c>
      <c r="O376" s="310">
        <v>6</v>
      </c>
      <c r="P376" s="310">
        <v>6</v>
      </c>
      <c r="Q376" s="448">
        <f>SUM(H376:P376)</f>
        <v>97</v>
      </c>
      <c r="R376" s="459"/>
      <c r="S376" s="459"/>
      <c r="T376" s="459"/>
      <c r="Y376" s="362"/>
      <c r="Z376" s="308"/>
      <c r="AA376" s="275"/>
    </row>
    <row r="377" spans="2:27" ht="12" customHeight="1" thickBot="1">
      <c r="B377" s="1996"/>
      <c r="C377" s="2010"/>
      <c r="D377" s="2008"/>
      <c r="E377" s="2006"/>
      <c r="F377" s="2006"/>
      <c r="G377" s="289" t="s">
        <v>8</v>
      </c>
      <c r="H377" s="290">
        <v>1</v>
      </c>
      <c r="I377" s="290">
        <v>2</v>
      </c>
      <c r="J377" s="290">
        <v>3</v>
      </c>
      <c r="K377" s="291">
        <v>16</v>
      </c>
      <c r="L377" s="291">
        <v>21</v>
      </c>
      <c r="M377" s="291">
        <v>18</v>
      </c>
      <c r="N377" s="291">
        <v>5</v>
      </c>
      <c r="O377" s="291">
        <v>6</v>
      </c>
      <c r="P377" s="291">
        <v>3</v>
      </c>
      <c r="Q377" s="451">
        <f>SUM(H377:P377)</f>
        <v>75</v>
      </c>
      <c r="R377" s="460"/>
      <c r="S377" s="460"/>
      <c r="T377" s="460"/>
    </row>
    <row r="379" spans="2:27" ht="12" customHeight="1" thickBot="1">
      <c r="Y379" s="362"/>
      <c r="Z379" s="308"/>
      <c r="AA379" s="275"/>
    </row>
    <row r="380" spans="2:27" ht="12" customHeight="1" thickBot="1">
      <c r="B380" s="2074" t="s">
        <v>755</v>
      </c>
      <c r="C380" s="2075"/>
      <c r="D380" s="2075"/>
      <c r="E380" s="2075"/>
      <c r="F380" s="2075"/>
      <c r="G380" s="2075"/>
      <c r="H380" s="2075"/>
      <c r="I380" s="2075"/>
      <c r="J380" s="2075"/>
      <c r="K380" s="2075"/>
      <c r="L380" s="2075"/>
      <c r="M380" s="2075"/>
      <c r="N380" s="2075"/>
      <c r="O380" s="2075"/>
      <c r="P380" s="2075"/>
      <c r="Q380" s="2075"/>
      <c r="R380" s="2075"/>
      <c r="S380" s="2075"/>
      <c r="T380" s="2075"/>
      <c r="Y380" s="362"/>
      <c r="Z380" s="308"/>
      <c r="AA380" s="275"/>
    </row>
    <row r="381" spans="2:27" ht="12" customHeight="1" thickBot="1">
      <c r="B381" s="1994">
        <v>45758</v>
      </c>
      <c r="C381" s="276" t="s">
        <v>742</v>
      </c>
      <c r="D381" s="277" t="s">
        <v>381</v>
      </c>
      <c r="E381" s="277" t="s">
        <v>357</v>
      </c>
      <c r="F381" s="277" t="s">
        <v>3</v>
      </c>
      <c r="G381" s="278" t="s">
        <v>743</v>
      </c>
      <c r="H381" s="278">
        <v>14</v>
      </c>
      <c r="I381" s="278">
        <v>14.5</v>
      </c>
      <c r="J381" s="278">
        <v>15</v>
      </c>
      <c r="K381" s="278">
        <v>15.5</v>
      </c>
      <c r="L381" s="278">
        <v>16</v>
      </c>
      <c r="M381" s="278">
        <v>16.5</v>
      </c>
      <c r="N381" s="278">
        <v>17</v>
      </c>
      <c r="O381" s="278">
        <v>17.5</v>
      </c>
      <c r="P381" s="278">
        <v>18</v>
      </c>
      <c r="Q381" s="278" t="s">
        <v>379</v>
      </c>
      <c r="R381" s="419"/>
      <c r="S381" s="419"/>
      <c r="T381" s="419"/>
      <c r="Y381" s="362"/>
      <c r="Z381" s="308"/>
      <c r="AA381" s="275"/>
    </row>
    <row r="382" spans="2:27" ht="12" customHeight="1">
      <c r="B382" s="1995"/>
      <c r="C382" s="2009" t="s">
        <v>908</v>
      </c>
      <c r="D382" s="2007">
        <v>782528496001</v>
      </c>
      <c r="E382" s="2005" t="s">
        <v>334</v>
      </c>
      <c r="F382" s="2005">
        <v>4701904350</v>
      </c>
      <c r="G382" s="309" t="s">
        <v>747</v>
      </c>
      <c r="H382" s="310"/>
      <c r="I382" s="310">
        <v>6</v>
      </c>
      <c r="J382" s="310">
        <v>13</v>
      </c>
      <c r="K382" s="310">
        <v>32</v>
      </c>
      <c r="L382" s="310">
        <v>32</v>
      </c>
      <c r="M382" s="310">
        <v>28</v>
      </c>
      <c r="N382" s="310">
        <v>11</v>
      </c>
      <c r="O382" s="310">
        <v>5</v>
      </c>
      <c r="P382" s="310">
        <v>7</v>
      </c>
      <c r="Q382" s="448">
        <f>SUM(H382:P382)</f>
        <v>134</v>
      </c>
      <c r="R382" s="459"/>
      <c r="S382" s="459"/>
      <c r="T382" s="459"/>
      <c r="Y382" s="362"/>
      <c r="Z382" s="308"/>
      <c r="AA382" s="275"/>
    </row>
    <row r="383" spans="2:27" ht="12" customHeight="1" thickBot="1">
      <c r="B383" s="1996"/>
      <c r="C383" s="2010"/>
      <c r="D383" s="2008"/>
      <c r="E383" s="2006"/>
      <c r="F383" s="2006"/>
      <c r="G383" s="289" t="s">
        <v>8</v>
      </c>
      <c r="H383" s="290"/>
      <c r="I383" s="290">
        <v>6</v>
      </c>
      <c r="J383" s="290">
        <v>13</v>
      </c>
      <c r="K383" s="291">
        <v>10</v>
      </c>
      <c r="L383" s="291">
        <v>12</v>
      </c>
      <c r="M383" s="291">
        <v>21</v>
      </c>
      <c r="N383" s="291">
        <v>11</v>
      </c>
      <c r="O383" s="291">
        <v>1</v>
      </c>
      <c r="P383" s="291">
        <v>6</v>
      </c>
      <c r="Q383" s="451">
        <f>SUM(H383:P383)</f>
        <v>80</v>
      </c>
      <c r="R383" s="460"/>
      <c r="S383" s="460"/>
      <c r="T383" s="460"/>
    </row>
    <row r="385" spans="2:27" ht="12" customHeight="1" thickBot="1">
      <c r="Y385" s="362"/>
      <c r="Z385" s="308"/>
      <c r="AA385" s="275"/>
    </row>
    <row r="386" spans="2:27" ht="12" customHeight="1" thickBot="1">
      <c r="B386" s="2074" t="s">
        <v>755</v>
      </c>
      <c r="C386" s="2075"/>
      <c r="D386" s="2075"/>
      <c r="E386" s="2075"/>
      <c r="F386" s="2075"/>
      <c r="G386" s="2075"/>
      <c r="H386" s="2075"/>
      <c r="I386" s="2075"/>
      <c r="J386" s="2075"/>
      <c r="K386" s="2075"/>
      <c r="L386" s="2075"/>
      <c r="M386" s="2075"/>
      <c r="N386" s="2075"/>
      <c r="O386" s="2075"/>
      <c r="P386" s="2075"/>
      <c r="Q386" s="2075"/>
      <c r="R386" s="2075"/>
      <c r="S386" s="2075"/>
      <c r="T386" s="2075"/>
      <c r="Y386" s="362"/>
      <c r="Z386" s="308"/>
      <c r="AA386" s="275"/>
    </row>
    <row r="387" spans="2:27" ht="12" customHeight="1" thickBot="1">
      <c r="B387" s="1994">
        <v>45758</v>
      </c>
      <c r="C387" s="276" t="s">
        <v>742</v>
      </c>
      <c r="D387" s="277" t="s">
        <v>381</v>
      </c>
      <c r="E387" s="277" t="s">
        <v>357</v>
      </c>
      <c r="F387" s="277" t="s">
        <v>3</v>
      </c>
      <c r="G387" s="278" t="s">
        <v>743</v>
      </c>
      <c r="H387" s="278"/>
      <c r="I387" s="278">
        <v>15</v>
      </c>
      <c r="J387" s="278">
        <v>15.5</v>
      </c>
      <c r="K387" s="278">
        <v>16</v>
      </c>
      <c r="L387" s="278">
        <v>16.5</v>
      </c>
      <c r="M387" s="278">
        <v>17</v>
      </c>
      <c r="N387" s="278">
        <v>17.5</v>
      </c>
      <c r="O387" s="278">
        <v>18</v>
      </c>
      <c r="P387" s="278">
        <v>18.5</v>
      </c>
      <c r="Q387" s="278" t="s">
        <v>379</v>
      </c>
      <c r="R387" s="419"/>
      <c r="S387" s="419"/>
      <c r="T387" s="419"/>
      <c r="W387" s="362"/>
      <c r="Y387" s="362"/>
      <c r="Z387" s="308"/>
      <c r="AA387" s="275"/>
    </row>
    <row r="388" spans="2:27" ht="12" customHeight="1">
      <c r="B388" s="1995"/>
      <c r="C388" s="2009" t="s">
        <v>908</v>
      </c>
      <c r="D388" s="2007">
        <v>782528496001</v>
      </c>
      <c r="E388" s="2005" t="s">
        <v>334</v>
      </c>
      <c r="F388" s="2005">
        <v>4701904351</v>
      </c>
      <c r="G388" s="309" t="s">
        <v>747</v>
      </c>
      <c r="H388" s="310"/>
      <c r="I388" s="310">
        <v>3</v>
      </c>
      <c r="J388" s="310">
        <v>7</v>
      </c>
      <c r="K388" s="310">
        <v>9</v>
      </c>
      <c r="L388" s="310">
        <v>10</v>
      </c>
      <c r="M388" s="310">
        <v>9</v>
      </c>
      <c r="N388" s="310">
        <v>5</v>
      </c>
      <c r="O388" s="310">
        <v>2</v>
      </c>
      <c r="P388" s="310">
        <v>2</v>
      </c>
      <c r="Q388" s="448">
        <f t="shared" ref="Q388:Q394" si="2">SUM(H388:P388)</f>
        <v>47</v>
      </c>
      <c r="R388" s="459"/>
      <c r="S388" s="459"/>
      <c r="T388" s="459"/>
      <c r="W388" s="362"/>
      <c r="Y388" s="362"/>
      <c r="Z388" s="308"/>
      <c r="AA388" s="275"/>
    </row>
    <row r="389" spans="2:27" ht="12" customHeight="1" thickBot="1">
      <c r="B389" s="1996"/>
      <c r="C389" s="2010"/>
      <c r="D389" s="2008"/>
      <c r="E389" s="2006"/>
      <c r="F389" s="2006"/>
      <c r="G389" s="289" t="s">
        <v>8</v>
      </c>
      <c r="H389" s="290"/>
      <c r="I389" s="290">
        <v>3</v>
      </c>
      <c r="J389" s="290">
        <v>7</v>
      </c>
      <c r="K389" s="291">
        <v>9</v>
      </c>
      <c r="L389" s="291">
        <v>10</v>
      </c>
      <c r="M389" s="291">
        <v>9</v>
      </c>
      <c r="N389" s="291">
        <v>2</v>
      </c>
      <c r="O389" s="291">
        <v>2</v>
      </c>
      <c r="P389" s="291">
        <v>2</v>
      </c>
      <c r="Q389" s="451">
        <f t="shared" si="2"/>
        <v>44</v>
      </c>
      <c r="R389" s="460"/>
      <c r="S389" s="460"/>
      <c r="T389" s="460"/>
    </row>
    <row r="390" spans="2:27" ht="12" customHeight="1" thickBot="1">
      <c r="Y390" s="362"/>
      <c r="Z390" s="308"/>
      <c r="AA390" s="275"/>
    </row>
    <row r="391" spans="2:27" ht="12" customHeight="1" thickBot="1">
      <c r="B391" s="2074" t="s">
        <v>755</v>
      </c>
      <c r="C391" s="2075"/>
      <c r="D391" s="2075"/>
      <c r="E391" s="2075"/>
      <c r="F391" s="2075"/>
      <c r="G391" s="2075"/>
      <c r="H391" s="2075"/>
      <c r="I391" s="2075"/>
      <c r="J391" s="2075"/>
      <c r="K391" s="2075"/>
      <c r="L391" s="2075"/>
      <c r="M391" s="2075"/>
      <c r="N391" s="2075"/>
      <c r="O391" s="2075"/>
      <c r="P391" s="2075"/>
      <c r="Q391" s="2075"/>
      <c r="R391" s="2075"/>
      <c r="S391" s="2075"/>
      <c r="T391" s="2075"/>
      <c r="Y391" s="362"/>
      <c r="Z391" s="308"/>
      <c r="AA391" s="275"/>
    </row>
    <row r="392" spans="2:27" ht="12" customHeight="1" thickBot="1">
      <c r="B392" s="1994">
        <v>45758</v>
      </c>
      <c r="C392" s="276" t="s">
        <v>742</v>
      </c>
      <c r="D392" s="277" t="s">
        <v>381</v>
      </c>
      <c r="E392" s="277" t="s">
        <v>357</v>
      </c>
      <c r="F392" s="277" t="s">
        <v>3</v>
      </c>
      <c r="G392" s="278" t="s">
        <v>743</v>
      </c>
      <c r="H392" s="278"/>
      <c r="I392" s="278" t="s">
        <v>453</v>
      </c>
      <c r="J392" s="278" t="s">
        <v>454</v>
      </c>
      <c r="K392" s="278" t="s">
        <v>455</v>
      </c>
      <c r="L392" s="278" t="s">
        <v>456</v>
      </c>
      <c r="M392" s="278" t="s">
        <v>457</v>
      </c>
      <c r="N392" s="278" t="s">
        <v>458</v>
      </c>
      <c r="O392" s="278"/>
      <c r="P392" s="278"/>
      <c r="Q392" s="278" t="s">
        <v>379</v>
      </c>
      <c r="R392" s="419"/>
      <c r="S392" s="419"/>
      <c r="T392" s="419"/>
      <c r="Y392" s="362"/>
      <c r="Z392" s="308"/>
      <c r="AA392" s="275"/>
    </row>
    <row r="393" spans="2:27" ht="12" customHeight="1">
      <c r="B393" s="1995"/>
      <c r="C393" s="2009" t="s">
        <v>913</v>
      </c>
      <c r="D393" s="2007">
        <v>710889740001</v>
      </c>
      <c r="E393" s="2005" t="s">
        <v>831</v>
      </c>
      <c r="F393" s="2005">
        <v>4701956174</v>
      </c>
      <c r="G393" s="309" t="s">
        <v>747</v>
      </c>
      <c r="H393" s="310"/>
      <c r="I393" s="310">
        <v>11</v>
      </c>
      <c r="J393" s="310">
        <v>145</v>
      </c>
      <c r="K393" s="310">
        <v>306</v>
      </c>
      <c r="L393" s="310">
        <v>292</v>
      </c>
      <c r="M393" s="310">
        <v>162</v>
      </c>
      <c r="N393" s="310">
        <v>78</v>
      </c>
      <c r="O393" s="310"/>
      <c r="P393" s="310"/>
      <c r="Q393" s="448">
        <f t="shared" si="2"/>
        <v>994</v>
      </c>
      <c r="R393" s="459"/>
      <c r="S393" s="459"/>
      <c r="T393" s="459"/>
      <c r="Y393" s="362"/>
      <c r="Z393" s="308"/>
      <c r="AA393" s="275"/>
    </row>
    <row r="394" spans="2:27" ht="12" customHeight="1" thickBot="1">
      <c r="B394" s="1996"/>
      <c r="C394" s="2010"/>
      <c r="D394" s="2008"/>
      <c r="E394" s="2006"/>
      <c r="F394" s="2006"/>
      <c r="G394" s="289" t="s">
        <v>8</v>
      </c>
      <c r="H394" s="290"/>
      <c r="I394" s="290">
        <v>11</v>
      </c>
      <c r="J394" s="290">
        <v>144</v>
      </c>
      <c r="K394" s="291">
        <v>255</v>
      </c>
      <c r="L394" s="291">
        <v>286</v>
      </c>
      <c r="M394" s="291">
        <v>162</v>
      </c>
      <c r="N394" s="291">
        <v>78</v>
      </c>
      <c r="O394" s="291"/>
      <c r="P394" s="291"/>
      <c r="Q394" s="451">
        <f t="shared" si="2"/>
        <v>936</v>
      </c>
      <c r="R394" s="460"/>
      <c r="S394" s="460"/>
      <c r="T394" s="460"/>
    </row>
    <row r="395" spans="2:27" ht="12" customHeight="1" thickBot="1">
      <c r="Y395" s="362"/>
      <c r="Z395" s="308"/>
      <c r="AA395" s="275"/>
    </row>
    <row r="396" spans="2:27" ht="12" customHeight="1" thickBot="1">
      <c r="B396" s="1994">
        <v>45758</v>
      </c>
      <c r="C396" s="276" t="s">
        <v>742</v>
      </c>
      <c r="D396" s="277" t="s">
        <v>381</v>
      </c>
      <c r="E396" s="277" t="s">
        <v>357</v>
      </c>
      <c r="F396" s="277" t="s">
        <v>3</v>
      </c>
      <c r="G396" s="278" t="s">
        <v>743</v>
      </c>
      <c r="H396" s="278"/>
      <c r="I396" s="278" t="s">
        <v>453</v>
      </c>
      <c r="J396" s="278" t="s">
        <v>454</v>
      </c>
      <c r="K396" s="278" t="s">
        <v>455</v>
      </c>
      <c r="L396" s="278" t="s">
        <v>456</v>
      </c>
      <c r="M396" s="278" t="s">
        <v>457</v>
      </c>
      <c r="N396" s="278" t="s">
        <v>458</v>
      </c>
      <c r="O396" s="278"/>
      <c r="P396" s="278"/>
      <c r="Q396" s="278" t="s">
        <v>379</v>
      </c>
      <c r="R396" s="419"/>
      <c r="S396" s="419"/>
      <c r="T396" s="419"/>
      <c r="Y396" s="362"/>
      <c r="Z396" s="308"/>
      <c r="AA396" s="275"/>
    </row>
    <row r="397" spans="2:27" ht="12" customHeight="1">
      <c r="B397" s="1995"/>
      <c r="C397" s="2009" t="s">
        <v>900</v>
      </c>
      <c r="D397" s="2007">
        <v>710889740002</v>
      </c>
      <c r="E397" s="2005" t="s">
        <v>1006</v>
      </c>
      <c r="F397" s="2005">
        <v>4701956174</v>
      </c>
      <c r="G397" s="309" t="s">
        <v>747</v>
      </c>
      <c r="H397" s="310"/>
      <c r="I397" s="310">
        <v>11</v>
      </c>
      <c r="J397" s="310">
        <v>157</v>
      </c>
      <c r="K397" s="310">
        <v>359</v>
      </c>
      <c r="L397" s="310">
        <v>370</v>
      </c>
      <c r="M397" s="310">
        <v>217</v>
      </c>
      <c r="N397" s="310">
        <v>112</v>
      </c>
      <c r="O397" s="310"/>
      <c r="P397" s="310"/>
      <c r="Q397" s="448">
        <f>SUM(H397:P397)</f>
        <v>1226</v>
      </c>
      <c r="R397" s="459"/>
      <c r="S397" s="459"/>
      <c r="T397" s="459"/>
      <c r="Y397" s="362"/>
      <c r="Z397" s="308"/>
      <c r="AA397" s="275"/>
    </row>
    <row r="398" spans="2:27" ht="12" customHeight="1" thickBot="1">
      <c r="B398" s="1996"/>
      <c r="C398" s="2010"/>
      <c r="D398" s="2008"/>
      <c r="E398" s="2006"/>
      <c r="F398" s="2006"/>
      <c r="G398" s="289" t="s">
        <v>8</v>
      </c>
      <c r="H398" s="290"/>
      <c r="I398" s="290">
        <v>9</v>
      </c>
      <c r="J398" s="290">
        <v>151</v>
      </c>
      <c r="K398" s="291">
        <v>330</v>
      </c>
      <c r="L398" s="291">
        <v>348</v>
      </c>
      <c r="M398" s="291">
        <v>206</v>
      </c>
      <c r="N398" s="291">
        <v>103</v>
      </c>
      <c r="O398" s="291"/>
      <c r="P398" s="291"/>
      <c r="Q398" s="451">
        <f>SUM(H398:P398)</f>
        <v>1147</v>
      </c>
      <c r="R398" s="460"/>
      <c r="S398" s="460"/>
      <c r="T398" s="460"/>
    </row>
    <row r="400" spans="2:27" ht="12" customHeight="1" thickBot="1">
      <c r="W400" s="231"/>
    </row>
    <row r="401" spans="2:28" ht="12" customHeight="1" thickBot="1">
      <c r="B401" s="2011" t="s">
        <v>755</v>
      </c>
      <c r="C401" s="2012"/>
      <c r="D401" s="2012"/>
      <c r="E401" s="2012"/>
      <c r="F401" s="2012"/>
      <c r="G401" s="2012"/>
      <c r="H401" s="2012"/>
      <c r="I401" s="2012"/>
      <c r="J401" s="2012"/>
      <c r="K401" s="2012"/>
      <c r="L401" s="2012"/>
      <c r="M401" s="2012"/>
      <c r="N401" s="2012"/>
      <c r="O401" s="2013"/>
      <c r="Z401" s="308"/>
      <c r="AA401" s="362"/>
      <c r="AB401" s="308"/>
    </row>
    <row r="402" spans="2:28" ht="12" customHeight="1" thickBot="1">
      <c r="B402" s="2020">
        <v>45759</v>
      </c>
      <c r="C402" s="370" t="s">
        <v>742</v>
      </c>
      <c r="D402" s="371" t="s">
        <v>381</v>
      </c>
      <c r="E402" s="371" t="s">
        <v>357</v>
      </c>
      <c r="F402" s="371" t="s">
        <v>3</v>
      </c>
      <c r="G402" s="372" t="s">
        <v>743</v>
      </c>
      <c r="H402" s="500" t="s">
        <v>453</v>
      </c>
      <c r="I402" s="500" t="s">
        <v>454</v>
      </c>
      <c r="J402" s="500" t="s">
        <v>455</v>
      </c>
      <c r="K402" s="500" t="s">
        <v>456</v>
      </c>
      <c r="L402" s="500" t="s">
        <v>457</v>
      </c>
      <c r="M402" s="500" t="s">
        <v>458</v>
      </c>
      <c r="N402" s="372" t="s">
        <v>379</v>
      </c>
      <c r="O402" s="501" t="s">
        <v>467</v>
      </c>
      <c r="V402" s="362"/>
      <c r="Z402" s="308"/>
      <c r="AA402" s="362"/>
      <c r="AB402" s="308"/>
    </row>
    <row r="403" spans="2:28" ht="12" customHeight="1" thickBot="1">
      <c r="B403" s="1995"/>
      <c r="C403" s="2009" t="s">
        <v>910</v>
      </c>
      <c r="D403" s="2007">
        <v>710888705002</v>
      </c>
      <c r="E403" s="2005" t="s">
        <v>831</v>
      </c>
      <c r="F403" s="2005">
        <v>4701956162</v>
      </c>
      <c r="G403" s="496" t="s">
        <v>747</v>
      </c>
      <c r="H403" s="310">
        <v>42</v>
      </c>
      <c r="I403" s="310">
        <v>308</v>
      </c>
      <c r="J403" s="310">
        <v>711</v>
      </c>
      <c r="K403" s="310">
        <v>723</v>
      </c>
      <c r="L403" s="448">
        <v>437</v>
      </c>
      <c r="M403" s="497">
        <v>247</v>
      </c>
      <c r="N403" s="504">
        <f>SUM(H403:M403)</f>
        <v>2468</v>
      </c>
      <c r="O403" s="2076">
        <f>N404/N403*100</f>
        <v>91.774716369529983</v>
      </c>
      <c r="V403" s="362"/>
      <c r="Z403" s="308"/>
      <c r="AA403" s="362"/>
      <c r="AB403" s="308"/>
    </row>
    <row r="404" spans="2:28" ht="12" customHeight="1" thickBot="1">
      <c r="B404" s="1996"/>
      <c r="C404" s="2010"/>
      <c r="D404" s="2008"/>
      <c r="E404" s="2006"/>
      <c r="F404" s="2006"/>
      <c r="G404" s="498" t="s">
        <v>8</v>
      </c>
      <c r="H404" s="505">
        <v>37</v>
      </c>
      <c r="I404" s="505">
        <v>280</v>
      </c>
      <c r="J404" s="505">
        <v>659</v>
      </c>
      <c r="K404" s="505">
        <v>675</v>
      </c>
      <c r="L404" s="506">
        <v>393</v>
      </c>
      <c r="M404" s="504">
        <v>221</v>
      </c>
      <c r="N404" s="504">
        <f>SUM(H404:M404)</f>
        <v>2265</v>
      </c>
      <c r="O404" s="2077"/>
      <c r="Y404" s="275"/>
      <c r="Z404" s="275"/>
      <c r="AA404" s="275"/>
    </row>
    <row r="405" spans="2:28" ht="12" customHeight="1" thickBot="1">
      <c r="P405" s="275"/>
      <c r="Q405" s="308"/>
      <c r="R405" s="308"/>
      <c r="S405" s="308"/>
      <c r="T405" s="308"/>
      <c r="W405" s="231"/>
      <c r="Y405" s="275"/>
      <c r="Z405" s="275"/>
      <c r="AA405" s="275"/>
    </row>
    <row r="406" spans="2:28" ht="12" customHeight="1" thickBot="1">
      <c r="B406" s="2011" t="s">
        <v>755</v>
      </c>
      <c r="C406" s="2012"/>
      <c r="D406" s="2012"/>
      <c r="E406" s="2012"/>
      <c r="F406" s="2012"/>
      <c r="G406" s="2012"/>
      <c r="H406" s="2012"/>
      <c r="I406" s="2012"/>
      <c r="J406" s="2012"/>
      <c r="K406" s="2012"/>
      <c r="L406" s="2012"/>
      <c r="M406" s="2012"/>
      <c r="N406" s="2013"/>
      <c r="P406" s="275"/>
      <c r="Q406" s="308"/>
      <c r="R406" s="308"/>
      <c r="S406" s="308"/>
      <c r="T406" s="308"/>
      <c r="W406" s="231"/>
      <c r="X406" s="275"/>
      <c r="Y406" s="275"/>
      <c r="Z406" s="275"/>
      <c r="AA406" s="275"/>
    </row>
    <row r="407" spans="2:28" ht="12" customHeight="1" thickBot="1">
      <c r="B407" s="2020">
        <v>45761</v>
      </c>
      <c r="C407" s="370" t="s">
        <v>742</v>
      </c>
      <c r="D407" s="371" t="s">
        <v>381</v>
      </c>
      <c r="E407" s="371" t="s">
        <v>357</v>
      </c>
      <c r="F407" s="371" t="s">
        <v>3</v>
      </c>
      <c r="G407" s="372" t="s">
        <v>743</v>
      </c>
      <c r="H407" s="500" t="s">
        <v>454</v>
      </c>
      <c r="I407" s="500" t="s">
        <v>455</v>
      </c>
      <c r="J407" s="500" t="s">
        <v>456</v>
      </c>
      <c r="K407" s="500" t="s">
        <v>457</v>
      </c>
      <c r="L407" s="500" t="s">
        <v>458</v>
      </c>
      <c r="M407" s="372" t="s">
        <v>379</v>
      </c>
      <c r="N407" s="501" t="s">
        <v>467</v>
      </c>
      <c r="O407" s="275"/>
      <c r="P407" s="308"/>
      <c r="Q407" s="308"/>
      <c r="R407" s="308"/>
      <c r="S407" s="308"/>
      <c r="T407" s="308"/>
      <c r="X407" s="275"/>
      <c r="Y407" s="275"/>
      <c r="Z407" s="275"/>
      <c r="AA407" s="275"/>
    </row>
    <row r="408" spans="2:28" ht="12" customHeight="1" thickBot="1">
      <c r="B408" s="1995"/>
      <c r="C408" s="2009" t="s">
        <v>909</v>
      </c>
      <c r="D408" s="2007">
        <v>710888705001</v>
      </c>
      <c r="E408" s="2005" t="s">
        <v>451</v>
      </c>
      <c r="F408" s="2005">
        <v>4701956162</v>
      </c>
      <c r="G408" s="496" t="s">
        <v>747</v>
      </c>
      <c r="H408" s="310">
        <v>121</v>
      </c>
      <c r="I408" s="310">
        <v>224</v>
      </c>
      <c r="J408" s="310">
        <v>250</v>
      </c>
      <c r="K408" s="448">
        <v>236</v>
      </c>
      <c r="L408" s="497">
        <v>71</v>
      </c>
      <c r="M408" s="504">
        <f>SUM(H408:L408)</f>
        <v>902</v>
      </c>
      <c r="N408" s="2076">
        <f>M409/M408*100</f>
        <v>96.784922394678503</v>
      </c>
      <c r="O408" s="275"/>
      <c r="P408" s="308"/>
      <c r="Q408" s="308"/>
      <c r="R408" s="308"/>
      <c r="S408" s="308"/>
      <c r="T408" s="308"/>
      <c r="Y408" s="362"/>
      <c r="Z408" s="308"/>
      <c r="AA408" s="275"/>
    </row>
    <row r="409" spans="2:28" ht="12" customHeight="1" thickBot="1">
      <c r="B409" s="1996"/>
      <c r="C409" s="2010"/>
      <c r="D409" s="2008"/>
      <c r="E409" s="2006"/>
      <c r="F409" s="2006"/>
      <c r="G409" s="498" t="s">
        <v>8</v>
      </c>
      <c r="H409" s="505">
        <v>115</v>
      </c>
      <c r="I409" s="505">
        <v>214</v>
      </c>
      <c r="J409" s="505">
        <v>267</v>
      </c>
      <c r="K409" s="506">
        <v>213</v>
      </c>
      <c r="L409" s="504">
        <v>64</v>
      </c>
      <c r="M409" s="504">
        <f>SUM(H409:L409)</f>
        <v>873</v>
      </c>
      <c r="N409" s="2077"/>
    </row>
    <row r="412" spans="2:28" ht="12" customHeight="1" thickBot="1">
      <c r="B412" s="2074" t="s">
        <v>755</v>
      </c>
      <c r="C412" s="2075"/>
      <c r="D412" s="2075"/>
      <c r="E412" s="2075"/>
      <c r="F412" s="2075"/>
      <c r="G412" s="2075"/>
      <c r="H412" s="2075"/>
      <c r="I412" s="2075"/>
      <c r="J412" s="2075"/>
      <c r="K412" s="2075"/>
      <c r="L412" s="2075"/>
      <c r="M412" s="2075"/>
      <c r="N412" s="2075"/>
      <c r="O412" s="2075"/>
      <c r="P412" s="2075"/>
      <c r="Q412" s="2075"/>
      <c r="R412" s="2075"/>
      <c r="S412" s="2075"/>
      <c r="T412" s="2075"/>
    </row>
    <row r="413" spans="2:28" ht="12" customHeight="1" thickBot="1">
      <c r="B413" s="1994">
        <v>45763</v>
      </c>
      <c r="C413" s="276" t="s">
        <v>742</v>
      </c>
      <c r="D413" s="277" t="s">
        <v>381</v>
      </c>
      <c r="E413" s="277" t="s">
        <v>357</v>
      </c>
      <c r="F413" s="277" t="s">
        <v>3</v>
      </c>
      <c r="G413" s="278" t="s">
        <v>743</v>
      </c>
      <c r="H413" s="278">
        <v>14.5</v>
      </c>
      <c r="I413" s="278">
        <v>15</v>
      </c>
      <c r="J413" s="278">
        <v>15.5</v>
      </c>
      <c r="K413" s="278">
        <v>16</v>
      </c>
      <c r="L413" s="278">
        <v>16.5</v>
      </c>
      <c r="M413" s="278">
        <v>17</v>
      </c>
      <c r="N413" s="278">
        <v>17.5</v>
      </c>
      <c r="O413" s="278">
        <v>18</v>
      </c>
      <c r="P413" s="278">
        <v>18.5</v>
      </c>
      <c r="Q413" s="278" t="s">
        <v>379</v>
      </c>
      <c r="R413" s="419"/>
      <c r="S413" s="419"/>
      <c r="T413" s="419"/>
      <c r="V413" s="231"/>
    </row>
    <row r="414" spans="2:28" ht="12" customHeight="1">
      <c r="B414" s="1995"/>
      <c r="C414" s="2009" t="str">
        <f>W127</f>
        <v>PRLS/24/12901</v>
      </c>
      <c r="D414" s="2007">
        <v>712936018003</v>
      </c>
      <c r="E414" s="2005" t="s">
        <v>930</v>
      </c>
      <c r="F414" s="2005">
        <v>4701945999</v>
      </c>
      <c r="G414" s="309" t="s">
        <v>747</v>
      </c>
      <c r="H414" s="310">
        <v>32</v>
      </c>
      <c r="I414" s="310">
        <v>55</v>
      </c>
      <c r="J414" s="310">
        <v>65</v>
      </c>
      <c r="K414" s="310">
        <v>73</v>
      </c>
      <c r="L414" s="310">
        <v>46</v>
      </c>
      <c r="M414" s="310">
        <v>33</v>
      </c>
      <c r="N414" s="310">
        <v>26</v>
      </c>
      <c r="O414" s="310">
        <v>10</v>
      </c>
      <c r="P414" s="310">
        <v>10</v>
      </c>
      <c r="Q414" s="448">
        <f>SUM(H414:P414)</f>
        <v>350</v>
      </c>
      <c r="R414" s="459"/>
      <c r="S414" s="459"/>
      <c r="T414" s="459"/>
    </row>
    <row r="415" spans="2:28" ht="12" customHeight="1" thickBot="1">
      <c r="B415" s="1996"/>
      <c r="C415" s="2010"/>
      <c r="D415" s="2008"/>
      <c r="E415" s="2006"/>
      <c r="F415" s="2006"/>
      <c r="G415" s="289" t="s">
        <v>8</v>
      </c>
      <c r="H415" s="290">
        <v>30</v>
      </c>
      <c r="I415" s="290">
        <v>54</v>
      </c>
      <c r="J415" s="290">
        <v>65</v>
      </c>
      <c r="K415" s="291">
        <v>72</v>
      </c>
      <c r="L415" s="291">
        <v>47</v>
      </c>
      <c r="M415" s="291">
        <v>33</v>
      </c>
      <c r="N415" s="291">
        <v>26</v>
      </c>
      <c r="O415" s="291">
        <v>10</v>
      </c>
      <c r="P415" s="291">
        <v>10</v>
      </c>
      <c r="Q415" s="451">
        <f>SUM(H415:P415)</f>
        <v>347</v>
      </c>
      <c r="R415" s="460"/>
      <c r="S415" s="460"/>
      <c r="T415" s="460"/>
    </row>
    <row r="417" spans="1:2575" ht="12" customHeight="1" thickBot="1">
      <c r="U417" s="231"/>
      <c r="X417" s="231"/>
      <c r="Y417" s="231"/>
      <c r="Z417" s="507"/>
      <c r="AA417" s="231"/>
      <c r="AB417" s="231"/>
    </row>
    <row r="418" spans="1:2575" s="508" customFormat="1" ht="12" customHeight="1" thickBot="1">
      <c r="A418" s="231"/>
      <c r="B418" s="2017" t="s">
        <v>378</v>
      </c>
      <c r="C418" s="2018"/>
      <c r="D418" s="2018"/>
      <c r="E418" s="2018"/>
      <c r="F418" s="2018"/>
      <c r="G418" s="2018"/>
      <c r="H418" s="2018"/>
      <c r="I418" s="2018"/>
      <c r="J418" s="2018"/>
      <c r="K418" s="2018"/>
      <c r="L418" s="2018"/>
      <c r="M418" s="2018"/>
      <c r="N418" s="2018"/>
      <c r="O418" s="2019"/>
      <c r="P418" s="231"/>
      <c r="Q418" s="231"/>
      <c r="R418" s="231"/>
      <c r="S418" s="231"/>
      <c r="T418" s="231"/>
      <c r="U418" s="308"/>
      <c r="V418" s="231"/>
      <c r="W418" s="308"/>
      <c r="X418" s="308"/>
      <c r="Y418" s="308"/>
      <c r="Z418" s="308"/>
      <c r="AA418" s="362"/>
      <c r="AB418" s="308"/>
      <c r="AC418" s="231"/>
      <c r="AD418" s="231"/>
      <c r="AE418" s="231"/>
      <c r="AF418" s="231"/>
      <c r="AG418" s="231"/>
      <c r="AH418" s="231"/>
      <c r="AI418" s="231"/>
      <c r="AJ418" s="231"/>
      <c r="AK418" s="231"/>
      <c r="AL418" s="231"/>
      <c r="AM418" s="231"/>
      <c r="AN418" s="231"/>
      <c r="AO418" s="231"/>
      <c r="AP418" s="231"/>
      <c r="AQ418" s="231"/>
      <c r="AR418" s="231"/>
      <c r="AS418" s="231"/>
      <c r="AT418" s="231"/>
      <c r="AU418" s="231"/>
      <c r="AV418" s="231"/>
      <c r="AW418" s="231"/>
      <c r="AX418" s="231"/>
      <c r="AY418" s="231"/>
      <c r="AZ418" s="231"/>
      <c r="BA418" s="231"/>
      <c r="BB418" s="231"/>
      <c r="BC418" s="231"/>
      <c r="BD418" s="231"/>
      <c r="BE418" s="231"/>
      <c r="BF418" s="231"/>
      <c r="BG418" s="231"/>
      <c r="BH418" s="231"/>
      <c r="BI418" s="231"/>
      <c r="BJ418" s="231"/>
      <c r="BK418" s="231"/>
      <c r="BL418" s="231"/>
      <c r="BM418" s="231"/>
      <c r="BN418" s="231"/>
      <c r="BO418" s="231"/>
      <c r="BP418" s="231"/>
      <c r="BQ418" s="231"/>
      <c r="BR418" s="231"/>
      <c r="BS418" s="231"/>
      <c r="BT418" s="231"/>
      <c r="BU418" s="231"/>
      <c r="BV418" s="231"/>
      <c r="BW418" s="231"/>
      <c r="BX418" s="231"/>
      <c r="BY418" s="231"/>
      <c r="BZ418" s="231"/>
      <c r="CA418" s="231"/>
      <c r="CB418" s="231"/>
      <c r="CC418" s="231"/>
      <c r="CD418" s="231"/>
      <c r="CE418" s="231"/>
      <c r="CF418" s="231"/>
      <c r="CG418" s="231"/>
      <c r="CH418" s="231"/>
      <c r="CI418" s="231"/>
      <c r="CJ418" s="231"/>
      <c r="CK418" s="231"/>
      <c r="CL418" s="231"/>
      <c r="CM418" s="231"/>
      <c r="CN418" s="231"/>
      <c r="CO418" s="231"/>
      <c r="CP418" s="231"/>
      <c r="CQ418" s="231"/>
      <c r="CR418" s="231"/>
      <c r="CS418" s="231"/>
      <c r="CT418" s="231"/>
      <c r="CU418" s="231"/>
      <c r="CV418" s="231"/>
      <c r="CW418" s="231"/>
      <c r="CX418" s="231"/>
      <c r="CY418" s="231"/>
      <c r="CZ418" s="231"/>
      <c r="DA418" s="231"/>
      <c r="DB418" s="231"/>
      <c r="DC418" s="231"/>
      <c r="DD418" s="231"/>
      <c r="DE418" s="231"/>
      <c r="DF418" s="231"/>
      <c r="DG418" s="231"/>
      <c r="DH418" s="231"/>
      <c r="DI418" s="231"/>
      <c r="DJ418" s="231"/>
      <c r="DK418" s="231"/>
      <c r="DL418" s="231"/>
      <c r="DM418" s="231"/>
      <c r="DN418" s="231"/>
      <c r="DO418" s="231"/>
      <c r="DP418" s="231"/>
      <c r="DQ418" s="231"/>
      <c r="DR418" s="231"/>
      <c r="DS418" s="231"/>
      <c r="DT418" s="231"/>
      <c r="DU418" s="231"/>
      <c r="DV418" s="231"/>
      <c r="DW418" s="231"/>
      <c r="DX418" s="231"/>
      <c r="DY418" s="231"/>
      <c r="DZ418" s="231"/>
      <c r="EA418" s="231"/>
      <c r="EB418" s="231"/>
      <c r="EC418" s="231"/>
      <c r="ED418" s="231"/>
      <c r="EE418" s="231"/>
      <c r="EF418" s="231"/>
      <c r="EG418" s="231"/>
      <c r="EH418" s="231"/>
      <c r="EI418" s="231"/>
      <c r="EJ418" s="231"/>
      <c r="EK418" s="231"/>
      <c r="EL418" s="231"/>
      <c r="EM418" s="231"/>
      <c r="EN418" s="231"/>
      <c r="EO418" s="231"/>
      <c r="EP418" s="231"/>
      <c r="EQ418" s="231"/>
      <c r="ER418" s="231"/>
      <c r="ES418" s="231"/>
      <c r="ET418" s="231"/>
      <c r="EU418" s="231"/>
      <c r="EV418" s="231"/>
      <c r="EW418" s="231"/>
      <c r="EX418" s="231"/>
      <c r="EY418" s="231"/>
      <c r="EZ418" s="231"/>
      <c r="FA418" s="231"/>
      <c r="FB418" s="231"/>
      <c r="FC418" s="231"/>
      <c r="FD418" s="231"/>
      <c r="FE418" s="231"/>
      <c r="FF418" s="231"/>
      <c r="FG418" s="231"/>
      <c r="FH418" s="231"/>
      <c r="FI418" s="231"/>
      <c r="FJ418" s="231"/>
      <c r="FK418" s="231"/>
      <c r="FL418" s="231"/>
      <c r="FM418" s="231"/>
      <c r="FN418" s="231"/>
      <c r="FO418" s="231"/>
      <c r="FP418" s="231"/>
      <c r="FQ418" s="231"/>
      <c r="FR418" s="231"/>
      <c r="FS418" s="231"/>
      <c r="FT418" s="231"/>
      <c r="FU418" s="231"/>
      <c r="FV418" s="231"/>
      <c r="FW418" s="231"/>
      <c r="FX418" s="231"/>
      <c r="FY418" s="231"/>
      <c r="FZ418" s="231"/>
      <c r="GA418" s="231"/>
      <c r="GB418" s="231"/>
      <c r="GC418" s="231"/>
      <c r="GD418" s="231"/>
      <c r="GE418" s="231"/>
      <c r="GF418" s="231"/>
      <c r="GG418" s="231"/>
      <c r="GH418" s="231"/>
      <c r="GI418" s="231"/>
      <c r="GJ418" s="231"/>
      <c r="GK418" s="231"/>
      <c r="GL418" s="231"/>
      <c r="GM418" s="231"/>
      <c r="GN418" s="231"/>
      <c r="GO418" s="231"/>
      <c r="GP418" s="231"/>
      <c r="GQ418" s="231"/>
      <c r="GR418" s="231"/>
      <c r="GS418" s="231"/>
      <c r="GT418" s="231"/>
      <c r="GU418" s="231"/>
      <c r="GV418" s="231"/>
      <c r="GW418" s="231"/>
      <c r="GX418" s="231"/>
      <c r="GY418" s="231"/>
      <c r="GZ418" s="231"/>
      <c r="HA418" s="231"/>
      <c r="HB418" s="231"/>
      <c r="HC418" s="231"/>
      <c r="HD418" s="231"/>
      <c r="HE418" s="231"/>
      <c r="HF418" s="231"/>
      <c r="HG418" s="231"/>
      <c r="HH418" s="231"/>
      <c r="HI418" s="231"/>
      <c r="HJ418" s="231"/>
      <c r="HK418" s="231"/>
      <c r="HL418" s="231"/>
      <c r="HM418" s="231"/>
      <c r="HN418" s="231"/>
      <c r="HO418" s="231"/>
      <c r="HP418" s="231"/>
      <c r="HQ418" s="231"/>
      <c r="HR418" s="231"/>
      <c r="HS418" s="231"/>
      <c r="HT418" s="231"/>
      <c r="HU418" s="231"/>
      <c r="HV418" s="231"/>
      <c r="HW418" s="231"/>
      <c r="HX418" s="231"/>
      <c r="HY418" s="231"/>
      <c r="HZ418" s="231"/>
      <c r="IA418" s="231"/>
      <c r="IB418" s="231"/>
      <c r="IC418" s="231"/>
      <c r="ID418" s="231"/>
      <c r="IE418" s="231"/>
      <c r="IF418" s="231"/>
      <c r="IG418" s="231"/>
      <c r="IH418" s="231"/>
      <c r="II418" s="231"/>
      <c r="IJ418" s="231"/>
      <c r="IK418" s="231"/>
      <c r="IL418" s="231"/>
      <c r="IM418" s="231"/>
      <c r="IN418" s="231"/>
      <c r="IO418" s="231"/>
      <c r="IP418" s="231"/>
      <c r="IQ418" s="231"/>
      <c r="IR418" s="231"/>
      <c r="IS418" s="231"/>
      <c r="IT418" s="231"/>
      <c r="IU418" s="231"/>
      <c r="IV418" s="231"/>
      <c r="IW418" s="231"/>
      <c r="IX418" s="231"/>
      <c r="IY418" s="231"/>
      <c r="IZ418" s="231"/>
      <c r="JA418" s="231"/>
      <c r="JB418" s="231"/>
      <c r="JC418" s="231"/>
      <c r="JD418" s="231"/>
      <c r="JE418" s="231"/>
      <c r="JF418" s="231"/>
      <c r="JG418" s="231"/>
      <c r="JH418" s="231"/>
      <c r="JI418" s="231"/>
      <c r="JJ418" s="231"/>
      <c r="JK418" s="231"/>
      <c r="JL418" s="231"/>
      <c r="JM418" s="231"/>
      <c r="JN418" s="231"/>
      <c r="JO418" s="231"/>
      <c r="JP418" s="231"/>
      <c r="JQ418" s="231"/>
      <c r="JR418" s="231"/>
      <c r="JS418" s="231"/>
      <c r="JT418" s="231"/>
      <c r="JU418" s="231"/>
      <c r="JV418" s="231"/>
      <c r="JW418" s="231"/>
      <c r="JX418" s="231"/>
      <c r="JY418" s="231"/>
      <c r="JZ418" s="231"/>
      <c r="KA418" s="231"/>
      <c r="KB418" s="231"/>
      <c r="KC418" s="231"/>
      <c r="KD418" s="231"/>
      <c r="KE418" s="231"/>
      <c r="KF418" s="231"/>
      <c r="KG418" s="231"/>
      <c r="KH418" s="231"/>
      <c r="KI418" s="231"/>
      <c r="KJ418" s="231"/>
      <c r="KK418" s="231"/>
      <c r="KL418" s="231"/>
      <c r="KM418" s="231"/>
      <c r="KN418" s="231"/>
      <c r="KO418" s="231"/>
      <c r="KP418" s="231"/>
      <c r="KQ418" s="231"/>
      <c r="KR418" s="231"/>
      <c r="KS418" s="231"/>
      <c r="KT418" s="231"/>
      <c r="KU418" s="231"/>
      <c r="KV418" s="231"/>
      <c r="KW418" s="231"/>
      <c r="KX418" s="231"/>
      <c r="KY418" s="231"/>
      <c r="KZ418" s="231"/>
      <c r="LA418" s="231"/>
      <c r="LB418" s="231"/>
      <c r="LC418" s="231"/>
      <c r="LD418" s="231"/>
      <c r="LE418" s="231"/>
      <c r="LF418" s="231"/>
      <c r="LG418" s="231"/>
      <c r="LH418" s="231"/>
      <c r="LI418" s="231"/>
      <c r="LJ418" s="231"/>
      <c r="LK418" s="231"/>
      <c r="LL418" s="231"/>
      <c r="LM418" s="231"/>
      <c r="LN418" s="231"/>
      <c r="LO418" s="231"/>
      <c r="LP418" s="231"/>
      <c r="LQ418" s="231"/>
      <c r="LR418" s="231"/>
      <c r="LS418" s="231"/>
      <c r="LT418" s="231"/>
      <c r="LU418" s="231"/>
      <c r="LV418" s="231"/>
      <c r="LW418" s="231"/>
      <c r="LX418" s="231"/>
      <c r="LY418" s="231"/>
      <c r="LZ418" s="231"/>
      <c r="MA418" s="231"/>
      <c r="MB418" s="231"/>
      <c r="MC418" s="231"/>
      <c r="MD418" s="231"/>
      <c r="ME418" s="231"/>
      <c r="MF418" s="231"/>
      <c r="MG418" s="231"/>
      <c r="MH418" s="231"/>
      <c r="MI418" s="231"/>
      <c r="MJ418" s="231"/>
      <c r="MK418" s="231"/>
      <c r="ML418" s="231"/>
      <c r="MM418" s="231"/>
      <c r="MN418" s="231"/>
      <c r="MO418" s="231"/>
      <c r="MP418" s="231"/>
      <c r="MQ418" s="231"/>
      <c r="MR418" s="231"/>
      <c r="MS418" s="231"/>
      <c r="MT418" s="231"/>
      <c r="MU418" s="231"/>
      <c r="MV418" s="231"/>
      <c r="MW418" s="231"/>
      <c r="MX418" s="231"/>
      <c r="MY418" s="231"/>
      <c r="MZ418" s="231"/>
      <c r="NA418" s="231"/>
      <c r="NB418" s="231"/>
      <c r="NC418" s="231"/>
      <c r="ND418" s="231"/>
      <c r="NE418" s="231"/>
      <c r="NF418" s="231"/>
      <c r="NG418" s="231"/>
      <c r="NH418" s="231"/>
      <c r="NI418" s="231"/>
      <c r="NJ418" s="231"/>
      <c r="NK418" s="231"/>
      <c r="NL418" s="231"/>
      <c r="NM418" s="231"/>
      <c r="NN418" s="231"/>
      <c r="NO418" s="231"/>
      <c r="NP418" s="231"/>
      <c r="NQ418" s="231"/>
      <c r="NR418" s="231"/>
      <c r="NS418" s="231"/>
      <c r="NT418" s="231"/>
      <c r="NU418" s="231"/>
      <c r="NV418" s="231"/>
      <c r="NW418" s="231"/>
      <c r="NX418" s="231"/>
      <c r="NY418" s="231"/>
      <c r="NZ418" s="231"/>
      <c r="OA418" s="231"/>
      <c r="OB418" s="231"/>
      <c r="OC418" s="231"/>
      <c r="OD418" s="231"/>
      <c r="OE418" s="231"/>
      <c r="OF418" s="231"/>
      <c r="OG418" s="231"/>
      <c r="OH418" s="231"/>
      <c r="OI418" s="231"/>
      <c r="OJ418" s="231"/>
      <c r="OK418" s="231"/>
      <c r="OL418" s="231"/>
      <c r="OM418" s="231"/>
      <c r="ON418" s="231"/>
      <c r="OO418" s="231"/>
      <c r="OP418" s="231"/>
      <c r="OQ418" s="231"/>
      <c r="OR418" s="231"/>
      <c r="OS418" s="231"/>
      <c r="OT418" s="231"/>
      <c r="OU418" s="231"/>
      <c r="OV418" s="231"/>
      <c r="OW418" s="231"/>
      <c r="OX418" s="231"/>
      <c r="OY418" s="231"/>
      <c r="OZ418" s="231"/>
      <c r="PA418" s="231"/>
      <c r="PB418" s="231"/>
      <c r="PC418" s="231"/>
      <c r="PD418" s="231"/>
      <c r="PE418" s="231"/>
      <c r="PF418" s="231"/>
      <c r="PG418" s="231"/>
      <c r="PH418" s="231"/>
      <c r="PI418" s="231"/>
      <c r="PJ418" s="231"/>
      <c r="PK418" s="231"/>
      <c r="PL418" s="231"/>
      <c r="PM418" s="231"/>
      <c r="PN418" s="231"/>
      <c r="PO418" s="231"/>
      <c r="PP418" s="231"/>
      <c r="PQ418" s="231"/>
      <c r="PR418" s="231"/>
      <c r="PS418" s="231"/>
      <c r="PT418" s="231"/>
      <c r="PU418" s="231"/>
      <c r="PV418" s="231"/>
      <c r="PW418" s="231"/>
      <c r="PX418" s="231"/>
      <c r="PY418" s="231"/>
      <c r="PZ418" s="231"/>
      <c r="QA418" s="231"/>
      <c r="QB418" s="231"/>
      <c r="QC418" s="231"/>
      <c r="QD418" s="231"/>
      <c r="QE418" s="231"/>
      <c r="QF418" s="231"/>
      <c r="QG418" s="231"/>
      <c r="QH418" s="231"/>
      <c r="QI418" s="231"/>
      <c r="QJ418" s="231"/>
      <c r="QK418" s="231"/>
      <c r="QL418" s="231"/>
      <c r="QM418" s="231"/>
      <c r="QN418" s="231"/>
      <c r="QO418" s="231"/>
      <c r="QP418" s="231"/>
      <c r="QQ418" s="231"/>
      <c r="QR418" s="231"/>
      <c r="QS418" s="231"/>
      <c r="QT418" s="231"/>
      <c r="QU418" s="231"/>
      <c r="QV418" s="231"/>
      <c r="QW418" s="231"/>
      <c r="QX418" s="231"/>
      <c r="QY418" s="231"/>
      <c r="QZ418" s="231"/>
      <c r="RA418" s="231"/>
      <c r="RB418" s="231"/>
      <c r="RC418" s="231"/>
      <c r="RD418" s="231"/>
      <c r="RE418" s="231"/>
      <c r="RF418" s="231"/>
      <c r="RG418" s="231"/>
      <c r="RH418" s="231"/>
      <c r="RI418" s="231"/>
      <c r="RJ418" s="231"/>
      <c r="RK418" s="231"/>
      <c r="RL418" s="231"/>
      <c r="RM418" s="231"/>
      <c r="RN418" s="231"/>
      <c r="RO418" s="231"/>
      <c r="RP418" s="231"/>
      <c r="RQ418" s="231"/>
      <c r="RR418" s="231"/>
      <c r="RS418" s="231"/>
      <c r="RT418" s="231"/>
      <c r="RU418" s="231"/>
      <c r="RV418" s="231"/>
      <c r="RW418" s="231"/>
      <c r="RX418" s="231"/>
      <c r="RY418" s="231"/>
      <c r="RZ418" s="231"/>
      <c r="SA418" s="231"/>
      <c r="SB418" s="231"/>
      <c r="SC418" s="231"/>
      <c r="SD418" s="231"/>
      <c r="SE418" s="231"/>
      <c r="SF418" s="231"/>
      <c r="SG418" s="231"/>
      <c r="SH418" s="231"/>
      <c r="SI418" s="231"/>
      <c r="SJ418" s="231"/>
      <c r="SK418" s="231"/>
      <c r="SL418" s="231"/>
      <c r="SM418" s="231"/>
      <c r="SN418" s="231"/>
      <c r="SO418" s="231"/>
      <c r="SP418" s="231"/>
      <c r="SQ418" s="231"/>
      <c r="SR418" s="231"/>
      <c r="SS418" s="231"/>
      <c r="ST418" s="231"/>
      <c r="SU418" s="231"/>
      <c r="SV418" s="231"/>
      <c r="SW418" s="231"/>
      <c r="SX418" s="231"/>
      <c r="SY418" s="231"/>
      <c r="SZ418" s="231"/>
      <c r="TA418" s="231"/>
      <c r="TB418" s="231"/>
      <c r="TC418" s="231"/>
      <c r="TD418" s="231"/>
      <c r="TE418" s="231"/>
      <c r="TF418" s="231"/>
      <c r="TG418" s="231"/>
      <c r="TH418" s="231"/>
      <c r="TI418" s="231"/>
      <c r="TJ418" s="231"/>
      <c r="TK418" s="231"/>
      <c r="TL418" s="231"/>
      <c r="TM418" s="231"/>
      <c r="TN418" s="231"/>
      <c r="TO418" s="231"/>
      <c r="TP418" s="231"/>
      <c r="TQ418" s="231"/>
      <c r="TR418" s="231"/>
      <c r="TS418" s="231"/>
      <c r="TT418" s="231"/>
      <c r="TU418" s="231"/>
      <c r="TV418" s="231"/>
      <c r="TW418" s="231"/>
      <c r="TX418" s="231"/>
      <c r="TY418" s="231"/>
      <c r="TZ418" s="231"/>
      <c r="UA418" s="231"/>
      <c r="UB418" s="231"/>
      <c r="UC418" s="231"/>
      <c r="UD418" s="231"/>
      <c r="UE418" s="231"/>
      <c r="UF418" s="231"/>
      <c r="UG418" s="231"/>
      <c r="UH418" s="231"/>
      <c r="UI418" s="231"/>
      <c r="UJ418" s="231"/>
      <c r="UK418" s="231"/>
      <c r="UL418" s="231"/>
      <c r="UM418" s="231"/>
      <c r="UN418" s="231"/>
      <c r="UO418" s="231"/>
      <c r="UP418" s="231"/>
      <c r="UQ418" s="231"/>
      <c r="UR418" s="231"/>
      <c r="US418" s="231"/>
      <c r="UT418" s="231"/>
      <c r="UU418" s="231"/>
      <c r="UV418" s="231"/>
      <c r="UW418" s="231"/>
      <c r="UX418" s="231"/>
      <c r="UY418" s="231"/>
      <c r="UZ418" s="231"/>
      <c r="VA418" s="231"/>
      <c r="VB418" s="231"/>
      <c r="VC418" s="231"/>
      <c r="VD418" s="231"/>
      <c r="VE418" s="231"/>
      <c r="VF418" s="231"/>
      <c r="VG418" s="231"/>
      <c r="VH418" s="231"/>
      <c r="VI418" s="231"/>
      <c r="VJ418" s="231"/>
      <c r="VK418" s="231"/>
      <c r="VL418" s="231"/>
      <c r="VM418" s="231"/>
      <c r="VN418" s="231"/>
      <c r="VO418" s="231"/>
      <c r="VP418" s="231"/>
      <c r="VQ418" s="231"/>
      <c r="VR418" s="231"/>
      <c r="VS418" s="231"/>
      <c r="VT418" s="231"/>
      <c r="VU418" s="231"/>
      <c r="VV418" s="231"/>
      <c r="VW418" s="231"/>
      <c r="VX418" s="231"/>
      <c r="VY418" s="231"/>
      <c r="VZ418" s="231"/>
      <c r="WA418" s="231"/>
      <c r="WB418" s="231"/>
      <c r="WC418" s="231"/>
      <c r="WD418" s="231"/>
      <c r="WE418" s="231"/>
      <c r="WF418" s="231"/>
      <c r="WG418" s="231"/>
      <c r="WH418" s="231"/>
      <c r="WI418" s="231"/>
      <c r="WJ418" s="231"/>
      <c r="WK418" s="231"/>
      <c r="WL418" s="231"/>
      <c r="WM418" s="231"/>
      <c r="WN418" s="231"/>
      <c r="WO418" s="231"/>
      <c r="WP418" s="231"/>
      <c r="WQ418" s="231"/>
      <c r="WR418" s="231"/>
      <c r="WS418" s="231"/>
      <c r="WT418" s="231"/>
      <c r="WU418" s="231"/>
      <c r="WV418" s="231"/>
      <c r="WW418" s="231"/>
      <c r="WX418" s="231"/>
      <c r="WY418" s="231"/>
      <c r="WZ418" s="231"/>
      <c r="XA418" s="231"/>
      <c r="XB418" s="231"/>
      <c r="XC418" s="231"/>
      <c r="XD418" s="231"/>
      <c r="XE418" s="231"/>
      <c r="XF418" s="231"/>
      <c r="XG418" s="231"/>
      <c r="XH418" s="231"/>
      <c r="XI418" s="231"/>
      <c r="XJ418" s="231"/>
      <c r="XK418" s="231"/>
      <c r="XL418" s="231"/>
      <c r="XM418" s="231"/>
      <c r="XN418" s="231"/>
      <c r="XO418" s="231"/>
      <c r="XP418" s="231"/>
      <c r="XQ418" s="231"/>
      <c r="XR418" s="231"/>
      <c r="XS418" s="231"/>
      <c r="XT418" s="231"/>
      <c r="XU418" s="231"/>
      <c r="XV418" s="231"/>
      <c r="XW418" s="231"/>
      <c r="XX418" s="231"/>
      <c r="XY418" s="231"/>
      <c r="XZ418" s="231"/>
      <c r="YA418" s="231"/>
      <c r="YB418" s="231"/>
      <c r="YC418" s="231"/>
      <c r="YD418" s="231"/>
      <c r="YE418" s="231"/>
      <c r="YF418" s="231"/>
      <c r="YG418" s="231"/>
      <c r="YH418" s="231"/>
      <c r="YI418" s="231"/>
      <c r="YJ418" s="231"/>
      <c r="YK418" s="231"/>
      <c r="YL418" s="231"/>
      <c r="YM418" s="231"/>
      <c r="YN418" s="231"/>
      <c r="YO418" s="231"/>
      <c r="YP418" s="231"/>
      <c r="YQ418" s="231"/>
      <c r="YR418" s="231"/>
      <c r="YS418" s="231"/>
      <c r="YT418" s="231"/>
      <c r="YU418" s="231"/>
      <c r="YV418" s="231"/>
      <c r="YW418" s="231"/>
      <c r="YX418" s="231"/>
      <c r="YY418" s="231"/>
      <c r="YZ418" s="231"/>
      <c r="ZA418" s="231"/>
      <c r="ZB418" s="231"/>
      <c r="ZC418" s="231"/>
      <c r="ZD418" s="231"/>
      <c r="ZE418" s="231"/>
      <c r="ZF418" s="231"/>
      <c r="ZG418" s="231"/>
      <c r="ZH418" s="231"/>
      <c r="ZI418" s="231"/>
      <c r="ZJ418" s="231"/>
      <c r="ZK418" s="231"/>
      <c r="ZL418" s="231"/>
      <c r="ZM418" s="231"/>
      <c r="ZN418" s="231"/>
      <c r="ZO418" s="231"/>
      <c r="ZP418" s="231"/>
      <c r="ZQ418" s="231"/>
      <c r="ZR418" s="231"/>
      <c r="ZS418" s="231"/>
      <c r="ZT418" s="231"/>
      <c r="ZU418" s="231"/>
      <c r="ZV418" s="231"/>
      <c r="ZW418" s="231"/>
      <c r="ZX418" s="231"/>
      <c r="ZY418" s="231"/>
      <c r="ZZ418" s="231"/>
      <c r="AAA418" s="231"/>
      <c r="AAB418" s="231"/>
      <c r="AAC418" s="231"/>
      <c r="AAD418" s="231"/>
      <c r="AAE418" s="231"/>
      <c r="AAF418" s="231"/>
      <c r="AAG418" s="231"/>
      <c r="AAH418" s="231"/>
      <c r="AAI418" s="231"/>
      <c r="AAJ418" s="231"/>
      <c r="AAK418" s="231"/>
      <c r="AAL418" s="231"/>
      <c r="AAM418" s="231"/>
      <c r="AAN418" s="231"/>
      <c r="AAO418" s="231"/>
      <c r="AAP418" s="231"/>
      <c r="AAQ418" s="231"/>
      <c r="AAR418" s="231"/>
      <c r="AAS418" s="231"/>
      <c r="AAT418" s="231"/>
      <c r="AAU418" s="231"/>
      <c r="AAV418" s="231"/>
      <c r="AAW418" s="231"/>
      <c r="AAX418" s="231"/>
      <c r="AAY418" s="231"/>
      <c r="AAZ418" s="231"/>
      <c r="ABA418" s="231"/>
      <c r="ABB418" s="231"/>
      <c r="ABC418" s="231"/>
      <c r="ABD418" s="231"/>
      <c r="ABE418" s="231"/>
      <c r="ABF418" s="231"/>
      <c r="ABG418" s="231"/>
      <c r="ABH418" s="231"/>
      <c r="ABI418" s="231"/>
      <c r="ABJ418" s="231"/>
      <c r="ABK418" s="231"/>
      <c r="ABL418" s="231"/>
      <c r="ABM418" s="231"/>
      <c r="ABN418" s="231"/>
      <c r="ABO418" s="231"/>
      <c r="ABP418" s="231"/>
      <c r="ABQ418" s="231"/>
      <c r="ABR418" s="231"/>
      <c r="ABS418" s="231"/>
      <c r="ABT418" s="231"/>
      <c r="ABU418" s="231"/>
      <c r="ABV418" s="231"/>
      <c r="ABW418" s="231"/>
      <c r="ABX418" s="231"/>
      <c r="ABY418" s="231"/>
      <c r="ABZ418" s="231"/>
      <c r="ACA418" s="231"/>
      <c r="ACB418" s="231"/>
      <c r="ACC418" s="231"/>
      <c r="ACD418" s="231"/>
      <c r="ACE418" s="231"/>
      <c r="ACF418" s="231"/>
      <c r="ACG418" s="231"/>
      <c r="ACH418" s="231"/>
      <c r="ACI418" s="231"/>
      <c r="ACJ418" s="231"/>
      <c r="ACK418" s="231"/>
      <c r="ACL418" s="231"/>
      <c r="ACM418" s="231"/>
      <c r="ACN418" s="231"/>
      <c r="ACO418" s="231"/>
      <c r="ACP418" s="231"/>
      <c r="ACQ418" s="231"/>
      <c r="ACR418" s="231"/>
      <c r="ACS418" s="231"/>
      <c r="ACT418" s="231"/>
      <c r="ACU418" s="231"/>
      <c r="ACV418" s="231"/>
      <c r="ACW418" s="231"/>
      <c r="ACX418" s="231"/>
      <c r="ACY418" s="231"/>
      <c r="ACZ418" s="231"/>
      <c r="ADA418" s="231"/>
      <c r="ADB418" s="231"/>
      <c r="ADC418" s="231"/>
      <c r="ADD418" s="231"/>
      <c r="ADE418" s="231"/>
      <c r="ADF418" s="231"/>
      <c r="ADG418" s="231"/>
      <c r="ADH418" s="231"/>
      <c r="ADI418" s="231"/>
      <c r="ADJ418" s="231"/>
      <c r="ADK418" s="231"/>
      <c r="ADL418" s="231"/>
      <c r="ADM418" s="231"/>
      <c r="ADN418" s="231"/>
      <c r="ADO418" s="231"/>
      <c r="ADP418" s="231"/>
      <c r="ADQ418" s="231"/>
      <c r="ADR418" s="231"/>
      <c r="ADS418" s="231"/>
      <c r="ADT418" s="231"/>
      <c r="ADU418" s="231"/>
      <c r="ADV418" s="231"/>
      <c r="ADW418" s="231"/>
      <c r="ADX418" s="231"/>
      <c r="ADY418" s="231"/>
      <c r="ADZ418" s="231"/>
      <c r="AEA418" s="231"/>
      <c r="AEB418" s="231"/>
      <c r="AEC418" s="231"/>
      <c r="AED418" s="231"/>
      <c r="AEE418" s="231"/>
      <c r="AEF418" s="231"/>
      <c r="AEG418" s="231"/>
      <c r="AEH418" s="231"/>
      <c r="AEI418" s="231"/>
      <c r="AEJ418" s="231"/>
      <c r="AEK418" s="231"/>
      <c r="AEL418" s="231"/>
      <c r="AEM418" s="231"/>
      <c r="AEN418" s="231"/>
      <c r="AEO418" s="231"/>
      <c r="AEP418" s="231"/>
      <c r="AEQ418" s="231"/>
      <c r="AER418" s="231"/>
      <c r="AES418" s="231"/>
      <c r="AET418" s="231"/>
      <c r="AEU418" s="231"/>
      <c r="AEV418" s="231"/>
      <c r="AEW418" s="231"/>
      <c r="AEX418" s="231"/>
      <c r="AEY418" s="231"/>
      <c r="AEZ418" s="231"/>
      <c r="AFA418" s="231"/>
      <c r="AFB418" s="231"/>
      <c r="AFC418" s="231"/>
      <c r="AFD418" s="231"/>
      <c r="AFE418" s="231"/>
      <c r="AFF418" s="231"/>
      <c r="AFG418" s="231"/>
      <c r="AFH418" s="231"/>
      <c r="AFI418" s="231"/>
      <c r="AFJ418" s="231"/>
      <c r="AFK418" s="231"/>
      <c r="AFL418" s="231"/>
      <c r="AFM418" s="231"/>
      <c r="AFN418" s="231"/>
      <c r="AFO418" s="231"/>
      <c r="AFP418" s="231"/>
      <c r="AFQ418" s="231"/>
      <c r="AFR418" s="231"/>
      <c r="AFS418" s="231"/>
      <c r="AFT418" s="231"/>
      <c r="AFU418" s="231"/>
      <c r="AFV418" s="231"/>
      <c r="AFW418" s="231"/>
      <c r="AFX418" s="231"/>
      <c r="AFY418" s="231"/>
      <c r="AFZ418" s="231"/>
      <c r="AGA418" s="231"/>
      <c r="AGB418" s="231"/>
      <c r="AGC418" s="231"/>
      <c r="AGD418" s="231"/>
      <c r="AGE418" s="231"/>
      <c r="AGF418" s="231"/>
      <c r="AGG418" s="231"/>
      <c r="AGH418" s="231"/>
      <c r="AGI418" s="231"/>
      <c r="AGJ418" s="231"/>
      <c r="AGK418" s="231"/>
      <c r="AGL418" s="231"/>
      <c r="AGM418" s="231"/>
      <c r="AGN418" s="231"/>
      <c r="AGO418" s="231"/>
      <c r="AGP418" s="231"/>
      <c r="AGQ418" s="231"/>
      <c r="AGR418" s="231"/>
      <c r="AGS418" s="231"/>
      <c r="AGT418" s="231"/>
      <c r="AGU418" s="231"/>
      <c r="AGV418" s="231"/>
      <c r="AGW418" s="231"/>
      <c r="AGX418" s="231"/>
      <c r="AGY418" s="231"/>
      <c r="AGZ418" s="231"/>
      <c r="AHA418" s="231"/>
      <c r="AHB418" s="231"/>
      <c r="AHC418" s="231"/>
      <c r="AHD418" s="231"/>
      <c r="AHE418" s="231"/>
      <c r="AHF418" s="231"/>
      <c r="AHG418" s="231"/>
      <c r="AHH418" s="231"/>
      <c r="AHI418" s="231"/>
      <c r="AHJ418" s="231"/>
      <c r="AHK418" s="231"/>
      <c r="AHL418" s="231"/>
      <c r="AHM418" s="231"/>
      <c r="AHN418" s="231"/>
      <c r="AHO418" s="231"/>
      <c r="AHP418" s="231"/>
      <c r="AHQ418" s="231"/>
      <c r="AHR418" s="231"/>
      <c r="AHS418" s="231"/>
      <c r="AHT418" s="231"/>
      <c r="AHU418" s="231"/>
      <c r="AHV418" s="231"/>
      <c r="AHW418" s="231"/>
      <c r="AHX418" s="231"/>
      <c r="AHY418" s="231"/>
      <c r="AHZ418" s="231"/>
      <c r="AIA418" s="231"/>
      <c r="AIB418" s="231"/>
      <c r="AIC418" s="231"/>
      <c r="AID418" s="231"/>
      <c r="AIE418" s="231"/>
      <c r="AIF418" s="231"/>
      <c r="AIG418" s="231"/>
      <c r="AIH418" s="231"/>
      <c r="AII418" s="231"/>
      <c r="AIJ418" s="231"/>
      <c r="AIK418" s="231"/>
      <c r="AIL418" s="231"/>
      <c r="AIM418" s="231"/>
      <c r="AIN418" s="231"/>
      <c r="AIO418" s="231"/>
      <c r="AIP418" s="231"/>
      <c r="AIQ418" s="231"/>
      <c r="AIR418" s="231"/>
      <c r="AIS418" s="231"/>
      <c r="AIT418" s="231"/>
      <c r="AIU418" s="231"/>
      <c r="AIV418" s="231"/>
      <c r="AIW418" s="231"/>
      <c r="AIX418" s="231"/>
      <c r="AIY418" s="231"/>
      <c r="AIZ418" s="231"/>
      <c r="AJA418" s="231"/>
      <c r="AJB418" s="231"/>
      <c r="AJC418" s="231"/>
      <c r="AJD418" s="231"/>
      <c r="AJE418" s="231"/>
      <c r="AJF418" s="231"/>
      <c r="AJG418" s="231"/>
      <c r="AJH418" s="231"/>
      <c r="AJI418" s="231"/>
      <c r="AJJ418" s="231"/>
      <c r="AJK418" s="231"/>
      <c r="AJL418" s="231"/>
      <c r="AJM418" s="231"/>
      <c r="AJN418" s="231"/>
      <c r="AJO418" s="231"/>
      <c r="AJP418" s="231"/>
      <c r="AJQ418" s="231"/>
      <c r="AJR418" s="231"/>
      <c r="AJS418" s="231"/>
      <c r="AJT418" s="231"/>
      <c r="AJU418" s="231"/>
      <c r="AJV418" s="231"/>
      <c r="AJW418" s="231"/>
      <c r="AJX418" s="231"/>
      <c r="AJY418" s="231"/>
      <c r="AJZ418" s="231"/>
      <c r="AKA418" s="231"/>
      <c r="AKB418" s="231"/>
      <c r="AKC418" s="231"/>
      <c r="AKD418" s="231"/>
      <c r="AKE418" s="231"/>
      <c r="AKF418" s="231"/>
      <c r="AKG418" s="231"/>
      <c r="AKH418" s="231"/>
      <c r="AKI418" s="231"/>
      <c r="AKJ418" s="231"/>
      <c r="AKK418" s="231"/>
      <c r="AKL418" s="231"/>
      <c r="AKM418" s="231"/>
      <c r="AKN418" s="231"/>
      <c r="AKO418" s="231"/>
      <c r="AKP418" s="231"/>
      <c r="AKQ418" s="231"/>
      <c r="AKR418" s="231"/>
      <c r="AKS418" s="231"/>
      <c r="AKT418" s="231"/>
      <c r="AKU418" s="231"/>
      <c r="AKV418" s="231"/>
      <c r="AKW418" s="231"/>
      <c r="AKX418" s="231"/>
      <c r="AKY418" s="231"/>
      <c r="AKZ418" s="231"/>
      <c r="ALA418" s="231"/>
      <c r="ALB418" s="231"/>
      <c r="ALC418" s="231"/>
      <c r="ALD418" s="231"/>
      <c r="ALE418" s="231"/>
      <c r="ALF418" s="231"/>
      <c r="ALG418" s="231"/>
      <c r="ALH418" s="231"/>
      <c r="ALI418" s="231"/>
      <c r="ALJ418" s="231"/>
      <c r="ALK418" s="231"/>
      <c r="ALL418" s="231"/>
      <c r="ALM418" s="231"/>
      <c r="ALN418" s="231"/>
      <c r="ALO418" s="231"/>
      <c r="ALP418" s="231"/>
      <c r="ALQ418" s="231"/>
      <c r="ALR418" s="231"/>
      <c r="ALS418" s="231"/>
      <c r="ALT418" s="231"/>
      <c r="ALU418" s="231"/>
      <c r="ALV418" s="231"/>
      <c r="ALW418" s="231"/>
      <c r="ALX418" s="231"/>
      <c r="ALY418" s="231"/>
      <c r="ALZ418" s="231"/>
      <c r="AMA418" s="231"/>
      <c r="AMB418" s="231"/>
      <c r="AMC418" s="231"/>
      <c r="AMD418" s="231"/>
      <c r="AME418" s="231"/>
      <c r="AMF418" s="231"/>
      <c r="AMG418" s="231"/>
      <c r="AMH418" s="231"/>
      <c r="AMI418" s="231"/>
      <c r="AMJ418" s="231"/>
      <c r="AMK418" s="231"/>
      <c r="AML418" s="231"/>
      <c r="AMM418" s="231"/>
      <c r="AMN418" s="231"/>
      <c r="AMO418" s="231"/>
      <c r="AMP418" s="231"/>
      <c r="AMQ418" s="231"/>
      <c r="AMR418" s="231"/>
      <c r="AMS418" s="231"/>
      <c r="AMT418" s="231"/>
      <c r="AMU418" s="231"/>
      <c r="AMV418" s="231"/>
      <c r="AMW418" s="231"/>
      <c r="AMX418" s="231"/>
      <c r="AMY418" s="231"/>
      <c r="AMZ418" s="231"/>
      <c r="ANA418" s="231"/>
      <c r="ANB418" s="231"/>
      <c r="ANC418" s="231"/>
      <c r="AND418" s="231"/>
      <c r="ANE418" s="231"/>
      <c r="ANF418" s="231"/>
      <c r="ANG418" s="231"/>
      <c r="ANH418" s="231"/>
      <c r="ANI418" s="231"/>
      <c r="ANJ418" s="231"/>
      <c r="ANK418" s="231"/>
      <c r="ANL418" s="231"/>
      <c r="ANM418" s="231"/>
      <c r="ANN418" s="231"/>
      <c r="ANO418" s="231"/>
      <c r="ANP418" s="231"/>
      <c r="ANQ418" s="231"/>
      <c r="ANR418" s="231"/>
      <c r="ANS418" s="231"/>
      <c r="ANT418" s="231"/>
      <c r="ANU418" s="231"/>
      <c r="ANV418" s="231"/>
      <c r="ANW418" s="231"/>
      <c r="ANX418" s="231"/>
      <c r="ANY418" s="231"/>
      <c r="ANZ418" s="231"/>
      <c r="AOA418" s="231"/>
      <c r="AOB418" s="231"/>
      <c r="AOC418" s="231"/>
      <c r="AOD418" s="231"/>
      <c r="AOE418" s="231"/>
      <c r="AOF418" s="231"/>
      <c r="AOG418" s="231"/>
      <c r="AOH418" s="231"/>
      <c r="AOI418" s="231"/>
      <c r="AOJ418" s="231"/>
      <c r="AOK418" s="231"/>
      <c r="AOL418" s="231"/>
      <c r="AOM418" s="231"/>
      <c r="AON418" s="231"/>
      <c r="AOO418" s="231"/>
      <c r="AOP418" s="231"/>
      <c r="AOQ418" s="231"/>
      <c r="AOR418" s="231"/>
      <c r="AOS418" s="231"/>
      <c r="AOT418" s="231"/>
      <c r="AOU418" s="231"/>
      <c r="AOV418" s="231"/>
      <c r="AOW418" s="231"/>
      <c r="AOX418" s="231"/>
      <c r="AOY418" s="231"/>
      <c r="AOZ418" s="231"/>
      <c r="APA418" s="231"/>
      <c r="APB418" s="231"/>
      <c r="APC418" s="231"/>
      <c r="APD418" s="231"/>
      <c r="APE418" s="231"/>
      <c r="APF418" s="231"/>
      <c r="APG418" s="231"/>
      <c r="APH418" s="231"/>
      <c r="API418" s="231"/>
      <c r="APJ418" s="231"/>
      <c r="APK418" s="231"/>
      <c r="APL418" s="231"/>
      <c r="APM418" s="231"/>
      <c r="APN418" s="231"/>
      <c r="APO418" s="231"/>
      <c r="APP418" s="231"/>
      <c r="APQ418" s="231"/>
      <c r="APR418" s="231"/>
      <c r="APS418" s="231"/>
      <c r="APT418" s="231"/>
      <c r="APU418" s="231"/>
      <c r="APV418" s="231"/>
      <c r="APW418" s="231"/>
      <c r="APX418" s="231"/>
      <c r="APY418" s="231"/>
      <c r="APZ418" s="231"/>
      <c r="AQA418" s="231"/>
      <c r="AQB418" s="231"/>
      <c r="AQC418" s="231"/>
      <c r="AQD418" s="231"/>
      <c r="AQE418" s="231"/>
      <c r="AQF418" s="231"/>
      <c r="AQG418" s="231"/>
      <c r="AQH418" s="231"/>
      <c r="AQI418" s="231"/>
      <c r="AQJ418" s="231"/>
      <c r="AQK418" s="231"/>
      <c r="AQL418" s="231"/>
      <c r="AQM418" s="231"/>
      <c r="AQN418" s="231"/>
      <c r="AQO418" s="231"/>
      <c r="AQP418" s="231"/>
      <c r="AQQ418" s="231"/>
      <c r="AQR418" s="231"/>
      <c r="AQS418" s="231"/>
      <c r="AQT418" s="231"/>
      <c r="AQU418" s="231"/>
      <c r="AQV418" s="231"/>
      <c r="AQW418" s="231"/>
      <c r="AQX418" s="231"/>
      <c r="AQY418" s="231"/>
      <c r="AQZ418" s="231"/>
      <c r="ARA418" s="231"/>
      <c r="ARB418" s="231"/>
      <c r="ARC418" s="231"/>
      <c r="ARD418" s="231"/>
      <c r="ARE418" s="231"/>
      <c r="ARF418" s="231"/>
      <c r="ARG418" s="231"/>
      <c r="ARH418" s="231"/>
      <c r="ARI418" s="231"/>
      <c r="ARJ418" s="231"/>
      <c r="ARK418" s="231"/>
      <c r="ARL418" s="231"/>
      <c r="ARM418" s="231"/>
      <c r="ARN418" s="231"/>
      <c r="ARO418" s="231"/>
      <c r="ARP418" s="231"/>
      <c r="ARQ418" s="231"/>
      <c r="ARR418" s="231"/>
      <c r="ARS418" s="231"/>
      <c r="ART418" s="231"/>
      <c r="ARU418" s="231"/>
      <c r="ARV418" s="231"/>
      <c r="ARW418" s="231"/>
      <c r="ARX418" s="231"/>
      <c r="ARY418" s="231"/>
      <c r="ARZ418" s="231"/>
      <c r="ASA418" s="231"/>
      <c r="ASB418" s="231"/>
      <c r="ASC418" s="231"/>
      <c r="ASD418" s="231"/>
      <c r="ASE418" s="231"/>
      <c r="ASF418" s="231"/>
      <c r="ASG418" s="231"/>
      <c r="ASH418" s="231"/>
      <c r="ASI418" s="231"/>
      <c r="ASJ418" s="231"/>
      <c r="ASK418" s="231"/>
      <c r="ASL418" s="231"/>
      <c r="ASM418" s="231"/>
      <c r="ASN418" s="231"/>
      <c r="ASO418" s="231"/>
      <c r="ASP418" s="231"/>
      <c r="ASQ418" s="231"/>
      <c r="ASR418" s="231"/>
      <c r="ASS418" s="231"/>
      <c r="AST418" s="231"/>
      <c r="ASU418" s="231"/>
      <c r="ASV418" s="231"/>
      <c r="ASW418" s="231"/>
      <c r="ASX418" s="231"/>
      <c r="ASY418" s="231"/>
      <c r="ASZ418" s="231"/>
      <c r="ATA418" s="231"/>
      <c r="ATB418" s="231"/>
      <c r="ATC418" s="231"/>
      <c r="ATD418" s="231"/>
      <c r="ATE418" s="231"/>
      <c r="ATF418" s="231"/>
      <c r="ATG418" s="231"/>
      <c r="ATH418" s="231"/>
      <c r="ATI418" s="231"/>
      <c r="ATJ418" s="231"/>
      <c r="ATK418" s="231"/>
      <c r="ATL418" s="231"/>
      <c r="ATM418" s="231"/>
      <c r="ATN418" s="231"/>
      <c r="ATO418" s="231"/>
      <c r="ATP418" s="231"/>
      <c r="ATQ418" s="231"/>
      <c r="ATR418" s="231"/>
      <c r="ATS418" s="231"/>
      <c r="ATT418" s="231"/>
      <c r="ATU418" s="231"/>
      <c r="ATV418" s="231"/>
      <c r="ATW418" s="231"/>
      <c r="ATX418" s="231"/>
      <c r="ATY418" s="231"/>
      <c r="ATZ418" s="231"/>
      <c r="AUA418" s="231"/>
      <c r="AUB418" s="231"/>
      <c r="AUC418" s="231"/>
      <c r="AUD418" s="231"/>
      <c r="AUE418" s="231"/>
      <c r="AUF418" s="231"/>
      <c r="AUG418" s="231"/>
      <c r="AUH418" s="231"/>
      <c r="AUI418" s="231"/>
      <c r="AUJ418" s="231"/>
      <c r="AUK418" s="231"/>
      <c r="AUL418" s="231"/>
      <c r="AUM418" s="231"/>
      <c r="AUN418" s="231"/>
      <c r="AUO418" s="231"/>
      <c r="AUP418" s="231"/>
      <c r="AUQ418" s="231"/>
      <c r="AUR418" s="231"/>
      <c r="AUS418" s="231"/>
      <c r="AUT418" s="231"/>
      <c r="AUU418" s="231"/>
      <c r="AUV418" s="231"/>
      <c r="AUW418" s="231"/>
      <c r="AUX418" s="231"/>
      <c r="AUY418" s="231"/>
      <c r="AUZ418" s="231"/>
      <c r="AVA418" s="231"/>
      <c r="AVB418" s="231"/>
      <c r="AVC418" s="231"/>
      <c r="AVD418" s="231"/>
      <c r="AVE418" s="231"/>
      <c r="AVF418" s="231"/>
      <c r="AVG418" s="231"/>
      <c r="AVH418" s="231"/>
      <c r="AVI418" s="231"/>
      <c r="AVJ418" s="231"/>
      <c r="AVK418" s="231"/>
      <c r="AVL418" s="231"/>
      <c r="AVM418" s="231"/>
      <c r="AVN418" s="231"/>
      <c r="AVO418" s="231"/>
      <c r="AVP418" s="231"/>
      <c r="AVQ418" s="231"/>
      <c r="AVR418" s="231"/>
      <c r="AVS418" s="231"/>
      <c r="AVT418" s="231"/>
      <c r="AVU418" s="231"/>
      <c r="AVV418" s="231"/>
      <c r="AVW418" s="231"/>
      <c r="AVX418" s="231"/>
      <c r="AVY418" s="231"/>
      <c r="AVZ418" s="231"/>
      <c r="AWA418" s="231"/>
      <c r="AWB418" s="231"/>
      <c r="AWC418" s="231"/>
      <c r="AWD418" s="231"/>
      <c r="AWE418" s="231"/>
      <c r="AWF418" s="231"/>
      <c r="AWG418" s="231"/>
      <c r="AWH418" s="231"/>
      <c r="AWI418" s="231"/>
      <c r="AWJ418" s="231"/>
      <c r="AWK418" s="231"/>
      <c r="AWL418" s="231"/>
      <c r="AWM418" s="231"/>
      <c r="AWN418" s="231"/>
      <c r="AWO418" s="231"/>
      <c r="AWP418" s="231"/>
      <c r="AWQ418" s="231"/>
      <c r="AWR418" s="231"/>
      <c r="AWS418" s="231"/>
      <c r="AWT418" s="231"/>
      <c r="AWU418" s="231"/>
      <c r="AWV418" s="231"/>
      <c r="AWW418" s="231"/>
      <c r="AWX418" s="231"/>
      <c r="AWY418" s="231"/>
      <c r="AWZ418" s="231"/>
      <c r="AXA418" s="231"/>
      <c r="AXB418" s="231"/>
      <c r="AXC418" s="231"/>
      <c r="AXD418" s="231"/>
      <c r="AXE418" s="231"/>
      <c r="AXF418" s="231"/>
      <c r="AXG418" s="231"/>
      <c r="AXH418" s="231"/>
      <c r="AXI418" s="231"/>
      <c r="AXJ418" s="231"/>
      <c r="AXK418" s="231"/>
      <c r="AXL418" s="231"/>
      <c r="AXM418" s="231"/>
      <c r="AXN418" s="231"/>
      <c r="AXO418" s="231"/>
      <c r="AXP418" s="231"/>
      <c r="AXQ418" s="231"/>
      <c r="AXR418" s="231"/>
      <c r="AXS418" s="231"/>
      <c r="AXT418" s="231"/>
      <c r="AXU418" s="231"/>
      <c r="AXV418" s="231"/>
      <c r="AXW418" s="231"/>
      <c r="AXX418" s="231"/>
      <c r="AXY418" s="231"/>
      <c r="AXZ418" s="231"/>
      <c r="AYA418" s="231"/>
      <c r="AYB418" s="231"/>
      <c r="AYC418" s="231"/>
      <c r="AYD418" s="231"/>
      <c r="AYE418" s="231"/>
      <c r="AYF418" s="231"/>
      <c r="AYG418" s="231"/>
      <c r="AYH418" s="231"/>
      <c r="AYI418" s="231"/>
      <c r="AYJ418" s="231"/>
      <c r="AYK418" s="231"/>
      <c r="AYL418" s="231"/>
      <c r="AYM418" s="231"/>
      <c r="AYN418" s="231"/>
      <c r="AYO418" s="231"/>
      <c r="AYP418" s="231"/>
      <c r="AYQ418" s="231"/>
      <c r="AYR418" s="231"/>
      <c r="AYS418" s="231"/>
      <c r="AYT418" s="231"/>
      <c r="AYU418" s="231"/>
      <c r="AYV418" s="231"/>
      <c r="AYW418" s="231"/>
      <c r="AYX418" s="231"/>
      <c r="AYY418" s="231"/>
      <c r="AYZ418" s="231"/>
      <c r="AZA418" s="231"/>
      <c r="AZB418" s="231"/>
      <c r="AZC418" s="231"/>
      <c r="AZD418" s="231"/>
      <c r="AZE418" s="231"/>
      <c r="AZF418" s="231"/>
      <c r="AZG418" s="231"/>
      <c r="AZH418" s="231"/>
      <c r="AZI418" s="231"/>
      <c r="AZJ418" s="231"/>
      <c r="AZK418" s="231"/>
      <c r="AZL418" s="231"/>
      <c r="AZM418" s="231"/>
      <c r="AZN418" s="231"/>
      <c r="AZO418" s="231"/>
      <c r="AZP418" s="231"/>
      <c r="AZQ418" s="231"/>
      <c r="AZR418" s="231"/>
      <c r="AZS418" s="231"/>
      <c r="AZT418" s="231"/>
      <c r="AZU418" s="231"/>
      <c r="AZV418" s="231"/>
      <c r="AZW418" s="231"/>
      <c r="AZX418" s="231"/>
      <c r="AZY418" s="231"/>
      <c r="AZZ418" s="231"/>
      <c r="BAA418" s="231"/>
      <c r="BAB418" s="231"/>
      <c r="BAC418" s="231"/>
      <c r="BAD418" s="231"/>
      <c r="BAE418" s="231"/>
      <c r="BAF418" s="231"/>
      <c r="BAG418" s="231"/>
      <c r="BAH418" s="231"/>
      <c r="BAI418" s="231"/>
      <c r="BAJ418" s="231"/>
      <c r="BAK418" s="231"/>
      <c r="BAL418" s="231"/>
      <c r="BAM418" s="231"/>
      <c r="BAN418" s="231"/>
      <c r="BAO418" s="231"/>
      <c r="BAP418" s="231"/>
      <c r="BAQ418" s="231"/>
      <c r="BAR418" s="231"/>
      <c r="BAS418" s="231"/>
      <c r="BAT418" s="231"/>
      <c r="BAU418" s="231"/>
      <c r="BAV418" s="231"/>
      <c r="BAW418" s="231"/>
      <c r="BAX418" s="231"/>
      <c r="BAY418" s="231"/>
      <c r="BAZ418" s="231"/>
      <c r="BBA418" s="231"/>
      <c r="BBB418" s="231"/>
      <c r="BBC418" s="231"/>
      <c r="BBD418" s="231"/>
      <c r="BBE418" s="231"/>
      <c r="BBF418" s="231"/>
      <c r="BBG418" s="231"/>
      <c r="BBH418" s="231"/>
      <c r="BBI418" s="231"/>
      <c r="BBJ418" s="231"/>
      <c r="BBK418" s="231"/>
      <c r="BBL418" s="231"/>
      <c r="BBM418" s="231"/>
      <c r="BBN418" s="231"/>
      <c r="BBO418" s="231"/>
      <c r="BBP418" s="231"/>
      <c r="BBQ418" s="231"/>
      <c r="BBR418" s="231"/>
      <c r="BBS418" s="231"/>
      <c r="BBT418" s="231"/>
      <c r="BBU418" s="231"/>
      <c r="BBV418" s="231"/>
      <c r="BBW418" s="231"/>
      <c r="BBX418" s="231"/>
      <c r="BBY418" s="231"/>
      <c r="BBZ418" s="231"/>
      <c r="BCA418" s="231"/>
      <c r="BCB418" s="231"/>
      <c r="BCC418" s="231"/>
      <c r="BCD418" s="231"/>
      <c r="BCE418" s="231"/>
      <c r="BCF418" s="231"/>
      <c r="BCG418" s="231"/>
      <c r="BCH418" s="231"/>
      <c r="BCI418" s="231"/>
      <c r="BCJ418" s="231"/>
      <c r="BCK418" s="231"/>
      <c r="BCL418" s="231"/>
      <c r="BCM418" s="231"/>
      <c r="BCN418" s="231"/>
      <c r="BCO418" s="231"/>
      <c r="BCP418" s="231"/>
      <c r="BCQ418" s="231"/>
      <c r="BCR418" s="231"/>
      <c r="BCS418" s="231"/>
      <c r="BCT418" s="231"/>
      <c r="BCU418" s="231"/>
      <c r="BCV418" s="231"/>
      <c r="BCW418" s="231"/>
      <c r="BCX418" s="231"/>
      <c r="BCY418" s="231"/>
      <c r="BCZ418" s="231"/>
      <c r="BDA418" s="231"/>
      <c r="BDB418" s="231"/>
      <c r="BDC418" s="231"/>
      <c r="BDD418" s="231"/>
      <c r="BDE418" s="231"/>
      <c r="BDF418" s="231"/>
      <c r="BDG418" s="231"/>
      <c r="BDH418" s="231"/>
      <c r="BDI418" s="231"/>
      <c r="BDJ418" s="231"/>
      <c r="BDK418" s="231"/>
      <c r="BDL418" s="231"/>
      <c r="BDM418" s="231"/>
      <c r="BDN418" s="231"/>
      <c r="BDO418" s="231"/>
      <c r="BDP418" s="231"/>
      <c r="BDQ418" s="231"/>
      <c r="BDR418" s="231"/>
      <c r="BDS418" s="231"/>
      <c r="BDT418" s="231"/>
      <c r="BDU418" s="231"/>
      <c r="BDV418" s="231"/>
      <c r="BDW418" s="231"/>
      <c r="BDX418" s="231"/>
      <c r="BDY418" s="231"/>
      <c r="BDZ418" s="231"/>
      <c r="BEA418" s="231"/>
      <c r="BEB418" s="231"/>
      <c r="BEC418" s="231"/>
      <c r="BED418" s="231"/>
      <c r="BEE418" s="231"/>
      <c r="BEF418" s="231"/>
      <c r="BEG418" s="231"/>
      <c r="BEH418" s="231"/>
      <c r="BEI418" s="231"/>
      <c r="BEJ418" s="231"/>
      <c r="BEK418" s="231"/>
      <c r="BEL418" s="231"/>
      <c r="BEM418" s="231"/>
      <c r="BEN418" s="231"/>
      <c r="BEO418" s="231"/>
      <c r="BEP418" s="231"/>
      <c r="BEQ418" s="231"/>
      <c r="BER418" s="231"/>
      <c r="BES418" s="231"/>
      <c r="BET418" s="231"/>
      <c r="BEU418" s="231"/>
      <c r="BEV418" s="231"/>
      <c r="BEW418" s="231"/>
      <c r="BEX418" s="231"/>
      <c r="BEY418" s="231"/>
      <c r="BEZ418" s="231"/>
      <c r="BFA418" s="231"/>
      <c r="BFB418" s="231"/>
      <c r="BFC418" s="231"/>
      <c r="BFD418" s="231"/>
      <c r="BFE418" s="231"/>
      <c r="BFF418" s="231"/>
      <c r="BFG418" s="231"/>
      <c r="BFH418" s="231"/>
      <c r="BFI418" s="231"/>
      <c r="BFJ418" s="231"/>
      <c r="BFK418" s="231"/>
      <c r="BFL418" s="231"/>
      <c r="BFM418" s="231"/>
      <c r="BFN418" s="231"/>
      <c r="BFO418" s="231"/>
      <c r="BFP418" s="231"/>
      <c r="BFQ418" s="231"/>
      <c r="BFR418" s="231"/>
      <c r="BFS418" s="231"/>
      <c r="BFT418" s="231"/>
      <c r="BFU418" s="231"/>
      <c r="BFV418" s="231"/>
      <c r="BFW418" s="231"/>
      <c r="BFX418" s="231"/>
      <c r="BFY418" s="231"/>
      <c r="BFZ418" s="231"/>
      <c r="BGA418" s="231"/>
      <c r="BGB418" s="231"/>
      <c r="BGC418" s="231"/>
      <c r="BGD418" s="231"/>
      <c r="BGE418" s="231"/>
      <c r="BGF418" s="231"/>
      <c r="BGG418" s="231"/>
      <c r="BGH418" s="231"/>
      <c r="BGI418" s="231"/>
      <c r="BGJ418" s="231"/>
      <c r="BGK418" s="231"/>
      <c r="BGL418" s="231"/>
      <c r="BGM418" s="231"/>
      <c r="BGN418" s="231"/>
      <c r="BGO418" s="231"/>
      <c r="BGP418" s="231"/>
      <c r="BGQ418" s="231"/>
      <c r="BGR418" s="231"/>
      <c r="BGS418" s="231"/>
      <c r="BGT418" s="231"/>
      <c r="BGU418" s="231"/>
      <c r="BGV418" s="231"/>
      <c r="BGW418" s="231"/>
      <c r="BGX418" s="231"/>
      <c r="BGY418" s="231"/>
      <c r="BGZ418" s="231"/>
      <c r="BHA418" s="231"/>
      <c r="BHB418" s="231"/>
      <c r="BHC418" s="231"/>
      <c r="BHD418" s="231"/>
      <c r="BHE418" s="231"/>
      <c r="BHF418" s="231"/>
      <c r="BHG418" s="231"/>
      <c r="BHH418" s="231"/>
      <c r="BHI418" s="231"/>
      <c r="BHJ418" s="231"/>
      <c r="BHK418" s="231"/>
      <c r="BHL418" s="231"/>
      <c r="BHM418" s="231"/>
      <c r="BHN418" s="231"/>
      <c r="BHO418" s="231"/>
      <c r="BHP418" s="231"/>
      <c r="BHQ418" s="231"/>
      <c r="BHR418" s="231"/>
      <c r="BHS418" s="231"/>
      <c r="BHT418" s="231"/>
      <c r="BHU418" s="231"/>
      <c r="BHV418" s="231"/>
      <c r="BHW418" s="231"/>
      <c r="BHX418" s="231"/>
      <c r="BHY418" s="231"/>
      <c r="BHZ418" s="231"/>
      <c r="BIA418" s="231"/>
      <c r="BIB418" s="231"/>
      <c r="BIC418" s="231"/>
      <c r="BID418" s="231"/>
      <c r="BIE418" s="231"/>
      <c r="BIF418" s="231"/>
      <c r="BIG418" s="231"/>
      <c r="BIH418" s="231"/>
      <c r="BII418" s="231"/>
      <c r="BIJ418" s="231"/>
      <c r="BIK418" s="231"/>
      <c r="BIL418" s="231"/>
      <c r="BIM418" s="231"/>
      <c r="BIN418" s="231"/>
      <c r="BIO418" s="231"/>
      <c r="BIP418" s="231"/>
      <c r="BIQ418" s="231"/>
      <c r="BIR418" s="231"/>
      <c r="BIS418" s="231"/>
      <c r="BIT418" s="231"/>
      <c r="BIU418" s="231"/>
      <c r="BIV418" s="231"/>
      <c r="BIW418" s="231"/>
      <c r="BIX418" s="231"/>
      <c r="BIY418" s="231"/>
      <c r="BIZ418" s="231"/>
      <c r="BJA418" s="231"/>
      <c r="BJB418" s="231"/>
      <c r="BJC418" s="231"/>
      <c r="BJD418" s="231"/>
      <c r="BJE418" s="231"/>
      <c r="BJF418" s="231"/>
      <c r="BJG418" s="231"/>
      <c r="BJH418" s="231"/>
      <c r="BJI418" s="231"/>
      <c r="BJJ418" s="231"/>
      <c r="BJK418" s="231"/>
      <c r="BJL418" s="231"/>
      <c r="BJM418" s="231"/>
      <c r="BJN418" s="231"/>
      <c r="BJO418" s="231"/>
      <c r="BJP418" s="231"/>
      <c r="BJQ418" s="231"/>
      <c r="BJR418" s="231"/>
      <c r="BJS418" s="231"/>
      <c r="BJT418" s="231"/>
      <c r="BJU418" s="231"/>
      <c r="BJV418" s="231"/>
      <c r="BJW418" s="231"/>
      <c r="BJX418" s="231"/>
      <c r="BJY418" s="231"/>
      <c r="BJZ418" s="231"/>
      <c r="BKA418" s="231"/>
      <c r="BKB418" s="231"/>
      <c r="BKC418" s="231"/>
      <c r="BKD418" s="231"/>
      <c r="BKE418" s="231"/>
      <c r="BKF418" s="231"/>
      <c r="BKG418" s="231"/>
      <c r="BKH418" s="231"/>
      <c r="BKI418" s="231"/>
      <c r="BKJ418" s="231"/>
      <c r="BKK418" s="231"/>
      <c r="BKL418" s="231"/>
      <c r="BKM418" s="231"/>
      <c r="BKN418" s="231"/>
      <c r="BKO418" s="231"/>
      <c r="BKP418" s="231"/>
      <c r="BKQ418" s="231"/>
      <c r="BKR418" s="231"/>
      <c r="BKS418" s="231"/>
      <c r="BKT418" s="231"/>
      <c r="BKU418" s="231"/>
      <c r="BKV418" s="231"/>
      <c r="BKW418" s="231"/>
      <c r="BKX418" s="231"/>
      <c r="BKY418" s="231"/>
      <c r="BKZ418" s="231"/>
      <c r="BLA418" s="231"/>
      <c r="BLB418" s="231"/>
      <c r="BLC418" s="231"/>
      <c r="BLD418" s="231"/>
      <c r="BLE418" s="231"/>
      <c r="BLF418" s="231"/>
      <c r="BLG418" s="231"/>
      <c r="BLH418" s="231"/>
      <c r="BLI418" s="231"/>
      <c r="BLJ418" s="231"/>
      <c r="BLK418" s="231"/>
      <c r="BLL418" s="231"/>
      <c r="BLM418" s="231"/>
      <c r="BLN418" s="231"/>
      <c r="BLO418" s="231"/>
      <c r="BLP418" s="231"/>
      <c r="BLQ418" s="231"/>
      <c r="BLR418" s="231"/>
      <c r="BLS418" s="231"/>
      <c r="BLT418" s="231"/>
      <c r="BLU418" s="231"/>
      <c r="BLV418" s="231"/>
      <c r="BLW418" s="231"/>
      <c r="BLX418" s="231"/>
      <c r="BLY418" s="231"/>
      <c r="BLZ418" s="231"/>
      <c r="BMA418" s="231"/>
      <c r="BMB418" s="231"/>
      <c r="BMC418" s="231"/>
      <c r="BMD418" s="231"/>
      <c r="BME418" s="231"/>
      <c r="BMF418" s="231"/>
      <c r="BMG418" s="231"/>
      <c r="BMH418" s="231"/>
      <c r="BMI418" s="231"/>
      <c r="BMJ418" s="231"/>
      <c r="BMK418" s="231"/>
      <c r="BML418" s="231"/>
      <c r="BMM418" s="231"/>
      <c r="BMN418" s="231"/>
      <c r="BMO418" s="231"/>
      <c r="BMP418" s="231"/>
      <c r="BMQ418" s="231"/>
      <c r="BMR418" s="231"/>
      <c r="BMS418" s="231"/>
      <c r="BMT418" s="231"/>
      <c r="BMU418" s="231"/>
      <c r="BMV418" s="231"/>
      <c r="BMW418" s="231"/>
      <c r="BMX418" s="231"/>
      <c r="BMY418" s="231"/>
      <c r="BMZ418" s="231"/>
      <c r="BNA418" s="231"/>
      <c r="BNB418" s="231"/>
      <c r="BNC418" s="231"/>
      <c r="BND418" s="231"/>
      <c r="BNE418" s="231"/>
      <c r="BNF418" s="231"/>
      <c r="BNG418" s="231"/>
      <c r="BNH418" s="231"/>
      <c r="BNI418" s="231"/>
      <c r="BNJ418" s="231"/>
      <c r="BNK418" s="231"/>
      <c r="BNL418" s="231"/>
      <c r="BNM418" s="231"/>
      <c r="BNN418" s="231"/>
      <c r="BNO418" s="231"/>
      <c r="BNP418" s="231"/>
      <c r="BNQ418" s="231"/>
      <c r="BNR418" s="231"/>
      <c r="BNS418" s="231"/>
      <c r="BNT418" s="231"/>
      <c r="BNU418" s="231"/>
      <c r="BNV418" s="231"/>
      <c r="BNW418" s="231"/>
      <c r="BNX418" s="231"/>
      <c r="BNY418" s="231"/>
      <c r="BNZ418" s="231"/>
      <c r="BOA418" s="231"/>
      <c r="BOB418" s="231"/>
      <c r="BOC418" s="231"/>
      <c r="BOD418" s="231"/>
      <c r="BOE418" s="231"/>
      <c r="BOF418" s="231"/>
      <c r="BOG418" s="231"/>
      <c r="BOH418" s="231"/>
      <c r="BOI418" s="231"/>
      <c r="BOJ418" s="231"/>
      <c r="BOK418" s="231"/>
      <c r="BOL418" s="231"/>
      <c r="BOM418" s="231"/>
      <c r="BON418" s="231"/>
      <c r="BOO418" s="231"/>
      <c r="BOP418" s="231"/>
      <c r="BOQ418" s="231"/>
      <c r="BOR418" s="231"/>
      <c r="BOS418" s="231"/>
      <c r="BOT418" s="231"/>
      <c r="BOU418" s="231"/>
      <c r="BOV418" s="231"/>
      <c r="BOW418" s="231"/>
      <c r="BOX418" s="231"/>
      <c r="BOY418" s="231"/>
      <c r="BOZ418" s="231"/>
      <c r="BPA418" s="231"/>
      <c r="BPB418" s="231"/>
      <c r="BPC418" s="231"/>
      <c r="BPD418" s="231"/>
      <c r="BPE418" s="231"/>
      <c r="BPF418" s="231"/>
      <c r="BPG418" s="231"/>
      <c r="BPH418" s="231"/>
      <c r="BPI418" s="231"/>
      <c r="BPJ418" s="231"/>
      <c r="BPK418" s="231"/>
      <c r="BPL418" s="231"/>
      <c r="BPM418" s="231"/>
      <c r="BPN418" s="231"/>
      <c r="BPO418" s="231"/>
      <c r="BPP418" s="231"/>
      <c r="BPQ418" s="231"/>
      <c r="BPR418" s="231"/>
      <c r="BPS418" s="231"/>
      <c r="BPT418" s="231"/>
      <c r="BPU418" s="231"/>
      <c r="BPV418" s="231"/>
      <c r="BPW418" s="231"/>
      <c r="BPX418" s="231"/>
      <c r="BPY418" s="231"/>
      <c r="BPZ418" s="231"/>
      <c r="BQA418" s="231"/>
      <c r="BQB418" s="231"/>
      <c r="BQC418" s="231"/>
      <c r="BQD418" s="231"/>
      <c r="BQE418" s="231"/>
      <c r="BQF418" s="231"/>
      <c r="BQG418" s="231"/>
      <c r="BQH418" s="231"/>
      <c r="BQI418" s="231"/>
      <c r="BQJ418" s="231"/>
      <c r="BQK418" s="231"/>
      <c r="BQL418" s="231"/>
      <c r="BQM418" s="231"/>
      <c r="BQN418" s="231"/>
      <c r="BQO418" s="231"/>
      <c r="BQP418" s="231"/>
      <c r="BQQ418" s="231"/>
      <c r="BQR418" s="231"/>
      <c r="BQS418" s="231"/>
      <c r="BQT418" s="231"/>
      <c r="BQU418" s="231"/>
      <c r="BQV418" s="231"/>
      <c r="BQW418" s="231"/>
      <c r="BQX418" s="231"/>
      <c r="BQY418" s="231"/>
      <c r="BQZ418" s="231"/>
      <c r="BRA418" s="231"/>
      <c r="BRB418" s="231"/>
      <c r="BRC418" s="231"/>
      <c r="BRD418" s="231"/>
      <c r="BRE418" s="231"/>
      <c r="BRF418" s="231"/>
      <c r="BRG418" s="231"/>
      <c r="BRH418" s="231"/>
      <c r="BRI418" s="231"/>
      <c r="BRJ418" s="231"/>
      <c r="BRK418" s="231"/>
      <c r="BRL418" s="231"/>
      <c r="BRM418" s="231"/>
      <c r="BRN418" s="231"/>
      <c r="BRO418" s="231"/>
      <c r="BRP418" s="231"/>
      <c r="BRQ418" s="231"/>
      <c r="BRR418" s="231"/>
      <c r="BRS418" s="231"/>
      <c r="BRT418" s="231"/>
      <c r="BRU418" s="231"/>
      <c r="BRV418" s="231"/>
      <c r="BRW418" s="231"/>
      <c r="BRX418" s="231"/>
      <c r="BRY418" s="231"/>
      <c r="BRZ418" s="231"/>
      <c r="BSA418" s="231"/>
      <c r="BSB418" s="231"/>
      <c r="BSC418" s="231"/>
      <c r="BSD418" s="231"/>
      <c r="BSE418" s="231"/>
      <c r="BSF418" s="231"/>
      <c r="BSG418" s="231"/>
      <c r="BSH418" s="231"/>
      <c r="BSI418" s="231"/>
      <c r="BSJ418" s="231"/>
      <c r="BSK418" s="231"/>
      <c r="BSL418" s="231"/>
      <c r="BSM418" s="231"/>
      <c r="BSN418" s="231"/>
      <c r="BSO418" s="231"/>
      <c r="BSP418" s="231"/>
      <c r="BSQ418" s="231"/>
      <c r="BSR418" s="231"/>
      <c r="BSS418" s="231"/>
      <c r="BST418" s="231"/>
      <c r="BSU418" s="231"/>
      <c r="BSV418" s="231"/>
      <c r="BSW418" s="231"/>
      <c r="BSX418" s="231"/>
      <c r="BSY418" s="231"/>
      <c r="BSZ418" s="231"/>
      <c r="BTA418" s="231"/>
      <c r="BTB418" s="231"/>
      <c r="BTC418" s="231"/>
      <c r="BTD418" s="231"/>
      <c r="BTE418" s="231"/>
      <c r="BTF418" s="231"/>
      <c r="BTG418" s="231"/>
      <c r="BTH418" s="231"/>
      <c r="BTI418" s="231"/>
      <c r="BTJ418" s="231"/>
      <c r="BTK418" s="231"/>
      <c r="BTL418" s="231"/>
      <c r="BTM418" s="231"/>
      <c r="BTN418" s="231"/>
      <c r="BTO418" s="231"/>
      <c r="BTP418" s="231"/>
      <c r="BTQ418" s="231"/>
      <c r="BTR418" s="231"/>
      <c r="BTS418" s="231"/>
      <c r="BTT418" s="231"/>
      <c r="BTU418" s="231"/>
      <c r="BTV418" s="231"/>
      <c r="BTW418" s="231"/>
      <c r="BTX418" s="231"/>
      <c r="BTY418" s="231"/>
      <c r="BTZ418" s="231"/>
      <c r="BUA418" s="231"/>
      <c r="BUB418" s="231"/>
      <c r="BUC418" s="231"/>
      <c r="BUD418" s="231"/>
      <c r="BUE418" s="231"/>
      <c r="BUF418" s="231"/>
      <c r="BUG418" s="231"/>
      <c r="BUH418" s="231"/>
      <c r="BUI418" s="231"/>
      <c r="BUJ418" s="231"/>
      <c r="BUK418" s="231"/>
      <c r="BUL418" s="231"/>
      <c r="BUM418" s="231"/>
      <c r="BUN418" s="231"/>
      <c r="BUO418" s="231"/>
      <c r="BUP418" s="231"/>
      <c r="BUQ418" s="231"/>
      <c r="BUR418" s="231"/>
      <c r="BUS418" s="231"/>
      <c r="BUT418" s="231"/>
      <c r="BUU418" s="231"/>
      <c r="BUV418" s="231"/>
      <c r="BUW418" s="231"/>
      <c r="BUX418" s="231"/>
      <c r="BUY418" s="231"/>
      <c r="BUZ418" s="231"/>
      <c r="BVA418" s="231"/>
      <c r="BVB418" s="231"/>
      <c r="BVC418" s="231"/>
      <c r="BVD418" s="231"/>
      <c r="BVE418" s="231"/>
      <c r="BVF418" s="231"/>
      <c r="BVG418" s="231"/>
      <c r="BVH418" s="231"/>
      <c r="BVI418" s="231"/>
      <c r="BVJ418" s="231"/>
      <c r="BVK418" s="231"/>
      <c r="BVL418" s="231"/>
      <c r="BVM418" s="231"/>
      <c r="BVN418" s="231"/>
      <c r="BVO418" s="231"/>
      <c r="BVP418" s="231"/>
      <c r="BVQ418" s="231"/>
      <c r="BVR418" s="231"/>
      <c r="BVS418" s="231"/>
      <c r="BVT418" s="231"/>
      <c r="BVU418" s="231"/>
      <c r="BVV418" s="231"/>
      <c r="BVW418" s="231"/>
      <c r="BVX418" s="231"/>
      <c r="BVY418" s="231"/>
      <c r="BVZ418" s="231"/>
      <c r="BWA418" s="231"/>
      <c r="BWB418" s="231"/>
      <c r="BWC418" s="231"/>
      <c r="BWD418" s="231"/>
      <c r="BWE418" s="231"/>
      <c r="BWF418" s="231"/>
      <c r="BWG418" s="231"/>
      <c r="BWH418" s="231"/>
      <c r="BWI418" s="231"/>
      <c r="BWJ418" s="231"/>
      <c r="BWK418" s="231"/>
      <c r="BWL418" s="231"/>
      <c r="BWM418" s="231"/>
      <c r="BWN418" s="231"/>
      <c r="BWO418" s="231"/>
      <c r="BWP418" s="231"/>
      <c r="BWQ418" s="231"/>
      <c r="BWR418" s="231"/>
      <c r="BWS418" s="231"/>
      <c r="BWT418" s="231"/>
      <c r="BWU418" s="231"/>
      <c r="BWV418" s="231"/>
      <c r="BWW418" s="231"/>
      <c r="BWX418" s="231"/>
      <c r="BWY418" s="231"/>
      <c r="BWZ418" s="231"/>
      <c r="BXA418" s="231"/>
      <c r="BXB418" s="231"/>
      <c r="BXC418" s="231"/>
      <c r="BXD418" s="231"/>
      <c r="BXE418" s="231"/>
      <c r="BXF418" s="231"/>
      <c r="BXG418" s="231"/>
      <c r="BXH418" s="231"/>
      <c r="BXI418" s="231"/>
      <c r="BXJ418" s="231"/>
      <c r="BXK418" s="231"/>
      <c r="BXL418" s="231"/>
      <c r="BXM418" s="231"/>
      <c r="BXN418" s="231"/>
      <c r="BXO418" s="231"/>
      <c r="BXP418" s="231"/>
      <c r="BXQ418" s="231"/>
      <c r="BXR418" s="231"/>
      <c r="BXS418" s="231"/>
      <c r="BXT418" s="231"/>
      <c r="BXU418" s="231"/>
      <c r="BXV418" s="231"/>
      <c r="BXW418" s="231"/>
      <c r="BXX418" s="231"/>
      <c r="BXY418" s="231"/>
      <c r="BXZ418" s="231"/>
      <c r="BYA418" s="231"/>
      <c r="BYB418" s="231"/>
      <c r="BYC418" s="231"/>
      <c r="BYD418" s="231"/>
      <c r="BYE418" s="231"/>
      <c r="BYF418" s="231"/>
      <c r="BYG418" s="231"/>
      <c r="BYH418" s="231"/>
      <c r="BYI418" s="231"/>
      <c r="BYJ418" s="231"/>
      <c r="BYK418" s="231"/>
      <c r="BYL418" s="231"/>
      <c r="BYM418" s="231"/>
      <c r="BYN418" s="231"/>
      <c r="BYO418" s="231"/>
      <c r="BYP418" s="231"/>
      <c r="BYQ418" s="231"/>
      <c r="BYR418" s="231"/>
      <c r="BYS418" s="231"/>
      <c r="BYT418" s="231"/>
      <c r="BYU418" s="231"/>
      <c r="BYV418" s="231"/>
      <c r="BYW418" s="231"/>
      <c r="BYX418" s="231"/>
      <c r="BYY418" s="231"/>
      <c r="BYZ418" s="231"/>
      <c r="BZA418" s="231"/>
      <c r="BZB418" s="231"/>
      <c r="BZC418" s="231"/>
      <c r="BZD418" s="231"/>
      <c r="BZE418" s="231"/>
      <c r="BZF418" s="231"/>
      <c r="BZG418" s="231"/>
      <c r="BZH418" s="231"/>
      <c r="BZI418" s="231"/>
      <c r="BZJ418" s="231"/>
      <c r="BZK418" s="231"/>
      <c r="BZL418" s="231"/>
      <c r="BZM418" s="231"/>
      <c r="BZN418" s="231"/>
      <c r="BZO418" s="231"/>
      <c r="BZP418" s="231"/>
      <c r="BZQ418" s="231"/>
      <c r="BZR418" s="231"/>
      <c r="BZS418" s="231"/>
      <c r="BZT418" s="231"/>
      <c r="BZU418" s="231"/>
      <c r="BZV418" s="231"/>
      <c r="BZW418" s="231"/>
      <c r="BZX418" s="231"/>
      <c r="BZY418" s="231"/>
      <c r="BZZ418" s="231"/>
      <c r="CAA418" s="231"/>
      <c r="CAB418" s="231"/>
      <c r="CAC418" s="231"/>
      <c r="CAD418" s="231"/>
      <c r="CAE418" s="231"/>
      <c r="CAF418" s="231"/>
      <c r="CAG418" s="231"/>
      <c r="CAH418" s="231"/>
      <c r="CAI418" s="231"/>
      <c r="CAJ418" s="231"/>
      <c r="CAK418" s="231"/>
      <c r="CAL418" s="231"/>
      <c r="CAM418" s="231"/>
      <c r="CAN418" s="231"/>
      <c r="CAO418" s="231"/>
      <c r="CAP418" s="231"/>
      <c r="CAQ418" s="231"/>
      <c r="CAR418" s="231"/>
      <c r="CAS418" s="231"/>
      <c r="CAT418" s="231"/>
      <c r="CAU418" s="231"/>
      <c r="CAV418" s="231"/>
      <c r="CAW418" s="231"/>
      <c r="CAX418" s="231"/>
      <c r="CAY418" s="231"/>
      <c r="CAZ418" s="231"/>
      <c r="CBA418" s="231"/>
      <c r="CBB418" s="231"/>
      <c r="CBC418" s="231"/>
      <c r="CBD418" s="231"/>
      <c r="CBE418" s="231"/>
      <c r="CBF418" s="231"/>
      <c r="CBG418" s="231"/>
      <c r="CBH418" s="231"/>
      <c r="CBI418" s="231"/>
      <c r="CBJ418" s="231"/>
      <c r="CBK418" s="231"/>
      <c r="CBL418" s="231"/>
      <c r="CBM418" s="231"/>
      <c r="CBN418" s="231"/>
      <c r="CBO418" s="231"/>
      <c r="CBP418" s="231"/>
      <c r="CBQ418" s="231"/>
      <c r="CBR418" s="231"/>
      <c r="CBS418" s="231"/>
      <c r="CBT418" s="231"/>
      <c r="CBU418" s="231"/>
      <c r="CBV418" s="231"/>
      <c r="CBW418" s="231"/>
      <c r="CBX418" s="231"/>
      <c r="CBY418" s="231"/>
      <c r="CBZ418" s="231"/>
      <c r="CCA418" s="231"/>
      <c r="CCB418" s="231"/>
      <c r="CCC418" s="231"/>
      <c r="CCD418" s="231"/>
      <c r="CCE418" s="231"/>
      <c r="CCF418" s="231"/>
      <c r="CCG418" s="231"/>
      <c r="CCH418" s="231"/>
      <c r="CCI418" s="231"/>
      <c r="CCJ418" s="231"/>
      <c r="CCK418" s="231"/>
      <c r="CCL418" s="231"/>
      <c r="CCM418" s="231"/>
      <c r="CCN418" s="231"/>
      <c r="CCO418" s="231"/>
      <c r="CCP418" s="231"/>
      <c r="CCQ418" s="231"/>
      <c r="CCR418" s="231"/>
      <c r="CCS418" s="231"/>
      <c r="CCT418" s="231"/>
      <c r="CCU418" s="231"/>
      <c r="CCV418" s="231"/>
      <c r="CCW418" s="231"/>
      <c r="CCX418" s="231"/>
      <c r="CCY418" s="231"/>
      <c r="CCZ418" s="231"/>
      <c r="CDA418" s="231"/>
      <c r="CDB418" s="231"/>
      <c r="CDC418" s="231"/>
      <c r="CDD418" s="231"/>
      <c r="CDE418" s="231"/>
      <c r="CDF418" s="231"/>
      <c r="CDG418" s="231"/>
      <c r="CDH418" s="231"/>
      <c r="CDI418" s="231"/>
      <c r="CDJ418" s="231"/>
      <c r="CDK418" s="231"/>
      <c r="CDL418" s="231"/>
      <c r="CDM418" s="231"/>
      <c r="CDN418" s="231"/>
      <c r="CDO418" s="231"/>
      <c r="CDP418" s="231"/>
      <c r="CDQ418" s="231"/>
      <c r="CDR418" s="231"/>
      <c r="CDS418" s="231"/>
      <c r="CDT418" s="231"/>
      <c r="CDU418" s="231"/>
      <c r="CDV418" s="231"/>
      <c r="CDW418" s="231"/>
      <c r="CDX418" s="231"/>
      <c r="CDY418" s="231"/>
      <c r="CDZ418" s="231"/>
      <c r="CEA418" s="231"/>
      <c r="CEB418" s="231"/>
      <c r="CEC418" s="231"/>
      <c r="CED418" s="231"/>
      <c r="CEE418" s="231"/>
      <c r="CEF418" s="231"/>
      <c r="CEG418" s="231"/>
      <c r="CEH418" s="231"/>
      <c r="CEI418" s="231"/>
      <c r="CEJ418" s="231"/>
      <c r="CEK418" s="231"/>
      <c r="CEL418" s="231"/>
      <c r="CEM418" s="231"/>
      <c r="CEN418" s="231"/>
      <c r="CEO418" s="231"/>
      <c r="CEP418" s="231"/>
      <c r="CEQ418" s="231"/>
      <c r="CER418" s="231"/>
      <c r="CES418" s="231"/>
      <c r="CET418" s="231"/>
      <c r="CEU418" s="231"/>
      <c r="CEV418" s="231"/>
      <c r="CEW418" s="231"/>
      <c r="CEX418" s="231"/>
      <c r="CEY418" s="231"/>
      <c r="CEZ418" s="231"/>
      <c r="CFA418" s="231"/>
      <c r="CFB418" s="231"/>
      <c r="CFC418" s="231"/>
      <c r="CFD418" s="231"/>
      <c r="CFE418" s="231"/>
      <c r="CFF418" s="231"/>
      <c r="CFG418" s="231"/>
      <c r="CFH418" s="231"/>
      <c r="CFI418" s="231"/>
      <c r="CFJ418" s="231"/>
      <c r="CFK418" s="231"/>
      <c r="CFL418" s="231"/>
      <c r="CFM418" s="231"/>
      <c r="CFN418" s="231"/>
      <c r="CFO418" s="231"/>
      <c r="CFP418" s="231"/>
      <c r="CFQ418" s="231"/>
      <c r="CFR418" s="231"/>
      <c r="CFS418" s="231"/>
      <c r="CFT418" s="231"/>
      <c r="CFU418" s="231"/>
      <c r="CFV418" s="231"/>
      <c r="CFW418" s="231"/>
      <c r="CFX418" s="231"/>
      <c r="CFY418" s="231"/>
      <c r="CFZ418" s="231"/>
      <c r="CGA418" s="231"/>
      <c r="CGB418" s="231"/>
      <c r="CGC418" s="231"/>
      <c r="CGD418" s="231"/>
      <c r="CGE418" s="231"/>
      <c r="CGF418" s="231"/>
      <c r="CGG418" s="231"/>
      <c r="CGH418" s="231"/>
      <c r="CGI418" s="231"/>
      <c r="CGJ418" s="231"/>
      <c r="CGK418" s="231"/>
      <c r="CGL418" s="231"/>
      <c r="CGM418" s="231"/>
      <c r="CGN418" s="231"/>
      <c r="CGO418" s="231"/>
      <c r="CGP418" s="231"/>
      <c r="CGQ418" s="231"/>
      <c r="CGR418" s="231"/>
      <c r="CGS418" s="231"/>
      <c r="CGT418" s="231"/>
      <c r="CGU418" s="231"/>
      <c r="CGV418" s="231"/>
      <c r="CGW418" s="231"/>
      <c r="CGX418" s="231"/>
      <c r="CGY418" s="231"/>
      <c r="CGZ418" s="231"/>
      <c r="CHA418" s="231"/>
      <c r="CHB418" s="231"/>
      <c r="CHC418" s="231"/>
      <c r="CHD418" s="231"/>
      <c r="CHE418" s="231"/>
      <c r="CHF418" s="231"/>
      <c r="CHG418" s="231"/>
      <c r="CHH418" s="231"/>
      <c r="CHI418" s="231"/>
      <c r="CHJ418" s="231"/>
      <c r="CHK418" s="231"/>
      <c r="CHL418" s="231"/>
      <c r="CHM418" s="231"/>
      <c r="CHN418" s="231"/>
      <c r="CHO418" s="231"/>
      <c r="CHP418" s="231"/>
      <c r="CHQ418" s="231"/>
      <c r="CHR418" s="231"/>
      <c r="CHS418" s="231"/>
      <c r="CHT418" s="231"/>
      <c r="CHU418" s="231"/>
      <c r="CHV418" s="231"/>
      <c r="CHW418" s="231"/>
      <c r="CHX418" s="231"/>
      <c r="CHY418" s="231"/>
      <c r="CHZ418" s="231"/>
      <c r="CIA418" s="231"/>
      <c r="CIB418" s="231"/>
      <c r="CIC418" s="231"/>
      <c r="CID418" s="231"/>
      <c r="CIE418" s="231"/>
      <c r="CIF418" s="231"/>
      <c r="CIG418" s="231"/>
      <c r="CIH418" s="231"/>
      <c r="CII418" s="231"/>
      <c r="CIJ418" s="231"/>
      <c r="CIK418" s="231"/>
      <c r="CIL418" s="231"/>
      <c r="CIM418" s="231"/>
      <c r="CIN418" s="231"/>
      <c r="CIO418" s="231"/>
      <c r="CIP418" s="231"/>
      <c r="CIQ418" s="231"/>
      <c r="CIR418" s="231"/>
      <c r="CIS418" s="231"/>
      <c r="CIT418" s="231"/>
      <c r="CIU418" s="231"/>
      <c r="CIV418" s="231"/>
      <c r="CIW418" s="231"/>
      <c r="CIX418" s="231"/>
      <c r="CIY418" s="231"/>
      <c r="CIZ418" s="231"/>
      <c r="CJA418" s="231"/>
      <c r="CJB418" s="231"/>
      <c r="CJC418" s="231"/>
      <c r="CJD418" s="231"/>
      <c r="CJE418" s="231"/>
      <c r="CJF418" s="231"/>
      <c r="CJG418" s="231"/>
      <c r="CJH418" s="231"/>
      <c r="CJI418" s="231"/>
      <c r="CJJ418" s="231"/>
      <c r="CJK418" s="231"/>
      <c r="CJL418" s="231"/>
      <c r="CJM418" s="231"/>
      <c r="CJN418" s="231"/>
      <c r="CJO418" s="231"/>
      <c r="CJP418" s="231"/>
      <c r="CJQ418" s="231"/>
      <c r="CJR418" s="231"/>
      <c r="CJS418" s="231"/>
      <c r="CJT418" s="231"/>
      <c r="CJU418" s="231"/>
      <c r="CJV418" s="231"/>
      <c r="CJW418" s="231"/>
      <c r="CJX418" s="231"/>
      <c r="CJY418" s="231"/>
      <c r="CJZ418" s="231"/>
      <c r="CKA418" s="231"/>
      <c r="CKB418" s="231"/>
      <c r="CKC418" s="231"/>
      <c r="CKD418" s="231"/>
      <c r="CKE418" s="231"/>
      <c r="CKF418" s="231"/>
      <c r="CKG418" s="231"/>
      <c r="CKH418" s="231"/>
      <c r="CKI418" s="231"/>
      <c r="CKJ418" s="231"/>
      <c r="CKK418" s="231"/>
      <c r="CKL418" s="231"/>
      <c r="CKM418" s="231"/>
      <c r="CKN418" s="231"/>
      <c r="CKO418" s="231"/>
      <c r="CKP418" s="231"/>
      <c r="CKQ418" s="231"/>
      <c r="CKR418" s="231"/>
      <c r="CKS418" s="231"/>
      <c r="CKT418" s="231"/>
      <c r="CKU418" s="231"/>
      <c r="CKV418" s="231"/>
      <c r="CKW418" s="231"/>
      <c r="CKX418" s="231"/>
      <c r="CKY418" s="231"/>
      <c r="CKZ418" s="231"/>
      <c r="CLA418" s="231"/>
      <c r="CLB418" s="231"/>
      <c r="CLC418" s="231"/>
      <c r="CLD418" s="231"/>
      <c r="CLE418" s="231"/>
      <c r="CLF418" s="231"/>
      <c r="CLG418" s="231"/>
      <c r="CLH418" s="231"/>
      <c r="CLI418" s="231"/>
      <c r="CLJ418" s="231"/>
      <c r="CLK418" s="231"/>
      <c r="CLL418" s="231"/>
      <c r="CLM418" s="231"/>
      <c r="CLN418" s="231"/>
      <c r="CLO418" s="231"/>
      <c r="CLP418" s="231"/>
      <c r="CLQ418" s="231"/>
      <c r="CLR418" s="231"/>
      <c r="CLS418" s="231"/>
      <c r="CLT418" s="231"/>
      <c r="CLU418" s="231"/>
      <c r="CLV418" s="231"/>
      <c r="CLW418" s="231"/>
      <c r="CLX418" s="231"/>
      <c r="CLY418" s="231"/>
      <c r="CLZ418" s="231"/>
      <c r="CMA418" s="231"/>
      <c r="CMB418" s="231"/>
      <c r="CMC418" s="231"/>
      <c r="CMD418" s="231"/>
      <c r="CME418" s="231"/>
      <c r="CMF418" s="231"/>
      <c r="CMG418" s="231"/>
      <c r="CMH418" s="231"/>
      <c r="CMI418" s="231"/>
      <c r="CMJ418" s="231"/>
      <c r="CMK418" s="231"/>
      <c r="CML418" s="231"/>
      <c r="CMM418" s="231"/>
      <c r="CMN418" s="231"/>
      <c r="CMO418" s="231"/>
      <c r="CMP418" s="231"/>
      <c r="CMQ418" s="231"/>
      <c r="CMR418" s="231"/>
      <c r="CMS418" s="231"/>
      <c r="CMT418" s="231"/>
      <c r="CMU418" s="231"/>
      <c r="CMV418" s="231"/>
      <c r="CMW418" s="231"/>
      <c r="CMX418" s="231"/>
      <c r="CMY418" s="231"/>
      <c r="CMZ418" s="231"/>
      <c r="CNA418" s="231"/>
      <c r="CNB418" s="231"/>
      <c r="CNC418" s="231"/>
      <c r="CND418" s="231"/>
      <c r="CNE418" s="231"/>
      <c r="CNF418" s="231"/>
      <c r="CNG418" s="231"/>
      <c r="CNH418" s="231"/>
      <c r="CNI418" s="231"/>
      <c r="CNJ418" s="231"/>
      <c r="CNK418" s="231"/>
      <c r="CNL418" s="231"/>
      <c r="CNM418" s="231"/>
      <c r="CNN418" s="231"/>
      <c r="CNO418" s="231"/>
      <c r="CNP418" s="231"/>
      <c r="CNQ418" s="231"/>
      <c r="CNR418" s="231"/>
      <c r="CNS418" s="231"/>
      <c r="CNT418" s="231"/>
      <c r="CNU418" s="231"/>
      <c r="CNV418" s="231"/>
      <c r="CNW418" s="231"/>
      <c r="CNX418" s="231"/>
      <c r="CNY418" s="231"/>
      <c r="CNZ418" s="231"/>
      <c r="COA418" s="231"/>
      <c r="COB418" s="231"/>
      <c r="COC418" s="231"/>
      <c r="COD418" s="231"/>
      <c r="COE418" s="231"/>
      <c r="COF418" s="231"/>
      <c r="COG418" s="231"/>
      <c r="COH418" s="231"/>
      <c r="COI418" s="231"/>
      <c r="COJ418" s="231"/>
      <c r="COK418" s="231"/>
      <c r="COL418" s="231"/>
      <c r="COM418" s="231"/>
      <c r="CON418" s="231"/>
      <c r="COO418" s="231"/>
      <c r="COP418" s="231"/>
      <c r="COQ418" s="231"/>
      <c r="COR418" s="231"/>
      <c r="COS418" s="231"/>
      <c r="COT418" s="231"/>
      <c r="COU418" s="231"/>
      <c r="COV418" s="231"/>
      <c r="COW418" s="231"/>
      <c r="COX418" s="231"/>
      <c r="COY418" s="231"/>
      <c r="COZ418" s="231"/>
      <c r="CPA418" s="231"/>
      <c r="CPB418" s="231"/>
      <c r="CPC418" s="231"/>
      <c r="CPD418" s="231"/>
      <c r="CPE418" s="231"/>
      <c r="CPF418" s="231"/>
      <c r="CPG418" s="231"/>
      <c r="CPH418" s="231"/>
      <c r="CPI418" s="231"/>
      <c r="CPJ418" s="231"/>
      <c r="CPK418" s="231"/>
      <c r="CPL418" s="231"/>
      <c r="CPM418" s="231"/>
      <c r="CPN418" s="231"/>
      <c r="CPO418" s="231"/>
      <c r="CPP418" s="231"/>
      <c r="CPQ418" s="231"/>
      <c r="CPR418" s="231"/>
      <c r="CPS418" s="231"/>
      <c r="CPT418" s="231"/>
      <c r="CPU418" s="231"/>
      <c r="CPV418" s="231"/>
      <c r="CPW418" s="231"/>
      <c r="CPX418" s="231"/>
      <c r="CPY418" s="231"/>
      <c r="CPZ418" s="231"/>
      <c r="CQA418" s="231"/>
      <c r="CQB418" s="231"/>
      <c r="CQC418" s="231"/>
      <c r="CQD418" s="231"/>
      <c r="CQE418" s="231"/>
      <c r="CQF418" s="231"/>
      <c r="CQG418" s="231"/>
      <c r="CQH418" s="231"/>
      <c r="CQI418" s="231"/>
      <c r="CQJ418" s="231"/>
      <c r="CQK418" s="231"/>
      <c r="CQL418" s="231"/>
      <c r="CQM418" s="231"/>
      <c r="CQN418" s="231"/>
      <c r="CQO418" s="231"/>
      <c r="CQP418" s="231"/>
      <c r="CQQ418" s="231"/>
      <c r="CQR418" s="231"/>
      <c r="CQS418" s="231"/>
      <c r="CQT418" s="231"/>
      <c r="CQU418" s="231"/>
      <c r="CQV418" s="231"/>
      <c r="CQW418" s="231"/>
      <c r="CQX418" s="231"/>
      <c r="CQY418" s="231"/>
      <c r="CQZ418" s="231"/>
      <c r="CRA418" s="231"/>
      <c r="CRB418" s="231"/>
      <c r="CRC418" s="231"/>
      <c r="CRD418" s="231"/>
      <c r="CRE418" s="231"/>
      <c r="CRF418" s="231"/>
      <c r="CRG418" s="231"/>
      <c r="CRH418" s="231"/>
      <c r="CRI418" s="231"/>
      <c r="CRJ418" s="231"/>
      <c r="CRK418" s="231"/>
      <c r="CRL418" s="231"/>
      <c r="CRM418" s="231"/>
      <c r="CRN418" s="231"/>
      <c r="CRO418" s="231"/>
      <c r="CRP418" s="231"/>
      <c r="CRQ418" s="231"/>
      <c r="CRR418" s="231"/>
      <c r="CRS418" s="231"/>
      <c r="CRT418" s="231"/>
      <c r="CRU418" s="231"/>
      <c r="CRV418" s="231"/>
      <c r="CRW418" s="231"/>
      <c r="CRX418" s="231"/>
      <c r="CRY418" s="231"/>
      <c r="CRZ418" s="231"/>
      <c r="CSA418" s="231"/>
      <c r="CSB418" s="231"/>
      <c r="CSC418" s="231"/>
      <c r="CSD418" s="231"/>
      <c r="CSE418" s="231"/>
      <c r="CSF418" s="231"/>
      <c r="CSG418" s="231"/>
      <c r="CSH418" s="231"/>
      <c r="CSI418" s="231"/>
      <c r="CSJ418" s="231"/>
      <c r="CSK418" s="231"/>
      <c r="CSL418" s="231"/>
      <c r="CSM418" s="231"/>
      <c r="CSN418" s="231"/>
      <c r="CSO418" s="231"/>
      <c r="CSP418" s="231"/>
      <c r="CSQ418" s="231"/>
      <c r="CSR418" s="231"/>
      <c r="CSS418" s="231"/>
      <c r="CST418" s="231"/>
      <c r="CSU418" s="231"/>
      <c r="CSV418" s="231"/>
      <c r="CSW418" s="231"/>
      <c r="CSX418" s="231"/>
      <c r="CSY418" s="231"/>
      <c r="CSZ418" s="231"/>
      <c r="CTA418" s="231"/>
      <c r="CTB418" s="231"/>
      <c r="CTC418" s="231"/>
      <c r="CTD418" s="231"/>
      <c r="CTE418" s="231"/>
      <c r="CTF418" s="231"/>
      <c r="CTG418" s="231"/>
      <c r="CTH418" s="231"/>
      <c r="CTI418" s="231"/>
      <c r="CTJ418" s="231"/>
      <c r="CTK418" s="231"/>
      <c r="CTL418" s="231"/>
      <c r="CTM418" s="231"/>
      <c r="CTN418" s="231"/>
      <c r="CTO418" s="231"/>
      <c r="CTP418" s="231"/>
      <c r="CTQ418" s="231"/>
      <c r="CTR418" s="231"/>
      <c r="CTS418" s="231"/>
      <c r="CTT418" s="231"/>
      <c r="CTU418" s="231"/>
      <c r="CTV418" s="231"/>
      <c r="CTW418" s="231"/>
      <c r="CTX418" s="231"/>
      <c r="CTY418" s="231"/>
      <c r="CTZ418" s="231"/>
      <c r="CUA418" s="231"/>
    </row>
    <row r="419" spans="1:2575" ht="12" customHeight="1" thickBot="1">
      <c r="B419" s="1994">
        <v>45766</v>
      </c>
      <c r="C419" s="276" t="s">
        <v>742</v>
      </c>
      <c r="D419" s="277" t="s">
        <v>381</v>
      </c>
      <c r="E419" s="277" t="s">
        <v>357</v>
      </c>
      <c r="F419" s="277" t="s">
        <v>3</v>
      </c>
      <c r="G419" s="278" t="s">
        <v>743</v>
      </c>
      <c r="H419" s="461" t="s">
        <v>453</v>
      </c>
      <c r="I419" s="461" t="s">
        <v>454</v>
      </c>
      <c r="J419" s="461" t="s">
        <v>455</v>
      </c>
      <c r="K419" s="461" t="s">
        <v>456</v>
      </c>
      <c r="L419" s="461" t="s">
        <v>457</v>
      </c>
      <c r="M419" s="461" t="s">
        <v>458</v>
      </c>
      <c r="N419" s="461" t="s">
        <v>379</v>
      </c>
      <c r="O419" s="279" t="s">
        <v>467</v>
      </c>
      <c r="V419" s="231"/>
      <c r="Z419" s="308"/>
      <c r="AA419" s="362"/>
      <c r="AB419" s="308"/>
    </row>
    <row r="420" spans="1:2575" ht="12" customHeight="1" thickBot="1">
      <c r="B420" s="2020"/>
      <c r="C420" s="2022" t="s">
        <v>852</v>
      </c>
      <c r="D420" s="2024">
        <v>710951190001</v>
      </c>
      <c r="E420" s="2005" t="s">
        <v>923</v>
      </c>
      <c r="F420" s="2005">
        <v>4701903570</v>
      </c>
      <c r="G420" s="496" t="s">
        <v>747</v>
      </c>
      <c r="H420" s="509">
        <v>6</v>
      </c>
      <c r="I420" s="505">
        <v>14</v>
      </c>
      <c r="J420" s="505">
        <v>16</v>
      </c>
      <c r="K420" s="505">
        <v>11</v>
      </c>
      <c r="L420" s="505">
        <v>2</v>
      </c>
      <c r="M420" s="510">
        <v>1</v>
      </c>
      <c r="N420" s="506">
        <f>SUM(H420:M420)</f>
        <v>50</v>
      </c>
      <c r="O420" s="2072">
        <f>N421/N420*100</f>
        <v>82</v>
      </c>
      <c r="Z420" s="308"/>
      <c r="AA420" s="362"/>
      <c r="AB420" s="308"/>
    </row>
    <row r="421" spans="1:2575" ht="12" customHeight="1" thickBot="1">
      <c r="B421" s="2021"/>
      <c r="C421" s="2023"/>
      <c r="D421" s="2025"/>
      <c r="E421" s="2006"/>
      <c r="F421" s="2006"/>
      <c r="G421" s="498" t="s">
        <v>8</v>
      </c>
      <c r="H421" s="511">
        <v>5</v>
      </c>
      <c r="I421" s="291">
        <v>13</v>
      </c>
      <c r="J421" s="291">
        <v>11</v>
      </c>
      <c r="K421" s="291">
        <v>9</v>
      </c>
      <c r="L421" s="291">
        <v>2</v>
      </c>
      <c r="M421" s="512">
        <v>1</v>
      </c>
      <c r="N421" s="513">
        <f>SUM(H421:M421)</f>
        <v>41</v>
      </c>
      <c r="O421" s="2073"/>
    </row>
    <row r="422" spans="1:2575" ht="12" customHeight="1" thickBot="1">
      <c r="U422" s="231"/>
      <c r="X422" s="231"/>
      <c r="Y422" s="231"/>
      <c r="Z422" s="507"/>
      <c r="AA422" s="231"/>
      <c r="AB422" s="231"/>
    </row>
    <row r="423" spans="1:2575" s="508" customFormat="1" ht="12" customHeight="1" thickBot="1">
      <c r="A423" s="231"/>
      <c r="B423" s="2017" t="s">
        <v>1007</v>
      </c>
      <c r="C423" s="2018"/>
      <c r="D423" s="2018"/>
      <c r="E423" s="2018"/>
      <c r="F423" s="2018"/>
      <c r="G423" s="2018"/>
      <c r="H423" s="2018"/>
      <c r="I423" s="2018"/>
      <c r="J423" s="2018"/>
      <c r="K423" s="2018"/>
      <c r="L423" s="2018"/>
      <c r="M423" s="2018"/>
      <c r="N423" s="2018"/>
      <c r="O423" s="2019"/>
      <c r="P423" s="231"/>
      <c r="Q423" s="231"/>
      <c r="R423" s="231"/>
      <c r="S423" s="231"/>
      <c r="T423" s="231"/>
      <c r="U423" s="231"/>
      <c r="V423" s="308"/>
      <c r="W423" s="308"/>
      <c r="X423" s="231"/>
      <c r="Y423" s="231"/>
      <c r="Z423" s="507"/>
      <c r="AA423" s="231"/>
      <c r="AB423" s="231"/>
      <c r="AC423" s="231"/>
      <c r="AD423" s="231"/>
      <c r="AE423" s="231"/>
      <c r="AF423" s="231"/>
      <c r="AG423" s="231"/>
      <c r="AH423" s="231"/>
      <c r="AI423" s="231"/>
      <c r="AJ423" s="231"/>
      <c r="AK423" s="231"/>
      <c r="AL423" s="231"/>
      <c r="AM423" s="231"/>
      <c r="AN423" s="231"/>
      <c r="AO423" s="231"/>
      <c r="AP423" s="231"/>
      <c r="AQ423" s="231"/>
      <c r="AR423" s="231"/>
      <c r="AS423" s="231"/>
      <c r="AT423" s="231"/>
      <c r="AU423" s="231"/>
      <c r="AV423" s="231"/>
      <c r="AW423" s="231"/>
      <c r="AX423" s="231"/>
      <c r="AY423" s="231"/>
      <c r="AZ423" s="231"/>
      <c r="BA423" s="231"/>
      <c r="BB423" s="231"/>
      <c r="BC423" s="231"/>
      <c r="BD423" s="231"/>
      <c r="BE423" s="231"/>
      <c r="BF423" s="231"/>
      <c r="BG423" s="231"/>
      <c r="BH423" s="231"/>
      <c r="BI423" s="231"/>
      <c r="BJ423" s="231"/>
      <c r="BK423" s="231"/>
      <c r="BL423" s="231"/>
      <c r="BM423" s="231"/>
      <c r="BN423" s="231"/>
      <c r="BO423" s="231"/>
      <c r="BP423" s="231"/>
      <c r="BQ423" s="231"/>
      <c r="BR423" s="231"/>
      <c r="BS423" s="231"/>
      <c r="BT423" s="231"/>
      <c r="BU423" s="231"/>
      <c r="BV423" s="231"/>
      <c r="BW423" s="231"/>
      <c r="BX423" s="231"/>
      <c r="BY423" s="231"/>
      <c r="BZ423" s="231"/>
      <c r="CA423" s="231"/>
      <c r="CB423" s="231"/>
      <c r="CC423" s="231"/>
      <c r="CD423" s="231"/>
      <c r="CE423" s="231"/>
      <c r="CF423" s="231"/>
      <c r="CG423" s="231"/>
      <c r="CH423" s="231"/>
      <c r="CI423" s="231"/>
      <c r="CJ423" s="231"/>
      <c r="CK423" s="231"/>
      <c r="CL423" s="231"/>
      <c r="CM423" s="231"/>
      <c r="CN423" s="231"/>
      <c r="CO423" s="231"/>
      <c r="CP423" s="231"/>
      <c r="CQ423" s="231"/>
      <c r="CR423" s="231"/>
      <c r="CS423" s="231"/>
      <c r="CT423" s="231"/>
      <c r="CU423" s="231"/>
      <c r="CV423" s="231"/>
      <c r="CW423" s="231"/>
      <c r="CX423" s="231"/>
      <c r="CY423" s="231"/>
      <c r="CZ423" s="231"/>
      <c r="DA423" s="231"/>
      <c r="DB423" s="231"/>
      <c r="DC423" s="231"/>
      <c r="DD423" s="231"/>
      <c r="DE423" s="231"/>
      <c r="DF423" s="231"/>
      <c r="DG423" s="231"/>
      <c r="DH423" s="231"/>
      <c r="DI423" s="231"/>
      <c r="DJ423" s="231"/>
      <c r="DK423" s="231"/>
      <c r="DL423" s="231"/>
      <c r="DM423" s="231"/>
      <c r="DN423" s="231"/>
      <c r="DO423" s="231"/>
      <c r="DP423" s="231"/>
      <c r="DQ423" s="231"/>
      <c r="DR423" s="231"/>
      <c r="DS423" s="231"/>
      <c r="DT423" s="231"/>
      <c r="DU423" s="231"/>
      <c r="DV423" s="231"/>
      <c r="DW423" s="231"/>
      <c r="DX423" s="231"/>
      <c r="DY423" s="231"/>
      <c r="DZ423" s="231"/>
      <c r="EA423" s="231"/>
      <c r="EB423" s="231"/>
      <c r="EC423" s="231"/>
      <c r="ED423" s="231"/>
      <c r="EE423" s="231"/>
      <c r="EF423" s="231"/>
      <c r="EG423" s="231"/>
      <c r="EH423" s="231"/>
      <c r="EI423" s="231"/>
      <c r="EJ423" s="231"/>
      <c r="EK423" s="231"/>
      <c r="EL423" s="231"/>
      <c r="EM423" s="231"/>
      <c r="EN423" s="231"/>
      <c r="EO423" s="231"/>
      <c r="EP423" s="231"/>
      <c r="EQ423" s="231"/>
      <c r="ER423" s="231"/>
      <c r="ES423" s="231"/>
      <c r="ET423" s="231"/>
      <c r="EU423" s="231"/>
      <c r="EV423" s="231"/>
      <c r="EW423" s="231"/>
      <c r="EX423" s="231"/>
      <c r="EY423" s="231"/>
      <c r="EZ423" s="231"/>
      <c r="FA423" s="231"/>
      <c r="FB423" s="231"/>
      <c r="FC423" s="231"/>
      <c r="FD423" s="231"/>
      <c r="FE423" s="231"/>
      <c r="FF423" s="231"/>
      <c r="FG423" s="231"/>
      <c r="FH423" s="231"/>
      <c r="FI423" s="231"/>
      <c r="FJ423" s="231"/>
      <c r="FK423" s="231"/>
      <c r="FL423" s="231"/>
      <c r="FM423" s="231"/>
      <c r="FN423" s="231"/>
      <c r="FO423" s="231"/>
      <c r="FP423" s="231"/>
      <c r="FQ423" s="231"/>
      <c r="FR423" s="231"/>
      <c r="FS423" s="231"/>
      <c r="FT423" s="231"/>
      <c r="FU423" s="231"/>
      <c r="FV423" s="231"/>
      <c r="FW423" s="231"/>
      <c r="FX423" s="231"/>
      <c r="FY423" s="231"/>
      <c r="FZ423" s="231"/>
      <c r="GA423" s="231"/>
      <c r="GB423" s="231"/>
      <c r="GC423" s="231"/>
      <c r="GD423" s="231"/>
      <c r="GE423" s="231"/>
      <c r="GF423" s="231"/>
      <c r="GG423" s="231"/>
      <c r="GH423" s="231"/>
      <c r="GI423" s="231"/>
      <c r="GJ423" s="231"/>
      <c r="GK423" s="231"/>
      <c r="GL423" s="231"/>
      <c r="GM423" s="231"/>
      <c r="GN423" s="231"/>
      <c r="GO423" s="231"/>
      <c r="GP423" s="231"/>
      <c r="GQ423" s="231"/>
      <c r="GR423" s="231"/>
      <c r="GS423" s="231"/>
      <c r="GT423" s="231"/>
      <c r="GU423" s="231"/>
      <c r="GV423" s="231"/>
      <c r="GW423" s="231"/>
      <c r="GX423" s="231"/>
      <c r="GY423" s="231"/>
      <c r="GZ423" s="231"/>
      <c r="HA423" s="231"/>
      <c r="HB423" s="231"/>
      <c r="HC423" s="231"/>
      <c r="HD423" s="231"/>
      <c r="HE423" s="231"/>
      <c r="HF423" s="231"/>
      <c r="HG423" s="231"/>
      <c r="HH423" s="231"/>
      <c r="HI423" s="231"/>
      <c r="HJ423" s="231"/>
      <c r="HK423" s="231"/>
      <c r="HL423" s="231"/>
      <c r="HM423" s="231"/>
      <c r="HN423" s="231"/>
      <c r="HO423" s="231"/>
      <c r="HP423" s="231"/>
      <c r="HQ423" s="231"/>
      <c r="HR423" s="231"/>
      <c r="HS423" s="231"/>
      <c r="HT423" s="231"/>
      <c r="HU423" s="231"/>
      <c r="HV423" s="231"/>
      <c r="HW423" s="231"/>
      <c r="HX423" s="231"/>
      <c r="HY423" s="231"/>
      <c r="HZ423" s="231"/>
      <c r="IA423" s="231"/>
      <c r="IB423" s="231"/>
      <c r="IC423" s="231"/>
      <c r="ID423" s="231"/>
      <c r="IE423" s="231"/>
      <c r="IF423" s="231"/>
      <c r="IG423" s="231"/>
      <c r="IH423" s="231"/>
      <c r="II423" s="231"/>
      <c r="IJ423" s="231"/>
      <c r="IK423" s="231"/>
      <c r="IL423" s="231"/>
      <c r="IM423" s="231"/>
      <c r="IN423" s="231"/>
      <c r="IO423" s="231"/>
      <c r="IP423" s="231"/>
      <c r="IQ423" s="231"/>
      <c r="IR423" s="231"/>
      <c r="IS423" s="231"/>
      <c r="IT423" s="231"/>
      <c r="IU423" s="231"/>
      <c r="IV423" s="231"/>
      <c r="IW423" s="231"/>
      <c r="IX423" s="231"/>
      <c r="IY423" s="231"/>
      <c r="IZ423" s="231"/>
      <c r="JA423" s="231"/>
      <c r="JB423" s="231"/>
      <c r="JC423" s="231"/>
      <c r="JD423" s="231"/>
      <c r="JE423" s="231"/>
      <c r="JF423" s="231"/>
      <c r="JG423" s="231"/>
      <c r="JH423" s="231"/>
      <c r="JI423" s="231"/>
      <c r="JJ423" s="231"/>
      <c r="JK423" s="231"/>
      <c r="JL423" s="231"/>
      <c r="JM423" s="231"/>
      <c r="JN423" s="231"/>
      <c r="JO423" s="231"/>
      <c r="JP423" s="231"/>
      <c r="JQ423" s="231"/>
      <c r="JR423" s="231"/>
      <c r="JS423" s="231"/>
      <c r="JT423" s="231"/>
      <c r="JU423" s="231"/>
      <c r="JV423" s="231"/>
      <c r="JW423" s="231"/>
      <c r="JX423" s="231"/>
      <c r="JY423" s="231"/>
      <c r="JZ423" s="231"/>
      <c r="KA423" s="231"/>
      <c r="KB423" s="231"/>
      <c r="KC423" s="231"/>
      <c r="KD423" s="231"/>
      <c r="KE423" s="231"/>
      <c r="KF423" s="231"/>
      <c r="KG423" s="231"/>
      <c r="KH423" s="231"/>
      <c r="KI423" s="231"/>
      <c r="KJ423" s="231"/>
      <c r="KK423" s="231"/>
      <c r="KL423" s="231"/>
      <c r="KM423" s="231"/>
      <c r="KN423" s="231"/>
      <c r="KO423" s="231"/>
      <c r="KP423" s="231"/>
      <c r="KQ423" s="231"/>
      <c r="KR423" s="231"/>
      <c r="KS423" s="231"/>
      <c r="KT423" s="231"/>
      <c r="KU423" s="231"/>
      <c r="KV423" s="231"/>
      <c r="KW423" s="231"/>
      <c r="KX423" s="231"/>
      <c r="KY423" s="231"/>
      <c r="KZ423" s="231"/>
      <c r="LA423" s="231"/>
      <c r="LB423" s="231"/>
      <c r="LC423" s="231"/>
      <c r="LD423" s="231"/>
      <c r="LE423" s="231"/>
      <c r="LF423" s="231"/>
      <c r="LG423" s="231"/>
      <c r="LH423" s="231"/>
      <c r="LI423" s="231"/>
      <c r="LJ423" s="231"/>
      <c r="LK423" s="231"/>
      <c r="LL423" s="231"/>
      <c r="LM423" s="231"/>
      <c r="LN423" s="231"/>
      <c r="LO423" s="231"/>
      <c r="LP423" s="231"/>
      <c r="LQ423" s="231"/>
      <c r="LR423" s="231"/>
      <c r="LS423" s="231"/>
      <c r="LT423" s="231"/>
      <c r="LU423" s="231"/>
      <c r="LV423" s="231"/>
      <c r="LW423" s="231"/>
      <c r="LX423" s="231"/>
      <c r="LY423" s="231"/>
      <c r="LZ423" s="231"/>
      <c r="MA423" s="231"/>
      <c r="MB423" s="231"/>
      <c r="MC423" s="231"/>
      <c r="MD423" s="231"/>
      <c r="ME423" s="231"/>
      <c r="MF423" s="231"/>
      <c r="MG423" s="231"/>
      <c r="MH423" s="231"/>
      <c r="MI423" s="231"/>
      <c r="MJ423" s="231"/>
      <c r="MK423" s="231"/>
      <c r="ML423" s="231"/>
      <c r="MM423" s="231"/>
      <c r="MN423" s="231"/>
      <c r="MO423" s="231"/>
      <c r="MP423" s="231"/>
      <c r="MQ423" s="231"/>
      <c r="MR423" s="231"/>
      <c r="MS423" s="231"/>
      <c r="MT423" s="231"/>
      <c r="MU423" s="231"/>
      <c r="MV423" s="231"/>
      <c r="MW423" s="231"/>
      <c r="MX423" s="231"/>
      <c r="MY423" s="231"/>
      <c r="MZ423" s="231"/>
      <c r="NA423" s="231"/>
      <c r="NB423" s="231"/>
      <c r="NC423" s="231"/>
      <c r="ND423" s="231"/>
      <c r="NE423" s="231"/>
      <c r="NF423" s="231"/>
      <c r="NG423" s="231"/>
      <c r="NH423" s="231"/>
      <c r="NI423" s="231"/>
      <c r="NJ423" s="231"/>
      <c r="NK423" s="231"/>
      <c r="NL423" s="231"/>
      <c r="NM423" s="231"/>
      <c r="NN423" s="231"/>
      <c r="NO423" s="231"/>
      <c r="NP423" s="231"/>
      <c r="NQ423" s="231"/>
      <c r="NR423" s="231"/>
      <c r="NS423" s="231"/>
      <c r="NT423" s="231"/>
      <c r="NU423" s="231"/>
      <c r="NV423" s="231"/>
      <c r="NW423" s="231"/>
      <c r="NX423" s="231"/>
      <c r="NY423" s="231"/>
      <c r="NZ423" s="231"/>
      <c r="OA423" s="231"/>
      <c r="OB423" s="231"/>
      <c r="OC423" s="231"/>
      <c r="OD423" s="231"/>
      <c r="OE423" s="231"/>
      <c r="OF423" s="231"/>
      <c r="OG423" s="231"/>
      <c r="OH423" s="231"/>
      <c r="OI423" s="231"/>
      <c r="OJ423" s="231"/>
      <c r="OK423" s="231"/>
      <c r="OL423" s="231"/>
      <c r="OM423" s="231"/>
      <c r="ON423" s="231"/>
      <c r="OO423" s="231"/>
      <c r="OP423" s="231"/>
      <c r="OQ423" s="231"/>
      <c r="OR423" s="231"/>
      <c r="OS423" s="231"/>
      <c r="OT423" s="231"/>
      <c r="OU423" s="231"/>
      <c r="OV423" s="231"/>
      <c r="OW423" s="231"/>
      <c r="OX423" s="231"/>
      <c r="OY423" s="231"/>
      <c r="OZ423" s="231"/>
      <c r="PA423" s="231"/>
      <c r="PB423" s="231"/>
      <c r="PC423" s="231"/>
      <c r="PD423" s="231"/>
      <c r="PE423" s="231"/>
      <c r="PF423" s="231"/>
      <c r="PG423" s="231"/>
      <c r="PH423" s="231"/>
      <c r="PI423" s="231"/>
      <c r="PJ423" s="231"/>
      <c r="PK423" s="231"/>
      <c r="PL423" s="231"/>
      <c r="PM423" s="231"/>
      <c r="PN423" s="231"/>
      <c r="PO423" s="231"/>
      <c r="PP423" s="231"/>
      <c r="PQ423" s="231"/>
      <c r="PR423" s="231"/>
      <c r="PS423" s="231"/>
      <c r="PT423" s="231"/>
      <c r="PU423" s="231"/>
      <c r="PV423" s="231"/>
      <c r="PW423" s="231"/>
      <c r="PX423" s="231"/>
      <c r="PY423" s="231"/>
      <c r="PZ423" s="231"/>
      <c r="QA423" s="231"/>
      <c r="QB423" s="231"/>
      <c r="QC423" s="231"/>
      <c r="QD423" s="231"/>
      <c r="QE423" s="231"/>
      <c r="QF423" s="231"/>
      <c r="QG423" s="231"/>
      <c r="QH423" s="231"/>
      <c r="QI423" s="231"/>
      <c r="QJ423" s="231"/>
      <c r="QK423" s="231"/>
      <c r="QL423" s="231"/>
      <c r="QM423" s="231"/>
      <c r="QN423" s="231"/>
      <c r="QO423" s="231"/>
      <c r="QP423" s="231"/>
      <c r="QQ423" s="231"/>
      <c r="QR423" s="231"/>
      <c r="QS423" s="231"/>
      <c r="QT423" s="231"/>
      <c r="QU423" s="231"/>
      <c r="QV423" s="231"/>
      <c r="QW423" s="231"/>
      <c r="QX423" s="231"/>
      <c r="QY423" s="231"/>
      <c r="QZ423" s="231"/>
      <c r="RA423" s="231"/>
      <c r="RB423" s="231"/>
      <c r="RC423" s="231"/>
      <c r="RD423" s="231"/>
      <c r="RE423" s="231"/>
      <c r="RF423" s="231"/>
      <c r="RG423" s="231"/>
      <c r="RH423" s="231"/>
      <c r="RI423" s="231"/>
      <c r="RJ423" s="231"/>
      <c r="RK423" s="231"/>
      <c r="RL423" s="231"/>
      <c r="RM423" s="231"/>
      <c r="RN423" s="231"/>
      <c r="RO423" s="231"/>
      <c r="RP423" s="231"/>
      <c r="RQ423" s="231"/>
      <c r="RR423" s="231"/>
      <c r="RS423" s="231"/>
      <c r="RT423" s="231"/>
      <c r="RU423" s="231"/>
      <c r="RV423" s="231"/>
      <c r="RW423" s="231"/>
      <c r="RX423" s="231"/>
      <c r="RY423" s="231"/>
      <c r="RZ423" s="231"/>
      <c r="SA423" s="231"/>
      <c r="SB423" s="231"/>
      <c r="SC423" s="231"/>
      <c r="SD423" s="231"/>
      <c r="SE423" s="231"/>
      <c r="SF423" s="231"/>
      <c r="SG423" s="231"/>
      <c r="SH423" s="231"/>
      <c r="SI423" s="231"/>
      <c r="SJ423" s="231"/>
      <c r="SK423" s="231"/>
      <c r="SL423" s="231"/>
      <c r="SM423" s="231"/>
      <c r="SN423" s="231"/>
      <c r="SO423" s="231"/>
      <c r="SP423" s="231"/>
      <c r="SQ423" s="231"/>
      <c r="SR423" s="231"/>
      <c r="SS423" s="231"/>
      <c r="ST423" s="231"/>
      <c r="SU423" s="231"/>
      <c r="SV423" s="231"/>
      <c r="SW423" s="231"/>
      <c r="SX423" s="231"/>
      <c r="SY423" s="231"/>
      <c r="SZ423" s="231"/>
      <c r="TA423" s="231"/>
      <c r="TB423" s="231"/>
      <c r="TC423" s="231"/>
      <c r="TD423" s="231"/>
      <c r="TE423" s="231"/>
      <c r="TF423" s="231"/>
      <c r="TG423" s="231"/>
      <c r="TH423" s="231"/>
      <c r="TI423" s="231"/>
      <c r="TJ423" s="231"/>
      <c r="TK423" s="231"/>
      <c r="TL423" s="231"/>
      <c r="TM423" s="231"/>
      <c r="TN423" s="231"/>
      <c r="TO423" s="231"/>
      <c r="TP423" s="231"/>
      <c r="TQ423" s="231"/>
      <c r="TR423" s="231"/>
      <c r="TS423" s="231"/>
      <c r="TT423" s="231"/>
      <c r="TU423" s="231"/>
      <c r="TV423" s="231"/>
      <c r="TW423" s="231"/>
      <c r="TX423" s="231"/>
      <c r="TY423" s="231"/>
      <c r="TZ423" s="231"/>
      <c r="UA423" s="231"/>
      <c r="UB423" s="231"/>
      <c r="UC423" s="231"/>
      <c r="UD423" s="231"/>
      <c r="UE423" s="231"/>
      <c r="UF423" s="231"/>
      <c r="UG423" s="231"/>
      <c r="UH423" s="231"/>
      <c r="UI423" s="231"/>
      <c r="UJ423" s="231"/>
      <c r="UK423" s="231"/>
      <c r="UL423" s="231"/>
      <c r="UM423" s="231"/>
      <c r="UN423" s="231"/>
      <c r="UO423" s="231"/>
      <c r="UP423" s="231"/>
      <c r="UQ423" s="231"/>
      <c r="UR423" s="231"/>
      <c r="US423" s="231"/>
      <c r="UT423" s="231"/>
      <c r="UU423" s="231"/>
      <c r="UV423" s="231"/>
      <c r="UW423" s="231"/>
      <c r="UX423" s="231"/>
      <c r="UY423" s="231"/>
      <c r="UZ423" s="231"/>
      <c r="VA423" s="231"/>
      <c r="VB423" s="231"/>
      <c r="VC423" s="231"/>
      <c r="VD423" s="231"/>
      <c r="VE423" s="231"/>
      <c r="VF423" s="231"/>
      <c r="VG423" s="231"/>
      <c r="VH423" s="231"/>
      <c r="VI423" s="231"/>
      <c r="VJ423" s="231"/>
      <c r="VK423" s="231"/>
      <c r="VL423" s="231"/>
      <c r="VM423" s="231"/>
      <c r="VN423" s="231"/>
      <c r="VO423" s="231"/>
      <c r="VP423" s="231"/>
      <c r="VQ423" s="231"/>
      <c r="VR423" s="231"/>
      <c r="VS423" s="231"/>
      <c r="VT423" s="231"/>
      <c r="VU423" s="231"/>
      <c r="VV423" s="231"/>
      <c r="VW423" s="231"/>
      <c r="VX423" s="231"/>
      <c r="VY423" s="231"/>
      <c r="VZ423" s="231"/>
      <c r="WA423" s="231"/>
      <c r="WB423" s="231"/>
      <c r="WC423" s="231"/>
      <c r="WD423" s="231"/>
      <c r="WE423" s="231"/>
      <c r="WF423" s="231"/>
      <c r="WG423" s="231"/>
      <c r="WH423" s="231"/>
      <c r="WI423" s="231"/>
      <c r="WJ423" s="231"/>
      <c r="WK423" s="231"/>
      <c r="WL423" s="231"/>
      <c r="WM423" s="231"/>
      <c r="WN423" s="231"/>
      <c r="WO423" s="231"/>
      <c r="WP423" s="231"/>
      <c r="WQ423" s="231"/>
      <c r="WR423" s="231"/>
      <c r="WS423" s="231"/>
      <c r="WT423" s="231"/>
      <c r="WU423" s="231"/>
      <c r="WV423" s="231"/>
      <c r="WW423" s="231"/>
      <c r="WX423" s="231"/>
      <c r="WY423" s="231"/>
      <c r="WZ423" s="231"/>
      <c r="XA423" s="231"/>
      <c r="XB423" s="231"/>
      <c r="XC423" s="231"/>
      <c r="XD423" s="231"/>
      <c r="XE423" s="231"/>
      <c r="XF423" s="231"/>
      <c r="XG423" s="231"/>
      <c r="XH423" s="231"/>
      <c r="XI423" s="231"/>
      <c r="XJ423" s="231"/>
      <c r="XK423" s="231"/>
      <c r="XL423" s="231"/>
      <c r="XM423" s="231"/>
      <c r="XN423" s="231"/>
      <c r="XO423" s="231"/>
      <c r="XP423" s="231"/>
      <c r="XQ423" s="231"/>
      <c r="XR423" s="231"/>
      <c r="XS423" s="231"/>
      <c r="XT423" s="231"/>
      <c r="XU423" s="231"/>
      <c r="XV423" s="231"/>
      <c r="XW423" s="231"/>
      <c r="XX423" s="231"/>
      <c r="XY423" s="231"/>
      <c r="XZ423" s="231"/>
      <c r="YA423" s="231"/>
      <c r="YB423" s="231"/>
      <c r="YC423" s="231"/>
      <c r="YD423" s="231"/>
      <c r="YE423" s="231"/>
      <c r="YF423" s="231"/>
      <c r="YG423" s="231"/>
      <c r="YH423" s="231"/>
      <c r="YI423" s="231"/>
      <c r="YJ423" s="231"/>
      <c r="YK423" s="231"/>
      <c r="YL423" s="231"/>
      <c r="YM423" s="231"/>
      <c r="YN423" s="231"/>
      <c r="YO423" s="231"/>
      <c r="YP423" s="231"/>
      <c r="YQ423" s="231"/>
      <c r="YR423" s="231"/>
      <c r="YS423" s="231"/>
      <c r="YT423" s="231"/>
      <c r="YU423" s="231"/>
      <c r="YV423" s="231"/>
      <c r="YW423" s="231"/>
      <c r="YX423" s="231"/>
      <c r="YY423" s="231"/>
      <c r="YZ423" s="231"/>
      <c r="ZA423" s="231"/>
      <c r="ZB423" s="231"/>
      <c r="ZC423" s="231"/>
      <c r="ZD423" s="231"/>
      <c r="ZE423" s="231"/>
      <c r="ZF423" s="231"/>
      <c r="ZG423" s="231"/>
      <c r="ZH423" s="231"/>
      <c r="ZI423" s="231"/>
      <c r="ZJ423" s="231"/>
      <c r="ZK423" s="231"/>
      <c r="ZL423" s="231"/>
      <c r="ZM423" s="231"/>
      <c r="ZN423" s="231"/>
      <c r="ZO423" s="231"/>
      <c r="ZP423" s="231"/>
      <c r="ZQ423" s="231"/>
      <c r="ZR423" s="231"/>
      <c r="ZS423" s="231"/>
      <c r="ZT423" s="231"/>
      <c r="ZU423" s="231"/>
      <c r="ZV423" s="231"/>
      <c r="ZW423" s="231"/>
      <c r="ZX423" s="231"/>
      <c r="ZY423" s="231"/>
      <c r="ZZ423" s="231"/>
      <c r="AAA423" s="231"/>
      <c r="AAB423" s="231"/>
      <c r="AAC423" s="231"/>
      <c r="AAD423" s="231"/>
      <c r="AAE423" s="231"/>
      <c r="AAF423" s="231"/>
      <c r="AAG423" s="231"/>
      <c r="AAH423" s="231"/>
      <c r="AAI423" s="231"/>
      <c r="AAJ423" s="231"/>
      <c r="AAK423" s="231"/>
      <c r="AAL423" s="231"/>
      <c r="AAM423" s="231"/>
      <c r="AAN423" s="231"/>
      <c r="AAO423" s="231"/>
      <c r="AAP423" s="231"/>
      <c r="AAQ423" s="231"/>
      <c r="AAR423" s="231"/>
      <c r="AAS423" s="231"/>
      <c r="AAT423" s="231"/>
      <c r="AAU423" s="231"/>
      <c r="AAV423" s="231"/>
      <c r="AAW423" s="231"/>
      <c r="AAX423" s="231"/>
      <c r="AAY423" s="231"/>
      <c r="AAZ423" s="231"/>
      <c r="ABA423" s="231"/>
      <c r="ABB423" s="231"/>
      <c r="ABC423" s="231"/>
      <c r="ABD423" s="231"/>
      <c r="ABE423" s="231"/>
      <c r="ABF423" s="231"/>
      <c r="ABG423" s="231"/>
      <c r="ABH423" s="231"/>
      <c r="ABI423" s="231"/>
      <c r="ABJ423" s="231"/>
      <c r="ABK423" s="231"/>
      <c r="ABL423" s="231"/>
      <c r="ABM423" s="231"/>
      <c r="ABN423" s="231"/>
      <c r="ABO423" s="231"/>
      <c r="ABP423" s="231"/>
      <c r="ABQ423" s="231"/>
      <c r="ABR423" s="231"/>
      <c r="ABS423" s="231"/>
      <c r="ABT423" s="231"/>
      <c r="ABU423" s="231"/>
      <c r="ABV423" s="231"/>
      <c r="ABW423" s="231"/>
      <c r="ABX423" s="231"/>
      <c r="ABY423" s="231"/>
      <c r="ABZ423" s="231"/>
      <c r="ACA423" s="231"/>
      <c r="ACB423" s="231"/>
      <c r="ACC423" s="231"/>
      <c r="ACD423" s="231"/>
      <c r="ACE423" s="231"/>
      <c r="ACF423" s="231"/>
      <c r="ACG423" s="231"/>
      <c r="ACH423" s="231"/>
      <c r="ACI423" s="231"/>
      <c r="ACJ423" s="231"/>
      <c r="ACK423" s="231"/>
      <c r="ACL423" s="231"/>
      <c r="ACM423" s="231"/>
      <c r="ACN423" s="231"/>
      <c r="ACO423" s="231"/>
      <c r="ACP423" s="231"/>
      <c r="ACQ423" s="231"/>
      <c r="ACR423" s="231"/>
      <c r="ACS423" s="231"/>
      <c r="ACT423" s="231"/>
      <c r="ACU423" s="231"/>
      <c r="ACV423" s="231"/>
      <c r="ACW423" s="231"/>
      <c r="ACX423" s="231"/>
      <c r="ACY423" s="231"/>
      <c r="ACZ423" s="231"/>
      <c r="ADA423" s="231"/>
      <c r="ADB423" s="231"/>
      <c r="ADC423" s="231"/>
      <c r="ADD423" s="231"/>
      <c r="ADE423" s="231"/>
      <c r="ADF423" s="231"/>
      <c r="ADG423" s="231"/>
      <c r="ADH423" s="231"/>
      <c r="ADI423" s="231"/>
      <c r="ADJ423" s="231"/>
      <c r="ADK423" s="231"/>
      <c r="ADL423" s="231"/>
      <c r="ADM423" s="231"/>
      <c r="ADN423" s="231"/>
      <c r="ADO423" s="231"/>
      <c r="ADP423" s="231"/>
      <c r="ADQ423" s="231"/>
      <c r="ADR423" s="231"/>
      <c r="ADS423" s="231"/>
      <c r="ADT423" s="231"/>
      <c r="ADU423" s="231"/>
      <c r="ADV423" s="231"/>
      <c r="ADW423" s="231"/>
      <c r="ADX423" s="231"/>
      <c r="ADY423" s="231"/>
      <c r="ADZ423" s="231"/>
      <c r="AEA423" s="231"/>
      <c r="AEB423" s="231"/>
      <c r="AEC423" s="231"/>
      <c r="AED423" s="231"/>
      <c r="AEE423" s="231"/>
      <c r="AEF423" s="231"/>
      <c r="AEG423" s="231"/>
      <c r="AEH423" s="231"/>
      <c r="AEI423" s="231"/>
      <c r="AEJ423" s="231"/>
      <c r="AEK423" s="231"/>
      <c r="AEL423" s="231"/>
      <c r="AEM423" s="231"/>
      <c r="AEN423" s="231"/>
      <c r="AEO423" s="231"/>
      <c r="AEP423" s="231"/>
      <c r="AEQ423" s="231"/>
      <c r="AER423" s="231"/>
      <c r="AES423" s="231"/>
      <c r="AET423" s="231"/>
      <c r="AEU423" s="231"/>
      <c r="AEV423" s="231"/>
      <c r="AEW423" s="231"/>
      <c r="AEX423" s="231"/>
      <c r="AEY423" s="231"/>
      <c r="AEZ423" s="231"/>
      <c r="AFA423" s="231"/>
      <c r="AFB423" s="231"/>
      <c r="AFC423" s="231"/>
      <c r="AFD423" s="231"/>
      <c r="AFE423" s="231"/>
      <c r="AFF423" s="231"/>
      <c r="AFG423" s="231"/>
      <c r="AFH423" s="231"/>
      <c r="AFI423" s="231"/>
      <c r="AFJ423" s="231"/>
      <c r="AFK423" s="231"/>
      <c r="AFL423" s="231"/>
      <c r="AFM423" s="231"/>
      <c r="AFN423" s="231"/>
      <c r="AFO423" s="231"/>
      <c r="AFP423" s="231"/>
      <c r="AFQ423" s="231"/>
      <c r="AFR423" s="231"/>
      <c r="AFS423" s="231"/>
      <c r="AFT423" s="231"/>
      <c r="AFU423" s="231"/>
      <c r="AFV423" s="231"/>
      <c r="AFW423" s="231"/>
      <c r="AFX423" s="231"/>
      <c r="AFY423" s="231"/>
      <c r="AFZ423" s="231"/>
      <c r="AGA423" s="231"/>
      <c r="AGB423" s="231"/>
      <c r="AGC423" s="231"/>
      <c r="AGD423" s="231"/>
      <c r="AGE423" s="231"/>
      <c r="AGF423" s="231"/>
      <c r="AGG423" s="231"/>
      <c r="AGH423" s="231"/>
      <c r="AGI423" s="231"/>
      <c r="AGJ423" s="231"/>
      <c r="AGK423" s="231"/>
      <c r="AGL423" s="231"/>
      <c r="AGM423" s="231"/>
      <c r="AGN423" s="231"/>
      <c r="AGO423" s="231"/>
      <c r="AGP423" s="231"/>
      <c r="AGQ423" s="231"/>
      <c r="AGR423" s="231"/>
      <c r="AGS423" s="231"/>
      <c r="AGT423" s="231"/>
      <c r="AGU423" s="231"/>
      <c r="AGV423" s="231"/>
      <c r="AGW423" s="231"/>
      <c r="AGX423" s="231"/>
      <c r="AGY423" s="231"/>
      <c r="AGZ423" s="231"/>
      <c r="AHA423" s="231"/>
      <c r="AHB423" s="231"/>
      <c r="AHC423" s="231"/>
      <c r="AHD423" s="231"/>
      <c r="AHE423" s="231"/>
      <c r="AHF423" s="231"/>
      <c r="AHG423" s="231"/>
      <c r="AHH423" s="231"/>
      <c r="AHI423" s="231"/>
      <c r="AHJ423" s="231"/>
      <c r="AHK423" s="231"/>
      <c r="AHL423" s="231"/>
      <c r="AHM423" s="231"/>
      <c r="AHN423" s="231"/>
      <c r="AHO423" s="231"/>
      <c r="AHP423" s="231"/>
      <c r="AHQ423" s="231"/>
      <c r="AHR423" s="231"/>
      <c r="AHS423" s="231"/>
      <c r="AHT423" s="231"/>
      <c r="AHU423" s="231"/>
      <c r="AHV423" s="231"/>
      <c r="AHW423" s="231"/>
      <c r="AHX423" s="231"/>
      <c r="AHY423" s="231"/>
      <c r="AHZ423" s="231"/>
      <c r="AIA423" s="231"/>
      <c r="AIB423" s="231"/>
      <c r="AIC423" s="231"/>
      <c r="AID423" s="231"/>
      <c r="AIE423" s="231"/>
      <c r="AIF423" s="231"/>
      <c r="AIG423" s="231"/>
      <c r="AIH423" s="231"/>
      <c r="AII423" s="231"/>
      <c r="AIJ423" s="231"/>
      <c r="AIK423" s="231"/>
      <c r="AIL423" s="231"/>
      <c r="AIM423" s="231"/>
      <c r="AIN423" s="231"/>
      <c r="AIO423" s="231"/>
      <c r="AIP423" s="231"/>
      <c r="AIQ423" s="231"/>
      <c r="AIR423" s="231"/>
      <c r="AIS423" s="231"/>
      <c r="AIT423" s="231"/>
      <c r="AIU423" s="231"/>
      <c r="AIV423" s="231"/>
      <c r="AIW423" s="231"/>
      <c r="AIX423" s="231"/>
      <c r="AIY423" s="231"/>
      <c r="AIZ423" s="231"/>
      <c r="AJA423" s="231"/>
      <c r="AJB423" s="231"/>
      <c r="AJC423" s="231"/>
      <c r="AJD423" s="231"/>
      <c r="AJE423" s="231"/>
      <c r="AJF423" s="231"/>
      <c r="AJG423" s="231"/>
      <c r="AJH423" s="231"/>
      <c r="AJI423" s="231"/>
      <c r="AJJ423" s="231"/>
      <c r="AJK423" s="231"/>
      <c r="AJL423" s="231"/>
      <c r="AJM423" s="231"/>
      <c r="AJN423" s="231"/>
      <c r="AJO423" s="231"/>
      <c r="AJP423" s="231"/>
      <c r="AJQ423" s="231"/>
      <c r="AJR423" s="231"/>
      <c r="AJS423" s="231"/>
      <c r="AJT423" s="231"/>
      <c r="AJU423" s="231"/>
      <c r="AJV423" s="231"/>
      <c r="AJW423" s="231"/>
      <c r="AJX423" s="231"/>
      <c r="AJY423" s="231"/>
      <c r="AJZ423" s="231"/>
      <c r="AKA423" s="231"/>
      <c r="AKB423" s="231"/>
      <c r="AKC423" s="231"/>
      <c r="AKD423" s="231"/>
      <c r="AKE423" s="231"/>
      <c r="AKF423" s="231"/>
      <c r="AKG423" s="231"/>
      <c r="AKH423" s="231"/>
      <c r="AKI423" s="231"/>
      <c r="AKJ423" s="231"/>
      <c r="AKK423" s="231"/>
      <c r="AKL423" s="231"/>
      <c r="AKM423" s="231"/>
      <c r="AKN423" s="231"/>
      <c r="AKO423" s="231"/>
      <c r="AKP423" s="231"/>
      <c r="AKQ423" s="231"/>
      <c r="AKR423" s="231"/>
      <c r="AKS423" s="231"/>
      <c r="AKT423" s="231"/>
      <c r="AKU423" s="231"/>
      <c r="AKV423" s="231"/>
      <c r="AKW423" s="231"/>
      <c r="AKX423" s="231"/>
      <c r="AKY423" s="231"/>
      <c r="AKZ423" s="231"/>
      <c r="ALA423" s="231"/>
      <c r="ALB423" s="231"/>
      <c r="ALC423" s="231"/>
      <c r="ALD423" s="231"/>
      <c r="ALE423" s="231"/>
      <c r="ALF423" s="231"/>
      <c r="ALG423" s="231"/>
      <c r="ALH423" s="231"/>
      <c r="ALI423" s="231"/>
      <c r="ALJ423" s="231"/>
      <c r="ALK423" s="231"/>
      <c r="ALL423" s="231"/>
      <c r="ALM423" s="231"/>
      <c r="ALN423" s="231"/>
      <c r="ALO423" s="231"/>
      <c r="ALP423" s="231"/>
      <c r="ALQ423" s="231"/>
      <c r="ALR423" s="231"/>
      <c r="ALS423" s="231"/>
      <c r="ALT423" s="231"/>
      <c r="ALU423" s="231"/>
      <c r="ALV423" s="231"/>
      <c r="ALW423" s="231"/>
      <c r="ALX423" s="231"/>
      <c r="ALY423" s="231"/>
      <c r="ALZ423" s="231"/>
      <c r="AMA423" s="231"/>
      <c r="AMB423" s="231"/>
      <c r="AMC423" s="231"/>
      <c r="AMD423" s="231"/>
      <c r="AME423" s="231"/>
      <c r="AMF423" s="231"/>
      <c r="AMG423" s="231"/>
      <c r="AMH423" s="231"/>
      <c r="AMI423" s="231"/>
      <c r="AMJ423" s="231"/>
      <c r="AMK423" s="231"/>
      <c r="AML423" s="231"/>
      <c r="AMM423" s="231"/>
      <c r="AMN423" s="231"/>
      <c r="AMO423" s="231"/>
      <c r="AMP423" s="231"/>
      <c r="AMQ423" s="231"/>
      <c r="AMR423" s="231"/>
      <c r="AMS423" s="231"/>
      <c r="AMT423" s="231"/>
      <c r="AMU423" s="231"/>
      <c r="AMV423" s="231"/>
      <c r="AMW423" s="231"/>
      <c r="AMX423" s="231"/>
      <c r="AMY423" s="231"/>
      <c r="AMZ423" s="231"/>
      <c r="ANA423" s="231"/>
      <c r="ANB423" s="231"/>
      <c r="ANC423" s="231"/>
      <c r="AND423" s="231"/>
      <c r="ANE423" s="231"/>
      <c r="ANF423" s="231"/>
      <c r="ANG423" s="231"/>
      <c r="ANH423" s="231"/>
      <c r="ANI423" s="231"/>
      <c r="ANJ423" s="231"/>
      <c r="ANK423" s="231"/>
      <c r="ANL423" s="231"/>
      <c r="ANM423" s="231"/>
      <c r="ANN423" s="231"/>
      <c r="ANO423" s="231"/>
      <c r="ANP423" s="231"/>
      <c r="ANQ423" s="231"/>
      <c r="ANR423" s="231"/>
      <c r="ANS423" s="231"/>
      <c r="ANT423" s="231"/>
      <c r="ANU423" s="231"/>
      <c r="ANV423" s="231"/>
      <c r="ANW423" s="231"/>
      <c r="ANX423" s="231"/>
      <c r="ANY423" s="231"/>
      <c r="ANZ423" s="231"/>
      <c r="AOA423" s="231"/>
      <c r="AOB423" s="231"/>
      <c r="AOC423" s="231"/>
      <c r="AOD423" s="231"/>
      <c r="AOE423" s="231"/>
      <c r="AOF423" s="231"/>
      <c r="AOG423" s="231"/>
      <c r="AOH423" s="231"/>
      <c r="AOI423" s="231"/>
      <c r="AOJ423" s="231"/>
      <c r="AOK423" s="231"/>
      <c r="AOL423" s="231"/>
      <c r="AOM423" s="231"/>
      <c r="AON423" s="231"/>
      <c r="AOO423" s="231"/>
      <c r="AOP423" s="231"/>
      <c r="AOQ423" s="231"/>
      <c r="AOR423" s="231"/>
      <c r="AOS423" s="231"/>
      <c r="AOT423" s="231"/>
      <c r="AOU423" s="231"/>
      <c r="AOV423" s="231"/>
      <c r="AOW423" s="231"/>
      <c r="AOX423" s="231"/>
      <c r="AOY423" s="231"/>
      <c r="AOZ423" s="231"/>
      <c r="APA423" s="231"/>
      <c r="APB423" s="231"/>
      <c r="APC423" s="231"/>
      <c r="APD423" s="231"/>
      <c r="APE423" s="231"/>
      <c r="APF423" s="231"/>
      <c r="APG423" s="231"/>
      <c r="APH423" s="231"/>
      <c r="API423" s="231"/>
      <c r="APJ423" s="231"/>
      <c r="APK423" s="231"/>
      <c r="APL423" s="231"/>
      <c r="APM423" s="231"/>
      <c r="APN423" s="231"/>
      <c r="APO423" s="231"/>
      <c r="APP423" s="231"/>
      <c r="APQ423" s="231"/>
      <c r="APR423" s="231"/>
      <c r="APS423" s="231"/>
      <c r="APT423" s="231"/>
      <c r="APU423" s="231"/>
      <c r="APV423" s="231"/>
      <c r="APW423" s="231"/>
      <c r="APX423" s="231"/>
      <c r="APY423" s="231"/>
      <c r="APZ423" s="231"/>
      <c r="AQA423" s="231"/>
      <c r="AQB423" s="231"/>
      <c r="AQC423" s="231"/>
      <c r="AQD423" s="231"/>
      <c r="AQE423" s="231"/>
      <c r="AQF423" s="231"/>
      <c r="AQG423" s="231"/>
      <c r="AQH423" s="231"/>
      <c r="AQI423" s="231"/>
      <c r="AQJ423" s="231"/>
      <c r="AQK423" s="231"/>
      <c r="AQL423" s="231"/>
      <c r="AQM423" s="231"/>
      <c r="AQN423" s="231"/>
      <c r="AQO423" s="231"/>
      <c r="AQP423" s="231"/>
      <c r="AQQ423" s="231"/>
      <c r="AQR423" s="231"/>
      <c r="AQS423" s="231"/>
      <c r="AQT423" s="231"/>
      <c r="AQU423" s="231"/>
      <c r="AQV423" s="231"/>
      <c r="AQW423" s="231"/>
      <c r="AQX423" s="231"/>
      <c r="AQY423" s="231"/>
      <c r="AQZ423" s="231"/>
      <c r="ARA423" s="231"/>
      <c r="ARB423" s="231"/>
      <c r="ARC423" s="231"/>
      <c r="ARD423" s="231"/>
      <c r="ARE423" s="231"/>
      <c r="ARF423" s="231"/>
      <c r="ARG423" s="231"/>
      <c r="ARH423" s="231"/>
      <c r="ARI423" s="231"/>
      <c r="ARJ423" s="231"/>
      <c r="ARK423" s="231"/>
      <c r="ARL423" s="231"/>
      <c r="ARM423" s="231"/>
      <c r="ARN423" s="231"/>
      <c r="ARO423" s="231"/>
      <c r="ARP423" s="231"/>
      <c r="ARQ423" s="231"/>
      <c r="ARR423" s="231"/>
      <c r="ARS423" s="231"/>
      <c r="ART423" s="231"/>
      <c r="ARU423" s="231"/>
      <c r="ARV423" s="231"/>
      <c r="ARW423" s="231"/>
      <c r="ARX423" s="231"/>
      <c r="ARY423" s="231"/>
      <c r="ARZ423" s="231"/>
      <c r="ASA423" s="231"/>
      <c r="ASB423" s="231"/>
      <c r="ASC423" s="231"/>
      <c r="ASD423" s="231"/>
      <c r="ASE423" s="231"/>
      <c r="ASF423" s="231"/>
      <c r="ASG423" s="231"/>
      <c r="ASH423" s="231"/>
      <c r="ASI423" s="231"/>
      <c r="ASJ423" s="231"/>
      <c r="ASK423" s="231"/>
      <c r="ASL423" s="231"/>
      <c r="ASM423" s="231"/>
      <c r="ASN423" s="231"/>
      <c r="ASO423" s="231"/>
      <c r="ASP423" s="231"/>
      <c r="ASQ423" s="231"/>
      <c r="ASR423" s="231"/>
      <c r="ASS423" s="231"/>
      <c r="AST423" s="231"/>
      <c r="ASU423" s="231"/>
      <c r="ASV423" s="231"/>
      <c r="ASW423" s="231"/>
      <c r="ASX423" s="231"/>
      <c r="ASY423" s="231"/>
      <c r="ASZ423" s="231"/>
      <c r="ATA423" s="231"/>
      <c r="ATB423" s="231"/>
      <c r="ATC423" s="231"/>
      <c r="ATD423" s="231"/>
      <c r="ATE423" s="231"/>
      <c r="ATF423" s="231"/>
      <c r="ATG423" s="231"/>
      <c r="ATH423" s="231"/>
      <c r="ATI423" s="231"/>
      <c r="ATJ423" s="231"/>
      <c r="ATK423" s="231"/>
      <c r="ATL423" s="231"/>
      <c r="ATM423" s="231"/>
      <c r="ATN423" s="231"/>
      <c r="ATO423" s="231"/>
      <c r="ATP423" s="231"/>
      <c r="ATQ423" s="231"/>
      <c r="ATR423" s="231"/>
      <c r="ATS423" s="231"/>
      <c r="ATT423" s="231"/>
      <c r="ATU423" s="231"/>
      <c r="ATV423" s="231"/>
      <c r="ATW423" s="231"/>
      <c r="ATX423" s="231"/>
      <c r="ATY423" s="231"/>
      <c r="ATZ423" s="231"/>
      <c r="AUA423" s="231"/>
      <c r="AUB423" s="231"/>
      <c r="AUC423" s="231"/>
      <c r="AUD423" s="231"/>
      <c r="AUE423" s="231"/>
      <c r="AUF423" s="231"/>
      <c r="AUG423" s="231"/>
      <c r="AUH423" s="231"/>
      <c r="AUI423" s="231"/>
      <c r="AUJ423" s="231"/>
      <c r="AUK423" s="231"/>
      <c r="AUL423" s="231"/>
      <c r="AUM423" s="231"/>
      <c r="AUN423" s="231"/>
      <c r="AUO423" s="231"/>
      <c r="AUP423" s="231"/>
      <c r="AUQ423" s="231"/>
      <c r="AUR423" s="231"/>
      <c r="AUS423" s="231"/>
      <c r="AUT423" s="231"/>
      <c r="AUU423" s="231"/>
      <c r="AUV423" s="231"/>
      <c r="AUW423" s="231"/>
      <c r="AUX423" s="231"/>
      <c r="AUY423" s="231"/>
      <c r="AUZ423" s="231"/>
      <c r="AVA423" s="231"/>
      <c r="AVB423" s="231"/>
      <c r="AVC423" s="231"/>
      <c r="AVD423" s="231"/>
      <c r="AVE423" s="231"/>
      <c r="AVF423" s="231"/>
      <c r="AVG423" s="231"/>
      <c r="AVH423" s="231"/>
      <c r="AVI423" s="231"/>
      <c r="AVJ423" s="231"/>
      <c r="AVK423" s="231"/>
      <c r="AVL423" s="231"/>
      <c r="AVM423" s="231"/>
      <c r="AVN423" s="231"/>
      <c r="AVO423" s="231"/>
      <c r="AVP423" s="231"/>
      <c r="AVQ423" s="231"/>
      <c r="AVR423" s="231"/>
      <c r="AVS423" s="231"/>
      <c r="AVT423" s="231"/>
      <c r="AVU423" s="231"/>
      <c r="AVV423" s="231"/>
      <c r="AVW423" s="231"/>
      <c r="AVX423" s="231"/>
      <c r="AVY423" s="231"/>
      <c r="AVZ423" s="231"/>
      <c r="AWA423" s="231"/>
      <c r="AWB423" s="231"/>
      <c r="AWC423" s="231"/>
      <c r="AWD423" s="231"/>
      <c r="AWE423" s="231"/>
      <c r="AWF423" s="231"/>
      <c r="AWG423" s="231"/>
      <c r="AWH423" s="231"/>
      <c r="AWI423" s="231"/>
      <c r="AWJ423" s="231"/>
      <c r="AWK423" s="231"/>
      <c r="AWL423" s="231"/>
      <c r="AWM423" s="231"/>
      <c r="AWN423" s="231"/>
      <c r="AWO423" s="231"/>
      <c r="AWP423" s="231"/>
      <c r="AWQ423" s="231"/>
      <c r="AWR423" s="231"/>
      <c r="AWS423" s="231"/>
      <c r="AWT423" s="231"/>
      <c r="AWU423" s="231"/>
      <c r="AWV423" s="231"/>
      <c r="AWW423" s="231"/>
      <c r="AWX423" s="231"/>
      <c r="AWY423" s="231"/>
      <c r="AWZ423" s="231"/>
      <c r="AXA423" s="231"/>
      <c r="AXB423" s="231"/>
      <c r="AXC423" s="231"/>
      <c r="AXD423" s="231"/>
      <c r="AXE423" s="231"/>
      <c r="AXF423" s="231"/>
      <c r="AXG423" s="231"/>
      <c r="AXH423" s="231"/>
      <c r="AXI423" s="231"/>
      <c r="AXJ423" s="231"/>
      <c r="AXK423" s="231"/>
      <c r="AXL423" s="231"/>
      <c r="AXM423" s="231"/>
      <c r="AXN423" s="231"/>
      <c r="AXO423" s="231"/>
      <c r="AXP423" s="231"/>
      <c r="AXQ423" s="231"/>
      <c r="AXR423" s="231"/>
      <c r="AXS423" s="231"/>
      <c r="AXT423" s="231"/>
      <c r="AXU423" s="231"/>
      <c r="AXV423" s="231"/>
      <c r="AXW423" s="231"/>
      <c r="AXX423" s="231"/>
      <c r="AXY423" s="231"/>
      <c r="AXZ423" s="231"/>
      <c r="AYA423" s="231"/>
      <c r="AYB423" s="231"/>
      <c r="AYC423" s="231"/>
      <c r="AYD423" s="231"/>
      <c r="AYE423" s="231"/>
      <c r="AYF423" s="231"/>
      <c r="AYG423" s="231"/>
      <c r="AYH423" s="231"/>
      <c r="AYI423" s="231"/>
      <c r="AYJ423" s="231"/>
      <c r="AYK423" s="231"/>
      <c r="AYL423" s="231"/>
      <c r="AYM423" s="231"/>
      <c r="AYN423" s="231"/>
      <c r="AYO423" s="231"/>
      <c r="AYP423" s="231"/>
      <c r="AYQ423" s="231"/>
      <c r="AYR423" s="231"/>
      <c r="AYS423" s="231"/>
      <c r="AYT423" s="231"/>
      <c r="AYU423" s="231"/>
      <c r="AYV423" s="231"/>
      <c r="AYW423" s="231"/>
      <c r="AYX423" s="231"/>
      <c r="AYY423" s="231"/>
      <c r="AYZ423" s="231"/>
      <c r="AZA423" s="231"/>
      <c r="AZB423" s="231"/>
      <c r="AZC423" s="231"/>
      <c r="AZD423" s="231"/>
      <c r="AZE423" s="231"/>
      <c r="AZF423" s="231"/>
      <c r="AZG423" s="231"/>
      <c r="AZH423" s="231"/>
      <c r="AZI423" s="231"/>
      <c r="AZJ423" s="231"/>
      <c r="AZK423" s="231"/>
      <c r="AZL423" s="231"/>
      <c r="AZM423" s="231"/>
      <c r="AZN423" s="231"/>
      <c r="AZO423" s="231"/>
      <c r="AZP423" s="231"/>
      <c r="AZQ423" s="231"/>
      <c r="AZR423" s="231"/>
      <c r="AZS423" s="231"/>
      <c r="AZT423" s="231"/>
      <c r="AZU423" s="231"/>
      <c r="AZV423" s="231"/>
      <c r="AZW423" s="231"/>
      <c r="AZX423" s="231"/>
      <c r="AZY423" s="231"/>
      <c r="AZZ423" s="231"/>
      <c r="BAA423" s="231"/>
      <c r="BAB423" s="231"/>
      <c r="BAC423" s="231"/>
      <c r="BAD423" s="231"/>
      <c r="BAE423" s="231"/>
      <c r="BAF423" s="231"/>
      <c r="BAG423" s="231"/>
      <c r="BAH423" s="231"/>
      <c r="BAI423" s="231"/>
      <c r="BAJ423" s="231"/>
      <c r="BAK423" s="231"/>
      <c r="BAL423" s="231"/>
      <c r="BAM423" s="231"/>
      <c r="BAN423" s="231"/>
      <c r="BAO423" s="231"/>
      <c r="BAP423" s="231"/>
      <c r="BAQ423" s="231"/>
      <c r="BAR423" s="231"/>
      <c r="BAS423" s="231"/>
      <c r="BAT423" s="231"/>
      <c r="BAU423" s="231"/>
      <c r="BAV423" s="231"/>
      <c r="BAW423" s="231"/>
      <c r="BAX423" s="231"/>
      <c r="BAY423" s="231"/>
      <c r="BAZ423" s="231"/>
      <c r="BBA423" s="231"/>
      <c r="BBB423" s="231"/>
      <c r="BBC423" s="231"/>
      <c r="BBD423" s="231"/>
      <c r="BBE423" s="231"/>
      <c r="BBF423" s="231"/>
      <c r="BBG423" s="231"/>
      <c r="BBH423" s="231"/>
      <c r="BBI423" s="231"/>
      <c r="BBJ423" s="231"/>
      <c r="BBK423" s="231"/>
      <c r="BBL423" s="231"/>
      <c r="BBM423" s="231"/>
      <c r="BBN423" s="231"/>
      <c r="BBO423" s="231"/>
      <c r="BBP423" s="231"/>
      <c r="BBQ423" s="231"/>
      <c r="BBR423" s="231"/>
      <c r="BBS423" s="231"/>
      <c r="BBT423" s="231"/>
      <c r="BBU423" s="231"/>
      <c r="BBV423" s="231"/>
      <c r="BBW423" s="231"/>
      <c r="BBX423" s="231"/>
      <c r="BBY423" s="231"/>
      <c r="BBZ423" s="231"/>
      <c r="BCA423" s="231"/>
      <c r="BCB423" s="231"/>
      <c r="BCC423" s="231"/>
      <c r="BCD423" s="231"/>
      <c r="BCE423" s="231"/>
      <c r="BCF423" s="231"/>
      <c r="BCG423" s="231"/>
      <c r="BCH423" s="231"/>
      <c r="BCI423" s="231"/>
      <c r="BCJ423" s="231"/>
      <c r="BCK423" s="231"/>
      <c r="BCL423" s="231"/>
      <c r="BCM423" s="231"/>
      <c r="BCN423" s="231"/>
      <c r="BCO423" s="231"/>
      <c r="BCP423" s="231"/>
      <c r="BCQ423" s="231"/>
      <c r="BCR423" s="231"/>
      <c r="BCS423" s="231"/>
      <c r="BCT423" s="231"/>
      <c r="BCU423" s="231"/>
      <c r="BCV423" s="231"/>
      <c r="BCW423" s="231"/>
      <c r="BCX423" s="231"/>
      <c r="BCY423" s="231"/>
      <c r="BCZ423" s="231"/>
      <c r="BDA423" s="231"/>
      <c r="BDB423" s="231"/>
      <c r="BDC423" s="231"/>
      <c r="BDD423" s="231"/>
      <c r="BDE423" s="231"/>
      <c r="BDF423" s="231"/>
      <c r="BDG423" s="231"/>
      <c r="BDH423" s="231"/>
      <c r="BDI423" s="231"/>
      <c r="BDJ423" s="231"/>
      <c r="BDK423" s="231"/>
      <c r="BDL423" s="231"/>
      <c r="BDM423" s="231"/>
      <c r="BDN423" s="231"/>
      <c r="BDO423" s="231"/>
      <c r="BDP423" s="231"/>
      <c r="BDQ423" s="231"/>
      <c r="BDR423" s="231"/>
      <c r="BDS423" s="231"/>
      <c r="BDT423" s="231"/>
      <c r="BDU423" s="231"/>
      <c r="BDV423" s="231"/>
      <c r="BDW423" s="231"/>
      <c r="BDX423" s="231"/>
      <c r="BDY423" s="231"/>
      <c r="BDZ423" s="231"/>
      <c r="BEA423" s="231"/>
      <c r="BEB423" s="231"/>
      <c r="BEC423" s="231"/>
      <c r="BED423" s="231"/>
      <c r="BEE423" s="231"/>
      <c r="BEF423" s="231"/>
      <c r="BEG423" s="231"/>
      <c r="BEH423" s="231"/>
      <c r="BEI423" s="231"/>
      <c r="BEJ423" s="231"/>
      <c r="BEK423" s="231"/>
      <c r="BEL423" s="231"/>
      <c r="BEM423" s="231"/>
      <c r="BEN423" s="231"/>
      <c r="BEO423" s="231"/>
      <c r="BEP423" s="231"/>
      <c r="BEQ423" s="231"/>
      <c r="BER423" s="231"/>
      <c r="BES423" s="231"/>
      <c r="BET423" s="231"/>
      <c r="BEU423" s="231"/>
      <c r="BEV423" s="231"/>
      <c r="BEW423" s="231"/>
      <c r="BEX423" s="231"/>
      <c r="BEY423" s="231"/>
      <c r="BEZ423" s="231"/>
      <c r="BFA423" s="231"/>
      <c r="BFB423" s="231"/>
      <c r="BFC423" s="231"/>
      <c r="BFD423" s="231"/>
      <c r="BFE423" s="231"/>
      <c r="BFF423" s="231"/>
      <c r="BFG423" s="231"/>
      <c r="BFH423" s="231"/>
      <c r="BFI423" s="231"/>
      <c r="BFJ423" s="231"/>
      <c r="BFK423" s="231"/>
      <c r="BFL423" s="231"/>
      <c r="BFM423" s="231"/>
      <c r="BFN423" s="231"/>
      <c r="BFO423" s="231"/>
      <c r="BFP423" s="231"/>
      <c r="BFQ423" s="231"/>
      <c r="BFR423" s="231"/>
      <c r="BFS423" s="231"/>
      <c r="BFT423" s="231"/>
      <c r="BFU423" s="231"/>
      <c r="BFV423" s="231"/>
      <c r="BFW423" s="231"/>
      <c r="BFX423" s="231"/>
      <c r="BFY423" s="231"/>
      <c r="BFZ423" s="231"/>
      <c r="BGA423" s="231"/>
      <c r="BGB423" s="231"/>
      <c r="BGC423" s="231"/>
      <c r="BGD423" s="231"/>
      <c r="BGE423" s="231"/>
      <c r="BGF423" s="231"/>
      <c r="BGG423" s="231"/>
      <c r="BGH423" s="231"/>
      <c r="BGI423" s="231"/>
      <c r="BGJ423" s="231"/>
      <c r="BGK423" s="231"/>
      <c r="BGL423" s="231"/>
      <c r="BGM423" s="231"/>
      <c r="BGN423" s="231"/>
      <c r="BGO423" s="231"/>
      <c r="BGP423" s="231"/>
      <c r="BGQ423" s="231"/>
      <c r="BGR423" s="231"/>
      <c r="BGS423" s="231"/>
      <c r="BGT423" s="231"/>
      <c r="BGU423" s="231"/>
      <c r="BGV423" s="231"/>
      <c r="BGW423" s="231"/>
      <c r="BGX423" s="231"/>
      <c r="BGY423" s="231"/>
      <c r="BGZ423" s="231"/>
      <c r="BHA423" s="231"/>
      <c r="BHB423" s="231"/>
      <c r="BHC423" s="231"/>
      <c r="BHD423" s="231"/>
      <c r="BHE423" s="231"/>
      <c r="BHF423" s="231"/>
      <c r="BHG423" s="231"/>
      <c r="BHH423" s="231"/>
      <c r="BHI423" s="231"/>
      <c r="BHJ423" s="231"/>
      <c r="BHK423" s="231"/>
      <c r="BHL423" s="231"/>
      <c r="BHM423" s="231"/>
      <c r="BHN423" s="231"/>
      <c r="BHO423" s="231"/>
      <c r="BHP423" s="231"/>
      <c r="BHQ423" s="231"/>
      <c r="BHR423" s="231"/>
      <c r="BHS423" s="231"/>
      <c r="BHT423" s="231"/>
      <c r="BHU423" s="231"/>
      <c r="BHV423" s="231"/>
      <c r="BHW423" s="231"/>
      <c r="BHX423" s="231"/>
      <c r="BHY423" s="231"/>
      <c r="BHZ423" s="231"/>
      <c r="BIA423" s="231"/>
      <c r="BIB423" s="231"/>
      <c r="BIC423" s="231"/>
      <c r="BID423" s="231"/>
      <c r="BIE423" s="231"/>
      <c r="BIF423" s="231"/>
      <c r="BIG423" s="231"/>
      <c r="BIH423" s="231"/>
      <c r="BII423" s="231"/>
      <c r="BIJ423" s="231"/>
      <c r="BIK423" s="231"/>
      <c r="BIL423" s="231"/>
      <c r="BIM423" s="231"/>
      <c r="BIN423" s="231"/>
      <c r="BIO423" s="231"/>
      <c r="BIP423" s="231"/>
      <c r="BIQ423" s="231"/>
      <c r="BIR423" s="231"/>
      <c r="BIS423" s="231"/>
      <c r="BIT423" s="231"/>
      <c r="BIU423" s="231"/>
      <c r="BIV423" s="231"/>
      <c r="BIW423" s="231"/>
      <c r="BIX423" s="231"/>
      <c r="BIY423" s="231"/>
      <c r="BIZ423" s="231"/>
      <c r="BJA423" s="231"/>
      <c r="BJB423" s="231"/>
      <c r="BJC423" s="231"/>
      <c r="BJD423" s="231"/>
      <c r="BJE423" s="231"/>
      <c r="BJF423" s="231"/>
      <c r="BJG423" s="231"/>
      <c r="BJH423" s="231"/>
      <c r="BJI423" s="231"/>
      <c r="BJJ423" s="231"/>
      <c r="BJK423" s="231"/>
      <c r="BJL423" s="231"/>
      <c r="BJM423" s="231"/>
      <c r="BJN423" s="231"/>
      <c r="BJO423" s="231"/>
      <c r="BJP423" s="231"/>
      <c r="BJQ423" s="231"/>
      <c r="BJR423" s="231"/>
      <c r="BJS423" s="231"/>
      <c r="BJT423" s="231"/>
      <c r="BJU423" s="231"/>
      <c r="BJV423" s="231"/>
      <c r="BJW423" s="231"/>
      <c r="BJX423" s="231"/>
      <c r="BJY423" s="231"/>
      <c r="BJZ423" s="231"/>
      <c r="BKA423" s="231"/>
      <c r="BKB423" s="231"/>
      <c r="BKC423" s="231"/>
      <c r="BKD423" s="231"/>
      <c r="BKE423" s="231"/>
      <c r="BKF423" s="231"/>
      <c r="BKG423" s="231"/>
      <c r="BKH423" s="231"/>
      <c r="BKI423" s="231"/>
      <c r="BKJ423" s="231"/>
      <c r="BKK423" s="231"/>
      <c r="BKL423" s="231"/>
      <c r="BKM423" s="231"/>
      <c r="BKN423" s="231"/>
      <c r="BKO423" s="231"/>
      <c r="BKP423" s="231"/>
      <c r="BKQ423" s="231"/>
      <c r="BKR423" s="231"/>
      <c r="BKS423" s="231"/>
      <c r="BKT423" s="231"/>
      <c r="BKU423" s="231"/>
      <c r="BKV423" s="231"/>
      <c r="BKW423" s="231"/>
      <c r="BKX423" s="231"/>
      <c r="BKY423" s="231"/>
      <c r="BKZ423" s="231"/>
      <c r="BLA423" s="231"/>
      <c r="BLB423" s="231"/>
      <c r="BLC423" s="231"/>
      <c r="BLD423" s="231"/>
      <c r="BLE423" s="231"/>
      <c r="BLF423" s="231"/>
      <c r="BLG423" s="231"/>
      <c r="BLH423" s="231"/>
      <c r="BLI423" s="231"/>
      <c r="BLJ423" s="231"/>
      <c r="BLK423" s="231"/>
      <c r="BLL423" s="231"/>
      <c r="BLM423" s="231"/>
      <c r="BLN423" s="231"/>
      <c r="BLO423" s="231"/>
      <c r="BLP423" s="231"/>
      <c r="BLQ423" s="231"/>
      <c r="BLR423" s="231"/>
      <c r="BLS423" s="231"/>
      <c r="BLT423" s="231"/>
      <c r="BLU423" s="231"/>
      <c r="BLV423" s="231"/>
      <c r="BLW423" s="231"/>
      <c r="BLX423" s="231"/>
      <c r="BLY423" s="231"/>
      <c r="BLZ423" s="231"/>
      <c r="BMA423" s="231"/>
      <c r="BMB423" s="231"/>
      <c r="BMC423" s="231"/>
      <c r="BMD423" s="231"/>
      <c r="BME423" s="231"/>
      <c r="BMF423" s="231"/>
      <c r="BMG423" s="231"/>
      <c r="BMH423" s="231"/>
      <c r="BMI423" s="231"/>
      <c r="BMJ423" s="231"/>
      <c r="BMK423" s="231"/>
      <c r="BML423" s="231"/>
      <c r="BMM423" s="231"/>
      <c r="BMN423" s="231"/>
      <c r="BMO423" s="231"/>
      <c r="BMP423" s="231"/>
      <c r="BMQ423" s="231"/>
      <c r="BMR423" s="231"/>
      <c r="BMS423" s="231"/>
      <c r="BMT423" s="231"/>
      <c r="BMU423" s="231"/>
      <c r="BMV423" s="231"/>
      <c r="BMW423" s="231"/>
      <c r="BMX423" s="231"/>
      <c r="BMY423" s="231"/>
      <c r="BMZ423" s="231"/>
      <c r="BNA423" s="231"/>
      <c r="BNB423" s="231"/>
      <c r="BNC423" s="231"/>
      <c r="BND423" s="231"/>
      <c r="BNE423" s="231"/>
      <c r="BNF423" s="231"/>
      <c r="BNG423" s="231"/>
      <c r="BNH423" s="231"/>
      <c r="BNI423" s="231"/>
      <c r="BNJ423" s="231"/>
      <c r="BNK423" s="231"/>
      <c r="BNL423" s="231"/>
      <c r="BNM423" s="231"/>
      <c r="BNN423" s="231"/>
      <c r="BNO423" s="231"/>
      <c r="BNP423" s="231"/>
      <c r="BNQ423" s="231"/>
      <c r="BNR423" s="231"/>
      <c r="BNS423" s="231"/>
      <c r="BNT423" s="231"/>
      <c r="BNU423" s="231"/>
      <c r="BNV423" s="231"/>
      <c r="BNW423" s="231"/>
      <c r="BNX423" s="231"/>
      <c r="BNY423" s="231"/>
      <c r="BNZ423" s="231"/>
      <c r="BOA423" s="231"/>
      <c r="BOB423" s="231"/>
      <c r="BOC423" s="231"/>
      <c r="BOD423" s="231"/>
      <c r="BOE423" s="231"/>
      <c r="BOF423" s="231"/>
      <c r="BOG423" s="231"/>
      <c r="BOH423" s="231"/>
      <c r="BOI423" s="231"/>
      <c r="BOJ423" s="231"/>
      <c r="BOK423" s="231"/>
      <c r="BOL423" s="231"/>
      <c r="BOM423" s="231"/>
      <c r="BON423" s="231"/>
      <c r="BOO423" s="231"/>
      <c r="BOP423" s="231"/>
      <c r="BOQ423" s="231"/>
      <c r="BOR423" s="231"/>
      <c r="BOS423" s="231"/>
      <c r="BOT423" s="231"/>
      <c r="BOU423" s="231"/>
      <c r="BOV423" s="231"/>
      <c r="BOW423" s="231"/>
      <c r="BOX423" s="231"/>
      <c r="BOY423" s="231"/>
      <c r="BOZ423" s="231"/>
      <c r="BPA423" s="231"/>
      <c r="BPB423" s="231"/>
      <c r="BPC423" s="231"/>
      <c r="BPD423" s="231"/>
      <c r="BPE423" s="231"/>
      <c r="BPF423" s="231"/>
      <c r="BPG423" s="231"/>
      <c r="BPH423" s="231"/>
      <c r="BPI423" s="231"/>
      <c r="BPJ423" s="231"/>
      <c r="BPK423" s="231"/>
      <c r="BPL423" s="231"/>
      <c r="BPM423" s="231"/>
      <c r="BPN423" s="231"/>
      <c r="BPO423" s="231"/>
      <c r="BPP423" s="231"/>
      <c r="BPQ423" s="231"/>
      <c r="BPR423" s="231"/>
      <c r="BPS423" s="231"/>
      <c r="BPT423" s="231"/>
      <c r="BPU423" s="231"/>
      <c r="BPV423" s="231"/>
      <c r="BPW423" s="231"/>
      <c r="BPX423" s="231"/>
      <c r="BPY423" s="231"/>
      <c r="BPZ423" s="231"/>
      <c r="BQA423" s="231"/>
      <c r="BQB423" s="231"/>
      <c r="BQC423" s="231"/>
      <c r="BQD423" s="231"/>
      <c r="BQE423" s="231"/>
      <c r="BQF423" s="231"/>
      <c r="BQG423" s="231"/>
      <c r="BQH423" s="231"/>
      <c r="BQI423" s="231"/>
      <c r="BQJ423" s="231"/>
      <c r="BQK423" s="231"/>
      <c r="BQL423" s="231"/>
      <c r="BQM423" s="231"/>
      <c r="BQN423" s="231"/>
      <c r="BQO423" s="231"/>
      <c r="BQP423" s="231"/>
      <c r="BQQ423" s="231"/>
      <c r="BQR423" s="231"/>
      <c r="BQS423" s="231"/>
      <c r="BQT423" s="231"/>
      <c r="BQU423" s="231"/>
      <c r="BQV423" s="231"/>
      <c r="BQW423" s="231"/>
      <c r="BQX423" s="231"/>
      <c r="BQY423" s="231"/>
      <c r="BQZ423" s="231"/>
      <c r="BRA423" s="231"/>
      <c r="BRB423" s="231"/>
      <c r="BRC423" s="231"/>
      <c r="BRD423" s="231"/>
      <c r="BRE423" s="231"/>
      <c r="BRF423" s="231"/>
      <c r="BRG423" s="231"/>
      <c r="BRH423" s="231"/>
      <c r="BRI423" s="231"/>
      <c r="BRJ423" s="231"/>
      <c r="BRK423" s="231"/>
      <c r="BRL423" s="231"/>
      <c r="BRM423" s="231"/>
      <c r="BRN423" s="231"/>
      <c r="BRO423" s="231"/>
      <c r="BRP423" s="231"/>
      <c r="BRQ423" s="231"/>
      <c r="BRR423" s="231"/>
      <c r="BRS423" s="231"/>
      <c r="BRT423" s="231"/>
      <c r="BRU423" s="231"/>
      <c r="BRV423" s="231"/>
      <c r="BRW423" s="231"/>
      <c r="BRX423" s="231"/>
      <c r="BRY423" s="231"/>
      <c r="BRZ423" s="231"/>
      <c r="BSA423" s="231"/>
      <c r="BSB423" s="231"/>
      <c r="BSC423" s="231"/>
      <c r="BSD423" s="231"/>
      <c r="BSE423" s="231"/>
      <c r="BSF423" s="231"/>
      <c r="BSG423" s="231"/>
      <c r="BSH423" s="231"/>
      <c r="BSI423" s="231"/>
      <c r="BSJ423" s="231"/>
      <c r="BSK423" s="231"/>
      <c r="BSL423" s="231"/>
      <c r="BSM423" s="231"/>
      <c r="BSN423" s="231"/>
      <c r="BSO423" s="231"/>
      <c r="BSP423" s="231"/>
      <c r="BSQ423" s="231"/>
      <c r="BSR423" s="231"/>
      <c r="BSS423" s="231"/>
      <c r="BST423" s="231"/>
      <c r="BSU423" s="231"/>
      <c r="BSV423" s="231"/>
      <c r="BSW423" s="231"/>
      <c r="BSX423" s="231"/>
      <c r="BSY423" s="231"/>
      <c r="BSZ423" s="231"/>
      <c r="BTA423" s="231"/>
      <c r="BTB423" s="231"/>
      <c r="BTC423" s="231"/>
      <c r="BTD423" s="231"/>
      <c r="BTE423" s="231"/>
      <c r="BTF423" s="231"/>
      <c r="BTG423" s="231"/>
      <c r="BTH423" s="231"/>
      <c r="BTI423" s="231"/>
      <c r="BTJ423" s="231"/>
      <c r="BTK423" s="231"/>
      <c r="BTL423" s="231"/>
      <c r="BTM423" s="231"/>
      <c r="BTN423" s="231"/>
      <c r="BTO423" s="231"/>
      <c r="BTP423" s="231"/>
      <c r="BTQ423" s="231"/>
      <c r="BTR423" s="231"/>
      <c r="BTS423" s="231"/>
      <c r="BTT423" s="231"/>
      <c r="BTU423" s="231"/>
      <c r="BTV423" s="231"/>
      <c r="BTW423" s="231"/>
      <c r="BTX423" s="231"/>
      <c r="BTY423" s="231"/>
      <c r="BTZ423" s="231"/>
      <c r="BUA423" s="231"/>
      <c r="BUB423" s="231"/>
      <c r="BUC423" s="231"/>
      <c r="BUD423" s="231"/>
      <c r="BUE423" s="231"/>
      <c r="BUF423" s="231"/>
      <c r="BUG423" s="231"/>
      <c r="BUH423" s="231"/>
      <c r="BUI423" s="231"/>
      <c r="BUJ423" s="231"/>
      <c r="BUK423" s="231"/>
      <c r="BUL423" s="231"/>
      <c r="BUM423" s="231"/>
      <c r="BUN423" s="231"/>
      <c r="BUO423" s="231"/>
      <c r="BUP423" s="231"/>
      <c r="BUQ423" s="231"/>
      <c r="BUR423" s="231"/>
      <c r="BUS423" s="231"/>
      <c r="BUT423" s="231"/>
      <c r="BUU423" s="231"/>
      <c r="BUV423" s="231"/>
      <c r="BUW423" s="231"/>
      <c r="BUX423" s="231"/>
      <c r="BUY423" s="231"/>
      <c r="BUZ423" s="231"/>
      <c r="BVA423" s="231"/>
      <c r="BVB423" s="231"/>
      <c r="BVC423" s="231"/>
      <c r="BVD423" s="231"/>
      <c r="BVE423" s="231"/>
      <c r="BVF423" s="231"/>
      <c r="BVG423" s="231"/>
      <c r="BVH423" s="231"/>
      <c r="BVI423" s="231"/>
      <c r="BVJ423" s="231"/>
      <c r="BVK423" s="231"/>
      <c r="BVL423" s="231"/>
      <c r="BVM423" s="231"/>
      <c r="BVN423" s="231"/>
      <c r="BVO423" s="231"/>
      <c r="BVP423" s="231"/>
      <c r="BVQ423" s="231"/>
      <c r="BVR423" s="231"/>
      <c r="BVS423" s="231"/>
      <c r="BVT423" s="231"/>
      <c r="BVU423" s="231"/>
      <c r="BVV423" s="231"/>
      <c r="BVW423" s="231"/>
      <c r="BVX423" s="231"/>
      <c r="BVY423" s="231"/>
      <c r="BVZ423" s="231"/>
      <c r="BWA423" s="231"/>
      <c r="BWB423" s="231"/>
      <c r="BWC423" s="231"/>
      <c r="BWD423" s="231"/>
      <c r="BWE423" s="231"/>
      <c r="BWF423" s="231"/>
      <c r="BWG423" s="231"/>
      <c r="BWH423" s="231"/>
      <c r="BWI423" s="231"/>
      <c r="BWJ423" s="231"/>
      <c r="BWK423" s="231"/>
      <c r="BWL423" s="231"/>
      <c r="BWM423" s="231"/>
      <c r="BWN423" s="231"/>
      <c r="BWO423" s="231"/>
      <c r="BWP423" s="231"/>
      <c r="BWQ423" s="231"/>
      <c r="BWR423" s="231"/>
      <c r="BWS423" s="231"/>
      <c r="BWT423" s="231"/>
      <c r="BWU423" s="231"/>
      <c r="BWV423" s="231"/>
      <c r="BWW423" s="231"/>
      <c r="BWX423" s="231"/>
      <c r="BWY423" s="231"/>
      <c r="BWZ423" s="231"/>
      <c r="BXA423" s="231"/>
      <c r="BXB423" s="231"/>
      <c r="BXC423" s="231"/>
      <c r="BXD423" s="231"/>
      <c r="BXE423" s="231"/>
      <c r="BXF423" s="231"/>
      <c r="BXG423" s="231"/>
      <c r="BXH423" s="231"/>
      <c r="BXI423" s="231"/>
      <c r="BXJ423" s="231"/>
      <c r="BXK423" s="231"/>
      <c r="BXL423" s="231"/>
      <c r="BXM423" s="231"/>
      <c r="BXN423" s="231"/>
      <c r="BXO423" s="231"/>
      <c r="BXP423" s="231"/>
      <c r="BXQ423" s="231"/>
      <c r="BXR423" s="231"/>
      <c r="BXS423" s="231"/>
      <c r="BXT423" s="231"/>
      <c r="BXU423" s="231"/>
      <c r="BXV423" s="231"/>
      <c r="BXW423" s="231"/>
      <c r="BXX423" s="231"/>
      <c r="BXY423" s="231"/>
      <c r="BXZ423" s="231"/>
      <c r="BYA423" s="231"/>
      <c r="BYB423" s="231"/>
      <c r="BYC423" s="231"/>
      <c r="BYD423" s="231"/>
      <c r="BYE423" s="231"/>
      <c r="BYF423" s="231"/>
      <c r="BYG423" s="231"/>
      <c r="BYH423" s="231"/>
      <c r="BYI423" s="231"/>
      <c r="BYJ423" s="231"/>
      <c r="BYK423" s="231"/>
      <c r="BYL423" s="231"/>
      <c r="BYM423" s="231"/>
      <c r="BYN423" s="231"/>
      <c r="BYO423" s="231"/>
      <c r="BYP423" s="231"/>
      <c r="BYQ423" s="231"/>
      <c r="BYR423" s="231"/>
      <c r="BYS423" s="231"/>
      <c r="BYT423" s="231"/>
      <c r="BYU423" s="231"/>
      <c r="BYV423" s="231"/>
      <c r="BYW423" s="231"/>
      <c r="BYX423" s="231"/>
      <c r="BYY423" s="231"/>
      <c r="BYZ423" s="231"/>
      <c r="BZA423" s="231"/>
      <c r="BZB423" s="231"/>
      <c r="BZC423" s="231"/>
      <c r="BZD423" s="231"/>
      <c r="BZE423" s="231"/>
      <c r="BZF423" s="231"/>
      <c r="BZG423" s="231"/>
      <c r="BZH423" s="231"/>
      <c r="BZI423" s="231"/>
      <c r="BZJ423" s="231"/>
      <c r="BZK423" s="231"/>
      <c r="BZL423" s="231"/>
      <c r="BZM423" s="231"/>
      <c r="BZN423" s="231"/>
      <c r="BZO423" s="231"/>
      <c r="BZP423" s="231"/>
      <c r="BZQ423" s="231"/>
      <c r="BZR423" s="231"/>
      <c r="BZS423" s="231"/>
      <c r="BZT423" s="231"/>
      <c r="BZU423" s="231"/>
      <c r="BZV423" s="231"/>
      <c r="BZW423" s="231"/>
      <c r="BZX423" s="231"/>
      <c r="BZY423" s="231"/>
      <c r="BZZ423" s="231"/>
      <c r="CAA423" s="231"/>
      <c r="CAB423" s="231"/>
      <c r="CAC423" s="231"/>
      <c r="CAD423" s="231"/>
      <c r="CAE423" s="231"/>
      <c r="CAF423" s="231"/>
      <c r="CAG423" s="231"/>
      <c r="CAH423" s="231"/>
      <c r="CAI423" s="231"/>
      <c r="CAJ423" s="231"/>
      <c r="CAK423" s="231"/>
      <c r="CAL423" s="231"/>
      <c r="CAM423" s="231"/>
      <c r="CAN423" s="231"/>
      <c r="CAO423" s="231"/>
      <c r="CAP423" s="231"/>
      <c r="CAQ423" s="231"/>
      <c r="CAR423" s="231"/>
      <c r="CAS423" s="231"/>
      <c r="CAT423" s="231"/>
      <c r="CAU423" s="231"/>
      <c r="CAV423" s="231"/>
      <c r="CAW423" s="231"/>
      <c r="CAX423" s="231"/>
      <c r="CAY423" s="231"/>
      <c r="CAZ423" s="231"/>
      <c r="CBA423" s="231"/>
      <c r="CBB423" s="231"/>
      <c r="CBC423" s="231"/>
      <c r="CBD423" s="231"/>
      <c r="CBE423" s="231"/>
      <c r="CBF423" s="231"/>
      <c r="CBG423" s="231"/>
      <c r="CBH423" s="231"/>
      <c r="CBI423" s="231"/>
      <c r="CBJ423" s="231"/>
      <c r="CBK423" s="231"/>
      <c r="CBL423" s="231"/>
      <c r="CBM423" s="231"/>
      <c r="CBN423" s="231"/>
      <c r="CBO423" s="231"/>
      <c r="CBP423" s="231"/>
      <c r="CBQ423" s="231"/>
      <c r="CBR423" s="231"/>
      <c r="CBS423" s="231"/>
      <c r="CBT423" s="231"/>
      <c r="CBU423" s="231"/>
      <c r="CBV423" s="231"/>
      <c r="CBW423" s="231"/>
      <c r="CBX423" s="231"/>
      <c r="CBY423" s="231"/>
      <c r="CBZ423" s="231"/>
      <c r="CCA423" s="231"/>
      <c r="CCB423" s="231"/>
      <c r="CCC423" s="231"/>
      <c r="CCD423" s="231"/>
      <c r="CCE423" s="231"/>
      <c r="CCF423" s="231"/>
      <c r="CCG423" s="231"/>
      <c r="CCH423" s="231"/>
      <c r="CCI423" s="231"/>
      <c r="CCJ423" s="231"/>
      <c r="CCK423" s="231"/>
      <c r="CCL423" s="231"/>
      <c r="CCM423" s="231"/>
      <c r="CCN423" s="231"/>
      <c r="CCO423" s="231"/>
      <c r="CCP423" s="231"/>
      <c r="CCQ423" s="231"/>
      <c r="CCR423" s="231"/>
      <c r="CCS423" s="231"/>
      <c r="CCT423" s="231"/>
      <c r="CCU423" s="231"/>
      <c r="CCV423" s="231"/>
      <c r="CCW423" s="231"/>
      <c r="CCX423" s="231"/>
      <c r="CCY423" s="231"/>
      <c r="CCZ423" s="231"/>
      <c r="CDA423" s="231"/>
      <c r="CDB423" s="231"/>
      <c r="CDC423" s="231"/>
      <c r="CDD423" s="231"/>
      <c r="CDE423" s="231"/>
      <c r="CDF423" s="231"/>
      <c r="CDG423" s="231"/>
      <c r="CDH423" s="231"/>
      <c r="CDI423" s="231"/>
      <c r="CDJ423" s="231"/>
      <c r="CDK423" s="231"/>
      <c r="CDL423" s="231"/>
      <c r="CDM423" s="231"/>
      <c r="CDN423" s="231"/>
      <c r="CDO423" s="231"/>
      <c r="CDP423" s="231"/>
      <c r="CDQ423" s="231"/>
      <c r="CDR423" s="231"/>
      <c r="CDS423" s="231"/>
      <c r="CDT423" s="231"/>
      <c r="CDU423" s="231"/>
      <c r="CDV423" s="231"/>
      <c r="CDW423" s="231"/>
      <c r="CDX423" s="231"/>
      <c r="CDY423" s="231"/>
      <c r="CDZ423" s="231"/>
      <c r="CEA423" s="231"/>
      <c r="CEB423" s="231"/>
      <c r="CEC423" s="231"/>
      <c r="CED423" s="231"/>
      <c r="CEE423" s="231"/>
      <c r="CEF423" s="231"/>
      <c r="CEG423" s="231"/>
      <c r="CEH423" s="231"/>
      <c r="CEI423" s="231"/>
      <c r="CEJ423" s="231"/>
      <c r="CEK423" s="231"/>
      <c r="CEL423" s="231"/>
      <c r="CEM423" s="231"/>
      <c r="CEN423" s="231"/>
      <c r="CEO423" s="231"/>
      <c r="CEP423" s="231"/>
      <c r="CEQ423" s="231"/>
      <c r="CER423" s="231"/>
      <c r="CES423" s="231"/>
      <c r="CET423" s="231"/>
      <c r="CEU423" s="231"/>
      <c r="CEV423" s="231"/>
      <c r="CEW423" s="231"/>
      <c r="CEX423" s="231"/>
      <c r="CEY423" s="231"/>
      <c r="CEZ423" s="231"/>
      <c r="CFA423" s="231"/>
      <c r="CFB423" s="231"/>
      <c r="CFC423" s="231"/>
      <c r="CFD423" s="231"/>
      <c r="CFE423" s="231"/>
      <c r="CFF423" s="231"/>
      <c r="CFG423" s="231"/>
      <c r="CFH423" s="231"/>
      <c r="CFI423" s="231"/>
      <c r="CFJ423" s="231"/>
      <c r="CFK423" s="231"/>
      <c r="CFL423" s="231"/>
      <c r="CFM423" s="231"/>
      <c r="CFN423" s="231"/>
      <c r="CFO423" s="231"/>
      <c r="CFP423" s="231"/>
      <c r="CFQ423" s="231"/>
      <c r="CFR423" s="231"/>
      <c r="CFS423" s="231"/>
      <c r="CFT423" s="231"/>
      <c r="CFU423" s="231"/>
      <c r="CFV423" s="231"/>
      <c r="CFW423" s="231"/>
      <c r="CFX423" s="231"/>
      <c r="CFY423" s="231"/>
      <c r="CFZ423" s="231"/>
      <c r="CGA423" s="231"/>
      <c r="CGB423" s="231"/>
      <c r="CGC423" s="231"/>
      <c r="CGD423" s="231"/>
      <c r="CGE423" s="231"/>
      <c r="CGF423" s="231"/>
      <c r="CGG423" s="231"/>
      <c r="CGH423" s="231"/>
      <c r="CGI423" s="231"/>
      <c r="CGJ423" s="231"/>
      <c r="CGK423" s="231"/>
      <c r="CGL423" s="231"/>
      <c r="CGM423" s="231"/>
      <c r="CGN423" s="231"/>
      <c r="CGO423" s="231"/>
      <c r="CGP423" s="231"/>
      <c r="CGQ423" s="231"/>
      <c r="CGR423" s="231"/>
      <c r="CGS423" s="231"/>
      <c r="CGT423" s="231"/>
      <c r="CGU423" s="231"/>
      <c r="CGV423" s="231"/>
      <c r="CGW423" s="231"/>
      <c r="CGX423" s="231"/>
      <c r="CGY423" s="231"/>
      <c r="CGZ423" s="231"/>
      <c r="CHA423" s="231"/>
      <c r="CHB423" s="231"/>
      <c r="CHC423" s="231"/>
      <c r="CHD423" s="231"/>
      <c r="CHE423" s="231"/>
      <c r="CHF423" s="231"/>
      <c r="CHG423" s="231"/>
      <c r="CHH423" s="231"/>
      <c r="CHI423" s="231"/>
      <c r="CHJ423" s="231"/>
      <c r="CHK423" s="231"/>
      <c r="CHL423" s="231"/>
      <c r="CHM423" s="231"/>
      <c r="CHN423" s="231"/>
      <c r="CHO423" s="231"/>
      <c r="CHP423" s="231"/>
      <c r="CHQ423" s="231"/>
      <c r="CHR423" s="231"/>
      <c r="CHS423" s="231"/>
      <c r="CHT423" s="231"/>
      <c r="CHU423" s="231"/>
      <c r="CHV423" s="231"/>
      <c r="CHW423" s="231"/>
      <c r="CHX423" s="231"/>
      <c r="CHY423" s="231"/>
      <c r="CHZ423" s="231"/>
      <c r="CIA423" s="231"/>
      <c r="CIB423" s="231"/>
      <c r="CIC423" s="231"/>
      <c r="CID423" s="231"/>
      <c r="CIE423" s="231"/>
      <c r="CIF423" s="231"/>
      <c r="CIG423" s="231"/>
      <c r="CIH423" s="231"/>
      <c r="CII423" s="231"/>
      <c r="CIJ423" s="231"/>
      <c r="CIK423" s="231"/>
      <c r="CIL423" s="231"/>
      <c r="CIM423" s="231"/>
      <c r="CIN423" s="231"/>
      <c r="CIO423" s="231"/>
      <c r="CIP423" s="231"/>
      <c r="CIQ423" s="231"/>
      <c r="CIR423" s="231"/>
      <c r="CIS423" s="231"/>
      <c r="CIT423" s="231"/>
      <c r="CIU423" s="231"/>
      <c r="CIV423" s="231"/>
      <c r="CIW423" s="231"/>
      <c r="CIX423" s="231"/>
      <c r="CIY423" s="231"/>
      <c r="CIZ423" s="231"/>
      <c r="CJA423" s="231"/>
      <c r="CJB423" s="231"/>
      <c r="CJC423" s="231"/>
      <c r="CJD423" s="231"/>
      <c r="CJE423" s="231"/>
      <c r="CJF423" s="231"/>
      <c r="CJG423" s="231"/>
      <c r="CJH423" s="231"/>
      <c r="CJI423" s="231"/>
      <c r="CJJ423" s="231"/>
      <c r="CJK423" s="231"/>
      <c r="CJL423" s="231"/>
      <c r="CJM423" s="231"/>
      <c r="CJN423" s="231"/>
      <c r="CJO423" s="231"/>
      <c r="CJP423" s="231"/>
      <c r="CJQ423" s="231"/>
      <c r="CJR423" s="231"/>
      <c r="CJS423" s="231"/>
      <c r="CJT423" s="231"/>
      <c r="CJU423" s="231"/>
      <c r="CJV423" s="231"/>
      <c r="CJW423" s="231"/>
      <c r="CJX423" s="231"/>
      <c r="CJY423" s="231"/>
      <c r="CJZ423" s="231"/>
      <c r="CKA423" s="231"/>
      <c r="CKB423" s="231"/>
      <c r="CKC423" s="231"/>
      <c r="CKD423" s="231"/>
      <c r="CKE423" s="231"/>
      <c r="CKF423" s="231"/>
      <c r="CKG423" s="231"/>
      <c r="CKH423" s="231"/>
      <c r="CKI423" s="231"/>
      <c r="CKJ423" s="231"/>
      <c r="CKK423" s="231"/>
      <c r="CKL423" s="231"/>
      <c r="CKM423" s="231"/>
      <c r="CKN423" s="231"/>
      <c r="CKO423" s="231"/>
      <c r="CKP423" s="231"/>
      <c r="CKQ423" s="231"/>
      <c r="CKR423" s="231"/>
      <c r="CKS423" s="231"/>
      <c r="CKT423" s="231"/>
      <c r="CKU423" s="231"/>
      <c r="CKV423" s="231"/>
      <c r="CKW423" s="231"/>
      <c r="CKX423" s="231"/>
      <c r="CKY423" s="231"/>
      <c r="CKZ423" s="231"/>
      <c r="CLA423" s="231"/>
      <c r="CLB423" s="231"/>
      <c r="CLC423" s="231"/>
      <c r="CLD423" s="231"/>
      <c r="CLE423" s="231"/>
      <c r="CLF423" s="231"/>
      <c r="CLG423" s="231"/>
      <c r="CLH423" s="231"/>
      <c r="CLI423" s="231"/>
      <c r="CLJ423" s="231"/>
      <c r="CLK423" s="231"/>
      <c r="CLL423" s="231"/>
      <c r="CLM423" s="231"/>
      <c r="CLN423" s="231"/>
      <c r="CLO423" s="231"/>
      <c r="CLP423" s="231"/>
      <c r="CLQ423" s="231"/>
      <c r="CLR423" s="231"/>
      <c r="CLS423" s="231"/>
      <c r="CLT423" s="231"/>
      <c r="CLU423" s="231"/>
      <c r="CLV423" s="231"/>
      <c r="CLW423" s="231"/>
      <c r="CLX423" s="231"/>
      <c r="CLY423" s="231"/>
      <c r="CLZ423" s="231"/>
      <c r="CMA423" s="231"/>
      <c r="CMB423" s="231"/>
      <c r="CMC423" s="231"/>
      <c r="CMD423" s="231"/>
      <c r="CME423" s="231"/>
      <c r="CMF423" s="231"/>
      <c r="CMG423" s="231"/>
      <c r="CMH423" s="231"/>
      <c r="CMI423" s="231"/>
      <c r="CMJ423" s="231"/>
      <c r="CMK423" s="231"/>
      <c r="CML423" s="231"/>
      <c r="CMM423" s="231"/>
      <c r="CMN423" s="231"/>
      <c r="CMO423" s="231"/>
      <c r="CMP423" s="231"/>
      <c r="CMQ423" s="231"/>
      <c r="CMR423" s="231"/>
      <c r="CMS423" s="231"/>
      <c r="CMT423" s="231"/>
      <c r="CMU423" s="231"/>
      <c r="CMV423" s="231"/>
      <c r="CMW423" s="231"/>
      <c r="CMX423" s="231"/>
      <c r="CMY423" s="231"/>
      <c r="CMZ423" s="231"/>
      <c r="CNA423" s="231"/>
      <c r="CNB423" s="231"/>
      <c r="CNC423" s="231"/>
      <c r="CND423" s="231"/>
      <c r="CNE423" s="231"/>
      <c r="CNF423" s="231"/>
      <c r="CNG423" s="231"/>
      <c r="CNH423" s="231"/>
      <c r="CNI423" s="231"/>
      <c r="CNJ423" s="231"/>
      <c r="CNK423" s="231"/>
      <c r="CNL423" s="231"/>
      <c r="CNM423" s="231"/>
      <c r="CNN423" s="231"/>
      <c r="CNO423" s="231"/>
      <c r="CNP423" s="231"/>
      <c r="CNQ423" s="231"/>
      <c r="CNR423" s="231"/>
      <c r="CNS423" s="231"/>
      <c r="CNT423" s="231"/>
      <c r="CNU423" s="231"/>
      <c r="CNV423" s="231"/>
      <c r="CNW423" s="231"/>
      <c r="CNX423" s="231"/>
      <c r="CNY423" s="231"/>
      <c r="CNZ423" s="231"/>
      <c r="COA423" s="231"/>
      <c r="COB423" s="231"/>
      <c r="COC423" s="231"/>
      <c r="COD423" s="231"/>
      <c r="COE423" s="231"/>
      <c r="COF423" s="231"/>
      <c r="COG423" s="231"/>
      <c r="COH423" s="231"/>
      <c r="COI423" s="231"/>
      <c r="COJ423" s="231"/>
      <c r="COK423" s="231"/>
      <c r="COL423" s="231"/>
      <c r="COM423" s="231"/>
      <c r="CON423" s="231"/>
      <c r="COO423" s="231"/>
      <c r="COP423" s="231"/>
      <c r="COQ423" s="231"/>
      <c r="COR423" s="231"/>
      <c r="COS423" s="231"/>
      <c r="COT423" s="231"/>
      <c r="COU423" s="231"/>
      <c r="COV423" s="231"/>
      <c r="COW423" s="231"/>
      <c r="COX423" s="231"/>
      <c r="COY423" s="231"/>
      <c r="COZ423" s="231"/>
      <c r="CPA423" s="231"/>
      <c r="CPB423" s="231"/>
      <c r="CPC423" s="231"/>
      <c r="CPD423" s="231"/>
      <c r="CPE423" s="231"/>
      <c r="CPF423" s="231"/>
      <c r="CPG423" s="231"/>
      <c r="CPH423" s="231"/>
      <c r="CPI423" s="231"/>
      <c r="CPJ423" s="231"/>
      <c r="CPK423" s="231"/>
      <c r="CPL423" s="231"/>
      <c r="CPM423" s="231"/>
      <c r="CPN423" s="231"/>
      <c r="CPO423" s="231"/>
      <c r="CPP423" s="231"/>
      <c r="CPQ423" s="231"/>
      <c r="CPR423" s="231"/>
      <c r="CPS423" s="231"/>
      <c r="CPT423" s="231"/>
      <c r="CPU423" s="231"/>
      <c r="CPV423" s="231"/>
      <c r="CPW423" s="231"/>
      <c r="CPX423" s="231"/>
      <c r="CPY423" s="231"/>
      <c r="CPZ423" s="231"/>
      <c r="CQA423" s="231"/>
      <c r="CQB423" s="231"/>
      <c r="CQC423" s="231"/>
      <c r="CQD423" s="231"/>
      <c r="CQE423" s="231"/>
      <c r="CQF423" s="231"/>
      <c r="CQG423" s="231"/>
      <c r="CQH423" s="231"/>
      <c r="CQI423" s="231"/>
      <c r="CQJ423" s="231"/>
      <c r="CQK423" s="231"/>
      <c r="CQL423" s="231"/>
      <c r="CQM423" s="231"/>
      <c r="CQN423" s="231"/>
      <c r="CQO423" s="231"/>
      <c r="CQP423" s="231"/>
      <c r="CQQ423" s="231"/>
      <c r="CQR423" s="231"/>
      <c r="CQS423" s="231"/>
      <c r="CQT423" s="231"/>
      <c r="CQU423" s="231"/>
      <c r="CQV423" s="231"/>
      <c r="CQW423" s="231"/>
      <c r="CQX423" s="231"/>
      <c r="CQY423" s="231"/>
      <c r="CQZ423" s="231"/>
      <c r="CRA423" s="231"/>
      <c r="CRB423" s="231"/>
      <c r="CRC423" s="231"/>
      <c r="CRD423" s="231"/>
      <c r="CRE423" s="231"/>
      <c r="CRF423" s="231"/>
      <c r="CRG423" s="231"/>
      <c r="CRH423" s="231"/>
      <c r="CRI423" s="231"/>
      <c r="CRJ423" s="231"/>
      <c r="CRK423" s="231"/>
      <c r="CRL423" s="231"/>
      <c r="CRM423" s="231"/>
      <c r="CRN423" s="231"/>
      <c r="CRO423" s="231"/>
      <c r="CRP423" s="231"/>
      <c r="CRQ423" s="231"/>
      <c r="CRR423" s="231"/>
      <c r="CRS423" s="231"/>
      <c r="CRT423" s="231"/>
      <c r="CRU423" s="231"/>
      <c r="CRV423" s="231"/>
      <c r="CRW423" s="231"/>
      <c r="CRX423" s="231"/>
      <c r="CRY423" s="231"/>
      <c r="CRZ423" s="231"/>
      <c r="CSA423" s="231"/>
      <c r="CSB423" s="231"/>
      <c r="CSC423" s="231"/>
      <c r="CSD423" s="231"/>
      <c r="CSE423" s="231"/>
      <c r="CSF423" s="231"/>
      <c r="CSG423" s="231"/>
      <c r="CSH423" s="231"/>
      <c r="CSI423" s="231"/>
      <c r="CSJ423" s="231"/>
      <c r="CSK423" s="231"/>
      <c r="CSL423" s="231"/>
      <c r="CSM423" s="231"/>
      <c r="CSN423" s="231"/>
      <c r="CSO423" s="231"/>
      <c r="CSP423" s="231"/>
      <c r="CSQ423" s="231"/>
      <c r="CSR423" s="231"/>
      <c r="CSS423" s="231"/>
      <c r="CST423" s="231"/>
      <c r="CSU423" s="231"/>
      <c r="CSV423" s="231"/>
      <c r="CSW423" s="231"/>
      <c r="CSX423" s="231"/>
      <c r="CSY423" s="231"/>
      <c r="CSZ423" s="231"/>
      <c r="CTA423" s="231"/>
      <c r="CTB423" s="231"/>
      <c r="CTC423" s="231"/>
      <c r="CTD423" s="231"/>
      <c r="CTE423" s="231"/>
      <c r="CTF423" s="231"/>
      <c r="CTG423" s="231"/>
      <c r="CTH423" s="231"/>
      <c r="CTI423" s="231"/>
      <c r="CTJ423" s="231"/>
      <c r="CTK423" s="231"/>
      <c r="CTL423" s="231"/>
      <c r="CTM423" s="231"/>
      <c r="CTN423" s="231"/>
      <c r="CTO423" s="231"/>
      <c r="CTP423" s="231"/>
      <c r="CTQ423" s="231"/>
      <c r="CTR423" s="231"/>
      <c r="CTS423" s="231"/>
      <c r="CTT423" s="231"/>
      <c r="CTU423" s="231"/>
      <c r="CTV423" s="231"/>
      <c r="CTW423" s="231"/>
      <c r="CTX423" s="231"/>
      <c r="CTY423" s="231"/>
      <c r="CTZ423" s="231"/>
      <c r="CUA423" s="231"/>
    </row>
    <row r="424" spans="1:2575" s="508" customFormat="1" ht="12" customHeight="1" thickBot="1">
      <c r="A424" s="231"/>
      <c r="B424" s="1994">
        <v>45766</v>
      </c>
      <c r="C424" s="276" t="s">
        <v>742</v>
      </c>
      <c r="D424" s="277" t="s">
        <v>381</v>
      </c>
      <c r="E424" s="277" t="s">
        <v>357</v>
      </c>
      <c r="F424" s="277" t="s">
        <v>3</v>
      </c>
      <c r="G424" s="278" t="s">
        <v>743</v>
      </c>
      <c r="H424" s="461" t="s">
        <v>453</v>
      </c>
      <c r="I424" s="461" t="s">
        <v>454</v>
      </c>
      <c r="J424" s="461" t="s">
        <v>455</v>
      </c>
      <c r="K424" s="461" t="s">
        <v>456</v>
      </c>
      <c r="L424" s="461" t="s">
        <v>457</v>
      </c>
      <c r="M424" s="461" t="s">
        <v>458</v>
      </c>
      <c r="N424" s="461" t="s">
        <v>379</v>
      </c>
      <c r="O424" s="279" t="s">
        <v>467</v>
      </c>
      <c r="P424" s="231"/>
      <c r="Q424" s="231"/>
      <c r="R424" s="231"/>
      <c r="S424" s="231"/>
      <c r="T424" s="231"/>
      <c r="U424" s="308"/>
      <c r="V424" s="308"/>
      <c r="W424" s="308"/>
      <c r="X424" s="308"/>
      <c r="Y424" s="308"/>
      <c r="Z424" s="308"/>
      <c r="AA424" s="362"/>
      <c r="AB424" s="308"/>
      <c r="AC424" s="231"/>
      <c r="AD424" s="231"/>
      <c r="AE424" s="231"/>
      <c r="AF424" s="231"/>
      <c r="AG424" s="231"/>
      <c r="AH424" s="231"/>
      <c r="AI424" s="231"/>
      <c r="AJ424" s="231"/>
      <c r="AK424" s="231"/>
      <c r="AL424" s="231"/>
      <c r="AM424" s="231"/>
      <c r="AN424" s="231"/>
      <c r="AO424" s="231"/>
      <c r="AP424" s="231"/>
      <c r="AQ424" s="231"/>
      <c r="AR424" s="231"/>
      <c r="AS424" s="231"/>
      <c r="AT424" s="231"/>
      <c r="AU424" s="231"/>
      <c r="AV424" s="231"/>
      <c r="AW424" s="231"/>
      <c r="AX424" s="231"/>
      <c r="AY424" s="231"/>
      <c r="AZ424" s="231"/>
      <c r="BA424" s="231"/>
      <c r="BB424" s="231"/>
      <c r="BC424" s="231"/>
      <c r="BD424" s="231"/>
      <c r="BE424" s="231"/>
      <c r="BF424" s="231"/>
      <c r="BG424" s="231"/>
      <c r="BH424" s="231"/>
      <c r="BI424" s="231"/>
      <c r="BJ424" s="231"/>
      <c r="BK424" s="231"/>
      <c r="BL424" s="231"/>
      <c r="BM424" s="231"/>
      <c r="BN424" s="231"/>
      <c r="BO424" s="231"/>
      <c r="BP424" s="231"/>
      <c r="BQ424" s="231"/>
      <c r="BR424" s="231"/>
      <c r="BS424" s="231"/>
      <c r="BT424" s="231"/>
      <c r="BU424" s="231"/>
      <c r="BV424" s="231"/>
      <c r="BW424" s="231"/>
      <c r="BX424" s="231"/>
      <c r="BY424" s="231"/>
      <c r="BZ424" s="231"/>
      <c r="CA424" s="231"/>
      <c r="CB424" s="231"/>
      <c r="CC424" s="231"/>
      <c r="CD424" s="231"/>
      <c r="CE424" s="231"/>
      <c r="CF424" s="231"/>
      <c r="CG424" s="231"/>
      <c r="CH424" s="231"/>
      <c r="CI424" s="231"/>
      <c r="CJ424" s="231"/>
      <c r="CK424" s="231"/>
      <c r="CL424" s="231"/>
      <c r="CM424" s="231"/>
      <c r="CN424" s="231"/>
      <c r="CO424" s="231"/>
      <c r="CP424" s="231"/>
      <c r="CQ424" s="231"/>
      <c r="CR424" s="231"/>
      <c r="CS424" s="231"/>
      <c r="CT424" s="231"/>
      <c r="CU424" s="231"/>
      <c r="CV424" s="231"/>
      <c r="CW424" s="231"/>
      <c r="CX424" s="231"/>
      <c r="CY424" s="231"/>
      <c r="CZ424" s="231"/>
      <c r="DA424" s="231"/>
      <c r="DB424" s="231"/>
      <c r="DC424" s="231"/>
      <c r="DD424" s="231"/>
      <c r="DE424" s="231"/>
      <c r="DF424" s="231"/>
      <c r="DG424" s="231"/>
      <c r="DH424" s="231"/>
      <c r="DI424" s="231"/>
      <c r="DJ424" s="231"/>
      <c r="DK424" s="231"/>
      <c r="DL424" s="231"/>
      <c r="DM424" s="231"/>
      <c r="DN424" s="231"/>
      <c r="DO424" s="231"/>
      <c r="DP424" s="231"/>
      <c r="DQ424" s="231"/>
      <c r="DR424" s="231"/>
      <c r="DS424" s="231"/>
      <c r="DT424" s="231"/>
      <c r="DU424" s="231"/>
      <c r="DV424" s="231"/>
      <c r="DW424" s="231"/>
      <c r="DX424" s="231"/>
      <c r="DY424" s="231"/>
      <c r="DZ424" s="231"/>
      <c r="EA424" s="231"/>
      <c r="EB424" s="231"/>
      <c r="EC424" s="231"/>
      <c r="ED424" s="231"/>
      <c r="EE424" s="231"/>
      <c r="EF424" s="231"/>
      <c r="EG424" s="231"/>
      <c r="EH424" s="231"/>
      <c r="EI424" s="231"/>
      <c r="EJ424" s="231"/>
      <c r="EK424" s="231"/>
      <c r="EL424" s="231"/>
      <c r="EM424" s="231"/>
      <c r="EN424" s="231"/>
      <c r="EO424" s="231"/>
      <c r="EP424" s="231"/>
      <c r="EQ424" s="231"/>
      <c r="ER424" s="231"/>
      <c r="ES424" s="231"/>
      <c r="ET424" s="231"/>
      <c r="EU424" s="231"/>
      <c r="EV424" s="231"/>
      <c r="EW424" s="231"/>
      <c r="EX424" s="231"/>
      <c r="EY424" s="231"/>
      <c r="EZ424" s="231"/>
      <c r="FA424" s="231"/>
      <c r="FB424" s="231"/>
      <c r="FC424" s="231"/>
      <c r="FD424" s="231"/>
      <c r="FE424" s="231"/>
      <c r="FF424" s="231"/>
      <c r="FG424" s="231"/>
      <c r="FH424" s="231"/>
      <c r="FI424" s="231"/>
      <c r="FJ424" s="231"/>
      <c r="FK424" s="231"/>
      <c r="FL424" s="231"/>
      <c r="FM424" s="231"/>
      <c r="FN424" s="231"/>
      <c r="FO424" s="231"/>
      <c r="FP424" s="231"/>
      <c r="FQ424" s="231"/>
      <c r="FR424" s="231"/>
      <c r="FS424" s="231"/>
      <c r="FT424" s="231"/>
      <c r="FU424" s="231"/>
      <c r="FV424" s="231"/>
      <c r="FW424" s="231"/>
      <c r="FX424" s="231"/>
      <c r="FY424" s="231"/>
      <c r="FZ424" s="231"/>
      <c r="GA424" s="231"/>
      <c r="GB424" s="231"/>
      <c r="GC424" s="231"/>
      <c r="GD424" s="231"/>
      <c r="GE424" s="231"/>
      <c r="GF424" s="231"/>
      <c r="GG424" s="231"/>
      <c r="GH424" s="231"/>
      <c r="GI424" s="231"/>
      <c r="GJ424" s="231"/>
      <c r="GK424" s="231"/>
      <c r="GL424" s="231"/>
      <c r="GM424" s="231"/>
      <c r="GN424" s="231"/>
      <c r="GO424" s="231"/>
      <c r="GP424" s="231"/>
      <c r="GQ424" s="231"/>
      <c r="GR424" s="231"/>
      <c r="GS424" s="231"/>
      <c r="GT424" s="231"/>
      <c r="GU424" s="231"/>
      <c r="GV424" s="231"/>
      <c r="GW424" s="231"/>
      <c r="GX424" s="231"/>
      <c r="GY424" s="231"/>
      <c r="GZ424" s="231"/>
      <c r="HA424" s="231"/>
      <c r="HB424" s="231"/>
      <c r="HC424" s="231"/>
      <c r="HD424" s="231"/>
      <c r="HE424" s="231"/>
      <c r="HF424" s="231"/>
      <c r="HG424" s="231"/>
      <c r="HH424" s="231"/>
      <c r="HI424" s="231"/>
      <c r="HJ424" s="231"/>
      <c r="HK424" s="231"/>
      <c r="HL424" s="231"/>
      <c r="HM424" s="231"/>
      <c r="HN424" s="231"/>
      <c r="HO424" s="231"/>
      <c r="HP424" s="231"/>
      <c r="HQ424" s="231"/>
      <c r="HR424" s="231"/>
      <c r="HS424" s="231"/>
      <c r="HT424" s="231"/>
      <c r="HU424" s="231"/>
      <c r="HV424" s="231"/>
      <c r="HW424" s="231"/>
      <c r="HX424" s="231"/>
      <c r="HY424" s="231"/>
      <c r="HZ424" s="231"/>
      <c r="IA424" s="231"/>
      <c r="IB424" s="231"/>
      <c r="IC424" s="231"/>
      <c r="ID424" s="231"/>
      <c r="IE424" s="231"/>
      <c r="IF424" s="231"/>
      <c r="IG424" s="231"/>
      <c r="IH424" s="231"/>
      <c r="II424" s="231"/>
      <c r="IJ424" s="231"/>
      <c r="IK424" s="231"/>
      <c r="IL424" s="231"/>
      <c r="IM424" s="231"/>
      <c r="IN424" s="231"/>
      <c r="IO424" s="231"/>
      <c r="IP424" s="231"/>
      <c r="IQ424" s="231"/>
      <c r="IR424" s="231"/>
      <c r="IS424" s="231"/>
      <c r="IT424" s="231"/>
      <c r="IU424" s="231"/>
      <c r="IV424" s="231"/>
      <c r="IW424" s="231"/>
      <c r="IX424" s="231"/>
      <c r="IY424" s="231"/>
      <c r="IZ424" s="231"/>
      <c r="JA424" s="231"/>
      <c r="JB424" s="231"/>
      <c r="JC424" s="231"/>
      <c r="JD424" s="231"/>
      <c r="JE424" s="231"/>
      <c r="JF424" s="231"/>
      <c r="JG424" s="231"/>
      <c r="JH424" s="231"/>
      <c r="JI424" s="231"/>
      <c r="JJ424" s="231"/>
      <c r="JK424" s="231"/>
      <c r="JL424" s="231"/>
      <c r="JM424" s="231"/>
      <c r="JN424" s="231"/>
      <c r="JO424" s="231"/>
      <c r="JP424" s="231"/>
      <c r="JQ424" s="231"/>
      <c r="JR424" s="231"/>
      <c r="JS424" s="231"/>
      <c r="JT424" s="231"/>
      <c r="JU424" s="231"/>
      <c r="JV424" s="231"/>
      <c r="JW424" s="231"/>
      <c r="JX424" s="231"/>
      <c r="JY424" s="231"/>
      <c r="JZ424" s="231"/>
      <c r="KA424" s="231"/>
      <c r="KB424" s="231"/>
      <c r="KC424" s="231"/>
      <c r="KD424" s="231"/>
      <c r="KE424" s="231"/>
      <c r="KF424" s="231"/>
      <c r="KG424" s="231"/>
      <c r="KH424" s="231"/>
      <c r="KI424" s="231"/>
      <c r="KJ424" s="231"/>
      <c r="KK424" s="231"/>
      <c r="KL424" s="231"/>
      <c r="KM424" s="231"/>
      <c r="KN424" s="231"/>
      <c r="KO424" s="231"/>
      <c r="KP424" s="231"/>
      <c r="KQ424" s="231"/>
      <c r="KR424" s="231"/>
      <c r="KS424" s="231"/>
      <c r="KT424" s="231"/>
      <c r="KU424" s="231"/>
      <c r="KV424" s="231"/>
      <c r="KW424" s="231"/>
      <c r="KX424" s="231"/>
      <c r="KY424" s="231"/>
      <c r="KZ424" s="231"/>
      <c r="LA424" s="231"/>
      <c r="LB424" s="231"/>
      <c r="LC424" s="231"/>
      <c r="LD424" s="231"/>
      <c r="LE424" s="231"/>
      <c r="LF424" s="231"/>
      <c r="LG424" s="231"/>
      <c r="LH424" s="231"/>
      <c r="LI424" s="231"/>
      <c r="LJ424" s="231"/>
      <c r="LK424" s="231"/>
      <c r="LL424" s="231"/>
      <c r="LM424" s="231"/>
      <c r="LN424" s="231"/>
      <c r="LO424" s="231"/>
      <c r="LP424" s="231"/>
      <c r="LQ424" s="231"/>
      <c r="LR424" s="231"/>
      <c r="LS424" s="231"/>
      <c r="LT424" s="231"/>
      <c r="LU424" s="231"/>
      <c r="LV424" s="231"/>
      <c r="LW424" s="231"/>
      <c r="LX424" s="231"/>
      <c r="LY424" s="231"/>
      <c r="LZ424" s="231"/>
      <c r="MA424" s="231"/>
      <c r="MB424" s="231"/>
      <c r="MC424" s="231"/>
      <c r="MD424" s="231"/>
      <c r="ME424" s="231"/>
      <c r="MF424" s="231"/>
      <c r="MG424" s="231"/>
      <c r="MH424" s="231"/>
      <c r="MI424" s="231"/>
      <c r="MJ424" s="231"/>
      <c r="MK424" s="231"/>
      <c r="ML424" s="231"/>
      <c r="MM424" s="231"/>
      <c r="MN424" s="231"/>
      <c r="MO424" s="231"/>
      <c r="MP424" s="231"/>
      <c r="MQ424" s="231"/>
      <c r="MR424" s="231"/>
      <c r="MS424" s="231"/>
      <c r="MT424" s="231"/>
      <c r="MU424" s="231"/>
      <c r="MV424" s="231"/>
      <c r="MW424" s="231"/>
      <c r="MX424" s="231"/>
      <c r="MY424" s="231"/>
      <c r="MZ424" s="231"/>
      <c r="NA424" s="231"/>
      <c r="NB424" s="231"/>
      <c r="NC424" s="231"/>
      <c r="ND424" s="231"/>
      <c r="NE424" s="231"/>
      <c r="NF424" s="231"/>
      <c r="NG424" s="231"/>
      <c r="NH424" s="231"/>
      <c r="NI424" s="231"/>
      <c r="NJ424" s="231"/>
      <c r="NK424" s="231"/>
      <c r="NL424" s="231"/>
      <c r="NM424" s="231"/>
      <c r="NN424" s="231"/>
      <c r="NO424" s="231"/>
      <c r="NP424" s="231"/>
      <c r="NQ424" s="231"/>
      <c r="NR424" s="231"/>
      <c r="NS424" s="231"/>
      <c r="NT424" s="231"/>
      <c r="NU424" s="231"/>
      <c r="NV424" s="231"/>
      <c r="NW424" s="231"/>
      <c r="NX424" s="231"/>
      <c r="NY424" s="231"/>
      <c r="NZ424" s="231"/>
      <c r="OA424" s="231"/>
      <c r="OB424" s="231"/>
      <c r="OC424" s="231"/>
      <c r="OD424" s="231"/>
      <c r="OE424" s="231"/>
      <c r="OF424" s="231"/>
      <c r="OG424" s="231"/>
      <c r="OH424" s="231"/>
      <c r="OI424" s="231"/>
      <c r="OJ424" s="231"/>
      <c r="OK424" s="231"/>
      <c r="OL424" s="231"/>
      <c r="OM424" s="231"/>
      <c r="ON424" s="231"/>
      <c r="OO424" s="231"/>
      <c r="OP424" s="231"/>
      <c r="OQ424" s="231"/>
      <c r="OR424" s="231"/>
      <c r="OS424" s="231"/>
      <c r="OT424" s="231"/>
      <c r="OU424" s="231"/>
      <c r="OV424" s="231"/>
      <c r="OW424" s="231"/>
      <c r="OX424" s="231"/>
      <c r="OY424" s="231"/>
      <c r="OZ424" s="231"/>
      <c r="PA424" s="231"/>
      <c r="PB424" s="231"/>
      <c r="PC424" s="231"/>
      <c r="PD424" s="231"/>
      <c r="PE424" s="231"/>
      <c r="PF424" s="231"/>
      <c r="PG424" s="231"/>
      <c r="PH424" s="231"/>
      <c r="PI424" s="231"/>
      <c r="PJ424" s="231"/>
      <c r="PK424" s="231"/>
      <c r="PL424" s="231"/>
      <c r="PM424" s="231"/>
      <c r="PN424" s="231"/>
      <c r="PO424" s="231"/>
      <c r="PP424" s="231"/>
      <c r="PQ424" s="231"/>
      <c r="PR424" s="231"/>
      <c r="PS424" s="231"/>
      <c r="PT424" s="231"/>
      <c r="PU424" s="231"/>
      <c r="PV424" s="231"/>
      <c r="PW424" s="231"/>
      <c r="PX424" s="231"/>
      <c r="PY424" s="231"/>
      <c r="PZ424" s="231"/>
      <c r="QA424" s="231"/>
      <c r="QB424" s="231"/>
      <c r="QC424" s="231"/>
      <c r="QD424" s="231"/>
      <c r="QE424" s="231"/>
      <c r="QF424" s="231"/>
      <c r="QG424" s="231"/>
      <c r="QH424" s="231"/>
      <c r="QI424" s="231"/>
      <c r="QJ424" s="231"/>
      <c r="QK424" s="231"/>
      <c r="QL424" s="231"/>
      <c r="QM424" s="231"/>
      <c r="QN424" s="231"/>
      <c r="QO424" s="231"/>
      <c r="QP424" s="231"/>
      <c r="QQ424" s="231"/>
      <c r="QR424" s="231"/>
      <c r="QS424" s="231"/>
      <c r="QT424" s="231"/>
      <c r="QU424" s="231"/>
      <c r="QV424" s="231"/>
      <c r="QW424" s="231"/>
      <c r="QX424" s="231"/>
      <c r="QY424" s="231"/>
      <c r="QZ424" s="231"/>
      <c r="RA424" s="231"/>
      <c r="RB424" s="231"/>
      <c r="RC424" s="231"/>
      <c r="RD424" s="231"/>
      <c r="RE424" s="231"/>
      <c r="RF424" s="231"/>
      <c r="RG424" s="231"/>
      <c r="RH424" s="231"/>
      <c r="RI424" s="231"/>
      <c r="RJ424" s="231"/>
      <c r="RK424" s="231"/>
      <c r="RL424" s="231"/>
      <c r="RM424" s="231"/>
      <c r="RN424" s="231"/>
      <c r="RO424" s="231"/>
      <c r="RP424" s="231"/>
      <c r="RQ424" s="231"/>
      <c r="RR424" s="231"/>
      <c r="RS424" s="231"/>
      <c r="RT424" s="231"/>
      <c r="RU424" s="231"/>
      <c r="RV424" s="231"/>
      <c r="RW424" s="231"/>
      <c r="RX424" s="231"/>
      <c r="RY424" s="231"/>
      <c r="RZ424" s="231"/>
      <c r="SA424" s="231"/>
      <c r="SB424" s="231"/>
      <c r="SC424" s="231"/>
      <c r="SD424" s="231"/>
      <c r="SE424" s="231"/>
      <c r="SF424" s="231"/>
      <c r="SG424" s="231"/>
      <c r="SH424" s="231"/>
      <c r="SI424" s="231"/>
      <c r="SJ424" s="231"/>
      <c r="SK424" s="231"/>
      <c r="SL424" s="231"/>
      <c r="SM424" s="231"/>
      <c r="SN424" s="231"/>
      <c r="SO424" s="231"/>
      <c r="SP424" s="231"/>
      <c r="SQ424" s="231"/>
      <c r="SR424" s="231"/>
      <c r="SS424" s="231"/>
      <c r="ST424" s="231"/>
      <c r="SU424" s="231"/>
      <c r="SV424" s="231"/>
      <c r="SW424" s="231"/>
      <c r="SX424" s="231"/>
      <c r="SY424" s="231"/>
      <c r="SZ424" s="231"/>
      <c r="TA424" s="231"/>
      <c r="TB424" s="231"/>
      <c r="TC424" s="231"/>
      <c r="TD424" s="231"/>
      <c r="TE424" s="231"/>
      <c r="TF424" s="231"/>
      <c r="TG424" s="231"/>
      <c r="TH424" s="231"/>
      <c r="TI424" s="231"/>
      <c r="TJ424" s="231"/>
      <c r="TK424" s="231"/>
      <c r="TL424" s="231"/>
      <c r="TM424" s="231"/>
      <c r="TN424" s="231"/>
      <c r="TO424" s="231"/>
      <c r="TP424" s="231"/>
      <c r="TQ424" s="231"/>
      <c r="TR424" s="231"/>
      <c r="TS424" s="231"/>
      <c r="TT424" s="231"/>
      <c r="TU424" s="231"/>
      <c r="TV424" s="231"/>
      <c r="TW424" s="231"/>
      <c r="TX424" s="231"/>
      <c r="TY424" s="231"/>
      <c r="TZ424" s="231"/>
      <c r="UA424" s="231"/>
      <c r="UB424" s="231"/>
      <c r="UC424" s="231"/>
      <c r="UD424" s="231"/>
      <c r="UE424" s="231"/>
      <c r="UF424" s="231"/>
      <c r="UG424" s="231"/>
      <c r="UH424" s="231"/>
      <c r="UI424" s="231"/>
      <c r="UJ424" s="231"/>
      <c r="UK424" s="231"/>
      <c r="UL424" s="231"/>
      <c r="UM424" s="231"/>
      <c r="UN424" s="231"/>
      <c r="UO424" s="231"/>
      <c r="UP424" s="231"/>
      <c r="UQ424" s="231"/>
      <c r="UR424" s="231"/>
      <c r="US424" s="231"/>
      <c r="UT424" s="231"/>
      <c r="UU424" s="231"/>
      <c r="UV424" s="231"/>
      <c r="UW424" s="231"/>
      <c r="UX424" s="231"/>
      <c r="UY424" s="231"/>
      <c r="UZ424" s="231"/>
      <c r="VA424" s="231"/>
      <c r="VB424" s="231"/>
      <c r="VC424" s="231"/>
      <c r="VD424" s="231"/>
      <c r="VE424" s="231"/>
      <c r="VF424" s="231"/>
      <c r="VG424" s="231"/>
      <c r="VH424" s="231"/>
      <c r="VI424" s="231"/>
      <c r="VJ424" s="231"/>
      <c r="VK424" s="231"/>
      <c r="VL424" s="231"/>
      <c r="VM424" s="231"/>
      <c r="VN424" s="231"/>
      <c r="VO424" s="231"/>
      <c r="VP424" s="231"/>
      <c r="VQ424" s="231"/>
      <c r="VR424" s="231"/>
      <c r="VS424" s="231"/>
      <c r="VT424" s="231"/>
      <c r="VU424" s="231"/>
      <c r="VV424" s="231"/>
      <c r="VW424" s="231"/>
      <c r="VX424" s="231"/>
      <c r="VY424" s="231"/>
      <c r="VZ424" s="231"/>
      <c r="WA424" s="231"/>
      <c r="WB424" s="231"/>
      <c r="WC424" s="231"/>
      <c r="WD424" s="231"/>
      <c r="WE424" s="231"/>
      <c r="WF424" s="231"/>
      <c r="WG424" s="231"/>
      <c r="WH424" s="231"/>
      <c r="WI424" s="231"/>
      <c r="WJ424" s="231"/>
      <c r="WK424" s="231"/>
      <c r="WL424" s="231"/>
      <c r="WM424" s="231"/>
      <c r="WN424" s="231"/>
      <c r="WO424" s="231"/>
      <c r="WP424" s="231"/>
      <c r="WQ424" s="231"/>
      <c r="WR424" s="231"/>
      <c r="WS424" s="231"/>
      <c r="WT424" s="231"/>
      <c r="WU424" s="231"/>
      <c r="WV424" s="231"/>
      <c r="WW424" s="231"/>
      <c r="WX424" s="231"/>
      <c r="WY424" s="231"/>
      <c r="WZ424" s="231"/>
      <c r="XA424" s="231"/>
      <c r="XB424" s="231"/>
      <c r="XC424" s="231"/>
      <c r="XD424" s="231"/>
      <c r="XE424" s="231"/>
      <c r="XF424" s="231"/>
      <c r="XG424" s="231"/>
      <c r="XH424" s="231"/>
      <c r="XI424" s="231"/>
      <c r="XJ424" s="231"/>
      <c r="XK424" s="231"/>
      <c r="XL424" s="231"/>
      <c r="XM424" s="231"/>
      <c r="XN424" s="231"/>
      <c r="XO424" s="231"/>
      <c r="XP424" s="231"/>
      <c r="XQ424" s="231"/>
      <c r="XR424" s="231"/>
      <c r="XS424" s="231"/>
      <c r="XT424" s="231"/>
      <c r="XU424" s="231"/>
      <c r="XV424" s="231"/>
      <c r="XW424" s="231"/>
      <c r="XX424" s="231"/>
      <c r="XY424" s="231"/>
      <c r="XZ424" s="231"/>
      <c r="YA424" s="231"/>
      <c r="YB424" s="231"/>
      <c r="YC424" s="231"/>
      <c r="YD424" s="231"/>
      <c r="YE424" s="231"/>
      <c r="YF424" s="231"/>
      <c r="YG424" s="231"/>
      <c r="YH424" s="231"/>
      <c r="YI424" s="231"/>
      <c r="YJ424" s="231"/>
      <c r="YK424" s="231"/>
      <c r="YL424" s="231"/>
      <c r="YM424" s="231"/>
      <c r="YN424" s="231"/>
      <c r="YO424" s="231"/>
      <c r="YP424" s="231"/>
      <c r="YQ424" s="231"/>
      <c r="YR424" s="231"/>
      <c r="YS424" s="231"/>
      <c r="YT424" s="231"/>
      <c r="YU424" s="231"/>
      <c r="YV424" s="231"/>
      <c r="YW424" s="231"/>
      <c r="YX424" s="231"/>
      <c r="YY424" s="231"/>
      <c r="YZ424" s="231"/>
      <c r="ZA424" s="231"/>
      <c r="ZB424" s="231"/>
      <c r="ZC424" s="231"/>
      <c r="ZD424" s="231"/>
      <c r="ZE424" s="231"/>
      <c r="ZF424" s="231"/>
      <c r="ZG424" s="231"/>
      <c r="ZH424" s="231"/>
      <c r="ZI424" s="231"/>
      <c r="ZJ424" s="231"/>
      <c r="ZK424" s="231"/>
      <c r="ZL424" s="231"/>
      <c r="ZM424" s="231"/>
      <c r="ZN424" s="231"/>
      <c r="ZO424" s="231"/>
      <c r="ZP424" s="231"/>
      <c r="ZQ424" s="231"/>
      <c r="ZR424" s="231"/>
      <c r="ZS424" s="231"/>
      <c r="ZT424" s="231"/>
      <c r="ZU424" s="231"/>
      <c r="ZV424" s="231"/>
      <c r="ZW424" s="231"/>
      <c r="ZX424" s="231"/>
      <c r="ZY424" s="231"/>
      <c r="ZZ424" s="231"/>
      <c r="AAA424" s="231"/>
      <c r="AAB424" s="231"/>
      <c r="AAC424" s="231"/>
      <c r="AAD424" s="231"/>
      <c r="AAE424" s="231"/>
      <c r="AAF424" s="231"/>
      <c r="AAG424" s="231"/>
      <c r="AAH424" s="231"/>
      <c r="AAI424" s="231"/>
      <c r="AAJ424" s="231"/>
      <c r="AAK424" s="231"/>
      <c r="AAL424" s="231"/>
      <c r="AAM424" s="231"/>
      <c r="AAN424" s="231"/>
      <c r="AAO424" s="231"/>
      <c r="AAP424" s="231"/>
      <c r="AAQ424" s="231"/>
      <c r="AAR424" s="231"/>
      <c r="AAS424" s="231"/>
      <c r="AAT424" s="231"/>
      <c r="AAU424" s="231"/>
      <c r="AAV424" s="231"/>
      <c r="AAW424" s="231"/>
      <c r="AAX424" s="231"/>
      <c r="AAY424" s="231"/>
      <c r="AAZ424" s="231"/>
      <c r="ABA424" s="231"/>
      <c r="ABB424" s="231"/>
      <c r="ABC424" s="231"/>
      <c r="ABD424" s="231"/>
      <c r="ABE424" s="231"/>
      <c r="ABF424" s="231"/>
      <c r="ABG424" s="231"/>
      <c r="ABH424" s="231"/>
      <c r="ABI424" s="231"/>
      <c r="ABJ424" s="231"/>
      <c r="ABK424" s="231"/>
      <c r="ABL424" s="231"/>
      <c r="ABM424" s="231"/>
      <c r="ABN424" s="231"/>
      <c r="ABO424" s="231"/>
      <c r="ABP424" s="231"/>
      <c r="ABQ424" s="231"/>
      <c r="ABR424" s="231"/>
      <c r="ABS424" s="231"/>
      <c r="ABT424" s="231"/>
      <c r="ABU424" s="231"/>
      <c r="ABV424" s="231"/>
      <c r="ABW424" s="231"/>
      <c r="ABX424" s="231"/>
      <c r="ABY424" s="231"/>
      <c r="ABZ424" s="231"/>
      <c r="ACA424" s="231"/>
      <c r="ACB424" s="231"/>
      <c r="ACC424" s="231"/>
      <c r="ACD424" s="231"/>
      <c r="ACE424" s="231"/>
      <c r="ACF424" s="231"/>
      <c r="ACG424" s="231"/>
      <c r="ACH424" s="231"/>
      <c r="ACI424" s="231"/>
      <c r="ACJ424" s="231"/>
      <c r="ACK424" s="231"/>
      <c r="ACL424" s="231"/>
      <c r="ACM424" s="231"/>
      <c r="ACN424" s="231"/>
      <c r="ACO424" s="231"/>
      <c r="ACP424" s="231"/>
      <c r="ACQ424" s="231"/>
      <c r="ACR424" s="231"/>
      <c r="ACS424" s="231"/>
      <c r="ACT424" s="231"/>
      <c r="ACU424" s="231"/>
      <c r="ACV424" s="231"/>
      <c r="ACW424" s="231"/>
      <c r="ACX424" s="231"/>
      <c r="ACY424" s="231"/>
      <c r="ACZ424" s="231"/>
      <c r="ADA424" s="231"/>
      <c r="ADB424" s="231"/>
      <c r="ADC424" s="231"/>
      <c r="ADD424" s="231"/>
      <c r="ADE424" s="231"/>
      <c r="ADF424" s="231"/>
      <c r="ADG424" s="231"/>
      <c r="ADH424" s="231"/>
      <c r="ADI424" s="231"/>
      <c r="ADJ424" s="231"/>
      <c r="ADK424" s="231"/>
      <c r="ADL424" s="231"/>
      <c r="ADM424" s="231"/>
      <c r="ADN424" s="231"/>
      <c r="ADO424" s="231"/>
      <c r="ADP424" s="231"/>
      <c r="ADQ424" s="231"/>
      <c r="ADR424" s="231"/>
      <c r="ADS424" s="231"/>
      <c r="ADT424" s="231"/>
      <c r="ADU424" s="231"/>
      <c r="ADV424" s="231"/>
      <c r="ADW424" s="231"/>
      <c r="ADX424" s="231"/>
      <c r="ADY424" s="231"/>
      <c r="ADZ424" s="231"/>
      <c r="AEA424" s="231"/>
      <c r="AEB424" s="231"/>
      <c r="AEC424" s="231"/>
      <c r="AED424" s="231"/>
      <c r="AEE424" s="231"/>
      <c r="AEF424" s="231"/>
      <c r="AEG424" s="231"/>
      <c r="AEH424" s="231"/>
      <c r="AEI424" s="231"/>
      <c r="AEJ424" s="231"/>
      <c r="AEK424" s="231"/>
      <c r="AEL424" s="231"/>
      <c r="AEM424" s="231"/>
      <c r="AEN424" s="231"/>
      <c r="AEO424" s="231"/>
      <c r="AEP424" s="231"/>
      <c r="AEQ424" s="231"/>
      <c r="AER424" s="231"/>
      <c r="AES424" s="231"/>
      <c r="AET424" s="231"/>
      <c r="AEU424" s="231"/>
      <c r="AEV424" s="231"/>
      <c r="AEW424" s="231"/>
      <c r="AEX424" s="231"/>
      <c r="AEY424" s="231"/>
      <c r="AEZ424" s="231"/>
      <c r="AFA424" s="231"/>
      <c r="AFB424" s="231"/>
      <c r="AFC424" s="231"/>
      <c r="AFD424" s="231"/>
      <c r="AFE424" s="231"/>
      <c r="AFF424" s="231"/>
      <c r="AFG424" s="231"/>
      <c r="AFH424" s="231"/>
      <c r="AFI424" s="231"/>
      <c r="AFJ424" s="231"/>
      <c r="AFK424" s="231"/>
      <c r="AFL424" s="231"/>
      <c r="AFM424" s="231"/>
      <c r="AFN424" s="231"/>
      <c r="AFO424" s="231"/>
      <c r="AFP424" s="231"/>
      <c r="AFQ424" s="231"/>
      <c r="AFR424" s="231"/>
      <c r="AFS424" s="231"/>
      <c r="AFT424" s="231"/>
      <c r="AFU424" s="231"/>
      <c r="AFV424" s="231"/>
      <c r="AFW424" s="231"/>
      <c r="AFX424" s="231"/>
      <c r="AFY424" s="231"/>
      <c r="AFZ424" s="231"/>
      <c r="AGA424" s="231"/>
      <c r="AGB424" s="231"/>
      <c r="AGC424" s="231"/>
      <c r="AGD424" s="231"/>
      <c r="AGE424" s="231"/>
      <c r="AGF424" s="231"/>
      <c r="AGG424" s="231"/>
      <c r="AGH424" s="231"/>
      <c r="AGI424" s="231"/>
      <c r="AGJ424" s="231"/>
      <c r="AGK424" s="231"/>
      <c r="AGL424" s="231"/>
      <c r="AGM424" s="231"/>
      <c r="AGN424" s="231"/>
      <c r="AGO424" s="231"/>
      <c r="AGP424" s="231"/>
      <c r="AGQ424" s="231"/>
      <c r="AGR424" s="231"/>
      <c r="AGS424" s="231"/>
      <c r="AGT424" s="231"/>
      <c r="AGU424" s="231"/>
      <c r="AGV424" s="231"/>
      <c r="AGW424" s="231"/>
      <c r="AGX424" s="231"/>
      <c r="AGY424" s="231"/>
      <c r="AGZ424" s="231"/>
      <c r="AHA424" s="231"/>
      <c r="AHB424" s="231"/>
      <c r="AHC424" s="231"/>
      <c r="AHD424" s="231"/>
      <c r="AHE424" s="231"/>
      <c r="AHF424" s="231"/>
      <c r="AHG424" s="231"/>
      <c r="AHH424" s="231"/>
      <c r="AHI424" s="231"/>
      <c r="AHJ424" s="231"/>
      <c r="AHK424" s="231"/>
      <c r="AHL424" s="231"/>
      <c r="AHM424" s="231"/>
      <c r="AHN424" s="231"/>
      <c r="AHO424" s="231"/>
      <c r="AHP424" s="231"/>
      <c r="AHQ424" s="231"/>
      <c r="AHR424" s="231"/>
      <c r="AHS424" s="231"/>
      <c r="AHT424" s="231"/>
      <c r="AHU424" s="231"/>
      <c r="AHV424" s="231"/>
      <c r="AHW424" s="231"/>
      <c r="AHX424" s="231"/>
      <c r="AHY424" s="231"/>
      <c r="AHZ424" s="231"/>
      <c r="AIA424" s="231"/>
      <c r="AIB424" s="231"/>
      <c r="AIC424" s="231"/>
      <c r="AID424" s="231"/>
      <c r="AIE424" s="231"/>
      <c r="AIF424" s="231"/>
      <c r="AIG424" s="231"/>
      <c r="AIH424" s="231"/>
      <c r="AII424" s="231"/>
      <c r="AIJ424" s="231"/>
      <c r="AIK424" s="231"/>
      <c r="AIL424" s="231"/>
      <c r="AIM424" s="231"/>
      <c r="AIN424" s="231"/>
      <c r="AIO424" s="231"/>
      <c r="AIP424" s="231"/>
      <c r="AIQ424" s="231"/>
      <c r="AIR424" s="231"/>
      <c r="AIS424" s="231"/>
      <c r="AIT424" s="231"/>
      <c r="AIU424" s="231"/>
      <c r="AIV424" s="231"/>
      <c r="AIW424" s="231"/>
      <c r="AIX424" s="231"/>
      <c r="AIY424" s="231"/>
      <c r="AIZ424" s="231"/>
      <c r="AJA424" s="231"/>
      <c r="AJB424" s="231"/>
      <c r="AJC424" s="231"/>
      <c r="AJD424" s="231"/>
      <c r="AJE424" s="231"/>
      <c r="AJF424" s="231"/>
      <c r="AJG424" s="231"/>
      <c r="AJH424" s="231"/>
      <c r="AJI424" s="231"/>
      <c r="AJJ424" s="231"/>
      <c r="AJK424" s="231"/>
      <c r="AJL424" s="231"/>
      <c r="AJM424" s="231"/>
      <c r="AJN424" s="231"/>
      <c r="AJO424" s="231"/>
      <c r="AJP424" s="231"/>
      <c r="AJQ424" s="231"/>
      <c r="AJR424" s="231"/>
      <c r="AJS424" s="231"/>
      <c r="AJT424" s="231"/>
      <c r="AJU424" s="231"/>
      <c r="AJV424" s="231"/>
      <c r="AJW424" s="231"/>
      <c r="AJX424" s="231"/>
      <c r="AJY424" s="231"/>
      <c r="AJZ424" s="231"/>
      <c r="AKA424" s="231"/>
      <c r="AKB424" s="231"/>
      <c r="AKC424" s="231"/>
      <c r="AKD424" s="231"/>
      <c r="AKE424" s="231"/>
      <c r="AKF424" s="231"/>
      <c r="AKG424" s="231"/>
      <c r="AKH424" s="231"/>
      <c r="AKI424" s="231"/>
      <c r="AKJ424" s="231"/>
      <c r="AKK424" s="231"/>
      <c r="AKL424" s="231"/>
      <c r="AKM424" s="231"/>
      <c r="AKN424" s="231"/>
      <c r="AKO424" s="231"/>
      <c r="AKP424" s="231"/>
      <c r="AKQ424" s="231"/>
      <c r="AKR424" s="231"/>
      <c r="AKS424" s="231"/>
      <c r="AKT424" s="231"/>
      <c r="AKU424" s="231"/>
      <c r="AKV424" s="231"/>
      <c r="AKW424" s="231"/>
      <c r="AKX424" s="231"/>
      <c r="AKY424" s="231"/>
      <c r="AKZ424" s="231"/>
      <c r="ALA424" s="231"/>
      <c r="ALB424" s="231"/>
      <c r="ALC424" s="231"/>
      <c r="ALD424" s="231"/>
      <c r="ALE424" s="231"/>
      <c r="ALF424" s="231"/>
      <c r="ALG424" s="231"/>
      <c r="ALH424" s="231"/>
      <c r="ALI424" s="231"/>
      <c r="ALJ424" s="231"/>
      <c r="ALK424" s="231"/>
      <c r="ALL424" s="231"/>
      <c r="ALM424" s="231"/>
      <c r="ALN424" s="231"/>
      <c r="ALO424" s="231"/>
      <c r="ALP424" s="231"/>
      <c r="ALQ424" s="231"/>
      <c r="ALR424" s="231"/>
      <c r="ALS424" s="231"/>
      <c r="ALT424" s="231"/>
      <c r="ALU424" s="231"/>
      <c r="ALV424" s="231"/>
      <c r="ALW424" s="231"/>
      <c r="ALX424" s="231"/>
      <c r="ALY424" s="231"/>
      <c r="ALZ424" s="231"/>
      <c r="AMA424" s="231"/>
      <c r="AMB424" s="231"/>
      <c r="AMC424" s="231"/>
      <c r="AMD424" s="231"/>
      <c r="AME424" s="231"/>
      <c r="AMF424" s="231"/>
      <c r="AMG424" s="231"/>
      <c r="AMH424" s="231"/>
      <c r="AMI424" s="231"/>
      <c r="AMJ424" s="231"/>
      <c r="AMK424" s="231"/>
      <c r="AML424" s="231"/>
      <c r="AMM424" s="231"/>
      <c r="AMN424" s="231"/>
      <c r="AMO424" s="231"/>
      <c r="AMP424" s="231"/>
      <c r="AMQ424" s="231"/>
      <c r="AMR424" s="231"/>
      <c r="AMS424" s="231"/>
      <c r="AMT424" s="231"/>
      <c r="AMU424" s="231"/>
      <c r="AMV424" s="231"/>
      <c r="AMW424" s="231"/>
      <c r="AMX424" s="231"/>
      <c r="AMY424" s="231"/>
      <c r="AMZ424" s="231"/>
      <c r="ANA424" s="231"/>
      <c r="ANB424" s="231"/>
      <c r="ANC424" s="231"/>
      <c r="AND424" s="231"/>
      <c r="ANE424" s="231"/>
      <c r="ANF424" s="231"/>
      <c r="ANG424" s="231"/>
      <c r="ANH424" s="231"/>
      <c r="ANI424" s="231"/>
      <c r="ANJ424" s="231"/>
      <c r="ANK424" s="231"/>
      <c r="ANL424" s="231"/>
      <c r="ANM424" s="231"/>
      <c r="ANN424" s="231"/>
      <c r="ANO424" s="231"/>
      <c r="ANP424" s="231"/>
      <c r="ANQ424" s="231"/>
      <c r="ANR424" s="231"/>
      <c r="ANS424" s="231"/>
      <c r="ANT424" s="231"/>
      <c r="ANU424" s="231"/>
      <c r="ANV424" s="231"/>
      <c r="ANW424" s="231"/>
      <c r="ANX424" s="231"/>
      <c r="ANY424" s="231"/>
      <c r="ANZ424" s="231"/>
      <c r="AOA424" s="231"/>
      <c r="AOB424" s="231"/>
      <c r="AOC424" s="231"/>
      <c r="AOD424" s="231"/>
      <c r="AOE424" s="231"/>
      <c r="AOF424" s="231"/>
      <c r="AOG424" s="231"/>
      <c r="AOH424" s="231"/>
      <c r="AOI424" s="231"/>
      <c r="AOJ424" s="231"/>
      <c r="AOK424" s="231"/>
      <c r="AOL424" s="231"/>
      <c r="AOM424" s="231"/>
      <c r="AON424" s="231"/>
      <c r="AOO424" s="231"/>
      <c r="AOP424" s="231"/>
      <c r="AOQ424" s="231"/>
      <c r="AOR424" s="231"/>
      <c r="AOS424" s="231"/>
      <c r="AOT424" s="231"/>
      <c r="AOU424" s="231"/>
      <c r="AOV424" s="231"/>
      <c r="AOW424" s="231"/>
      <c r="AOX424" s="231"/>
      <c r="AOY424" s="231"/>
      <c r="AOZ424" s="231"/>
      <c r="APA424" s="231"/>
      <c r="APB424" s="231"/>
      <c r="APC424" s="231"/>
      <c r="APD424" s="231"/>
      <c r="APE424" s="231"/>
      <c r="APF424" s="231"/>
      <c r="APG424" s="231"/>
      <c r="APH424" s="231"/>
      <c r="API424" s="231"/>
      <c r="APJ424" s="231"/>
      <c r="APK424" s="231"/>
      <c r="APL424" s="231"/>
      <c r="APM424" s="231"/>
      <c r="APN424" s="231"/>
      <c r="APO424" s="231"/>
      <c r="APP424" s="231"/>
      <c r="APQ424" s="231"/>
      <c r="APR424" s="231"/>
      <c r="APS424" s="231"/>
      <c r="APT424" s="231"/>
      <c r="APU424" s="231"/>
      <c r="APV424" s="231"/>
      <c r="APW424" s="231"/>
      <c r="APX424" s="231"/>
      <c r="APY424" s="231"/>
      <c r="APZ424" s="231"/>
      <c r="AQA424" s="231"/>
      <c r="AQB424" s="231"/>
      <c r="AQC424" s="231"/>
      <c r="AQD424" s="231"/>
      <c r="AQE424" s="231"/>
      <c r="AQF424" s="231"/>
      <c r="AQG424" s="231"/>
      <c r="AQH424" s="231"/>
      <c r="AQI424" s="231"/>
      <c r="AQJ424" s="231"/>
      <c r="AQK424" s="231"/>
      <c r="AQL424" s="231"/>
      <c r="AQM424" s="231"/>
      <c r="AQN424" s="231"/>
      <c r="AQO424" s="231"/>
      <c r="AQP424" s="231"/>
      <c r="AQQ424" s="231"/>
      <c r="AQR424" s="231"/>
      <c r="AQS424" s="231"/>
      <c r="AQT424" s="231"/>
      <c r="AQU424" s="231"/>
      <c r="AQV424" s="231"/>
      <c r="AQW424" s="231"/>
      <c r="AQX424" s="231"/>
      <c r="AQY424" s="231"/>
      <c r="AQZ424" s="231"/>
      <c r="ARA424" s="231"/>
      <c r="ARB424" s="231"/>
      <c r="ARC424" s="231"/>
      <c r="ARD424" s="231"/>
      <c r="ARE424" s="231"/>
      <c r="ARF424" s="231"/>
      <c r="ARG424" s="231"/>
      <c r="ARH424" s="231"/>
      <c r="ARI424" s="231"/>
      <c r="ARJ424" s="231"/>
      <c r="ARK424" s="231"/>
      <c r="ARL424" s="231"/>
      <c r="ARM424" s="231"/>
      <c r="ARN424" s="231"/>
      <c r="ARO424" s="231"/>
      <c r="ARP424" s="231"/>
      <c r="ARQ424" s="231"/>
      <c r="ARR424" s="231"/>
      <c r="ARS424" s="231"/>
      <c r="ART424" s="231"/>
      <c r="ARU424" s="231"/>
      <c r="ARV424" s="231"/>
      <c r="ARW424" s="231"/>
      <c r="ARX424" s="231"/>
      <c r="ARY424" s="231"/>
      <c r="ARZ424" s="231"/>
      <c r="ASA424" s="231"/>
      <c r="ASB424" s="231"/>
      <c r="ASC424" s="231"/>
      <c r="ASD424" s="231"/>
      <c r="ASE424" s="231"/>
      <c r="ASF424" s="231"/>
      <c r="ASG424" s="231"/>
      <c r="ASH424" s="231"/>
      <c r="ASI424" s="231"/>
      <c r="ASJ424" s="231"/>
      <c r="ASK424" s="231"/>
      <c r="ASL424" s="231"/>
      <c r="ASM424" s="231"/>
      <c r="ASN424" s="231"/>
      <c r="ASO424" s="231"/>
      <c r="ASP424" s="231"/>
      <c r="ASQ424" s="231"/>
      <c r="ASR424" s="231"/>
      <c r="ASS424" s="231"/>
      <c r="AST424" s="231"/>
      <c r="ASU424" s="231"/>
      <c r="ASV424" s="231"/>
      <c r="ASW424" s="231"/>
      <c r="ASX424" s="231"/>
      <c r="ASY424" s="231"/>
      <c r="ASZ424" s="231"/>
      <c r="ATA424" s="231"/>
      <c r="ATB424" s="231"/>
      <c r="ATC424" s="231"/>
      <c r="ATD424" s="231"/>
      <c r="ATE424" s="231"/>
      <c r="ATF424" s="231"/>
      <c r="ATG424" s="231"/>
      <c r="ATH424" s="231"/>
      <c r="ATI424" s="231"/>
      <c r="ATJ424" s="231"/>
      <c r="ATK424" s="231"/>
      <c r="ATL424" s="231"/>
      <c r="ATM424" s="231"/>
      <c r="ATN424" s="231"/>
      <c r="ATO424" s="231"/>
      <c r="ATP424" s="231"/>
      <c r="ATQ424" s="231"/>
      <c r="ATR424" s="231"/>
      <c r="ATS424" s="231"/>
      <c r="ATT424" s="231"/>
      <c r="ATU424" s="231"/>
      <c r="ATV424" s="231"/>
      <c r="ATW424" s="231"/>
      <c r="ATX424" s="231"/>
      <c r="ATY424" s="231"/>
      <c r="ATZ424" s="231"/>
      <c r="AUA424" s="231"/>
      <c r="AUB424" s="231"/>
      <c r="AUC424" s="231"/>
      <c r="AUD424" s="231"/>
      <c r="AUE424" s="231"/>
      <c r="AUF424" s="231"/>
      <c r="AUG424" s="231"/>
      <c r="AUH424" s="231"/>
      <c r="AUI424" s="231"/>
      <c r="AUJ424" s="231"/>
      <c r="AUK424" s="231"/>
      <c r="AUL424" s="231"/>
      <c r="AUM424" s="231"/>
      <c r="AUN424" s="231"/>
      <c r="AUO424" s="231"/>
      <c r="AUP424" s="231"/>
      <c r="AUQ424" s="231"/>
      <c r="AUR424" s="231"/>
      <c r="AUS424" s="231"/>
      <c r="AUT424" s="231"/>
      <c r="AUU424" s="231"/>
      <c r="AUV424" s="231"/>
      <c r="AUW424" s="231"/>
      <c r="AUX424" s="231"/>
      <c r="AUY424" s="231"/>
      <c r="AUZ424" s="231"/>
      <c r="AVA424" s="231"/>
      <c r="AVB424" s="231"/>
      <c r="AVC424" s="231"/>
      <c r="AVD424" s="231"/>
      <c r="AVE424" s="231"/>
      <c r="AVF424" s="231"/>
      <c r="AVG424" s="231"/>
      <c r="AVH424" s="231"/>
      <c r="AVI424" s="231"/>
      <c r="AVJ424" s="231"/>
      <c r="AVK424" s="231"/>
      <c r="AVL424" s="231"/>
      <c r="AVM424" s="231"/>
      <c r="AVN424" s="231"/>
      <c r="AVO424" s="231"/>
      <c r="AVP424" s="231"/>
      <c r="AVQ424" s="231"/>
      <c r="AVR424" s="231"/>
      <c r="AVS424" s="231"/>
      <c r="AVT424" s="231"/>
      <c r="AVU424" s="231"/>
      <c r="AVV424" s="231"/>
      <c r="AVW424" s="231"/>
      <c r="AVX424" s="231"/>
      <c r="AVY424" s="231"/>
      <c r="AVZ424" s="231"/>
      <c r="AWA424" s="231"/>
      <c r="AWB424" s="231"/>
      <c r="AWC424" s="231"/>
      <c r="AWD424" s="231"/>
      <c r="AWE424" s="231"/>
      <c r="AWF424" s="231"/>
      <c r="AWG424" s="231"/>
      <c r="AWH424" s="231"/>
      <c r="AWI424" s="231"/>
      <c r="AWJ424" s="231"/>
      <c r="AWK424" s="231"/>
      <c r="AWL424" s="231"/>
      <c r="AWM424" s="231"/>
      <c r="AWN424" s="231"/>
      <c r="AWO424" s="231"/>
      <c r="AWP424" s="231"/>
      <c r="AWQ424" s="231"/>
      <c r="AWR424" s="231"/>
      <c r="AWS424" s="231"/>
      <c r="AWT424" s="231"/>
      <c r="AWU424" s="231"/>
      <c r="AWV424" s="231"/>
      <c r="AWW424" s="231"/>
      <c r="AWX424" s="231"/>
      <c r="AWY424" s="231"/>
      <c r="AWZ424" s="231"/>
      <c r="AXA424" s="231"/>
      <c r="AXB424" s="231"/>
      <c r="AXC424" s="231"/>
      <c r="AXD424" s="231"/>
      <c r="AXE424" s="231"/>
      <c r="AXF424" s="231"/>
      <c r="AXG424" s="231"/>
      <c r="AXH424" s="231"/>
      <c r="AXI424" s="231"/>
      <c r="AXJ424" s="231"/>
      <c r="AXK424" s="231"/>
      <c r="AXL424" s="231"/>
      <c r="AXM424" s="231"/>
      <c r="AXN424" s="231"/>
      <c r="AXO424" s="231"/>
      <c r="AXP424" s="231"/>
      <c r="AXQ424" s="231"/>
      <c r="AXR424" s="231"/>
      <c r="AXS424" s="231"/>
      <c r="AXT424" s="231"/>
      <c r="AXU424" s="231"/>
      <c r="AXV424" s="231"/>
      <c r="AXW424" s="231"/>
      <c r="AXX424" s="231"/>
      <c r="AXY424" s="231"/>
      <c r="AXZ424" s="231"/>
      <c r="AYA424" s="231"/>
      <c r="AYB424" s="231"/>
      <c r="AYC424" s="231"/>
      <c r="AYD424" s="231"/>
      <c r="AYE424" s="231"/>
      <c r="AYF424" s="231"/>
      <c r="AYG424" s="231"/>
      <c r="AYH424" s="231"/>
      <c r="AYI424" s="231"/>
      <c r="AYJ424" s="231"/>
      <c r="AYK424" s="231"/>
      <c r="AYL424" s="231"/>
      <c r="AYM424" s="231"/>
      <c r="AYN424" s="231"/>
      <c r="AYO424" s="231"/>
      <c r="AYP424" s="231"/>
      <c r="AYQ424" s="231"/>
      <c r="AYR424" s="231"/>
      <c r="AYS424" s="231"/>
      <c r="AYT424" s="231"/>
      <c r="AYU424" s="231"/>
      <c r="AYV424" s="231"/>
      <c r="AYW424" s="231"/>
      <c r="AYX424" s="231"/>
      <c r="AYY424" s="231"/>
      <c r="AYZ424" s="231"/>
      <c r="AZA424" s="231"/>
      <c r="AZB424" s="231"/>
      <c r="AZC424" s="231"/>
      <c r="AZD424" s="231"/>
      <c r="AZE424" s="231"/>
      <c r="AZF424" s="231"/>
      <c r="AZG424" s="231"/>
      <c r="AZH424" s="231"/>
      <c r="AZI424" s="231"/>
      <c r="AZJ424" s="231"/>
      <c r="AZK424" s="231"/>
      <c r="AZL424" s="231"/>
      <c r="AZM424" s="231"/>
      <c r="AZN424" s="231"/>
      <c r="AZO424" s="231"/>
      <c r="AZP424" s="231"/>
      <c r="AZQ424" s="231"/>
      <c r="AZR424" s="231"/>
      <c r="AZS424" s="231"/>
      <c r="AZT424" s="231"/>
      <c r="AZU424" s="231"/>
      <c r="AZV424" s="231"/>
      <c r="AZW424" s="231"/>
      <c r="AZX424" s="231"/>
      <c r="AZY424" s="231"/>
      <c r="AZZ424" s="231"/>
      <c r="BAA424" s="231"/>
      <c r="BAB424" s="231"/>
      <c r="BAC424" s="231"/>
      <c r="BAD424" s="231"/>
      <c r="BAE424" s="231"/>
      <c r="BAF424" s="231"/>
      <c r="BAG424" s="231"/>
      <c r="BAH424" s="231"/>
      <c r="BAI424" s="231"/>
      <c r="BAJ424" s="231"/>
      <c r="BAK424" s="231"/>
      <c r="BAL424" s="231"/>
      <c r="BAM424" s="231"/>
      <c r="BAN424" s="231"/>
      <c r="BAO424" s="231"/>
      <c r="BAP424" s="231"/>
      <c r="BAQ424" s="231"/>
      <c r="BAR424" s="231"/>
      <c r="BAS424" s="231"/>
      <c r="BAT424" s="231"/>
      <c r="BAU424" s="231"/>
      <c r="BAV424" s="231"/>
      <c r="BAW424" s="231"/>
      <c r="BAX424" s="231"/>
      <c r="BAY424" s="231"/>
      <c r="BAZ424" s="231"/>
      <c r="BBA424" s="231"/>
      <c r="BBB424" s="231"/>
      <c r="BBC424" s="231"/>
      <c r="BBD424" s="231"/>
      <c r="BBE424" s="231"/>
      <c r="BBF424" s="231"/>
      <c r="BBG424" s="231"/>
      <c r="BBH424" s="231"/>
      <c r="BBI424" s="231"/>
      <c r="BBJ424" s="231"/>
      <c r="BBK424" s="231"/>
      <c r="BBL424" s="231"/>
      <c r="BBM424" s="231"/>
      <c r="BBN424" s="231"/>
      <c r="BBO424" s="231"/>
      <c r="BBP424" s="231"/>
      <c r="BBQ424" s="231"/>
      <c r="BBR424" s="231"/>
      <c r="BBS424" s="231"/>
      <c r="BBT424" s="231"/>
      <c r="BBU424" s="231"/>
      <c r="BBV424" s="231"/>
      <c r="BBW424" s="231"/>
      <c r="BBX424" s="231"/>
      <c r="BBY424" s="231"/>
      <c r="BBZ424" s="231"/>
      <c r="BCA424" s="231"/>
      <c r="BCB424" s="231"/>
      <c r="BCC424" s="231"/>
      <c r="BCD424" s="231"/>
      <c r="BCE424" s="231"/>
      <c r="BCF424" s="231"/>
      <c r="BCG424" s="231"/>
      <c r="BCH424" s="231"/>
      <c r="BCI424" s="231"/>
      <c r="BCJ424" s="231"/>
      <c r="BCK424" s="231"/>
      <c r="BCL424" s="231"/>
      <c r="BCM424" s="231"/>
      <c r="BCN424" s="231"/>
      <c r="BCO424" s="231"/>
      <c r="BCP424" s="231"/>
      <c r="BCQ424" s="231"/>
      <c r="BCR424" s="231"/>
      <c r="BCS424" s="231"/>
      <c r="BCT424" s="231"/>
      <c r="BCU424" s="231"/>
      <c r="BCV424" s="231"/>
      <c r="BCW424" s="231"/>
      <c r="BCX424" s="231"/>
      <c r="BCY424" s="231"/>
      <c r="BCZ424" s="231"/>
      <c r="BDA424" s="231"/>
      <c r="BDB424" s="231"/>
      <c r="BDC424" s="231"/>
      <c r="BDD424" s="231"/>
      <c r="BDE424" s="231"/>
      <c r="BDF424" s="231"/>
      <c r="BDG424" s="231"/>
      <c r="BDH424" s="231"/>
      <c r="BDI424" s="231"/>
      <c r="BDJ424" s="231"/>
      <c r="BDK424" s="231"/>
      <c r="BDL424" s="231"/>
      <c r="BDM424" s="231"/>
      <c r="BDN424" s="231"/>
      <c r="BDO424" s="231"/>
      <c r="BDP424" s="231"/>
      <c r="BDQ424" s="231"/>
      <c r="BDR424" s="231"/>
      <c r="BDS424" s="231"/>
      <c r="BDT424" s="231"/>
      <c r="BDU424" s="231"/>
      <c r="BDV424" s="231"/>
      <c r="BDW424" s="231"/>
      <c r="BDX424" s="231"/>
      <c r="BDY424" s="231"/>
      <c r="BDZ424" s="231"/>
      <c r="BEA424" s="231"/>
      <c r="BEB424" s="231"/>
      <c r="BEC424" s="231"/>
      <c r="BED424" s="231"/>
      <c r="BEE424" s="231"/>
      <c r="BEF424" s="231"/>
      <c r="BEG424" s="231"/>
      <c r="BEH424" s="231"/>
      <c r="BEI424" s="231"/>
      <c r="BEJ424" s="231"/>
      <c r="BEK424" s="231"/>
      <c r="BEL424" s="231"/>
      <c r="BEM424" s="231"/>
      <c r="BEN424" s="231"/>
      <c r="BEO424" s="231"/>
      <c r="BEP424" s="231"/>
      <c r="BEQ424" s="231"/>
      <c r="BER424" s="231"/>
      <c r="BES424" s="231"/>
      <c r="BET424" s="231"/>
      <c r="BEU424" s="231"/>
      <c r="BEV424" s="231"/>
      <c r="BEW424" s="231"/>
      <c r="BEX424" s="231"/>
      <c r="BEY424" s="231"/>
      <c r="BEZ424" s="231"/>
      <c r="BFA424" s="231"/>
      <c r="BFB424" s="231"/>
      <c r="BFC424" s="231"/>
      <c r="BFD424" s="231"/>
      <c r="BFE424" s="231"/>
      <c r="BFF424" s="231"/>
      <c r="BFG424" s="231"/>
      <c r="BFH424" s="231"/>
      <c r="BFI424" s="231"/>
      <c r="BFJ424" s="231"/>
      <c r="BFK424" s="231"/>
      <c r="BFL424" s="231"/>
      <c r="BFM424" s="231"/>
      <c r="BFN424" s="231"/>
      <c r="BFO424" s="231"/>
      <c r="BFP424" s="231"/>
      <c r="BFQ424" s="231"/>
      <c r="BFR424" s="231"/>
      <c r="BFS424" s="231"/>
      <c r="BFT424" s="231"/>
      <c r="BFU424" s="231"/>
      <c r="BFV424" s="231"/>
      <c r="BFW424" s="231"/>
      <c r="BFX424" s="231"/>
      <c r="BFY424" s="231"/>
      <c r="BFZ424" s="231"/>
      <c r="BGA424" s="231"/>
      <c r="BGB424" s="231"/>
      <c r="BGC424" s="231"/>
      <c r="BGD424" s="231"/>
      <c r="BGE424" s="231"/>
      <c r="BGF424" s="231"/>
      <c r="BGG424" s="231"/>
      <c r="BGH424" s="231"/>
      <c r="BGI424" s="231"/>
      <c r="BGJ424" s="231"/>
      <c r="BGK424" s="231"/>
      <c r="BGL424" s="231"/>
      <c r="BGM424" s="231"/>
      <c r="BGN424" s="231"/>
      <c r="BGO424" s="231"/>
      <c r="BGP424" s="231"/>
      <c r="BGQ424" s="231"/>
      <c r="BGR424" s="231"/>
      <c r="BGS424" s="231"/>
      <c r="BGT424" s="231"/>
      <c r="BGU424" s="231"/>
      <c r="BGV424" s="231"/>
      <c r="BGW424" s="231"/>
      <c r="BGX424" s="231"/>
      <c r="BGY424" s="231"/>
      <c r="BGZ424" s="231"/>
      <c r="BHA424" s="231"/>
      <c r="BHB424" s="231"/>
      <c r="BHC424" s="231"/>
      <c r="BHD424" s="231"/>
      <c r="BHE424" s="231"/>
      <c r="BHF424" s="231"/>
      <c r="BHG424" s="231"/>
      <c r="BHH424" s="231"/>
      <c r="BHI424" s="231"/>
      <c r="BHJ424" s="231"/>
      <c r="BHK424" s="231"/>
      <c r="BHL424" s="231"/>
      <c r="BHM424" s="231"/>
      <c r="BHN424" s="231"/>
      <c r="BHO424" s="231"/>
      <c r="BHP424" s="231"/>
      <c r="BHQ424" s="231"/>
      <c r="BHR424" s="231"/>
      <c r="BHS424" s="231"/>
      <c r="BHT424" s="231"/>
      <c r="BHU424" s="231"/>
      <c r="BHV424" s="231"/>
      <c r="BHW424" s="231"/>
      <c r="BHX424" s="231"/>
      <c r="BHY424" s="231"/>
      <c r="BHZ424" s="231"/>
      <c r="BIA424" s="231"/>
      <c r="BIB424" s="231"/>
      <c r="BIC424" s="231"/>
      <c r="BID424" s="231"/>
      <c r="BIE424" s="231"/>
      <c r="BIF424" s="231"/>
      <c r="BIG424" s="231"/>
      <c r="BIH424" s="231"/>
      <c r="BII424" s="231"/>
      <c r="BIJ424" s="231"/>
      <c r="BIK424" s="231"/>
      <c r="BIL424" s="231"/>
      <c r="BIM424" s="231"/>
      <c r="BIN424" s="231"/>
      <c r="BIO424" s="231"/>
      <c r="BIP424" s="231"/>
      <c r="BIQ424" s="231"/>
      <c r="BIR424" s="231"/>
      <c r="BIS424" s="231"/>
      <c r="BIT424" s="231"/>
      <c r="BIU424" s="231"/>
      <c r="BIV424" s="231"/>
      <c r="BIW424" s="231"/>
      <c r="BIX424" s="231"/>
      <c r="BIY424" s="231"/>
      <c r="BIZ424" s="231"/>
      <c r="BJA424" s="231"/>
      <c r="BJB424" s="231"/>
      <c r="BJC424" s="231"/>
      <c r="BJD424" s="231"/>
      <c r="BJE424" s="231"/>
      <c r="BJF424" s="231"/>
      <c r="BJG424" s="231"/>
      <c r="BJH424" s="231"/>
      <c r="BJI424" s="231"/>
      <c r="BJJ424" s="231"/>
      <c r="BJK424" s="231"/>
      <c r="BJL424" s="231"/>
      <c r="BJM424" s="231"/>
      <c r="BJN424" s="231"/>
      <c r="BJO424" s="231"/>
      <c r="BJP424" s="231"/>
      <c r="BJQ424" s="231"/>
      <c r="BJR424" s="231"/>
      <c r="BJS424" s="231"/>
      <c r="BJT424" s="231"/>
      <c r="BJU424" s="231"/>
      <c r="BJV424" s="231"/>
      <c r="BJW424" s="231"/>
      <c r="BJX424" s="231"/>
      <c r="BJY424" s="231"/>
      <c r="BJZ424" s="231"/>
      <c r="BKA424" s="231"/>
      <c r="BKB424" s="231"/>
      <c r="BKC424" s="231"/>
      <c r="BKD424" s="231"/>
      <c r="BKE424" s="231"/>
      <c r="BKF424" s="231"/>
      <c r="BKG424" s="231"/>
      <c r="BKH424" s="231"/>
      <c r="BKI424" s="231"/>
      <c r="BKJ424" s="231"/>
      <c r="BKK424" s="231"/>
      <c r="BKL424" s="231"/>
      <c r="BKM424" s="231"/>
      <c r="BKN424" s="231"/>
      <c r="BKO424" s="231"/>
      <c r="BKP424" s="231"/>
      <c r="BKQ424" s="231"/>
      <c r="BKR424" s="231"/>
      <c r="BKS424" s="231"/>
      <c r="BKT424" s="231"/>
      <c r="BKU424" s="231"/>
      <c r="BKV424" s="231"/>
      <c r="BKW424" s="231"/>
      <c r="BKX424" s="231"/>
      <c r="BKY424" s="231"/>
      <c r="BKZ424" s="231"/>
      <c r="BLA424" s="231"/>
      <c r="BLB424" s="231"/>
      <c r="BLC424" s="231"/>
      <c r="BLD424" s="231"/>
      <c r="BLE424" s="231"/>
      <c r="BLF424" s="231"/>
      <c r="BLG424" s="231"/>
      <c r="BLH424" s="231"/>
      <c r="BLI424" s="231"/>
      <c r="BLJ424" s="231"/>
      <c r="BLK424" s="231"/>
      <c r="BLL424" s="231"/>
      <c r="BLM424" s="231"/>
      <c r="BLN424" s="231"/>
      <c r="BLO424" s="231"/>
      <c r="BLP424" s="231"/>
      <c r="BLQ424" s="231"/>
      <c r="BLR424" s="231"/>
      <c r="BLS424" s="231"/>
      <c r="BLT424" s="231"/>
      <c r="BLU424" s="231"/>
      <c r="BLV424" s="231"/>
      <c r="BLW424" s="231"/>
      <c r="BLX424" s="231"/>
      <c r="BLY424" s="231"/>
      <c r="BLZ424" s="231"/>
      <c r="BMA424" s="231"/>
      <c r="BMB424" s="231"/>
      <c r="BMC424" s="231"/>
      <c r="BMD424" s="231"/>
      <c r="BME424" s="231"/>
      <c r="BMF424" s="231"/>
      <c r="BMG424" s="231"/>
      <c r="BMH424" s="231"/>
      <c r="BMI424" s="231"/>
      <c r="BMJ424" s="231"/>
      <c r="BMK424" s="231"/>
      <c r="BML424" s="231"/>
      <c r="BMM424" s="231"/>
      <c r="BMN424" s="231"/>
      <c r="BMO424" s="231"/>
      <c r="BMP424" s="231"/>
      <c r="BMQ424" s="231"/>
      <c r="BMR424" s="231"/>
      <c r="BMS424" s="231"/>
      <c r="BMT424" s="231"/>
      <c r="BMU424" s="231"/>
      <c r="BMV424" s="231"/>
      <c r="BMW424" s="231"/>
      <c r="BMX424" s="231"/>
      <c r="BMY424" s="231"/>
      <c r="BMZ424" s="231"/>
      <c r="BNA424" s="231"/>
      <c r="BNB424" s="231"/>
      <c r="BNC424" s="231"/>
      <c r="BND424" s="231"/>
      <c r="BNE424" s="231"/>
      <c r="BNF424" s="231"/>
      <c r="BNG424" s="231"/>
      <c r="BNH424" s="231"/>
      <c r="BNI424" s="231"/>
      <c r="BNJ424" s="231"/>
      <c r="BNK424" s="231"/>
      <c r="BNL424" s="231"/>
      <c r="BNM424" s="231"/>
      <c r="BNN424" s="231"/>
      <c r="BNO424" s="231"/>
      <c r="BNP424" s="231"/>
      <c r="BNQ424" s="231"/>
      <c r="BNR424" s="231"/>
      <c r="BNS424" s="231"/>
      <c r="BNT424" s="231"/>
      <c r="BNU424" s="231"/>
      <c r="BNV424" s="231"/>
      <c r="BNW424" s="231"/>
      <c r="BNX424" s="231"/>
      <c r="BNY424" s="231"/>
      <c r="BNZ424" s="231"/>
      <c r="BOA424" s="231"/>
      <c r="BOB424" s="231"/>
      <c r="BOC424" s="231"/>
      <c r="BOD424" s="231"/>
      <c r="BOE424" s="231"/>
      <c r="BOF424" s="231"/>
      <c r="BOG424" s="231"/>
      <c r="BOH424" s="231"/>
      <c r="BOI424" s="231"/>
      <c r="BOJ424" s="231"/>
      <c r="BOK424" s="231"/>
      <c r="BOL424" s="231"/>
      <c r="BOM424" s="231"/>
      <c r="BON424" s="231"/>
      <c r="BOO424" s="231"/>
      <c r="BOP424" s="231"/>
      <c r="BOQ424" s="231"/>
      <c r="BOR424" s="231"/>
      <c r="BOS424" s="231"/>
      <c r="BOT424" s="231"/>
      <c r="BOU424" s="231"/>
      <c r="BOV424" s="231"/>
      <c r="BOW424" s="231"/>
      <c r="BOX424" s="231"/>
      <c r="BOY424" s="231"/>
      <c r="BOZ424" s="231"/>
      <c r="BPA424" s="231"/>
      <c r="BPB424" s="231"/>
      <c r="BPC424" s="231"/>
      <c r="BPD424" s="231"/>
      <c r="BPE424" s="231"/>
      <c r="BPF424" s="231"/>
      <c r="BPG424" s="231"/>
      <c r="BPH424" s="231"/>
      <c r="BPI424" s="231"/>
      <c r="BPJ424" s="231"/>
      <c r="BPK424" s="231"/>
      <c r="BPL424" s="231"/>
      <c r="BPM424" s="231"/>
      <c r="BPN424" s="231"/>
      <c r="BPO424" s="231"/>
      <c r="BPP424" s="231"/>
      <c r="BPQ424" s="231"/>
      <c r="BPR424" s="231"/>
      <c r="BPS424" s="231"/>
      <c r="BPT424" s="231"/>
      <c r="BPU424" s="231"/>
      <c r="BPV424" s="231"/>
      <c r="BPW424" s="231"/>
      <c r="BPX424" s="231"/>
      <c r="BPY424" s="231"/>
      <c r="BPZ424" s="231"/>
      <c r="BQA424" s="231"/>
      <c r="BQB424" s="231"/>
      <c r="BQC424" s="231"/>
      <c r="BQD424" s="231"/>
      <c r="BQE424" s="231"/>
      <c r="BQF424" s="231"/>
      <c r="BQG424" s="231"/>
      <c r="BQH424" s="231"/>
      <c r="BQI424" s="231"/>
      <c r="BQJ424" s="231"/>
      <c r="BQK424" s="231"/>
      <c r="BQL424" s="231"/>
      <c r="BQM424" s="231"/>
      <c r="BQN424" s="231"/>
      <c r="BQO424" s="231"/>
      <c r="BQP424" s="231"/>
      <c r="BQQ424" s="231"/>
      <c r="BQR424" s="231"/>
      <c r="BQS424" s="231"/>
      <c r="BQT424" s="231"/>
      <c r="BQU424" s="231"/>
      <c r="BQV424" s="231"/>
      <c r="BQW424" s="231"/>
      <c r="BQX424" s="231"/>
      <c r="BQY424" s="231"/>
      <c r="BQZ424" s="231"/>
      <c r="BRA424" s="231"/>
      <c r="BRB424" s="231"/>
      <c r="BRC424" s="231"/>
      <c r="BRD424" s="231"/>
      <c r="BRE424" s="231"/>
      <c r="BRF424" s="231"/>
      <c r="BRG424" s="231"/>
      <c r="BRH424" s="231"/>
      <c r="BRI424" s="231"/>
      <c r="BRJ424" s="231"/>
      <c r="BRK424" s="231"/>
      <c r="BRL424" s="231"/>
      <c r="BRM424" s="231"/>
      <c r="BRN424" s="231"/>
      <c r="BRO424" s="231"/>
      <c r="BRP424" s="231"/>
      <c r="BRQ424" s="231"/>
      <c r="BRR424" s="231"/>
      <c r="BRS424" s="231"/>
      <c r="BRT424" s="231"/>
      <c r="BRU424" s="231"/>
      <c r="BRV424" s="231"/>
      <c r="BRW424" s="231"/>
      <c r="BRX424" s="231"/>
      <c r="BRY424" s="231"/>
      <c r="BRZ424" s="231"/>
      <c r="BSA424" s="231"/>
      <c r="BSB424" s="231"/>
      <c r="BSC424" s="231"/>
      <c r="BSD424" s="231"/>
      <c r="BSE424" s="231"/>
      <c r="BSF424" s="231"/>
      <c r="BSG424" s="231"/>
      <c r="BSH424" s="231"/>
      <c r="BSI424" s="231"/>
      <c r="BSJ424" s="231"/>
      <c r="BSK424" s="231"/>
      <c r="BSL424" s="231"/>
      <c r="BSM424" s="231"/>
      <c r="BSN424" s="231"/>
      <c r="BSO424" s="231"/>
      <c r="BSP424" s="231"/>
      <c r="BSQ424" s="231"/>
      <c r="BSR424" s="231"/>
      <c r="BSS424" s="231"/>
      <c r="BST424" s="231"/>
      <c r="BSU424" s="231"/>
      <c r="BSV424" s="231"/>
      <c r="BSW424" s="231"/>
      <c r="BSX424" s="231"/>
      <c r="BSY424" s="231"/>
      <c r="BSZ424" s="231"/>
      <c r="BTA424" s="231"/>
      <c r="BTB424" s="231"/>
      <c r="BTC424" s="231"/>
      <c r="BTD424" s="231"/>
      <c r="BTE424" s="231"/>
      <c r="BTF424" s="231"/>
      <c r="BTG424" s="231"/>
      <c r="BTH424" s="231"/>
      <c r="BTI424" s="231"/>
      <c r="BTJ424" s="231"/>
      <c r="BTK424" s="231"/>
      <c r="BTL424" s="231"/>
      <c r="BTM424" s="231"/>
      <c r="BTN424" s="231"/>
      <c r="BTO424" s="231"/>
      <c r="BTP424" s="231"/>
      <c r="BTQ424" s="231"/>
      <c r="BTR424" s="231"/>
      <c r="BTS424" s="231"/>
      <c r="BTT424" s="231"/>
      <c r="BTU424" s="231"/>
      <c r="BTV424" s="231"/>
      <c r="BTW424" s="231"/>
      <c r="BTX424" s="231"/>
      <c r="BTY424" s="231"/>
      <c r="BTZ424" s="231"/>
      <c r="BUA424" s="231"/>
      <c r="BUB424" s="231"/>
      <c r="BUC424" s="231"/>
      <c r="BUD424" s="231"/>
      <c r="BUE424" s="231"/>
      <c r="BUF424" s="231"/>
      <c r="BUG424" s="231"/>
      <c r="BUH424" s="231"/>
      <c r="BUI424" s="231"/>
      <c r="BUJ424" s="231"/>
      <c r="BUK424" s="231"/>
      <c r="BUL424" s="231"/>
      <c r="BUM424" s="231"/>
      <c r="BUN424" s="231"/>
      <c r="BUO424" s="231"/>
      <c r="BUP424" s="231"/>
      <c r="BUQ424" s="231"/>
      <c r="BUR424" s="231"/>
      <c r="BUS424" s="231"/>
      <c r="BUT424" s="231"/>
      <c r="BUU424" s="231"/>
      <c r="BUV424" s="231"/>
      <c r="BUW424" s="231"/>
      <c r="BUX424" s="231"/>
      <c r="BUY424" s="231"/>
      <c r="BUZ424" s="231"/>
      <c r="BVA424" s="231"/>
      <c r="BVB424" s="231"/>
      <c r="BVC424" s="231"/>
      <c r="BVD424" s="231"/>
      <c r="BVE424" s="231"/>
      <c r="BVF424" s="231"/>
      <c r="BVG424" s="231"/>
      <c r="BVH424" s="231"/>
      <c r="BVI424" s="231"/>
      <c r="BVJ424" s="231"/>
      <c r="BVK424" s="231"/>
      <c r="BVL424" s="231"/>
      <c r="BVM424" s="231"/>
      <c r="BVN424" s="231"/>
      <c r="BVO424" s="231"/>
      <c r="BVP424" s="231"/>
      <c r="BVQ424" s="231"/>
      <c r="BVR424" s="231"/>
      <c r="BVS424" s="231"/>
      <c r="BVT424" s="231"/>
      <c r="BVU424" s="231"/>
      <c r="BVV424" s="231"/>
      <c r="BVW424" s="231"/>
      <c r="BVX424" s="231"/>
      <c r="BVY424" s="231"/>
      <c r="BVZ424" s="231"/>
      <c r="BWA424" s="231"/>
      <c r="BWB424" s="231"/>
      <c r="BWC424" s="231"/>
      <c r="BWD424" s="231"/>
      <c r="BWE424" s="231"/>
      <c r="BWF424" s="231"/>
      <c r="BWG424" s="231"/>
      <c r="BWH424" s="231"/>
      <c r="BWI424" s="231"/>
      <c r="BWJ424" s="231"/>
      <c r="BWK424" s="231"/>
      <c r="BWL424" s="231"/>
      <c r="BWM424" s="231"/>
      <c r="BWN424" s="231"/>
      <c r="BWO424" s="231"/>
      <c r="BWP424" s="231"/>
      <c r="BWQ424" s="231"/>
      <c r="BWR424" s="231"/>
      <c r="BWS424" s="231"/>
      <c r="BWT424" s="231"/>
      <c r="BWU424" s="231"/>
      <c r="BWV424" s="231"/>
      <c r="BWW424" s="231"/>
      <c r="BWX424" s="231"/>
      <c r="BWY424" s="231"/>
      <c r="BWZ424" s="231"/>
      <c r="BXA424" s="231"/>
      <c r="BXB424" s="231"/>
      <c r="BXC424" s="231"/>
      <c r="BXD424" s="231"/>
      <c r="BXE424" s="231"/>
      <c r="BXF424" s="231"/>
      <c r="BXG424" s="231"/>
      <c r="BXH424" s="231"/>
      <c r="BXI424" s="231"/>
      <c r="BXJ424" s="231"/>
      <c r="BXK424" s="231"/>
      <c r="BXL424" s="231"/>
      <c r="BXM424" s="231"/>
      <c r="BXN424" s="231"/>
      <c r="BXO424" s="231"/>
      <c r="BXP424" s="231"/>
      <c r="BXQ424" s="231"/>
      <c r="BXR424" s="231"/>
      <c r="BXS424" s="231"/>
      <c r="BXT424" s="231"/>
      <c r="BXU424" s="231"/>
      <c r="BXV424" s="231"/>
      <c r="BXW424" s="231"/>
      <c r="BXX424" s="231"/>
      <c r="BXY424" s="231"/>
      <c r="BXZ424" s="231"/>
      <c r="BYA424" s="231"/>
      <c r="BYB424" s="231"/>
      <c r="BYC424" s="231"/>
      <c r="BYD424" s="231"/>
      <c r="BYE424" s="231"/>
      <c r="BYF424" s="231"/>
      <c r="BYG424" s="231"/>
      <c r="BYH424" s="231"/>
      <c r="BYI424" s="231"/>
      <c r="BYJ424" s="231"/>
      <c r="BYK424" s="231"/>
      <c r="BYL424" s="231"/>
      <c r="BYM424" s="231"/>
      <c r="BYN424" s="231"/>
      <c r="BYO424" s="231"/>
      <c r="BYP424" s="231"/>
      <c r="BYQ424" s="231"/>
      <c r="BYR424" s="231"/>
      <c r="BYS424" s="231"/>
      <c r="BYT424" s="231"/>
      <c r="BYU424" s="231"/>
      <c r="BYV424" s="231"/>
      <c r="BYW424" s="231"/>
      <c r="BYX424" s="231"/>
      <c r="BYY424" s="231"/>
      <c r="BYZ424" s="231"/>
      <c r="BZA424" s="231"/>
      <c r="BZB424" s="231"/>
      <c r="BZC424" s="231"/>
      <c r="BZD424" s="231"/>
      <c r="BZE424" s="231"/>
      <c r="BZF424" s="231"/>
      <c r="BZG424" s="231"/>
      <c r="BZH424" s="231"/>
      <c r="BZI424" s="231"/>
      <c r="BZJ424" s="231"/>
      <c r="BZK424" s="231"/>
      <c r="BZL424" s="231"/>
      <c r="BZM424" s="231"/>
      <c r="BZN424" s="231"/>
      <c r="BZO424" s="231"/>
      <c r="BZP424" s="231"/>
      <c r="BZQ424" s="231"/>
      <c r="BZR424" s="231"/>
      <c r="BZS424" s="231"/>
      <c r="BZT424" s="231"/>
      <c r="BZU424" s="231"/>
      <c r="BZV424" s="231"/>
      <c r="BZW424" s="231"/>
      <c r="BZX424" s="231"/>
      <c r="BZY424" s="231"/>
      <c r="BZZ424" s="231"/>
      <c r="CAA424" s="231"/>
      <c r="CAB424" s="231"/>
      <c r="CAC424" s="231"/>
      <c r="CAD424" s="231"/>
      <c r="CAE424" s="231"/>
      <c r="CAF424" s="231"/>
      <c r="CAG424" s="231"/>
      <c r="CAH424" s="231"/>
      <c r="CAI424" s="231"/>
      <c r="CAJ424" s="231"/>
      <c r="CAK424" s="231"/>
      <c r="CAL424" s="231"/>
      <c r="CAM424" s="231"/>
      <c r="CAN424" s="231"/>
      <c r="CAO424" s="231"/>
      <c r="CAP424" s="231"/>
      <c r="CAQ424" s="231"/>
      <c r="CAR424" s="231"/>
      <c r="CAS424" s="231"/>
      <c r="CAT424" s="231"/>
      <c r="CAU424" s="231"/>
      <c r="CAV424" s="231"/>
      <c r="CAW424" s="231"/>
      <c r="CAX424" s="231"/>
      <c r="CAY424" s="231"/>
      <c r="CAZ424" s="231"/>
      <c r="CBA424" s="231"/>
      <c r="CBB424" s="231"/>
      <c r="CBC424" s="231"/>
      <c r="CBD424" s="231"/>
      <c r="CBE424" s="231"/>
      <c r="CBF424" s="231"/>
      <c r="CBG424" s="231"/>
      <c r="CBH424" s="231"/>
      <c r="CBI424" s="231"/>
      <c r="CBJ424" s="231"/>
      <c r="CBK424" s="231"/>
      <c r="CBL424" s="231"/>
      <c r="CBM424" s="231"/>
      <c r="CBN424" s="231"/>
      <c r="CBO424" s="231"/>
      <c r="CBP424" s="231"/>
      <c r="CBQ424" s="231"/>
      <c r="CBR424" s="231"/>
      <c r="CBS424" s="231"/>
      <c r="CBT424" s="231"/>
      <c r="CBU424" s="231"/>
      <c r="CBV424" s="231"/>
      <c r="CBW424" s="231"/>
      <c r="CBX424" s="231"/>
      <c r="CBY424" s="231"/>
      <c r="CBZ424" s="231"/>
      <c r="CCA424" s="231"/>
      <c r="CCB424" s="231"/>
      <c r="CCC424" s="231"/>
      <c r="CCD424" s="231"/>
      <c r="CCE424" s="231"/>
      <c r="CCF424" s="231"/>
      <c r="CCG424" s="231"/>
      <c r="CCH424" s="231"/>
      <c r="CCI424" s="231"/>
      <c r="CCJ424" s="231"/>
      <c r="CCK424" s="231"/>
      <c r="CCL424" s="231"/>
      <c r="CCM424" s="231"/>
      <c r="CCN424" s="231"/>
      <c r="CCO424" s="231"/>
      <c r="CCP424" s="231"/>
      <c r="CCQ424" s="231"/>
      <c r="CCR424" s="231"/>
      <c r="CCS424" s="231"/>
      <c r="CCT424" s="231"/>
      <c r="CCU424" s="231"/>
      <c r="CCV424" s="231"/>
      <c r="CCW424" s="231"/>
      <c r="CCX424" s="231"/>
      <c r="CCY424" s="231"/>
      <c r="CCZ424" s="231"/>
      <c r="CDA424" s="231"/>
      <c r="CDB424" s="231"/>
      <c r="CDC424" s="231"/>
      <c r="CDD424" s="231"/>
      <c r="CDE424" s="231"/>
      <c r="CDF424" s="231"/>
      <c r="CDG424" s="231"/>
      <c r="CDH424" s="231"/>
      <c r="CDI424" s="231"/>
      <c r="CDJ424" s="231"/>
      <c r="CDK424" s="231"/>
      <c r="CDL424" s="231"/>
      <c r="CDM424" s="231"/>
      <c r="CDN424" s="231"/>
      <c r="CDO424" s="231"/>
      <c r="CDP424" s="231"/>
      <c r="CDQ424" s="231"/>
      <c r="CDR424" s="231"/>
      <c r="CDS424" s="231"/>
      <c r="CDT424" s="231"/>
      <c r="CDU424" s="231"/>
      <c r="CDV424" s="231"/>
      <c r="CDW424" s="231"/>
      <c r="CDX424" s="231"/>
      <c r="CDY424" s="231"/>
      <c r="CDZ424" s="231"/>
      <c r="CEA424" s="231"/>
      <c r="CEB424" s="231"/>
      <c r="CEC424" s="231"/>
      <c r="CED424" s="231"/>
      <c r="CEE424" s="231"/>
      <c r="CEF424" s="231"/>
      <c r="CEG424" s="231"/>
      <c r="CEH424" s="231"/>
      <c r="CEI424" s="231"/>
      <c r="CEJ424" s="231"/>
      <c r="CEK424" s="231"/>
      <c r="CEL424" s="231"/>
      <c r="CEM424" s="231"/>
      <c r="CEN424" s="231"/>
      <c r="CEO424" s="231"/>
      <c r="CEP424" s="231"/>
      <c r="CEQ424" s="231"/>
      <c r="CER424" s="231"/>
      <c r="CES424" s="231"/>
      <c r="CET424" s="231"/>
      <c r="CEU424" s="231"/>
      <c r="CEV424" s="231"/>
      <c r="CEW424" s="231"/>
      <c r="CEX424" s="231"/>
      <c r="CEY424" s="231"/>
      <c r="CEZ424" s="231"/>
      <c r="CFA424" s="231"/>
      <c r="CFB424" s="231"/>
      <c r="CFC424" s="231"/>
      <c r="CFD424" s="231"/>
      <c r="CFE424" s="231"/>
      <c r="CFF424" s="231"/>
      <c r="CFG424" s="231"/>
      <c r="CFH424" s="231"/>
      <c r="CFI424" s="231"/>
      <c r="CFJ424" s="231"/>
      <c r="CFK424" s="231"/>
      <c r="CFL424" s="231"/>
      <c r="CFM424" s="231"/>
      <c r="CFN424" s="231"/>
      <c r="CFO424" s="231"/>
      <c r="CFP424" s="231"/>
      <c r="CFQ424" s="231"/>
      <c r="CFR424" s="231"/>
      <c r="CFS424" s="231"/>
      <c r="CFT424" s="231"/>
      <c r="CFU424" s="231"/>
      <c r="CFV424" s="231"/>
      <c r="CFW424" s="231"/>
      <c r="CFX424" s="231"/>
      <c r="CFY424" s="231"/>
      <c r="CFZ424" s="231"/>
      <c r="CGA424" s="231"/>
      <c r="CGB424" s="231"/>
      <c r="CGC424" s="231"/>
      <c r="CGD424" s="231"/>
      <c r="CGE424" s="231"/>
      <c r="CGF424" s="231"/>
      <c r="CGG424" s="231"/>
      <c r="CGH424" s="231"/>
      <c r="CGI424" s="231"/>
      <c r="CGJ424" s="231"/>
      <c r="CGK424" s="231"/>
      <c r="CGL424" s="231"/>
      <c r="CGM424" s="231"/>
      <c r="CGN424" s="231"/>
      <c r="CGO424" s="231"/>
      <c r="CGP424" s="231"/>
      <c r="CGQ424" s="231"/>
      <c r="CGR424" s="231"/>
      <c r="CGS424" s="231"/>
      <c r="CGT424" s="231"/>
      <c r="CGU424" s="231"/>
      <c r="CGV424" s="231"/>
      <c r="CGW424" s="231"/>
      <c r="CGX424" s="231"/>
      <c r="CGY424" s="231"/>
      <c r="CGZ424" s="231"/>
      <c r="CHA424" s="231"/>
      <c r="CHB424" s="231"/>
      <c r="CHC424" s="231"/>
      <c r="CHD424" s="231"/>
      <c r="CHE424" s="231"/>
      <c r="CHF424" s="231"/>
      <c r="CHG424" s="231"/>
      <c r="CHH424" s="231"/>
      <c r="CHI424" s="231"/>
      <c r="CHJ424" s="231"/>
      <c r="CHK424" s="231"/>
      <c r="CHL424" s="231"/>
      <c r="CHM424" s="231"/>
      <c r="CHN424" s="231"/>
      <c r="CHO424" s="231"/>
      <c r="CHP424" s="231"/>
      <c r="CHQ424" s="231"/>
      <c r="CHR424" s="231"/>
      <c r="CHS424" s="231"/>
      <c r="CHT424" s="231"/>
      <c r="CHU424" s="231"/>
      <c r="CHV424" s="231"/>
      <c r="CHW424" s="231"/>
      <c r="CHX424" s="231"/>
      <c r="CHY424" s="231"/>
      <c r="CHZ424" s="231"/>
      <c r="CIA424" s="231"/>
      <c r="CIB424" s="231"/>
      <c r="CIC424" s="231"/>
      <c r="CID424" s="231"/>
      <c r="CIE424" s="231"/>
      <c r="CIF424" s="231"/>
      <c r="CIG424" s="231"/>
      <c r="CIH424" s="231"/>
      <c r="CII424" s="231"/>
      <c r="CIJ424" s="231"/>
      <c r="CIK424" s="231"/>
      <c r="CIL424" s="231"/>
      <c r="CIM424" s="231"/>
      <c r="CIN424" s="231"/>
      <c r="CIO424" s="231"/>
      <c r="CIP424" s="231"/>
      <c r="CIQ424" s="231"/>
      <c r="CIR424" s="231"/>
      <c r="CIS424" s="231"/>
      <c r="CIT424" s="231"/>
      <c r="CIU424" s="231"/>
      <c r="CIV424" s="231"/>
      <c r="CIW424" s="231"/>
      <c r="CIX424" s="231"/>
      <c r="CIY424" s="231"/>
      <c r="CIZ424" s="231"/>
      <c r="CJA424" s="231"/>
      <c r="CJB424" s="231"/>
      <c r="CJC424" s="231"/>
      <c r="CJD424" s="231"/>
      <c r="CJE424" s="231"/>
      <c r="CJF424" s="231"/>
      <c r="CJG424" s="231"/>
      <c r="CJH424" s="231"/>
      <c r="CJI424" s="231"/>
      <c r="CJJ424" s="231"/>
      <c r="CJK424" s="231"/>
      <c r="CJL424" s="231"/>
      <c r="CJM424" s="231"/>
      <c r="CJN424" s="231"/>
      <c r="CJO424" s="231"/>
      <c r="CJP424" s="231"/>
      <c r="CJQ424" s="231"/>
      <c r="CJR424" s="231"/>
      <c r="CJS424" s="231"/>
      <c r="CJT424" s="231"/>
      <c r="CJU424" s="231"/>
      <c r="CJV424" s="231"/>
      <c r="CJW424" s="231"/>
      <c r="CJX424" s="231"/>
      <c r="CJY424" s="231"/>
      <c r="CJZ424" s="231"/>
      <c r="CKA424" s="231"/>
      <c r="CKB424" s="231"/>
      <c r="CKC424" s="231"/>
      <c r="CKD424" s="231"/>
      <c r="CKE424" s="231"/>
      <c r="CKF424" s="231"/>
      <c r="CKG424" s="231"/>
      <c r="CKH424" s="231"/>
      <c r="CKI424" s="231"/>
      <c r="CKJ424" s="231"/>
      <c r="CKK424" s="231"/>
      <c r="CKL424" s="231"/>
      <c r="CKM424" s="231"/>
      <c r="CKN424" s="231"/>
      <c r="CKO424" s="231"/>
      <c r="CKP424" s="231"/>
      <c r="CKQ424" s="231"/>
      <c r="CKR424" s="231"/>
      <c r="CKS424" s="231"/>
      <c r="CKT424" s="231"/>
      <c r="CKU424" s="231"/>
      <c r="CKV424" s="231"/>
      <c r="CKW424" s="231"/>
      <c r="CKX424" s="231"/>
      <c r="CKY424" s="231"/>
      <c r="CKZ424" s="231"/>
      <c r="CLA424" s="231"/>
      <c r="CLB424" s="231"/>
      <c r="CLC424" s="231"/>
      <c r="CLD424" s="231"/>
      <c r="CLE424" s="231"/>
      <c r="CLF424" s="231"/>
      <c r="CLG424" s="231"/>
      <c r="CLH424" s="231"/>
      <c r="CLI424" s="231"/>
      <c r="CLJ424" s="231"/>
      <c r="CLK424" s="231"/>
      <c r="CLL424" s="231"/>
      <c r="CLM424" s="231"/>
      <c r="CLN424" s="231"/>
      <c r="CLO424" s="231"/>
      <c r="CLP424" s="231"/>
      <c r="CLQ424" s="231"/>
      <c r="CLR424" s="231"/>
      <c r="CLS424" s="231"/>
      <c r="CLT424" s="231"/>
      <c r="CLU424" s="231"/>
      <c r="CLV424" s="231"/>
      <c r="CLW424" s="231"/>
      <c r="CLX424" s="231"/>
      <c r="CLY424" s="231"/>
      <c r="CLZ424" s="231"/>
      <c r="CMA424" s="231"/>
      <c r="CMB424" s="231"/>
      <c r="CMC424" s="231"/>
      <c r="CMD424" s="231"/>
      <c r="CME424" s="231"/>
      <c r="CMF424" s="231"/>
      <c r="CMG424" s="231"/>
      <c r="CMH424" s="231"/>
      <c r="CMI424" s="231"/>
      <c r="CMJ424" s="231"/>
      <c r="CMK424" s="231"/>
      <c r="CML424" s="231"/>
      <c r="CMM424" s="231"/>
      <c r="CMN424" s="231"/>
      <c r="CMO424" s="231"/>
      <c r="CMP424" s="231"/>
      <c r="CMQ424" s="231"/>
      <c r="CMR424" s="231"/>
      <c r="CMS424" s="231"/>
      <c r="CMT424" s="231"/>
      <c r="CMU424" s="231"/>
      <c r="CMV424" s="231"/>
      <c r="CMW424" s="231"/>
      <c r="CMX424" s="231"/>
      <c r="CMY424" s="231"/>
      <c r="CMZ424" s="231"/>
      <c r="CNA424" s="231"/>
      <c r="CNB424" s="231"/>
      <c r="CNC424" s="231"/>
      <c r="CND424" s="231"/>
      <c r="CNE424" s="231"/>
      <c r="CNF424" s="231"/>
      <c r="CNG424" s="231"/>
      <c r="CNH424" s="231"/>
      <c r="CNI424" s="231"/>
      <c r="CNJ424" s="231"/>
      <c r="CNK424" s="231"/>
      <c r="CNL424" s="231"/>
      <c r="CNM424" s="231"/>
      <c r="CNN424" s="231"/>
      <c r="CNO424" s="231"/>
      <c r="CNP424" s="231"/>
      <c r="CNQ424" s="231"/>
      <c r="CNR424" s="231"/>
      <c r="CNS424" s="231"/>
      <c r="CNT424" s="231"/>
      <c r="CNU424" s="231"/>
      <c r="CNV424" s="231"/>
      <c r="CNW424" s="231"/>
      <c r="CNX424" s="231"/>
      <c r="CNY424" s="231"/>
      <c r="CNZ424" s="231"/>
      <c r="COA424" s="231"/>
      <c r="COB424" s="231"/>
      <c r="COC424" s="231"/>
      <c r="COD424" s="231"/>
      <c r="COE424" s="231"/>
      <c r="COF424" s="231"/>
      <c r="COG424" s="231"/>
      <c r="COH424" s="231"/>
      <c r="COI424" s="231"/>
      <c r="COJ424" s="231"/>
      <c r="COK424" s="231"/>
      <c r="COL424" s="231"/>
      <c r="COM424" s="231"/>
      <c r="CON424" s="231"/>
      <c r="COO424" s="231"/>
      <c r="COP424" s="231"/>
      <c r="COQ424" s="231"/>
      <c r="COR424" s="231"/>
      <c r="COS424" s="231"/>
      <c r="COT424" s="231"/>
      <c r="COU424" s="231"/>
      <c r="COV424" s="231"/>
      <c r="COW424" s="231"/>
      <c r="COX424" s="231"/>
      <c r="COY424" s="231"/>
      <c r="COZ424" s="231"/>
      <c r="CPA424" s="231"/>
      <c r="CPB424" s="231"/>
      <c r="CPC424" s="231"/>
      <c r="CPD424" s="231"/>
      <c r="CPE424" s="231"/>
      <c r="CPF424" s="231"/>
      <c r="CPG424" s="231"/>
      <c r="CPH424" s="231"/>
      <c r="CPI424" s="231"/>
      <c r="CPJ424" s="231"/>
      <c r="CPK424" s="231"/>
      <c r="CPL424" s="231"/>
      <c r="CPM424" s="231"/>
      <c r="CPN424" s="231"/>
      <c r="CPO424" s="231"/>
      <c r="CPP424" s="231"/>
      <c r="CPQ424" s="231"/>
      <c r="CPR424" s="231"/>
      <c r="CPS424" s="231"/>
      <c r="CPT424" s="231"/>
      <c r="CPU424" s="231"/>
      <c r="CPV424" s="231"/>
      <c r="CPW424" s="231"/>
      <c r="CPX424" s="231"/>
      <c r="CPY424" s="231"/>
      <c r="CPZ424" s="231"/>
      <c r="CQA424" s="231"/>
      <c r="CQB424" s="231"/>
      <c r="CQC424" s="231"/>
      <c r="CQD424" s="231"/>
      <c r="CQE424" s="231"/>
      <c r="CQF424" s="231"/>
      <c r="CQG424" s="231"/>
      <c r="CQH424" s="231"/>
      <c r="CQI424" s="231"/>
      <c r="CQJ424" s="231"/>
      <c r="CQK424" s="231"/>
      <c r="CQL424" s="231"/>
      <c r="CQM424" s="231"/>
      <c r="CQN424" s="231"/>
      <c r="CQO424" s="231"/>
      <c r="CQP424" s="231"/>
      <c r="CQQ424" s="231"/>
      <c r="CQR424" s="231"/>
      <c r="CQS424" s="231"/>
      <c r="CQT424" s="231"/>
      <c r="CQU424" s="231"/>
      <c r="CQV424" s="231"/>
      <c r="CQW424" s="231"/>
      <c r="CQX424" s="231"/>
      <c r="CQY424" s="231"/>
      <c r="CQZ424" s="231"/>
      <c r="CRA424" s="231"/>
      <c r="CRB424" s="231"/>
      <c r="CRC424" s="231"/>
      <c r="CRD424" s="231"/>
      <c r="CRE424" s="231"/>
      <c r="CRF424" s="231"/>
      <c r="CRG424" s="231"/>
      <c r="CRH424" s="231"/>
      <c r="CRI424" s="231"/>
      <c r="CRJ424" s="231"/>
      <c r="CRK424" s="231"/>
      <c r="CRL424" s="231"/>
      <c r="CRM424" s="231"/>
      <c r="CRN424" s="231"/>
      <c r="CRO424" s="231"/>
      <c r="CRP424" s="231"/>
      <c r="CRQ424" s="231"/>
      <c r="CRR424" s="231"/>
      <c r="CRS424" s="231"/>
      <c r="CRT424" s="231"/>
      <c r="CRU424" s="231"/>
      <c r="CRV424" s="231"/>
      <c r="CRW424" s="231"/>
      <c r="CRX424" s="231"/>
      <c r="CRY424" s="231"/>
      <c r="CRZ424" s="231"/>
      <c r="CSA424" s="231"/>
      <c r="CSB424" s="231"/>
      <c r="CSC424" s="231"/>
      <c r="CSD424" s="231"/>
      <c r="CSE424" s="231"/>
      <c r="CSF424" s="231"/>
      <c r="CSG424" s="231"/>
      <c r="CSH424" s="231"/>
      <c r="CSI424" s="231"/>
      <c r="CSJ424" s="231"/>
      <c r="CSK424" s="231"/>
      <c r="CSL424" s="231"/>
      <c r="CSM424" s="231"/>
      <c r="CSN424" s="231"/>
      <c r="CSO424" s="231"/>
      <c r="CSP424" s="231"/>
      <c r="CSQ424" s="231"/>
      <c r="CSR424" s="231"/>
      <c r="CSS424" s="231"/>
      <c r="CST424" s="231"/>
      <c r="CSU424" s="231"/>
      <c r="CSV424" s="231"/>
      <c r="CSW424" s="231"/>
      <c r="CSX424" s="231"/>
      <c r="CSY424" s="231"/>
      <c r="CSZ424" s="231"/>
      <c r="CTA424" s="231"/>
      <c r="CTB424" s="231"/>
      <c r="CTC424" s="231"/>
      <c r="CTD424" s="231"/>
      <c r="CTE424" s="231"/>
      <c r="CTF424" s="231"/>
      <c r="CTG424" s="231"/>
      <c r="CTH424" s="231"/>
      <c r="CTI424" s="231"/>
      <c r="CTJ424" s="231"/>
      <c r="CTK424" s="231"/>
      <c r="CTL424" s="231"/>
      <c r="CTM424" s="231"/>
      <c r="CTN424" s="231"/>
      <c r="CTO424" s="231"/>
      <c r="CTP424" s="231"/>
      <c r="CTQ424" s="231"/>
      <c r="CTR424" s="231"/>
      <c r="CTS424" s="231"/>
      <c r="CTT424" s="231"/>
      <c r="CTU424" s="231"/>
      <c r="CTV424" s="231"/>
      <c r="CTW424" s="231"/>
      <c r="CTX424" s="231"/>
      <c r="CTY424" s="231"/>
      <c r="CTZ424" s="231"/>
      <c r="CUA424" s="231"/>
    </row>
    <row r="425" spans="1:2575" ht="12" customHeight="1" thickBot="1">
      <c r="B425" s="2020"/>
      <c r="C425" s="2022" t="s">
        <v>852</v>
      </c>
      <c r="D425" s="2024">
        <v>710951190001</v>
      </c>
      <c r="E425" s="2005" t="s">
        <v>923</v>
      </c>
      <c r="F425" s="2005">
        <v>4701903569</v>
      </c>
      <c r="G425" s="496" t="s">
        <v>747</v>
      </c>
      <c r="H425" s="509">
        <v>2</v>
      </c>
      <c r="I425" s="505">
        <v>6</v>
      </c>
      <c r="J425" s="505">
        <v>8</v>
      </c>
      <c r="K425" s="505">
        <v>5</v>
      </c>
      <c r="L425" s="505">
        <v>3</v>
      </c>
      <c r="M425" s="514">
        <v>1</v>
      </c>
      <c r="N425" s="506">
        <f>SUM(H425:M425)</f>
        <v>25</v>
      </c>
      <c r="O425" s="2015">
        <f>N426/N425*100</f>
        <v>96</v>
      </c>
      <c r="W425" s="275"/>
      <c r="Z425" s="308"/>
      <c r="AA425" s="362"/>
      <c r="AB425" s="308"/>
    </row>
    <row r="426" spans="1:2575" ht="12" customHeight="1" thickBot="1">
      <c r="B426" s="2020"/>
      <c r="C426" s="2066"/>
      <c r="D426" s="2025"/>
      <c r="E426" s="2006"/>
      <c r="F426" s="2006"/>
      <c r="G426" s="498" t="s">
        <v>8</v>
      </c>
      <c r="H426" s="515">
        <v>2</v>
      </c>
      <c r="I426" s="357">
        <v>6</v>
      </c>
      <c r="J426" s="357">
        <v>8</v>
      </c>
      <c r="K426" s="357">
        <v>5</v>
      </c>
      <c r="L426" s="357">
        <v>3</v>
      </c>
      <c r="M426" s="516"/>
      <c r="N426" s="517">
        <f>SUM(H426:M426)</f>
        <v>24</v>
      </c>
      <c r="O426" s="2016"/>
      <c r="W426" s="518"/>
      <c r="Z426" s="308"/>
      <c r="AA426" s="362"/>
      <c r="AB426" s="308"/>
    </row>
    <row r="427" spans="1:2575" ht="12" customHeight="1" thickBot="1">
      <c r="B427" s="2020"/>
      <c r="C427" s="2066"/>
      <c r="D427" s="2024">
        <v>710951190001</v>
      </c>
      <c r="E427" s="2005" t="s">
        <v>923</v>
      </c>
      <c r="F427" s="2005">
        <v>4701903568</v>
      </c>
      <c r="G427" s="496" t="s">
        <v>747</v>
      </c>
      <c r="H427" s="509">
        <v>4</v>
      </c>
      <c r="I427" s="505">
        <v>12</v>
      </c>
      <c r="J427" s="505">
        <v>16</v>
      </c>
      <c r="K427" s="505">
        <v>9</v>
      </c>
      <c r="L427" s="505">
        <v>5</v>
      </c>
      <c r="M427" s="514">
        <v>1</v>
      </c>
      <c r="N427" s="506">
        <f>SUM(H427:M427)</f>
        <v>47</v>
      </c>
      <c r="O427" s="2015">
        <f>N428/N427*100</f>
        <v>40.425531914893611</v>
      </c>
      <c r="W427" s="84" t="s">
        <v>1008</v>
      </c>
    </row>
    <row r="428" spans="1:2575" ht="12" customHeight="1" thickBot="1">
      <c r="B428" s="2021"/>
      <c r="C428" s="2023"/>
      <c r="D428" s="2025"/>
      <c r="E428" s="2006"/>
      <c r="F428" s="2006"/>
      <c r="G428" s="498" t="s">
        <v>8</v>
      </c>
      <c r="H428" s="509">
        <v>3</v>
      </c>
      <c r="I428" s="505">
        <v>2</v>
      </c>
      <c r="J428" s="505">
        <v>9</v>
      </c>
      <c r="K428" s="505">
        <v>3</v>
      </c>
      <c r="L428" s="505">
        <v>2</v>
      </c>
      <c r="M428" s="514"/>
      <c r="N428" s="519">
        <f>SUM(H428:M428)</f>
        <v>19</v>
      </c>
      <c r="O428" s="2016"/>
      <c r="W428" s="520">
        <v>16</v>
      </c>
      <c r="Y428" s="362"/>
      <c r="Z428" s="308"/>
      <c r="AA428" s="275"/>
    </row>
    <row r="429" spans="1:2575" ht="12" customHeight="1" thickBot="1">
      <c r="W429" s="521">
        <v>16</v>
      </c>
      <c r="Y429" s="362"/>
      <c r="Z429" s="308"/>
      <c r="AA429" s="275"/>
    </row>
    <row r="430" spans="1:2575" ht="12" customHeight="1" thickBot="1">
      <c r="B430" s="2017" t="s">
        <v>755</v>
      </c>
      <c r="C430" s="2018"/>
      <c r="D430" s="2018"/>
      <c r="E430" s="2018"/>
      <c r="F430" s="2018"/>
      <c r="G430" s="2018"/>
      <c r="H430" s="2018"/>
      <c r="I430" s="2018"/>
      <c r="J430" s="2018"/>
      <c r="K430" s="2018"/>
      <c r="L430" s="2018"/>
      <c r="M430" s="2018"/>
      <c r="N430" s="2019"/>
      <c r="X430" s="362"/>
      <c r="Z430" s="275"/>
      <c r="AA430" s="275"/>
    </row>
    <row r="431" spans="1:2575" ht="12" customHeight="1" thickBot="1">
      <c r="B431" s="1994">
        <v>45766</v>
      </c>
      <c r="C431" s="276" t="s">
        <v>742</v>
      </c>
      <c r="D431" s="277" t="s">
        <v>381</v>
      </c>
      <c r="E431" s="277" t="s">
        <v>357</v>
      </c>
      <c r="F431" s="277" t="s">
        <v>3</v>
      </c>
      <c r="G431" s="278" t="s">
        <v>743</v>
      </c>
      <c r="H431" s="461" t="s">
        <v>454</v>
      </c>
      <c r="I431" s="461" t="s">
        <v>455</v>
      </c>
      <c r="J431" s="461" t="s">
        <v>456</v>
      </c>
      <c r="K431" s="461" t="s">
        <v>457</v>
      </c>
      <c r="L431" s="461" t="s">
        <v>458</v>
      </c>
      <c r="M431" s="461" t="s">
        <v>379</v>
      </c>
      <c r="N431" s="279" t="s">
        <v>467</v>
      </c>
      <c r="Q431" s="275"/>
      <c r="R431" s="275"/>
      <c r="S431" s="275"/>
      <c r="T431" s="275"/>
      <c r="X431" s="362"/>
      <c r="Z431" s="275"/>
      <c r="AA431" s="275"/>
    </row>
    <row r="432" spans="1:2575" ht="12" customHeight="1" thickBot="1">
      <c r="B432" s="2020"/>
      <c r="C432" s="2022" t="s">
        <v>916</v>
      </c>
      <c r="D432" s="2024">
        <v>710772288001</v>
      </c>
      <c r="E432" s="2005" t="s">
        <v>111</v>
      </c>
      <c r="F432" s="2005">
        <v>4701956153</v>
      </c>
      <c r="G432" s="496" t="s">
        <v>747</v>
      </c>
      <c r="H432" s="505"/>
      <c r="I432" s="505">
        <v>160</v>
      </c>
      <c r="J432" s="505">
        <v>256</v>
      </c>
      <c r="K432" s="505">
        <v>208</v>
      </c>
      <c r="L432" s="505">
        <v>67</v>
      </c>
      <c r="M432" s="506">
        <f>SUM(H432:L432)</f>
        <v>691</v>
      </c>
      <c r="N432" s="2015">
        <f>M433/M432*100</f>
        <v>98.842257597684508</v>
      </c>
      <c r="Q432" s="275"/>
      <c r="R432" s="275"/>
      <c r="S432" s="275"/>
      <c r="T432" s="275"/>
      <c r="Y432" s="362"/>
      <c r="Z432" s="308"/>
      <c r="AA432" s="275"/>
    </row>
    <row r="433" spans="2:28" ht="12" customHeight="1" thickBot="1">
      <c r="B433" s="2020"/>
      <c r="C433" s="2066"/>
      <c r="D433" s="2025"/>
      <c r="E433" s="2006"/>
      <c r="F433" s="2006"/>
      <c r="G433" s="498" t="s">
        <v>8</v>
      </c>
      <c r="H433" s="357"/>
      <c r="I433" s="357">
        <v>158</v>
      </c>
      <c r="J433" s="357">
        <v>251</v>
      </c>
      <c r="K433" s="357">
        <v>206</v>
      </c>
      <c r="L433" s="357">
        <v>68</v>
      </c>
      <c r="M433" s="517">
        <f>SUM(H433:L433)</f>
        <v>683</v>
      </c>
      <c r="N433" s="2016"/>
      <c r="W433" s="362"/>
      <c r="Y433" s="362"/>
      <c r="Z433" s="308"/>
      <c r="AA433" s="275"/>
    </row>
    <row r="434" spans="2:28" ht="12" customHeight="1" thickBot="1">
      <c r="B434" s="2020"/>
      <c r="C434" s="2066"/>
      <c r="D434" s="2024">
        <v>710772288001</v>
      </c>
      <c r="E434" s="2005" t="s">
        <v>111</v>
      </c>
      <c r="F434" s="2005">
        <v>4701956155</v>
      </c>
      <c r="G434" s="496" t="s">
        <v>747</v>
      </c>
      <c r="H434" s="505">
        <v>142</v>
      </c>
      <c r="I434" s="505">
        <v>399</v>
      </c>
      <c r="J434" s="505">
        <v>451</v>
      </c>
      <c r="K434" s="505">
        <v>219</v>
      </c>
      <c r="L434" s="505">
        <v>77</v>
      </c>
      <c r="M434" s="506">
        <f>SUM(H434:L434)</f>
        <v>1288</v>
      </c>
      <c r="N434" s="2015">
        <f>M435/M434*100</f>
        <v>99.534161490683232</v>
      </c>
      <c r="W434" s="362"/>
      <c r="Y434" s="362"/>
      <c r="Z434" s="308"/>
      <c r="AA434" s="275"/>
    </row>
    <row r="435" spans="2:28" ht="12" customHeight="1" thickBot="1">
      <c r="B435" s="2021"/>
      <c r="C435" s="2023"/>
      <c r="D435" s="2025"/>
      <c r="E435" s="2006"/>
      <c r="F435" s="2006"/>
      <c r="G435" s="498" t="s">
        <v>8</v>
      </c>
      <c r="H435" s="291">
        <v>139</v>
      </c>
      <c r="I435" s="291">
        <v>398</v>
      </c>
      <c r="J435" s="291">
        <v>451</v>
      </c>
      <c r="K435" s="291">
        <v>217</v>
      </c>
      <c r="L435" s="291">
        <v>77</v>
      </c>
      <c r="M435" s="513">
        <f>SUM(H435:L435)</f>
        <v>1282</v>
      </c>
      <c r="N435" s="2016"/>
    </row>
    <row r="438" spans="2:28" ht="12" customHeight="1" thickBot="1">
      <c r="B438" s="2017" t="s">
        <v>378</v>
      </c>
      <c r="C438" s="2018"/>
      <c r="D438" s="2018"/>
      <c r="E438" s="2018"/>
      <c r="F438" s="2018"/>
      <c r="G438" s="2018"/>
      <c r="H438" s="2018"/>
      <c r="I438" s="2018"/>
      <c r="J438" s="2018"/>
      <c r="K438" s="2018"/>
      <c r="L438" s="2018"/>
      <c r="M438" s="2018"/>
      <c r="N438" s="2018"/>
      <c r="O438" s="2018"/>
      <c r="P438" s="2019"/>
      <c r="V438" s="275"/>
      <c r="Z438" s="308"/>
      <c r="AA438" s="362"/>
      <c r="AB438" s="308"/>
    </row>
    <row r="439" spans="2:28" ht="12" customHeight="1" thickBot="1">
      <c r="B439" s="1994">
        <v>45766</v>
      </c>
      <c r="C439" s="276" t="s">
        <v>742</v>
      </c>
      <c r="D439" s="277" t="s">
        <v>381</v>
      </c>
      <c r="E439" s="277" t="s">
        <v>357</v>
      </c>
      <c r="F439" s="277" t="s">
        <v>3</v>
      </c>
      <c r="G439" s="278" t="s">
        <v>743</v>
      </c>
      <c r="H439" s="461" t="s">
        <v>1009</v>
      </c>
      <c r="I439" s="461" t="s">
        <v>1010</v>
      </c>
      <c r="J439" s="461" t="s">
        <v>1011</v>
      </c>
      <c r="K439" s="461" t="s">
        <v>1012</v>
      </c>
      <c r="L439" s="461" t="s">
        <v>1013</v>
      </c>
      <c r="M439" s="461" t="s">
        <v>1014</v>
      </c>
      <c r="N439" s="461" t="s">
        <v>1008</v>
      </c>
      <c r="O439" s="461" t="s">
        <v>379</v>
      </c>
      <c r="P439" s="279" t="s">
        <v>467</v>
      </c>
      <c r="Z439" s="308"/>
      <c r="AA439" s="362"/>
      <c r="AB439" s="308"/>
    </row>
    <row r="440" spans="2:28" ht="12" customHeight="1" thickBot="1">
      <c r="B440" s="2020"/>
      <c r="C440" s="2022" t="s">
        <v>924</v>
      </c>
      <c r="D440" s="2024">
        <v>712980684001</v>
      </c>
      <c r="E440" s="2005" t="s">
        <v>334</v>
      </c>
      <c r="F440" s="2005">
        <v>4701946000</v>
      </c>
      <c r="G440" s="496" t="s">
        <v>747</v>
      </c>
      <c r="H440" s="509">
        <v>67</v>
      </c>
      <c r="I440" s="505">
        <v>25</v>
      </c>
      <c r="J440" s="505">
        <v>37</v>
      </c>
      <c r="K440" s="505">
        <v>32</v>
      </c>
      <c r="L440" s="505">
        <v>72</v>
      </c>
      <c r="M440" s="510">
        <v>51</v>
      </c>
      <c r="N440" s="522">
        <v>12</v>
      </c>
      <c r="O440" s="506">
        <f>SUM(H440:N440)</f>
        <v>296</v>
      </c>
      <c r="P440" s="2072">
        <f>O441/O440*100</f>
        <v>97.972972972972968</v>
      </c>
      <c r="Z440" s="308"/>
      <c r="AA440" s="362"/>
      <c r="AB440" s="308"/>
    </row>
    <row r="441" spans="2:28" ht="12" customHeight="1" thickBot="1">
      <c r="B441" s="2021"/>
      <c r="C441" s="2023"/>
      <c r="D441" s="2025"/>
      <c r="E441" s="2006"/>
      <c r="F441" s="2006"/>
      <c r="G441" s="498" t="s">
        <v>8</v>
      </c>
      <c r="H441" s="511">
        <v>66</v>
      </c>
      <c r="I441" s="291">
        <v>25</v>
      </c>
      <c r="J441" s="291">
        <v>36</v>
      </c>
      <c r="K441" s="291">
        <v>29</v>
      </c>
      <c r="L441" s="291">
        <v>72</v>
      </c>
      <c r="M441" s="512">
        <v>50</v>
      </c>
      <c r="N441" s="523">
        <v>12</v>
      </c>
      <c r="O441" s="513">
        <f>SUM(H441:N441)</f>
        <v>290</v>
      </c>
      <c r="P441" s="2073"/>
    </row>
    <row r="442" spans="2:28" ht="12" customHeight="1" thickBot="1">
      <c r="U442" s="275"/>
      <c r="X442" s="275"/>
      <c r="Y442" s="275"/>
      <c r="Z442" s="275"/>
      <c r="AA442" s="275"/>
    </row>
    <row r="443" spans="2:28" ht="12" customHeight="1" thickBot="1">
      <c r="D443" s="275"/>
      <c r="E443" s="308"/>
      <c r="F443" s="308"/>
      <c r="G443" s="308"/>
      <c r="H443" s="308"/>
      <c r="I443" s="308"/>
      <c r="J443" s="308"/>
      <c r="K443" s="362"/>
      <c r="L443" s="308"/>
      <c r="M443" s="275"/>
      <c r="N443" s="275"/>
      <c r="O443" s="275"/>
      <c r="P443" s="275"/>
      <c r="Q443" s="275"/>
      <c r="R443" s="275"/>
      <c r="S443" s="275"/>
      <c r="T443" s="275"/>
      <c r="U443" s="518"/>
      <c r="V443" s="518"/>
      <c r="X443" s="518"/>
      <c r="Y443" s="518"/>
      <c r="Z443" s="524"/>
      <c r="AA443" s="275"/>
    </row>
    <row r="444" spans="2:28" ht="12" customHeight="1" thickBot="1">
      <c r="B444" s="525" t="s">
        <v>378</v>
      </c>
      <c r="C444" s="518"/>
      <c r="D444" s="518"/>
      <c r="E444" s="518"/>
      <c r="F444" s="518"/>
      <c r="G444" s="518"/>
      <c r="H444" s="518"/>
      <c r="I444" s="518"/>
      <c r="J444" s="518"/>
      <c r="K444" s="518"/>
      <c r="L444" s="518"/>
      <c r="M444" s="518"/>
      <c r="N444" s="518"/>
      <c r="O444" s="518"/>
      <c r="P444" s="518"/>
      <c r="Q444" s="518"/>
      <c r="R444" s="518"/>
      <c r="S444" s="518"/>
      <c r="T444" s="518"/>
      <c r="U444" s="84" t="s">
        <v>1011</v>
      </c>
      <c r="V444" s="84" t="s">
        <v>1015</v>
      </c>
      <c r="X444" s="169" t="s">
        <v>1016</v>
      </c>
      <c r="Y444" s="461" t="s">
        <v>379</v>
      </c>
      <c r="Z444" s="279" t="s">
        <v>467</v>
      </c>
      <c r="AA444" s="275"/>
    </row>
    <row r="445" spans="2:28" ht="12" customHeight="1" thickBot="1">
      <c r="B445" s="1994">
        <v>45766</v>
      </c>
      <c r="C445" s="276" t="s">
        <v>742</v>
      </c>
      <c r="D445" s="277" t="s">
        <v>381</v>
      </c>
      <c r="E445" s="277" t="s">
        <v>357</v>
      </c>
      <c r="F445" s="277" t="s">
        <v>3</v>
      </c>
      <c r="G445" s="419" t="s">
        <v>743</v>
      </c>
      <c r="H445" s="526" t="s">
        <v>1017</v>
      </c>
      <c r="I445" s="84" t="s">
        <v>1018</v>
      </c>
      <c r="J445" s="84" t="s">
        <v>1010</v>
      </c>
      <c r="K445" s="84" t="s">
        <v>1019</v>
      </c>
      <c r="L445" s="84" t="s">
        <v>1009</v>
      </c>
      <c r="M445" s="84" t="s">
        <v>1020</v>
      </c>
      <c r="N445" s="84" t="s">
        <v>1014</v>
      </c>
      <c r="O445" s="84" t="s">
        <v>1021</v>
      </c>
      <c r="P445" s="84" t="s">
        <v>1013</v>
      </c>
      <c r="Q445" s="84" t="s">
        <v>1022</v>
      </c>
      <c r="R445" s="84"/>
      <c r="S445" s="84"/>
      <c r="T445" s="84"/>
      <c r="U445" s="520">
        <v>14</v>
      </c>
      <c r="V445" s="520">
        <v>3</v>
      </c>
      <c r="X445" s="527">
        <v>8</v>
      </c>
      <c r="Y445" s="506">
        <f>SUM(H446:X446)</f>
        <v>248</v>
      </c>
      <c r="Z445" s="2072">
        <f>Y446/Y445*100</f>
        <v>82.661290322580655</v>
      </c>
      <c r="AA445" s="275"/>
    </row>
    <row r="446" spans="2:28" ht="12" customHeight="1" thickBot="1">
      <c r="B446" s="2020"/>
      <c r="C446" s="2022" t="s">
        <v>924</v>
      </c>
      <c r="D446" s="2024">
        <v>712980684001</v>
      </c>
      <c r="E446" s="2005" t="s">
        <v>334</v>
      </c>
      <c r="F446" s="2005">
        <v>4701946001</v>
      </c>
      <c r="G446" s="496" t="s">
        <v>747</v>
      </c>
      <c r="H446" s="528">
        <v>15</v>
      </c>
      <c r="I446" s="520">
        <v>32</v>
      </c>
      <c r="J446" s="520">
        <v>13</v>
      </c>
      <c r="K446" s="520">
        <v>44</v>
      </c>
      <c r="L446" s="520">
        <v>14</v>
      </c>
      <c r="M446" s="520">
        <v>30</v>
      </c>
      <c r="N446" s="520">
        <v>11</v>
      </c>
      <c r="O446" s="520">
        <v>30</v>
      </c>
      <c r="P446" s="520">
        <v>25</v>
      </c>
      <c r="Q446" s="520">
        <v>13</v>
      </c>
      <c r="R446" s="520"/>
      <c r="S446" s="520"/>
      <c r="T446" s="520"/>
      <c r="U446" s="521">
        <v>11</v>
      </c>
      <c r="V446" s="521">
        <v>3</v>
      </c>
      <c r="X446" s="529">
        <v>7</v>
      </c>
      <c r="Y446" s="506">
        <f>SUM(H447:X447)</f>
        <v>205</v>
      </c>
      <c r="Z446" s="2073"/>
    </row>
    <row r="447" spans="2:28" ht="12" customHeight="1" thickBot="1">
      <c r="B447" s="2021"/>
      <c r="C447" s="2023"/>
      <c r="D447" s="2025"/>
      <c r="E447" s="2006"/>
      <c r="F447" s="2006"/>
      <c r="G447" s="498" t="s">
        <v>8</v>
      </c>
      <c r="H447" s="530">
        <v>13</v>
      </c>
      <c r="I447" s="521">
        <v>31</v>
      </c>
      <c r="J447" s="521">
        <v>10</v>
      </c>
      <c r="K447" s="521">
        <v>41</v>
      </c>
      <c r="L447" s="521">
        <v>11</v>
      </c>
      <c r="M447" s="521">
        <v>30</v>
      </c>
      <c r="N447" s="521">
        <v>10</v>
      </c>
      <c r="O447" s="521">
        <v>28</v>
      </c>
      <c r="P447" s="521">
        <v>21</v>
      </c>
      <c r="Q447" s="521">
        <v>10</v>
      </c>
      <c r="R447" s="521"/>
      <c r="S447" s="521"/>
      <c r="T447" s="521"/>
    </row>
    <row r="448" spans="2:28" ht="12" customHeight="1">
      <c r="X448" s="362"/>
      <c r="Z448" s="275"/>
      <c r="AA448" s="275"/>
    </row>
    <row r="449" spans="2:29" ht="12" customHeight="1" thickBot="1">
      <c r="Q449" s="275"/>
      <c r="R449" s="275"/>
      <c r="S449" s="275"/>
      <c r="T449" s="275"/>
      <c r="X449" s="362"/>
      <c r="Z449" s="275"/>
      <c r="AA449" s="275"/>
    </row>
    <row r="450" spans="2:29" ht="12" customHeight="1" thickBot="1">
      <c r="B450" s="2017" t="s">
        <v>755</v>
      </c>
      <c r="C450" s="2018"/>
      <c r="D450" s="2018"/>
      <c r="E450" s="2018"/>
      <c r="F450" s="2018"/>
      <c r="G450" s="2018"/>
      <c r="H450" s="2018"/>
      <c r="I450" s="2018"/>
      <c r="J450" s="2018"/>
      <c r="K450" s="2018"/>
      <c r="L450" s="2018"/>
      <c r="M450" s="2019"/>
      <c r="Q450" s="275"/>
      <c r="R450" s="275"/>
      <c r="S450" s="275"/>
      <c r="T450" s="275"/>
      <c r="Y450" s="275"/>
      <c r="Z450" s="275"/>
      <c r="AA450" s="275"/>
    </row>
    <row r="451" spans="2:29" ht="12" customHeight="1" thickBot="1">
      <c r="B451" s="1994">
        <v>45767</v>
      </c>
      <c r="C451" s="276" t="s">
        <v>742</v>
      </c>
      <c r="D451" s="277" t="s">
        <v>381</v>
      </c>
      <c r="E451" s="277" t="s">
        <v>357</v>
      </c>
      <c r="F451" s="277" t="s">
        <v>3</v>
      </c>
      <c r="G451" s="278" t="s">
        <v>743</v>
      </c>
      <c r="H451" s="461" t="s">
        <v>454</v>
      </c>
      <c r="I451" s="461" t="s">
        <v>455</v>
      </c>
      <c r="J451" s="461" t="s">
        <v>456</v>
      </c>
      <c r="K451" s="461" t="s">
        <v>458</v>
      </c>
      <c r="L451" s="461" t="s">
        <v>379</v>
      </c>
      <c r="M451" s="279" t="s">
        <v>467</v>
      </c>
      <c r="P451" s="275"/>
      <c r="Q451" s="308"/>
      <c r="R451" s="308"/>
      <c r="S451" s="308"/>
      <c r="T451" s="308"/>
      <c r="Y451" s="275"/>
      <c r="Z451" s="275"/>
      <c r="AA451" s="275"/>
    </row>
    <row r="452" spans="2:29" ht="12" customHeight="1" thickBot="1">
      <c r="B452" s="2020"/>
      <c r="C452" s="2022" t="s">
        <v>917</v>
      </c>
      <c r="D452" s="2024">
        <v>710716303003</v>
      </c>
      <c r="E452" s="2005" t="s">
        <v>841</v>
      </c>
      <c r="F452" s="2005">
        <v>4701956137</v>
      </c>
      <c r="G452" s="496" t="s">
        <v>747</v>
      </c>
      <c r="H452" s="505">
        <v>361</v>
      </c>
      <c r="I452" s="505">
        <v>1115</v>
      </c>
      <c r="J452" s="505">
        <v>181</v>
      </c>
      <c r="K452" s="505">
        <v>295</v>
      </c>
      <c r="L452" s="506">
        <f>SUM(H452:K452)</f>
        <v>1952</v>
      </c>
      <c r="M452" s="2015">
        <f>L453/L452*100</f>
        <v>97.694672131147541</v>
      </c>
      <c r="P452" s="275"/>
      <c r="Q452" s="308"/>
      <c r="R452" s="308"/>
      <c r="S452" s="308"/>
      <c r="T452" s="308"/>
      <c r="Y452" s="362"/>
      <c r="Z452" s="308"/>
      <c r="AA452" s="275"/>
    </row>
    <row r="453" spans="2:29" ht="12" customHeight="1" thickBot="1">
      <c r="B453" s="2021"/>
      <c r="C453" s="2023"/>
      <c r="D453" s="2025"/>
      <c r="E453" s="2006"/>
      <c r="F453" s="2006"/>
      <c r="G453" s="498" t="s">
        <v>8</v>
      </c>
      <c r="H453" s="291">
        <v>349</v>
      </c>
      <c r="I453" s="291">
        <v>1105</v>
      </c>
      <c r="J453" s="291">
        <v>187</v>
      </c>
      <c r="K453" s="291">
        <v>266</v>
      </c>
      <c r="L453" s="513">
        <f>SUM(H453:K453)</f>
        <v>1907</v>
      </c>
      <c r="M453" s="2016"/>
    </row>
    <row r="455" spans="2:29" ht="12" customHeight="1" thickBot="1">
      <c r="B455" s="2017" t="s">
        <v>755</v>
      </c>
      <c r="C455" s="2018"/>
      <c r="D455" s="2018"/>
      <c r="E455" s="2018"/>
      <c r="F455" s="2018"/>
      <c r="G455" s="2018"/>
      <c r="H455" s="2018"/>
      <c r="I455" s="2018"/>
      <c r="J455" s="2018"/>
      <c r="K455" s="2018"/>
      <c r="L455" s="2018"/>
      <c r="M455" s="2019"/>
    </row>
    <row r="456" spans="2:29" ht="12" customHeight="1" thickBot="1">
      <c r="B456" s="1994">
        <v>45768</v>
      </c>
      <c r="C456" s="276" t="s">
        <v>742</v>
      </c>
      <c r="D456" s="277" t="s">
        <v>381</v>
      </c>
      <c r="E456" s="277" t="s">
        <v>357</v>
      </c>
      <c r="F456" s="277" t="s">
        <v>3</v>
      </c>
      <c r="G456" s="278" t="s">
        <v>743</v>
      </c>
      <c r="H456" s="461" t="s">
        <v>453</v>
      </c>
      <c r="I456" s="461" t="s">
        <v>455</v>
      </c>
      <c r="J456" s="461" t="s">
        <v>456</v>
      </c>
      <c r="K456" s="461" t="s">
        <v>457</v>
      </c>
      <c r="L456" s="461" t="s">
        <v>379</v>
      </c>
      <c r="M456" s="279" t="s">
        <v>467</v>
      </c>
    </row>
    <row r="457" spans="2:29" ht="12" customHeight="1" thickBot="1">
      <c r="B457" s="2020"/>
      <c r="C457" s="2022" t="s">
        <v>917</v>
      </c>
      <c r="D457" s="2024">
        <v>710716303003</v>
      </c>
      <c r="E457" s="2005" t="s">
        <v>841</v>
      </c>
      <c r="F457" s="2005">
        <v>4701956137</v>
      </c>
      <c r="G457" s="496" t="s">
        <v>747</v>
      </c>
      <c r="H457" s="505">
        <v>13</v>
      </c>
      <c r="I457" s="505">
        <v>10</v>
      </c>
      <c r="J457" s="505">
        <v>1073</v>
      </c>
      <c r="K457" s="505">
        <v>678</v>
      </c>
      <c r="L457" s="506">
        <f>SUM(H457:K457)</f>
        <v>1774</v>
      </c>
      <c r="M457" s="2015">
        <f>L458/L457*100</f>
        <v>99.379932356257044</v>
      </c>
    </row>
    <row r="458" spans="2:29" ht="12" customHeight="1" thickBot="1">
      <c r="B458" s="2021"/>
      <c r="C458" s="2023"/>
      <c r="D458" s="2025"/>
      <c r="E458" s="2006"/>
      <c r="F458" s="2006"/>
      <c r="G458" s="498" t="s">
        <v>8</v>
      </c>
      <c r="H458" s="505">
        <v>12</v>
      </c>
      <c r="I458" s="505">
        <v>10</v>
      </c>
      <c r="J458" s="505">
        <v>1067</v>
      </c>
      <c r="K458" s="505">
        <v>674</v>
      </c>
      <c r="L458" s="513">
        <f>SUM(H458:K458)</f>
        <v>1763</v>
      </c>
      <c r="M458" s="2016"/>
    </row>
    <row r="461" spans="2:29" ht="12" customHeight="1" thickBot="1">
      <c r="B461" s="2017" t="s">
        <v>755</v>
      </c>
      <c r="C461" s="2018"/>
      <c r="D461" s="2018"/>
      <c r="E461" s="2018"/>
      <c r="F461" s="2018"/>
      <c r="G461" s="2018"/>
      <c r="H461" s="2018"/>
      <c r="I461" s="2018"/>
      <c r="J461" s="2018"/>
      <c r="K461" s="2018"/>
      <c r="L461" s="2018"/>
      <c r="M461" s="2018"/>
      <c r="N461" s="2018"/>
      <c r="O461" s="2019"/>
      <c r="U461" s="275"/>
      <c r="Z461" s="308"/>
      <c r="AB461" s="362"/>
    </row>
    <row r="462" spans="2:29" ht="12" customHeight="1" thickBot="1">
      <c r="B462" s="1994">
        <v>45769</v>
      </c>
      <c r="C462" s="276" t="s">
        <v>742</v>
      </c>
      <c r="D462" s="277" t="s">
        <v>381</v>
      </c>
      <c r="E462" s="277" t="s">
        <v>357</v>
      </c>
      <c r="F462" s="277" t="s">
        <v>3</v>
      </c>
      <c r="G462" s="278" t="s">
        <v>743</v>
      </c>
      <c r="H462" s="461" t="s">
        <v>453</v>
      </c>
      <c r="I462" s="461" t="s">
        <v>454</v>
      </c>
      <c r="J462" s="461" t="s">
        <v>455</v>
      </c>
      <c r="K462" s="461" t="s">
        <v>456</v>
      </c>
      <c r="L462" s="461" t="s">
        <v>457</v>
      </c>
      <c r="M462" s="461" t="s">
        <v>458</v>
      </c>
      <c r="N462" s="461" t="s">
        <v>379</v>
      </c>
      <c r="O462" s="279" t="s">
        <v>467</v>
      </c>
      <c r="U462" s="275"/>
      <c r="Z462" s="308"/>
      <c r="AB462" s="362"/>
      <c r="AC462" s="308"/>
    </row>
    <row r="463" spans="2:29" ht="12" customHeight="1" thickBot="1">
      <c r="B463" s="2020"/>
      <c r="C463" s="2022" t="s">
        <v>882</v>
      </c>
      <c r="D463" s="2024">
        <v>710980423002</v>
      </c>
      <c r="E463" s="2005" t="s">
        <v>883</v>
      </c>
      <c r="F463" s="2005">
        <v>4701938135</v>
      </c>
      <c r="G463" s="496" t="s">
        <v>747</v>
      </c>
      <c r="H463" s="505">
        <v>20</v>
      </c>
      <c r="I463" s="505">
        <v>75</v>
      </c>
      <c r="J463" s="505">
        <v>100</v>
      </c>
      <c r="K463" s="505">
        <v>59</v>
      </c>
      <c r="L463" s="505">
        <v>20</v>
      </c>
      <c r="M463" s="531">
        <v>6</v>
      </c>
      <c r="N463" s="506">
        <f>SUM(H463:M463)</f>
        <v>280</v>
      </c>
      <c r="O463" s="2015">
        <f>N464/N463*100</f>
        <v>95.357142857142861</v>
      </c>
      <c r="U463" s="275"/>
      <c r="Z463" s="308"/>
      <c r="AB463" s="362"/>
      <c r="AC463" s="308"/>
    </row>
    <row r="464" spans="2:29" ht="12" customHeight="1" thickBot="1">
      <c r="B464" s="2021"/>
      <c r="C464" s="2023"/>
      <c r="D464" s="2025"/>
      <c r="E464" s="2006"/>
      <c r="F464" s="2006"/>
      <c r="G464" s="498" t="s">
        <v>8</v>
      </c>
      <c r="H464" s="505">
        <v>20</v>
      </c>
      <c r="I464" s="505">
        <v>69</v>
      </c>
      <c r="J464" s="505">
        <v>96</v>
      </c>
      <c r="K464" s="505">
        <v>60</v>
      </c>
      <c r="L464" s="505">
        <v>16</v>
      </c>
      <c r="M464" s="469">
        <v>6</v>
      </c>
      <c r="N464" s="513">
        <f>SUM(H464:M464)</f>
        <v>267</v>
      </c>
      <c r="O464" s="2016"/>
      <c r="AC464" s="308"/>
    </row>
    <row r="466" spans="2:15" ht="12" customHeight="1" thickBot="1">
      <c r="B466" s="2017" t="s">
        <v>755</v>
      </c>
      <c r="C466" s="2018"/>
      <c r="D466" s="2018"/>
      <c r="E466" s="2018"/>
      <c r="F466" s="2018"/>
      <c r="G466" s="2018"/>
      <c r="H466" s="2018"/>
      <c r="I466" s="2018"/>
      <c r="J466" s="2018"/>
      <c r="K466" s="2018"/>
      <c r="L466" s="2018"/>
      <c r="M466" s="2018"/>
      <c r="N466" s="2018"/>
      <c r="O466" s="2019"/>
    </row>
    <row r="467" spans="2:15" ht="12" customHeight="1" thickBot="1">
      <c r="B467" s="1994">
        <v>45769</v>
      </c>
      <c r="C467" s="276" t="s">
        <v>742</v>
      </c>
      <c r="D467" s="277" t="s">
        <v>381</v>
      </c>
      <c r="E467" s="277" t="s">
        <v>357</v>
      </c>
      <c r="F467" s="277" t="s">
        <v>3</v>
      </c>
      <c r="G467" s="278" t="s">
        <v>743</v>
      </c>
      <c r="H467" s="461" t="s">
        <v>453</v>
      </c>
      <c r="I467" s="461" t="s">
        <v>454</v>
      </c>
      <c r="J467" s="461" t="s">
        <v>455</v>
      </c>
      <c r="K467" s="461" t="s">
        <v>456</v>
      </c>
      <c r="L467" s="461" t="s">
        <v>457</v>
      </c>
      <c r="M467" s="461" t="s">
        <v>458</v>
      </c>
      <c r="N467" s="461" t="s">
        <v>379</v>
      </c>
      <c r="O467" s="279" t="s">
        <v>467</v>
      </c>
    </row>
    <row r="468" spans="2:15" ht="12" customHeight="1" thickBot="1">
      <c r="B468" s="2020"/>
      <c r="C468" s="2022" t="s">
        <v>935</v>
      </c>
      <c r="D468" s="2024">
        <v>710805564066</v>
      </c>
      <c r="E468" s="2005" t="s">
        <v>883</v>
      </c>
      <c r="F468" s="2005">
        <v>4701949143</v>
      </c>
      <c r="G468" s="496" t="s">
        <v>747</v>
      </c>
      <c r="H468" s="505">
        <v>7</v>
      </c>
      <c r="I468" s="505">
        <v>128</v>
      </c>
      <c r="J468" s="505">
        <v>303</v>
      </c>
      <c r="K468" s="505">
        <v>326</v>
      </c>
      <c r="L468" s="505">
        <v>209</v>
      </c>
      <c r="M468" s="531">
        <v>98</v>
      </c>
      <c r="N468" s="506">
        <f>SUM(H468:M468)</f>
        <v>1071</v>
      </c>
      <c r="O468" s="2015">
        <f>N469/N468*100</f>
        <v>98.879551820728295</v>
      </c>
    </row>
    <row r="469" spans="2:15" ht="12" customHeight="1" thickBot="1">
      <c r="B469" s="2021"/>
      <c r="C469" s="2023"/>
      <c r="D469" s="2025"/>
      <c r="E469" s="2006"/>
      <c r="F469" s="2006"/>
      <c r="G469" s="498" t="s">
        <v>8</v>
      </c>
      <c r="H469" s="505">
        <v>7</v>
      </c>
      <c r="I469" s="505">
        <v>128</v>
      </c>
      <c r="J469" s="505">
        <v>298</v>
      </c>
      <c r="K469" s="505">
        <v>321</v>
      </c>
      <c r="L469" s="505">
        <v>208</v>
      </c>
      <c r="M469" s="469">
        <v>97</v>
      </c>
      <c r="N469" s="513">
        <f>SUM(H469:M469)</f>
        <v>1059</v>
      </c>
      <c r="O469" s="2016"/>
    </row>
    <row r="471" spans="2:15" ht="12" customHeight="1" thickBot="1">
      <c r="B471" s="2017" t="s">
        <v>755</v>
      </c>
      <c r="C471" s="2018"/>
      <c r="D471" s="2018"/>
      <c r="E471" s="2018"/>
      <c r="F471" s="2018"/>
      <c r="G471" s="2018"/>
      <c r="H471" s="2018"/>
      <c r="I471" s="2018"/>
      <c r="J471" s="2018"/>
      <c r="K471" s="2018"/>
      <c r="L471" s="2018"/>
      <c r="M471" s="2018"/>
      <c r="N471" s="2018"/>
      <c r="O471" s="2019"/>
    </row>
    <row r="472" spans="2:15" ht="12" customHeight="1" thickBot="1">
      <c r="B472" s="1994">
        <v>45771</v>
      </c>
      <c r="C472" s="276" t="s">
        <v>742</v>
      </c>
      <c r="D472" s="277" t="s">
        <v>381</v>
      </c>
      <c r="E472" s="277" t="s">
        <v>357</v>
      </c>
      <c r="F472" s="277" t="s">
        <v>3</v>
      </c>
      <c r="G472" s="278" t="s">
        <v>743</v>
      </c>
      <c r="H472" s="461" t="s">
        <v>453</v>
      </c>
      <c r="I472" s="461" t="s">
        <v>454</v>
      </c>
      <c r="J472" s="461" t="s">
        <v>455</v>
      </c>
      <c r="K472" s="461" t="s">
        <v>456</v>
      </c>
      <c r="L472" s="461" t="s">
        <v>457</v>
      </c>
      <c r="M472" s="461" t="s">
        <v>458</v>
      </c>
      <c r="N472" s="461" t="s">
        <v>379</v>
      </c>
      <c r="O472" s="279" t="s">
        <v>467</v>
      </c>
    </row>
    <row r="473" spans="2:15" ht="12" customHeight="1" thickBot="1">
      <c r="B473" s="2020"/>
      <c r="C473" s="2022" t="s">
        <v>945</v>
      </c>
      <c r="D473" s="2024">
        <v>710723610010</v>
      </c>
      <c r="E473" s="2005" t="s">
        <v>903</v>
      </c>
      <c r="F473" s="2005">
        <v>4701959099</v>
      </c>
      <c r="G473" s="496" t="s">
        <v>747</v>
      </c>
      <c r="H473" s="505">
        <v>15</v>
      </c>
      <c r="I473" s="505">
        <v>30</v>
      </c>
      <c r="J473" s="505">
        <v>70</v>
      </c>
      <c r="K473" s="505">
        <v>80</v>
      </c>
      <c r="L473" s="505">
        <v>30</v>
      </c>
      <c r="M473" s="531">
        <v>15</v>
      </c>
      <c r="N473" s="506">
        <f>SUM(H473:M473)</f>
        <v>240</v>
      </c>
      <c r="O473" s="2015">
        <f>N474/N473*100</f>
        <v>97.916666666666657</v>
      </c>
    </row>
    <row r="474" spans="2:15" ht="12" customHeight="1" thickBot="1">
      <c r="B474" s="2021"/>
      <c r="C474" s="2023"/>
      <c r="D474" s="2025"/>
      <c r="E474" s="2006"/>
      <c r="F474" s="2006"/>
      <c r="G474" s="498" t="s">
        <v>8</v>
      </c>
      <c r="H474" s="505">
        <v>15</v>
      </c>
      <c r="I474" s="505">
        <v>30</v>
      </c>
      <c r="J474" s="505">
        <v>70</v>
      </c>
      <c r="K474" s="505">
        <v>77</v>
      </c>
      <c r="L474" s="505">
        <v>29</v>
      </c>
      <c r="M474" s="469">
        <v>14</v>
      </c>
      <c r="N474" s="513">
        <f>SUM(H474:M474)</f>
        <v>235</v>
      </c>
      <c r="O474" s="2016"/>
    </row>
    <row r="476" spans="2:15" ht="12" customHeight="1" thickBot="1">
      <c r="B476" s="2017" t="s">
        <v>755</v>
      </c>
      <c r="C476" s="2018"/>
      <c r="D476" s="2018"/>
      <c r="E476" s="2018"/>
      <c r="F476" s="2018"/>
      <c r="G476" s="2018"/>
      <c r="H476" s="2018"/>
      <c r="I476" s="2018"/>
      <c r="J476" s="2018"/>
      <c r="K476" s="2018"/>
      <c r="L476" s="2018"/>
      <c r="M476" s="2018"/>
      <c r="N476" s="2018"/>
      <c r="O476" s="2019"/>
    </row>
    <row r="477" spans="2:15" ht="12" customHeight="1" thickBot="1">
      <c r="B477" s="1994">
        <v>45771</v>
      </c>
      <c r="C477" s="276" t="s">
        <v>742</v>
      </c>
      <c r="D477" s="277" t="s">
        <v>381</v>
      </c>
      <c r="E477" s="277" t="s">
        <v>357</v>
      </c>
      <c r="F477" s="277" t="s">
        <v>3</v>
      </c>
      <c r="G477" s="278" t="s">
        <v>743</v>
      </c>
      <c r="H477" s="461" t="s">
        <v>453</v>
      </c>
      <c r="I477" s="461" t="s">
        <v>454</v>
      </c>
      <c r="J477" s="461" t="s">
        <v>455</v>
      </c>
      <c r="K477" s="461" t="s">
        <v>456</v>
      </c>
      <c r="L477" s="461" t="s">
        <v>457</v>
      </c>
      <c r="M477" s="461" t="s">
        <v>458</v>
      </c>
      <c r="N477" s="461" t="s">
        <v>379</v>
      </c>
      <c r="O477" s="279" t="s">
        <v>467</v>
      </c>
    </row>
    <row r="478" spans="2:15" ht="12" customHeight="1" thickBot="1">
      <c r="B478" s="2020"/>
      <c r="C478" s="2022" t="s">
        <v>941</v>
      </c>
      <c r="D478" s="2024">
        <v>710979618001</v>
      </c>
      <c r="E478" s="2005" t="s">
        <v>937</v>
      </c>
      <c r="F478" s="2005">
        <v>4701944242</v>
      </c>
      <c r="G478" s="496" t="s">
        <v>747</v>
      </c>
      <c r="H478" s="505">
        <v>21</v>
      </c>
      <c r="I478" s="505">
        <v>77</v>
      </c>
      <c r="J478" s="505">
        <v>210</v>
      </c>
      <c r="K478" s="505">
        <v>224</v>
      </c>
      <c r="L478" s="505">
        <v>119</v>
      </c>
      <c r="M478" s="531">
        <v>49</v>
      </c>
      <c r="N478" s="506">
        <f>SUM(H478:M478)</f>
        <v>700</v>
      </c>
      <c r="O478" s="2015">
        <f>N479/N478*100</f>
        <v>98.714285714285708</v>
      </c>
    </row>
    <row r="479" spans="2:15" ht="12" customHeight="1" thickBot="1">
      <c r="B479" s="2021"/>
      <c r="C479" s="2023"/>
      <c r="D479" s="2025"/>
      <c r="E479" s="2006"/>
      <c r="F479" s="2006"/>
      <c r="G479" s="498" t="s">
        <v>8</v>
      </c>
      <c r="H479" s="505">
        <v>21</v>
      </c>
      <c r="I479" s="505">
        <v>77</v>
      </c>
      <c r="J479" s="505">
        <v>204</v>
      </c>
      <c r="K479" s="505">
        <v>222</v>
      </c>
      <c r="L479" s="505">
        <v>118</v>
      </c>
      <c r="M479" s="469">
        <v>49</v>
      </c>
      <c r="N479" s="513">
        <f>SUM(H479:M479)</f>
        <v>691</v>
      </c>
      <c r="O479" s="2016"/>
    </row>
    <row r="481" spans="2:28" ht="12" customHeight="1" thickBot="1">
      <c r="B481" s="2017" t="s">
        <v>755</v>
      </c>
      <c r="C481" s="2018"/>
      <c r="D481" s="2018"/>
      <c r="E481" s="2018"/>
      <c r="F481" s="2018"/>
      <c r="G481" s="2018"/>
      <c r="H481" s="2018"/>
      <c r="I481" s="2018"/>
      <c r="J481" s="2018"/>
      <c r="K481" s="2018"/>
      <c r="L481" s="2018"/>
      <c r="M481" s="2018"/>
      <c r="N481" s="2019"/>
      <c r="Z481" s="308"/>
      <c r="AA481" s="362"/>
      <c r="AB481" s="308"/>
    </row>
    <row r="482" spans="2:28" ht="12" customHeight="1" thickBot="1">
      <c r="B482" s="1994">
        <v>45780</v>
      </c>
      <c r="C482" s="276" t="s">
        <v>742</v>
      </c>
      <c r="D482" s="277" t="s">
        <v>381</v>
      </c>
      <c r="E482" s="277" t="s">
        <v>357</v>
      </c>
      <c r="F482" s="277" t="s">
        <v>3</v>
      </c>
      <c r="G482" s="278" t="s">
        <v>743</v>
      </c>
      <c r="H482" s="461" t="s">
        <v>454</v>
      </c>
      <c r="I482" s="461" t="s">
        <v>455</v>
      </c>
      <c r="J482" s="461" t="s">
        <v>456</v>
      </c>
      <c r="K482" s="461" t="s">
        <v>457</v>
      </c>
      <c r="L482" s="461" t="s">
        <v>458</v>
      </c>
      <c r="M482" s="461" t="s">
        <v>379</v>
      </c>
      <c r="N482" s="279" t="s">
        <v>467</v>
      </c>
      <c r="Z482" s="308"/>
      <c r="AA482" s="362"/>
      <c r="AB482" s="308"/>
    </row>
    <row r="483" spans="2:28" ht="12" customHeight="1" thickBot="1">
      <c r="B483" s="2020"/>
      <c r="C483" s="2022" t="s">
        <v>949</v>
      </c>
      <c r="D483" s="2024">
        <v>710888705001</v>
      </c>
      <c r="E483" s="2005" t="s">
        <v>451</v>
      </c>
      <c r="F483" s="2005">
        <v>4701971725</v>
      </c>
      <c r="G483" s="496" t="s">
        <v>747</v>
      </c>
      <c r="H483" s="505">
        <v>202</v>
      </c>
      <c r="I483" s="505">
        <v>435</v>
      </c>
      <c r="J483" s="505">
        <v>377</v>
      </c>
      <c r="K483" s="505">
        <v>202</v>
      </c>
      <c r="L483" s="531">
        <v>108</v>
      </c>
      <c r="M483" s="506">
        <f>SUM(H483:L483)</f>
        <v>1324</v>
      </c>
      <c r="N483" s="2015">
        <f>M484/M483*100</f>
        <v>98.489425981873111</v>
      </c>
      <c r="Z483" s="308"/>
      <c r="AA483" s="362"/>
      <c r="AB483" s="308"/>
    </row>
    <row r="484" spans="2:28" ht="12" customHeight="1" thickBot="1">
      <c r="B484" s="2021"/>
      <c r="C484" s="2023"/>
      <c r="D484" s="2025"/>
      <c r="E484" s="2006"/>
      <c r="F484" s="2006"/>
      <c r="G484" s="498" t="s">
        <v>8</v>
      </c>
      <c r="H484" s="505">
        <v>198</v>
      </c>
      <c r="I484" s="505">
        <v>418</v>
      </c>
      <c r="J484" s="505">
        <v>371</v>
      </c>
      <c r="K484" s="505">
        <v>208</v>
      </c>
      <c r="L484" s="469">
        <v>109</v>
      </c>
      <c r="M484" s="513">
        <f>SUM(H484:L484)</f>
        <v>1304</v>
      </c>
      <c r="N484" s="2016"/>
    </row>
    <row r="487" spans="2:28" ht="12" customHeight="1" thickBot="1">
      <c r="B487" s="2017" t="s">
        <v>755</v>
      </c>
      <c r="C487" s="2018"/>
      <c r="D487" s="2018"/>
      <c r="E487" s="2018"/>
      <c r="F487" s="2018"/>
      <c r="G487" s="2018"/>
      <c r="H487" s="2018"/>
      <c r="I487" s="2018"/>
      <c r="J487" s="2018"/>
      <c r="K487" s="2018"/>
      <c r="L487" s="2018"/>
      <c r="M487" s="2018"/>
      <c r="N487" s="2019"/>
      <c r="Z487" s="308"/>
      <c r="AA487" s="362"/>
      <c r="AB487" s="308"/>
    </row>
    <row r="488" spans="2:28" ht="12" customHeight="1" thickBot="1">
      <c r="B488" s="1994">
        <v>45780</v>
      </c>
      <c r="C488" s="276" t="s">
        <v>742</v>
      </c>
      <c r="D488" s="277" t="s">
        <v>381</v>
      </c>
      <c r="E488" s="277" t="s">
        <v>357</v>
      </c>
      <c r="F488" s="277" t="s">
        <v>3</v>
      </c>
      <c r="G488" s="278" t="s">
        <v>743</v>
      </c>
      <c r="H488" s="461" t="s">
        <v>454</v>
      </c>
      <c r="I488" s="461" t="s">
        <v>455</v>
      </c>
      <c r="J488" s="461" t="s">
        <v>456</v>
      </c>
      <c r="K488" s="461" t="s">
        <v>457</v>
      </c>
      <c r="L488" s="461" t="s">
        <v>458</v>
      </c>
      <c r="M488" s="461" t="s">
        <v>379</v>
      </c>
      <c r="N488" s="279" t="s">
        <v>467</v>
      </c>
      <c r="Z488" s="308"/>
      <c r="AA488" s="362"/>
      <c r="AB488" s="308"/>
    </row>
    <row r="489" spans="2:28" ht="12" customHeight="1" thickBot="1">
      <c r="B489" s="2020"/>
      <c r="C489" s="2022" t="s">
        <v>1023</v>
      </c>
      <c r="D489" s="2024">
        <v>710951198001</v>
      </c>
      <c r="E489" s="2005" t="s">
        <v>1024</v>
      </c>
      <c r="F489" s="2005">
        <v>4701945994</v>
      </c>
      <c r="G489" s="496" t="s">
        <v>747</v>
      </c>
      <c r="H489" s="505">
        <v>60</v>
      </c>
      <c r="I489" s="505">
        <v>158</v>
      </c>
      <c r="J489" s="505">
        <v>185</v>
      </c>
      <c r="K489" s="505">
        <v>92</v>
      </c>
      <c r="L489" s="531">
        <v>49</v>
      </c>
      <c r="M489" s="506">
        <f>SUM(H489:L489)</f>
        <v>544</v>
      </c>
      <c r="N489" s="2015">
        <f>M490/M489*100</f>
        <v>95.588235294117652</v>
      </c>
      <c r="Z489" s="308"/>
      <c r="AA489" s="362"/>
      <c r="AB489" s="308"/>
    </row>
    <row r="490" spans="2:28" ht="12" customHeight="1" thickBot="1">
      <c r="B490" s="2021"/>
      <c r="C490" s="2023"/>
      <c r="D490" s="2025"/>
      <c r="E490" s="2006"/>
      <c r="F490" s="2006"/>
      <c r="G490" s="498" t="s">
        <v>8</v>
      </c>
      <c r="H490" s="505">
        <v>58</v>
      </c>
      <c r="I490" s="505">
        <v>150</v>
      </c>
      <c r="J490" s="505">
        <v>179</v>
      </c>
      <c r="K490" s="505">
        <v>87</v>
      </c>
      <c r="L490" s="469">
        <v>46</v>
      </c>
      <c r="M490" s="513">
        <f>SUM(H490:L490)</f>
        <v>520</v>
      </c>
      <c r="N490" s="2016"/>
    </row>
    <row r="493" spans="2:28" ht="12" customHeight="1" thickBot="1">
      <c r="B493" s="2017" t="s">
        <v>755</v>
      </c>
      <c r="C493" s="2018"/>
      <c r="D493" s="2018"/>
      <c r="E493" s="2018"/>
      <c r="F493" s="2018"/>
      <c r="G493" s="2018"/>
      <c r="H493" s="2018"/>
      <c r="I493" s="2018"/>
      <c r="J493" s="2018"/>
      <c r="K493" s="2018"/>
      <c r="L493" s="2018"/>
      <c r="M493" s="2018"/>
      <c r="N493" s="2018"/>
      <c r="O493" s="2019"/>
    </row>
    <row r="494" spans="2:28" ht="12" customHeight="1" thickBot="1">
      <c r="B494" s="1994">
        <v>45786</v>
      </c>
      <c r="C494" s="276" t="s">
        <v>742</v>
      </c>
      <c r="D494" s="277" t="s">
        <v>381</v>
      </c>
      <c r="E494" s="277" t="s">
        <v>357</v>
      </c>
      <c r="F494" s="277" t="s">
        <v>3</v>
      </c>
      <c r="G494" s="278" t="s">
        <v>743</v>
      </c>
      <c r="H494" s="461" t="s">
        <v>453</v>
      </c>
      <c r="I494" s="461" t="s">
        <v>454</v>
      </c>
      <c r="J494" s="461" t="s">
        <v>455</v>
      </c>
      <c r="K494" s="461" t="s">
        <v>456</v>
      </c>
      <c r="L494" s="461" t="s">
        <v>457</v>
      </c>
      <c r="M494" s="461" t="s">
        <v>458</v>
      </c>
      <c r="N494" s="461" t="s">
        <v>379</v>
      </c>
      <c r="O494" s="279" t="s">
        <v>467</v>
      </c>
    </row>
    <row r="495" spans="2:28" ht="12" customHeight="1" thickBot="1">
      <c r="B495" s="2020"/>
      <c r="C495" s="2022" t="s">
        <v>973</v>
      </c>
      <c r="D495" s="2024">
        <v>710953355004</v>
      </c>
      <c r="E495" s="2005" t="s">
        <v>940</v>
      </c>
      <c r="F495" s="2005">
        <v>4701952108</v>
      </c>
      <c r="G495" s="496" t="s">
        <v>747</v>
      </c>
      <c r="H495" s="505">
        <v>13</v>
      </c>
      <c r="I495" s="505">
        <v>163</v>
      </c>
      <c r="J495" s="505">
        <v>370</v>
      </c>
      <c r="K495" s="505">
        <v>386</v>
      </c>
      <c r="L495" s="505">
        <v>236</v>
      </c>
      <c r="M495" s="531">
        <v>107</v>
      </c>
      <c r="N495" s="506">
        <f t="shared" ref="N495:N501" si="3">SUM(H495:M495)</f>
        <v>1275</v>
      </c>
      <c r="O495" s="2015">
        <f>N496/N495*100</f>
        <v>99.607843137254903</v>
      </c>
    </row>
    <row r="496" spans="2:28" ht="12" customHeight="1" thickBot="1">
      <c r="B496" s="2021"/>
      <c r="C496" s="2023"/>
      <c r="D496" s="2025"/>
      <c r="E496" s="2006"/>
      <c r="F496" s="2006"/>
      <c r="G496" s="498" t="s">
        <v>8</v>
      </c>
      <c r="H496" s="505">
        <v>13</v>
      </c>
      <c r="I496" s="505">
        <v>163</v>
      </c>
      <c r="J496" s="505">
        <v>368</v>
      </c>
      <c r="K496" s="505">
        <v>383</v>
      </c>
      <c r="L496" s="505">
        <v>236</v>
      </c>
      <c r="M496" s="469">
        <v>107</v>
      </c>
      <c r="N496" s="513">
        <f t="shared" si="3"/>
        <v>1270</v>
      </c>
      <c r="O496" s="2016"/>
    </row>
    <row r="498" spans="2:27" ht="12" customHeight="1" thickBot="1">
      <c r="B498" s="2017" t="s">
        <v>755</v>
      </c>
      <c r="C498" s="2018"/>
      <c r="D498" s="2018"/>
      <c r="E498" s="2018"/>
      <c r="F498" s="2018"/>
      <c r="G498" s="2018"/>
      <c r="H498" s="2018"/>
      <c r="I498" s="2018"/>
      <c r="J498" s="2018"/>
      <c r="K498" s="2018"/>
      <c r="L498" s="2018"/>
      <c r="M498" s="2018"/>
      <c r="N498" s="2018"/>
      <c r="O498" s="2019"/>
    </row>
    <row r="499" spans="2:27" ht="12" customHeight="1" thickBot="1">
      <c r="B499" s="1994">
        <v>45787</v>
      </c>
      <c r="C499" s="276" t="s">
        <v>742</v>
      </c>
      <c r="D499" s="277" t="s">
        <v>381</v>
      </c>
      <c r="E499" s="277" t="s">
        <v>357</v>
      </c>
      <c r="F499" s="277" t="s">
        <v>3</v>
      </c>
      <c r="G499" s="278" t="s">
        <v>743</v>
      </c>
      <c r="H499" s="461" t="s">
        <v>453</v>
      </c>
      <c r="I499" s="461" t="s">
        <v>454</v>
      </c>
      <c r="J499" s="461" t="s">
        <v>455</v>
      </c>
      <c r="K499" s="461" t="s">
        <v>456</v>
      </c>
      <c r="L499" s="461" t="s">
        <v>457</v>
      </c>
      <c r="M499" s="461" t="s">
        <v>458</v>
      </c>
      <c r="N499" s="461" t="s">
        <v>379</v>
      </c>
      <c r="O499" s="279" t="s">
        <v>467</v>
      </c>
    </row>
    <row r="500" spans="2:27" ht="12" customHeight="1" thickBot="1">
      <c r="B500" s="2020"/>
      <c r="C500" s="2022" t="s">
        <v>955</v>
      </c>
      <c r="D500" s="2024">
        <v>710548535001</v>
      </c>
      <c r="E500" s="2005" t="s">
        <v>334</v>
      </c>
      <c r="F500" s="2005">
        <v>4701988385</v>
      </c>
      <c r="G500" s="496" t="s">
        <v>747</v>
      </c>
      <c r="H500" s="505">
        <v>59</v>
      </c>
      <c r="I500" s="505">
        <v>776</v>
      </c>
      <c r="J500" s="505">
        <v>993</v>
      </c>
      <c r="K500" s="505">
        <v>1266</v>
      </c>
      <c r="L500" s="505">
        <v>715</v>
      </c>
      <c r="M500" s="531">
        <v>385</v>
      </c>
      <c r="N500" s="506">
        <f t="shared" si="3"/>
        <v>4194</v>
      </c>
      <c r="O500" s="2015">
        <f>N501/N500*100</f>
        <v>86.075345731998084</v>
      </c>
    </row>
    <row r="501" spans="2:27" ht="12" customHeight="1" thickBot="1">
      <c r="B501" s="2021"/>
      <c r="C501" s="2023"/>
      <c r="D501" s="2025"/>
      <c r="E501" s="2006"/>
      <c r="F501" s="2006"/>
      <c r="G501" s="498" t="s">
        <v>8</v>
      </c>
      <c r="H501" s="505">
        <v>49</v>
      </c>
      <c r="I501" s="505">
        <v>660</v>
      </c>
      <c r="J501" s="505">
        <v>843</v>
      </c>
      <c r="K501" s="505">
        <v>1108</v>
      </c>
      <c r="L501" s="505">
        <v>620</v>
      </c>
      <c r="M501" s="469">
        <v>330</v>
      </c>
      <c r="N501" s="513">
        <f t="shared" si="3"/>
        <v>3610</v>
      </c>
      <c r="O501" s="2016"/>
    </row>
    <row r="503" spans="2:27" ht="12" customHeight="1" thickBot="1">
      <c r="B503" s="2017" t="s">
        <v>755</v>
      </c>
      <c r="C503" s="2018"/>
      <c r="D503" s="2018"/>
      <c r="E503" s="2018"/>
      <c r="F503" s="2018"/>
      <c r="G503" s="2018"/>
      <c r="H503" s="2018"/>
      <c r="I503" s="2018"/>
      <c r="J503" s="2018"/>
      <c r="K503" s="2018"/>
      <c r="L503" s="2018"/>
      <c r="M503" s="2018"/>
      <c r="N503" s="2018"/>
      <c r="O503" s="2019"/>
    </row>
    <row r="504" spans="2:27" ht="12" customHeight="1" thickBot="1">
      <c r="B504" s="1994">
        <v>45789</v>
      </c>
      <c r="C504" s="276" t="s">
        <v>742</v>
      </c>
      <c r="D504" s="277" t="s">
        <v>381</v>
      </c>
      <c r="E504" s="277" t="s">
        <v>357</v>
      </c>
      <c r="F504" s="277" t="s">
        <v>3</v>
      </c>
      <c r="G504" s="278" t="s">
        <v>743</v>
      </c>
      <c r="H504" s="461" t="s">
        <v>453</v>
      </c>
      <c r="I504" s="461" t="s">
        <v>454</v>
      </c>
      <c r="J504" s="461" t="s">
        <v>455</v>
      </c>
      <c r="K504" s="461" t="s">
        <v>456</v>
      </c>
      <c r="L504" s="461" t="s">
        <v>457</v>
      </c>
      <c r="M504" s="461" t="s">
        <v>458</v>
      </c>
      <c r="N504" s="461" t="s">
        <v>379</v>
      </c>
      <c r="O504" s="279" t="s">
        <v>467</v>
      </c>
    </row>
    <row r="505" spans="2:27" ht="12" customHeight="1" thickBot="1">
      <c r="B505" s="2020"/>
      <c r="C505" s="2022" t="s">
        <v>960</v>
      </c>
      <c r="D505" s="2024">
        <v>710888705002</v>
      </c>
      <c r="E505" s="2005" t="s">
        <v>831</v>
      </c>
      <c r="F505" s="2005">
        <v>4701971725</v>
      </c>
      <c r="G505" s="496" t="s">
        <v>747</v>
      </c>
      <c r="H505" s="505">
        <v>38</v>
      </c>
      <c r="I505" s="505">
        <v>406</v>
      </c>
      <c r="J505" s="505">
        <v>726</v>
      </c>
      <c r="K505" s="505">
        <v>1036</v>
      </c>
      <c r="L505" s="505">
        <v>836</v>
      </c>
      <c r="M505" s="531">
        <v>182</v>
      </c>
      <c r="N505" s="506">
        <f>SUM(H505:M505)</f>
        <v>3224</v>
      </c>
      <c r="O505" s="2015">
        <f>N506/N505*100</f>
        <v>97.859801488833739</v>
      </c>
    </row>
    <row r="506" spans="2:27" ht="12" customHeight="1" thickBot="1">
      <c r="B506" s="2021"/>
      <c r="C506" s="2023"/>
      <c r="D506" s="2025"/>
      <c r="E506" s="2006"/>
      <c r="F506" s="2006"/>
      <c r="G506" s="498" t="s">
        <v>8</v>
      </c>
      <c r="H506" s="505">
        <v>37</v>
      </c>
      <c r="I506" s="505">
        <v>401</v>
      </c>
      <c r="J506" s="505">
        <v>714</v>
      </c>
      <c r="K506" s="505">
        <v>1014</v>
      </c>
      <c r="L506" s="505">
        <v>810</v>
      </c>
      <c r="M506" s="469">
        <v>179</v>
      </c>
      <c r="N506" s="513">
        <f>SUM(H506:M506)</f>
        <v>3155</v>
      </c>
      <c r="O506" s="2016"/>
    </row>
    <row r="507" spans="2:27" ht="12" customHeight="1" thickBot="1">
      <c r="Y507" s="362"/>
      <c r="Z507" s="308"/>
      <c r="AA507" s="275"/>
    </row>
    <row r="508" spans="2:27" ht="12" customHeight="1" thickBot="1">
      <c r="B508" s="2017" t="s">
        <v>755</v>
      </c>
      <c r="C508" s="2018"/>
      <c r="D508" s="2018"/>
      <c r="E508" s="2018"/>
      <c r="F508" s="2018"/>
      <c r="G508" s="2018"/>
      <c r="H508" s="2018"/>
      <c r="I508" s="2018"/>
      <c r="J508" s="2018"/>
      <c r="K508" s="2018"/>
      <c r="L508" s="2018"/>
      <c r="M508" s="2018"/>
      <c r="N508" s="2019"/>
      <c r="Y508" s="362"/>
      <c r="Z508" s="308"/>
      <c r="AA508" s="275"/>
    </row>
    <row r="509" spans="2:27" ht="12" customHeight="1" thickBot="1">
      <c r="B509" s="1994">
        <v>45790</v>
      </c>
      <c r="C509" s="276" t="s">
        <v>742</v>
      </c>
      <c r="D509" s="277" t="s">
        <v>381</v>
      </c>
      <c r="E509" s="277" t="s">
        <v>357</v>
      </c>
      <c r="F509" s="277" t="s">
        <v>3</v>
      </c>
      <c r="G509" s="278" t="s">
        <v>743</v>
      </c>
      <c r="H509" s="461" t="s">
        <v>454</v>
      </c>
      <c r="I509" s="461" t="s">
        <v>455</v>
      </c>
      <c r="J509" s="461" t="s">
        <v>456</v>
      </c>
      <c r="K509" s="461" t="s">
        <v>457</v>
      </c>
      <c r="L509" s="461" t="s">
        <v>458</v>
      </c>
      <c r="M509" s="461" t="s">
        <v>379</v>
      </c>
      <c r="N509" s="279" t="s">
        <v>467</v>
      </c>
      <c r="Q509" s="275"/>
      <c r="R509" s="275"/>
      <c r="S509" s="275"/>
      <c r="T509" s="275"/>
      <c r="X509" s="362"/>
      <c r="Z509" s="275"/>
      <c r="AA509" s="275"/>
    </row>
    <row r="510" spans="2:27" ht="12" customHeight="1" thickBot="1">
      <c r="B510" s="2020"/>
      <c r="C510" s="2022" t="s">
        <v>955</v>
      </c>
      <c r="D510" s="2024">
        <v>710548535001</v>
      </c>
      <c r="E510" s="2005" t="s">
        <v>334</v>
      </c>
      <c r="F510" s="2005">
        <v>4701988385</v>
      </c>
      <c r="G510" s="496" t="s">
        <v>747</v>
      </c>
      <c r="H510" s="505">
        <v>126</v>
      </c>
      <c r="I510" s="505">
        <v>691</v>
      </c>
      <c r="J510" s="505">
        <v>681</v>
      </c>
      <c r="K510" s="505">
        <v>769</v>
      </c>
      <c r="L510" s="531">
        <v>315</v>
      </c>
      <c r="M510" s="506">
        <f>SUM(H510:L510)</f>
        <v>2582</v>
      </c>
      <c r="N510" s="2015">
        <f>M511/M510*100</f>
        <v>78.543764523625086</v>
      </c>
      <c r="Q510" s="275"/>
      <c r="R510" s="275"/>
      <c r="S510" s="275"/>
      <c r="T510" s="275"/>
      <c r="X510" s="362"/>
      <c r="Z510" s="275"/>
      <c r="AA510" s="275"/>
    </row>
    <row r="511" spans="2:27" ht="12" customHeight="1" thickBot="1">
      <c r="B511" s="2021"/>
      <c r="C511" s="2023"/>
      <c r="D511" s="2025"/>
      <c r="E511" s="2006"/>
      <c r="F511" s="2006"/>
      <c r="G511" s="498" t="s">
        <v>8</v>
      </c>
      <c r="H511" s="505">
        <v>93</v>
      </c>
      <c r="I511" s="505">
        <v>554</v>
      </c>
      <c r="J511" s="505">
        <v>520</v>
      </c>
      <c r="K511" s="505">
        <v>588</v>
      </c>
      <c r="L511" s="469">
        <v>273</v>
      </c>
      <c r="M511" s="513">
        <f>SUM(H511:L511)</f>
        <v>2028</v>
      </c>
      <c r="N511" s="2016"/>
      <c r="Q511" s="275"/>
      <c r="R511" s="275"/>
      <c r="S511" s="275"/>
      <c r="T511" s="275"/>
      <c r="X511" s="362"/>
      <c r="Z511" s="275"/>
      <c r="AA511" s="275"/>
    </row>
    <row r="513" spans="2:28" ht="12" customHeight="1" thickBot="1">
      <c r="B513" s="2017" t="s">
        <v>755</v>
      </c>
      <c r="C513" s="2018"/>
      <c r="D513" s="2018"/>
      <c r="E513" s="2018"/>
      <c r="F513" s="2018"/>
      <c r="G513" s="2018"/>
      <c r="H513" s="2018"/>
      <c r="I513" s="2018"/>
      <c r="J513" s="2018"/>
      <c r="K513" s="2018"/>
      <c r="L513" s="2018"/>
      <c r="M513" s="2018"/>
      <c r="N513" s="2019"/>
    </row>
    <row r="514" spans="2:28" ht="12" customHeight="1" thickBot="1">
      <c r="B514" s="1994">
        <v>45796</v>
      </c>
      <c r="C514" s="276" t="s">
        <v>742</v>
      </c>
      <c r="D514" s="277" t="s">
        <v>381</v>
      </c>
      <c r="E514" s="277" t="s">
        <v>357</v>
      </c>
      <c r="F514" s="277" t="s">
        <v>3</v>
      </c>
      <c r="G514" s="278" t="s">
        <v>743</v>
      </c>
      <c r="H514" s="461" t="s">
        <v>454</v>
      </c>
      <c r="I514" s="461" t="s">
        <v>455</v>
      </c>
      <c r="J514" s="461" t="s">
        <v>456</v>
      </c>
      <c r="K514" s="461" t="s">
        <v>457</v>
      </c>
      <c r="L514" s="461" t="s">
        <v>458</v>
      </c>
      <c r="M514" s="461" t="s">
        <v>379</v>
      </c>
      <c r="N514" s="279" t="s">
        <v>467</v>
      </c>
    </row>
    <row r="515" spans="2:28" ht="12" customHeight="1" thickBot="1">
      <c r="B515" s="2020"/>
      <c r="C515" s="2022" t="s">
        <v>959</v>
      </c>
      <c r="D515" s="2024">
        <v>710716303002</v>
      </c>
      <c r="E515" s="2005" t="s">
        <v>111</v>
      </c>
      <c r="F515" s="2005">
        <v>4701971712</v>
      </c>
      <c r="G515" s="496" t="s">
        <v>747</v>
      </c>
      <c r="H515" s="505">
        <v>202</v>
      </c>
      <c r="I515" s="505">
        <v>533</v>
      </c>
      <c r="J515" s="505">
        <v>626</v>
      </c>
      <c r="K515" s="505">
        <v>313</v>
      </c>
      <c r="L515" s="531">
        <v>166</v>
      </c>
      <c r="M515" s="506">
        <f>SUM(H515:L515)</f>
        <v>1840</v>
      </c>
      <c r="N515" s="2015">
        <f>M516/M515*100</f>
        <v>98.478260869565219</v>
      </c>
    </row>
    <row r="516" spans="2:28" ht="12" customHeight="1" thickBot="1">
      <c r="B516" s="2021"/>
      <c r="C516" s="2023"/>
      <c r="D516" s="2025"/>
      <c r="E516" s="2006"/>
      <c r="F516" s="2006"/>
      <c r="G516" s="498" t="s">
        <v>8</v>
      </c>
      <c r="H516" s="505">
        <v>199</v>
      </c>
      <c r="I516" s="505">
        <v>502</v>
      </c>
      <c r="J516" s="505">
        <v>629</v>
      </c>
      <c r="K516" s="505">
        <v>318</v>
      </c>
      <c r="L516" s="469">
        <v>164</v>
      </c>
      <c r="M516" s="513">
        <f>SUM(H516:L516)</f>
        <v>1812</v>
      </c>
      <c r="N516" s="2016"/>
    </row>
    <row r="518" spans="2:28" ht="12" customHeight="1" thickBot="1">
      <c r="B518" s="2017" t="s">
        <v>755</v>
      </c>
      <c r="C518" s="2018"/>
      <c r="D518" s="2018"/>
      <c r="E518" s="2018"/>
      <c r="F518" s="2018"/>
      <c r="G518" s="2018"/>
      <c r="H518" s="2018"/>
      <c r="I518" s="2018"/>
      <c r="J518" s="2018"/>
      <c r="K518" s="2018"/>
      <c r="L518" s="2018"/>
      <c r="M518" s="2018"/>
      <c r="N518" s="2018"/>
      <c r="O518" s="2019"/>
    </row>
    <row r="519" spans="2:28" ht="12" customHeight="1" thickBot="1">
      <c r="B519" s="1994">
        <v>45796</v>
      </c>
      <c r="C519" s="276" t="s">
        <v>742</v>
      </c>
      <c r="D519" s="277" t="s">
        <v>381</v>
      </c>
      <c r="E519" s="277" t="s">
        <v>357</v>
      </c>
      <c r="F519" s="277" t="s">
        <v>3</v>
      </c>
      <c r="G519" s="278" t="s">
        <v>743</v>
      </c>
      <c r="H519" s="461" t="s">
        <v>453</v>
      </c>
      <c r="I519" s="461" t="s">
        <v>454</v>
      </c>
      <c r="J519" s="461" t="s">
        <v>455</v>
      </c>
      <c r="K519" s="461" t="s">
        <v>456</v>
      </c>
      <c r="L519" s="461" t="s">
        <v>457</v>
      </c>
      <c r="M519" s="461" t="s">
        <v>458</v>
      </c>
      <c r="N519" s="461" t="s">
        <v>379</v>
      </c>
      <c r="O519" s="279" t="s">
        <v>467</v>
      </c>
      <c r="Z519" s="308"/>
      <c r="AA519" s="362"/>
      <c r="AB519" s="308"/>
    </row>
    <row r="520" spans="2:28" ht="12" customHeight="1" thickBot="1">
      <c r="B520" s="2020"/>
      <c r="C520" s="2022" t="s">
        <v>967</v>
      </c>
      <c r="D520" s="2024">
        <v>710888705001</v>
      </c>
      <c r="E520" s="2005" t="s">
        <v>451</v>
      </c>
      <c r="F520" s="2005">
        <v>4701978020</v>
      </c>
      <c r="G520" s="496" t="s">
        <v>747</v>
      </c>
      <c r="H520" s="505">
        <v>21</v>
      </c>
      <c r="I520" s="505">
        <v>60</v>
      </c>
      <c r="J520" s="505">
        <v>103</v>
      </c>
      <c r="K520" s="505">
        <v>73</v>
      </c>
      <c r="L520" s="531">
        <v>26</v>
      </c>
      <c r="M520" s="522">
        <v>8</v>
      </c>
      <c r="N520" s="506">
        <f>SUM(H520:M520)</f>
        <v>291</v>
      </c>
      <c r="O520" s="2015">
        <f>N521/N520*100</f>
        <v>99.656357388316152</v>
      </c>
      <c r="Z520" s="308"/>
      <c r="AA520" s="362"/>
      <c r="AB520" s="308"/>
    </row>
    <row r="521" spans="2:28" ht="12" customHeight="1" thickBot="1">
      <c r="B521" s="2020"/>
      <c r="C521" s="2023"/>
      <c r="D521" s="2025"/>
      <c r="E521" s="2006"/>
      <c r="F521" s="2006"/>
      <c r="G521" s="498" t="s">
        <v>8</v>
      </c>
      <c r="H521" s="505">
        <v>21</v>
      </c>
      <c r="I521" s="505">
        <v>60</v>
      </c>
      <c r="J521" s="505">
        <v>103</v>
      </c>
      <c r="K521" s="505">
        <v>73</v>
      </c>
      <c r="L521" s="505">
        <v>26</v>
      </c>
      <c r="M521" s="469">
        <v>7</v>
      </c>
      <c r="N521" s="513">
        <f>SUM(H521:M521)</f>
        <v>290</v>
      </c>
      <c r="O521" s="2016"/>
      <c r="Z521" s="308"/>
      <c r="AA521" s="362"/>
      <c r="AB521" s="308"/>
    </row>
    <row r="522" spans="2:28" ht="12" customHeight="1" thickBot="1">
      <c r="B522" s="2020"/>
      <c r="C522" s="2022" t="s">
        <v>967</v>
      </c>
      <c r="D522" s="2024">
        <v>710888705001</v>
      </c>
      <c r="E522" s="2005" t="s">
        <v>451</v>
      </c>
      <c r="F522" s="2005">
        <v>4701978021</v>
      </c>
      <c r="G522" s="496" t="s">
        <v>747</v>
      </c>
      <c r="H522" s="505">
        <v>6</v>
      </c>
      <c r="I522" s="505">
        <v>81</v>
      </c>
      <c r="J522" s="505">
        <v>120</v>
      </c>
      <c r="K522" s="505">
        <v>23</v>
      </c>
      <c r="L522" s="531">
        <v>57</v>
      </c>
      <c r="M522" s="522">
        <v>2</v>
      </c>
      <c r="N522" s="506">
        <f>SUM(H522:M522)</f>
        <v>289</v>
      </c>
      <c r="O522" s="2015">
        <f>N523/N522*100</f>
        <v>83.044982698961931</v>
      </c>
    </row>
    <row r="523" spans="2:28" ht="12" customHeight="1" thickBot="1">
      <c r="B523" s="2021"/>
      <c r="C523" s="2023"/>
      <c r="D523" s="2025"/>
      <c r="E523" s="2006"/>
      <c r="F523" s="2006"/>
      <c r="G523" s="498" t="s">
        <v>8</v>
      </c>
      <c r="H523" s="505">
        <v>2</v>
      </c>
      <c r="I523" s="505">
        <v>72</v>
      </c>
      <c r="J523" s="505">
        <v>99</v>
      </c>
      <c r="K523" s="505">
        <v>21</v>
      </c>
      <c r="L523" s="469">
        <v>45</v>
      </c>
      <c r="M523" s="469">
        <v>1</v>
      </c>
      <c r="N523" s="513">
        <f>SUM(H523:M523)</f>
        <v>240</v>
      </c>
      <c r="O523" s="2016"/>
    </row>
    <row r="526" spans="2:28" ht="12" customHeight="1" thickBot="1">
      <c r="B526" s="2017" t="s">
        <v>755</v>
      </c>
      <c r="C526" s="2018"/>
      <c r="D526" s="2018"/>
      <c r="E526" s="2018"/>
      <c r="F526" s="2018"/>
      <c r="G526" s="2018"/>
      <c r="H526" s="2018"/>
      <c r="I526" s="2018"/>
      <c r="J526" s="2018"/>
      <c r="K526" s="2018"/>
      <c r="L526" s="2018"/>
      <c r="M526" s="2018"/>
      <c r="N526" s="2018"/>
      <c r="O526" s="2019"/>
    </row>
    <row r="527" spans="2:28" ht="12" customHeight="1" thickBot="1">
      <c r="B527" s="1994">
        <v>45796</v>
      </c>
      <c r="C527" s="276" t="s">
        <v>742</v>
      </c>
      <c r="D527" s="277" t="s">
        <v>381</v>
      </c>
      <c r="E527" s="277" t="s">
        <v>357</v>
      </c>
      <c r="F527" s="277" t="s">
        <v>3</v>
      </c>
      <c r="G527" s="278" t="s">
        <v>743</v>
      </c>
      <c r="H527" s="461" t="s">
        <v>453</v>
      </c>
      <c r="I527" s="461" t="s">
        <v>454</v>
      </c>
      <c r="J527" s="461" t="s">
        <v>455</v>
      </c>
      <c r="K527" s="461" t="s">
        <v>456</v>
      </c>
      <c r="L527" s="461" t="s">
        <v>457</v>
      </c>
      <c r="M527" s="461" t="s">
        <v>458</v>
      </c>
      <c r="N527" s="461" t="s">
        <v>379</v>
      </c>
      <c r="O527" s="279" t="s">
        <v>467</v>
      </c>
      <c r="Z527" s="308"/>
      <c r="AA527" s="362"/>
      <c r="AB527" s="308"/>
    </row>
    <row r="528" spans="2:28" ht="12" customHeight="1" thickBot="1">
      <c r="B528" s="2020"/>
      <c r="C528" s="2022" t="s">
        <v>979</v>
      </c>
      <c r="D528" s="2024">
        <v>710888705002</v>
      </c>
      <c r="E528" s="2005" t="s">
        <v>831</v>
      </c>
      <c r="F528" s="2005">
        <v>4701978021</v>
      </c>
      <c r="G528" s="496" t="s">
        <v>747</v>
      </c>
      <c r="H528" s="505">
        <v>8</v>
      </c>
      <c r="I528" s="505">
        <v>73</v>
      </c>
      <c r="J528" s="505">
        <v>110</v>
      </c>
      <c r="K528" s="505">
        <v>145</v>
      </c>
      <c r="L528" s="531">
        <v>6</v>
      </c>
      <c r="M528" s="522">
        <v>2</v>
      </c>
      <c r="N528" s="506">
        <f>SUM(H528:M528)</f>
        <v>344</v>
      </c>
      <c r="O528" s="2015">
        <f>N529/N528*100</f>
        <v>98.255813953488371</v>
      </c>
      <c r="Z528" s="308"/>
      <c r="AA528" s="362"/>
      <c r="AB528" s="308"/>
    </row>
    <row r="529" spans="2:31" ht="12" customHeight="1" thickBot="1">
      <c r="B529" s="2021"/>
      <c r="C529" s="2023"/>
      <c r="D529" s="2025"/>
      <c r="E529" s="2006"/>
      <c r="F529" s="2006"/>
      <c r="G529" s="498" t="s">
        <v>8</v>
      </c>
      <c r="H529" s="505">
        <v>8</v>
      </c>
      <c r="I529" s="505">
        <v>69</v>
      </c>
      <c r="J529" s="505">
        <v>104</v>
      </c>
      <c r="K529" s="505">
        <v>149</v>
      </c>
      <c r="L529" s="505">
        <v>6</v>
      </c>
      <c r="M529" s="469">
        <v>2</v>
      </c>
      <c r="N529" s="513">
        <f>SUM(H529:M529)</f>
        <v>338</v>
      </c>
      <c r="O529" s="2016"/>
      <c r="Z529" s="308"/>
      <c r="AA529" s="362"/>
      <c r="AB529" s="308"/>
    </row>
    <row r="532" spans="2:31" ht="12" customHeight="1" thickBot="1">
      <c r="B532" s="2017" t="s">
        <v>755</v>
      </c>
      <c r="C532" s="2018"/>
      <c r="D532" s="2018"/>
      <c r="E532" s="2018"/>
      <c r="F532" s="2018"/>
      <c r="G532" s="2018"/>
      <c r="H532" s="2018"/>
      <c r="I532" s="2018"/>
      <c r="J532" s="2018"/>
      <c r="K532" s="2018"/>
      <c r="L532" s="2018"/>
      <c r="M532" s="2018"/>
      <c r="N532" s="2018"/>
      <c r="O532" s="2018"/>
      <c r="P532" s="2018"/>
      <c r="Q532" s="2018"/>
      <c r="R532" s="2018"/>
      <c r="S532" s="2018"/>
      <c r="T532" s="2018"/>
    </row>
    <row r="533" spans="2:31" ht="12" customHeight="1" thickBot="1">
      <c r="B533" s="1994">
        <v>45796</v>
      </c>
      <c r="C533" s="276" t="s">
        <v>742</v>
      </c>
      <c r="D533" s="277" t="s">
        <v>381</v>
      </c>
      <c r="E533" s="277" t="s">
        <v>357</v>
      </c>
      <c r="F533" s="277" t="s">
        <v>3</v>
      </c>
      <c r="G533" s="278" t="s">
        <v>743</v>
      </c>
      <c r="H533" s="461">
        <v>14.5</v>
      </c>
      <c r="I533" s="461">
        <v>15</v>
      </c>
      <c r="J533" s="461">
        <v>15.5</v>
      </c>
      <c r="K533" s="461">
        <v>16</v>
      </c>
      <c r="L533" s="461">
        <v>16.5</v>
      </c>
      <c r="M533" s="461">
        <v>17</v>
      </c>
      <c r="N533" s="461">
        <v>17.5</v>
      </c>
      <c r="O533" s="461">
        <v>18</v>
      </c>
      <c r="P533" s="461">
        <v>18.5</v>
      </c>
      <c r="Q533" s="461" t="s">
        <v>379</v>
      </c>
      <c r="R533" s="462"/>
      <c r="S533" s="462"/>
      <c r="T533" s="462"/>
      <c r="U533" s="150"/>
      <c r="V533" s="275"/>
      <c r="Z533" s="308"/>
      <c r="AB533" s="308"/>
      <c r="AC533" s="362"/>
      <c r="AD533" s="308"/>
    </row>
    <row r="534" spans="2:31" ht="12" customHeight="1" thickBot="1">
      <c r="B534" s="2020"/>
      <c r="C534" s="2022" t="s">
        <v>979</v>
      </c>
      <c r="D534" s="2024">
        <v>710888705002</v>
      </c>
      <c r="E534" s="2005" t="s">
        <v>831</v>
      </c>
      <c r="F534" s="2005">
        <v>4701978021</v>
      </c>
      <c r="G534" s="496" t="s">
        <v>747</v>
      </c>
      <c r="H534" s="505">
        <v>54</v>
      </c>
      <c r="I534" s="505">
        <v>93</v>
      </c>
      <c r="J534" s="505">
        <v>111</v>
      </c>
      <c r="K534" s="505">
        <v>126</v>
      </c>
      <c r="L534" s="505">
        <v>78</v>
      </c>
      <c r="M534" s="505">
        <v>57</v>
      </c>
      <c r="N534" s="505">
        <v>45</v>
      </c>
      <c r="O534" s="505">
        <v>18</v>
      </c>
      <c r="P534" s="505">
        <v>18</v>
      </c>
      <c r="Q534" s="506">
        <f>SUM(H534:P534)</f>
        <v>600</v>
      </c>
      <c r="R534" s="459"/>
      <c r="S534" s="459"/>
      <c r="T534" s="459"/>
      <c r="U534" s="150"/>
      <c r="V534" s="275"/>
      <c r="Z534" s="308"/>
      <c r="AB534" s="308"/>
      <c r="AC534" s="362"/>
      <c r="AD534" s="308"/>
    </row>
    <row r="535" spans="2:31" ht="12" customHeight="1" thickBot="1">
      <c r="B535" s="2021"/>
      <c r="C535" s="2023"/>
      <c r="D535" s="2025"/>
      <c r="E535" s="2006"/>
      <c r="F535" s="2006"/>
      <c r="G535" s="498" t="s">
        <v>8</v>
      </c>
      <c r="H535" s="505">
        <v>55</v>
      </c>
      <c r="I535" s="505">
        <v>82</v>
      </c>
      <c r="J535" s="505">
        <v>111</v>
      </c>
      <c r="K535" s="505">
        <v>124</v>
      </c>
      <c r="L535" s="505">
        <v>76</v>
      </c>
      <c r="M535" s="505">
        <v>58</v>
      </c>
      <c r="N535" s="505">
        <v>46</v>
      </c>
      <c r="O535" s="505">
        <v>18</v>
      </c>
      <c r="P535" s="505">
        <v>18</v>
      </c>
      <c r="Q535" s="513">
        <f>SUM(H535:P535)</f>
        <v>588</v>
      </c>
      <c r="R535" s="532"/>
      <c r="S535" s="532"/>
      <c r="T535" s="532"/>
      <c r="U535" s="150"/>
      <c r="V535" s="275"/>
      <c r="Z535" s="308"/>
      <c r="AB535" s="308"/>
      <c r="AC535" s="362"/>
      <c r="AD535" s="308"/>
    </row>
    <row r="537" spans="2:31" ht="12" customHeight="1" thickBot="1">
      <c r="B537" s="2017" t="s">
        <v>755</v>
      </c>
      <c r="C537" s="2018"/>
      <c r="D537" s="2018"/>
      <c r="E537" s="2018"/>
      <c r="F537" s="2018"/>
      <c r="G537" s="2018"/>
      <c r="H537" s="2018"/>
      <c r="I537" s="2018"/>
      <c r="J537" s="2018"/>
      <c r="K537" s="2018"/>
      <c r="L537" s="2018"/>
      <c r="M537" s="2018"/>
      <c r="N537" s="2018"/>
      <c r="O537" s="2018"/>
      <c r="P537" s="2018"/>
      <c r="Q537" s="2018"/>
      <c r="R537" s="2018"/>
      <c r="S537" s="2018"/>
      <c r="T537" s="2018"/>
      <c r="U537" s="2018"/>
      <c r="V537" s="2019"/>
    </row>
    <row r="538" spans="2:31" ht="12" customHeight="1" thickBot="1">
      <c r="B538" s="1994">
        <v>45798</v>
      </c>
      <c r="C538" s="276" t="s">
        <v>742</v>
      </c>
      <c r="D538" s="277" t="s">
        <v>381</v>
      </c>
      <c r="E538" s="277" t="s">
        <v>357</v>
      </c>
      <c r="F538" s="277" t="s">
        <v>3</v>
      </c>
      <c r="G538" s="278" t="s">
        <v>743</v>
      </c>
      <c r="H538" s="461" t="s">
        <v>1018</v>
      </c>
      <c r="I538" s="461" t="s">
        <v>1010</v>
      </c>
      <c r="J538" s="461" t="s">
        <v>1019</v>
      </c>
      <c r="K538" s="461" t="s">
        <v>1009</v>
      </c>
      <c r="L538" s="461" t="s">
        <v>1020</v>
      </c>
      <c r="M538" s="461" t="s">
        <v>1014</v>
      </c>
      <c r="N538" s="461" t="s">
        <v>1021</v>
      </c>
      <c r="O538" s="461" t="s">
        <v>1013</v>
      </c>
      <c r="P538" s="461" t="s">
        <v>1022</v>
      </c>
      <c r="Q538" s="461" t="s">
        <v>1012</v>
      </c>
      <c r="R538" s="461"/>
      <c r="S538" s="461"/>
      <c r="T538" s="461"/>
      <c r="U538" s="461" t="s">
        <v>379</v>
      </c>
      <c r="V538" s="279" t="s">
        <v>467</v>
      </c>
      <c r="W538" s="275"/>
      <c r="Z538" s="308"/>
      <c r="AB538" s="308"/>
      <c r="AC538" s="308"/>
      <c r="AD538" s="362"/>
      <c r="AE538" s="308"/>
    </row>
    <row r="539" spans="2:31" ht="12" customHeight="1" thickBot="1">
      <c r="B539" s="2020"/>
      <c r="C539" s="2022" t="s">
        <v>974</v>
      </c>
      <c r="D539" s="2024">
        <v>712981233002</v>
      </c>
      <c r="E539" s="2005" t="s">
        <v>975</v>
      </c>
      <c r="F539" s="2005">
        <v>4701952115</v>
      </c>
      <c r="G539" s="496" t="s">
        <v>747</v>
      </c>
      <c r="H539" s="505">
        <v>9</v>
      </c>
      <c r="I539" s="505">
        <v>1</v>
      </c>
      <c r="J539" s="505">
        <v>24</v>
      </c>
      <c r="K539" s="505">
        <v>11</v>
      </c>
      <c r="L539" s="505">
        <v>11</v>
      </c>
      <c r="M539" s="505">
        <v>26</v>
      </c>
      <c r="N539" s="505">
        <v>17</v>
      </c>
      <c r="O539" s="505">
        <v>24</v>
      </c>
      <c r="P539" s="505">
        <v>5</v>
      </c>
      <c r="Q539" s="505">
        <v>23</v>
      </c>
      <c r="R539" s="505"/>
      <c r="S539" s="505"/>
      <c r="T539" s="505"/>
      <c r="U539" s="506">
        <f>SUM(H539:T539)</f>
        <v>151</v>
      </c>
      <c r="V539" s="2003">
        <f>U540/U539*100</f>
        <v>95.36423841059603</v>
      </c>
      <c r="W539" s="275"/>
      <c r="Z539" s="308"/>
      <c r="AB539" s="308"/>
      <c r="AC539" s="308"/>
      <c r="AD539" s="362"/>
      <c r="AE539" s="308"/>
    </row>
    <row r="540" spans="2:31" ht="12" customHeight="1" thickBot="1">
      <c r="B540" s="2021"/>
      <c r="C540" s="2023"/>
      <c r="D540" s="2025"/>
      <c r="E540" s="2006"/>
      <c r="F540" s="2006"/>
      <c r="G540" s="498" t="s">
        <v>8</v>
      </c>
      <c r="H540" s="505">
        <v>9</v>
      </c>
      <c r="I540" s="505">
        <v>1</v>
      </c>
      <c r="J540" s="505">
        <v>24</v>
      </c>
      <c r="K540" s="505">
        <v>7</v>
      </c>
      <c r="L540" s="505">
        <v>11</v>
      </c>
      <c r="M540" s="505">
        <v>24</v>
      </c>
      <c r="N540" s="505">
        <v>17</v>
      </c>
      <c r="O540" s="505">
        <v>24</v>
      </c>
      <c r="P540" s="505">
        <v>4</v>
      </c>
      <c r="Q540" s="505">
        <v>23</v>
      </c>
      <c r="R540" s="505"/>
      <c r="S540" s="505"/>
      <c r="T540" s="505"/>
      <c r="U540" s="513">
        <f>SUM(H540:T540)</f>
        <v>144</v>
      </c>
      <c r="V540" s="2004"/>
      <c r="W540" s="275"/>
      <c r="Z540" s="308"/>
      <c r="AB540" s="308"/>
      <c r="AC540" s="308"/>
      <c r="AD540" s="362"/>
      <c r="AE540" s="308"/>
    </row>
    <row r="543" spans="2:31" ht="12" customHeight="1" thickBot="1">
      <c r="B543" s="2017" t="s">
        <v>755</v>
      </c>
      <c r="C543" s="2018"/>
      <c r="D543" s="2018"/>
      <c r="E543" s="2018"/>
      <c r="F543" s="2018"/>
      <c r="G543" s="2018"/>
      <c r="H543" s="2018"/>
      <c r="I543" s="2018"/>
      <c r="J543" s="2018"/>
      <c r="K543" s="2018"/>
      <c r="L543" s="2018"/>
      <c r="M543" s="2018"/>
      <c r="N543" s="2019"/>
    </row>
    <row r="544" spans="2:31" ht="12" customHeight="1" thickBot="1">
      <c r="B544" s="1994">
        <v>45798</v>
      </c>
      <c r="C544" s="276" t="s">
        <v>742</v>
      </c>
      <c r="D544" s="277" t="s">
        <v>381</v>
      </c>
      <c r="E544" s="277" t="s">
        <v>357</v>
      </c>
      <c r="F544" s="277" t="s">
        <v>3</v>
      </c>
      <c r="G544" s="278" t="s">
        <v>743</v>
      </c>
      <c r="H544" s="461" t="s">
        <v>454</v>
      </c>
      <c r="I544" s="461" t="s">
        <v>455</v>
      </c>
      <c r="J544" s="461" t="s">
        <v>456</v>
      </c>
      <c r="K544" s="461" t="s">
        <v>457</v>
      </c>
      <c r="L544" s="461" t="s">
        <v>458</v>
      </c>
      <c r="M544" s="461" t="s">
        <v>379</v>
      </c>
      <c r="N544" s="279" t="s">
        <v>467</v>
      </c>
    </row>
    <row r="545" spans="2:27" ht="12" customHeight="1" thickBot="1">
      <c r="B545" s="2020"/>
      <c r="C545" s="2022" t="s">
        <v>962</v>
      </c>
      <c r="D545" s="2024">
        <v>710889739001</v>
      </c>
      <c r="E545" s="2005" t="s">
        <v>831</v>
      </c>
      <c r="F545" s="2005">
        <v>4701971728</v>
      </c>
      <c r="G545" s="496" t="s">
        <v>747</v>
      </c>
      <c r="H545" s="505">
        <v>152</v>
      </c>
      <c r="I545" s="505">
        <v>427</v>
      </c>
      <c r="J545" s="505">
        <v>483</v>
      </c>
      <c r="K545" s="505">
        <v>235</v>
      </c>
      <c r="L545" s="531">
        <v>83</v>
      </c>
      <c r="M545" s="506">
        <f>SUM(H545:L545)</f>
        <v>1380</v>
      </c>
      <c r="N545" s="2015">
        <f>M546/M545*100</f>
        <v>92.536231884057969</v>
      </c>
    </row>
    <row r="546" spans="2:27" ht="12" customHeight="1" thickBot="1">
      <c r="B546" s="2021"/>
      <c r="C546" s="2023"/>
      <c r="D546" s="2025"/>
      <c r="E546" s="2006"/>
      <c r="F546" s="2006"/>
      <c r="G546" s="498" t="s">
        <v>8</v>
      </c>
      <c r="H546" s="505">
        <v>142</v>
      </c>
      <c r="I546" s="505">
        <v>396</v>
      </c>
      <c r="J546" s="505">
        <v>451</v>
      </c>
      <c r="K546" s="505">
        <v>213</v>
      </c>
      <c r="L546" s="469">
        <v>75</v>
      </c>
      <c r="M546" s="513">
        <f>SUM(H546:L546)</f>
        <v>1277</v>
      </c>
      <c r="N546" s="2016"/>
    </row>
    <row r="550" spans="2:27" ht="12" customHeight="1" thickBot="1">
      <c r="B550" s="2017" t="s">
        <v>755</v>
      </c>
      <c r="C550" s="2018"/>
      <c r="D550" s="2018"/>
      <c r="E550" s="2018"/>
      <c r="F550" s="2018"/>
      <c r="G550" s="2018"/>
      <c r="H550" s="2018"/>
      <c r="I550" s="2018"/>
      <c r="J550" s="2018"/>
      <c r="K550" s="2018"/>
      <c r="L550" s="2018"/>
      <c r="M550" s="2018"/>
      <c r="N550" s="2019"/>
    </row>
    <row r="551" spans="2:27" ht="12" customHeight="1" thickBot="1">
      <c r="B551" s="1994">
        <v>45801</v>
      </c>
      <c r="C551" s="276" t="s">
        <v>742</v>
      </c>
      <c r="D551" s="277" t="s">
        <v>381</v>
      </c>
      <c r="E551" s="277" t="s">
        <v>357</v>
      </c>
      <c r="F551" s="277" t="s">
        <v>3</v>
      </c>
      <c r="G551" s="278" t="s">
        <v>743</v>
      </c>
      <c r="H551" s="461" t="s">
        <v>454</v>
      </c>
      <c r="I551" s="461" t="s">
        <v>455</v>
      </c>
      <c r="J551" s="461" t="s">
        <v>456</v>
      </c>
      <c r="K551" s="461" t="s">
        <v>457</v>
      </c>
      <c r="L551" s="461" t="s">
        <v>458</v>
      </c>
      <c r="M551" s="461" t="s">
        <v>379</v>
      </c>
      <c r="N551" s="279" t="s">
        <v>467</v>
      </c>
    </row>
    <row r="552" spans="2:27" ht="12" customHeight="1" thickBot="1">
      <c r="B552" s="2020"/>
      <c r="C552" s="2022" t="s">
        <v>935</v>
      </c>
      <c r="D552" s="2024">
        <v>710805564066</v>
      </c>
      <c r="E552" s="2005" t="s">
        <v>883</v>
      </c>
      <c r="F552" s="2005">
        <v>4701949144</v>
      </c>
      <c r="G552" s="496" t="s">
        <v>747</v>
      </c>
      <c r="H552" s="505">
        <v>5</v>
      </c>
      <c r="I552" s="505">
        <v>8</v>
      </c>
      <c r="J552" s="505">
        <v>8</v>
      </c>
      <c r="K552" s="505">
        <v>5</v>
      </c>
      <c r="L552" s="531">
        <v>3</v>
      </c>
      <c r="M552" s="506">
        <f>SUM(H552:L552)</f>
        <v>29</v>
      </c>
      <c r="N552" s="2015">
        <f>M553/M552*100</f>
        <v>96.551724137931032</v>
      </c>
    </row>
    <row r="553" spans="2:27" ht="12" customHeight="1" thickBot="1">
      <c r="B553" s="2021"/>
      <c r="C553" s="2023"/>
      <c r="D553" s="2025"/>
      <c r="E553" s="2006"/>
      <c r="F553" s="2006"/>
      <c r="G553" s="498" t="s">
        <v>8</v>
      </c>
      <c r="H553" s="505">
        <v>5</v>
      </c>
      <c r="I553" s="505">
        <v>7</v>
      </c>
      <c r="J553" s="505">
        <v>8</v>
      </c>
      <c r="K553" s="505">
        <v>5</v>
      </c>
      <c r="L553" s="469">
        <v>3</v>
      </c>
      <c r="M553" s="513">
        <f>SUM(H553:L553)</f>
        <v>28</v>
      </c>
      <c r="N553" s="2016"/>
    </row>
    <row r="556" spans="2:27" ht="12" customHeight="1" thickBot="1">
      <c r="B556" s="2017" t="s">
        <v>1025</v>
      </c>
      <c r="C556" s="2018"/>
      <c r="D556" s="2018"/>
      <c r="E556" s="2018"/>
      <c r="F556" s="2018"/>
      <c r="G556" s="2018"/>
      <c r="H556" s="2018"/>
      <c r="I556" s="2018"/>
      <c r="J556" s="2018"/>
      <c r="K556" s="2018"/>
      <c r="L556" s="2018"/>
      <c r="M556" s="2018"/>
      <c r="N556" s="2018"/>
      <c r="O556" s="2018"/>
      <c r="P556" s="2018"/>
      <c r="Q556" s="2018"/>
      <c r="R556" s="2018"/>
      <c r="S556" s="2018"/>
      <c r="T556" s="2018"/>
      <c r="U556" s="2019"/>
      <c r="V556"/>
      <c r="W556"/>
      <c r="X556"/>
      <c r="Y556"/>
    </row>
    <row r="557" spans="2:27" ht="12" customHeight="1" thickBot="1">
      <c r="B557" s="2020">
        <v>45803</v>
      </c>
      <c r="C557" s="370" t="s">
        <v>742</v>
      </c>
      <c r="D557" s="371" t="s">
        <v>381</v>
      </c>
      <c r="E557" s="371" t="s">
        <v>357</v>
      </c>
      <c r="F557" s="371" t="s">
        <v>3</v>
      </c>
      <c r="G557" s="533" t="s">
        <v>743</v>
      </c>
      <c r="H557" s="534" t="s">
        <v>1026</v>
      </c>
      <c r="I557" s="500" t="s">
        <v>1018</v>
      </c>
      <c r="J557" s="535" t="s">
        <v>1027</v>
      </c>
      <c r="K557" s="500" t="s">
        <v>1020</v>
      </c>
      <c r="L557" s="372" t="s">
        <v>1028</v>
      </c>
      <c r="M557" s="372" t="s">
        <v>1029</v>
      </c>
      <c r="N557" s="372" t="s">
        <v>1030</v>
      </c>
      <c r="O557" s="372" t="s">
        <v>1022</v>
      </c>
      <c r="P557" s="372" t="s">
        <v>1012</v>
      </c>
      <c r="Q557" s="372" t="s">
        <v>1031</v>
      </c>
      <c r="R557" s="372"/>
      <c r="S557" s="372"/>
      <c r="T557" s="372"/>
      <c r="U557" s="501" t="s">
        <v>467</v>
      </c>
      <c r="Y557" s="362"/>
      <c r="Z557" s="308"/>
      <c r="AA557" s="275"/>
    </row>
    <row r="558" spans="2:27" ht="12" customHeight="1" thickBot="1">
      <c r="B558" s="2020"/>
      <c r="C558" s="2066" t="s">
        <v>974</v>
      </c>
      <c r="D558" s="2070">
        <v>712981233002</v>
      </c>
      <c r="E558" s="2038" t="s">
        <v>527</v>
      </c>
      <c r="F558" s="2038">
        <v>4701972731</v>
      </c>
      <c r="G558" s="536" t="s">
        <v>747</v>
      </c>
      <c r="H558" s="537">
        <v>4</v>
      </c>
      <c r="I558" s="505">
        <v>9</v>
      </c>
      <c r="J558" s="505">
        <v>12</v>
      </c>
      <c r="K558" s="505">
        <v>6</v>
      </c>
      <c r="L558" s="537">
        <v>6</v>
      </c>
      <c r="M558" s="505">
        <v>6</v>
      </c>
      <c r="N558" s="505">
        <v>6</v>
      </c>
      <c r="O558" s="505">
        <v>4</v>
      </c>
      <c r="P558" s="505">
        <v>6</v>
      </c>
      <c r="Q558" s="505">
        <v>1</v>
      </c>
      <c r="R558" s="505"/>
      <c r="S558" s="505"/>
      <c r="T558" s="505"/>
      <c r="U558" s="2071" t="e">
        <f>#REF!/#REF!*100</f>
        <v>#REF!</v>
      </c>
      <c r="Y558" s="362"/>
      <c r="Z558" s="308"/>
      <c r="AA558" s="275"/>
    </row>
    <row r="559" spans="2:27" ht="12" customHeight="1" thickBot="1">
      <c r="B559" s="2021"/>
      <c r="C559" s="2023"/>
      <c r="D559" s="2025"/>
      <c r="E559" s="2006"/>
      <c r="F559" s="2006"/>
      <c r="G559" s="538" t="s">
        <v>8</v>
      </c>
      <c r="H559" s="537">
        <v>4</v>
      </c>
      <c r="I559" s="505">
        <v>8</v>
      </c>
      <c r="J559" s="505">
        <v>10</v>
      </c>
      <c r="K559" s="505">
        <v>6</v>
      </c>
      <c r="L559" s="505"/>
      <c r="M559" s="505">
        <v>6</v>
      </c>
      <c r="N559" s="505">
        <v>6</v>
      </c>
      <c r="O559" s="505">
        <v>4</v>
      </c>
      <c r="P559" s="505">
        <v>6</v>
      </c>
      <c r="Q559" s="505">
        <v>1</v>
      </c>
      <c r="R559" s="505"/>
      <c r="S559" s="505"/>
      <c r="T559" s="505"/>
      <c r="U559" s="2004"/>
      <c r="Y559" s="362"/>
      <c r="Z559" s="308"/>
      <c r="AA559" s="275"/>
    </row>
    <row r="563" spans="2:15" ht="12" customHeight="1" thickBot="1">
      <c r="B563" s="2017" t="s">
        <v>755</v>
      </c>
      <c r="C563" s="2018"/>
      <c r="D563" s="2018"/>
      <c r="E563" s="2018"/>
      <c r="F563" s="2018"/>
      <c r="G563" s="2018"/>
      <c r="H563" s="2018"/>
      <c r="I563" s="2018"/>
      <c r="J563" s="2018"/>
      <c r="K563" s="2018"/>
      <c r="L563" s="2018"/>
      <c r="M563" s="2018"/>
      <c r="N563" s="2018"/>
      <c r="O563" s="2019"/>
    </row>
    <row r="564" spans="2:15" ht="12" customHeight="1" thickBot="1">
      <c r="B564" s="1994">
        <v>45805</v>
      </c>
      <c r="C564" s="276" t="s">
        <v>742</v>
      </c>
      <c r="D564" s="277" t="s">
        <v>381</v>
      </c>
      <c r="E564" s="277" t="s">
        <v>357</v>
      </c>
      <c r="F564" s="277" t="s">
        <v>3</v>
      </c>
      <c r="G564" s="278" t="s">
        <v>743</v>
      </c>
      <c r="H564" s="461" t="s">
        <v>453</v>
      </c>
      <c r="I564" s="461" t="s">
        <v>454</v>
      </c>
      <c r="J564" s="461" t="s">
        <v>455</v>
      </c>
      <c r="K564" s="461" t="s">
        <v>456</v>
      </c>
      <c r="L564" s="461" t="s">
        <v>457</v>
      </c>
      <c r="M564" s="461" t="s">
        <v>458</v>
      </c>
      <c r="N564" s="461" t="s">
        <v>379</v>
      </c>
      <c r="O564" s="279" t="s">
        <v>467</v>
      </c>
    </row>
    <row r="565" spans="2:15" ht="12" customHeight="1" thickBot="1">
      <c r="B565" s="2020"/>
      <c r="C565" s="2022" t="s">
        <v>1032</v>
      </c>
      <c r="D565" s="2024">
        <v>782973906001</v>
      </c>
      <c r="E565" s="2005" t="s">
        <v>1033</v>
      </c>
      <c r="F565" s="2005">
        <v>4701918628</v>
      </c>
      <c r="G565" s="496" t="s">
        <v>747</v>
      </c>
      <c r="H565" s="505">
        <v>1</v>
      </c>
      <c r="I565" s="505">
        <v>5</v>
      </c>
      <c r="J565" s="505">
        <v>11</v>
      </c>
      <c r="K565" s="505">
        <v>9</v>
      </c>
      <c r="L565" s="531">
        <v>8</v>
      </c>
      <c r="M565" s="522">
        <v>1</v>
      </c>
      <c r="N565" s="506">
        <f>SUM(H565:M565)</f>
        <v>35</v>
      </c>
      <c r="O565" s="2015">
        <f>N566/N565*100</f>
        <v>80</v>
      </c>
    </row>
    <row r="566" spans="2:15" ht="12" customHeight="1" thickBot="1">
      <c r="B566" s="2020"/>
      <c r="C566" s="2023"/>
      <c r="D566" s="2025"/>
      <c r="E566" s="2006"/>
      <c r="F566" s="2006"/>
      <c r="G566" s="498" t="s">
        <v>8</v>
      </c>
      <c r="H566" s="505">
        <v>1</v>
      </c>
      <c r="I566" s="505">
        <v>2</v>
      </c>
      <c r="J566" s="505">
        <v>11</v>
      </c>
      <c r="K566" s="505">
        <v>8</v>
      </c>
      <c r="L566" s="505">
        <v>5</v>
      </c>
      <c r="M566" s="469">
        <v>1</v>
      </c>
      <c r="N566" s="513">
        <f>SUM(H566:M566)</f>
        <v>28</v>
      </c>
      <c r="O566" s="2016"/>
    </row>
    <row r="567" spans="2:15" ht="12" customHeight="1" thickBot="1">
      <c r="B567" s="2020"/>
      <c r="C567" s="2022" t="s">
        <v>1032</v>
      </c>
      <c r="D567" s="2024">
        <v>782973906001</v>
      </c>
      <c r="E567" s="2005" t="s">
        <v>1033</v>
      </c>
      <c r="F567" s="2005">
        <v>4701918630</v>
      </c>
      <c r="G567" s="496" t="s">
        <v>747</v>
      </c>
      <c r="H567" s="505">
        <v>4</v>
      </c>
      <c r="I567" s="505">
        <v>10</v>
      </c>
      <c r="J567" s="505">
        <v>16</v>
      </c>
      <c r="K567" s="505">
        <v>9</v>
      </c>
      <c r="L567" s="531">
        <v>5</v>
      </c>
      <c r="M567" s="522">
        <v>1</v>
      </c>
      <c r="N567" s="506">
        <f>SUM(H567:M567)</f>
        <v>45</v>
      </c>
      <c r="O567" s="2015">
        <f>N568/N567*100</f>
        <v>68.888888888888886</v>
      </c>
    </row>
    <row r="568" spans="2:15" ht="12" customHeight="1" thickBot="1">
      <c r="B568" s="2021"/>
      <c r="C568" s="2023"/>
      <c r="D568" s="2025"/>
      <c r="E568" s="2006"/>
      <c r="F568" s="2006"/>
      <c r="G568" s="498" t="s">
        <v>8</v>
      </c>
      <c r="H568" s="505">
        <v>3</v>
      </c>
      <c r="I568" s="505">
        <v>7</v>
      </c>
      <c r="J568" s="505">
        <v>10</v>
      </c>
      <c r="K568" s="505">
        <v>7</v>
      </c>
      <c r="L568" s="505">
        <v>3</v>
      </c>
      <c r="M568" s="469">
        <v>1</v>
      </c>
      <c r="N568" s="513">
        <f>SUM(H568:M568)</f>
        <v>31</v>
      </c>
      <c r="O568" s="2016"/>
    </row>
    <row r="570" spans="2:15" ht="12" customHeight="1" thickBot="1">
      <c r="B570" s="2017" t="s">
        <v>1034</v>
      </c>
      <c r="C570" s="2018"/>
      <c r="D570" s="2018"/>
      <c r="E570" s="2018"/>
      <c r="F570" s="2018"/>
      <c r="G570" s="2018"/>
      <c r="H570" s="2018"/>
      <c r="I570" s="2018"/>
      <c r="J570" s="2018"/>
      <c r="K570" s="2018"/>
      <c r="L570" s="2018"/>
      <c r="M570" s="2018"/>
      <c r="N570" s="2018"/>
      <c r="O570" s="2019"/>
    </row>
    <row r="571" spans="2:15" ht="12" customHeight="1" thickBot="1">
      <c r="B571" s="1994">
        <v>45805</v>
      </c>
      <c r="C571" s="276" t="s">
        <v>742</v>
      </c>
      <c r="D571" s="277" t="s">
        <v>381</v>
      </c>
      <c r="E571" s="277" t="s">
        <v>357</v>
      </c>
      <c r="F571" s="277" t="s">
        <v>3</v>
      </c>
      <c r="G571" s="278" t="s">
        <v>743</v>
      </c>
      <c r="H571" s="461" t="s">
        <v>453</v>
      </c>
      <c r="I571" s="461" t="s">
        <v>454</v>
      </c>
      <c r="J571" s="461" t="s">
        <v>455</v>
      </c>
      <c r="K571" s="461" t="s">
        <v>456</v>
      </c>
      <c r="L571" s="461" t="s">
        <v>457</v>
      </c>
      <c r="M571" s="461" t="s">
        <v>458</v>
      </c>
      <c r="N571" s="461" t="s">
        <v>379</v>
      </c>
      <c r="O571" s="279" t="s">
        <v>467</v>
      </c>
    </row>
    <row r="572" spans="2:15" ht="12" customHeight="1" thickBot="1">
      <c r="B572" s="2020"/>
      <c r="C572" s="2022" t="s">
        <v>1035</v>
      </c>
      <c r="D572" s="2024">
        <v>782973910001</v>
      </c>
      <c r="E572" s="2005" t="s">
        <v>1036</v>
      </c>
      <c r="F572" s="2005">
        <v>4701909002</v>
      </c>
      <c r="G572" s="496" t="s">
        <v>747</v>
      </c>
      <c r="H572" s="505">
        <v>4</v>
      </c>
      <c r="I572" s="505">
        <v>9</v>
      </c>
      <c r="J572" s="505">
        <v>14</v>
      </c>
      <c r="K572" s="505">
        <v>7</v>
      </c>
      <c r="L572" s="531">
        <v>4</v>
      </c>
      <c r="M572" s="522">
        <v>1</v>
      </c>
      <c r="N572" s="506">
        <f>SUM(H572:M572)</f>
        <v>39</v>
      </c>
      <c r="O572" s="2015">
        <f>N573/N572*100</f>
        <v>76.923076923076934</v>
      </c>
    </row>
    <row r="573" spans="2:15" ht="12" customHeight="1" thickBot="1">
      <c r="B573" s="2021"/>
      <c r="C573" s="2023"/>
      <c r="D573" s="2025"/>
      <c r="E573" s="2006"/>
      <c r="F573" s="2006"/>
      <c r="G573" s="498" t="s">
        <v>8</v>
      </c>
      <c r="H573" s="505">
        <v>4</v>
      </c>
      <c r="I573" s="505">
        <v>9</v>
      </c>
      <c r="J573" s="505">
        <v>11</v>
      </c>
      <c r="K573" s="505">
        <v>3</v>
      </c>
      <c r="L573" s="505">
        <v>3</v>
      </c>
      <c r="M573" s="469">
        <v>0</v>
      </c>
      <c r="N573" s="513">
        <f>SUM(H573:M573)</f>
        <v>30</v>
      </c>
      <c r="O573" s="2016"/>
    </row>
    <row r="577" spans="2:15" ht="12" customHeight="1" thickBot="1">
      <c r="B577" s="2017" t="s">
        <v>755</v>
      </c>
      <c r="C577" s="2018"/>
      <c r="D577" s="2018"/>
      <c r="E577" s="2018"/>
      <c r="F577" s="2018"/>
      <c r="G577" s="2018"/>
      <c r="H577" s="2018"/>
      <c r="I577" s="2018"/>
      <c r="J577" s="2018"/>
      <c r="K577" s="2018"/>
      <c r="L577" s="2018"/>
      <c r="M577" s="2018"/>
      <c r="N577" s="2018"/>
      <c r="O577" s="2019"/>
    </row>
    <row r="578" spans="2:15" ht="12" customHeight="1" thickBot="1">
      <c r="B578" s="1994">
        <v>45812</v>
      </c>
      <c r="C578" s="276" t="s">
        <v>742</v>
      </c>
      <c r="D578" s="277" t="s">
        <v>381</v>
      </c>
      <c r="E578" s="277" t="s">
        <v>357</v>
      </c>
      <c r="F578" s="277" t="s">
        <v>3</v>
      </c>
      <c r="G578" s="278" t="s">
        <v>743</v>
      </c>
      <c r="H578" s="461" t="s">
        <v>453</v>
      </c>
      <c r="I578" s="461" t="s">
        <v>454</v>
      </c>
      <c r="J578" s="461" t="s">
        <v>455</v>
      </c>
      <c r="K578" s="461" t="s">
        <v>456</v>
      </c>
      <c r="L578" s="461" t="s">
        <v>457</v>
      </c>
      <c r="M578" s="461" t="s">
        <v>458</v>
      </c>
      <c r="N578" s="461" t="s">
        <v>379</v>
      </c>
      <c r="O578" s="279" t="s">
        <v>467</v>
      </c>
    </row>
    <row r="579" spans="2:15" ht="12" customHeight="1" thickBot="1">
      <c r="B579" s="2020"/>
      <c r="C579" s="2022" t="s">
        <v>987</v>
      </c>
      <c r="D579" s="2024">
        <v>710716303002</v>
      </c>
      <c r="E579" s="2005" t="s">
        <v>111</v>
      </c>
      <c r="F579" s="2005">
        <v>4701989509</v>
      </c>
      <c r="G579" s="496" t="s">
        <v>747</v>
      </c>
      <c r="H579" s="505">
        <v>19</v>
      </c>
      <c r="I579" s="505">
        <v>64</v>
      </c>
      <c r="J579" s="505">
        <v>141</v>
      </c>
      <c r="K579" s="505">
        <v>144</v>
      </c>
      <c r="L579" s="531">
        <v>92</v>
      </c>
      <c r="M579" s="522">
        <v>40</v>
      </c>
      <c r="N579" s="506">
        <f>SUM(H579:M579)</f>
        <v>500</v>
      </c>
      <c r="O579" s="2015">
        <f>N580/N579*100</f>
        <v>97.6</v>
      </c>
    </row>
    <row r="580" spans="2:15" ht="12" customHeight="1" thickBot="1">
      <c r="B580" s="2021"/>
      <c r="C580" s="2023"/>
      <c r="D580" s="2025"/>
      <c r="E580" s="2006"/>
      <c r="F580" s="2006"/>
      <c r="G580" s="498" t="s">
        <v>8</v>
      </c>
      <c r="H580" s="505">
        <v>19</v>
      </c>
      <c r="I580" s="505">
        <v>65</v>
      </c>
      <c r="J580" s="505">
        <v>140</v>
      </c>
      <c r="K580" s="505">
        <v>134</v>
      </c>
      <c r="L580" s="505">
        <v>89</v>
      </c>
      <c r="M580" s="469">
        <v>41</v>
      </c>
      <c r="N580" s="513">
        <f>SUM(H580:M580)</f>
        <v>488</v>
      </c>
      <c r="O580" s="2016"/>
    </row>
    <row r="584" spans="2:15" ht="12" customHeight="1" thickBot="1">
      <c r="B584" s="2017" t="s">
        <v>755</v>
      </c>
      <c r="C584" s="2018"/>
      <c r="D584" s="2018"/>
      <c r="E584" s="2018"/>
      <c r="F584" s="2018"/>
      <c r="G584" s="2018"/>
      <c r="H584" s="2018"/>
      <c r="I584" s="2018"/>
      <c r="J584" s="2018"/>
      <c r="K584" s="2018"/>
      <c r="L584" s="2018"/>
      <c r="M584" s="2018"/>
      <c r="N584" s="2018"/>
      <c r="O584" s="2019"/>
    </row>
    <row r="585" spans="2:15" ht="12" customHeight="1" thickBot="1">
      <c r="B585" s="1994">
        <v>45814</v>
      </c>
      <c r="C585" s="276" t="s">
        <v>742</v>
      </c>
      <c r="D585" s="277" t="s">
        <v>381</v>
      </c>
      <c r="E585" s="277" t="s">
        <v>357</v>
      </c>
      <c r="F585" s="277" t="s">
        <v>3</v>
      </c>
      <c r="G585" s="278" t="s">
        <v>743</v>
      </c>
      <c r="H585" s="461" t="s">
        <v>453</v>
      </c>
      <c r="I585" s="461" t="s">
        <v>454</v>
      </c>
      <c r="J585" s="461" t="s">
        <v>455</v>
      </c>
      <c r="K585" s="461" t="s">
        <v>456</v>
      </c>
      <c r="L585" s="461" t="s">
        <v>457</v>
      </c>
      <c r="M585" s="461" t="s">
        <v>458</v>
      </c>
      <c r="N585" s="461" t="s">
        <v>379</v>
      </c>
      <c r="O585" s="279" t="s">
        <v>467</v>
      </c>
    </row>
    <row r="586" spans="2:15" ht="12" customHeight="1" thickBot="1">
      <c r="B586" s="2020"/>
      <c r="C586" s="2022" t="s">
        <v>992</v>
      </c>
      <c r="D586" s="2024">
        <v>710733596008</v>
      </c>
      <c r="E586" s="2005" t="s">
        <v>831</v>
      </c>
      <c r="F586" s="2005">
        <v>4701989517</v>
      </c>
      <c r="G586" s="496" t="s">
        <v>747</v>
      </c>
      <c r="H586" s="505">
        <v>15</v>
      </c>
      <c r="I586" s="505">
        <v>25</v>
      </c>
      <c r="J586" s="505">
        <v>40</v>
      </c>
      <c r="K586" s="505">
        <v>25</v>
      </c>
      <c r="L586" s="531">
        <v>10</v>
      </c>
      <c r="M586" s="522">
        <v>5</v>
      </c>
      <c r="N586" s="506">
        <f>SUM(H586:M586)</f>
        <v>120</v>
      </c>
      <c r="O586" s="2015">
        <f>N587/N586*100</f>
        <v>98.333333333333329</v>
      </c>
    </row>
    <row r="587" spans="2:15" ht="12" customHeight="1" thickBot="1">
      <c r="B587" s="2021"/>
      <c r="C587" s="2023"/>
      <c r="D587" s="2025"/>
      <c r="E587" s="2006"/>
      <c r="F587" s="2006"/>
      <c r="G587" s="498" t="s">
        <v>8</v>
      </c>
      <c r="H587" s="505">
        <v>15</v>
      </c>
      <c r="I587" s="505">
        <v>25</v>
      </c>
      <c r="J587" s="505">
        <v>41</v>
      </c>
      <c r="K587" s="505">
        <v>22</v>
      </c>
      <c r="L587" s="505">
        <v>10</v>
      </c>
      <c r="M587" s="469">
        <v>5</v>
      </c>
      <c r="N587" s="513">
        <f>SUM(H587:M587)</f>
        <v>118</v>
      </c>
      <c r="O587" s="2016"/>
    </row>
    <row r="591" spans="2:15" ht="12" customHeight="1" thickBot="1">
      <c r="B591" s="2017" t="s">
        <v>755</v>
      </c>
      <c r="C591" s="2018"/>
      <c r="D591" s="2018"/>
      <c r="E591" s="2018"/>
      <c r="F591" s="2018"/>
      <c r="G591" s="2018"/>
      <c r="H591" s="2018"/>
      <c r="I591" s="2018"/>
      <c r="J591" s="2018"/>
      <c r="K591" s="2018"/>
      <c r="L591" s="2018"/>
      <c r="M591" s="2018"/>
      <c r="N591" s="2018"/>
      <c r="O591" s="2019"/>
    </row>
    <row r="592" spans="2:15" ht="12" customHeight="1" thickBot="1">
      <c r="B592" s="1994">
        <v>45814</v>
      </c>
      <c r="C592" s="276" t="s">
        <v>742</v>
      </c>
      <c r="D592" s="277" t="s">
        <v>381</v>
      </c>
      <c r="E592" s="277" t="s">
        <v>357</v>
      </c>
      <c r="F592" s="277" t="s">
        <v>3</v>
      </c>
      <c r="G592" s="278" t="s">
        <v>743</v>
      </c>
      <c r="H592" s="461" t="s">
        <v>453</v>
      </c>
      <c r="I592" s="461" t="s">
        <v>454</v>
      </c>
      <c r="J592" s="461" t="s">
        <v>455</v>
      </c>
      <c r="K592" s="461" t="s">
        <v>456</v>
      </c>
      <c r="L592" s="461" t="s">
        <v>457</v>
      </c>
      <c r="M592" s="461" t="s">
        <v>458</v>
      </c>
      <c r="N592" s="461" t="s">
        <v>379</v>
      </c>
      <c r="O592" s="279" t="s">
        <v>467</v>
      </c>
    </row>
    <row r="593" spans="2:27" ht="12" customHeight="1" thickBot="1">
      <c r="B593" s="2020"/>
      <c r="C593" s="2022" t="s">
        <v>990</v>
      </c>
      <c r="D593" s="2024">
        <v>710888705002</v>
      </c>
      <c r="E593" s="2005" t="s">
        <v>831</v>
      </c>
      <c r="F593" s="2005">
        <v>4701989522</v>
      </c>
      <c r="G593" s="496" t="s">
        <v>747</v>
      </c>
      <c r="H593" s="505">
        <v>52</v>
      </c>
      <c r="I593" s="505">
        <v>166</v>
      </c>
      <c r="J593" s="505">
        <v>227</v>
      </c>
      <c r="K593" s="505">
        <v>159</v>
      </c>
      <c r="L593" s="531">
        <v>54</v>
      </c>
      <c r="M593" s="522">
        <v>22</v>
      </c>
      <c r="N593" s="506">
        <f>SUM(H593:M593)</f>
        <v>680</v>
      </c>
      <c r="O593" s="2015">
        <f>N594/N593*100</f>
        <v>99.705882352941174</v>
      </c>
    </row>
    <row r="594" spans="2:27" ht="12" customHeight="1" thickBot="1">
      <c r="B594" s="2021"/>
      <c r="C594" s="2023"/>
      <c r="D594" s="2025"/>
      <c r="E594" s="2006"/>
      <c r="F594" s="2006"/>
      <c r="G594" s="498" t="s">
        <v>8</v>
      </c>
      <c r="H594" s="505">
        <v>51</v>
      </c>
      <c r="I594" s="505">
        <v>165</v>
      </c>
      <c r="J594" s="505">
        <v>229</v>
      </c>
      <c r="K594" s="505">
        <v>160</v>
      </c>
      <c r="L594" s="505">
        <v>51</v>
      </c>
      <c r="M594" s="469">
        <v>22</v>
      </c>
      <c r="N594" s="513">
        <f>SUM(H594:M594)</f>
        <v>678</v>
      </c>
      <c r="O594" s="2016"/>
    </row>
    <row r="599" spans="2:27" ht="12" customHeight="1" thickBot="1">
      <c r="B599" s="2017" t="s">
        <v>755</v>
      </c>
      <c r="C599" s="2018"/>
      <c r="D599" s="2018"/>
      <c r="E599" s="2018"/>
      <c r="F599" s="2018"/>
      <c r="G599" s="2018"/>
      <c r="H599" s="2018"/>
      <c r="I599" s="2018"/>
      <c r="J599" s="2018"/>
      <c r="K599" s="2018"/>
      <c r="L599" s="2018"/>
      <c r="M599" s="2018"/>
      <c r="N599" s="2018"/>
      <c r="O599" s="2019"/>
    </row>
    <row r="600" spans="2:27" ht="12" customHeight="1" thickBot="1">
      <c r="B600" s="1994">
        <v>45817</v>
      </c>
      <c r="C600" s="276" t="s">
        <v>742</v>
      </c>
      <c r="D600" s="277" t="s">
        <v>381</v>
      </c>
      <c r="E600" s="277" t="s">
        <v>357</v>
      </c>
      <c r="F600" s="277" t="s">
        <v>3</v>
      </c>
      <c r="G600" s="278" t="s">
        <v>743</v>
      </c>
      <c r="H600" s="461" t="s">
        <v>453</v>
      </c>
      <c r="I600" s="461" t="s">
        <v>454</v>
      </c>
      <c r="J600" s="461" t="s">
        <v>455</v>
      </c>
      <c r="K600" s="461" t="s">
        <v>456</v>
      </c>
      <c r="L600" s="461" t="s">
        <v>457</v>
      </c>
      <c r="M600" s="461" t="s">
        <v>458</v>
      </c>
      <c r="N600" s="461" t="s">
        <v>379</v>
      </c>
      <c r="O600" s="279" t="s">
        <v>467</v>
      </c>
    </row>
    <row r="601" spans="2:27" ht="12" customHeight="1" thickBot="1">
      <c r="B601" s="2020"/>
      <c r="C601" s="2022" t="s">
        <v>1037</v>
      </c>
      <c r="D601" s="2068" t="s">
        <v>1038</v>
      </c>
      <c r="E601" s="2069" t="s">
        <v>111</v>
      </c>
      <c r="F601" s="2005">
        <v>4701969107</v>
      </c>
      <c r="G601" s="496" t="s">
        <v>747</v>
      </c>
      <c r="H601" s="505">
        <v>11</v>
      </c>
      <c r="I601" s="505">
        <v>104</v>
      </c>
      <c r="J601" s="505">
        <v>260</v>
      </c>
      <c r="K601" s="505">
        <v>354</v>
      </c>
      <c r="L601" s="531">
        <v>237</v>
      </c>
      <c r="M601" s="522">
        <v>136</v>
      </c>
      <c r="N601" s="506">
        <f>SUM(H601:M601)</f>
        <v>1102</v>
      </c>
      <c r="O601" s="2015">
        <f>N602/N601*100</f>
        <v>90.83484573502723</v>
      </c>
    </row>
    <row r="602" spans="2:27" ht="12" customHeight="1" thickBot="1">
      <c r="B602" s="2021"/>
      <c r="C602" s="2023"/>
      <c r="D602" s="2025"/>
      <c r="E602" s="2006"/>
      <c r="F602" s="2006"/>
      <c r="G602" s="498" t="s">
        <v>8</v>
      </c>
      <c r="H602" s="505">
        <v>11</v>
      </c>
      <c r="I602" s="505">
        <v>90</v>
      </c>
      <c r="J602" s="505">
        <v>222</v>
      </c>
      <c r="K602" s="505">
        <v>322</v>
      </c>
      <c r="L602" s="505">
        <v>226</v>
      </c>
      <c r="M602" s="469">
        <v>130</v>
      </c>
      <c r="N602" s="513">
        <f>SUM(H602:M602)</f>
        <v>1001</v>
      </c>
      <c r="O602" s="2016"/>
    </row>
    <row r="605" spans="2:27" ht="12" customHeight="1" thickBot="1">
      <c r="B605" s="2017" t="s">
        <v>755</v>
      </c>
      <c r="C605" s="2018"/>
      <c r="D605" s="2018"/>
      <c r="E605" s="2018"/>
      <c r="F605" s="2018"/>
      <c r="G605" s="2018"/>
      <c r="H605" s="2018"/>
      <c r="I605" s="2018"/>
      <c r="J605" s="2018"/>
      <c r="K605" s="2018"/>
      <c r="L605" s="2018"/>
      <c r="M605" s="2018"/>
      <c r="N605" s="2019"/>
      <c r="Y605" s="362"/>
      <c r="Z605" s="308"/>
      <c r="AA605" s="275"/>
    </row>
    <row r="606" spans="2:27" ht="12" customHeight="1" thickBot="1">
      <c r="B606" s="1994">
        <v>45824</v>
      </c>
      <c r="C606" s="276" t="s">
        <v>742</v>
      </c>
      <c r="D606" s="277" t="s">
        <v>381</v>
      </c>
      <c r="E606" s="277" t="s">
        <v>357</v>
      </c>
      <c r="F606" s="277" t="s">
        <v>3</v>
      </c>
      <c r="G606" s="278" t="s">
        <v>743</v>
      </c>
      <c r="H606" s="461" t="s">
        <v>454</v>
      </c>
      <c r="I606" s="461" t="s">
        <v>455</v>
      </c>
      <c r="J606" s="461" t="s">
        <v>456</v>
      </c>
      <c r="K606" s="461" t="s">
        <v>457</v>
      </c>
      <c r="L606" s="461" t="s">
        <v>458</v>
      </c>
      <c r="M606" s="461" t="s">
        <v>379</v>
      </c>
      <c r="N606" s="279" t="s">
        <v>467</v>
      </c>
      <c r="Y606" s="362"/>
      <c r="Z606" s="308"/>
      <c r="AA606" s="275"/>
    </row>
    <row r="607" spans="2:27" ht="12" customHeight="1" thickBot="1">
      <c r="B607" s="2020"/>
      <c r="C607" s="2022" t="s">
        <v>1039</v>
      </c>
      <c r="D607" s="2024">
        <v>710953355004</v>
      </c>
      <c r="E607" s="2069" t="s">
        <v>940</v>
      </c>
      <c r="F607" s="2005">
        <v>4701971475</v>
      </c>
      <c r="G607" s="496" t="s">
        <v>747</v>
      </c>
      <c r="H607" s="505">
        <v>40</v>
      </c>
      <c r="I607" s="505">
        <v>103</v>
      </c>
      <c r="J607" s="505">
        <v>95</v>
      </c>
      <c r="K607" s="531">
        <v>86</v>
      </c>
      <c r="L607" s="522">
        <v>41</v>
      </c>
      <c r="M607" s="506">
        <f>SUM(H607:L607)</f>
        <v>365</v>
      </c>
      <c r="N607" s="2015">
        <f>M608/M607*100</f>
        <v>91.780821917808225</v>
      </c>
      <c r="Y607" s="362"/>
      <c r="Z607" s="308"/>
      <c r="AA607" s="275"/>
    </row>
    <row r="608" spans="2:27" ht="12" customHeight="1" thickBot="1">
      <c r="B608" s="2021"/>
      <c r="C608" s="2023"/>
      <c r="D608" s="2025"/>
      <c r="E608" s="2006"/>
      <c r="F608" s="2006"/>
      <c r="G608" s="498" t="s">
        <v>8</v>
      </c>
      <c r="H608" s="505">
        <v>36</v>
      </c>
      <c r="I608" s="505">
        <v>96</v>
      </c>
      <c r="J608" s="505">
        <v>88</v>
      </c>
      <c r="K608" s="505">
        <v>77</v>
      </c>
      <c r="L608" s="469">
        <v>38</v>
      </c>
      <c r="M608" s="513">
        <f>SUM(H608:L608)</f>
        <v>335</v>
      </c>
      <c r="N608" s="2016"/>
      <c r="Y608" s="362"/>
      <c r="Z608" s="308"/>
      <c r="AA608" s="275"/>
    </row>
    <row r="610" spans="2:30" ht="12" customHeight="1" thickBot="1">
      <c r="B610" s="2017" t="s">
        <v>755</v>
      </c>
      <c r="C610" s="2018"/>
      <c r="D610" s="2018"/>
      <c r="E610" s="2018"/>
      <c r="F610" s="2018"/>
      <c r="G610" s="2018"/>
      <c r="H610" s="2018"/>
      <c r="I610" s="2018"/>
      <c r="J610" s="2018"/>
      <c r="K610" s="2018"/>
      <c r="L610" s="2018"/>
      <c r="M610" s="2018"/>
      <c r="N610" s="2018"/>
      <c r="O610" s="2019"/>
    </row>
    <row r="611" spans="2:30" ht="12" customHeight="1" thickBot="1">
      <c r="B611" s="1994">
        <v>45824</v>
      </c>
      <c r="C611" s="276" t="s">
        <v>742</v>
      </c>
      <c r="D611" s="277" t="s">
        <v>381</v>
      </c>
      <c r="E611" s="277" t="s">
        <v>357</v>
      </c>
      <c r="F611" s="277" t="s">
        <v>3</v>
      </c>
      <c r="G611" s="278" t="s">
        <v>743</v>
      </c>
      <c r="H611" s="461" t="s">
        <v>453</v>
      </c>
      <c r="I611" s="461" t="s">
        <v>454</v>
      </c>
      <c r="J611" s="461" t="s">
        <v>455</v>
      </c>
      <c r="K611" s="461" t="s">
        <v>456</v>
      </c>
      <c r="L611" s="461" t="s">
        <v>457</v>
      </c>
      <c r="M611" s="461" t="s">
        <v>458</v>
      </c>
      <c r="N611" s="461" t="s">
        <v>379</v>
      </c>
      <c r="O611" s="279" t="s">
        <v>467</v>
      </c>
    </row>
    <row r="612" spans="2:30" ht="12" customHeight="1" thickBot="1">
      <c r="B612" s="2020"/>
      <c r="C612" s="2022" t="s">
        <v>1040</v>
      </c>
      <c r="D612" s="2024">
        <v>710979618002</v>
      </c>
      <c r="E612" s="2069" t="s">
        <v>940</v>
      </c>
      <c r="F612" s="2005">
        <v>4701962811</v>
      </c>
      <c r="G612" s="496" t="s">
        <v>747</v>
      </c>
      <c r="H612" s="505">
        <v>21</v>
      </c>
      <c r="I612" s="505">
        <v>220</v>
      </c>
      <c r="J612" s="505">
        <v>549</v>
      </c>
      <c r="K612" s="505">
        <v>759</v>
      </c>
      <c r="L612" s="531">
        <v>487</v>
      </c>
      <c r="M612" s="522">
        <v>210</v>
      </c>
      <c r="N612" s="506">
        <f>SUM(H612:M612)</f>
        <v>2246</v>
      </c>
      <c r="O612" s="2015">
        <f>N613/N612*100</f>
        <v>98.219056099732853</v>
      </c>
    </row>
    <row r="613" spans="2:30" ht="12" customHeight="1" thickBot="1">
      <c r="B613" s="2021"/>
      <c r="C613" s="2023"/>
      <c r="D613" s="2025"/>
      <c r="E613" s="2006"/>
      <c r="F613" s="2006"/>
      <c r="G613" s="498" t="s">
        <v>8</v>
      </c>
      <c r="H613" s="505">
        <v>19</v>
      </c>
      <c r="I613" s="505">
        <v>217</v>
      </c>
      <c r="J613" s="505">
        <v>541</v>
      </c>
      <c r="K613" s="505">
        <v>741</v>
      </c>
      <c r="L613" s="505">
        <v>481</v>
      </c>
      <c r="M613" s="469">
        <v>207</v>
      </c>
      <c r="N613" s="513">
        <f>SUM(H613:M613)</f>
        <v>2206</v>
      </c>
      <c r="O613" s="2016"/>
    </row>
    <row r="615" spans="2:30" ht="12" customHeight="1" thickBot="1">
      <c r="B615" s="2017" t="s">
        <v>755</v>
      </c>
      <c r="C615" s="2018"/>
      <c r="D615" s="2018"/>
      <c r="E615" s="2018"/>
      <c r="F615" s="2018"/>
      <c r="G615" s="2018"/>
      <c r="H615" s="2018"/>
      <c r="I615" s="2018"/>
      <c r="J615" s="2018"/>
      <c r="K615" s="2018"/>
      <c r="L615" s="2018"/>
      <c r="M615" s="2018"/>
      <c r="N615" s="2018"/>
      <c r="O615" s="2018"/>
      <c r="P615" s="2018"/>
      <c r="Q615" s="2018"/>
      <c r="R615" s="2018"/>
      <c r="S615" s="2018"/>
      <c r="T615" s="2018"/>
    </row>
    <row r="616" spans="2:30" ht="12" customHeight="1" thickBot="1">
      <c r="B616" s="1994">
        <v>45824</v>
      </c>
      <c r="C616" s="276" t="s">
        <v>742</v>
      </c>
      <c r="D616" s="277" t="s">
        <v>381</v>
      </c>
      <c r="E616" s="277" t="s">
        <v>357</v>
      </c>
      <c r="F616" s="277" t="s">
        <v>3</v>
      </c>
      <c r="G616" s="278" t="s">
        <v>743</v>
      </c>
      <c r="H616" s="461" t="s">
        <v>482</v>
      </c>
      <c r="I616" s="461" t="s">
        <v>483</v>
      </c>
      <c r="J616" s="461" t="s">
        <v>484</v>
      </c>
      <c r="K616" s="461" t="s">
        <v>485</v>
      </c>
      <c r="L616" s="461" t="s">
        <v>486</v>
      </c>
      <c r="M616" s="461" t="s">
        <v>488</v>
      </c>
      <c r="N616" s="461" t="s">
        <v>489</v>
      </c>
      <c r="O616" s="461" t="s">
        <v>490</v>
      </c>
      <c r="P616" s="461" t="s">
        <v>491</v>
      </c>
      <c r="Q616" s="461" t="s">
        <v>379</v>
      </c>
      <c r="R616" s="462"/>
      <c r="S616" s="462"/>
      <c r="T616" s="462"/>
      <c r="U616" s="150"/>
      <c r="V616" s="275"/>
      <c r="Z616" s="308"/>
      <c r="AB616" s="308"/>
      <c r="AC616" s="362"/>
      <c r="AD616" s="308"/>
    </row>
    <row r="617" spans="2:30" ht="12" customHeight="1" thickBot="1">
      <c r="B617" s="2020"/>
      <c r="C617" s="2022" t="s">
        <v>1041</v>
      </c>
      <c r="D617" s="2024">
        <v>711979618001</v>
      </c>
      <c r="E617" s="2069" t="s">
        <v>940</v>
      </c>
      <c r="F617" s="2005">
        <v>4701971504</v>
      </c>
      <c r="G617" s="496" t="s">
        <v>747</v>
      </c>
      <c r="H617" s="505">
        <v>7</v>
      </c>
      <c r="I617" s="505">
        <v>51</v>
      </c>
      <c r="J617" s="505">
        <v>73</v>
      </c>
      <c r="K617" s="505">
        <v>54</v>
      </c>
      <c r="L617" s="531">
        <v>12</v>
      </c>
      <c r="M617" s="531">
        <v>57</v>
      </c>
      <c r="N617" s="531">
        <v>63</v>
      </c>
      <c r="O617" s="531">
        <v>33</v>
      </c>
      <c r="P617" s="522">
        <v>1</v>
      </c>
      <c r="Q617" s="506">
        <f>SUM(H617:P617)</f>
        <v>351</v>
      </c>
      <c r="R617" s="459"/>
      <c r="S617" s="459"/>
      <c r="T617" s="459"/>
      <c r="U617" s="150"/>
      <c r="V617" s="275"/>
      <c r="Z617" s="308"/>
      <c r="AB617" s="308"/>
      <c r="AC617" s="362"/>
      <c r="AD617" s="308"/>
    </row>
    <row r="618" spans="2:30" ht="12" customHeight="1" thickBot="1">
      <c r="B618" s="2021"/>
      <c r="C618" s="2023"/>
      <c r="D618" s="2025"/>
      <c r="E618" s="2006"/>
      <c r="F618" s="2006"/>
      <c r="G618" s="498" t="s">
        <v>8</v>
      </c>
      <c r="H618" s="505">
        <v>7</v>
      </c>
      <c r="I618" s="505">
        <v>52</v>
      </c>
      <c r="J618" s="505">
        <v>75</v>
      </c>
      <c r="K618" s="505">
        <v>47</v>
      </c>
      <c r="L618" s="505">
        <v>11</v>
      </c>
      <c r="M618" s="505">
        <v>51</v>
      </c>
      <c r="N618" s="505">
        <v>62</v>
      </c>
      <c r="O618" s="505">
        <v>33</v>
      </c>
      <c r="P618" s="469">
        <v>1</v>
      </c>
      <c r="Q618" s="513">
        <f>SUM(H618:P618)</f>
        <v>339</v>
      </c>
      <c r="R618" s="532"/>
      <c r="S618" s="532"/>
      <c r="T618" s="532"/>
      <c r="U618" s="150"/>
      <c r="V618" s="275"/>
      <c r="Z618" s="308"/>
      <c r="AB618" s="308"/>
      <c r="AC618" s="362"/>
      <c r="AD618" s="308"/>
    </row>
    <row r="619" spans="2:30" ht="12" customHeight="1" thickBot="1">
      <c r="P619" s="275"/>
      <c r="Q619" s="308"/>
      <c r="R619" s="308"/>
      <c r="S619" s="308"/>
      <c r="T619" s="308"/>
      <c r="W619" s="362"/>
      <c r="Y619" s="275"/>
      <c r="Z619" s="275"/>
      <c r="AA619" s="275"/>
    </row>
    <row r="620" spans="2:30" ht="12" customHeight="1" thickBot="1">
      <c r="B620" s="2017" t="s">
        <v>755</v>
      </c>
      <c r="C620" s="2018"/>
      <c r="D620" s="2018"/>
      <c r="E620" s="2018"/>
      <c r="F620" s="2018"/>
      <c r="G620" s="2018"/>
      <c r="H620" s="2018"/>
      <c r="I620" s="2018"/>
      <c r="J620" s="2018"/>
      <c r="K620" s="2018"/>
      <c r="L620" s="2019"/>
      <c r="O620" s="275"/>
      <c r="P620" s="308"/>
      <c r="Q620" s="308"/>
      <c r="R620" s="308"/>
      <c r="S620" s="308"/>
      <c r="T620" s="308"/>
      <c r="V620" s="362"/>
      <c r="X620" s="275"/>
      <c r="Y620" s="275"/>
      <c r="Z620" s="275"/>
      <c r="AA620" s="275"/>
    </row>
    <row r="621" spans="2:30" ht="12" customHeight="1" thickBot="1">
      <c r="B621" s="1994">
        <v>45825</v>
      </c>
      <c r="C621" s="276" t="s">
        <v>742</v>
      </c>
      <c r="D621" s="277" t="s">
        <v>381</v>
      </c>
      <c r="E621" s="277" t="s">
        <v>357</v>
      </c>
      <c r="F621" s="277" t="s">
        <v>3</v>
      </c>
      <c r="G621" s="278" t="s">
        <v>743</v>
      </c>
      <c r="H621" s="461" t="s">
        <v>454</v>
      </c>
      <c r="I621" s="461" t="s">
        <v>455</v>
      </c>
      <c r="J621" s="461" t="s">
        <v>456</v>
      </c>
      <c r="K621" s="461" t="s">
        <v>379</v>
      </c>
      <c r="L621" s="279" t="s">
        <v>467</v>
      </c>
      <c r="M621" s="275"/>
      <c r="N621" s="308"/>
      <c r="O621" s="308"/>
      <c r="P621" s="308"/>
      <c r="Q621" s="308"/>
      <c r="R621" s="308"/>
      <c r="S621" s="308"/>
      <c r="T621" s="308"/>
      <c r="V621" s="275"/>
      <c r="W621" s="275"/>
      <c r="X621" s="275"/>
      <c r="Y621" s="275"/>
      <c r="Z621" s="275"/>
      <c r="AA621" s="275"/>
    </row>
    <row r="622" spans="2:30" ht="12" customHeight="1" thickBot="1">
      <c r="B622" s="2020"/>
      <c r="C622" s="2022" t="s">
        <v>1042</v>
      </c>
      <c r="D622" s="2024">
        <v>710549084010</v>
      </c>
      <c r="E622" s="2069" t="s">
        <v>1043</v>
      </c>
      <c r="F622" s="2005">
        <v>4701990836</v>
      </c>
      <c r="G622" s="496" t="s">
        <v>747</v>
      </c>
      <c r="H622" s="505">
        <v>37</v>
      </c>
      <c r="I622" s="505">
        <v>15</v>
      </c>
      <c r="J622" s="505">
        <v>15</v>
      </c>
      <c r="K622" s="506">
        <f>SUM(H622:J622)</f>
        <v>67</v>
      </c>
      <c r="L622" s="2015">
        <f>K623/K622*100</f>
        <v>91.044776119402982</v>
      </c>
      <c r="M622" s="275"/>
      <c r="N622" s="308"/>
      <c r="O622" s="308"/>
      <c r="P622" s="308"/>
      <c r="Q622" s="308"/>
      <c r="R622" s="308"/>
      <c r="S622" s="308"/>
      <c r="T622" s="308"/>
      <c r="V622" s="275"/>
      <c r="W622" s="275"/>
      <c r="X622" s="275"/>
      <c r="Y622" s="275"/>
      <c r="Z622" s="275"/>
      <c r="AA622" s="275"/>
    </row>
    <row r="623" spans="2:30" ht="12" customHeight="1" thickBot="1">
      <c r="B623" s="2021"/>
      <c r="C623" s="2023"/>
      <c r="D623" s="2025"/>
      <c r="E623" s="2006"/>
      <c r="F623" s="2006"/>
      <c r="G623" s="498" t="s">
        <v>8</v>
      </c>
      <c r="H623" s="505">
        <v>38</v>
      </c>
      <c r="I623" s="505">
        <v>15</v>
      </c>
      <c r="J623" s="505">
        <v>8</v>
      </c>
      <c r="K623" s="513">
        <f>SUM(H623:J623)</f>
        <v>61</v>
      </c>
      <c r="L623" s="2016"/>
      <c r="P623" s="275"/>
      <c r="Q623" s="308"/>
      <c r="R623" s="308"/>
      <c r="S623" s="308"/>
      <c r="T623" s="308"/>
      <c r="W623" s="362"/>
      <c r="Y623" s="275"/>
      <c r="Z623" s="275"/>
      <c r="AA623" s="275"/>
    </row>
    <row r="625" spans="2:28" ht="12" customHeight="1" thickBot="1">
      <c r="B625" s="2017" t="s">
        <v>755</v>
      </c>
      <c r="C625" s="2018"/>
      <c r="D625" s="2018"/>
      <c r="E625" s="2018"/>
      <c r="F625" s="2018"/>
      <c r="G625" s="2018"/>
      <c r="H625" s="2018"/>
      <c r="I625" s="2018"/>
      <c r="J625" s="2018"/>
      <c r="K625" s="2018"/>
      <c r="L625" s="2018"/>
      <c r="M625" s="2018"/>
      <c r="N625" s="2018"/>
      <c r="O625" s="2019"/>
    </row>
    <row r="626" spans="2:28" ht="12" customHeight="1" thickBot="1">
      <c r="B626" s="1994">
        <v>45825</v>
      </c>
      <c r="C626" s="276" t="s">
        <v>742</v>
      </c>
      <c r="D626" s="277" t="s">
        <v>381</v>
      </c>
      <c r="E626" s="277" t="s">
        <v>357</v>
      </c>
      <c r="F626" s="277" t="s">
        <v>3</v>
      </c>
      <c r="G626" s="278" t="s">
        <v>743</v>
      </c>
      <c r="H626" s="461" t="s">
        <v>453</v>
      </c>
      <c r="I626" s="461" t="s">
        <v>454</v>
      </c>
      <c r="J626" s="461" t="s">
        <v>455</v>
      </c>
      <c r="K626" s="461" t="s">
        <v>456</v>
      </c>
      <c r="L626" s="461" t="s">
        <v>457</v>
      </c>
      <c r="M626" s="461" t="s">
        <v>458</v>
      </c>
      <c r="N626" s="461" t="s">
        <v>379</v>
      </c>
      <c r="O626" s="279" t="s">
        <v>467</v>
      </c>
    </row>
    <row r="627" spans="2:28" ht="12" customHeight="1" thickBot="1">
      <c r="B627" s="2020"/>
      <c r="C627" s="2022" t="s">
        <v>1044</v>
      </c>
      <c r="D627" s="2024">
        <v>710979618001</v>
      </c>
      <c r="E627" s="2069" t="s">
        <v>1045</v>
      </c>
      <c r="F627" s="2005">
        <v>4701962811</v>
      </c>
      <c r="G627" s="496" t="s">
        <v>747</v>
      </c>
      <c r="H627" s="505">
        <v>21</v>
      </c>
      <c r="I627" s="505">
        <v>268</v>
      </c>
      <c r="J627" s="505">
        <v>584</v>
      </c>
      <c r="K627" s="505">
        <v>790</v>
      </c>
      <c r="L627" s="531">
        <v>486</v>
      </c>
      <c r="M627" s="522">
        <v>238</v>
      </c>
      <c r="N627" s="506">
        <f>SUM(H627:M627)</f>
        <v>2387</v>
      </c>
      <c r="O627" s="2015">
        <f>N628/N627*100</f>
        <v>96.103896103896105</v>
      </c>
    </row>
    <row r="628" spans="2:28" ht="12" customHeight="1" thickBot="1">
      <c r="B628" s="2021"/>
      <c r="C628" s="2023"/>
      <c r="D628" s="2025"/>
      <c r="E628" s="2006"/>
      <c r="F628" s="2006"/>
      <c r="G628" s="498" t="s">
        <v>8</v>
      </c>
      <c r="H628" s="505">
        <v>21</v>
      </c>
      <c r="I628" s="505">
        <v>252</v>
      </c>
      <c r="J628" s="505">
        <v>556</v>
      </c>
      <c r="K628" s="505">
        <v>771</v>
      </c>
      <c r="L628" s="505">
        <v>467</v>
      </c>
      <c r="M628" s="469">
        <v>227</v>
      </c>
      <c r="N628" s="513">
        <f>SUM(H628:M628)</f>
        <v>2294</v>
      </c>
      <c r="O628" s="2016"/>
    </row>
    <row r="630" spans="2:28" ht="12" customHeight="1" thickBot="1">
      <c r="B630" s="2017" t="s">
        <v>755</v>
      </c>
      <c r="C630" s="2018"/>
      <c r="D630" s="2018"/>
      <c r="E630" s="2018"/>
      <c r="F630" s="2018"/>
      <c r="G630" s="2018"/>
      <c r="H630" s="2018"/>
      <c r="I630" s="2018"/>
      <c r="J630" s="2018"/>
      <c r="K630" s="2018"/>
      <c r="L630" s="2018"/>
      <c r="M630" s="2018"/>
      <c r="N630" s="2019"/>
    </row>
    <row r="631" spans="2:28" ht="12" customHeight="1" thickBot="1">
      <c r="B631" s="1994">
        <v>45826</v>
      </c>
      <c r="C631" s="276" t="s">
        <v>742</v>
      </c>
      <c r="D631" s="277" t="s">
        <v>381</v>
      </c>
      <c r="E631" s="277" t="s">
        <v>357</v>
      </c>
      <c r="F631" s="277" t="s">
        <v>3</v>
      </c>
      <c r="G631" s="278" t="s">
        <v>743</v>
      </c>
      <c r="H631" s="461" t="s">
        <v>454</v>
      </c>
      <c r="I631" s="461" t="s">
        <v>455</v>
      </c>
      <c r="J631" s="461" t="s">
        <v>456</v>
      </c>
      <c r="K631" s="461" t="s">
        <v>457</v>
      </c>
      <c r="L631" s="461" t="s">
        <v>458</v>
      </c>
      <c r="M631" s="461" t="s">
        <v>379</v>
      </c>
      <c r="N631" s="279" t="s">
        <v>467</v>
      </c>
    </row>
    <row r="632" spans="2:28" ht="12" customHeight="1" thickBot="1">
      <c r="B632" s="2020"/>
      <c r="C632" s="2022" t="s">
        <v>1046</v>
      </c>
      <c r="D632" s="2024">
        <v>710548535007</v>
      </c>
      <c r="E632" s="2069" t="s">
        <v>1043</v>
      </c>
      <c r="F632" s="2005">
        <v>4701990833</v>
      </c>
      <c r="G632" s="496" t="s">
        <v>747</v>
      </c>
      <c r="H632" s="505">
        <v>119</v>
      </c>
      <c r="I632" s="505">
        <v>247</v>
      </c>
      <c r="J632" s="505">
        <v>296</v>
      </c>
      <c r="K632" s="531">
        <v>217</v>
      </c>
      <c r="L632" s="522">
        <v>121</v>
      </c>
      <c r="M632" s="506">
        <f>SUM(H632:L632)</f>
        <v>1000</v>
      </c>
      <c r="N632" s="2015">
        <f>M633/M632*100</f>
        <v>98.9</v>
      </c>
    </row>
    <row r="633" spans="2:28" ht="12" customHeight="1" thickBot="1">
      <c r="B633" s="2021"/>
      <c r="C633" s="2023"/>
      <c r="D633" s="2025"/>
      <c r="E633" s="2006"/>
      <c r="F633" s="2006"/>
      <c r="G633" s="498" t="s">
        <v>8</v>
      </c>
      <c r="H633" s="505">
        <v>119</v>
      </c>
      <c r="I633" s="505">
        <v>246</v>
      </c>
      <c r="J633" s="505">
        <v>291</v>
      </c>
      <c r="K633" s="505">
        <v>217</v>
      </c>
      <c r="L633" s="469">
        <v>116</v>
      </c>
      <c r="M633" s="513">
        <f>SUM(H633:L633)</f>
        <v>989</v>
      </c>
      <c r="N633" s="2016"/>
    </row>
    <row r="635" spans="2:28" ht="12" customHeight="1" thickBot="1">
      <c r="B635" s="2017" t="s">
        <v>755</v>
      </c>
      <c r="C635" s="2018"/>
      <c r="D635" s="2018"/>
      <c r="E635" s="2018"/>
      <c r="F635" s="2018"/>
      <c r="G635" s="2018"/>
      <c r="H635" s="2018"/>
      <c r="I635" s="2018"/>
      <c r="J635" s="2018"/>
      <c r="K635" s="2018"/>
      <c r="L635" s="2018"/>
      <c r="M635" s="2018"/>
      <c r="N635" s="2018"/>
      <c r="O635" s="2019"/>
    </row>
    <row r="636" spans="2:28" ht="12" customHeight="1" thickBot="1">
      <c r="B636" s="1994">
        <v>45826</v>
      </c>
      <c r="C636" s="276" t="s">
        <v>742</v>
      </c>
      <c r="D636" s="277" t="s">
        <v>381</v>
      </c>
      <c r="E636" s="277" t="s">
        <v>357</v>
      </c>
      <c r="F636" s="277" t="s">
        <v>3</v>
      </c>
      <c r="G636" s="278" t="s">
        <v>743</v>
      </c>
      <c r="H636" s="461" t="s">
        <v>453</v>
      </c>
      <c r="I636" s="461" t="s">
        <v>454</v>
      </c>
      <c r="J636" s="461" t="s">
        <v>455</v>
      </c>
      <c r="K636" s="461" t="s">
        <v>456</v>
      </c>
      <c r="L636" s="461" t="s">
        <v>457</v>
      </c>
      <c r="M636" s="461" t="s">
        <v>458</v>
      </c>
      <c r="N636" s="461" t="s">
        <v>379</v>
      </c>
      <c r="O636" s="279" t="s">
        <v>467</v>
      </c>
      <c r="Z636" s="308"/>
      <c r="AA636" s="362"/>
      <c r="AB636" s="308"/>
    </row>
    <row r="637" spans="2:28" ht="12" customHeight="1" thickBot="1">
      <c r="B637" s="2020"/>
      <c r="C637" s="2022" t="s">
        <v>1047</v>
      </c>
      <c r="D637" s="2024">
        <v>710548535002</v>
      </c>
      <c r="E637" s="2069" t="s">
        <v>566</v>
      </c>
      <c r="F637" s="2005">
        <v>4701999449</v>
      </c>
      <c r="G637" s="496" t="s">
        <v>747</v>
      </c>
      <c r="H637" s="505">
        <v>26</v>
      </c>
      <c r="I637" s="505">
        <v>333</v>
      </c>
      <c r="J637" s="505">
        <v>863</v>
      </c>
      <c r="K637" s="505">
        <v>990</v>
      </c>
      <c r="L637" s="531">
        <v>568</v>
      </c>
      <c r="M637" s="522">
        <v>282</v>
      </c>
      <c r="N637" s="506">
        <f>SUM(H637:M637)</f>
        <v>3062</v>
      </c>
      <c r="O637" s="2015">
        <f>N638/N637*100</f>
        <v>96.374918354016984</v>
      </c>
      <c r="Z637" s="308"/>
      <c r="AA637" s="362"/>
      <c r="AB637" s="308"/>
    </row>
    <row r="638" spans="2:28" ht="12" customHeight="1" thickBot="1">
      <c r="B638" s="2021"/>
      <c r="C638" s="2023"/>
      <c r="D638" s="2025"/>
      <c r="E638" s="2006"/>
      <c r="F638" s="2006"/>
      <c r="G638" s="498" t="s">
        <v>8</v>
      </c>
      <c r="H638" s="505">
        <v>26</v>
      </c>
      <c r="I638" s="505">
        <v>318</v>
      </c>
      <c r="J638" s="505">
        <v>829</v>
      </c>
      <c r="K638" s="505">
        <v>969</v>
      </c>
      <c r="L638" s="505">
        <v>544</v>
      </c>
      <c r="M638" s="469">
        <v>265</v>
      </c>
      <c r="N638" s="513">
        <f>SUM(H638:M638)</f>
        <v>2951</v>
      </c>
      <c r="O638" s="2016"/>
      <c r="Z638" s="308"/>
      <c r="AA638" s="362"/>
      <c r="AB638" s="308"/>
    </row>
    <row r="640" spans="2:28" ht="12" customHeight="1" thickBot="1">
      <c r="B640" s="2017" t="s">
        <v>755</v>
      </c>
      <c r="C640" s="2018"/>
      <c r="D640" s="2018"/>
      <c r="E640" s="2018"/>
      <c r="F640" s="2018"/>
      <c r="G640" s="2018"/>
      <c r="H640" s="2018"/>
      <c r="I640" s="2018"/>
      <c r="J640" s="2018"/>
      <c r="K640" s="2018"/>
      <c r="L640" s="2018"/>
      <c r="M640" s="2018"/>
      <c r="N640" s="2018"/>
      <c r="O640" s="2019"/>
    </row>
    <row r="641" spans="2:28" ht="12" customHeight="1" thickBot="1">
      <c r="B641" s="1994">
        <v>45829</v>
      </c>
      <c r="C641" s="276" t="s">
        <v>742</v>
      </c>
      <c r="D641" s="277" t="s">
        <v>381</v>
      </c>
      <c r="E641" s="277" t="s">
        <v>357</v>
      </c>
      <c r="F641" s="277" t="s">
        <v>3</v>
      </c>
      <c r="G641" s="278" t="s">
        <v>743</v>
      </c>
      <c r="H641" s="461" t="s">
        <v>453</v>
      </c>
      <c r="I641" s="461" t="s">
        <v>454</v>
      </c>
      <c r="J641" s="461" t="s">
        <v>455</v>
      </c>
      <c r="K641" s="461" t="s">
        <v>456</v>
      </c>
      <c r="L641" s="461" t="s">
        <v>457</v>
      </c>
      <c r="M641" s="461" t="s">
        <v>458</v>
      </c>
      <c r="N641" s="461" t="s">
        <v>379</v>
      </c>
      <c r="O641" s="279" t="s">
        <v>467</v>
      </c>
      <c r="Z641" s="308"/>
      <c r="AA641" s="362"/>
      <c r="AB641" s="308"/>
    </row>
    <row r="642" spans="2:28" ht="12" customHeight="1" thickBot="1">
      <c r="B642" s="2020"/>
      <c r="C642" s="2022" t="s">
        <v>1048</v>
      </c>
      <c r="D642" s="2024">
        <v>710950436001</v>
      </c>
      <c r="E642" s="2069" t="s">
        <v>1049</v>
      </c>
      <c r="F642" s="2005">
        <v>4701976499</v>
      </c>
      <c r="G642" s="496" t="s">
        <v>747</v>
      </c>
      <c r="H642" s="505">
        <v>30</v>
      </c>
      <c r="I642" s="505">
        <v>72</v>
      </c>
      <c r="J642" s="505">
        <v>186</v>
      </c>
      <c r="K642" s="505">
        <v>180</v>
      </c>
      <c r="L642" s="531">
        <v>84</v>
      </c>
      <c r="M642" s="522">
        <v>48</v>
      </c>
      <c r="N642" s="506">
        <f>SUM(H642:M642)</f>
        <v>600</v>
      </c>
      <c r="O642" s="2015">
        <f>N643/N642*100</f>
        <v>95</v>
      </c>
      <c r="Z642" s="308"/>
      <c r="AA642" s="362"/>
      <c r="AB642" s="308"/>
    </row>
    <row r="643" spans="2:28" ht="12" customHeight="1" thickBot="1">
      <c r="B643" s="2021"/>
      <c r="C643" s="2023"/>
      <c r="D643" s="2025"/>
      <c r="E643" s="2006"/>
      <c r="F643" s="2006"/>
      <c r="G643" s="498" t="s">
        <v>8</v>
      </c>
      <c r="H643" s="505">
        <v>29</v>
      </c>
      <c r="I643" s="505">
        <v>71</v>
      </c>
      <c r="J643" s="505">
        <v>174</v>
      </c>
      <c r="K643" s="505">
        <v>164</v>
      </c>
      <c r="L643" s="505">
        <v>86</v>
      </c>
      <c r="M643" s="469">
        <v>46</v>
      </c>
      <c r="N643" s="513">
        <f>SUM(H643:M643)</f>
        <v>570</v>
      </c>
      <c r="O643" s="2016"/>
      <c r="Z643" s="308"/>
      <c r="AA643" s="362"/>
      <c r="AB643" s="308"/>
    </row>
    <row r="645" spans="2:28" ht="12" customHeight="1" thickBot="1">
      <c r="B645" s="2017" t="s">
        <v>755</v>
      </c>
      <c r="C645" s="2018"/>
      <c r="D645" s="2018"/>
      <c r="E645" s="2018"/>
      <c r="F645" s="2018"/>
      <c r="G645" s="2018"/>
      <c r="H645" s="2018"/>
      <c r="I645" s="2018"/>
      <c r="J645" s="2018"/>
      <c r="K645" s="2018"/>
      <c r="L645" s="2018"/>
      <c r="M645" s="2018"/>
      <c r="N645" s="2018"/>
      <c r="O645" s="2019"/>
    </row>
    <row r="646" spans="2:28" ht="12" customHeight="1" thickBot="1">
      <c r="B646" s="1994">
        <v>45829</v>
      </c>
      <c r="C646" s="276" t="s">
        <v>742</v>
      </c>
      <c r="D646" s="277" t="s">
        <v>381</v>
      </c>
      <c r="E646" s="277" t="s">
        <v>357</v>
      </c>
      <c r="F646" s="277" t="s">
        <v>3</v>
      </c>
      <c r="G646" s="278" t="s">
        <v>743</v>
      </c>
      <c r="H646" s="461" t="s">
        <v>453</v>
      </c>
      <c r="I646" s="461" t="s">
        <v>454</v>
      </c>
      <c r="J646" s="461" t="s">
        <v>455</v>
      </c>
      <c r="K646" s="461" t="s">
        <v>456</v>
      </c>
      <c r="L646" s="461" t="s">
        <v>457</v>
      </c>
      <c r="M646" s="461" t="s">
        <v>458</v>
      </c>
      <c r="N646" s="461" t="s">
        <v>379</v>
      </c>
      <c r="O646" s="279" t="s">
        <v>467</v>
      </c>
    </row>
    <row r="647" spans="2:28" ht="12" customHeight="1" thickBot="1">
      <c r="B647" s="2020"/>
      <c r="C647" s="2022" t="s">
        <v>1050</v>
      </c>
      <c r="D647" s="2024">
        <v>710981751001</v>
      </c>
      <c r="E647" s="2069" t="s">
        <v>1051</v>
      </c>
      <c r="F647" s="2005">
        <v>4701952112</v>
      </c>
      <c r="G647" s="496" t="s">
        <v>747</v>
      </c>
      <c r="H647" s="505">
        <v>14</v>
      </c>
      <c r="I647" s="505">
        <v>67</v>
      </c>
      <c r="J647" s="505">
        <v>108</v>
      </c>
      <c r="K647" s="505">
        <v>83</v>
      </c>
      <c r="L647" s="531">
        <v>36</v>
      </c>
      <c r="M647" s="522">
        <v>12</v>
      </c>
      <c r="N647" s="506">
        <f>SUM(H647:M647)</f>
        <v>320</v>
      </c>
      <c r="O647" s="2015">
        <f>N648/N647*100</f>
        <v>95.9375</v>
      </c>
    </row>
    <row r="648" spans="2:28" ht="12" customHeight="1" thickBot="1">
      <c r="B648" s="2021"/>
      <c r="C648" s="2023"/>
      <c r="D648" s="2025"/>
      <c r="E648" s="2006"/>
      <c r="F648" s="2006"/>
      <c r="G648" s="498" t="s">
        <v>8</v>
      </c>
      <c r="H648" s="505">
        <v>14</v>
      </c>
      <c r="I648" s="505">
        <v>68</v>
      </c>
      <c r="J648" s="505">
        <v>94</v>
      </c>
      <c r="K648" s="505">
        <v>85</v>
      </c>
      <c r="L648" s="505">
        <v>37</v>
      </c>
      <c r="M648" s="469">
        <v>9</v>
      </c>
      <c r="N648" s="513">
        <f>SUM(H648:M648)</f>
        <v>307</v>
      </c>
      <c r="O648" s="2016"/>
    </row>
    <row r="650" spans="2:28" ht="12" customHeight="1" thickBot="1">
      <c r="B650" s="2017" t="s">
        <v>755</v>
      </c>
      <c r="C650" s="2018"/>
      <c r="D650" s="2018"/>
      <c r="E650" s="2018"/>
      <c r="F650" s="2018"/>
      <c r="G650" s="2018"/>
      <c r="H650" s="2018"/>
      <c r="I650" s="2018"/>
      <c r="J650" s="2018"/>
      <c r="K650" s="2018"/>
      <c r="L650" s="2018"/>
      <c r="M650" s="2018"/>
      <c r="N650" s="2018"/>
      <c r="O650" s="2019"/>
    </row>
    <row r="651" spans="2:28" ht="12" customHeight="1" thickBot="1">
      <c r="B651" s="1994">
        <v>45831</v>
      </c>
      <c r="C651" s="276" t="s">
        <v>742</v>
      </c>
      <c r="D651" s="277" t="s">
        <v>381</v>
      </c>
      <c r="E651" s="277" t="s">
        <v>1052</v>
      </c>
      <c r="F651" s="277" t="s">
        <v>3</v>
      </c>
      <c r="G651" s="278" t="s">
        <v>743</v>
      </c>
      <c r="H651" s="461" t="s">
        <v>453</v>
      </c>
      <c r="I651" s="461" t="s">
        <v>454</v>
      </c>
      <c r="J651" s="461" t="s">
        <v>455</v>
      </c>
      <c r="K651" s="461" t="s">
        <v>456</v>
      </c>
      <c r="L651" s="461" t="s">
        <v>457</v>
      </c>
      <c r="M651" s="461" t="s">
        <v>458</v>
      </c>
      <c r="N651" s="461" t="s">
        <v>379</v>
      </c>
      <c r="O651" s="279" t="s">
        <v>467</v>
      </c>
    </row>
    <row r="652" spans="2:28" ht="12" customHeight="1" thickBot="1">
      <c r="B652" s="2020"/>
      <c r="C652" s="2022" t="s">
        <v>1053</v>
      </c>
      <c r="D652" s="2024">
        <v>710716303003</v>
      </c>
      <c r="E652" s="2069" t="s">
        <v>841</v>
      </c>
      <c r="F652" s="2005">
        <v>4701998661</v>
      </c>
      <c r="G652" s="496" t="s">
        <v>747</v>
      </c>
      <c r="H652" s="505">
        <v>20</v>
      </c>
      <c r="I652" s="505">
        <v>192</v>
      </c>
      <c r="J652" s="505">
        <v>329</v>
      </c>
      <c r="K652" s="505">
        <v>124</v>
      </c>
      <c r="L652" s="531">
        <v>72</v>
      </c>
      <c r="M652" s="522">
        <v>17</v>
      </c>
      <c r="N652" s="506">
        <f>SUM(H652:M652)</f>
        <v>754</v>
      </c>
      <c r="O652" s="2015">
        <f>N653/N652*100</f>
        <v>95.755968169761275</v>
      </c>
    </row>
    <row r="653" spans="2:28" ht="12" customHeight="1" thickBot="1">
      <c r="B653" s="2021"/>
      <c r="C653" s="2023"/>
      <c r="D653" s="2025"/>
      <c r="E653" s="2006"/>
      <c r="F653" s="2006"/>
      <c r="G653" s="498" t="s">
        <v>8</v>
      </c>
      <c r="H653" s="505">
        <v>19</v>
      </c>
      <c r="I653" s="505">
        <v>190</v>
      </c>
      <c r="J653" s="505">
        <v>335</v>
      </c>
      <c r="K653" s="505">
        <v>104</v>
      </c>
      <c r="L653" s="505">
        <v>67</v>
      </c>
      <c r="M653" s="469">
        <v>7</v>
      </c>
      <c r="N653" s="513">
        <f>SUM(H653:M653)</f>
        <v>722</v>
      </c>
      <c r="O653" s="2016"/>
    </row>
    <row r="655" spans="2:28" ht="12" customHeight="1" thickBot="1">
      <c r="B655" s="2017" t="s">
        <v>755</v>
      </c>
      <c r="C655" s="2018"/>
      <c r="D655" s="2018"/>
      <c r="E655" s="2018"/>
      <c r="F655" s="2018"/>
      <c r="G655" s="2018"/>
      <c r="H655" s="2018"/>
      <c r="I655" s="2018"/>
      <c r="J655" s="2018"/>
      <c r="K655" s="2018"/>
      <c r="L655" s="2018"/>
      <c r="M655" s="2018"/>
      <c r="N655" s="2018"/>
      <c r="O655" s="2019"/>
    </row>
    <row r="656" spans="2:28" ht="12" customHeight="1" thickBot="1">
      <c r="B656" s="1994">
        <v>45835</v>
      </c>
      <c r="C656" s="276" t="s">
        <v>742</v>
      </c>
      <c r="D656" s="277" t="s">
        <v>381</v>
      </c>
      <c r="E656" s="277" t="s">
        <v>1052</v>
      </c>
      <c r="F656" s="277" t="s">
        <v>3</v>
      </c>
      <c r="G656" s="278" t="s">
        <v>743</v>
      </c>
      <c r="H656" s="461" t="s">
        <v>453</v>
      </c>
      <c r="I656" s="461" t="s">
        <v>454</v>
      </c>
      <c r="J656" s="461" t="s">
        <v>455</v>
      </c>
      <c r="K656" s="461" t="s">
        <v>456</v>
      </c>
      <c r="L656" s="461" t="s">
        <v>457</v>
      </c>
      <c r="M656" s="461" t="s">
        <v>458</v>
      </c>
      <c r="N656" s="461" t="s">
        <v>379</v>
      </c>
      <c r="O656" s="279" t="s">
        <v>467</v>
      </c>
    </row>
    <row r="657" spans="2:27" ht="12" customHeight="1" thickBot="1">
      <c r="B657" s="2020"/>
      <c r="C657" s="2022" t="s">
        <v>1053</v>
      </c>
      <c r="D657" s="2024">
        <v>710888705001</v>
      </c>
      <c r="E657" s="2069" t="s">
        <v>451</v>
      </c>
      <c r="F657" s="2005">
        <v>4701994360</v>
      </c>
      <c r="G657" s="496" t="s">
        <v>747</v>
      </c>
      <c r="H657" s="505">
        <v>17</v>
      </c>
      <c r="I657" s="505">
        <v>131</v>
      </c>
      <c r="J657" s="505">
        <v>282</v>
      </c>
      <c r="K657" s="505">
        <v>340</v>
      </c>
      <c r="L657" s="531">
        <v>229</v>
      </c>
      <c r="M657" s="522">
        <v>85</v>
      </c>
      <c r="N657" s="506">
        <f>SUM(H657:M657)</f>
        <v>1084</v>
      </c>
      <c r="O657" s="2015">
        <f>N658/N657*100</f>
        <v>94.833948339483399</v>
      </c>
    </row>
    <row r="658" spans="2:27" ht="12" customHeight="1" thickBot="1">
      <c r="B658" s="2021"/>
      <c r="C658" s="2023"/>
      <c r="D658" s="2025"/>
      <c r="E658" s="2006"/>
      <c r="F658" s="2006"/>
      <c r="G658" s="498" t="s">
        <v>8</v>
      </c>
      <c r="H658" s="505">
        <v>17</v>
      </c>
      <c r="I658" s="505">
        <v>128</v>
      </c>
      <c r="J658" s="505">
        <v>253</v>
      </c>
      <c r="K658" s="505">
        <v>335</v>
      </c>
      <c r="L658" s="505">
        <v>211</v>
      </c>
      <c r="M658" s="469">
        <v>84</v>
      </c>
      <c r="N658" s="513">
        <f>SUM(H658:M658)</f>
        <v>1028</v>
      </c>
      <c r="O658" s="2016"/>
    </row>
    <row r="660" spans="2:27" ht="12" customHeight="1" thickBot="1">
      <c r="B660" s="2017" t="s">
        <v>755</v>
      </c>
      <c r="C660" s="2018"/>
      <c r="D660" s="2018"/>
      <c r="E660" s="2018"/>
      <c r="F660" s="2018"/>
      <c r="G660" s="2018"/>
      <c r="H660" s="2018"/>
      <c r="I660" s="2018"/>
      <c r="J660" s="2018"/>
      <c r="K660" s="2018"/>
      <c r="L660" s="2018"/>
      <c r="M660" s="2019"/>
      <c r="N660"/>
      <c r="O660"/>
    </row>
    <row r="661" spans="2:27" ht="12" customHeight="1" thickBot="1">
      <c r="B661" s="1994">
        <v>45835</v>
      </c>
      <c r="C661" s="276" t="s">
        <v>742</v>
      </c>
      <c r="D661" s="277" t="s">
        <v>381</v>
      </c>
      <c r="E661" s="277" t="s">
        <v>1052</v>
      </c>
      <c r="F661" s="277" t="s">
        <v>3</v>
      </c>
      <c r="G661" s="278" t="s">
        <v>743</v>
      </c>
      <c r="H661" s="461" t="s">
        <v>454</v>
      </c>
      <c r="I661" s="461" t="s">
        <v>455</v>
      </c>
      <c r="J661" s="461" t="s">
        <v>456</v>
      </c>
      <c r="K661" s="461" t="s">
        <v>457</v>
      </c>
      <c r="L661" s="461" t="s">
        <v>379</v>
      </c>
      <c r="M661" s="279" t="s">
        <v>467</v>
      </c>
      <c r="N661"/>
      <c r="O661"/>
      <c r="Q661" s="275"/>
      <c r="R661" s="275"/>
      <c r="S661" s="275"/>
      <c r="T661" s="275"/>
      <c r="X661" s="362"/>
      <c r="Z661" s="275"/>
      <c r="AA661" s="275"/>
    </row>
    <row r="662" spans="2:27" ht="12" customHeight="1" thickBot="1">
      <c r="B662" s="2020"/>
      <c r="C662" s="2022" t="s">
        <v>1054</v>
      </c>
      <c r="D662" s="2024">
        <v>710889739002</v>
      </c>
      <c r="E662" s="2069" t="s">
        <v>451</v>
      </c>
      <c r="F662" s="2005">
        <v>4701994363</v>
      </c>
      <c r="G662" s="496" t="s">
        <v>747</v>
      </c>
      <c r="H662" s="505">
        <v>25</v>
      </c>
      <c r="I662" s="505">
        <v>150</v>
      </c>
      <c r="J662" s="505">
        <v>75</v>
      </c>
      <c r="K662" s="531">
        <v>50</v>
      </c>
      <c r="L662" s="506">
        <f>SUM(H662:K662)</f>
        <v>300</v>
      </c>
      <c r="M662" s="2015">
        <f>L663/L662*100</f>
        <v>93.666666666666671</v>
      </c>
      <c r="Q662" s="275"/>
      <c r="R662" s="275"/>
      <c r="S662" s="275"/>
      <c r="T662" s="275"/>
      <c r="X662" s="362"/>
      <c r="Z662" s="275"/>
      <c r="AA662" s="275"/>
    </row>
    <row r="663" spans="2:27" ht="12" customHeight="1" thickBot="1">
      <c r="B663" s="2021"/>
      <c r="C663" s="2023"/>
      <c r="D663" s="2025"/>
      <c r="E663" s="2006"/>
      <c r="F663" s="2006"/>
      <c r="G663" s="498" t="s">
        <v>8</v>
      </c>
      <c r="H663" s="505">
        <v>25</v>
      </c>
      <c r="I663" s="505">
        <v>144</v>
      </c>
      <c r="J663" s="505">
        <v>71</v>
      </c>
      <c r="K663" s="505">
        <v>41</v>
      </c>
      <c r="L663" s="513">
        <f>SUM(H663:K663)</f>
        <v>281</v>
      </c>
      <c r="M663" s="2016"/>
      <c r="Q663" s="275"/>
      <c r="R663" s="275"/>
      <c r="S663" s="275"/>
      <c r="T663" s="275"/>
      <c r="X663" s="362"/>
      <c r="Z663" s="275"/>
      <c r="AA663" s="275"/>
    </row>
    <row r="665" spans="2:27" ht="12" customHeight="1" thickBot="1">
      <c r="B665" s="2017" t="s">
        <v>755</v>
      </c>
      <c r="C665" s="2018"/>
      <c r="D665" s="2018"/>
      <c r="E665" s="2018"/>
      <c r="F665" s="2018"/>
      <c r="G665" s="2018"/>
      <c r="H665" s="2018"/>
      <c r="I665" s="2018"/>
      <c r="J665" s="2018"/>
      <c r="K665" s="2018"/>
      <c r="L665" s="2018"/>
      <c r="M665" s="2019"/>
    </row>
    <row r="666" spans="2:27" ht="12" customHeight="1" thickBot="1">
      <c r="B666" s="1994">
        <v>45836</v>
      </c>
      <c r="C666" s="276" t="s">
        <v>742</v>
      </c>
      <c r="D666" s="277" t="s">
        <v>381</v>
      </c>
      <c r="E666" s="277" t="s">
        <v>1052</v>
      </c>
      <c r="F666" s="277" t="s">
        <v>3</v>
      </c>
      <c r="G666" s="278" t="s">
        <v>743</v>
      </c>
      <c r="H666" s="461" t="s">
        <v>454</v>
      </c>
      <c r="I666" s="461" t="s">
        <v>455</v>
      </c>
      <c r="J666" s="461" t="s">
        <v>456</v>
      </c>
      <c r="K666" s="461" t="s">
        <v>457</v>
      </c>
      <c r="L666" s="461" t="s">
        <v>379</v>
      </c>
      <c r="M666" s="279" t="s">
        <v>467</v>
      </c>
    </row>
    <row r="667" spans="2:27" ht="12" customHeight="1" thickBot="1">
      <c r="B667" s="2020"/>
      <c r="C667" s="2022" t="s">
        <v>1055</v>
      </c>
      <c r="D667" s="2024">
        <v>710889739002</v>
      </c>
      <c r="E667" s="2069" t="s">
        <v>451</v>
      </c>
      <c r="F667" s="2005">
        <v>4701994363</v>
      </c>
      <c r="G667" s="496" t="s">
        <v>747</v>
      </c>
      <c r="H667" s="539">
        <v>25</v>
      </c>
      <c r="I667" s="539">
        <v>200</v>
      </c>
      <c r="J667" s="539">
        <v>100</v>
      </c>
      <c r="K667" s="539">
        <v>100</v>
      </c>
      <c r="L667" s="506">
        <f>SUM(H667:K667)</f>
        <v>425</v>
      </c>
      <c r="M667" s="2015">
        <f>L668/L667*100</f>
        <v>99.764705882352942</v>
      </c>
    </row>
    <row r="668" spans="2:27" ht="12" customHeight="1" thickBot="1">
      <c r="B668" s="2021"/>
      <c r="C668" s="2023"/>
      <c r="D668" s="2025"/>
      <c r="E668" s="2006"/>
      <c r="F668" s="2006"/>
      <c r="G668" s="498" t="s">
        <v>8</v>
      </c>
      <c r="H668" s="505">
        <v>24</v>
      </c>
      <c r="I668" s="505">
        <v>203</v>
      </c>
      <c r="J668" s="505">
        <v>102</v>
      </c>
      <c r="K668" s="505">
        <v>95</v>
      </c>
      <c r="L668" s="513">
        <f>SUM(H668:K668)</f>
        <v>424</v>
      </c>
      <c r="M668" s="2016"/>
    </row>
    <row r="670" spans="2:27" ht="12" customHeight="1" thickBot="1">
      <c r="B670" s="2017" t="s">
        <v>755</v>
      </c>
      <c r="C670" s="2018"/>
      <c r="D670" s="2018"/>
      <c r="E670" s="2018"/>
      <c r="F670" s="2018"/>
      <c r="G670" s="2018"/>
      <c r="H670" s="2018"/>
      <c r="I670" s="2018"/>
      <c r="J670" s="2018"/>
      <c r="K670" s="2018"/>
      <c r="L670" s="2018"/>
      <c r="M670" s="2019"/>
    </row>
    <row r="671" spans="2:27" ht="12" customHeight="1" thickBot="1">
      <c r="B671" s="1994">
        <v>45836</v>
      </c>
      <c r="C671" s="276" t="s">
        <v>742</v>
      </c>
      <c r="D671" s="277" t="s">
        <v>381</v>
      </c>
      <c r="E671" s="277" t="s">
        <v>1052</v>
      </c>
      <c r="F671" s="277" t="s">
        <v>3</v>
      </c>
      <c r="G671" s="278" t="s">
        <v>743</v>
      </c>
      <c r="H671" s="461" t="s">
        <v>454</v>
      </c>
      <c r="I671" s="461" t="s">
        <v>455</v>
      </c>
      <c r="J671" s="461" t="s">
        <v>456</v>
      </c>
      <c r="K671" s="461" t="s">
        <v>457</v>
      </c>
      <c r="L671" s="461" t="s">
        <v>379</v>
      </c>
      <c r="M671" s="279" t="s">
        <v>467</v>
      </c>
    </row>
    <row r="672" spans="2:27" ht="12" customHeight="1" thickBot="1">
      <c r="B672" s="2020"/>
      <c r="C672" s="2022" t="s">
        <v>1056</v>
      </c>
      <c r="D672" s="2024">
        <v>710889739002</v>
      </c>
      <c r="E672" s="2069" t="s">
        <v>451</v>
      </c>
      <c r="F672" s="2005">
        <v>4701994360</v>
      </c>
      <c r="G672" s="496" t="s">
        <v>747</v>
      </c>
      <c r="H672" s="539">
        <v>25</v>
      </c>
      <c r="I672" s="539">
        <v>200</v>
      </c>
      <c r="J672" s="539">
        <v>100</v>
      </c>
      <c r="K672" s="539">
        <v>100</v>
      </c>
      <c r="L672" s="506">
        <f>SUM(H672:K672)</f>
        <v>425</v>
      </c>
      <c r="M672" s="2015">
        <f>L673/L672*100</f>
        <v>99.764705882352942</v>
      </c>
    </row>
    <row r="673" spans="2:27" ht="12" customHeight="1" thickBot="1">
      <c r="B673" s="2021"/>
      <c r="C673" s="2023"/>
      <c r="D673" s="2025"/>
      <c r="E673" s="2006"/>
      <c r="F673" s="2006"/>
      <c r="G673" s="498" t="s">
        <v>8</v>
      </c>
      <c r="H673" s="505">
        <v>24</v>
      </c>
      <c r="I673" s="505">
        <v>203</v>
      </c>
      <c r="J673" s="505">
        <v>102</v>
      </c>
      <c r="K673" s="505">
        <v>95</v>
      </c>
      <c r="L673" s="513">
        <f>SUM(H673:K673)</f>
        <v>424</v>
      </c>
      <c r="M673" s="2016"/>
    </row>
    <row r="677" spans="2:27" ht="12" customHeight="1" thickBot="1">
      <c r="B677" s="2017" t="s">
        <v>755</v>
      </c>
      <c r="C677" s="2018"/>
      <c r="D677" s="2018"/>
      <c r="E677" s="2018"/>
      <c r="F677" s="2018"/>
      <c r="G677" s="2018"/>
      <c r="H677" s="2018"/>
      <c r="I677" s="2018"/>
      <c r="J677" s="2018"/>
      <c r="K677" s="2018"/>
      <c r="L677" s="2018"/>
      <c r="M677" s="2018"/>
      <c r="N677" s="2018"/>
      <c r="O677" s="2018"/>
      <c r="P677" s="2018"/>
      <c r="Q677" s="2018"/>
      <c r="R677" s="2018"/>
      <c r="S677" s="2018"/>
      <c r="T677" s="2018"/>
    </row>
    <row r="678" spans="2:27" ht="12" customHeight="1" thickBot="1">
      <c r="B678" s="1994">
        <v>45856</v>
      </c>
      <c r="C678" s="276" t="s">
        <v>742</v>
      </c>
      <c r="D678" s="277" t="s">
        <v>381</v>
      </c>
      <c r="E678" s="277" t="s">
        <v>357</v>
      </c>
      <c r="F678" s="277" t="s">
        <v>3</v>
      </c>
      <c r="G678" s="278" t="s">
        <v>743</v>
      </c>
      <c r="H678" s="461">
        <v>14.5</v>
      </c>
      <c r="I678" s="461">
        <v>15</v>
      </c>
      <c r="J678" s="461">
        <v>15.5</v>
      </c>
      <c r="K678" s="461">
        <v>16</v>
      </c>
      <c r="L678" s="461">
        <v>16.5</v>
      </c>
      <c r="M678" s="461">
        <v>17</v>
      </c>
      <c r="N678" s="461">
        <v>17.5</v>
      </c>
      <c r="O678" s="461">
        <v>18</v>
      </c>
      <c r="P678" s="461">
        <v>18.5</v>
      </c>
      <c r="Q678" s="461" t="s">
        <v>379</v>
      </c>
      <c r="R678" s="462"/>
      <c r="S678" s="462"/>
      <c r="T678" s="462"/>
    </row>
    <row r="679" spans="2:27" ht="12" customHeight="1" thickBot="1">
      <c r="B679" s="2020"/>
      <c r="C679" s="2022" t="s">
        <v>1057</v>
      </c>
      <c r="D679" s="2024" t="s">
        <v>1058</v>
      </c>
      <c r="E679" s="2005" t="s">
        <v>1059</v>
      </c>
      <c r="F679" s="2005">
        <v>4701984062</v>
      </c>
      <c r="G679" s="496" t="s">
        <v>747</v>
      </c>
      <c r="H679" s="505">
        <v>27</v>
      </c>
      <c r="I679" s="505">
        <v>48</v>
      </c>
      <c r="J679" s="505">
        <v>55</v>
      </c>
      <c r="K679" s="505">
        <v>62</v>
      </c>
      <c r="L679" s="505">
        <v>39</v>
      </c>
      <c r="M679" s="505">
        <v>29</v>
      </c>
      <c r="N679" s="505">
        <v>22</v>
      </c>
      <c r="O679" s="505">
        <v>9</v>
      </c>
      <c r="P679" s="505">
        <v>9</v>
      </c>
      <c r="Q679" s="506">
        <f>SUM(H679:P679)</f>
        <v>300</v>
      </c>
      <c r="R679" s="459"/>
      <c r="S679" s="459"/>
      <c r="T679" s="459"/>
    </row>
    <row r="680" spans="2:27" ht="12" customHeight="1" thickBot="1">
      <c r="B680" s="2021"/>
      <c r="C680" s="2023"/>
      <c r="D680" s="2025"/>
      <c r="E680" s="2006"/>
      <c r="F680" s="2006"/>
      <c r="G680" s="498" t="s">
        <v>8</v>
      </c>
      <c r="H680" s="505">
        <v>25</v>
      </c>
      <c r="I680" s="505">
        <v>44</v>
      </c>
      <c r="J680" s="505">
        <v>49</v>
      </c>
      <c r="K680" s="505">
        <v>57</v>
      </c>
      <c r="L680" s="505">
        <v>36</v>
      </c>
      <c r="M680" s="505">
        <v>27</v>
      </c>
      <c r="N680" s="505">
        <v>20</v>
      </c>
      <c r="O680" s="505">
        <v>8</v>
      </c>
      <c r="P680" s="505">
        <v>8</v>
      </c>
      <c r="Q680" s="513">
        <f>SUM(H680:P680)</f>
        <v>274</v>
      </c>
      <c r="R680" s="532"/>
      <c r="S680" s="532"/>
      <c r="T680" s="532"/>
      <c r="U680" s="275"/>
      <c r="V680" s="275"/>
      <c r="W680" s="275"/>
      <c r="X680" s="275"/>
      <c r="Y680" s="275"/>
      <c r="Z680" s="275"/>
      <c r="AA680" s="275"/>
    </row>
    <row r="681" spans="2:27" ht="12" customHeight="1">
      <c r="C681" s="308"/>
      <c r="D681" s="275"/>
      <c r="E681" s="275"/>
      <c r="F681" s="275"/>
      <c r="G681" s="275"/>
      <c r="H681" s="275"/>
      <c r="I681" s="275"/>
      <c r="J681" s="275"/>
      <c r="K681" s="275"/>
      <c r="L681" s="275"/>
      <c r="M681" s="275"/>
      <c r="N681" s="275"/>
      <c r="O681" s="275"/>
      <c r="P681" s="275"/>
      <c r="Q681" s="275"/>
      <c r="R681" s="275"/>
      <c r="S681" s="275"/>
      <c r="T681" s="275"/>
      <c r="U681" s="275"/>
      <c r="V681" s="275"/>
      <c r="W681" s="275"/>
      <c r="X681" s="275"/>
      <c r="Y681" s="275"/>
      <c r="Z681" s="275"/>
      <c r="AA681" s="275"/>
    </row>
    <row r="682" spans="2:27" ht="12" customHeight="1">
      <c r="C682" s="308"/>
      <c r="D682" s="275"/>
      <c r="E682" s="275"/>
      <c r="F682" s="275"/>
      <c r="G682" s="275"/>
      <c r="H682" s="275"/>
      <c r="I682" s="275"/>
      <c r="J682" s="275"/>
      <c r="K682" s="275"/>
      <c r="L682" s="275"/>
      <c r="M682" s="275"/>
      <c r="N682" s="275"/>
      <c r="O682" s="275"/>
      <c r="P682" s="275"/>
      <c r="Q682" s="275"/>
      <c r="R682" s="275"/>
      <c r="S682" s="275"/>
      <c r="T682" s="275"/>
      <c r="U682" s="275"/>
      <c r="V682" s="275"/>
      <c r="W682" s="275"/>
      <c r="X682" s="275"/>
      <c r="Y682" s="275"/>
      <c r="Z682" s="275"/>
      <c r="AA682" s="275"/>
    </row>
    <row r="683" spans="2:27" ht="12" customHeight="1">
      <c r="B683"/>
      <c r="C683" s="308"/>
      <c r="D683" s="275"/>
      <c r="E683" s="275"/>
      <c r="F683" s="275"/>
      <c r="G683" s="275"/>
      <c r="H683" s="275"/>
      <c r="I683" s="275"/>
      <c r="J683" s="275"/>
      <c r="K683" s="275"/>
      <c r="L683" s="275"/>
      <c r="M683" s="275"/>
      <c r="N683" s="275"/>
      <c r="O683" s="275"/>
      <c r="P683" s="275"/>
      <c r="Q683" s="275"/>
      <c r="R683" s="275"/>
      <c r="S683" s="275"/>
      <c r="T683" s="275"/>
      <c r="U683" s="275"/>
      <c r="V683" s="275"/>
      <c r="W683" s="275"/>
      <c r="X683" s="275"/>
      <c r="Y683" s="275"/>
      <c r="Z683" s="275"/>
      <c r="AA683" s="275"/>
    </row>
    <row r="684" spans="2:27" ht="12" customHeight="1">
      <c r="B684"/>
      <c r="C684"/>
      <c r="D684"/>
      <c r="E684"/>
      <c r="F684"/>
    </row>
    <row r="685" spans="2:27" ht="12" customHeight="1" thickBot="1">
      <c r="B685"/>
      <c r="C685"/>
      <c r="D685"/>
      <c r="E685"/>
      <c r="F685"/>
    </row>
    <row r="686" spans="2:27" ht="12" customHeight="1" thickBot="1">
      <c r="B686" s="2017" t="s">
        <v>755</v>
      </c>
      <c r="C686" s="2018"/>
      <c r="D686" s="2018"/>
      <c r="E686" s="2018"/>
      <c r="F686" s="2018"/>
      <c r="G686" s="2018"/>
      <c r="H686" s="2018"/>
      <c r="I686" s="2018"/>
      <c r="J686" s="2018"/>
      <c r="K686" s="2018"/>
      <c r="L686" s="2018"/>
      <c r="M686" s="2018"/>
      <c r="N686" s="2018"/>
      <c r="O686" s="2018"/>
      <c r="P686" s="2018"/>
      <c r="Q686" s="2018"/>
      <c r="R686" s="2018"/>
      <c r="S686" s="2018"/>
      <c r="T686" s="2018"/>
    </row>
    <row r="687" spans="2:27" ht="12" customHeight="1" thickBot="1">
      <c r="B687" s="1994">
        <v>45856</v>
      </c>
      <c r="C687" s="276" t="s">
        <v>742</v>
      </c>
      <c r="D687" s="277" t="s">
        <v>381</v>
      </c>
      <c r="E687" s="277" t="s">
        <v>357</v>
      </c>
      <c r="F687" s="277" t="s">
        <v>3</v>
      </c>
      <c r="G687" s="278" t="s">
        <v>743</v>
      </c>
      <c r="H687" s="461">
        <v>14.5</v>
      </c>
      <c r="I687" s="461">
        <v>15</v>
      </c>
      <c r="J687" s="461">
        <v>15.5</v>
      </c>
      <c r="K687" s="461">
        <v>16</v>
      </c>
      <c r="L687" s="461">
        <v>16.5</v>
      </c>
      <c r="M687" s="461">
        <v>17</v>
      </c>
      <c r="N687" s="461">
        <v>17.5</v>
      </c>
      <c r="O687" s="461">
        <v>18</v>
      </c>
      <c r="P687" s="461">
        <v>18.5</v>
      </c>
      <c r="Q687" s="461" t="s">
        <v>379</v>
      </c>
      <c r="R687" s="462"/>
      <c r="S687" s="462"/>
      <c r="T687" s="462"/>
    </row>
    <row r="688" spans="2:27" ht="12" customHeight="1" thickBot="1">
      <c r="B688" s="2020"/>
      <c r="C688" s="2022" t="s">
        <v>1060</v>
      </c>
      <c r="D688" s="2024">
        <v>712929278001</v>
      </c>
      <c r="E688" s="2005" t="s">
        <v>1061</v>
      </c>
      <c r="F688" s="2005">
        <v>4701985273</v>
      </c>
      <c r="G688" s="496" t="s">
        <v>747</v>
      </c>
      <c r="H688" s="505">
        <v>27</v>
      </c>
      <c r="I688" s="505">
        <v>42</v>
      </c>
      <c r="J688" s="505">
        <v>54</v>
      </c>
      <c r="K688" s="505">
        <v>60</v>
      </c>
      <c r="L688" s="505">
        <v>39</v>
      </c>
      <c r="M688" s="505">
        <v>30</v>
      </c>
      <c r="N688" s="505">
        <v>24</v>
      </c>
      <c r="O688" s="505">
        <v>12</v>
      </c>
      <c r="P688" s="505">
        <v>12</v>
      </c>
      <c r="Q688" s="506">
        <f>SUM(H688:P688)</f>
        <v>300</v>
      </c>
      <c r="R688" s="459"/>
      <c r="S688" s="459"/>
      <c r="T688" s="459"/>
    </row>
    <row r="689" spans="2:20" ht="12" customHeight="1" thickBot="1">
      <c r="B689" s="2021"/>
      <c r="C689" s="2023"/>
      <c r="D689" s="2025"/>
      <c r="E689" s="2006"/>
      <c r="F689" s="2006"/>
      <c r="G689" s="498" t="s">
        <v>8</v>
      </c>
      <c r="H689" s="505">
        <v>16</v>
      </c>
      <c r="I689" s="505">
        <v>29</v>
      </c>
      <c r="J689" s="505">
        <v>35</v>
      </c>
      <c r="K689" s="505">
        <v>41</v>
      </c>
      <c r="L689" s="505">
        <v>30</v>
      </c>
      <c r="M689" s="505">
        <v>22</v>
      </c>
      <c r="N689" s="505">
        <v>16</v>
      </c>
      <c r="O689" s="505">
        <v>9</v>
      </c>
      <c r="P689" s="505">
        <v>9</v>
      </c>
      <c r="Q689" s="513">
        <f>SUM(H689:P689)</f>
        <v>207</v>
      </c>
      <c r="R689" s="532"/>
      <c r="S689" s="532"/>
      <c r="T689" s="532"/>
    </row>
    <row r="698" spans="2:20" ht="12" customHeight="1" thickBot="1">
      <c r="B698" s="2017" t="s">
        <v>755</v>
      </c>
      <c r="C698" s="2018"/>
      <c r="D698" s="2018"/>
      <c r="E698" s="2018"/>
      <c r="F698" s="2018"/>
      <c r="G698" s="2018"/>
      <c r="H698" s="2018"/>
      <c r="I698" s="2018"/>
      <c r="J698" s="2018"/>
      <c r="K698" s="2018"/>
      <c r="L698" s="2018"/>
      <c r="M698" s="2018"/>
      <c r="N698" s="2018"/>
      <c r="O698" s="2019"/>
    </row>
    <row r="699" spans="2:20" ht="12" customHeight="1" thickBot="1">
      <c r="B699" s="1994">
        <v>45869</v>
      </c>
      <c r="C699" s="276" t="s">
        <v>742</v>
      </c>
      <c r="D699" s="277" t="s">
        <v>381</v>
      </c>
      <c r="E699" s="277" t="s">
        <v>357</v>
      </c>
      <c r="F699" s="277" t="s">
        <v>3</v>
      </c>
      <c r="G699" s="278" t="s">
        <v>743</v>
      </c>
      <c r="H699" s="461" t="s">
        <v>453</v>
      </c>
      <c r="I699" s="461" t="s">
        <v>454</v>
      </c>
      <c r="J699" s="461" t="s">
        <v>455</v>
      </c>
      <c r="K699" s="461" t="s">
        <v>456</v>
      </c>
      <c r="L699" s="461" t="s">
        <v>457</v>
      </c>
      <c r="M699" s="461" t="s">
        <v>458</v>
      </c>
      <c r="N699" s="461" t="s">
        <v>379</v>
      </c>
      <c r="O699" s="279" t="s">
        <v>467</v>
      </c>
    </row>
    <row r="700" spans="2:20" ht="12" customHeight="1" thickBot="1">
      <c r="B700" s="2020"/>
      <c r="C700" s="2022" t="s">
        <v>1062</v>
      </c>
      <c r="D700" s="2024">
        <v>710888705002</v>
      </c>
      <c r="E700" s="2005" t="s">
        <v>831</v>
      </c>
      <c r="F700" s="2005">
        <v>4702009502</v>
      </c>
      <c r="G700" s="496" t="s">
        <v>747</v>
      </c>
      <c r="H700" s="505">
        <v>17</v>
      </c>
      <c r="I700" s="505">
        <v>416</v>
      </c>
      <c r="J700" s="505">
        <v>195</v>
      </c>
      <c r="K700" s="505">
        <v>42</v>
      </c>
      <c r="L700" s="531">
        <v>331</v>
      </c>
      <c r="M700" s="522">
        <v>163</v>
      </c>
      <c r="N700" s="506">
        <f>SUM(H700:M700)</f>
        <v>1164</v>
      </c>
      <c r="O700" s="2015">
        <f>N701/N700*100</f>
        <v>99.914089347079042</v>
      </c>
    </row>
    <row r="701" spans="2:20" ht="12" customHeight="1" thickBot="1">
      <c r="B701" s="2021"/>
      <c r="C701" s="2023"/>
      <c r="D701" s="2025"/>
      <c r="E701" s="2006"/>
      <c r="F701" s="2006"/>
      <c r="G701" s="498" t="s">
        <v>8</v>
      </c>
      <c r="H701" s="505">
        <v>17</v>
      </c>
      <c r="I701" s="505">
        <v>417</v>
      </c>
      <c r="J701" s="505">
        <v>193</v>
      </c>
      <c r="K701" s="505">
        <v>42</v>
      </c>
      <c r="L701" s="505">
        <v>331</v>
      </c>
      <c r="M701" s="469">
        <v>163</v>
      </c>
      <c r="N701" s="513">
        <f>SUM(H701:M701)</f>
        <v>1163</v>
      </c>
      <c r="O701" s="2016"/>
    </row>
    <row r="706" spans="2:15" ht="12" customHeight="1" thickBot="1">
      <c r="B706" s="2017" t="s">
        <v>755</v>
      </c>
      <c r="C706" s="2018"/>
      <c r="D706" s="2018"/>
      <c r="E706" s="2018"/>
      <c r="F706" s="2018"/>
      <c r="G706" s="2018"/>
      <c r="H706" s="2018"/>
      <c r="I706" s="2018"/>
      <c r="J706" s="2018"/>
      <c r="K706" s="2018"/>
      <c r="L706" s="2018"/>
      <c r="M706" s="2018"/>
      <c r="N706" s="2018"/>
      <c r="O706" s="2019"/>
    </row>
    <row r="707" spans="2:15" ht="12" customHeight="1" thickBot="1">
      <c r="B707" s="1994">
        <v>45875</v>
      </c>
      <c r="C707" s="276" t="s">
        <v>742</v>
      </c>
      <c r="D707" s="277" t="s">
        <v>381</v>
      </c>
      <c r="E707" s="277" t="s">
        <v>357</v>
      </c>
      <c r="F707" s="277" t="s">
        <v>3</v>
      </c>
      <c r="G707" s="278" t="s">
        <v>743</v>
      </c>
      <c r="H707" s="461" t="s">
        <v>453</v>
      </c>
      <c r="I707" s="461" t="s">
        <v>454</v>
      </c>
      <c r="J707" s="461" t="s">
        <v>455</v>
      </c>
      <c r="K707" s="461" t="s">
        <v>456</v>
      </c>
      <c r="L707" s="461" t="s">
        <v>457</v>
      </c>
      <c r="M707" s="461" t="s">
        <v>458</v>
      </c>
      <c r="N707" s="461" t="s">
        <v>379</v>
      </c>
      <c r="O707" s="279" t="s">
        <v>467</v>
      </c>
    </row>
    <row r="708" spans="2:15" ht="12" customHeight="1" thickBot="1">
      <c r="B708" s="2020"/>
      <c r="C708" s="2022" t="s">
        <v>1063</v>
      </c>
      <c r="D708" s="2024">
        <v>710888705001</v>
      </c>
      <c r="E708" s="2005" t="s">
        <v>451</v>
      </c>
      <c r="F708" s="2005">
        <v>4702012432</v>
      </c>
      <c r="G708" s="496" t="s">
        <v>747</v>
      </c>
      <c r="H708" s="505">
        <v>20</v>
      </c>
      <c r="I708" s="505">
        <v>58</v>
      </c>
      <c r="J708" s="505">
        <v>99</v>
      </c>
      <c r="K708" s="505">
        <v>71</v>
      </c>
      <c r="L708" s="531">
        <v>25</v>
      </c>
      <c r="M708" s="522">
        <v>8</v>
      </c>
      <c r="N708" s="506">
        <f>SUM(H708:M708)</f>
        <v>281</v>
      </c>
      <c r="O708" s="2015">
        <f>N709/N708*100</f>
        <v>96.441281138790032</v>
      </c>
    </row>
    <row r="709" spans="2:15" ht="12" customHeight="1" thickBot="1">
      <c r="B709" s="2021"/>
      <c r="C709" s="2023"/>
      <c r="D709" s="2025"/>
      <c r="E709" s="2006"/>
      <c r="F709" s="2006"/>
      <c r="G709" s="498" t="s">
        <v>8</v>
      </c>
      <c r="H709" s="505">
        <v>20</v>
      </c>
      <c r="I709" s="505">
        <v>44</v>
      </c>
      <c r="J709" s="505">
        <v>101</v>
      </c>
      <c r="K709" s="505">
        <v>73</v>
      </c>
      <c r="L709" s="505">
        <v>25</v>
      </c>
      <c r="M709" s="469">
        <v>8</v>
      </c>
      <c r="N709" s="513">
        <f>SUM(H709:M709)</f>
        <v>271</v>
      </c>
      <c r="O709" s="2016"/>
    </row>
    <row r="710" spans="2:15" ht="11.25"/>
    <row r="711" spans="2:15" ht="17.25" customHeight="1"/>
    <row r="713" spans="2:15" ht="12" customHeight="1" thickBot="1">
      <c r="B713" s="2017" t="s">
        <v>755</v>
      </c>
      <c r="C713" s="2018"/>
      <c r="D713" s="2018"/>
      <c r="E713" s="2018"/>
      <c r="F713" s="2018"/>
      <c r="G713" s="2018"/>
      <c r="H713" s="2018"/>
      <c r="I713" s="2018"/>
      <c r="J713" s="2018"/>
      <c r="K713" s="2018"/>
      <c r="L713" s="2018"/>
      <c r="M713" s="2018"/>
      <c r="N713" s="2018"/>
      <c r="O713" s="2019"/>
    </row>
    <row r="714" spans="2:15" ht="12" customHeight="1" thickBot="1">
      <c r="B714" s="1994">
        <v>45883</v>
      </c>
      <c r="C714" s="276" t="s">
        <v>742</v>
      </c>
      <c r="D714" s="277" t="s">
        <v>381</v>
      </c>
      <c r="E714" s="277" t="s">
        <v>357</v>
      </c>
      <c r="F714" s="277" t="s">
        <v>3</v>
      </c>
      <c r="G714" s="278" t="s">
        <v>743</v>
      </c>
      <c r="H714" s="461" t="s">
        <v>453</v>
      </c>
      <c r="I714" s="461" t="s">
        <v>454</v>
      </c>
      <c r="J714" s="461" t="s">
        <v>455</v>
      </c>
      <c r="K714" s="461" t="s">
        <v>456</v>
      </c>
      <c r="L714" s="461" t="s">
        <v>457</v>
      </c>
      <c r="M714" s="461" t="s">
        <v>458</v>
      </c>
      <c r="N714" s="461" t="s">
        <v>379</v>
      </c>
      <c r="O714" s="279" t="s">
        <v>467</v>
      </c>
    </row>
    <row r="715" spans="2:15" ht="12" customHeight="1" thickBot="1">
      <c r="B715" s="2020"/>
      <c r="C715" s="2022" t="s">
        <v>1064</v>
      </c>
      <c r="D715" s="2024" t="s">
        <v>1065</v>
      </c>
      <c r="E715" s="2005" t="s">
        <v>765</v>
      </c>
      <c r="F715" s="2005">
        <v>4701987598</v>
      </c>
      <c r="G715" s="496" t="s">
        <v>747</v>
      </c>
      <c r="H715" s="505">
        <v>4</v>
      </c>
      <c r="I715" s="505">
        <v>39</v>
      </c>
      <c r="J715" s="505">
        <v>143</v>
      </c>
      <c r="K715" s="505">
        <v>184</v>
      </c>
      <c r="L715" s="531">
        <v>131</v>
      </c>
      <c r="M715" s="522">
        <v>64</v>
      </c>
      <c r="N715" s="506">
        <f>SUM(H715:M715)</f>
        <v>565</v>
      </c>
      <c r="O715" s="2015">
        <f>N716/N715*100</f>
        <v>99.646017699115035</v>
      </c>
    </row>
    <row r="716" spans="2:15" ht="12" customHeight="1" thickBot="1">
      <c r="B716" s="2021"/>
      <c r="C716" s="2023"/>
      <c r="D716" s="2025"/>
      <c r="E716" s="2006"/>
      <c r="F716" s="2006"/>
      <c r="G716" s="498" t="s">
        <v>8</v>
      </c>
      <c r="H716" s="505">
        <v>4</v>
      </c>
      <c r="I716" s="505">
        <v>40</v>
      </c>
      <c r="J716" s="505">
        <v>140</v>
      </c>
      <c r="K716" s="505">
        <v>184</v>
      </c>
      <c r="L716" s="505">
        <v>130</v>
      </c>
      <c r="M716" s="469">
        <v>65</v>
      </c>
      <c r="N716" s="513">
        <f>SUM(H716:M716)</f>
        <v>563</v>
      </c>
      <c r="O716" s="2016"/>
    </row>
    <row r="722" spans="1:27" ht="12" customHeight="1" thickBot="1">
      <c r="B722" s="2017" t="s">
        <v>755</v>
      </c>
      <c r="C722" s="2018"/>
      <c r="D722" s="2018"/>
      <c r="E722" s="2018"/>
      <c r="F722" s="2018"/>
      <c r="G722" s="2018"/>
      <c r="H722" s="2018"/>
      <c r="I722" s="2018"/>
      <c r="J722" s="2018"/>
      <c r="K722" s="2018"/>
      <c r="L722" s="2018"/>
      <c r="M722" s="2018"/>
      <c r="N722" s="2018"/>
      <c r="O722" s="2019"/>
    </row>
    <row r="723" spans="1:27" ht="12" customHeight="1" thickBot="1">
      <c r="B723" s="1994">
        <v>45895</v>
      </c>
      <c r="C723" s="276" t="s">
        <v>742</v>
      </c>
      <c r="D723" s="277" t="s">
        <v>381</v>
      </c>
      <c r="E723" s="277" t="s">
        <v>357</v>
      </c>
      <c r="F723" s="277" t="s">
        <v>3</v>
      </c>
      <c r="G723" s="278" t="s">
        <v>743</v>
      </c>
      <c r="H723" s="461" t="s">
        <v>453</v>
      </c>
      <c r="I723" s="461" t="s">
        <v>454</v>
      </c>
      <c r="J723" s="461" t="s">
        <v>455</v>
      </c>
      <c r="K723" s="461" t="s">
        <v>456</v>
      </c>
      <c r="L723" s="461" t="s">
        <v>457</v>
      </c>
      <c r="M723" s="461" t="s">
        <v>458</v>
      </c>
      <c r="N723" s="461" t="s">
        <v>379</v>
      </c>
      <c r="O723" s="279" t="s">
        <v>467</v>
      </c>
    </row>
    <row r="724" spans="1:27" ht="12" customHeight="1" thickBot="1">
      <c r="B724" s="2020"/>
      <c r="C724" s="2022" t="s">
        <v>1066</v>
      </c>
      <c r="D724" s="2024">
        <v>710889740001</v>
      </c>
      <c r="E724" s="2005" t="s">
        <v>831</v>
      </c>
      <c r="F724" s="2005">
        <v>4702024632</v>
      </c>
      <c r="G724" s="496" t="s">
        <v>747</v>
      </c>
      <c r="H724" s="505">
        <v>19</v>
      </c>
      <c r="I724" s="505">
        <v>188</v>
      </c>
      <c r="J724" s="505">
        <v>454</v>
      </c>
      <c r="K724" s="505">
        <v>491</v>
      </c>
      <c r="L724" s="531">
        <v>288</v>
      </c>
      <c r="M724" s="522">
        <v>152</v>
      </c>
      <c r="N724" s="506">
        <f>SUM(H724:M724)</f>
        <v>1592</v>
      </c>
      <c r="O724" s="2015">
        <f>N725/N724*100</f>
        <v>98.9321608040201</v>
      </c>
    </row>
    <row r="725" spans="1:27" ht="12" customHeight="1" thickBot="1">
      <c r="B725" s="2021"/>
      <c r="C725" s="2023"/>
      <c r="D725" s="2025"/>
      <c r="E725" s="2006"/>
      <c r="F725" s="2006"/>
      <c r="G725" s="498" t="s">
        <v>8</v>
      </c>
      <c r="H725" s="505">
        <v>17</v>
      </c>
      <c r="I725" s="505">
        <v>190</v>
      </c>
      <c r="J725" s="505">
        <v>451</v>
      </c>
      <c r="K725" s="505">
        <v>484</v>
      </c>
      <c r="L725" s="505">
        <v>287</v>
      </c>
      <c r="M725" s="469">
        <v>146</v>
      </c>
      <c r="N725" s="513">
        <f>SUM(H725:M725)</f>
        <v>1575</v>
      </c>
      <c r="O725" s="2016"/>
    </row>
    <row r="729" spans="1:27" ht="12" customHeight="1" thickBot="1">
      <c r="B729" s="2017" t="s">
        <v>755</v>
      </c>
      <c r="C729" s="2018"/>
      <c r="D729" s="2018"/>
      <c r="E729" s="2018"/>
      <c r="F729" s="2018"/>
      <c r="G729" s="2018"/>
      <c r="H729" s="2018"/>
      <c r="I729" s="2018"/>
      <c r="J729" s="2018"/>
      <c r="K729" s="2018"/>
      <c r="L729" s="2018"/>
      <c r="M729" s="2018"/>
      <c r="N729" s="2019"/>
      <c r="O729"/>
    </row>
    <row r="730" spans="1:27" ht="12" customHeight="1" thickBot="1">
      <c r="B730" s="1994">
        <v>45895</v>
      </c>
      <c r="C730" s="276" t="s">
        <v>742</v>
      </c>
      <c r="D730" s="277" t="s">
        <v>381</v>
      </c>
      <c r="E730" s="277" t="s">
        <v>357</v>
      </c>
      <c r="F730" s="277" t="s">
        <v>3</v>
      </c>
      <c r="G730" s="278" t="s">
        <v>743</v>
      </c>
      <c r="H730" s="461" t="s">
        <v>454</v>
      </c>
      <c r="I730" s="461" t="s">
        <v>455</v>
      </c>
      <c r="J730" s="461" t="s">
        <v>456</v>
      </c>
      <c r="K730" s="461" t="s">
        <v>457</v>
      </c>
      <c r="L730" s="461" t="s">
        <v>458</v>
      </c>
      <c r="M730" s="461" t="s">
        <v>379</v>
      </c>
      <c r="N730" s="279" t="s">
        <v>467</v>
      </c>
      <c r="Y730" s="362"/>
      <c r="Z730" s="308"/>
      <c r="AA730" s="275"/>
    </row>
    <row r="731" spans="1:27" ht="12" customHeight="1" thickBot="1">
      <c r="B731" s="2020"/>
      <c r="C731" s="2022" t="s">
        <v>1067</v>
      </c>
      <c r="D731" s="2024">
        <v>710888705002</v>
      </c>
      <c r="E731" s="2005" t="s">
        <v>831</v>
      </c>
      <c r="F731" s="2005">
        <v>4702024630</v>
      </c>
      <c r="G731" s="496" t="s">
        <v>747</v>
      </c>
      <c r="H731" s="505">
        <v>318</v>
      </c>
      <c r="I731" s="505">
        <v>528</v>
      </c>
      <c r="J731" s="505">
        <v>866</v>
      </c>
      <c r="K731" s="531">
        <v>403</v>
      </c>
      <c r="L731" s="522">
        <v>175</v>
      </c>
      <c r="M731" s="506">
        <f>SUM(H731:L731)</f>
        <v>2290</v>
      </c>
      <c r="N731" s="2015">
        <f>M732/M731*100</f>
        <v>99.432314410480345</v>
      </c>
      <c r="Y731" s="362"/>
      <c r="Z731" s="308"/>
      <c r="AA731" s="275"/>
    </row>
    <row r="732" spans="1:27" ht="12" customHeight="1" thickBot="1">
      <c r="B732" s="2021"/>
      <c r="C732" s="2023"/>
      <c r="D732" s="2025"/>
      <c r="E732" s="2006"/>
      <c r="F732" s="2006"/>
      <c r="G732" s="498" t="s">
        <v>8</v>
      </c>
      <c r="H732" s="505">
        <v>272</v>
      </c>
      <c r="I732" s="505">
        <v>542</v>
      </c>
      <c r="J732" s="505">
        <v>893</v>
      </c>
      <c r="K732" s="505">
        <v>390</v>
      </c>
      <c r="L732" s="469">
        <v>180</v>
      </c>
      <c r="M732" s="513">
        <f>SUM(H732:L732)</f>
        <v>2277</v>
      </c>
      <c r="N732" s="2016"/>
      <c r="Y732" s="362"/>
      <c r="Z732" s="308"/>
      <c r="AA732" s="275"/>
    </row>
    <row r="735" spans="1:27" ht="12" customHeight="1">
      <c r="A735"/>
      <c r="B735"/>
      <c r="C735"/>
      <c r="D735"/>
      <c r="E735"/>
      <c r="F735"/>
      <c r="G735"/>
      <c r="H735"/>
      <c r="I735"/>
      <c r="J735"/>
      <c r="K735"/>
      <c r="L735"/>
      <c r="M735"/>
      <c r="N735"/>
    </row>
    <row r="736" spans="1:27" ht="12" customHeight="1" thickBot="1">
      <c r="A736"/>
      <c r="B736"/>
      <c r="C736"/>
      <c r="D736"/>
      <c r="E736"/>
      <c r="F736"/>
      <c r="G736"/>
      <c r="H736"/>
      <c r="I736"/>
      <c r="J736"/>
      <c r="K736"/>
      <c r="L736"/>
      <c r="M736"/>
      <c r="N736"/>
    </row>
    <row r="737" spans="1:15" ht="12" customHeight="1" thickBot="1">
      <c r="A737"/>
      <c r="B737" s="2017" t="s">
        <v>755</v>
      </c>
      <c r="C737" s="2018"/>
      <c r="D737" s="2018"/>
      <c r="E737" s="2018"/>
      <c r="F737" s="2018"/>
      <c r="G737" s="2018"/>
      <c r="H737" s="2018"/>
      <c r="I737" s="2018"/>
      <c r="J737" s="2018"/>
      <c r="K737" s="2018"/>
      <c r="L737" s="2018"/>
      <c r="M737" s="2018"/>
      <c r="N737" s="2018"/>
      <c r="O737" s="2019"/>
    </row>
    <row r="738" spans="1:15" ht="12" customHeight="1" thickBot="1">
      <c r="A738"/>
      <c r="B738" s="1994">
        <v>45897</v>
      </c>
      <c r="C738" s="276" t="s">
        <v>742</v>
      </c>
      <c r="D738" s="277" t="s">
        <v>381</v>
      </c>
      <c r="E738" s="277" t="s">
        <v>357</v>
      </c>
      <c r="F738" s="277" t="s">
        <v>3</v>
      </c>
      <c r="G738" s="278" t="s">
        <v>743</v>
      </c>
      <c r="H738" s="461" t="s">
        <v>453</v>
      </c>
      <c r="I738" s="461" t="s">
        <v>454</v>
      </c>
      <c r="J738" s="461" t="s">
        <v>455</v>
      </c>
      <c r="K738" s="461" t="s">
        <v>456</v>
      </c>
      <c r="L738" s="461" t="s">
        <v>457</v>
      </c>
      <c r="M738" s="461" t="s">
        <v>458</v>
      </c>
      <c r="N738" s="461" t="s">
        <v>379</v>
      </c>
      <c r="O738" s="279" t="s">
        <v>467</v>
      </c>
    </row>
    <row r="739" spans="1:15" ht="12" customHeight="1" thickBot="1">
      <c r="A739"/>
      <c r="B739" s="2020"/>
      <c r="C739" s="2022" t="s">
        <v>1068</v>
      </c>
      <c r="D739" s="2024">
        <v>710729232004</v>
      </c>
      <c r="E739" s="2005" t="s">
        <v>1069</v>
      </c>
      <c r="F739" s="2005">
        <v>4702024624</v>
      </c>
      <c r="G739" s="496" t="s">
        <v>747</v>
      </c>
      <c r="H739" s="505">
        <v>10</v>
      </c>
      <c r="I739" s="505">
        <v>86</v>
      </c>
      <c r="J739" s="505">
        <v>197</v>
      </c>
      <c r="K739" s="505">
        <v>191</v>
      </c>
      <c r="L739" s="531">
        <v>125</v>
      </c>
      <c r="M739" s="522">
        <v>57</v>
      </c>
      <c r="N739" s="506">
        <f>SUM(H739:M739)</f>
        <v>666</v>
      </c>
      <c r="O739" s="2015">
        <f>N740/N739*100</f>
        <v>93.093093093093088</v>
      </c>
    </row>
    <row r="740" spans="1:15" ht="12" customHeight="1" thickBot="1">
      <c r="A740"/>
      <c r="B740" s="2021"/>
      <c r="C740" s="2023"/>
      <c r="D740" s="2025"/>
      <c r="E740" s="2006"/>
      <c r="F740" s="2006"/>
      <c r="G740" s="498" t="s">
        <v>8</v>
      </c>
      <c r="H740" s="505">
        <v>8</v>
      </c>
      <c r="I740" s="505">
        <v>87</v>
      </c>
      <c r="J740" s="505">
        <v>175</v>
      </c>
      <c r="K740" s="505">
        <v>176</v>
      </c>
      <c r="L740" s="505">
        <v>119</v>
      </c>
      <c r="M740" s="469">
        <v>55</v>
      </c>
      <c r="N740" s="513">
        <f>SUM(H740:M740)</f>
        <v>620</v>
      </c>
      <c r="O740" s="2016"/>
    </row>
    <row r="741" spans="1:15" ht="12" customHeight="1">
      <c r="A741"/>
      <c r="B741"/>
      <c r="C741"/>
      <c r="D741"/>
      <c r="E741"/>
      <c r="F741"/>
      <c r="G741"/>
      <c r="H741"/>
      <c r="I741"/>
      <c r="J741"/>
      <c r="K741"/>
      <c r="L741"/>
      <c r="M741"/>
      <c r="N741"/>
    </row>
    <row r="742" spans="1:15" ht="12" customHeight="1">
      <c r="A742"/>
      <c r="B742"/>
      <c r="C742"/>
      <c r="D742"/>
      <c r="E742"/>
      <c r="F742"/>
      <c r="G742"/>
      <c r="H742"/>
      <c r="I742"/>
      <c r="J742"/>
      <c r="K742"/>
      <c r="L742"/>
      <c r="M742"/>
      <c r="N742"/>
    </row>
    <row r="745" spans="1:15" ht="12" customHeight="1" thickBot="1">
      <c r="B745" s="2017" t="s">
        <v>755</v>
      </c>
      <c r="C745" s="2018"/>
      <c r="D745" s="2018"/>
      <c r="E745" s="2018"/>
      <c r="F745" s="2018"/>
      <c r="G745" s="2018"/>
      <c r="H745" s="2018"/>
      <c r="I745" s="2018"/>
      <c r="J745" s="2018"/>
      <c r="K745" s="2018"/>
      <c r="L745" s="2018"/>
      <c r="M745" s="2018"/>
      <c r="N745" s="2018"/>
      <c r="O745" s="2019"/>
    </row>
    <row r="746" spans="1:15" ht="12" customHeight="1" thickBot="1">
      <c r="B746" s="1994">
        <v>45898</v>
      </c>
      <c r="C746" s="276" t="s">
        <v>742</v>
      </c>
      <c r="D746" s="277" t="s">
        <v>381</v>
      </c>
      <c r="E746" s="277" t="s">
        <v>357</v>
      </c>
      <c r="F746" s="277" t="s">
        <v>3</v>
      </c>
      <c r="G746" s="278" t="s">
        <v>743</v>
      </c>
      <c r="H746" s="461" t="s">
        <v>453</v>
      </c>
      <c r="I746" s="461" t="s">
        <v>454</v>
      </c>
      <c r="J746" s="461" t="s">
        <v>455</v>
      </c>
      <c r="K746" s="461" t="s">
        <v>456</v>
      </c>
      <c r="L746" s="461" t="s">
        <v>457</v>
      </c>
      <c r="M746" s="461" t="s">
        <v>458</v>
      </c>
      <c r="N746" s="461" t="s">
        <v>379</v>
      </c>
      <c r="O746" s="279" t="s">
        <v>467</v>
      </c>
    </row>
    <row r="747" spans="1:15" ht="12" customHeight="1" thickBot="1">
      <c r="B747" s="2020"/>
      <c r="C747" s="2022" t="s">
        <v>1070</v>
      </c>
      <c r="D747" s="2024">
        <v>710889740002</v>
      </c>
      <c r="E747" s="2005" t="s">
        <v>1071</v>
      </c>
      <c r="F747" s="2005">
        <v>4702024632</v>
      </c>
      <c r="G747" s="496" t="s">
        <v>747</v>
      </c>
      <c r="H747" s="505">
        <v>7</v>
      </c>
      <c r="I747" s="505">
        <v>54</v>
      </c>
      <c r="J747" s="505">
        <v>128</v>
      </c>
      <c r="K747" s="505">
        <v>133</v>
      </c>
      <c r="L747" s="531">
        <v>77</v>
      </c>
      <c r="M747" s="522">
        <v>41</v>
      </c>
      <c r="N747" s="506">
        <f>SUM(H747:M747)</f>
        <v>440</v>
      </c>
      <c r="O747" s="2015">
        <f>N748/N747*100</f>
        <v>99.090909090909093</v>
      </c>
    </row>
    <row r="748" spans="1:15" ht="12" customHeight="1" thickBot="1">
      <c r="B748" s="2021"/>
      <c r="C748" s="2023"/>
      <c r="D748" s="2025"/>
      <c r="E748" s="2006"/>
      <c r="F748" s="2006"/>
      <c r="G748" s="498" t="s">
        <v>8</v>
      </c>
      <c r="H748" s="505">
        <v>7</v>
      </c>
      <c r="I748" s="505">
        <v>54</v>
      </c>
      <c r="J748" s="505">
        <v>128</v>
      </c>
      <c r="K748" s="505">
        <v>134</v>
      </c>
      <c r="L748" s="505">
        <v>72</v>
      </c>
      <c r="M748" s="469">
        <v>41</v>
      </c>
      <c r="N748" s="513">
        <f>SUM(H748:M748)</f>
        <v>436</v>
      </c>
      <c r="O748" s="2016"/>
    </row>
    <row r="753" spans="2:27" ht="12" customHeight="1" thickBot="1">
      <c r="B753" s="2017" t="s">
        <v>755</v>
      </c>
      <c r="C753" s="2018"/>
      <c r="D753" s="2018"/>
      <c r="E753" s="2018"/>
      <c r="F753" s="2018"/>
      <c r="G753" s="2018"/>
      <c r="H753" s="2018"/>
      <c r="I753" s="2018"/>
      <c r="J753" s="2018"/>
      <c r="K753" s="2018"/>
      <c r="L753" s="2018"/>
      <c r="M753" s="2018"/>
      <c r="N753" s="2018"/>
      <c r="O753" s="2019"/>
    </row>
    <row r="754" spans="2:27" ht="12" customHeight="1" thickBot="1">
      <c r="B754" s="1994">
        <v>45905</v>
      </c>
      <c r="C754" s="276" t="s">
        <v>742</v>
      </c>
      <c r="D754" s="277" t="s">
        <v>381</v>
      </c>
      <c r="E754" s="277" t="s">
        <v>357</v>
      </c>
      <c r="F754" s="277" t="s">
        <v>3</v>
      </c>
      <c r="G754" s="278" t="s">
        <v>743</v>
      </c>
      <c r="H754" s="461" t="s">
        <v>453</v>
      </c>
      <c r="I754" s="461" t="s">
        <v>454</v>
      </c>
      <c r="J754" s="461" t="s">
        <v>455</v>
      </c>
      <c r="K754" s="461" t="s">
        <v>456</v>
      </c>
      <c r="L754" s="461" t="s">
        <v>457</v>
      </c>
      <c r="M754" s="461" t="s">
        <v>458</v>
      </c>
      <c r="N754" s="461" t="s">
        <v>379</v>
      </c>
      <c r="O754" s="279" t="s">
        <v>467</v>
      </c>
    </row>
    <row r="755" spans="2:27" ht="12" customHeight="1" thickBot="1">
      <c r="B755" s="2020"/>
      <c r="C755" s="2022" t="s">
        <v>1072</v>
      </c>
      <c r="D755" s="2024">
        <v>710888705001</v>
      </c>
      <c r="E755" s="2005" t="s">
        <v>451</v>
      </c>
      <c r="F755" s="2005">
        <v>4702030038</v>
      </c>
      <c r="G755" s="496" t="s">
        <v>747</v>
      </c>
      <c r="H755" s="505"/>
      <c r="I755" s="505">
        <v>68</v>
      </c>
      <c r="J755" s="505">
        <v>118</v>
      </c>
      <c r="K755" s="505">
        <v>35</v>
      </c>
      <c r="L755" s="531">
        <v>44</v>
      </c>
      <c r="M755" s="522"/>
      <c r="N755" s="506">
        <f>SUM(H755:M755)</f>
        <v>265</v>
      </c>
      <c r="O755" s="2015">
        <f>N756/N755*100</f>
        <v>93.962264150943398</v>
      </c>
    </row>
    <row r="756" spans="2:27" ht="12" customHeight="1" thickBot="1">
      <c r="B756" s="2021"/>
      <c r="C756" s="2023"/>
      <c r="D756" s="2025"/>
      <c r="E756" s="2006"/>
      <c r="F756" s="2006"/>
      <c r="G756" s="498" t="s">
        <v>8</v>
      </c>
      <c r="H756" s="505"/>
      <c r="I756" s="505">
        <v>52</v>
      </c>
      <c r="J756" s="505">
        <v>118</v>
      </c>
      <c r="K756" s="505">
        <v>35</v>
      </c>
      <c r="L756" s="505">
        <v>44</v>
      </c>
      <c r="M756" s="469"/>
      <c r="N756" s="513">
        <f>SUM(H756:M756)</f>
        <v>249</v>
      </c>
      <c r="O756" s="2016"/>
    </row>
    <row r="759" spans="2:27" ht="12" customHeight="1" thickBot="1">
      <c r="B759" s="2017" t="s">
        <v>755</v>
      </c>
      <c r="C759" s="2018"/>
      <c r="D759" s="2018"/>
      <c r="E759" s="2018"/>
      <c r="F759" s="2018"/>
      <c r="G759" s="2018"/>
      <c r="H759" s="2018"/>
      <c r="I759" s="2018"/>
      <c r="J759" s="2018"/>
      <c r="K759" s="2018"/>
      <c r="L759" s="2018"/>
      <c r="M759" s="2018"/>
      <c r="N759" s="2018"/>
      <c r="O759" s="2019"/>
    </row>
    <row r="760" spans="2:27" ht="12" customHeight="1" thickBot="1">
      <c r="B760" s="1994">
        <v>45906</v>
      </c>
      <c r="C760" s="276" t="s">
        <v>742</v>
      </c>
      <c r="D760" s="277" t="s">
        <v>381</v>
      </c>
      <c r="E760" s="277" t="s">
        <v>357</v>
      </c>
      <c r="F760" s="277" t="s">
        <v>3</v>
      </c>
      <c r="G760" s="278" t="s">
        <v>743</v>
      </c>
      <c r="H760" s="461" t="s">
        <v>453</v>
      </c>
      <c r="I760" s="461" t="s">
        <v>454</v>
      </c>
      <c r="J760" s="461" t="s">
        <v>455</v>
      </c>
      <c r="K760" s="461" t="s">
        <v>456</v>
      </c>
      <c r="L760" s="461" t="s">
        <v>457</v>
      </c>
      <c r="M760" s="461" t="s">
        <v>458</v>
      </c>
      <c r="N760" s="461" t="s">
        <v>379</v>
      </c>
      <c r="O760" s="279" t="s">
        <v>467</v>
      </c>
    </row>
    <row r="761" spans="2:27" ht="12" customHeight="1" thickBot="1">
      <c r="B761" s="2020"/>
      <c r="C761" s="2022" t="s">
        <v>1073</v>
      </c>
      <c r="D761" s="2024">
        <v>710888705001</v>
      </c>
      <c r="E761" s="2005" t="s">
        <v>451</v>
      </c>
      <c r="F761" s="2005">
        <v>4702030039</v>
      </c>
      <c r="G761" s="496" t="s">
        <v>747</v>
      </c>
      <c r="H761" s="505"/>
      <c r="I761" s="505"/>
      <c r="J761" s="505">
        <v>189</v>
      </c>
      <c r="K761" s="505">
        <v>202</v>
      </c>
      <c r="L761" s="531">
        <v>30</v>
      </c>
      <c r="M761" s="522">
        <v>18</v>
      </c>
      <c r="N761" s="506">
        <f>SUM(H761:M761)</f>
        <v>439</v>
      </c>
      <c r="O761" s="2015">
        <f>N762/N761*100</f>
        <v>93.166287015945329</v>
      </c>
    </row>
    <row r="762" spans="2:27" ht="12" customHeight="1" thickBot="1">
      <c r="B762" s="2021"/>
      <c r="C762" s="2023"/>
      <c r="D762" s="2025"/>
      <c r="E762" s="2006"/>
      <c r="F762" s="2006"/>
      <c r="G762" s="498" t="s">
        <v>8</v>
      </c>
      <c r="H762" s="505"/>
      <c r="I762" s="505"/>
      <c r="J762" s="505">
        <v>155</v>
      </c>
      <c r="K762" s="505">
        <v>206</v>
      </c>
      <c r="L762" s="505">
        <v>30</v>
      </c>
      <c r="M762" s="469">
        <v>18</v>
      </c>
      <c r="N762" s="513">
        <f>SUM(H762:M762)</f>
        <v>409</v>
      </c>
      <c r="O762" s="2016"/>
    </row>
    <row r="767" spans="2:27" ht="14.25" customHeight="1" thickBot="1">
      <c r="B767" s="2017" t="s">
        <v>755</v>
      </c>
      <c r="C767" s="2018"/>
      <c r="D767" s="2018"/>
      <c r="E767" s="2018"/>
      <c r="F767" s="2018"/>
      <c r="G767" s="2018"/>
      <c r="H767" s="2018"/>
      <c r="I767" s="2018"/>
      <c r="J767" s="2018"/>
      <c r="K767" s="2018"/>
      <c r="L767" s="2018"/>
      <c r="M767" s="2018"/>
      <c r="N767" s="2018"/>
      <c r="O767" s="2018"/>
      <c r="P767" s="2018"/>
      <c r="Q767" s="2019"/>
      <c r="R767" s="507"/>
      <c r="S767" s="507"/>
      <c r="T767" s="507"/>
    </row>
    <row r="768" spans="2:27" ht="12" customHeight="1" thickBot="1">
      <c r="B768" s="1994">
        <v>45918</v>
      </c>
      <c r="C768" s="276" t="s">
        <v>742</v>
      </c>
      <c r="D768" s="277" t="s">
        <v>381</v>
      </c>
      <c r="E768" s="277" t="s">
        <v>357</v>
      </c>
      <c r="F768" s="277" t="s">
        <v>3</v>
      </c>
      <c r="G768" s="278" t="s">
        <v>743</v>
      </c>
      <c r="H768" s="461" t="s">
        <v>484</v>
      </c>
      <c r="I768" s="461" t="s">
        <v>488</v>
      </c>
      <c r="J768" s="461" t="s">
        <v>485</v>
      </c>
      <c r="K768" s="461" t="s">
        <v>489</v>
      </c>
      <c r="L768" s="461" t="s">
        <v>486</v>
      </c>
      <c r="M768" s="461" t="s">
        <v>490</v>
      </c>
      <c r="N768" s="461" t="s">
        <v>482</v>
      </c>
      <c r="O768" s="461" t="s">
        <v>483</v>
      </c>
      <c r="P768" s="461" t="s">
        <v>379</v>
      </c>
      <c r="Q768" s="279" t="s">
        <v>467</v>
      </c>
      <c r="R768" s="502"/>
      <c r="S768" s="502"/>
      <c r="T768" s="502"/>
      <c r="X768" s="362"/>
      <c r="Z768" s="275"/>
      <c r="AA768" s="275"/>
    </row>
    <row r="769" spans="2:27" ht="12" customHeight="1" thickBot="1">
      <c r="B769" s="2020"/>
      <c r="C769" s="2022" t="s">
        <v>1074</v>
      </c>
      <c r="D769" s="2024">
        <v>711967632004</v>
      </c>
      <c r="E769" s="2005" t="s">
        <v>52</v>
      </c>
      <c r="F769" s="2005">
        <v>4702012086</v>
      </c>
      <c r="G769" s="496" t="s">
        <v>747</v>
      </c>
      <c r="H769" s="505">
        <v>26</v>
      </c>
      <c r="I769" s="505">
        <v>97</v>
      </c>
      <c r="J769" s="505">
        <v>28</v>
      </c>
      <c r="K769" s="505">
        <v>52</v>
      </c>
      <c r="L769" s="505">
        <v>69</v>
      </c>
      <c r="M769" s="505">
        <v>23</v>
      </c>
      <c r="N769" s="505">
        <v>125</v>
      </c>
      <c r="O769" s="505">
        <v>80</v>
      </c>
      <c r="P769" s="506">
        <f>SUM(H769:O769)</f>
        <v>500</v>
      </c>
      <c r="Q769" s="2015">
        <f>P770/P769*100</f>
        <v>99.4</v>
      </c>
      <c r="R769" s="503"/>
      <c r="S769" s="503"/>
      <c r="T769" s="503"/>
      <c r="X769" s="362"/>
      <c r="Z769" s="275"/>
      <c r="AA769" s="275"/>
    </row>
    <row r="770" spans="2:27" ht="12" customHeight="1" thickBot="1">
      <c r="B770" s="2021"/>
      <c r="C770" s="2023"/>
      <c r="D770" s="2025"/>
      <c r="E770" s="2006"/>
      <c r="F770" s="2006"/>
      <c r="G770" s="498" t="s">
        <v>8</v>
      </c>
      <c r="H770" s="505">
        <v>24</v>
      </c>
      <c r="I770" s="505">
        <v>99</v>
      </c>
      <c r="J770" s="505">
        <v>28</v>
      </c>
      <c r="K770" s="505">
        <v>53</v>
      </c>
      <c r="L770" s="505">
        <v>68</v>
      </c>
      <c r="M770" s="505">
        <v>23</v>
      </c>
      <c r="N770" s="505">
        <v>121</v>
      </c>
      <c r="O770" s="505">
        <v>81</v>
      </c>
      <c r="P770" s="506">
        <f>SUM(H770:O770)</f>
        <v>497</v>
      </c>
      <c r="Q770" s="2016"/>
      <c r="R770" s="503"/>
      <c r="S770" s="503"/>
      <c r="T770" s="503"/>
      <c r="X770" s="362"/>
      <c r="Z770" s="275"/>
      <c r="AA770" s="275"/>
    </row>
    <row r="774" spans="2:27" ht="12" customHeight="1" thickBot="1">
      <c r="B774" s="2017" t="s">
        <v>755</v>
      </c>
      <c r="C774" s="2018"/>
      <c r="D774" s="2018"/>
      <c r="E774" s="2018"/>
      <c r="F774" s="2018"/>
      <c r="G774" s="2018"/>
      <c r="H774" s="2018"/>
      <c r="I774" s="2018"/>
      <c r="J774" s="2018"/>
      <c r="K774" s="2018"/>
      <c r="L774" s="2018"/>
      <c r="M774" s="2018"/>
      <c r="N774" s="2018"/>
      <c r="O774" s="2019"/>
    </row>
    <row r="775" spans="2:27" ht="12" customHeight="1" thickBot="1">
      <c r="B775" s="1994">
        <v>45919</v>
      </c>
      <c r="C775" s="276" t="s">
        <v>742</v>
      </c>
      <c r="D775" s="277" t="s">
        <v>381</v>
      </c>
      <c r="E775" s="277" t="s">
        <v>357</v>
      </c>
      <c r="F775" s="277" t="s">
        <v>3</v>
      </c>
      <c r="G775" s="278" t="s">
        <v>743</v>
      </c>
      <c r="H775" s="461" t="s">
        <v>453</v>
      </c>
      <c r="I775" s="461" t="s">
        <v>454</v>
      </c>
      <c r="J775" s="461" t="s">
        <v>455</v>
      </c>
      <c r="K775" s="461" t="s">
        <v>456</v>
      </c>
      <c r="L775" s="461" t="s">
        <v>457</v>
      </c>
      <c r="M775" s="461" t="s">
        <v>458</v>
      </c>
      <c r="N775" s="461" t="s">
        <v>379</v>
      </c>
      <c r="O775" s="279" t="s">
        <v>467</v>
      </c>
    </row>
    <row r="776" spans="2:27" ht="12" customHeight="1" thickBot="1">
      <c r="B776" s="2020"/>
      <c r="C776" s="2022" t="s">
        <v>1075</v>
      </c>
      <c r="D776" s="2024" t="s">
        <v>1076</v>
      </c>
      <c r="E776" s="2005" t="s">
        <v>769</v>
      </c>
      <c r="F776" s="2005">
        <v>4702001557</v>
      </c>
      <c r="G776" s="496" t="s">
        <v>747</v>
      </c>
      <c r="H776" s="505">
        <v>57</v>
      </c>
      <c r="I776" s="505">
        <v>144</v>
      </c>
      <c r="J776" s="505">
        <v>184</v>
      </c>
      <c r="K776" s="505">
        <v>133</v>
      </c>
      <c r="L776" s="531">
        <v>52</v>
      </c>
      <c r="M776" s="522">
        <v>30</v>
      </c>
      <c r="N776" s="506">
        <f>SUM(H776:M776)</f>
        <v>600</v>
      </c>
      <c r="O776" s="2015">
        <f>N777/N776*100</f>
        <v>7.0000000000000009</v>
      </c>
    </row>
    <row r="777" spans="2:27" ht="12" customHeight="1" thickBot="1">
      <c r="B777" s="2021"/>
      <c r="C777" s="2023"/>
      <c r="D777" s="2025"/>
      <c r="E777" s="2006"/>
      <c r="F777" s="2006"/>
      <c r="G777" s="498" t="s">
        <v>8</v>
      </c>
      <c r="H777" s="505">
        <v>1</v>
      </c>
      <c r="I777" s="505">
        <v>10</v>
      </c>
      <c r="J777" s="505">
        <v>18</v>
      </c>
      <c r="K777" s="505">
        <v>4</v>
      </c>
      <c r="L777" s="505">
        <v>6</v>
      </c>
      <c r="M777" s="469">
        <v>3</v>
      </c>
      <c r="N777" s="513">
        <f>SUM(H777:M777)</f>
        <v>42</v>
      </c>
      <c r="O777" s="2016"/>
    </row>
    <row r="781" spans="2:27" ht="12" customHeight="1" thickBot="1">
      <c r="B781" s="2017" t="s">
        <v>755</v>
      </c>
      <c r="C781" s="2018"/>
      <c r="D781" s="2018"/>
      <c r="E781" s="2018"/>
      <c r="F781" s="2018"/>
      <c r="G781" s="2018"/>
      <c r="H781" s="2018"/>
      <c r="I781" s="2018"/>
      <c r="J781" s="2018"/>
      <c r="K781" s="2018"/>
      <c r="L781" s="2018"/>
      <c r="M781" s="2018"/>
      <c r="N781" s="2018"/>
      <c r="O781" s="2019"/>
    </row>
    <row r="782" spans="2:27" ht="12" customHeight="1" thickBot="1">
      <c r="B782" s="1994">
        <v>45924</v>
      </c>
      <c r="C782" s="276" t="s">
        <v>742</v>
      </c>
      <c r="D782" s="277" t="s">
        <v>381</v>
      </c>
      <c r="E782" s="277" t="s">
        <v>357</v>
      </c>
      <c r="F782" s="277" t="s">
        <v>3</v>
      </c>
      <c r="G782" s="278" t="s">
        <v>743</v>
      </c>
      <c r="H782" s="461" t="s">
        <v>453</v>
      </c>
      <c r="I782" s="461" t="s">
        <v>454</v>
      </c>
      <c r="J782" s="461" t="s">
        <v>455</v>
      </c>
      <c r="K782" s="461" t="s">
        <v>456</v>
      </c>
      <c r="L782" s="461" t="s">
        <v>457</v>
      </c>
      <c r="M782" s="461" t="s">
        <v>458</v>
      </c>
      <c r="N782" s="461" t="s">
        <v>379</v>
      </c>
      <c r="O782" s="279" t="s">
        <v>467</v>
      </c>
    </row>
    <row r="783" spans="2:27" ht="12" customHeight="1" thickBot="1">
      <c r="B783" s="2020"/>
      <c r="C783" s="2022" t="s">
        <v>1077</v>
      </c>
      <c r="D783" s="2024">
        <v>710978098505</v>
      </c>
      <c r="E783" s="2005" t="s">
        <v>48</v>
      </c>
      <c r="F783" s="2005">
        <v>4702024295</v>
      </c>
      <c r="G783" s="496" t="s">
        <v>747</v>
      </c>
      <c r="H783" s="505"/>
      <c r="I783" s="505">
        <v>60</v>
      </c>
      <c r="J783" s="505">
        <v>162</v>
      </c>
      <c r="K783" s="505">
        <v>183</v>
      </c>
      <c r="L783" s="531">
        <v>104</v>
      </c>
      <c r="M783" s="522">
        <v>49</v>
      </c>
      <c r="N783" s="506">
        <f>SUM(H783:M783)</f>
        <v>558</v>
      </c>
      <c r="O783" s="2015">
        <f>N784/N783*100</f>
        <v>98.207885304659499</v>
      </c>
    </row>
    <row r="784" spans="2:27" ht="12" customHeight="1" thickBot="1">
      <c r="B784" s="2021"/>
      <c r="C784" s="2023"/>
      <c r="D784" s="2025"/>
      <c r="E784" s="2006"/>
      <c r="F784" s="2006"/>
      <c r="G784" s="498" t="s">
        <v>8</v>
      </c>
      <c r="H784" s="505"/>
      <c r="I784" s="505">
        <v>61</v>
      </c>
      <c r="J784" s="505">
        <v>157</v>
      </c>
      <c r="K784" s="505">
        <v>181</v>
      </c>
      <c r="L784" s="505">
        <v>99</v>
      </c>
      <c r="M784" s="469">
        <v>50</v>
      </c>
      <c r="N784" s="513">
        <f>SUM(H784:M784)</f>
        <v>548</v>
      </c>
      <c r="O784" s="2016"/>
    </row>
    <row r="791" spans="1:2575" ht="12" customHeight="1" thickBot="1">
      <c r="B791" s="2017" t="s">
        <v>755</v>
      </c>
      <c r="C791" s="2018"/>
      <c r="D791" s="2018"/>
      <c r="E791" s="2018"/>
      <c r="F791" s="2018"/>
      <c r="G791" s="2018"/>
      <c r="H791" s="2018"/>
      <c r="I791" s="2018"/>
      <c r="J791" s="2018"/>
      <c r="K791" s="2018"/>
      <c r="L791" s="2018"/>
      <c r="M791" s="2018"/>
      <c r="N791" s="2018"/>
      <c r="O791" s="2018"/>
      <c r="P791" s="2018"/>
      <c r="Q791" s="2018"/>
      <c r="R791" s="2018"/>
      <c r="S791" s="2018"/>
      <c r="T791" s="2018"/>
    </row>
    <row r="792" spans="1:2575" ht="12" customHeight="1" thickBot="1">
      <c r="B792" s="1994">
        <v>45925</v>
      </c>
      <c r="C792" s="276" t="s">
        <v>742</v>
      </c>
      <c r="D792" s="277" t="s">
        <v>381</v>
      </c>
      <c r="E792" s="277" t="s">
        <v>357</v>
      </c>
      <c r="F792" s="277" t="s">
        <v>3</v>
      </c>
      <c r="G792" s="278" t="s">
        <v>743</v>
      </c>
      <c r="H792" s="461">
        <v>14.5</v>
      </c>
      <c r="I792" s="461">
        <v>15</v>
      </c>
      <c r="J792" s="461">
        <v>15.5</v>
      </c>
      <c r="K792" s="461">
        <v>16</v>
      </c>
      <c r="L792" s="461">
        <v>16.5</v>
      </c>
      <c r="M792" s="461">
        <v>17</v>
      </c>
      <c r="N792" s="461">
        <v>17.5</v>
      </c>
      <c r="O792" s="461">
        <v>18</v>
      </c>
      <c r="P792" s="461">
        <v>18.5</v>
      </c>
      <c r="Q792" s="461" t="s">
        <v>379</v>
      </c>
      <c r="R792" s="462"/>
      <c r="S792" s="462"/>
      <c r="T792" s="462"/>
    </row>
    <row r="793" spans="1:2575" ht="12" customHeight="1" thickBot="1">
      <c r="B793" s="2020"/>
      <c r="C793" s="2022" t="s">
        <v>1078</v>
      </c>
      <c r="D793" s="2024">
        <v>712929278004</v>
      </c>
      <c r="E793" s="2005" t="s">
        <v>70</v>
      </c>
      <c r="F793" s="2005">
        <v>4702012089</v>
      </c>
      <c r="G793" s="496" t="s">
        <v>747</v>
      </c>
      <c r="H793" s="505">
        <v>22</v>
      </c>
      <c r="I793" s="505">
        <v>46</v>
      </c>
      <c r="J793" s="505">
        <v>56</v>
      </c>
      <c r="K793" s="505">
        <v>68</v>
      </c>
      <c r="L793" s="505">
        <v>46</v>
      </c>
      <c r="M793" s="505">
        <v>34</v>
      </c>
      <c r="N793" s="505">
        <v>18</v>
      </c>
      <c r="O793" s="505">
        <v>6</v>
      </c>
      <c r="P793" s="505">
        <v>4</v>
      </c>
      <c r="Q793" s="506">
        <f>SUM(H793:P793)</f>
        <v>300</v>
      </c>
      <c r="R793" s="459"/>
      <c r="S793" s="459"/>
      <c r="T793" s="459"/>
    </row>
    <row r="794" spans="1:2575" ht="12" customHeight="1" thickBot="1">
      <c r="B794" s="2021"/>
      <c r="C794" s="2023"/>
      <c r="D794" s="2025"/>
      <c r="E794" s="2006"/>
      <c r="F794" s="2006"/>
      <c r="G794" s="498" t="s">
        <v>8</v>
      </c>
      <c r="H794" s="505">
        <v>16</v>
      </c>
      <c r="I794" s="505">
        <v>32</v>
      </c>
      <c r="J794" s="505">
        <v>41</v>
      </c>
      <c r="K794" s="505">
        <v>49</v>
      </c>
      <c r="L794" s="505">
        <v>34</v>
      </c>
      <c r="M794" s="505">
        <v>24</v>
      </c>
      <c r="N794" s="505">
        <v>12</v>
      </c>
      <c r="O794" s="505">
        <v>4</v>
      </c>
      <c r="P794" s="505">
        <v>2</v>
      </c>
      <c r="Q794" s="513">
        <f>SUM(H794:P794)</f>
        <v>214</v>
      </c>
      <c r="R794" s="532"/>
      <c r="S794" s="532"/>
      <c r="T794" s="532"/>
    </row>
    <row r="796" spans="1:2575" s="544" customFormat="1" ht="12" customHeight="1" thickBot="1">
      <c r="A796" s="540"/>
      <c r="B796" s="540"/>
      <c r="C796" s="540"/>
      <c r="D796" s="540"/>
      <c r="E796" s="540"/>
      <c r="F796" s="540"/>
      <c r="G796" s="540"/>
      <c r="H796" s="540"/>
      <c r="I796" s="540"/>
      <c r="J796" s="540"/>
      <c r="K796" s="540"/>
      <c r="L796" s="540"/>
      <c r="M796" s="540"/>
      <c r="N796" s="540"/>
      <c r="O796" s="540"/>
      <c r="P796" s="540"/>
      <c r="Q796" s="540"/>
      <c r="R796" s="540"/>
      <c r="S796" s="540"/>
      <c r="T796" s="540"/>
      <c r="U796" s="541"/>
      <c r="V796" s="541"/>
      <c r="W796" s="541"/>
      <c r="X796" s="541"/>
      <c r="Y796" s="541"/>
      <c r="Z796" s="542"/>
      <c r="AA796" s="541"/>
      <c r="AB796" s="543"/>
      <c r="AC796" s="543"/>
      <c r="AD796" s="543"/>
      <c r="AE796" s="543"/>
      <c r="AF796" s="543"/>
      <c r="AG796" s="543"/>
      <c r="AH796" s="543"/>
      <c r="AI796" s="543"/>
      <c r="AJ796" s="543"/>
      <c r="AK796" s="543"/>
      <c r="AL796" s="543"/>
      <c r="AM796" s="543"/>
      <c r="AN796" s="543"/>
      <c r="AO796" s="543"/>
      <c r="AP796" s="543"/>
      <c r="AQ796" s="543"/>
      <c r="AR796" s="543"/>
      <c r="AS796" s="543"/>
      <c r="AT796" s="543"/>
      <c r="AU796" s="543"/>
      <c r="AV796" s="543"/>
      <c r="AW796" s="543"/>
      <c r="AX796" s="543"/>
      <c r="AY796" s="543"/>
      <c r="AZ796" s="543"/>
      <c r="BA796" s="543"/>
      <c r="BB796" s="543"/>
      <c r="BC796" s="543"/>
      <c r="BD796" s="543"/>
      <c r="BE796" s="543"/>
      <c r="BF796" s="543"/>
      <c r="BG796" s="543"/>
      <c r="BH796" s="543"/>
      <c r="BI796" s="543"/>
      <c r="BJ796" s="543"/>
      <c r="BK796" s="543"/>
      <c r="BL796" s="543"/>
      <c r="BM796" s="543"/>
      <c r="BN796" s="543"/>
      <c r="BO796" s="543"/>
      <c r="BP796" s="543"/>
      <c r="BQ796" s="543"/>
      <c r="BR796" s="543"/>
      <c r="BS796" s="543"/>
      <c r="BT796" s="543"/>
      <c r="BU796" s="543"/>
      <c r="BV796" s="543"/>
      <c r="BW796" s="543"/>
      <c r="BX796" s="543"/>
      <c r="BY796" s="543"/>
      <c r="BZ796" s="543"/>
      <c r="CA796" s="543"/>
      <c r="CB796" s="543"/>
      <c r="CC796" s="543"/>
      <c r="CD796" s="543"/>
      <c r="CE796" s="543"/>
      <c r="CF796" s="543"/>
      <c r="CG796" s="543"/>
      <c r="CH796" s="543"/>
      <c r="CI796" s="543"/>
      <c r="CJ796" s="543"/>
      <c r="CK796" s="543"/>
      <c r="CL796" s="543"/>
      <c r="CM796" s="543"/>
      <c r="CN796" s="543"/>
      <c r="CO796" s="543"/>
      <c r="CP796" s="543"/>
      <c r="CQ796" s="543"/>
      <c r="CR796" s="543"/>
      <c r="CS796" s="543"/>
      <c r="CT796" s="543"/>
      <c r="CU796" s="543"/>
      <c r="CV796" s="543"/>
      <c r="CW796" s="543"/>
      <c r="CX796" s="543"/>
      <c r="CY796" s="543"/>
      <c r="CZ796" s="543"/>
      <c r="DA796" s="543"/>
      <c r="DB796" s="543"/>
      <c r="DC796" s="543"/>
      <c r="DD796" s="543"/>
      <c r="DE796" s="543"/>
      <c r="DF796" s="543"/>
      <c r="DG796" s="543"/>
      <c r="DH796" s="543"/>
      <c r="DI796" s="543"/>
      <c r="DJ796" s="543"/>
      <c r="DK796" s="543"/>
      <c r="DL796" s="543"/>
      <c r="DM796" s="543"/>
      <c r="DN796" s="543"/>
      <c r="DO796" s="543"/>
      <c r="DP796" s="543"/>
      <c r="DQ796" s="543"/>
      <c r="DR796" s="543"/>
      <c r="DS796" s="543"/>
      <c r="DT796" s="543"/>
      <c r="DU796" s="543"/>
      <c r="DV796" s="543"/>
      <c r="DW796" s="543"/>
      <c r="DX796" s="543"/>
      <c r="DY796" s="543"/>
      <c r="DZ796" s="543"/>
      <c r="EA796" s="543"/>
      <c r="EB796" s="543"/>
      <c r="EC796" s="543"/>
      <c r="ED796" s="543"/>
      <c r="EE796" s="543"/>
      <c r="EF796" s="543"/>
      <c r="EG796" s="543"/>
      <c r="EH796" s="543"/>
      <c r="EI796" s="543"/>
      <c r="EJ796" s="543"/>
      <c r="EK796" s="543"/>
      <c r="EL796" s="543"/>
      <c r="EM796" s="543"/>
      <c r="EN796" s="543"/>
      <c r="EO796" s="543"/>
      <c r="EP796" s="543"/>
      <c r="EQ796" s="543"/>
      <c r="ER796" s="543"/>
      <c r="ES796" s="543"/>
      <c r="ET796" s="543"/>
      <c r="EU796" s="543"/>
      <c r="EV796" s="543"/>
      <c r="EW796" s="543"/>
      <c r="EX796" s="543"/>
      <c r="EY796" s="543"/>
      <c r="EZ796" s="543"/>
      <c r="FA796" s="543"/>
      <c r="FB796" s="543"/>
      <c r="FC796" s="543"/>
      <c r="FD796" s="543"/>
      <c r="FE796" s="543"/>
      <c r="FF796" s="543"/>
      <c r="FG796" s="543"/>
      <c r="FH796" s="543"/>
      <c r="FI796" s="543"/>
      <c r="FJ796" s="543"/>
      <c r="FK796" s="543"/>
      <c r="FL796" s="543"/>
      <c r="FM796" s="543"/>
      <c r="FN796" s="543"/>
      <c r="FO796" s="543"/>
      <c r="FP796" s="543"/>
      <c r="FQ796" s="543"/>
      <c r="FR796" s="543"/>
      <c r="FS796" s="543"/>
      <c r="FT796" s="543"/>
      <c r="FU796" s="543"/>
      <c r="FV796" s="543"/>
      <c r="FW796" s="543"/>
      <c r="FX796" s="543"/>
      <c r="FY796" s="543"/>
      <c r="FZ796" s="543"/>
      <c r="GA796" s="543"/>
      <c r="GB796" s="543"/>
      <c r="GC796" s="543"/>
      <c r="GD796" s="543"/>
      <c r="GE796" s="543"/>
      <c r="GF796" s="543"/>
      <c r="GG796" s="543"/>
      <c r="GH796" s="543"/>
      <c r="GI796" s="543"/>
      <c r="GJ796" s="543"/>
      <c r="GK796" s="543"/>
      <c r="GL796" s="543"/>
      <c r="GM796" s="543"/>
      <c r="GN796" s="543"/>
      <c r="GO796" s="543"/>
      <c r="GP796" s="543"/>
      <c r="GQ796" s="543"/>
      <c r="GR796" s="543"/>
      <c r="GS796" s="543"/>
      <c r="GT796" s="543"/>
      <c r="GU796" s="543"/>
      <c r="GV796" s="543"/>
      <c r="GW796" s="543"/>
      <c r="GX796" s="543"/>
      <c r="GY796" s="543"/>
      <c r="GZ796" s="543"/>
      <c r="HA796" s="543"/>
      <c r="HB796" s="543"/>
      <c r="HC796" s="543"/>
      <c r="HD796" s="543"/>
      <c r="HE796" s="543"/>
      <c r="HF796" s="543"/>
      <c r="HG796" s="543"/>
      <c r="HH796" s="543"/>
      <c r="HI796" s="543"/>
      <c r="HJ796" s="543"/>
      <c r="HK796" s="543"/>
      <c r="HL796" s="543"/>
      <c r="HM796" s="543"/>
      <c r="HN796" s="543"/>
      <c r="HO796" s="543"/>
      <c r="HP796" s="543"/>
      <c r="HQ796" s="543"/>
      <c r="HR796" s="543"/>
      <c r="HS796" s="543"/>
      <c r="HT796" s="543"/>
      <c r="HU796" s="543"/>
      <c r="HV796" s="543"/>
      <c r="HW796" s="543"/>
      <c r="HX796" s="543"/>
      <c r="HY796" s="543"/>
      <c r="HZ796" s="543"/>
      <c r="IA796" s="543"/>
      <c r="IB796" s="543"/>
      <c r="IC796" s="543"/>
      <c r="ID796" s="543"/>
      <c r="IE796" s="543"/>
      <c r="IF796" s="543"/>
      <c r="IG796" s="543"/>
      <c r="IH796" s="543"/>
      <c r="II796" s="543"/>
      <c r="IJ796" s="543"/>
      <c r="IK796" s="543"/>
      <c r="IL796" s="543"/>
      <c r="IM796" s="543"/>
      <c r="IN796" s="543"/>
      <c r="IO796" s="543"/>
      <c r="IP796" s="543"/>
      <c r="IQ796" s="543"/>
      <c r="IR796" s="543"/>
      <c r="IS796" s="543"/>
      <c r="IT796" s="543"/>
      <c r="IU796" s="543"/>
      <c r="IV796" s="543"/>
      <c r="IW796" s="543"/>
      <c r="IX796" s="543"/>
      <c r="IY796" s="543"/>
      <c r="IZ796" s="543"/>
      <c r="JA796" s="543"/>
      <c r="JB796" s="543"/>
      <c r="JC796" s="543"/>
      <c r="JD796" s="543"/>
      <c r="JE796" s="543"/>
      <c r="JF796" s="543"/>
      <c r="JG796" s="543"/>
      <c r="JH796" s="543"/>
      <c r="JI796" s="543"/>
      <c r="JJ796" s="543"/>
      <c r="JK796" s="543"/>
      <c r="JL796" s="543"/>
      <c r="JM796" s="543"/>
      <c r="JN796" s="543"/>
      <c r="JO796" s="543"/>
      <c r="JP796" s="543"/>
      <c r="JQ796" s="543"/>
      <c r="JR796" s="543"/>
      <c r="JS796" s="543"/>
      <c r="JT796" s="543"/>
      <c r="JU796" s="543"/>
      <c r="JV796" s="543"/>
      <c r="JW796" s="543"/>
      <c r="JX796" s="543"/>
      <c r="JY796" s="543"/>
      <c r="JZ796" s="543"/>
      <c r="KA796" s="543"/>
      <c r="KB796" s="543"/>
      <c r="KC796" s="543"/>
      <c r="KD796" s="543"/>
      <c r="KE796" s="543"/>
      <c r="KF796" s="543"/>
      <c r="KG796" s="543"/>
      <c r="KH796" s="543"/>
      <c r="KI796" s="543"/>
      <c r="KJ796" s="543"/>
      <c r="KK796" s="543"/>
      <c r="KL796" s="543"/>
      <c r="KM796" s="543"/>
      <c r="KN796" s="543"/>
      <c r="KO796" s="543"/>
      <c r="KP796" s="543"/>
      <c r="KQ796" s="543"/>
      <c r="KR796" s="543"/>
      <c r="KS796" s="543"/>
      <c r="KT796" s="543"/>
      <c r="KU796" s="543"/>
      <c r="KV796" s="543"/>
      <c r="KW796" s="543"/>
      <c r="KX796" s="543"/>
      <c r="KY796" s="543"/>
      <c r="KZ796" s="543"/>
      <c r="LA796" s="543"/>
      <c r="LB796" s="543"/>
      <c r="LC796" s="543"/>
      <c r="LD796" s="543"/>
      <c r="LE796" s="543"/>
      <c r="LF796" s="543"/>
      <c r="LG796" s="543"/>
      <c r="LH796" s="543"/>
      <c r="LI796" s="543"/>
      <c r="LJ796" s="543"/>
      <c r="LK796" s="543"/>
      <c r="LL796" s="543"/>
      <c r="LM796" s="543"/>
      <c r="LN796" s="543"/>
      <c r="LO796" s="543"/>
      <c r="LP796" s="543"/>
      <c r="LQ796" s="543"/>
      <c r="LR796" s="543"/>
      <c r="LS796" s="543"/>
      <c r="LT796" s="543"/>
      <c r="LU796" s="543"/>
      <c r="LV796" s="543"/>
      <c r="LW796" s="543"/>
      <c r="LX796" s="543"/>
      <c r="LY796" s="543"/>
      <c r="LZ796" s="543"/>
      <c r="MA796" s="543"/>
      <c r="MB796" s="543"/>
      <c r="MC796" s="543"/>
      <c r="MD796" s="543"/>
      <c r="ME796" s="543"/>
      <c r="MF796" s="543"/>
      <c r="MG796" s="543"/>
      <c r="MH796" s="543"/>
      <c r="MI796" s="543"/>
      <c r="MJ796" s="543"/>
      <c r="MK796" s="543"/>
      <c r="ML796" s="543"/>
      <c r="MM796" s="543"/>
      <c r="MN796" s="543"/>
      <c r="MO796" s="543"/>
      <c r="MP796" s="543"/>
      <c r="MQ796" s="543"/>
      <c r="MR796" s="543"/>
      <c r="MS796" s="543"/>
      <c r="MT796" s="543"/>
      <c r="MU796" s="543"/>
      <c r="MV796" s="543"/>
      <c r="MW796" s="543"/>
      <c r="MX796" s="543"/>
      <c r="MY796" s="543"/>
      <c r="MZ796" s="543"/>
      <c r="NA796" s="543"/>
      <c r="NB796" s="543"/>
      <c r="NC796" s="543"/>
      <c r="ND796" s="543"/>
      <c r="NE796" s="543"/>
      <c r="NF796" s="543"/>
      <c r="NG796" s="543"/>
      <c r="NH796" s="543"/>
      <c r="NI796" s="543"/>
      <c r="NJ796" s="543"/>
      <c r="NK796" s="543"/>
      <c r="NL796" s="543"/>
      <c r="NM796" s="543"/>
      <c r="NN796" s="543"/>
      <c r="NO796" s="543"/>
      <c r="NP796" s="543"/>
      <c r="NQ796" s="543"/>
      <c r="NR796" s="543"/>
      <c r="NS796" s="543"/>
      <c r="NT796" s="543"/>
      <c r="NU796" s="543"/>
      <c r="NV796" s="543"/>
      <c r="NW796" s="543"/>
      <c r="NX796" s="543"/>
      <c r="NY796" s="543"/>
      <c r="NZ796" s="543"/>
      <c r="OA796" s="543"/>
      <c r="OB796" s="543"/>
      <c r="OC796" s="543"/>
      <c r="OD796" s="543"/>
      <c r="OE796" s="543"/>
      <c r="OF796" s="543"/>
      <c r="OG796" s="543"/>
      <c r="OH796" s="543"/>
      <c r="OI796" s="543"/>
      <c r="OJ796" s="543"/>
      <c r="OK796" s="543"/>
      <c r="OL796" s="543"/>
      <c r="OM796" s="543"/>
      <c r="ON796" s="543"/>
      <c r="OO796" s="543"/>
      <c r="OP796" s="543"/>
      <c r="OQ796" s="543"/>
      <c r="OR796" s="543"/>
      <c r="OS796" s="543"/>
      <c r="OT796" s="543"/>
      <c r="OU796" s="543"/>
      <c r="OV796" s="543"/>
      <c r="OW796" s="543"/>
      <c r="OX796" s="543"/>
      <c r="OY796" s="543"/>
      <c r="OZ796" s="543"/>
      <c r="PA796" s="543"/>
      <c r="PB796" s="543"/>
      <c r="PC796" s="543"/>
      <c r="PD796" s="543"/>
      <c r="PE796" s="543"/>
      <c r="PF796" s="543"/>
      <c r="PG796" s="543"/>
      <c r="PH796" s="543"/>
      <c r="PI796" s="543"/>
      <c r="PJ796" s="543"/>
      <c r="PK796" s="543"/>
      <c r="PL796" s="543"/>
      <c r="PM796" s="543"/>
      <c r="PN796" s="543"/>
      <c r="PO796" s="543"/>
      <c r="PP796" s="543"/>
      <c r="PQ796" s="543"/>
      <c r="PR796" s="543"/>
      <c r="PS796" s="543"/>
      <c r="PT796" s="543"/>
      <c r="PU796" s="543"/>
      <c r="PV796" s="543"/>
      <c r="PW796" s="543"/>
      <c r="PX796" s="543"/>
      <c r="PY796" s="543"/>
      <c r="PZ796" s="543"/>
      <c r="QA796" s="543"/>
      <c r="QB796" s="543"/>
      <c r="QC796" s="543"/>
      <c r="QD796" s="543"/>
      <c r="QE796" s="543"/>
      <c r="QF796" s="543"/>
      <c r="QG796" s="543"/>
      <c r="QH796" s="543"/>
      <c r="QI796" s="543"/>
      <c r="QJ796" s="543"/>
      <c r="QK796" s="543"/>
      <c r="QL796" s="543"/>
      <c r="QM796" s="543"/>
      <c r="QN796" s="543"/>
      <c r="QO796" s="543"/>
      <c r="QP796" s="543"/>
      <c r="QQ796" s="543"/>
      <c r="QR796" s="543"/>
      <c r="QS796" s="543"/>
      <c r="QT796" s="543"/>
      <c r="QU796" s="543"/>
      <c r="QV796" s="543"/>
      <c r="QW796" s="543"/>
      <c r="QX796" s="543"/>
      <c r="QY796" s="543"/>
      <c r="QZ796" s="543"/>
      <c r="RA796" s="543"/>
      <c r="RB796" s="543"/>
      <c r="RC796" s="543"/>
      <c r="RD796" s="543"/>
      <c r="RE796" s="543"/>
      <c r="RF796" s="543"/>
      <c r="RG796" s="543"/>
      <c r="RH796" s="543"/>
      <c r="RI796" s="543"/>
      <c r="RJ796" s="543"/>
      <c r="RK796" s="543"/>
      <c r="RL796" s="543"/>
      <c r="RM796" s="543"/>
      <c r="RN796" s="543"/>
      <c r="RO796" s="543"/>
      <c r="RP796" s="543"/>
      <c r="RQ796" s="543"/>
      <c r="RR796" s="543"/>
      <c r="RS796" s="543"/>
      <c r="RT796" s="543"/>
      <c r="RU796" s="543"/>
      <c r="RV796" s="543"/>
      <c r="RW796" s="543"/>
      <c r="RX796" s="543"/>
      <c r="RY796" s="543"/>
      <c r="RZ796" s="543"/>
      <c r="SA796" s="543"/>
      <c r="SB796" s="543"/>
      <c r="SC796" s="543"/>
      <c r="SD796" s="543"/>
      <c r="SE796" s="543"/>
      <c r="SF796" s="543"/>
      <c r="SG796" s="543"/>
      <c r="SH796" s="543"/>
      <c r="SI796" s="543"/>
      <c r="SJ796" s="543"/>
      <c r="SK796" s="543"/>
      <c r="SL796" s="543"/>
      <c r="SM796" s="543"/>
      <c r="SN796" s="543"/>
      <c r="SO796" s="543"/>
      <c r="SP796" s="543"/>
      <c r="SQ796" s="543"/>
      <c r="SR796" s="543"/>
      <c r="SS796" s="543"/>
      <c r="ST796" s="543"/>
      <c r="SU796" s="543"/>
      <c r="SV796" s="543"/>
      <c r="SW796" s="543"/>
      <c r="SX796" s="543"/>
      <c r="SY796" s="543"/>
      <c r="SZ796" s="543"/>
      <c r="TA796" s="543"/>
      <c r="TB796" s="543"/>
      <c r="TC796" s="543"/>
      <c r="TD796" s="543"/>
      <c r="TE796" s="543"/>
      <c r="TF796" s="543"/>
      <c r="TG796" s="543"/>
      <c r="TH796" s="543"/>
      <c r="TI796" s="543"/>
      <c r="TJ796" s="543"/>
      <c r="TK796" s="543"/>
      <c r="TL796" s="543"/>
      <c r="TM796" s="543"/>
      <c r="TN796" s="543"/>
      <c r="TO796" s="543"/>
      <c r="TP796" s="543"/>
      <c r="TQ796" s="543"/>
      <c r="TR796" s="543"/>
      <c r="TS796" s="543"/>
      <c r="TT796" s="543"/>
      <c r="TU796" s="543"/>
      <c r="TV796" s="543"/>
      <c r="TW796" s="543"/>
      <c r="TX796" s="543"/>
      <c r="TY796" s="543"/>
      <c r="TZ796" s="543"/>
      <c r="UA796" s="543"/>
      <c r="UB796" s="543"/>
      <c r="UC796" s="543"/>
      <c r="UD796" s="543"/>
      <c r="UE796" s="543"/>
      <c r="UF796" s="543"/>
      <c r="UG796" s="543"/>
      <c r="UH796" s="543"/>
      <c r="UI796" s="543"/>
      <c r="UJ796" s="543"/>
      <c r="UK796" s="543"/>
      <c r="UL796" s="543"/>
      <c r="UM796" s="543"/>
      <c r="UN796" s="543"/>
      <c r="UO796" s="543"/>
      <c r="UP796" s="543"/>
      <c r="UQ796" s="543"/>
      <c r="UR796" s="543"/>
      <c r="US796" s="543"/>
      <c r="UT796" s="543"/>
      <c r="UU796" s="543"/>
      <c r="UV796" s="543"/>
      <c r="UW796" s="543"/>
      <c r="UX796" s="543"/>
      <c r="UY796" s="543"/>
      <c r="UZ796" s="543"/>
      <c r="VA796" s="543"/>
      <c r="VB796" s="543"/>
      <c r="VC796" s="543"/>
      <c r="VD796" s="543"/>
      <c r="VE796" s="543"/>
      <c r="VF796" s="543"/>
      <c r="VG796" s="543"/>
      <c r="VH796" s="543"/>
      <c r="VI796" s="543"/>
      <c r="VJ796" s="543"/>
      <c r="VK796" s="543"/>
      <c r="VL796" s="543"/>
      <c r="VM796" s="543"/>
      <c r="VN796" s="543"/>
      <c r="VO796" s="543"/>
      <c r="VP796" s="543"/>
      <c r="VQ796" s="543"/>
      <c r="VR796" s="543"/>
      <c r="VS796" s="543"/>
      <c r="VT796" s="543"/>
      <c r="VU796" s="543"/>
      <c r="VV796" s="543"/>
      <c r="VW796" s="543"/>
      <c r="VX796" s="543"/>
      <c r="VY796" s="543"/>
      <c r="VZ796" s="543"/>
      <c r="WA796" s="543"/>
      <c r="WB796" s="543"/>
      <c r="WC796" s="543"/>
      <c r="WD796" s="543"/>
      <c r="WE796" s="543"/>
      <c r="WF796" s="543"/>
      <c r="WG796" s="543"/>
      <c r="WH796" s="543"/>
      <c r="WI796" s="543"/>
      <c r="WJ796" s="543"/>
      <c r="WK796" s="543"/>
      <c r="WL796" s="543"/>
      <c r="WM796" s="543"/>
      <c r="WN796" s="543"/>
      <c r="WO796" s="543"/>
      <c r="WP796" s="543"/>
      <c r="WQ796" s="543"/>
      <c r="WR796" s="543"/>
      <c r="WS796" s="543"/>
      <c r="WT796" s="543"/>
      <c r="WU796" s="543"/>
      <c r="WV796" s="543"/>
      <c r="WW796" s="543"/>
      <c r="WX796" s="543"/>
      <c r="WY796" s="543"/>
      <c r="WZ796" s="543"/>
      <c r="XA796" s="543"/>
      <c r="XB796" s="543"/>
      <c r="XC796" s="543"/>
      <c r="XD796" s="543"/>
      <c r="XE796" s="543"/>
      <c r="XF796" s="543"/>
      <c r="XG796" s="543"/>
      <c r="XH796" s="543"/>
      <c r="XI796" s="543"/>
      <c r="XJ796" s="543"/>
      <c r="XK796" s="543"/>
      <c r="XL796" s="543"/>
      <c r="XM796" s="543"/>
      <c r="XN796" s="543"/>
      <c r="XO796" s="543"/>
      <c r="XP796" s="543"/>
      <c r="XQ796" s="543"/>
      <c r="XR796" s="543"/>
      <c r="XS796" s="543"/>
      <c r="XT796" s="543"/>
      <c r="XU796" s="543"/>
      <c r="XV796" s="543"/>
      <c r="XW796" s="543"/>
      <c r="XX796" s="543"/>
      <c r="XY796" s="543"/>
      <c r="XZ796" s="543"/>
      <c r="YA796" s="543"/>
      <c r="YB796" s="543"/>
      <c r="YC796" s="543"/>
      <c r="YD796" s="543"/>
      <c r="YE796" s="543"/>
      <c r="YF796" s="543"/>
      <c r="YG796" s="543"/>
      <c r="YH796" s="543"/>
      <c r="YI796" s="543"/>
      <c r="YJ796" s="543"/>
      <c r="YK796" s="543"/>
      <c r="YL796" s="543"/>
      <c r="YM796" s="543"/>
      <c r="YN796" s="543"/>
      <c r="YO796" s="543"/>
      <c r="YP796" s="543"/>
      <c r="YQ796" s="543"/>
      <c r="YR796" s="543"/>
      <c r="YS796" s="543"/>
      <c r="YT796" s="543"/>
      <c r="YU796" s="543"/>
      <c r="YV796" s="543"/>
      <c r="YW796" s="543"/>
      <c r="YX796" s="543"/>
      <c r="YY796" s="543"/>
      <c r="YZ796" s="543"/>
      <c r="ZA796" s="543"/>
      <c r="ZB796" s="543"/>
      <c r="ZC796" s="543"/>
      <c r="ZD796" s="543"/>
      <c r="ZE796" s="543"/>
      <c r="ZF796" s="543"/>
      <c r="ZG796" s="543"/>
      <c r="ZH796" s="543"/>
      <c r="ZI796" s="543"/>
      <c r="ZJ796" s="543"/>
      <c r="ZK796" s="543"/>
      <c r="ZL796" s="543"/>
      <c r="ZM796" s="543"/>
      <c r="ZN796" s="543"/>
      <c r="ZO796" s="543"/>
      <c r="ZP796" s="543"/>
      <c r="ZQ796" s="543"/>
      <c r="ZR796" s="543"/>
      <c r="ZS796" s="543"/>
      <c r="ZT796" s="543"/>
      <c r="ZU796" s="543"/>
      <c r="ZV796" s="543"/>
      <c r="ZW796" s="543"/>
      <c r="ZX796" s="543"/>
      <c r="ZY796" s="543"/>
      <c r="ZZ796" s="543"/>
      <c r="AAA796" s="543"/>
      <c r="AAB796" s="543"/>
      <c r="AAC796" s="543"/>
      <c r="AAD796" s="543"/>
      <c r="AAE796" s="543"/>
      <c r="AAF796" s="543"/>
      <c r="AAG796" s="543"/>
      <c r="AAH796" s="543"/>
      <c r="AAI796" s="543"/>
      <c r="AAJ796" s="543"/>
      <c r="AAK796" s="543"/>
      <c r="AAL796" s="543"/>
      <c r="AAM796" s="543"/>
      <c r="AAN796" s="543"/>
      <c r="AAO796" s="543"/>
      <c r="AAP796" s="543"/>
      <c r="AAQ796" s="543"/>
      <c r="AAR796" s="543"/>
      <c r="AAS796" s="543"/>
      <c r="AAT796" s="543"/>
      <c r="AAU796" s="543"/>
      <c r="AAV796" s="543"/>
      <c r="AAW796" s="543"/>
      <c r="AAX796" s="543"/>
      <c r="AAY796" s="543"/>
      <c r="AAZ796" s="543"/>
      <c r="ABA796" s="543"/>
      <c r="ABB796" s="543"/>
      <c r="ABC796" s="543"/>
      <c r="ABD796" s="543"/>
      <c r="ABE796" s="543"/>
      <c r="ABF796" s="543"/>
      <c r="ABG796" s="543"/>
      <c r="ABH796" s="543"/>
      <c r="ABI796" s="543"/>
      <c r="ABJ796" s="543"/>
      <c r="ABK796" s="543"/>
      <c r="ABL796" s="543"/>
      <c r="ABM796" s="543"/>
      <c r="ABN796" s="543"/>
      <c r="ABO796" s="543"/>
      <c r="ABP796" s="543"/>
      <c r="ABQ796" s="543"/>
      <c r="ABR796" s="543"/>
      <c r="ABS796" s="543"/>
      <c r="ABT796" s="543"/>
      <c r="ABU796" s="543"/>
      <c r="ABV796" s="543"/>
      <c r="ABW796" s="543"/>
      <c r="ABX796" s="543"/>
      <c r="ABY796" s="543"/>
      <c r="ABZ796" s="543"/>
      <c r="ACA796" s="543"/>
      <c r="ACB796" s="543"/>
      <c r="ACC796" s="543"/>
      <c r="ACD796" s="543"/>
      <c r="ACE796" s="543"/>
      <c r="ACF796" s="543"/>
      <c r="ACG796" s="543"/>
      <c r="ACH796" s="543"/>
      <c r="ACI796" s="543"/>
      <c r="ACJ796" s="543"/>
      <c r="ACK796" s="543"/>
      <c r="ACL796" s="543"/>
      <c r="ACM796" s="543"/>
      <c r="ACN796" s="543"/>
      <c r="ACO796" s="543"/>
      <c r="ACP796" s="543"/>
      <c r="ACQ796" s="543"/>
      <c r="ACR796" s="543"/>
      <c r="ACS796" s="543"/>
      <c r="ACT796" s="543"/>
      <c r="ACU796" s="543"/>
      <c r="ACV796" s="543"/>
      <c r="ACW796" s="543"/>
      <c r="ACX796" s="543"/>
      <c r="ACY796" s="543"/>
      <c r="ACZ796" s="543"/>
      <c r="ADA796" s="543"/>
      <c r="ADB796" s="543"/>
      <c r="ADC796" s="543"/>
      <c r="ADD796" s="543"/>
      <c r="ADE796" s="543"/>
      <c r="ADF796" s="543"/>
      <c r="ADG796" s="543"/>
      <c r="ADH796" s="543"/>
      <c r="ADI796" s="543"/>
      <c r="ADJ796" s="543"/>
      <c r="ADK796" s="543"/>
      <c r="ADL796" s="543"/>
      <c r="ADM796" s="543"/>
      <c r="ADN796" s="543"/>
      <c r="ADO796" s="543"/>
      <c r="ADP796" s="543"/>
      <c r="ADQ796" s="543"/>
      <c r="ADR796" s="543"/>
      <c r="ADS796" s="543"/>
      <c r="ADT796" s="543"/>
      <c r="ADU796" s="543"/>
      <c r="ADV796" s="543"/>
      <c r="ADW796" s="543"/>
      <c r="ADX796" s="543"/>
      <c r="ADY796" s="543"/>
      <c r="ADZ796" s="543"/>
      <c r="AEA796" s="543"/>
      <c r="AEB796" s="543"/>
      <c r="AEC796" s="543"/>
      <c r="AED796" s="543"/>
      <c r="AEE796" s="543"/>
      <c r="AEF796" s="543"/>
      <c r="AEG796" s="543"/>
      <c r="AEH796" s="543"/>
      <c r="AEI796" s="543"/>
      <c r="AEJ796" s="543"/>
      <c r="AEK796" s="543"/>
      <c r="AEL796" s="543"/>
      <c r="AEM796" s="543"/>
      <c r="AEN796" s="543"/>
      <c r="AEO796" s="543"/>
      <c r="AEP796" s="543"/>
      <c r="AEQ796" s="543"/>
      <c r="AER796" s="543"/>
      <c r="AES796" s="543"/>
      <c r="AET796" s="543"/>
      <c r="AEU796" s="543"/>
      <c r="AEV796" s="543"/>
      <c r="AEW796" s="543"/>
      <c r="AEX796" s="543"/>
      <c r="AEY796" s="543"/>
      <c r="AEZ796" s="543"/>
      <c r="AFA796" s="543"/>
      <c r="AFB796" s="543"/>
      <c r="AFC796" s="543"/>
      <c r="AFD796" s="543"/>
      <c r="AFE796" s="543"/>
      <c r="AFF796" s="543"/>
      <c r="AFG796" s="543"/>
      <c r="AFH796" s="543"/>
      <c r="AFI796" s="543"/>
      <c r="AFJ796" s="543"/>
      <c r="AFK796" s="543"/>
      <c r="AFL796" s="543"/>
      <c r="AFM796" s="543"/>
      <c r="AFN796" s="543"/>
      <c r="AFO796" s="543"/>
      <c r="AFP796" s="543"/>
      <c r="AFQ796" s="543"/>
      <c r="AFR796" s="543"/>
      <c r="AFS796" s="543"/>
      <c r="AFT796" s="543"/>
      <c r="AFU796" s="543"/>
      <c r="AFV796" s="543"/>
      <c r="AFW796" s="543"/>
      <c r="AFX796" s="543"/>
      <c r="AFY796" s="543"/>
      <c r="AFZ796" s="543"/>
      <c r="AGA796" s="543"/>
      <c r="AGB796" s="543"/>
      <c r="AGC796" s="543"/>
      <c r="AGD796" s="543"/>
      <c r="AGE796" s="543"/>
      <c r="AGF796" s="543"/>
      <c r="AGG796" s="543"/>
      <c r="AGH796" s="543"/>
      <c r="AGI796" s="543"/>
      <c r="AGJ796" s="543"/>
      <c r="AGK796" s="543"/>
      <c r="AGL796" s="543"/>
      <c r="AGM796" s="543"/>
      <c r="AGN796" s="543"/>
      <c r="AGO796" s="543"/>
      <c r="AGP796" s="543"/>
      <c r="AGQ796" s="543"/>
      <c r="AGR796" s="543"/>
      <c r="AGS796" s="543"/>
      <c r="AGT796" s="543"/>
      <c r="AGU796" s="543"/>
      <c r="AGV796" s="543"/>
      <c r="AGW796" s="543"/>
      <c r="AGX796" s="543"/>
      <c r="AGY796" s="543"/>
      <c r="AGZ796" s="543"/>
      <c r="AHA796" s="543"/>
      <c r="AHB796" s="543"/>
      <c r="AHC796" s="543"/>
      <c r="AHD796" s="543"/>
      <c r="AHE796" s="543"/>
      <c r="AHF796" s="543"/>
      <c r="AHG796" s="543"/>
      <c r="AHH796" s="543"/>
      <c r="AHI796" s="543"/>
      <c r="AHJ796" s="543"/>
      <c r="AHK796" s="543"/>
      <c r="AHL796" s="543"/>
      <c r="AHM796" s="543"/>
      <c r="AHN796" s="543"/>
      <c r="AHO796" s="543"/>
      <c r="AHP796" s="543"/>
      <c r="AHQ796" s="543"/>
      <c r="AHR796" s="543"/>
      <c r="AHS796" s="543"/>
      <c r="AHT796" s="543"/>
      <c r="AHU796" s="543"/>
      <c r="AHV796" s="543"/>
      <c r="AHW796" s="543"/>
      <c r="AHX796" s="543"/>
      <c r="AHY796" s="543"/>
      <c r="AHZ796" s="543"/>
      <c r="AIA796" s="543"/>
      <c r="AIB796" s="543"/>
      <c r="AIC796" s="543"/>
      <c r="AID796" s="543"/>
      <c r="AIE796" s="543"/>
      <c r="AIF796" s="543"/>
      <c r="AIG796" s="543"/>
      <c r="AIH796" s="543"/>
      <c r="AII796" s="543"/>
      <c r="AIJ796" s="543"/>
      <c r="AIK796" s="543"/>
      <c r="AIL796" s="543"/>
      <c r="AIM796" s="543"/>
      <c r="AIN796" s="543"/>
      <c r="AIO796" s="543"/>
      <c r="AIP796" s="543"/>
      <c r="AIQ796" s="543"/>
      <c r="AIR796" s="543"/>
      <c r="AIS796" s="543"/>
      <c r="AIT796" s="543"/>
      <c r="AIU796" s="543"/>
      <c r="AIV796" s="543"/>
      <c r="AIW796" s="543"/>
      <c r="AIX796" s="543"/>
      <c r="AIY796" s="543"/>
      <c r="AIZ796" s="543"/>
      <c r="AJA796" s="543"/>
      <c r="AJB796" s="543"/>
      <c r="AJC796" s="543"/>
      <c r="AJD796" s="543"/>
      <c r="AJE796" s="543"/>
      <c r="AJF796" s="543"/>
      <c r="AJG796" s="543"/>
      <c r="AJH796" s="543"/>
      <c r="AJI796" s="543"/>
      <c r="AJJ796" s="543"/>
      <c r="AJK796" s="543"/>
      <c r="AJL796" s="543"/>
      <c r="AJM796" s="543"/>
      <c r="AJN796" s="543"/>
      <c r="AJO796" s="543"/>
      <c r="AJP796" s="543"/>
      <c r="AJQ796" s="543"/>
      <c r="AJR796" s="543"/>
      <c r="AJS796" s="543"/>
      <c r="AJT796" s="543"/>
      <c r="AJU796" s="543"/>
      <c r="AJV796" s="543"/>
      <c r="AJW796" s="543"/>
      <c r="AJX796" s="543"/>
      <c r="AJY796" s="543"/>
      <c r="AJZ796" s="543"/>
      <c r="AKA796" s="543"/>
      <c r="AKB796" s="543"/>
      <c r="AKC796" s="543"/>
      <c r="AKD796" s="543"/>
      <c r="AKE796" s="543"/>
      <c r="AKF796" s="543"/>
      <c r="AKG796" s="543"/>
      <c r="AKH796" s="543"/>
      <c r="AKI796" s="543"/>
      <c r="AKJ796" s="543"/>
      <c r="AKK796" s="543"/>
      <c r="AKL796" s="543"/>
      <c r="AKM796" s="543"/>
      <c r="AKN796" s="543"/>
      <c r="AKO796" s="543"/>
      <c r="AKP796" s="543"/>
      <c r="AKQ796" s="543"/>
      <c r="AKR796" s="543"/>
      <c r="AKS796" s="543"/>
      <c r="AKT796" s="543"/>
      <c r="AKU796" s="543"/>
      <c r="AKV796" s="543"/>
      <c r="AKW796" s="543"/>
      <c r="AKX796" s="543"/>
      <c r="AKY796" s="543"/>
      <c r="AKZ796" s="543"/>
      <c r="ALA796" s="543"/>
      <c r="ALB796" s="543"/>
      <c r="ALC796" s="543"/>
      <c r="ALD796" s="543"/>
      <c r="ALE796" s="543"/>
      <c r="ALF796" s="543"/>
      <c r="ALG796" s="543"/>
      <c r="ALH796" s="543"/>
      <c r="ALI796" s="543"/>
      <c r="ALJ796" s="543"/>
      <c r="ALK796" s="543"/>
      <c r="ALL796" s="543"/>
      <c r="ALM796" s="543"/>
      <c r="ALN796" s="543"/>
      <c r="ALO796" s="543"/>
      <c r="ALP796" s="543"/>
      <c r="ALQ796" s="543"/>
      <c r="ALR796" s="543"/>
      <c r="ALS796" s="543"/>
      <c r="ALT796" s="543"/>
      <c r="ALU796" s="543"/>
      <c r="ALV796" s="543"/>
      <c r="ALW796" s="543"/>
      <c r="ALX796" s="543"/>
      <c r="ALY796" s="543"/>
      <c r="ALZ796" s="543"/>
      <c r="AMA796" s="543"/>
      <c r="AMB796" s="543"/>
      <c r="AMC796" s="543"/>
      <c r="AMD796" s="543"/>
      <c r="AME796" s="543"/>
      <c r="AMF796" s="543"/>
      <c r="AMG796" s="543"/>
      <c r="AMH796" s="543"/>
      <c r="AMI796" s="543"/>
      <c r="AMJ796" s="543"/>
      <c r="AMK796" s="543"/>
      <c r="AML796" s="543"/>
      <c r="AMM796" s="543"/>
      <c r="AMN796" s="543"/>
      <c r="AMO796" s="543"/>
      <c r="AMP796" s="543"/>
      <c r="AMQ796" s="543"/>
      <c r="AMR796" s="543"/>
      <c r="AMS796" s="543"/>
      <c r="AMT796" s="543"/>
      <c r="AMU796" s="543"/>
      <c r="AMV796" s="543"/>
      <c r="AMW796" s="543"/>
      <c r="AMX796" s="543"/>
      <c r="AMY796" s="543"/>
      <c r="AMZ796" s="543"/>
      <c r="ANA796" s="543"/>
      <c r="ANB796" s="543"/>
      <c r="ANC796" s="543"/>
      <c r="AND796" s="543"/>
      <c r="ANE796" s="543"/>
      <c r="ANF796" s="543"/>
      <c r="ANG796" s="543"/>
      <c r="ANH796" s="543"/>
      <c r="ANI796" s="543"/>
      <c r="ANJ796" s="543"/>
      <c r="ANK796" s="543"/>
      <c r="ANL796" s="543"/>
      <c r="ANM796" s="543"/>
      <c r="ANN796" s="543"/>
      <c r="ANO796" s="543"/>
      <c r="ANP796" s="543"/>
      <c r="ANQ796" s="543"/>
      <c r="ANR796" s="543"/>
      <c r="ANS796" s="543"/>
      <c r="ANT796" s="543"/>
      <c r="ANU796" s="543"/>
      <c r="ANV796" s="543"/>
      <c r="ANW796" s="543"/>
      <c r="ANX796" s="543"/>
      <c r="ANY796" s="543"/>
      <c r="ANZ796" s="543"/>
      <c r="AOA796" s="543"/>
      <c r="AOB796" s="543"/>
      <c r="AOC796" s="543"/>
      <c r="AOD796" s="543"/>
      <c r="AOE796" s="543"/>
      <c r="AOF796" s="543"/>
      <c r="AOG796" s="543"/>
      <c r="AOH796" s="543"/>
      <c r="AOI796" s="543"/>
      <c r="AOJ796" s="543"/>
      <c r="AOK796" s="543"/>
      <c r="AOL796" s="543"/>
      <c r="AOM796" s="543"/>
      <c r="AON796" s="543"/>
      <c r="AOO796" s="543"/>
      <c r="AOP796" s="543"/>
      <c r="AOQ796" s="543"/>
      <c r="AOR796" s="543"/>
      <c r="AOS796" s="543"/>
      <c r="AOT796" s="543"/>
      <c r="AOU796" s="543"/>
      <c r="AOV796" s="543"/>
      <c r="AOW796" s="543"/>
      <c r="AOX796" s="543"/>
      <c r="AOY796" s="543"/>
      <c r="AOZ796" s="543"/>
      <c r="APA796" s="543"/>
      <c r="APB796" s="543"/>
      <c r="APC796" s="543"/>
      <c r="APD796" s="543"/>
      <c r="APE796" s="543"/>
      <c r="APF796" s="543"/>
      <c r="APG796" s="543"/>
      <c r="APH796" s="543"/>
      <c r="API796" s="543"/>
      <c r="APJ796" s="543"/>
      <c r="APK796" s="543"/>
      <c r="APL796" s="543"/>
      <c r="APM796" s="543"/>
      <c r="APN796" s="543"/>
      <c r="APO796" s="543"/>
      <c r="APP796" s="543"/>
      <c r="APQ796" s="543"/>
      <c r="APR796" s="543"/>
      <c r="APS796" s="543"/>
      <c r="APT796" s="543"/>
      <c r="APU796" s="543"/>
      <c r="APV796" s="543"/>
      <c r="APW796" s="543"/>
      <c r="APX796" s="543"/>
      <c r="APY796" s="543"/>
      <c r="APZ796" s="543"/>
      <c r="AQA796" s="543"/>
      <c r="AQB796" s="543"/>
      <c r="AQC796" s="543"/>
      <c r="AQD796" s="543"/>
      <c r="AQE796" s="543"/>
      <c r="AQF796" s="543"/>
      <c r="AQG796" s="543"/>
      <c r="AQH796" s="543"/>
      <c r="AQI796" s="543"/>
      <c r="AQJ796" s="543"/>
      <c r="AQK796" s="543"/>
      <c r="AQL796" s="543"/>
      <c r="AQM796" s="543"/>
      <c r="AQN796" s="543"/>
      <c r="AQO796" s="543"/>
      <c r="AQP796" s="543"/>
      <c r="AQQ796" s="543"/>
      <c r="AQR796" s="543"/>
      <c r="AQS796" s="543"/>
      <c r="AQT796" s="543"/>
      <c r="AQU796" s="543"/>
      <c r="AQV796" s="543"/>
      <c r="AQW796" s="543"/>
      <c r="AQX796" s="543"/>
      <c r="AQY796" s="543"/>
      <c r="AQZ796" s="543"/>
      <c r="ARA796" s="543"/>
      <c r="ARB796" s="543"/>
      <c r="ARC796" s="543"/>
      <c r="ARD796" s="543"/>
      <c r="ARE796" s="543"/>
      <c r="ARF796" s="543"/>
      <c r="ARG796" s="543"/>
      <c r="ARH796" s="543"/>
      <c r="ARI796" s="543"/>
      <c r="ARJ796" s="543"/>
      <c r="ARK796" s="543"/>
      <c r="ARL796" s="543"/>
      <c r="ARM796" s="543"/>
      <c r="ARN796" s="543"/>
      <c r="ARO796" s="543"/>
      <c r="ARP796" s="543"/>
      <c r="ARQ796" s="543"/>
      <c r="ARR796" s="543"/>
      <c r="ARS796" s="543"/>
      <c r="ART796" s="543"/>
      <c r="ARU796" s="543"/>
      <c r="ARV796" s="543"/>
      <c r="ARW796" s="543"/>
      <c r="ARX796" s="543"/>
      <c r="ARY796" s="543"/>
      <c r="ARZ796" s="543"/>
      <c r="ASA796" s="543"/>
      <c r="ASB796" s="543"/>
      <c r="ASC796" s="543"/>
      <c r="ASD796" s="543"/>
      <c r="ASE796" s="543"/>
      <c r="ASF796" s="543"/>
      <c r="ASG796" s="543"/>
      <c r="ASH796" s="543"/>
      <c r="ASI796" s="543"/>
      <c r="ASJ796" s="543"/>
      <c r="ASK796" s="543"/>
      <c r="ASL796" s="543"/>
      <c r="ASM796" s="543"/>
      <c r="ASN796" s="543"/>
      <c r="ASO796" s="543"/>
      <c r="ASP796" s="543"/>
      <c r="ASQ796" s="543"/>
      <c r="ASR796" s="543"/>
      <c r="ASS796" s="543"/>
      <c r="AST796" s="543"/>
      <c r="ASU796" s="543"/>
      <c r="ASV796" s="543"/>
      <c r="ASW796" s="543"/>
      <c r="ASX796" s="543"/>
      <c r="ASY796" s="543"/>
      <c r="ASZ796" s="543"/>
      <c r="ATA796" s="543"/>
      <c r="ATB796" s="543"/>
      <c r="ATC796" s="543"/>
      <c r="ATD796" s="543"/>
      <c r="ATE796" s="543"/>
      <c r="ATF796" s="543"/>
      <c r="ATG796" s="543"/>
      <c r="ATH796" s="543"/>
      <c r="ATI796" s="543"/>
      <c r="ATJ796" s="543"/>
      <c r="ATK796" s="543"/>
      <c r="ATL796" s="543"/>
      <c r="ATM796" s="543"/>
      <c r="ATN796" s="543"/>
      <c r="ATO796" s="543"/>
      <c r="ATP796" s="543"/>
      <c r="ATQ796" s="543"/>
      <c r="ATR796" s="543"/>
      <c r="ATS796" s="543"/>
      <c r="ATT796" s="543"/>
      <c r="ATU796" s="543"/>
      <c r="ATV796" s="543"/>
      <c r="ATW796" s="543"/>
      <c r="ATX796" s="543"/>
      <c r="ATY796" s="543"/>
      <c r="ATZ796" s="543"/>
      <c r="AUA796" s="543"/>
      <c r="AUB796" s="543"/>
      <c r="AUC796" s="543"/>
      <c r="AUD796" s="543"/>
      <c r="AUE796" s="543"/>
      <c r="AUF796" s="543"/>
      <c r="AUG796" s="543"/>
      <c r="AUH796" s="543"/>
      <c r="AUI796" s="543"/>
      <c r="AUJ796" s="543"/>
      <c r="AUK796" s="543"/>
      <c r="AUL796" s="543"/>
      <c r="AUM796" s="543"/>
      <c r="AUN796" s="543"/>
      <c r="AUO796" s="543"/>
      <c r="AUP796" s="543"/>
      <c r="AUQ796" s="543"/>
      <c r="AUR796" s="543"/>
      <c r="AUS796" s="543"/>
      <c r="AUT796" s="543"/>
      <c r="AUU796" s="543"/>
      <c r="AUV796" s="543"/>
      <c r="AUW796" s="543"/>
      <c r="AUX796" s="543"/>
      <c r="AUY796" s="543"/>
      <c r="AUZ796" s="543"/>
      <c r="AVA796" s="543"/>
      <c r="AVB796" s="543"/>
      <c r="AVC796" s="543"/>
      <c r="AVD796" s="543"/>
      <c r="AVE796" s="543"/>
      <c r="AVF796" s="543"/>
      <c r="AVG796" s="543"/>
      <c r="AVH796" s="543"/>
      <c r="AVI796" s="543"/>
      <c r="AVJ796" s="543"/>
      <c r="AVK796" s="543"/>
      <c r="AVL796" s="543"/>
      <c r="AVM796" s="543"/>
      <c r="AVN796" s="543"/>
      <c r="AVO796" s="543"/>
      <c r="AVP796" s="543"/>
      <c r="AVQ796" s="543"/>
      <c r="AVR796" s="543"/>
      <c r="AVS796" s="543"/>
      <c r="AVT796" s="543"/>
      <c r="AVU796" s="543"/>
      <c r="AVV796" s="543"/>
      <c r="AVW796" s="543"/>
      <c r="AVX796" s="543"/>
      <c r="AVY796" s="543"/>
      <c r="AVZ796" s="543"/>
      <c r="AWA796" s="543"/>
      <c r="AWB796" s="543"/>
      <c r="AWC796" s="543"/>
      <c r="AWD796" s="543"/>
      <c r="AWE796" s="543"/>
      <c r="AWF796" s="543"/>
      <c r="AWG796" s="543"/>
      <c r="AWH796" s="543"/>
      <c r="AWI796" s="543"/>
      <c r="AWJ796" s="543"/>
      <c r="AWK796" s="543"/>
      <c r="AWL796" s="543"/>
      <c r="AWM796" s="543"/>
      <c r="AWN796" s="543"/>
      <c r="AWO796" s="543"/>
      <c r="AWP796" s="543"/>
      <c r="AWQ796" s="543"/>
      <c r="AWR796" s="543"/>
      <c r="AWS796" s="543"/>
      <c r="AWT796" s="543"/>
      <c r="AWU796" s="543"/>
      <c r="AWV796" s="543"/>
      <c r="AWW796" s="543"/>
      <c r="AWX796" s="543"/>
      <c r="AWY796" s="543"/>
      <c r="AWZ796" s="543"/>
      <c r="AXA796" s="543"/>
      <c r="AXB796" s="543"/>
      <c r="AXC796" s="543"/>
      <c r="AXD796" s="543"/>
      <c r="AXE796" s="543"/>
      <c r="AXF796" s="543"/>
      <c r="AXG796" s="543"/>
      <c r="AXH796" s="543"/>
      <c r="AXI796" s="543"/>
      <c r="AXJ796" s="543"/>
      <c r="AXK796" s="543"/>
      <c r="AXL796" s="543"/>
      <c r="AXM796" s="543"/>
      <c r="AXN796" s="543"/>
      <c r="AXO796" s="543"/>
      <c r="AXP796" s="543"/>
      <c r="AXQ796" s="543"/>
      <c r="AXR796" s="543"/>
      <c r="AXS796" s="543"/>
      <c r="AXT796" s="543"/>
      <c r="AXU796" s="543"/>
      <c r="AXV796" s="543"/>
      <c r="AXW796" s="543"/>
      <c r="AXX796" s="543"/>
      <c r="AXY796" s="543"/>
      <c r="AXZ796" s="543"/>
      <c r="AYA796" s="543"/>
      <c r="AYB796" s="543"/>
      <c r="AYC796" s="543"/>
      <c r="AYD796" s="543"/>
      <c r="AYE796" s="543"/>
      <c r="AYF796" s="543"/>
      <c r="AYG796" s="543"/>
      <c r="AYH796" s="543"/>
      <c r="AYI796" s="543"/>
      <c r="AYJ796" s="543"/>
      <c r="AYK796" s="543"/>
      <c r="AYL796" s="543"/>
      <c r="AYM796" s="543"/>
      <c r="AYN796" s="543"/>
      <c r="AYO796" s="543"/>
      <c r="AYP796" s="543"/>
      <c r="AYQ796" s="543"/>
      <c r="AYR796" s="543"/>
      <c r="AYS796" s="543"/>
      <c r="AYT796" s="543"/>
      <c r="AYU796" s="543"/>
      <c r="AYV796" s="543"/>
      <c r="AYW796" s="543"/>
      <c r="AYX796" s="543"/>
      <c r="AYY796" s="543"/>
      <c r="AYZ796" s="543"/>
      <c r="AZA796" s="543"/>
      <c r="AZB796" s="543"/>
      <c r="AZC796" s="543"/>
      <c r="AZD796" s="543"/>
      <c r="AZE796" s="543"/>
      <c r="AZF796" s="543"/>
      <c r="AZG796" s="543"/>
      <c r="AZH796" s="543"/>
      <c r="AZI796" s="543"/>
      <c r="AZJ796" s="543"/>
      <c r="AZK796" s="543"/>
      <c r="AZL796" s="543"/>
      <c r="AZM796" s="543"/>
      <c r="AZN796" s="543"/>
      <c r="AZO796" s="543"/>
      <c r="AZP796" s="543"/>
      <c r="AZQ796" s="543"/>
      <c r="AZR796" s="543"/>
      <c r="AZS796" s="543"/>
      <c r="AZT796" s="543"/>
      <c r="AZU796" s="543"/>
      <c r="AZV796" s="543"/>
      <c r="AZW796" s="543"/>
      <c r="AZX796" s="543"/>
      <c r="AZY796" s="543"/>
      <c r="AZZ796" s="543"/>
      <c r="BAA796" s="543"/>
      <c r="BAB796" s="543"/>
      <c r="BAC796" s="543"/>
      <c r="BAD796" s="543"/>
      <c r="BAE796" s="543"/>
      <c r="BAF796" s="543"/>
      <c r="BAG796" s="543"/>
      <c r="BAH796" s="543"/>
      <c r="BAI796" s="543"/>
      <c r="BAJ796" s="543"/>
      <c r="BAK796" s="543"/>
      <c r="BAL796" s="543"/>
      <c r="BAM796" s="543"/>
      <c r="BAN796" s="543"/>
      <c r="BAO796" s="543"/>
      <c r="BAP796" s="543"/>
      <c r="BAQ796" s="543"/>
      <c r="BAR796" s="543"/>
      <c r="BAS796" s="543"/>
      <c r="BAT796" s="543"/>
      <c r="BAU796" s="543"/>
      <c r="BAV796" s="543"/>
      <c r="BAW796" s="543"/>
      <c r="BAX796" s="543"/>
      <c r="BAY796" s="543"/>
      <c r="BAZ796" s="543"/>
      <c r="BBA796" s="543"/>
      <c r="BBB796" s="543"/>
      <c r="BBC796" s="543"/>
      <c r="BBD796" s="543"/>
      <c r="BBE796" s="543"/>
      <c r="BBF796" s="543"/>
      <c r="BBG796" s="543"/>
      <c r="BBH796" s="543"/>
      <c r="BBI796" s="543"/>
      <c r="BBJ796" s="543"/>
      <c r="BBK796" s="543"/>
      <c r="BBL796" s="543"/>
      <c r="BBM796" s="543"/>
      <c r="BBN796" s="543"/>
      <c r="BBO796" s="543"/>
      <c r="BBP796" s="543"/>
      <c r="BBQ796" s="543"/>
      <c r="BBR796" s="543"/>
      <c r="BBS796" s="543"/>
      <c r="BBT796" s="543"/>
      <c r="BBU796" s="543"/>
      <c r="BBV796" s="543"/>
      <c r="BBW796" s="543"/>
      <c r="BBX796" s="543"/>
      <c r="BBY796" s="543"/>
      <c r="BBZ796" s="543"/>
      <c r="BCA796" s="543"/>
      <c r="BCB796" s="543"/>
      <c r="BCC796" s="543"/>
      <c r="BCD796" s="543"/>
      <c r="BCE796" s="543"/>
      <c r="BCF796" s="543"/>
      <c r="BCG796" s="543"/>
      <c r="BCH796" s="543"/>
      <c r="BCI796" s="543"/>
      <c r="BCJ796" s="543"/>
      <c r="BCK796" s="543"/>
      <c r="BCL796" s="543"/>
      <c r="BCM796" s="543"/>
      <c r="BCN796" s="543"/>
      <c r="BCO796" s="543"/>
      <c r="BCP796" s="543"/>
      <c r="BCQ796" s="543"/>
      <c r="BCR796" s="543"/>
      <c r="BCS796" s="543"/>
      <c r="BCT796" s="543"/>
      <c r="BCU796" s="543"/>
      <c r="BCV796" s="543"/>
      <c r="BCW796" s="543"/>
      <c r="BCX796" s="543"/>
      <c r="BCY796" s="543"/>
      <c r="BCZ796" s="543"/>
      <c r="BDA796" s="543"/>
      <c r="BDB796" s="543"/>
      <c r="BDC796" s="543"/>
      <c r="BDD796" s="543"/>
      <c r="BDE796" s="543"/>
      <c r="BDF796" s="543"/>
      <c r="BDG796" s="543"/>
      <c r="BDH796" s="543"/>
      <c r="BDI796" s="543"/>
      <c r="BDJ796" s="543"/>
      <c r="BDK796" s="543"/>
      <c r="BDL796" s="543"/>
      <c r="BDM796" s="543"/>
      <c r="BDN796" s="543"/>
      <c r="BDO796" s="543"/>
      <c r="BDP796" s="543"/>
      <c r="BDQ796" s="543"/>
      <c r="BDR796" s="543"/>
      <c r="BDS796" s="543"/>
      <c r="BDT796" s="543"/>
      <c r="BDU796" s="543"/>
      <c r="BDV796" s="543"/>
      <c r="BDW796" s="543"/>
      <c r="BDX796" s="543"/>
      <c r="BDY796" s="543"/>
      <c r="BDZ796" s="543"/>
      <c r="BEA796" s="543"/>
      <c r="BEB796" s="543"/>
      <c r="BEC796" s="543"/>
      <c r="BED796" s="543"/>
      <c r="BEE796" s="543"/>
      <c r="BEF796" s="543"/>
      <c r="BEG796" s="543"/>
      <c r="BEH796" s="543"/>
      <c r="BEI796" s="543"/>
      <c r="BEJ796" s="543"/>
      <c r="BEK796" s="543"/>
      <c r="BEL796" s="543"/>
      <c r="BEM796" s="543"/>
      <c r="BEN796" s="543"/>
      <c r="BEO796" s="543"/>
      <c r="BEP796" s="543"/>
      <c r="BEQ796" s="543"/>
      <c r="BER796" s="543"/>
      <c r="BES796" s="543"/>
      <c r="BET796" s="543"/>
      <c r="BEU796" s="543"/>
      <c r="BEV796" s="543"/>
      <c r="BEW796" s="543"/>
      <c r="BEX796" s="543"/>
      <c r="BEY796" s="543"/>
      <c r="BEZ796" s="543"/>
      <c r="BFA796" s="543"/>
      <c r="BFB796" s="543"/>
      <c r="BFC796" s="543"/>
      <c r="BFD796" s="543"/>
      <c r="BFE796" s="543"/>
      <c r="BFF796" s="543"/>
      <c r="BFG796" s="543"/>
      <c r="BFH796" s="543"/>
      <c r="BFI796" s="543"/>
      <c r="BFJ796" s="543"/>
      <c r="BFK796" s="543"/>
      <c r="BFL796" s="543"/>
      <c r="BFM796" s="543"/>
      <c r="BFN796" s="543"/>
      <c r="BFO796" s="543"/>
      <c r="BFP796" s="543"/>
      <c r="BFQ796" s="543"/>
      <c r="BFR796" s="543"/>
      <c r="BFS796" s="543"/>
      <c r="BFT796" s="543"/>
      <c r="BFU796" s="543"/>
      <c r="BFV796" s="543"/>
      <c r="BFW796" s="543"/>
      <c r="BFX796" s="543"/>
      <c r="BFY796" s="543"/>
      <c r="BFZ796" s="543"/>
      <c r="BGA796" s="543"/>
      <c r="BGB796" s="543"/>
      <c r="BGC796" s="543"/>
      <c r="BGD796" s="543"/>
      <c r="BGE796" s="543"/>
      <c r="BGF796" s="543"/>
      <c r="BGG796" s="543"/>
      <c r="BGH796" s="543"/>
      <c r="BGI796" s="543"/>
      <c r="BGJ796" s="543"/>
      <c r="BGK796" s="543"/>
      <c r="BGL796" s="543"/>
      <c r="BGM796" s="543"/>
      <c r="BGN796" s="543"/>
      <c r="BGO796" s="543"/>
      <c r="BGP796" s="543"/>
      <c r="BGQ796" s="543"/>
      <c r="BGR796" s="543"/>
      <c r="BGS796" s="543"/>
      <c r="BGT796" s="543"/>
      <c r="BGU796" s="543"/>
      <c r="BGV796" s="543"/>
      <c r="BGW796" s="543"/>
      <c r="BGX796" s="543"/>
      <c r="BGY796" s="543"/>
      <c r="BGZ796" s="543"/>
      <c r="BHA796" s="543"/>
      <c r="BHB796" s="543"/>
      <c r="BHC796" s="543"/>
      <c r="BHD796" s="543"/>
      <c r="BHE796" s="543"/>
      <c r="BHF796" s="543"/>
      <c r="BHG796" s="543"/>
      <c r="BHH796" s="543"/>
      <c r="BHI796" s="543"/>
      <c r="BHJ796" s="543"/>
      <c r="BHK796" s="543"/>
      <c r="BHL796" s="543"/>
      <c r="BHM796" s="543"/>
      <c r="BHN796" s="543"/>
      <c r="BHO796" s="543"/>
      <c r="BHP796" s="543"/>
      <c r="BHQ796" s="543"/>
      <c r="BHR796" s="543"/>
      <c r="BHS796" s="543"/>
      <c r="BHT796" s="543"/>
      <c r="BHU796" s="543"/>
      <c r="BHV796" s="543"/>
      <c r="BHW796" s="543"/>
      <c r="BHX796" s="543"/>
      <c r="BHY796" s="543"/>
      <c r="BHZ796" s="543"/>
      <c r="BIA796" s="543"/>
      <c r="BIB796" s="543"/>
      <c r="BIC796" s="543"/>
      <c r="BID796" s="543"/>
      <c r="BIE796" s="543"/>
      <c r="BIF796" s="543"/>
      <c r="BIG796" s="543"/>
      <c r="BIH796" s="543"/>
      <c r="BII796" s="543"/>
      <c r="BIJ796" s="543"/>
      <c r="BIK796" s="543"/>
      <c r="BIL796" s="543"/>
      <c r="BIM796" s="543"/>
      <c r="BIN796" s="543"/>
      <c r="BIO796" s="543"/>
      <c r="BIP796" s="543"/>
      <c r="BIQ796" s="543"/>
      <c r="BIR796" s="543"/>
      <c r="BIS796" s="543"/>
      <c r="BIT796" s="543"/>
      <c r="BIU796" s="543"/>
      <c r="BIV796" s="543"/>
      <c r="BIW796" s="543"/>
      <c r="BIX796" s="543"/>
      <c r="BIY796" s="543"/>
      <c r="BIZ796" s="543"/>
      <c r="BJA796" s="543"/>
      <c r="BJB796" s="543"/>
      <c r="BJC796" s="543"/>
      <c r="BJD796" s="543"/>
      <c r="BJE796" s="543"/>
      <c r="BJF796" s="543"/>
      <c r="BJG796" s="543"/>
      <c r="BJH796" s="543"/>
      <c r="BJI796" s="543"/>
      <c r="BJJ796" s="543"/>
      <c r="BJK796" s="543"/>
      <c r="BJL796" s="543"/>
      <c r="BJM796" s="543"/>
      <c r="BJN796" s="543"/>
      <c r="BJO796" s="543"/>
      <c r="BJP796" s="543"/>
      <c r="BJQ796" s="543"/>
      <c r="BJR796" s="543"/>
      <c r="BJS796" s="543"/>
      <c r="BJT796" s="543"/>
      <c r="BJU796" s="543"/>
      <c r="BJV796" s="543"/>
      <c r="BJW796" s="543"/>
      <c r="BJX796" s="543"/>
      <c r="BJY796" s="543"/>
      <c r="BJZ796" s="543"/>
      <c r="BKA796" s="543"/>
      <c r="BKB796" s="543"/>
      <c r="BKC796" s="543"/>
      <c r="BKD796" s="543"/>
      <c r="BKE796" s="543"/>
      <c r="BKF796" s="543"/>
      <c r="BKG796" s="543"/>
      <c r="BKH796" s="543"/>
      <c r="BKI796" s="543"/>
      <c r="BKJ796" s="543"/>
      <c r="BKK796" s="543"/>
      <c r="BKL796" s="543"/>
      <c r="BKM796" s="543"/>
      <c r="BKN796" s="543"/>
      <c r="BKO796" s="543"/>
      <c r="BKP796" s="543"/>
      <c r="BKQ796" s="543"/>
      <c r="BKR796" s="543"/>
      <c r="BKS796" s="543"/>
      <c r="BKT796" s="543"/>
      <c r="BKU796" s="543"/>
      <c r="BKV796" s="543"/>
      <c r="BKW796" s="543"/>
      <c r="BKX796" s="543"/>
      <c r="BKY796" s="543"/>
      <c r="BKZ796" s="543"/>
      <c r="BLA796" s="543"/>
      <c r="BLB796" s="543"/>
      <c r="BLC796" s="543"/>
      <c r="BLD796" s="543"/>
      <c r="BLE796" s="543"/>
      <c r="BLF796" s="543"/>
      <c r="BLG796" s="543"/>
      <c r="BLH796" s="543"/>
      <c r="BLI796" s="543"/>
      <c r="BLJ796" s="543"/>
      <c r="BLK796" s="543"/>
      <c r="BLL796" s="543"/>
      <c r="BLM796" s="543"/>
      <c r="BLN796" s="543"/>
      <c r="BLO796" s="543"/>
      <c r="BLP796" s="543"/>
      <c r="BLQ796" s="543"/>
      <c r="BLR796" s="543"/>
      <c r="BLS796" s="543"/>
      <c r="BLT796" s="543"/>
      <c r="BLU796" s="543"/>
      <c r="BLV796" s="543"/>
      <c r="BLW796" s="543"/>
      <c r="BLX796" s="543"/>
      <c r="BLY796" s="543"/>
      <c r="BLZ796" s="543"/>
      <c r="BMA796" s="543"/>
      <c r="BMB796" s="543"/>
      <c r="BMC796" s="543"/>
      <c r="BMD796" s="543"/>
      <c r="BME796" s="543"/>
      <c r="BMF796" s="543"/>
      <c r="BMG796" s="543"/>
      <c r="BMH796" s="543"/>
      <c r="BMI796" s="543"/>
      <c r="BMJ796" s="543"/>
      <c r="BMK796" s="543"/>
      <c r="BML796" s="543"/>
      <c r="BMM796" s="543"/>
      <c r="BMN796" s="543"/>
      <c r="BMO796" s="543"/>
      <c r="BMP796" s="543"/>
      <c r="BMQ796" s="543"/>
      <c r="BMR796" s="543"/>
      <c r="BMS796" s="543"/>
      <c r="BMT796" s="543"/>
      <c r="BMU796" s="543"/>
      <c r="BMV796" s="543"/>
      <c r="BMW796" s="543"/>
      <c r="BMX796" s="543"/>
      <c r="BMY796" s="543"/>
      <c r="BMZ796" s="543"/>
      <c r="BNA796" s="543"/>
      <c r="BNB796" s="543"/>
      <c r="BNC796" s="543"/>
      <c r="BND796" s="543"/>
      <c r="BNE796" s="543"/>
      <c r="BNF796" s="543"/>
      <c r="BNG796" s="543"/>
      <c r="BNH796" s="543"/>
      <c r="BNI796" s="543"/>
      <c r="BNJ796" s="543"/>
      <c r="BNK796" s="543"/>
      <c r="BNL796" s="543"/>
      <c r="BNM796" s="543"/>
      <c r="BNN796" s="543"/>
      <c r="BNO796" s="543"/>
      <c r="BNP796" s="543"/>
      <c r="BNQ796" s="543"/>
      <c r="BNR796" s="543"/>
      <c r="BNS796" s="543"/>
      <c r="BNT796" s="543"/>
      <c r="BNU796" s="543"/>
      <c r="BNV796" s="543"/>
      <c r="BNW796" s="543"/>
      <c r="BNX796" s="543"/>
      <c r="BNY796" s="543"/>
      <c r="BNZ796" s="543"/>
      <c r="BOA796" s="543"/>
      <c r="BOB796" s="543"/>
      <c r="BOC796" s="543"/>
      <c r="BOD796" s="543"/>
      <c r="BOE796" s="543"/>
      <c r="BOF796" s="543"/>
      <c r="BOG796" s="543"/>
      <c r="BOH796" s="543"/>
      <c r="BOI796" s="543"/>
      <c r="BOJ796" s="543"/>
      <c r="BOK796" s="543"/>
      <c r="BOL796" s="543"/>
      <c r="BOM796" s="543"/>
      <c r="BON796" s="543"/>
      <c r="BOO796" s="543"/>
      <c r="BOP796" s="543"/>
      <c r="BOQ796" s="543"/>
      <c r="BOR796" s="543"/>
      <c r="BOS796" s="543"/>
      <c r="BOT796" s="543"/>
      <c r="BOU796" s="543"/>
      <c r="BOV796" s="543"/>
      <c r="BOW796" s="543"/>
      <c r="BOX796" s="543"/>
      <c r="BOY796" s="543"/>
      <c r="BOZ796" s="543"/>
      <c r="BPA796" s="543"/>
      <c r="BPB796" s="543"/>
      <c r="BPC796" s="543"/>
      <c r="BPD796" s="543"/>
      <c r="BPE796" s="543"/>
      <c r="BPF796" s="543"/>
      <c r="BPG796" s="543"/>
      <c r="BPH796" s="543"/>
      <c r="BPI796" s="543"/>
      <c r="BPJ796" s="543"/>
      <c r="BPK796" s="543"/>
      <c r="BPL796" s="543"/>
      <c r="BPM796" s="543"/>
      <c r="BPN796" s="543"/>
      <c r="BPO796" s="543"/>
      <c r="BPP796" s="543"/>
      <c r="BPQ796" s="543"/>
      <c r="BPR796" s="543"/>
      <c r="BPS796" s="543"/>
      <c r="BPT796" s="543"/>
      <c r="BPU796" s="543"/>
      <c r="BPV796" s="543"/>
      <c r="BPW796" s="543"/>
      <c r="BPX796" s="543"/>
      <c r="BPY796" s="543"/>
      <c r="BPZ796" s="543"/>
      <c r="BQA796" s="543"/>
      <c r="BQB796" s="543"/>
      <c r="BQC796" s="543"/>
      <c r="BQD796" s="543"/>
      <c r="BQE796" s="543"/>
      <c r="BQF796" s="543"/>
      <c r="BQG796" s="543"/>
      <c r="BQH796" s="543"/>
      <c r="BQI796" s="543"/>
      <c r="BQJ796" s="543"/>
      <c r="BQK796" s="543"/>
      <c r="BQL796" s="543"/>
      <c r="BQM796" s="543"/>
      <c r="BQN796" s="543"/>
      <c r="BQO796" s="543"/>
      <c r="BQP796" s="543"/>
      <c r="BQQ796" s="543"/>
      <c r="BQR796" s="543"/>
      <c r="BQS796" s="543"/>
      <c r="BQT796" s="543"/>
      <c r="BQU796" s="543"/>
      <c r="BQV796" s="543"/>
      <c r="BQW796" s="543"/>
      <c r="BQX796" s="543"/>
      <c r="BQY796" s="543"/>
      <c r="BQZ796" s="543"/>
      <c r="BRA796" s="543"/>
      <c r="BRB796" s="543"/>
      <c r="BRC796" s="543"/>
      <c r="BRD796" s="543"/>
      <c r="BRE796" s="543"/>
      <c r="BRF796" s="543"/>
      <c r="BRG796" s="543"/>
      <c r="BRH796" s="543"/>
      <c r="BRI796" s="543"/>
      <c r="BRJ796" s="543"/>
      <c r="BRK796" s="543"/>
      <c r="BRL796" s="543"/>
      <c r="BRM796" s="543"/>
      <c r="BRN796" s="543"/>
      <c r="BRO796" s="543"/>
      <c r="BRP796" s="543"/>
      <c r="BRQ796" s="543"/>
      <c r="BRR796" s="543"/>
      <c r="BRS796" s="543"/>
      <c r="BRT796" s="543"/>
      <c r="BRU796" s="543"/>
      <c r="BRV796" s="543"/>
      <c r="BRW796" s="543"/>
      <c r="BRX796" s="543"/>
      <c r="BRY796" s="543"/>
      <c r="BRZ796" s="543"/>
      <c r="BSA796" s="543"/>
      <c r="BSB796" s="543"/>
      <c r="BSC796" s="543"/>
      <c r="BSD796" s="543"/>
      <c r="BSE796" s="543"/>
      <c r="BSF796" s="543"/>
      <c r="BSG796" s="543"/>
      <c r="BSH796" s="543"/>
      <c r="BSI796" s="543"/>
      <c r="BSJ796" s="543"/>
      <c r="BSK796" s="543"/>
      <c r="BSL796" s="543"/>
      <c r="BSM796" s="543"/>
      <c r="BSN796" s="543"/>
      <c r="BSO796" s="543"/>
      <c r="BSP796" s="543"/>
      <c r="BSQ796" s="543"/>
      <c r="BSR796" s="543"/>
      <c r="BSS796" s="543"/>
      <c r="BST796" s="543"/>
      <c r="BSU796" s="543"/>
      <c r="BSV796" s="543"/>
      <c r="BSW796" s="543"/>
      <c r="BSX796" s="543"/>
      <c r="BSY796" s="543"/>
      <c r="BSZ796" s="543"/>
      <c r="BTA796" s="543"/>
      <c r="BTB796" s="543"/>
      <c r="BTC796" s="543"/>
      <c r="BTD796" s="543"/>
      <c r="BTE796" s="543"/>
      <c r="BTF796" s="543"/>
      <c r="BTG796" s="543"/>
      <c r="BTH796" s="543"/>
      <c r="BTI796" s="543"/>
      <c r="BTJ796" s="543"/>
      <c r="BTK796" s="543"/>
      <c r="BTL796" s="543"/>
      <c r="BTM796" s="543"/>
      <c r="BTN796" s="543"/>
      <c r="BTO796" s="543"/>
      <c r="BTP796" s="543"/>
      <c r="BTQ796" s="543"/>
      <c r="BTR796" s="543"/>
      <c r="BTS796" s="543"/>
      <c r="BTT796" s="543"/>
      <c r="BTU796" s="543"/>
      <c r="BTV796" s="543"/>
      <c r="BTW796" s="543"/>
      <c r="BTX796" s="543"/>
      <c r="BTY796" s="543"/>
      <c r="BTZ796" s="543"/>
      <c r="BUA796" s="543"/>
      <c r="BUB796" s="543"/>
      <c r="BUC796" s="543"/>
      <c r="BUD796" s="543"/>
      <c r="BUE796" s="543"/>
      <c r="BUF796" s="543"/>
      <c r="BUG796" s="543"/>
      <c r="BUH796" s="543"/>
      <c r="BUI796" s="543"/>
      <c r="BUJ796" s="543"/>
      <c r="BUK796" s="543"/>
      <c r="BUL796" s="543"/>
      <c r="BUM796" s="543"/>
      <c r="BUN796" s="543"/>
      <c r="BUO796" s="543"/>
      <c r="BUP796" s="543"/>
      <c r="BUQ796" s="543"/>
      <c r="BUR796" s="543"/>
      <c r="BUS796" s="543"/>
      <c r="BUT796" s="543"/>
      <c r="BUU796" s="543"/>
      <c r="BUV796" s="543"/>
      <c r="BUW796" s="543"/>
      <c r="BUX796" s="543"/>
      <c r="BUY796" s="543"/>
      <c r="BUZ796" s="543"/>
      <c r="BVA796" s="543"/>
      <c r="BVB796" s="543"/>
      <c r="BVC796" s="543"/>
      <c r="BVD796" s="543"/>
      <c r="BVE796" s="543"/>
      <c r="BVF796" s="543"/>
      <c r="BVG796" s="543"/>
      <c r="BVH796" s="543"/>
      <c r="BVI796" s="543"/>
      <c r="BVJ796" s="543"/>
      <c r="BVK796" s="543"/>
      <c r="BVL796" s="543"/>
      <c r="BVM796" s="543"/>
      <c r="BVN796" s="543"/>
      <c r="BVO796" s="543"/>
      <c r="BVP796" s="543"/>
      <c r="BVQ796" s="543"/>
      <c r="BVR796" s="543"/>
      <c r="BVS796" s="543"/>
      <c r="BVT796" s="543"/>
      <c r="BVU796" s="543"/>
      <c r="BVV796" s="543"/>
      <c r="BVW796" s="543"/>
      <c r="BVX796" s="543"/>
      <c r="BVY796" s="543"/>
      <c r="BVZ796" s="543"/>
      <c r="BWA796" s="543"/>
      <c r="BWB796" s="543"/>
      <c r="BWC796" s="543"/>
      <c r="BWD796" s="543"/>
      <c r="BWE796" s="543"/>
      <c r="BWF796" s="543"/>
      <c r="BWG796" s="543"/>
      <c r="BWH796" s="543"/>
      <c r="BWI796" s="543"/>
      <c r="BWJ796" s="543"/>
      <c r="BWK796" s="543"/>
      <c r="BWL796" s="543"/>
      <c r="BWM796" s="543"/>
      <c r="BWN796" s="543"/>
      <c r="BWO796" s="543"/>
      <c r="BWP796" s="543"/>
      <c r="BWQ796" s="543"/>
      <c r="BWR796" s="543"/>
      <c r="BWS796" s="543"/>
      <c r="BWT796" s="543"/>
      <c r="BWU796" s="543"/>
      <c r="BWV796" s="543"/>
      <c r="BWW796" s="543"/>
      <c r="BWX796" s="543"/>
      <c r="BWY796" s="543"/>
      <c r="BWZ796" s="543"/>
      <c r="BXA796" s="543"/>
      <c r="BXB796" s="543"/>
      <c r="BXC796" s="543"/>
      <c r="BXD796" s="543"/>
      <c r="BXE796" s="543"/>
      <c r="BXF796" s="543"/>
      <c r="BXG796" s="543"/>
      <c r="BXH796" s="543"/>
      <c r="BXI796" s="543"/>
      <c r="BXJ796" s="543"/>
      <c r="BXK796" s="543"/>
      <c r="BXL796" s="543"/>
      <c r="BXM796" s="543"/>
      <c r="BXN796" s="543"/>
      <c r="BXO796" s="543"/>
      <c r="BXP796" s="543"/>
      <c r="BXQ796" s="543"/>
      <c r="BXR796" s="543"/>
      <c r="BXS796" s="543"/>
      <c r="BXT796" s="543"/>
      <c r="BXU796" s="543"/>
      <c r="BXV796" s="543"/>
      <c r="BXW796" s="543"/>
      <c r="BXX796" s="543"/>
      <c r="BXY796" s="543"/>
      <c r="BXZ796" s="543"/>
      <c r="BYA796" s="543"/>
      <c r="BYB796" s="543"/>
      <c r="BYC796" s="543"/>
      <c r="BYD796" s="543"/>
      <c r="BYE796" s="543"/>
      <c r="BYF796" s="543"/>
      <c r="BYG796" s="543"/>
      <c r="BYH796" s="543"/>
      <c r="BYI796" s="543"/>
      <c r="BYJ796" s="543"/>
      <c r="BYK796" s="543"/>
      <c r="BYL796" s="543"/>
      <c r="BYM796" s="543"/>
      <c r="BYN796" s="543"/>
      <c r="BYO796" s="543"/>
      <c r="BYP796" s="543"/>
      <c r="BYQ796" s="543"/>
      <c r="BYR796" s="543"/>
      <c r="BYS796" s="543"/>
      <c r="BYT796" s="543"/>
      <c r="BYU796" s="543"/>
      <c r="BYV796" s="543"/>
      <c r="BYW796" s="543"/>
      <c r="BYX796" s="543"/>
      <c r="BYY796" s="543"/>
      <c r="BYZ796" s="543"/>
      <c r="BZA796" s="543"/>
      <c r="BZB796" s="543"/>
      <c r="BZC796" s="543"/>
      <c r="BZD796" s="543"/>
      <c r="BZE796" s="543"/>
      <c r="BZF796" s="543"/>
      <c r="BZG796" s="543"/>
      <c r="BZH796" s="543"/>
      <c r="BZI796" s="543"/>
      <c r="BZJ796" s="543"/>
      <c r="BZK796" s="543"/>
      <c r="BZL796" s="543"/>
      <c r="BZM796" s="543"/>
      <c r="BZN796" s="543"/>
      <c r="BZO796" s="543"/>
      <c r="BZP796" s="543"/>
      <c r="BZQ796" s="543"/>
      <c r="BZR796" s="543"/>
      <c r="BZS796" s="543"/>
      <c r="BZT796" s="543"/>
      <c r="BZU796" s="543"/>
      <c r="BZV796" s="543"/>
      <c r="BZW796" s="543"/>
      <c r="BZX796" s="543"/>
      <c r="BZY796" s="543"/>
      <c r="BZZ796" s="543"/>
      <c r="CAA796" s="543"/>
      <c r="CAB796" s="543"/>
      <c r="CAC796" s="543"/>
      <c r="CAD796" s="543"/>
      <c r="CAE796" s="543"/>
      <c r="CAF796" s="543"/>
      <c r="CAG796" s="543"/>
      <c r="CAH796" s="543"/>
      <c r="CAI796" s="543"/>
      <c r="CAJ796" s="543"/>
      <c r="CAK796" s="543"/>
      <c r="CAL796" s="543"/>
      <c r="CAM796" s="543"/>
      <c r="CAN796" s="543"/>
      <c r="CAO796" s="543"/>
      <c r="CAP796" s="543"/>
      <c r="CAQ796" s="543"/>
      <c r="CAR796" s="543"/>
      <c r="CAS796" s="543"/>
      <c r="CAT796" s="543"/>
      <c r="CAU796" s="543"/>
      <c r="CAV796" s="543"/>
      <c r="CAW796" s="543"/>
      <c r="CAX796" s="543"/>
      <c r="CAY796" s="543"/>
      <c r="CAZ796" s="543"/>
      <c r="CBA796" s="543"/>
      <c r="CBB796" s="543"/>
      <c r="CBC796" s="543"/>
      <c r="CBD796" s="543"/>
      <c r="CBE796" s="543"/>
      <c r="CBF796" s="543"/>
      <c r="CBG796" s="543"/>
      <c r="CBH796" s="543"/>
      <c r="CBI796" s="543"/>
      <c r="CBJ796" s="543"/>
      <c r="CBK796" s="543"/>
      <c r="CBL796" s="543"/>
      <c r="CBM796" s="543"/>
      <c r="CBN796" s="543"/>
      <c r="CBO796" s="543"/>
      <c r="CBP796" s="543"/>
      <c r="CBQ796" s="543"/>
      <c r="CBR796" s="543"/>
      <c r="CBS796" s="543"/>
      <c r="CBT796" s="543"/>
      <c r="CBU796" s="543"/>
      <c r="CBV796" s="543"/>
      <c r="CBW796" s="543"/>
      <c r="CBX796" s="543"/>
      <c r="CBY796" s="543"/>
      <c r="CBZ796" s="543"/>
      <c r="CCA796" s="543"/>
      <c r="CCB796" s="543"/>
      <c r="CCC796" s="543"/>
      <c r="CCD796" s="543"/>
      <c r="CCE796" s="543"/>
      <c r="CCF796" s="543"/>
      <c r="CCG796" s="543"/>
      <c r="CCH796" s="543"/>
      <c r="CCI796" s="543"/>
      <c r="CCJ796" s="543"/>
      <c r="CCK796" s="543"/>
      <c r="CCL796" s="543"/>
      <c r="CCM796" s="543"/>
      <c r="CCN796" s="543"/>
      <c r="CCO796" s="543"/>
      <c r="CCP796" s="543"/>
      <c r="CCQ796" s="543"/>
      <c r="CCR796" s="543"/>
      <c r="CCS796" s="543"/>
      <c r="CCT796" s="543"/>
      <c r="CCU796" s="543"/>
      <c r="CCV796" s="543"/>
      <c r="CCW796" s="543"/>
      <c r="CCX796" s="543"/>
      <c r="CCY796" s="543"/>
      <c r="CCZ796" s="543"/>
      <c r="CDA796" s="543"/>
      <c r="CDB796" s="543"/>
      <c r="CDC796" s="543"/>
      <c r="CDD796" s="543"/>
      <c r="CDE796" s="543"/>
      <c r="CDF796" s="543"/>
      <c r="CDG796" s="543"/>
      <c r="CDH796" s="543"/>
      <c r="CDI796" s="543"/>
      <c r="CDJ796" s="543"/>
      <c r="CDK796" s="543"/>
      <c r="CDL796" s="543"/>
      <c r="CDM796" s="543"/>
      <c r="CDN796" s="543"/>
      <c r="CDO796" s="543"/>
      <c r="CDP796" s="543"/>
      <c r="CDQ796" s="543"/>
      <c r="CDR796" s="543"/>
      <c r="CDS796" s="543"/>
      <c r="CDT796" s="543"/>
      <c r="CDU796" s="543"/>
      <c r="CDV796" s="543"/>
      <c r="CDW796" s="543"/>
      <c r="CDX796" s="543"/>
      <c r="CDY796" s="543"/>
      <c r="CDZ796" s="543"/>
      <c r="CEA796" s="543"/>
      <c r="CEB796" s="543"/>
      <c r="CEC796" s="543"/>
      <c r="CED796" s="543"/>
      <c r="CEE796" s="543"/>
      <c r="CEF796" s="543"/>
      <c r="CEG796" s="543"/>
      <c r="CEH796" s="543"/>
      <c r="CEI796" s="543"/>
      <c r="CEJ796" s="543"/>
      <c r="CEK796" s="543"/>
      <c r="CEL796" s="543"/>
      <c r="CEM796" s="543"/>
      <c r="CEN796" s="543"/>
      <c r="CEO796" s="543"/>
      <c r="CEP796" s="543"/>
      <c r="CEQ796" s="543"/>
      <c r="CER796" s="543"/>
      <c r="CES796" s="543"/>
      <c r="CET796" s="543"/>
      <c r="CEU796" s="543"/>
      <c r="CEV796" s="543"/>
      <c r="CEW796" s="543"/>
      <c r="CEX796" s="543"/>
      <c r="CEY796" s="543"/>
      <c r="CEZ796" s="543"/>
      <c r="CFA796" s="543"/>
      <c r="CFB796" s="543"/>
      <c r="CFC796" s="543"/>
      <c r="CFD796" s="543"/>
      <c r="CFE796" s="543"/>
      <c r="CFF796" s="543"/>
      <c r="CFG796" s="543"/>
      <c r="CFH796" s="543"/>
      <c r="CFI796" s="543"/>
      <c r="CFJ796" s="543"/>
      <c r="CFK796" s="543"/>
      <c r="CFL796" s="543"/>
      <c r="CFM796" s="543"/>
      <c r="CFN796" s="543"/>
      <c r="CFO796" s="543"/>
      <c r="CFP796" s="543"/>
      <c r="CFQ796" s="543"/>
      <c r="CFR796" s="543"/>
      <c r="CFS796" s="543"/>
      <c r="CFT796" s="543"/>
      <c r="CFU796" s="543"/>
      <c r="CFV796" s="543"/>
      <c r="CFW796" s="543"/>
      <c r="CFX796" s="543"/>
      <c r="CFY796" s="543"/>
      <c r="CFZ796" s="543"/>
      <c r="CGA796" s="543"/>
      <c r="CGB796" s="543"/>
      <c r="CGC796" s="543"/>
      <c r="CGD796" s="543"/>
      <c r="CGE796" s="543"/>
      <c r="CGF796" s="543"/>
      <c r="CGG796" s="543"/>
      <c r="CGH796" s="543"/>
      <c r="CGI796" s="543"/>
      <c r="CGJ796" s="543"/>
      <c r="CGK796" s="543"/>
      <c r="CGL796" s="543"/>
      <c r="CGM796" s="543"/>
      <c r="CGN796" s="543"/>
      <c r="CGO796" s="543"/>
      <c r="CGP796" s="543"/>
      <c r="CGQ796" s="543"/>
      <c r="CGR796" s="543"/>
      <c r="CGS796" s="543"/>
      <c r="CGT796" s="543"/>
      <c r="CGU796" s="543"/>
      <c r="CGV796" s="543"/>
      <c r="CGW796" s="543"/>
      <c r="CGX796" s="543"/>
      <c r="CGY796" s="543"/>
      <c r="CGZ796" s="543"/>
      <c r="CHA796" s="543"/>
      <c r="CHB796" s="543"/>
      <c r="CHC796" s="543"/>
      <c r="CHD796" s="543"/>
      <c r="CHE796" s="543"/>
      <c r="CHF796" s="543"/>
      <c r="CHG796" s="543"/>
      <c r="CHH796" s="543"/>
      <c r="CHI796" s="543"/>
      <c r="CHJ796" s="543"/>
      <c r="CHK796" s="543"/>
      <c r="CHL796" s="543"/>
      <c r="CHM796" s="543"/>
      <c r="CHN796" s="543"/>
      <c r="CHO796" s="543"/>
      <c r="CHP796" s="543"/>
      <c r="CHQ796" s="543"/>
      <c r="CHR796" s="543"/>
      <c r="CHS796" s="543"/>
      <c r="CHT796" s="543"/>
      <c r="CHU796" s="543"/>
      <c r="CHV796" s="543"/>
      <c r="CHW796" s="543"/>
      <c r="CHX796" s="543"/>
      <c r="CHY796" s="543"/>
      <c r="CHZ796" s="543"/>
      <c r="CIA796" s="543"/>
      <c r="CIB796" s="543"/>
      <c r="CIC796" s="543"/>
      <c r="CID796" s="543"/>
      <c r="CIE796" s="543"/>
      <c r="CIF796" s="543"/>
      <c r="CIG796" s="543"/>
      <c r="CIH796" s="543"/>
      <c r="CII796" s="543"/>
      <c r="CIJ796" s="543"/>
      <c r="CIK796" s="543"/>
      <c r="CIL796" s="543"/>
      <c r="CIM796" s="543"/>
      <c r="CIN796" s="543"/>
      <c r="CIO796" s="543"/>
      <c r="CIP796" s="543"/>
      <c r="CIQ796" s="543"/>
      <c r="CIR796" s="543"/>
      <c r="CIS796" s="543"/>
      <c r="CIT796" s="543"/>
      <c r="CIU796" s="543"/>
      <c r="CIV796" s="543"/>
      <c r="CIW796" s="543"/>
      <c r="CIX796" s="543"/>
      <c r="CIY796" s="543"/>
      <c r="CIZ796" s="543"/>
      <c r="CJA796" s="543"/>
      <c r="CJB796" s="543"/>
      <c r="CJC796" s="543"/>
      <c r="CJD796" s="543"/>
      <c r="CJE796" s="543"/>
      <c r="CJF796" s="543"/>
      <c r="CJG796" s="543"/>
      <c r="CJH796" s="543"/>
      <c r="CJI796" s="543"/>
      <c r="CJJ796" s="543"/>
      <c r="CJK796" s="543"/>
      <c r="CJL796" s="543"/>
      <c r="CJM796" s="543"/>
      <c r="CJN796" s="543"/>
      <c r="CJO796" s="543"/>
      <c r="CJP796" s="543"/>
      <c r="CJQ796" s="543"/>
      <c r="CJR796" s="543"/>
      <c r="CJS796" s="543"/>
      <c r="CJT796" s="543"/>
      <c r="CJU796" s="543"/>
      <c r="CJV796" s="543"/>
      <c r="CJW796" s="543"/>
      <c r="CJX796" s="543"/>
      <c r="CJY796" s="543"/>
      <c r="CJZ796" s="543"/>
      <c r="CKA796" s="543"/>
      <c r="CKB796" s="543"/>
      <c r="CKC796" s="543"/>
      <c r="CKD796" s="543"/>
      <c r="CKE796" s="543"/>
      <c r="CKF796" s="543"/>
      <c r="CKG796" s="543"/>
      <c r="CKH796" s="543"/>
      <c r="CKI796" s="543"/>
      <c r="CKJ796" s="543"/>
      <c r="CKK796" s="543"/>
      <c r="CKL796" s="543"/>
      <c r="CKM796" s="543"/>
      <c r="CKN796" s="543"/>
      <c r="CKO796" s="543"/>
      <c r="CKP796" s="543"/>
      <c r="CKQ796" s="543"/>
      <c r="CKR796" s="543"/>
      <c r="CKS796" s="543"/>
      <c r="CKT796" s="543"/>
      <c r="CKU796" s="543"/>
      <c r="CKV796" s="543"/>
      <c r="CKW796" s="543"/>
      <c r="CKX796" s="543"/>
      <c r="CKY796" s="543"/>
      <c r="CKZ796" s="543"/>
      <c r="CLA796" s="543"/>
      <c r="CLB796" s="543"/>
      <c r="CLC796" s="543"/>
      <c r="CLD796" s="543"/>
      <c r="CLE796" s="543"/>
      <c r="CLF796" s="543"/>
      <c r="CLG796" s="543"/>
      <c r="CLH796" s="543"/>
      <c r="CLI796" s="543"/>
      <c r="CLJ796" s="543"/>
      <c r="CLK796" s="543"/>
      <c r="CLL796" s="543"/>
      <c r="CLM796" s="543"/>
      <c r="CLN796" s="543"/>
      <c r="CLO796" s="543"/>
      <c r="CLP796" s="543"/>
      <c r="CLQ796" s="543"/>
      <c r="CLR796" s="543"/>
      <c r="CLS796" s="543"/>
      <c r="CLT796" s="543"/>
      <c r="CLU796" s="543"/>
      <c r="CLV796" s="543"/>
      <c r="CLW796" s="543"/>
      <c r="CLX796" s="543"/>
      <c r="CLY796" s="543"/>
      <c r="CLZ796" s="543"/>
      <c r="CMA796" s="543"/>
      <c r="CMB796" s="543"/>
      <c r="CMC796" s="543"/>
      <c r="CMD796" s="543"/>
      <c r="CME796" s="543"/>
      <c r="CMF796" s="543"/>
      <c r="CMG796" s="543"/>
      <c r="CMH796" s="543"/>
      <c r="CMI796" s="543"/>
      <c r="CMJ796" s="543"/>
      <c r="CMK796" s="543"/>
      <c r="CML796" s="543"/>
      <c r="CMM796" s="543"/>
      <c r="CMN796" s="543"/>
      <c r="CMO796" s="543"/>
      <c r="CMP796" s="543"/>
      <c r="CMQ796" s="543"/>
      <c r="CMR796" s="543"/>
      <c r="CMS796" s="543"/>
      <c r="CMT796" s="543"/>
      <c r="CMU796" s="543"/>
      <c r="CMV796" s="543"/>
      <c r="CMW796" s="543"/>
      <c r="CMX796" s="543"/>
      <c r="CMY796" s="543"/>
      <c r="CMZ796" s="543"/>
      <c r="CNA796" s="543"/>
      <c r="CNB796" s="543"/>
      <c r="CNC796" s="543"/>
      <c r="CND796" s="543"/>
      <c r="CNE796" s="543"/>
      <c r="CNF796" s="543"/>
      <c r="CNG796" s="543"/>
      <c r="CNH796" s="543"/>
      <c r="CNI796" s="543"/>
      <c r="CNJ796" s="543"/>
      <c r="CNK796" s="543"/>
      <c r="CNL796" s="543"/>
      <c r="CNM796" s="543"/>
      <c r="CNN796" s="543"/>
      <c r="CNO796" s="543"/>
      <c r="CNP796" s="543"/>
      <c r="CNQ796" s="543"/>
      <c r="CNR796" s="543"/>
      <c r="CNS796" s="543"/>
      <c r="CNT796" s="543"/>
      <c r="CNU796" s="543"/>
      <c r="CNV796" s="543"/>
      <c r="CNW796" s="543"/>
      <c r="CNX796" s="543"/>
      <c r="CNY796" s="543"/>
      <c r="CNZ796" s="543"/>
      <c r="COA796" s="543"/>
      <c r="COB796" s="543"/>
      <c r="COC796" s="543"/>
      <c r="COD796" s="543"/>
      <c r="COE796" s="543"/>
      <c r="COF796" s="543"/>
      <c r="COG796" s="543"/>
      <c r="COH796" s="543"/>
      <c r="COI796" s="543"/>
      <c r="COJ796" s="543"/>
      <c r="COK796" s="543"/>
      <c r="COL796" s="543"/>
      <c r="COM796" s="543"/>
      <c r="CON796" s="543"/>
      <c r="COO796" s="543"/>
      <c r="COP796" s="543"/>
      <c r="COQ796" s="543"/>
      <c r="COR796" s="543"/>
      <c r="COS796" s="543"/>
      <c r="COT796" s="543"/>
      <c r="COU796" s="543"/>
      <c r="COV796" s="543"/>
      <c r="COW796" s="543"/>
      <c r="COX796" s="543"/>
      <c r="COY796" s="543"/>
      <c r="COZ796" s="543"/>
      <c r="CPA796" s="543"/>
      <c r="CPB796" s="543"/>
      <c r="CPC796" s="543"/>
      <c r="CPD796" s="543"/>
      <c r="CPE796" s="543"/>
      <c r="CPF796" s="543"/>
      <c r="CPG796" s="543"/>
      <c r="CPH796" s="543"/>
      <c r="CPI796" s="543"/>
      <c r="CPJ796" s="543"/>
      <c r="CPK796" s="543"/>
      <c r="CPL796" s="543"/>
      <c r="CPM796" s="543"/>
      <c r="CPN796" s="543"/>
      <c r="CPO796" s="543"/>
      <c r="CPP796" s="543"/>
      <c r="CPQ796" s="543"/>
      <c r="CPR796" s="543"/>
      <c r="CPS796" s="543"/>
      <c r="CPT796" s="543"/>
      <c r="CPU796" s="543"/>
      <c r="CPV796" s="543"/>
      <c r="CPW796" s="543"/>
      <c r="CPX796" s="543"/>
      <c r="CPY796" s="543"/>
      <c r="CPZ796" s="543"/>
      <c r="CQA796" s="543"/>
      <c r="CQB796" s="543"/>
      <c r="CQC796" s="543"/>
      <c r="CQD796" s="543"/>
      <c r="CQE796" s="543"/>
      <c r="CQF796" s="543"/>
      <c r="CQG796" s="543"/>
      <c r="CQH796" s="543"/>
      <c r="CQI796" s="543"/>
      <c r="CQJ796" s="543"/>
      <c r="CQK796" s="543"/>
      <c r="CQL796" s="543"/>
      <c r="CQM796" s="543"/>
      <c r="CQN796" s="543"/>
      <c r="CQO796" s="543"/>
      <c r="CQP796" s="543"/>
      <c r="CQQ796" s="543"/>
      <c r="CQR796" s="543"/>
      <c r="CQS796" s="543"/>
      <c r="CQT796" s="543"/>
      <c r="CQU796" s="543"/>
      <c r="CQV796" s="543"/>
      <c r="CQW796" s="543"/>
      <c r="CQX796" s="543"/>
      <c r="CQY796" s="543"/>
      <c r="CQZ796" s="543"/>
      <c r="CRA796" s="543"/>
      <c r="CRB796" s="543"/>
      <c r="CRC796" s="543"/>
      <c r="CRD796" s="543"/>
      <c r="CRE796" s="543"/>
      <c r="CRF796" s="543"/>
      <c r="CRG796" s="543"/>
      <c r="CRH796" s="543"/>
      <c r="CRI796" s="543"/>
      <c r="CRJ796" s="543"/>
      <c r="CRK796" s="543"/>
      <c r="CRL796" s="543"/>
      <c r="CRM796" s="543"/>
      <c r="CRN796" s="543"/>
      <c r="CRO796" s="543"/>
      <c r="CRP796" s="543"/>
      <c r="CRQ796" s="543"/>
      <c r="CRR796" s="543"/>
      <c r="CRS796" s="543"/>
      <c r="CRT796" s="543"/>
      <c r="CRU796" s="543"/>
      <c r="CRV796" s="543"/>
      <c r="CRW796" s="543"/>
      <c r="CRX796" s="543"/>
      <c r="CRY796" s="543"/>
      <c r="CRZ796" s="543"/>
      <c r="CSA796" s="543"/>
      <c r="CSB796" s="543"/>
      <c r="CSC796" s="543"/>
      <c r="CSD796" s="543"/>
      <c r="CSE796" s="543"/>
      <c r="CSF796" s="543"/>
      <c r="CSG796" s="543"/>
      <c r="CSH796" s="543"/>
      <c r="CSI796" s="543"/>
      <c r="CSJ796" s="543"/>
      <c r="CSK796" s="543"/>
      <c r="CSL796" s="543"/>
      <c r="CSM796" s="543"/>
      <c r="CSN796" s="543"/>
      <c r="CSO796" s="543"/>
      <c r="CSP796" s="543"/>
      <c r="CSQ796" s="543"/>
      <c r="CSR796" s="543"/>
      <c r="CSS796" s="543"/>
      <c r="CST796" s="543"/>
      <c r="CSU796" s="543"/>
      <c r="CSV796" s="543"/>
      <c r="CSW796" s="543"/>
      <c r="CSX796" s="543"/>
      <c r="CSY796" s="543"/>
      <c r="CSZ796" s="543"/>
      <c r="CTA796" s="543"/>
      <c r="CTB796" s="543"/>
      <c r="CTC796" s="543"/>
      <c r="CTD796" s="543"/>
      <c r="CTE796" s="543"/>
      <c r="CTF796" s="543"/>
      <c r="CTG796" s="543"/>
      <c r="CTH796" s="543"/>
      <c r="CTI796" s="543"/>
      <c r="CTJ796" s="543"/>
      <c r="CTK796" s="543"/>
      <c r="CTL796" s="543"/>
      <c r="CTM796" s="543"/>
      <c r="CTN796" s="543"/>
      <c r="CTO796" s="543"/>
      <c r="CTP796" s="543"/>
      <c r="CTQ796" s="543"/>
      <c r="CTR796" s="543"/>
      <c r="CTS796" s="543"/>
      <c r="CTT796" s="543"/>
      <c r="CTU796" s="543"/>
      <c r="CTV796" s="543"/>
      <c r="CTW796" s="543"/>
      <c r="CTX796" s="543"/>
      <c r="CTY796" s="543"/>
      <c r="CTZ796" s="543"/>
      <c r="CUA796" s="543"/>
    </row>
    <row r="797" spans="1:2575" s="274" customFormat="1" ht="12" customHeight="1">
      <c r="A797" s="150"/>
      <c r="B797" s="150"/>
      <c r="C797" s="150"/>
      <c r="D797" s="150"/>
      <c r="E797" s="150"/>
      <c r="F797" s="150"/>
      <c r="G797" s="150"/>
      <c r="H797" s="150"/>
      <c r="I797" s="150"/>
      <c r="J797" s="150"/>
      <c r="K797" s="150"/>
      <c r="L797" s="150"/>
      <c r="M797" s="150"/>
      <c r="N797" s="150"/>
      <c r="O797" s="150"/>
      <c r="P797" s="150"/>
      <c r="Q797" s="150"/>
      <c r="R797" s="150"/>
      <c r="S797" s="150"/>
      <c r="T797" s="150"/>
      <c r="U797" s="308"/>
      <c r="V797" s="308"/>
      <c r="W797" s="308"/>
      <c r="X797" s="308"/>
      <c r="Y797" s="308"/>
      <c r="Z797" s="362"/>
      <c r="AA797" s="308"/>
      <c r="AB797" s="275"/>
      <c r="AC797" s="275"/>
      <c r="AD797" s="275"/>
      <c r="AE797" s="275"/>
      <c r="AF797" s="275"/>
      <c r="AG797" s="275"/>
      <c r="AH797" s="275"/>
      <c r="AI797" s="275"/>
      <c r="AJ797" s="275"/>
      <c r="AK797" s="275"/>
      <c r="AL797" s="275"/>
      <c r="AM797" s="275"/>
      <c r="AN797" s="275"/>
      <c r="AO797" s="275"/>
      <c r="AP797" s="275"/>
      <c r="AQ797" s="275"/>
      <c r="AR797" s="275"/>
      <c r="AS797" s="275"/>
      <c r="AT797" s="275"/>
      <c r="AU797" s="275"/>
      <c r="AV797" s="275"/>
      <c r="AW797" s="275"/>
      <c r="AX797" s="275"/>
      <c r="AY797" s="275"/>
      <c r="AZ797" s="275"/>
      <c r="BA797" s="275"/>
      <c r="BB797" s="275"/>
      <c r="BC797" s="275"/>
      <c r="BD797" s="275"/>
      <c r="BE797" s="275"/>
      <c r="BF797" s="275"/>
      <c r="BG797" s="275"/>
      <c r="BH797" s="275"/>
      <c r="BI797" s="275"/>
      <c r="BJ797" s="275"/>
      <c r="BK797" s="275"/>
      <c r="BL797" s="275"/>
      <c r="BM797" s="275"/>
      <c r="BN797" s="275"/>
      <c r="BO797" s="275"/>
      <c r="BP797" s="275"/>
      <c r="BQ797" s="275"/>
      <c r="BR797" s="275"/>
      <c r="BS797" s="275"/>
      <c r="BT797" s="275"/>
      <c r="BU797" s="275"/>
      <c r="BV797" s="275"/>
      <c r="BW797" s="275"/>
      <c r="BX797" s="275"/>
      <c r="BY797" s="275"/>
      <c r="BZ797" s="275"/>
      <c r="CA797" s="275"/>
      <c r="CB797" s="275"/>
      <c r="CC797" s="275"/>
      <c r="CD797" s="275"/>
      <c r="CE797" s="275"/>
      <c r="CF797" s="275"/>
      <c r="CG797" s="275"/>
      <c r="CH797" s="275"/>
      <c r="CI797" s="275"/>
      <c r="CJ797" s="275"/>
      <c r="CK797" s="275"/>
      <c r="CL797" s="275"/>
      <c r="CM797" s="275"/>
      <c r="CN797" s="275"/>
      <c r="CO797" s="275"/>
      <c r="CP797" s="275"/>
      <c r="CQ797" s="275"/>
      <c r="CR797" s="275"/>
      <c r="CS797" s="275"/>
      <c r="CT797" s="275"/>
      <c r="CU797" s="275"/>
      <c r="CV797" s="275"/>
      <c r="CW797" s="275"/>
      <c r="CX797" s="275"/>
      <c r="CY797" s="275"/>
      <c r="CZ797" s="275"/>
      <c r="DA797" s="275"/>
      <c r="DB797" s="275"/>
      <c r="DC797" s="275"/>
      <c r="DD797" s="275"/>
      <c r="DE797" s="275"/>
      <c r="DF797" s="275"/>
      <c r="DG797" s="275"/>
      <c r="DH797" s="275"/>
      <c r="DI797" s="275"/>
      <c r="DJ797" s="275"/>
      <c r="DK797" s="275"/>
      <c r="DL797" s="275"/>
      <c r="DM797" s="275"/>
      <c r="DN797" s="275"/>
      <c r="DO797" s="275"/>
      <c r="DP797" s="275"/>
      <c r="DQ797" s="275"/>
      <c r="DR797" s="275"/>
      <c r="DS797" s="275"/>
      <c r="DT797" s="275"/>
      <c r="DU797" s="275"/>
      <c r="DV797" s="275"/>
      <c r="DW797" s="275"/>
      <c r="DX797" s="275"/>
      <c r="DY797" s="275"/>
      <c r="DZ797" s="275"/>
      <c r="EA797" s="275"/>
      <c r="EB797" s="275"/>
      <c r="EC797" s="275"/>
      <c r="ED797" s="275"/>
      <c r="EE797" s="275"/>
      <c r="EF797" s="275"/>
      <c r="EG797" s="275"/>
      <c r="EH797" s="275"/>
      <c r="EI797" s="275"/>
      <c r="EJ797" s="275"/>
      <c r="EK797" s="275"/>
      <c r="EL797" s="275"/>
      <c r="EM797" s="275"/>
      <c r="EN797" s="275"/>
      <c r="EO797" s="275"/>
      <c r="EP797" s="275"/>
      <c r="EQ797" s="275"/>
      <c r="ER797" s="275"/>
      <c r="ES797" s="275"/>
      <c r="ET797" s="275"/>
      <c r="EU797" s="275"/>
      <c r="EV797" s="275"/>
      <c r="EW797" s="275"/>
      <c r="EX797" s="275"/>
      <c r="EY797" s="275"/>
      <c r="EZ797" s="275"/>
      <c r="FA797" s="275"/>
      <c r="FB797" s="275"/>
      <c r="FC797" s="275"/>
      <c r="FD797" s="275"/>
      <c r="FE797" s="275"/>
      <c r="FF797" s="275"/>
      <c r="FG797" s="275"/>
      <c r="FH797" s="275"/>
      <c r="FI797" s="275"/>
      <c r="FJ797" s="275"/>
      <c r="FK797" s="275"/>
      <c r="FL797" s="275"/>
      <c r="FM797" s="275"/>
      <c r="FN797" s="275"/>
      <c r="FO797" s="275"/>
      <c r="FP797" s="275"/>
      <c r="FQ797" s="275"/>
      <c r="FR797" s="275"/>
      <c r="FS797" s="275"/>
      <c r="FT797" s="275"/>
      <c r="FU797" s="275"/>
      <c r="FV797" s="275"/>
      <c r="FW797" s="275"/>
      <c r="FX797" s="275"/>
      <c r="FY797" s="275"/>
      <c r="FZ797" s="275"/>
      <c r="GA797" s="275"/>
      <c r="GB797" s="275"/>
      <c r="GC797" s="275"/>
      <c r="GD797" s="275"/>
      <c r="GE797" s="275"/>
      <c r="GF797" s="275"/>
      <c r="GG797" s="275"/>
      <c r="GH797" s="275"/>
      <c r="GI797" s="275"/>
      <c r="GJ797" s="275"/>
      <c r="GK797" s="275"/>
      <c r="GL797" s="275"/>
      <c r="GM797" s="275"/>
      <c r="GN797" s="275"/>
      <c r="GO797" s="275"/>
      <c r="GP797" s="275"/>
      <c r="GQ797" s="275"/>
      <c r="GR797" s="275"/>
      <c r="GS797" s="275"/>
      <c r="GT797" s="275"/>
      <c r="GU797" s="275"/>
      <c r="GV797" s="275"/>
      <c r="GW797" s="275"/>
      <c r="GX797" s="275"/>
      <c r="GY797" s="275"/>
      <c r="GZ797" s="275"/>
      <c r="HA797" s="275"/>
      <c r="HB797" s="275"/>
      <c r="HC797" s="275"/>
      <c r="HD797" s="275"/>
      <c r="HE797" s="275"/>
      <c r="HF797" s="275"/>
      <c r="HG797" s="275"/>
      <c r="HH797" s="275"/>
      <c r="HI797" s="275"/>
      <c r="HJ797" s="275"/>
      <c r="HK797" s="275"/>
      <c r="HL797" s="275"/>
      <c r="HM797" s="275"/>
      <c r="HN797" s="275"/>
      <c r="HO797" s="275"/>
      <c r="HP797" s="275"/>
      <c r="HQ797" s="275"/>
      <c r="HR797" s="275"/>
      <c r="HS797" s="275"/>
      <c r="HT797" s="275"/>
      <c r="HU797" s="275"/>
      <c r="HV797" s="275"/>
      <c r="HW797" s="275"/>
      <c r="HX797" s="275"/>
      <c r="HY797" s="275"/>
      <c r="HZ797" s="275"/>
      <c r="IA797" s="275"/>
      <c r="IB797" s="275"/>
      <c r="IC797" s="275"/>
      <c r="ID797" s="275"/>
      <c r="IE797" s="275"/>
      <c r="IF797" s="275"/>
      <c r="IG797" s="275"/>
      <c r="IH797" s="275"/>
      <c r="II797" s="275"/>
      <c r="IJ797" s="275"/>
      <c r="IK797" s="275"/>
      <c r="IL797" s="275"/>
      <c r="IM797" s="275"/>
      <c r="IN797" s="275"/>
      <c r="IO797" s="275"/>
      <c r="IP797" s="275"/>
      <c r="IQ797" s="275"/>
      <c r="IR797" s="275"/>
      <c r="IS797" s="275"/>
      <c r="IT797" s="275"/>
      <c r="IU797" s="275"/>
      <c r="IV797" s="275"/>
      <c r="IW797" s="275"/>
      <c r="IX797" s="275"/>
      <c r="IY797" s="275"/>
      <c r="IZ797" s="275"/>
      <c r="JA797" s="275"/>
      <c r="JB797" s="275"/>
      <c r="JC797" s="275"/>
      <c r="JD797" s="275"/>
      <c r="JE797" s="275"/>
      <c r="JF797" s="275"/>
      <c r="JG797" s="275"/>
      <c r="JH797" s="275"/>
      <c r="JI797" s="275"/>
      <c r="JJ797" s="275"/>
      <c r="JK797" s="275"/>
      <c r="JL797" s="275"/>
      <c r="JM797" s="275"/>
      <c r="JN797" s="275"/>
      <c r="JO797" s="275"/>
      <c r="JP797" s="275"/>
      <c r="JQ797" s="275"/>
      <c r="JR797" s="275"/>
      <c r="JS797" s="275"/>
      <c r="JT797" s="275"/>
      <c r="JU797" s="275"/>
      <c r="JV797" s="275"/>
      <c r="JW797" s="275"/>
      <c r="JX797" s="275"/>
      <c r="JY797" s="275"/>
      <c r="JZ797" s="275"/>
      <c r="KA797" s="275"/>
      <c r="KB797" s="275"/>
      <c r="KC797" s="275"/>
      <c r="KD797" s="275"/>
      <c r="KE797" s="275"/>
      <c r="KF797" s="275"/>
      <c r="KG797" s="275"/>
      <c r="KH797" s="275"/>
      <c r="KI797" s="275"/>
      <c r="KJ797" s="275"/>
      <c r="KK797" s="275"/>
      <c r="KL797" s="275"/>
      <c r="KM797" s="275"/>
      <c r="KN797" s="275"/>
      <c r="KO797" s="275"/>
      <c r="KP797" s="275"/>
      <c r="KQ797" s="275"/>
      <c r="KR797" s="275"/>
      <c r="KS797" s="275"/>
      <c r="KT797" s="275"/>
      <c r="KU797" s="275"/>
      <c r="KV797" s="275"/>
      <c r="KW797" s="275"/>
      <c r="KX797" s="275"/>
      <c r="KY797" s="275"/>
      <c r="KZ797" s="275"/>
      <c r="LA797" s="275"/>
      <c r="LB797" s="275"/>
      <c r="LC797" s="275"/>
      <c r="LD797" s="275"/>
      <c r="LE797" s="275"/>
      <c r="LF797" s="275"/>
      <c r="LG797" s="275"/>
      <c r="LH797" s="275"/>
      <c r="LI797" s="275"/>
      <c r="LJ797" s="275"/>
      <c r="LK797" s="275"/>
      <c r="LL797" s="275"/>
      <c r="LM797" s="275"/>
      <c r="LN797" s="275"/>
      <c r="LO797" s="275"/>
      <c r="LP797" s="275"/>
      <c r="LQ797" s="275"/>
      <c r="LR797" s="275"/>
      <c r="LS797" s="275"/>
      <c r="LT797" s="275"/>
      <c r="LU797" s="275"/>
      <c r="LV797" s="275"/>
      <c r="LW797" s="275"/>
      <c r="LX797" s="275"/>
      <c r="LY797" s="275"/>
      <c r="LZ797" s="275"/>
      <c r="MA797" s="275"/>
      <c r="MB797" s="275"/>
      <c r="MC797" s="275"/>
      <c r="MD797" s="275"/>
      <c r="ME797" s="275"/>
      <c r="MF797" s="275"/>
      <c r="MG797" s="275"/>
      <c r="MH797" s="275"/>
      <c r="MI797" s="275"/>
      <c r="MJ797" s="275"/>
      <c r="MK797" s="275"/>
      <c r="ML797" s="275"/>
      <c r="MM797" s="275"/>
      <c r="MN797" s="275"/>
      <c r="MO797" s="275"/>
      <c r="MP797" s="275"/>
      <c r="MQ797" s="275"/>
      <c r="MR797" s="275"/>
      <c r="MS797" s="275"/>
      <c r="MT797" s="275"/>
      <c r="MU797" s="275"/>
      <c r="MV797" s="275"/>
      <c r="MW797" s="275"/>
      <c r="MX797" s="275"/>
      <c r="MY797" s="275"/>
      <c r="MZ797" s="275"/>
      <c r="NA797" s="275"/>
      <c r="NB797" s="275"/>
      <c r="NC797" s="275"/>
      <c r="ND797" s="275"/>
      <c r="NE797" s="275"/>
      <c r="NF797" s="275"/>
      <c r="NG797" s="275"/>
      <c r="NH797" s="275"/>
      <c r="NI797" s="275"/>
      <c r="NJ797" s="275"/>
      <c r="NK797" s="275"/>
      <c r="NL797" s="275"/>
      <c r="NM797" s="275"/>
      <c r="NN797" s="275"/>
      <c r="NO797" s="275"/>
      <c r="NP797" s="275"/>
      <c r="NQ797" s="275"/>
      <c r="NR797" s="275"/>
      <c r="NS797" s="275"/>
      <c r="NT797" s="275"/>
      <c r="NU797" s="275"/>
      <c r="NV797" s="275"/>
      <c r="NW797" s="275"/>
      <c r="NX797" s="275"/>
      <c r="NY797" s="275"/>
      <c r="NZ797" s="275"/>
      <c r="OA797" s="275"/>
      <c r="OB797" s="275"/>
      <c r="OC797" s="275"/>
      <c r="OD797" s="275"/>
      <c r="OE797" s="275"/>
      <c r="OF797" s="275"/>
      <c r="OG797" s="275"/>
      <c r="OH797" s="275"/>
      <c r="OI797" s="275"/>
      <c r="OJ797" s="275"/>
      <c r="OK797" s="275"/>
      <c r="OL797" s="275"/>
      <c r="OM797" s="275"/>
      <c r="ON797" s="275"/>
      <c r="OO797" s="275"/>
      <c r="OP797" s="275"/>
      <c r="OQ797" s="275"/>
      <c r="OR797" s="275"/>
      <c r="OS797" s="275"/>
      <c r="OT797" s="275"/>
      <c r="OU797" s="275"/>
      <c r="OV797" s="275"/>
      <c r="OW797" s="275"/>
      <c r="OX797" s="275"/>
      <c r="OY797" s="275"/>
      <c r="OZ797" s="275"/>
      <c r="PA797" s="275"/>
      <c r="PB797" s="275"/>
      <c r="PC797" s="275"/>
      <c r="PD797" s="275"/>
      <c r="PE797" s="275"/>
      <c r="PF797" s="275"/>
      <c r="PG797" s="275"/>
      <c r="PH797" s="275"/>
      <c r="PI797" s="275"/>
      <c r="PJ797" s="275"/>
      <c r="PK797" s="275"/>
      <c r="PL797" s="275"/>
      <c r="PM797" s="275"/>
      <c r="PN797" s="275"/>
      <c r="PO797" s="275"/>
      <c r="PP797" s="275"/>
      <c r="PQ797" s="275"/>
      <c r="PR797" s="275"/>
      <c r="PS797" s="275"/>
      <c r="PT797" s="275"/>
      <c r="PU797" s="275"/>
      <c r="PV797" s="275"/>
      <c r="PW797" s="275"/>
      <c r="PX797" s="275"/>
      <c r="PY797" s="275"/>
      <c r="PZ797" s="275"/>
      <c r="QA797" s="275"/>
      <c r="QB797" s="275"/>
      <c r="QC797" s="275"/>
      <c r="QD797" s="275"/>
      <c r="QE797" s="275"/>
      <c r="QF797" s="275"/>
      <c r="QG797" s="275"/>
      <c r="QH797" s="275"/>
      <c r="QI797" s="275"/>
      <c r="QJ797" s="275"/>
      <c r="QK797" s="275"/>
      <c r="QL797" s="275"/>
      <c r="QM797" s="275"/>
      <c r="QN797" s="275"/>
      <c r="QO797" s="275"/>
      <c r="QP797" s="275"/>
      <c r="QQ797" s="275"/>
      <c r="QR797" s="275"/>
      <c r="QS797" s="275"/>
      <c r="QT797" s="275"/>
      <c r="QU797" s="275"/>
      <c r="QV797" s="275"/>
      <c r="QW797" s="275"/>
      <c r="QX797" s="275"/>
      <c r="QY797" s="275"/>
      <c r="QZ797" s="275"/>
      <c r="RA797" s="275"/>
      <c r="RB797" s="275"/>
      <c r="RC797" s="275"/>
      <c r="RD797" s="275"/>
      <c r="RE797" s="275"/>
      <c r="RF797" s="275"/>
      <c r="RG797" s="275"/>
      <c r="RH797" s="275"/>
      <c r="RI797" s="275"/>
      <c r="RJ797" s="275"/>
      <c r="RK797" s="275"/>
      <c r="RL797" s="275"/>
      <c r="RM797" s="275"/>
      <c r="RN797" s="275"/>
      <c r="RO797" s="275"/>
      <c r="RP797" s="275"/>
      <c r="RQ797" s="275"/>
      <c r="RR797" s="275"/>
      <c r="RS797" s="275"/>
      <c r="RT797" s="275"/>
      <c r="RU797" s="275"/>
      <c r="RV797" s="275"/>
      <c r="RW797" s="275"/>
      <c r="RX797" s="275"/>
      <c r="RY797" s="275"/>
      <c r="RZ797" s="275"/>
      <c r="SA797" s="275"/>
      <c r="SB797" s="275"/>
      <c r="SC797" s="275"/>
      <c r="SD797" s="275"/>
      <c r="SE797" s="275"/>
      <c r="SF797" s="275"/>
      <c r="SG797" s="275"/>
      <c r="SH797" s="275"/>
      <c r="SI797" s="275"/>
      <c r="SJ797" s="275"/>
      <c r="SK797" s="275"/>
      <c r="SL797" s="275"/>
      <c r="SM797" s="275"/>
      <c r="SN797" s="275"/>
      <c r="SO797" s="275"/>
      <c r="SP797" s="275"/>
      <c r="SQ797" s="275"/>
      <c r="SR797" s="275"/>
      <c r="SS797" s="275"/>
      <c r="ST797" s="275"/>
      <c r="SU797" s="275"/>
      <c r="SV797" s="275"/>
      <c r="SW797" s="275"/>
      <c r="SX797" s="275"/>
      <c r="SY797" s="275"/>
      <c r="SZ797" s="275"/>
      <c r="TA797" s="275"/>
      <c r="TB797" s="275"/>
      <c r="TC797" s="275"/>
      <c r="TD797" s="275"/>
      <c r="TE797" s="275"/>
      <c r="TF797" s="275"/>
      <c r="TG797" s="275"/>
      <c r="TH797" s="275"/>
      <c r="TI797" s="275"/>
      <c r="TJ797" s="275"/>
      <c r="TK797" s="275"/>
      <c r="TL797" s="275"/>
      <c r="TM797" s="275"/>
      <c r="TN797" s="275"/>
      <c r="TO797" s="275"/>
      <c r="TP797" s="275"/>
      <c r="TQ797" s="275"/>
      <c r="TR797" s="275"/>
      <c r="TS797" s="275"/>
      <c r="TT797" s="275"/>
      <c r="TU797" s="275"/>
      <c r="TV797" s="275"/>
      <c r="TW797" s="275"/>
      <c r="TX797" s="275"/>
      <c r="TY797" s="275"/>
      <c r="TZ797" s="275"/>
      <c r="UA797" s="275"/>
      <c r="UB797" s="275"/>
      <c r="UC797" s="275"/>
      <c r="UD797" s="275"/>
      <c r="UE797" s="275"/>
      <c r="UF797" s="275"/>
      <c r="UG797" s="275"/>
      <c r="UH797" s="275"/>
      <c r="UI797" s="275"/>
      <c r="UJ797" s="275"/>
      <c r="UK797" s="275"/>
      <c r="UL797" s="275"/>
      <c r="UM797" s="275"/>
      <c r="UN797" s="275"/>
      <c r="UO797" s="275"/>
      <c r="UP797" s="275"/>
      <c r="UQ797" s="275"/>
      <c r="UR797" s="275"/>
      <c r="US797" s="275"/>
      <c r="UT797" s="275"/>
      <c r="UU797" s="275"/>
      <c r="UV797" s="275"/>
      <c r="UW797" s="275"/>
      <c r="UX797" s="275"/>
      <c r="UY797" s="275"/>
      <c r="UZ797" s="275"/>
      <c r="VA797" s="275"/>
      <c r="VB797" s="275"/>
      <c r="VC797" s="275"/>
      <c r="VD797" s="275"/>
      <c r="VE797" s="275"/>
      <c r="VF797" s="275"/>
      <c r="VG797" s="275"/>
      <c r="VH797" s="275"/>
      <c r="VI797" s="275"/>
      <c r="VJ797" s="275"/>
      <c r="VK797" s="275"/>
      <c r="VL797" s="275"/>
      <c r="VM797" s="275"/>
      <c r="VN797" s="275"/>
      <c r="VO797" s="275"/>
      <c r="VP797" s="275"/>
      <c r="VQ797" s="275"/>
      <c r="VR797" s="275"/>
      <c r="VS797" s="275"/>
      <c r="VT797" s="275"/>
      <c r="VU797" s="275"/>
      <c r="VV797" s="275"/>
      <c r="VW797" s="275"/>
      <c r="VX797" s="275"/>
      <c r="VY797" s="275"/>
      <c r="VZ797" s="275"/>
      <c r="WA797" s="275"/>
      <c r="WB797" s="275"/>
      <c r="WC797" s="275"/>
      <c r="WD797" s="275"/>
      <c r="WE797" s="275"/>
      <c r="WF797" s="275"/>
      <c r="WG797" s="275"/>
      <c r="WH797" s="275"/>
      <c r="WI797" s="275"/>
      <c r="WJ797" s="275"/>
      <c r="WK797" s="275"/>
      <c r="WL797" s="275"/>
      <c r="WM797" s="275"/>
      <c r="WN797" s="275"/>
      <c r="WO797" s="275"/>
      <c r="WP797" s="275"/>
      <c r="WQ797" s="275"/>
      <c r="WR797" s="275"/>
      <c r="WS797" s="275"/>
      <c r="WT797" s="275"/>
      <c r="WU797" s="275"/>
      <c r="WV797" s="275"/>
      <c r="WW797" s="275"/>
      <c r="WX797" s="275"/>
      <c r="WY797" s="275"/>
      <c r="WZ797" s="275"/>
      <c r="XA797" s="275"/>
      <c r="XB797" s="275"/>
      <c r="XC797" s="275"/>
      <c r="XD797" s="275"/>
      <c r="XE797" s="275"/>
      <c r="XF797" s="275"/>
      <c r="XG797" s="275"/>
      <c r="XH797" s="275"/>
      <c r="XI797" s="275"/>
      <c r="XJ797" s="275"/>
      <c r="XK797" s="275"/>
      <c r="XL797" s="275"/>
      <c r="XM797" s="275"/>
      <c r="XN797" s="275"/>
      <c r="XO797" s="275"/>
      <c r="XP797" s="275"/>
      <c r="XQ797" s="275"/>
      <c r="XR797" s="275"/>
      <c r="XS797" s="275"/>
      <c r="XT797" s="275"/>
      <c r="XU797" s="275"/>
      <c r="XV797" s="275"/>
      <c r="XW797" s="275"/>
      <c r="XX797" s="275"/>
      <c r="XY797" s="275"/>
      <c r="XZ797" s="275"/>
      <c r="YA797" s="275"/>
      <c r="YB797" s="275"/>
      <c r="YC797" s="275"/>
      <c r="YD797" s="275"/>
      <c r="YE797" s="275"/>
      <c r="YF797" s="275"/>
      <c r="YG797" s="275"/>
      <c r="YH797" s="275"/>
      <c r="YI797" s="275"/>
      <c r="YJ797" s="275"/>
      <c r="YK797" s="275"/>
      <c r="YL797" s="275"/>
      <c r="YM797" s="275"/>
      <c r="YN797" s="275"/>
      <c r="YO797" s="275"/>
      <c r="YP797" s="275"/>
      <c r="YQ797" s="275"/>
      <c r="YR797" s="275"/>
      <c r="YS797" s="275"/>
      <c r="YT797" s="275"/>
      <c r="YU797" s="275"/>
      <c r="YV797" s="275"/>
      <c r="YW797" s="275"/>
      <c r="YX797" s="275"/>
      <c r="YY797" s="275"/>
      <c r="YZ797" s="275"/>
      <c r="ZA797" s="275"/>
      <c r="ZB797" s="275"/>
      <c r="ZC797" s="275"/>
      <c r="ZD797" s="275"/>
      <c r="ZE797" s="275"/>
      <c r="ZF797" s="275"/>
      <c r="ZG797" s="275"/>
      <c r="ZH797" s="275"/>
      <c r="ZI797" s="275"/>
      <c r="ZJ797" s="275"/>
      <c r="ZK797" s="275"/>
      <c r="ZL797" s="275"/>
      <c r="ZM797" s="275"/>
      <c r="ZN797" s="275"/>
      <c r="ZO797" s="275"/>
      <c r="ZP797" s="275"/>
      <c r="ZQ797" s="275"/>
      <c r="ZR797" s="275"/>
      <c r="ZS797" s="275"/>
      <c r="ZT797" s="275"/>
      <c r="ZU797" s="275"/>
      <c r="ZV797" s="275"/>
      <c r="ZW797" s="275"/>
      <c r="ZX797" s="275"/>
      <c r="ZY797" s="275"/>
      <c r="ZZ797" s="275"/>
      <c r="AAA797" s="275"/>
      <c r="AAB797" s="275"/>
      <c r="AAC797" s="275"/>
      <c r="AAD797" s="275"/>
      <c r="AAE797" s="275"/>
      <c r="AAF797" s="275"/>
      <c r="AAG797" s="275"/>
      <c r="AAH797" s="275"/>
      <c r="AAI797" s="275"/>
      <c r="AAJ797" s="275"/>
      <c r="AAK797" s="275"/>
      <c r="AAL797" s="275"/>
      <c r="AAM797" s="275"/>
      <c r="AAN797" s="275"/>
      <c r="AAO797" s="275"/>
      <c r="AAP797" s="275"/>
      <c r="AAQ797" s="275"/>
      <c r="AAR797" s="275"/>
      <c r="AAS797" s="275"/>
      <c r="AAT797" s="275"/>
      <c r="AAU797" s="275"/>
      <c r="AAV797" s="275"/>
      <c r="AAW797" s="275"/>
      <c r="AAX797" s="275"/>
      <c r="AAY797" s="275"/>
      <c r="AAZ797" s="275"/>
      <c r="ABA797" s="275"/>
      <c r="ABB797" s="275"/>
      <c r="ABC797" s="275"/>
      <c r="ABD797" s="275"/>
      <c r="ABE797" s="275"/>
      <c r="ABF797" s="275"/>
      <c r="ABG797" s="275"/>
      <c r="ABH797" s="275"/>
      <c r="ABI797" s="275"/>
      <c r="ABJ797" s="275"/>
      <c r="ABK797" s="275"/>
      <c r="ABL797" s="275"/>
      <c r="ABM797" s="275"/>
      <c r="ABN797" s="275"/>
      <c r="ABO797" s="275"/>
      <c r="ABP797" s="275"/>
      <c r="ABQ797" s="275"/>
      <c r="ABR797" s="275"/>
      <c r="ABS797" s="275"/>
      <c r="ABT797" s="275"/>
      <c r="ABU797" s="275"/>
      <c r="ABV797" s="275"/>
      <c r="ABW797" s="275"/>
      <c r="ABX797" s="275"/>
      <c r="ABY797" s="275"/>
      <c r="ABZ797" s="275"/>
      <c r="ACA797" s="275"/>
      <c r="ACB797" s="275"/>
      <c r="ACC797" s="275"/>
      <c r="ACD797" s="275"/>
      <c r="ACE797" s="275"/>
      <c r="ACF797" s="275"/>
      <c r="ACG797" s="275"/>
      <c r="ACH797" s="275"/>
      <c r="ACI797" s="275"/>
      <c r="ACJ797" s="275"/>
      <c r="ACK797" s="275"/>
      <c r="ACL797" s="275"/>
      <c r="ACM797" s="275"/>
      <c r="ACN797" s="275"/>
      <c r="ACO797" s="275"/>
      <c r="ACP797" s="275"/>
      <c r="ACQ797" s="275"/>
      <c r="ACR797" s="275"/>
      <c r="ACS797" s="275"/>
      <c r="ACT797" s="275"/>
      <c r="ACU797" s="275"/>
      <c r="ACV797" s="275"/>
      <c r="ACW797" s="275"/>
      <c r="ACX797" s="275"/>
      <c r="ACY797" s="275"/>
      <c r="ACZ797" s="275"/>
      <c r="ADA797" s="275"/>
      <c r="ADB797" s="275"/>
      <c r="ADC797" s="275"/>
      <c r="ADD797" s="275"/>
      <c r="ADE797" s="275"/>
      <c r="ADF797" s="275"/>
      <c r="ADG797" s="275"/>
      <c r="ADH797" s="275"/>
      <c r="ADI797" s="275"/>
      <c r="ADJ797" s="275"/>
      <c r="ADK797" s="275"/>
      <c r="ADL797" s="275"/>
      <c r="ADM797" s="275"/>
      <c r="ADN797" s="275"/>
      <c r="ADO797" s="275"/>
      <c r="ADP797" s="275"/>
      <c r="ADQ797" s="275"/>
      <c r="ADR797" s="275"/>
      <c r="ADS797" s="275"/>
      <c r="ADT797" s="275"/>
      <c r="ADU797" s="275"/>
      <c r="ADV797" s="275"/>
      <c r="ADW797" s="275"/>
      <c r="ADX797" s="275"/>
      <c r="ADY797" s="275"/>
      <c r="ADZ797" s="275"/>
      <c r="AEA797" s="275"/>
      <c r="AEB797" s="275"/>
      <c r="AEC797" s="275"/>
      <c r="AED797" s="275"/>
      <c r="AEE797" s="275"/>
      <c r="AEF797" s="275"/>
      <c r="AEG797" s="275"/>
      <c r="AEH797" s="275"/>
      <c r="AEI797" s="275"/>
      <c r="AEJ797" s="275"/>
      <c r="AEK797" s="275"/>
      <c r="AEL797" s="275"/>
      <c r="AEM797" s="275"/>
      <c r="AEN797" s="275"/>
      <c r="AEO797" s="275"/>
      <c r="AEP797" s="275"/>
      <c r="AEQ797" s="275"/>
      <c r="AER797" s="275"/>
      <c r="AES797" s="275"/>
      <c r="AET797" s="275"/>
      <c r="AEU797" s="275"/>
      <c r="AEV797" s="275"/>
      <c r="AEW797" s="275"/>
      <c r="AEX797" s="275"/>
      <c r="AEY797" s="275"/>
      <c r="AEZ797" s="275"/>
      <c r="AFA797" s="275"/>
      <c r="AFB797" s="275"/>
      <c r="AFC797" s="275"/>
      <c r="AFD797" s="275"/>
      <c r="AFE797" s="275"/>
      <c r="AFF797" s="275"/>
      <c r="AFG797" s="275"/>
      <c r="AFH797" s="275"/>
      <c r="AFI797" s="275"/>
      <c r="AFJ797" s="275"/>
      <c r="AFK797" s="275"/>
      <c r="AFL797" s="275"/>
      <c r="AFM797" s="275"/>
      <c r="AFN797" s="275"/>
      <c r="AFO797" s="275"/>
      <c r="AFP797" s="275"/>
      <c r="AFQ797" s="275"/>
      <c r="AFR797" s="275"/>
      <c r="AFS797" s="275"/>
      <c r="AFT797" s="275"/>
      <c r="AFU797" s="275"/>
      <c r="AFV797" s="275"/>
      <c r="AFW797" s="275"/>
      <c r="AFX797" s="275"/>
      <c r="AFY797" s="275"/>
      <c r="AFZ797" s="275"/>
      <c r="AGA797" s="275"/>
      <c r="AGB797" s="275"/>
      <c r="AGC797" s="275"/>
      <c r="AGD797" s="275"/>
      <c r="AGE797" s="275"/>
      <c r="AGF797" s="275"/>
      <c r="AGG797" s="275"/>
      <c r="AGH797" s="275"/>
      <c r="AGI797" s="275"/>
      <c r="AGJ797" s="275"/>
      <c r="AGK797" s="275"/>
      <c r="AGL797" s="275"/>
      <c r="AGM797" s="275"/>
      <c r="AGN797" s="275"/>
      <c r="AGO797" s="275"/>
      <c r="AGP797" s="275"/>
      <c r="AGQ797" s="275"/>
      <c r="AGR797" s="275"/>
      <c r="AGS797" s="275"/>
      <c r="AGT797" s="275"/>
      <c r="AGU797" s="275"/>
      <c r="AGV797" s="275"/>
      <c r="AGW797" s="275"/>
      <c r="AGX797" s="275"/>
      <c r="AGY797" s="275"/>
      <c r="AGZ797" s="275"/>
      <c r="AHA797" s="275"/>
      <c r="AHB797" s="275"/>
      <c r="AHC797" s="275"/>
      <c r="AHD797" s="275"/>
      <c r="AHE797" s="275"/>
      <c r="AHF797" s="275"/>
      <c r="AHG797" s="275"/>
      <c r="AHH797" s="275"/>
      <c r="AHI797" s="275"/>
      <c r="AHJ797" s="275"/>
      <c r="AHK797" s="275"/>
      <c r="AHL797" s="275"/>
      <c r="AHM797" s="275"/>
      <c r="AHN797" s="275"/>
      <c r="AHO797" s="275"/>
      <c r="AHP797" s="275"/>
      <c r="AHQ797" s="275"/>
      <c r="AHR797" s="275"/>
      <c r="AHS797" s="275"/>
      <c r="AHT797" s="275"/>
      <c r="AHU797" s="275"/>
      <c r="AHV797" s="275"/>
      <c r="AHW797" s="275"/>
      <c r="AHX797" s="275"/>
      <c r="AHY797" s="275"/>
      <c r="AHZ797" s="275"/>
      <c r="AIA797" s="275"/>
      <c r="AIB797" s="275"/>
      <c r="AIC797" s="275"/>
      <c r="AID797" s="275"/>
      <c r="AIE797" s="275"/>
      <c r="AIF797" s="275"/>
      <c r="AIG797" s="275"/>
      <c r="AIH797" s="275"/>
      <c r="AII797" s="275"/>
      <c r="AIJ797" s="275"/>
      <c r="AIK797" s="275"/>
      <c r="AIL797" s="275"/>
      <c r="AIM797" s="275"/>
      <c r="AIN797" s="275"/>
      <c r="AIO797" s="275"/>
      <c r="AIP797" s="275"/>
      <c r="AIQ797" s="275"/>
      <c r="AIR797" s="275"/>
      <c r="AIS797" s="275"/>
      <c r="AIT797" s="275"/>
      <c r="AIU797" s="275"/>
      <c r="AIV797" s="275"/>
      <c r="AIW797" s="275"/>
      <c r="AIX797" s="275"/>
      <c r="AIY797" s="275"/>
      <c r="AIZ797" s="275"/>
      <c r="AJA797" s="275"/>
      <c r="AJB797" s="275"/>
      <c r="AJC797" s="275"/>
      <c r="AJD797" s="275"/>
      <c r="AJE797" s="275"/>
      <c r="AJF797" s="275"/>
      <c r="AJG797" s="275"/>
      <c r="AJH797" s="275"/>
      <c r="AJI797" s="275"/>
      <c r="AJJ797" s="275"/>
      <c r="AJK797" s="275"/>
      <c r="AJL797" s="275"/>
      <c r="AJM797" s="275"/>
      <c r="AJN797" s="275"/>
      <c r="AJO797" s="275"/>
      <c r="AJP797" s="275"/>
      <c r="AJQ797" s="275"/>
      <c r="AJR797" s="275"/>
      <c r="AJS797" s="275"/>
      <c r="AJT797" s="275"/>
      <c r="AJU797" s="275"/>
      <c r="AJV797" s="275"/>
      <c r="AJW797" s="275"/>
      <c r="AJX797" s="275"/>
      <c r="AJY797" s="275"/>
      <c r="AJZ797" s="275"/>
      <c r="AKA797" s="275"/>
      <c r="AKB797" s="275"/>
      <c r="AKC797" s="275"/>
      <c r="AKD797" s="275"/>
      <c r="AKE797" s="275"/>
      <c r="AKF797" s="275"/>
      <c r="AKG797" s="275"/>
      <c r="AKH797" s="275"/>
      <c r="AKI797" s="275"/>
      <c r="AKJ797" s="275"/>
      <c r="AKK797" s="275"/>
      <c r="AKL797" s="275"/>
      <c r="AKM797" s="275"/>
      <c r="AKN797" s="275"/>
      <c r="AKO797" s="275"/>
      <c r="AKP797" s="275"/>
      <c r="AKQ797" s="275"/>
      <c r="AKR797" s="275"/>
      <c r="AKS797" s="275"/>
      <c r="AKT797" s="275"/>
      <c r="AKU797" s="275"/>
      <c r="AKV797" s="275"/>
      <c r="AKW797" s="275"/>
      <c r="AKX797" s="275"/>
      <c r="AKY797" s="275"/>
      <c r="AKZ797" s="275"/>
      <c r="ALA797" s="275"/>
      <c r="ALB797" s="275"/>
      <c r="ALC797" s="275"/>
      <c r="ALD797" s="275"/>
      <c r="ALE797" s="275"/>
      <c r="ALF797" s="275"/>
      <c r="ALG797" s="275"/>
      <c r="ALH797" s="275"/>
      <c r="ALI797" s="275"/>
      <c r="ALJ797" s="275"/>
      <c r="ALK797" s="275"/>
      <c r="ALL797" s="275"/>
      <c r="ALM797" s="275"/>
      <c r="ALN797" s="275"/>
      <c r="ALO797" s="275"/>
      <c r="ALP797" s="275"/>
      <c r="ALQ797" s="275"/>
      <c r="ALR797" s="275"/>
      <c r="ALS797" s="275"/>
      <c r="ALT797" s="275"/>
      <c r="ALU797" s="275"/>
      <c r="ALV797" s="275"/>
      <c r="ALW797" s="275"/>
      <c r="ALX797" s="275"/>
      <c r="ALY797" s="275"/>
      <c r="ALZ797" s="275"/>
      <c r="AMA797" s="275"/>
      <c r="AMB797" s="275"/>
      <c r="AMC797" s="275"/>
      <c r="AMD797" s="275"/>
      <c r="AME797" s="275"/>
      <c r="AMF797" s="275"/>
      <c r="AMG797" s="275"/>
      <c r="AMH797" s="275"/>
      <c r="AMI797" s="275"/>
      <c r="AMJ797" s="275"/>
      <c r="AMK797" s="275"/>
      <c r="AML797" s="275"/>
      <c r="AMM797" s="275"/>
      <c r="AMN797" s="275"/>
      <c r="AMO797" s="275"/>
      <c r="AMP797" s="275"/>
      <c r="AMQ797" s="275"/>
      <c r="AMR797" s="275"/>
      <c r="AMS797" s="275"/>
      <c r="AMT797" s="275"/>
      <c r="AMU797" s="275"/>
      <c r="AMV797" s="275"/>
      <c r="AMW797" s="275"/>
      <c r="AMX797" s="275"/>
      <c r="AMY797" s="275"/>
      <c r="AMZ797" s="275"/>
      <c r="ANA797" s="275"/>
      <c r="ANB797" s="275"/>
      <c r="ANC797" s="275"/>
      <c r="AND797" s="275"/>
      <c r="ANE797" s="275"/>
      <c r="ANF797" s="275"/>
      <c r="ANG797" s="275"/>
      <c r="ANH797" s="275"/>
      <c r="ANI797" s="275"/>
      <c r="ANJ797" s="275"/>
      <c r="ANK797" s="275"/>
      <c r="ANL797" s="275"/>
      <c r="ANM797" s="275"/>
      <c r="ANN797" s="275"/>
      <c r="ANO797" s="275"/>
      <c r="ANP797" s="275"/>
      <c r="ANQ797" s="275"/>
      <c r="ANR797" s="275"/>
      <c r="ANS797" s="275"/>
      <c r="ANT797" s="275"/>
      <c r="ANU797" s="275"/>
      <c r="ANV797" s="275"/>
      <c r="ANW797" s="275"/>
      <c r="ANX797" s="275"/>
      <c r="ANY797" s="275"/>
      <c r="ANZ797" s="275"/>
      <c r="AOA797" s="275"/>
      <c r="AOB797" s="275"/>
      <c r="AOC797" s="275"/>
      <c r="AOD797" s="275"/>
      <c r="AOE797" s="275"/>
      <c r="AOF797" s="275"/>
      <c r="AOG797" s="275"/>
      <c r="AOH797" s="275"/>
      <c r="AOI797" s="275"/>
      <c r="AOJ797" s="275"/>
      <c r="AOK797" s="275"/>
      <c r="AOL797" s="275"/>
      <c r="AOM797" s="275"/>
      <c r="AON797" s="275"/>
      <c r="AOO797" s="275"/>
      <c r="AOP797" s="275"/>
      <c r="AOQ797" s="275"/>
      <c r="AOR797" s="275"/>
      <c r="AOS797" s="275"/>
      <c r="AOT797" s="275"/>
      <c r="AOU797" s="275"/>
      <c r="AOV797" s="275"/>
      <c r="AOW797" s="275"/>
      <c r="AOX797" s="275"/>
      <c r="AOY797" s="275"/>
      <c r="AOZ797" s="275"/>
      <c r="APA797" s="275"/>
      <c r="APB797" s="275"/>
      <c r="APC797" s="275"/>
      <c r="APD797" s="275"/>
      <c r="APE797" s="275"/>
      <c r="APF797" s="275"/>
      <c r="APG797" s="275"/>
      <c r="APH797" s="275"/>
      <c r="API797" s="275"/>
      <c r="APJ797" s="275"/>
      <c r="APK797" s="275"/>
      <c r="APL797" s="275"/>
      <c r="APM797" s="275"/>
      <c r="APN797" s="275"/>
      <c r="APO797" s="275"/>
      <c r="APP797" s="275"/>
      <c r="APQ797" s="275"/>
      <c r="APR797" s="275"/>
      <c r="APS797" s="275"/>
      <c r="APT797" s="275"/>
      <c r="APU797" s="275"/>
      <c r="APV797" s="275"/>
      <c r="APW797" s="275"/>
      <c r="APX797" s="275"/>
      <c r="APY797" s="275"/>
      <c r="APZ797" s="275"/>
      <c r="AQA797" s="275"/>
      <c r="AQB797" s="275"/>
      <c r="AQC797" s="275"/>
      <c r="AQD797" s="275"/>
      <c r="AQE797" s="275"/>
      <c r="AQF797" s="275"/>
      <c r="AQG797" s="275"/>
      <c r="AQH797" s="275"/>
      <c r="AQI797" s="275"/>
      <c r="AQJ797" s="275"/>
      <c r="AQK797" s="275"/>
      <c r="AQL797" s="275"/>
      <c r="AQM797" s="275"/>
      <c r="AQN797" s="275"/>
      <c r="AQO797" s="275"/>
      <c r="AQP797" s="275"/>
      <c r="AQQ797" s="275"/>
      <c r="AQR797" s="275"/>
      <c r="AQS797" s="275"/>
      <c r="AQT797" s="275"/>
      <c r="AQU797" s="275"/>
      <c r="AQV797" s="275"/>
      <c r="AQW797" s="275"/>
      <c r="AQX797" s="275"/>
      <c r="AQY797" s="275"/>
      <c r="AQZ797" s="275"/>
      <c r="ARA797" s="275"/>
      <c r="ARB797" s="275"/>
      <c r="ARC797" s="275"/>
      <c r="ARD797" s="275"/>
      <c r="ARE797" s="275"/>
      <c r="ARF797" s="275"/>
      <c r="ARG797" s="275"/>
      <c r="ARH797" s="275"/>
      <c r="ARI797" s="275"/>
      <c r="ARJ797" s="275"/>
      <c r="ARK797" s="275"/>
      <c r="ARL797" s="275"/>
      <c r="ARM797" s="275"/>
      <c r="ARN797" s="275"/>
      <c r="ARO797" s="275"/>
      <c r="ARP797" s="275"/>
      <c r="ARQ797" s="275"/>
      <c r="ARR797" s="275"/>
      <c r="ARS797" s="275"/>
      <c r="ART797" s="275"/>
      <c r="ARU797" s="275"/>
      <c r="ARV797" s="275"/>
      <c r="ARW797" s="275"/>
      <c r="ARX797" s="275"/>
      <c r="ARY797" s="275"/>
      <c r="ARZ797" s="275"/>
      <c r="ASA797" s="275"/>
      <c r="ASB797" s="275"/>
      <c r="ASC797" s="275"/>
      <c r="ASD797" s="275"/>
      <c r="ASE797" s="275"/>
      <c r="ASF797" s="275"/>
      <c r="ASG797" s="275"/>
      <c r="ASH797" s="275"/>
      <c r="ASI797" s="275"/>
      <c r="ASJ797" s="275"/>
      <c r="ASK797" s="275"/>
      <c r="ASL797" s="275"/>
      <c r="ASM797" s="275"/>
      <c r="ASN797" s="275"/>
      <c r="ASO797" s="275"/>
      <c r="ASP797" s="275"/>
      <c r="ASQ797" s="275"/>
      <c r="ASR797" s="275"/>
      <c r="ASS797" s="275"/>
      <c r="AST797" s="275"/>
      <c r="ASU797" s="275"/>
      <c r="ASV797" s="275"/>
      <c r="ASW797" s="275"/>
      <c r="ASX797" s="275"/>
      <c r="ASY797" s="275"/>
      <c r="ASZ797" s="275"/>
      <c r="ATA797" s="275"/>
      <c r="ATB797" s="275"/>
      <c r="ATC797" s="275"/>
      <c r="ATD797" s="275"/>
      <c r="ATE797" s="275"/>
      <c r="ATF797" s="275"/>
      <c r="ATG797" s="275"/>
      <c r="ATH797" s="275"/>
      <c r="ATI797" s="275"/>
      <c r="ATJ797" s="275"/>
      <c r="ATK797" s="275"/>
      <c r="ATL797" s="275"/>
      <c r="ATM797" s="275"/>
      <c r="ATN797" s="275"/>
      <c r="ATO797" s="275"/>
      <c r="ATP797" s="275"/>
      <c r="ATQ797" s="275"/>
      <c r="ATR797" s="275"/>
      <c r="ATS797" s="275"/>
      <c r="ATT797" s="275"/>
      <c r="ATU797" s="275"/>
      <c r="ATV797" s="275"/>
      <c r="ATW797" s="275"/>
      <c r="ATX797" s="275"/>
      <c r="ATY797" s="275"/>
      <c r="ATZ797" s="275"/>
      <c r="AUA797" s="275"/>
      <c r="AUB797" s="275"/>
      <c r="AUC797" s="275"/>
      <c r="AUD797" s="275"/>
      <c r="AUE797" s="275"/>
      <c r="AUF797" s="275"/>
      <c r="AUG797" s="275"/>
      <c r="AUH797" s="275"/>
      <c r="AUI797" s="275"/>
      <c r="AUJ797" s="275"/>
      <c r="AUK797" s="275"/>
      <c r="AUL797" s="275"/>
      <c r="AUM797" s="275"/>
      <c r="AUN797" s="275"/>
      <c r="AUO797" s="275"/>
      <c r="AUP797" s="275"/>
      <c r="AUQ797" s="275"/>
      <c r="AUR797" s="275"/>
      <c r="AUS797" s="275"/>
      <c r="AUT797" s="275"/>
      <c r="AUU797" s="275"/>
      <c r="AUV797" s="275"/>
      <c r="AUW797" s="275"/>
      <c r="AUX797" s="275"/>
      <c r="AUY797" s="275"/>
      <c r="AUZ797" s="275"/>
      <c r="AVA797" s="275"/>
      <c r="AVB797" s="275"/>
      <c r="AVC797" s="275"/>
      <c r="AVD797" s="275"/>
      <c r="AVE797" s="275"/>
      <c r="AVF797" s="275"/>
      <c r="AVG797" s="275"/>
      <c r="AVH797" s="275"/>
      <c r="AVI797" s="275"/>
      <c r="AVJ797" s="275"/>
      <c r="AVK797" s="275"/>
      <c r="AVL797" s="275"/>
      <c r="AVM797" s="275"/>
      <c r="AVN797" s="275"/>
      <c r="AVO797" s="275"/>
      <c r="AVP797" s="275"/>
      <c r="AVQ797" s="275"/>
      <c r="AVR797" s="275"/>
      <c r="AVS797" s="275"/>
      <c r="AVT797" s="275"/>
      <c r="AVU797" s="275"/>
      <c r="AVV797" s="275"/>
      <c r="AVW797" s="275"/>
      <c r="AVX797" s="275"/>
      <c r="AVY797" s="275"/>
      <c r="AVZ797" s="275"/>
      <c r="AWA797" s="275"/>
      <c r="AWB797" s="275"/>
      <c r="AWC797" s="275"/>
      <c r="AWD797" s="275"/>
      <c r="AWE797" s="275"/>
      <c r="AWF797" s="275"/>
      <c r="AWG797" s="275"/>
      <c r="AWH797" s="275"/>
      <c r="AWI797" s="275"/>
      <c r="AWJ797" s="275"/>
      <c r="AWK797" s="275"/>
      <c r="AWL797" s="275"/>
      <c r="AWM797" s="275"/>
      <c r="AWN797" s="275"/>
      <c r="AWO797" s="275"/>
      <c r="AWP797" s="275"/>
      <c r="AWQ797" s="275"/>
      <c r="AWR797" s="275"/>
      <c r="AWS797" s="275"/>
      <c r="AWT797" s="275"/>
      <c r="AWU797" s="275"/>
      <c r="AWV797" s="275"/>
      <c r="AWW797" s="275"/>
      <c r="AWX797" s="275"/>
      <c r="AWY797" s="275"/>
      <c r="AWZ797" s="275"/>
      <c r="AXA797" s="275"/>
      <c r="AXB797" s="275"/>
      <c r="AXC797" s="275"/>
      <c r="AXD797" s="275"/>
      <c r="AXE797" s="275"/>
      <c r="AXF797" s="275"/>
      <c r="AXG797" s="275"/>
      <c r="AXH797" s="275"/>
      <c r="AXI797" s="275"/>
      <c r="AXJ797" s="275"/>
      <c r="AXK797" s="275"/>
      <c r="AXL797" s="275"/>
      <c r="AXM797" s="275"/>
      <c r="AXN797" s="275"/>
      <c r="AXO797" s="275"/>
      <c r="AXP797" s="275"/>
      <c r="AXQ797" s="275"/>
      <c r="AXR797" s="275"/>
      <c r="AXS797" s="275"/>
      <c r="AXT797" s="275"/>
      <c r="AXU797" s="275"/>
      <c r="AXV797" s="275"/>
      <c r="AXW797" s="275"/>
      <c r="AXX797" s="275"/>
      <c r="AXY797" s="275"/>
      <c r="AXZ797" s="275"/>
      <c r="AYA797" s="275"/>
      <c r="AYB797" s="275"/>
      <c r="AYC797" s="275"/>
      <c r="AYD797" s="275"/>
      <c r="AYE797" s="275"/>
      <c r="AYF797" s="275"/>
      <c r="AYG797" s="275"/>
      <c r="AYH797" s="275"/>
      <c r="AYI797" s="275"/>
      <c r="AYJ797" s="275"/>
      <c r="AYK797" s="275"/>
      <c r="AYL797" s="275"/>
      <c r="AYM797" s="275"/>
      <c r="AYN797" s="275"/>
      <c r="AYO797" s="275"/>
      <c r="AYP797" s="275"/>
      <c r="AYQ797" s="275"/>
      <c r="AYR797" s="275"/>
      <c r="AYS797" s="275"/>
      <c r="AYT797" s="275"/>
      <c r="AYU797" s="275"/>
      <c r="AYV797" s="275"/>
      <c r="AYW797" s="275"/>
      <c r="AYX797" s="275"/>
      <c r="AYY797" s="275"/>
      <c r="AYZ797" s="275"/>
      <c r="AZA797" s="275"/>
      <c r="AZB797" s="275"/>
      <c r="AZC797" s="275"/>
      <c r="AZD797" s="275"/>
      <c r="AZE797" s="275"/>
      <c r="AZF797" s="275"/>
      <c r="AZG797" s="275"/>
      <c r="AZH797" s="275"/>
      <c r="AZI797" s="275"/>
      <c r="AZJ797" s="275"/>
      <c r="AZK797" s="275"/>
      <c r="AZL797" s="275"/>
      <c r="AZM797" s="275"/>
      <c r="AZN797" s="275"/>
      <c r="AZO797" s="275"/>
      <c r="AZP797" s="275"/>
      <c r="AZQ797" s="275"/>
      <c r="AZR797" s="275"/>
      <c r="AZS797" s="275"/>
      <c r="AZT797" s="275"/>
      <c r="AZU797" s="275"/>
      <c r="AZV797" s="275"/>
      <c r="AZW797" s="275"/>
      <c r="AZX797" s="275"/>
      <c r="AZY797" s="275"/>
      <c r="AZZ797" s="275"/>
      <c r="BAA797" s="275"/>
      <c r="BAB797" s="275"/>
      <c r="BAC797" s="275"/>
      <c r="BAD797" s="275"/>
      <c r="BAE797" s="275"/>
      <c r="BAF797" s="275"/>
      <c r="BAG797" s="275"/>
      <c r="BAH797" s="275"/>
      <c r="BAI797" s="275"/>
      <c r="BAJ797" s="275"/>
      <c r="BAK797" s="275"/>
      <c r="BAL797" s="275"/>
      <c r="BAM797" s="275"/>
      <c r="BAN797" s="275"/>
      <c r="BAO797" s="275"/>
      <c r="BAP797" s="275"/>
      <c r="BAQ797" s="275"/>
      <c r="BAR797" s="275"/>
      <c r="BAS797" s="275"/>
      <c r="BAT797" s="275"/>
      <c r="BAU797" s="275"/>
      <c r="BAV797" s="275"/>
      <c r="BAW797" s="275"/>
      <c r="BAX797" s="275"/>
      <c r="BAY797" s="275"/>
      <c r="BAZ797" s="275"/>
      <c r="BBA797" s="275"/>
      <c r="BBB797" s="275"/>
      <c r="BBC797" s="275"/>
      <c r="BBD797" s="275"/>
      <c r="BBE797" s="275"/>
      <c r="BBF797" s="275"/>
      <c r="BBG797" s="275"/>
      <c r="BBH797" s="275"/>
      <c r="BBI797" s="275"/>
      <c r="BBJ797" s="275"/>
      <c r="BBK797" s="275"/>
      <c r="BBL797" s="275"/>
      <c r="BBM797" s="275"/>
      <c r="BBN797" s="275"/>
      <c r="BBO797" s="275"/>
      <c r="BBP797" s="275"/>
      <c r="BBQ797" s="275"/>
      <c r="BBR797" s="275"/>
      <c r="BBS797" s="275"/>
      <c r="BBT797" s="275"/>
      <c r="BBU797" s="275"/>
      <c r="BBV797" s="275"/>
      <c r="BBW797" s="275"/>
      <c r="BBX797" s="275"/>
      <c r="BBY797" s="275"/>
      <c r="BBZ797" s="275"/>
      <c r="BCA797" s="275"/>
      <c r="BCB797" s="275"/>
      <c r="BCC797" s="275"/>
      <c r="BCD797" s="275"/>
      <c r="BCE797" s="275"/>
      <c r="BCF797" s="275"/>
      <c r="BCG797" s="275"/>
      <c r="BCH797" s="275"/>
      <c r="BCI797" s="275"/>
      <c r="BCJ797" s="275"/>
      <c r="BCK797" s="275"/>
      <c r="BCL797" s="275"/>
      <c r="BCM797" s="275"/>
      <c r="BCN797" s="275"/>
      <c r="BCO797" s="275"/>
      <c r="BCP797" s="275"/>
      <c r="BCQ797" s="275"/>
      <c r="BCR797" s="275"/>
      <c r="BCS797" s="275"/>
      <c r="BCT797" s="275"/>
      <c r="BCU797" s="275"/>
      <c r="BCV797" s="275"/>
      <c r="BCW797" s="275"/>
      <c r="BCX797" s="275"/>
      <c r="BCY797" s="275"/>
      <c r="BCZ797" s="275"/>
      <c r="BDA797" s="275"/>
      <c r="BDB797" s="275"/>
      <c r="BDC797" s="275"/>
      <c r="BDD797" s="275"/>
      <c r="BDE797" s="275"/>
      <c r="BDF797" s="275"/>
      <c r="BDG797" s="275"/>
      <c r="BDH797" s="275"/>
      <c r="BDI797" s="275"/>
      <c r="BDJ797" s="275"/>
      <c r="BDK797" s="275"/>
      <c r="BDL797" s="275"/>
      <c r="BDM797" s="275"/>
      <c r="BDN797" s="275"/>
      <c r="BDO797" s="275"/>
      <c r="BDP797" s="275"/>
      <c r="BDQ797" s="275"/>
      <c r="BDR797" s="275"/>
      <c r="BDS797" s="275"/>
      <c r="BDT797" s="275"/>
      <c r="BDU797" s="275"/>
      <c r="BDV797" s="275"/>
      <c r="BDW797" s="275"/>
      <c r="BDX797" s="275"/>
      <c r="BDY797" s="275"/>
      <c r="BDZ797" s="275"/>
      <c r="BEA797" s="275"/>
      <c r="BEB797" s="275"/>
      <c r="BEC797" s="275"/>
      <c r="BED797" s="275"/>
      <c r="BEE797" s="275"/>
      <c r="BEF797" s="275"/>
      <c r="BEG797" s="275"/>
      <c r="BEH797" s="275"/>
      <c r="BEI797" s="275"/>
      <c r="BEJ797" s="275"/>
      <c r="BEK797" s="275"/>
      <c r="BEL797" s="275"/>
      <c r="BEM797" s="275"/>
      <c r="BEN797" s="275"/>
      <c r="BEO797" s="275"/>
      <c r="BEP797" s="275"/>
      <c r="BEQ797" s="275"/>
      <c r="BER797" s="275"/>
      <c r="BES797" s="275"/>
      <c r="BET797" s="275"/>
      <c r="BEU797" s="275"/>
      <c r="BEV797" s="275"/>
      <c r="BEW797" s="275"/>
      <c r="BEX797" s="275"/>
      <c r="BEY797" s="275"/>
      <c r="BEZ797" s="275"/>
      <c r="BFA797" s="275"/>
      <c r="BFB797" s="275"/>
      <c r="BFC797" s="275"/>
      <c r="BFD797" s="275"/>
      <c r="BFE797" s="275"/>
      <c r="BFF797" s="275"/>
      <c r="BFG797" s="275"/>
      <c r="BFH797" s="275"/>
      <c r="BFI797" s="275"/>
      <c r="BFJ797" s="275"/>
      <c r="BFK797" s="275"/>
      <c r="BFL797" s="275"/>
      <c r="BFM797" s="275"/>
      <c r="BFN797" s="275"/>
      <c r="BFO797" s="275"/>
      <c r="BFP797" s="275"/>
      <c r="BFQ797" s="275"/>
      <c r="BFR797" s="275"/>
      <c r="BFS797" s="275"/>
      <c r="BFT797" s="275"/>
      <c r="BFU797" s="275"/>
      <c r="BFV797" s="275"/>
      <c r="BFW797" s="275"/>
      <c r="BFX797" s="275"/>
      <c r="BFY797" s="275"/>
      <c r="BFZ797" s="275"/>
      <c r="BGA797" s="275"/>
      <c r="BGB797" s="275"/>
      <c r="BGC797" s="275"/>
      <c r="BGD797" s="275"/>
      <c r="BGE797" s="275"/>
      <c r="BGF797" s="275"/>
      <c r="BGG797" s="275"/>
      <c r="BGH797" s="275"/>
      <c r="BGI797" s="275"/>
      <c r="BGJ797" s="275"/>
      <c r="BGK797" s="275"/>
      <c r="BGL797" s="275"/>
      <c r="BGM797" s="275"/>
      <c r="BGN797" s="275"/>
      <c r="BGO797" s="275"/>
      <c r="BGP797" s="275"/>
      <c r="BGQ797" s="275"/>
      <c r="BGR797" s="275"/>
      <c r="BGS797" s="275"/>
      <c r="BGT797" s="275"/>
      <c r="BGU797" s="275"/>
      <c r="BGV797" s="275"/>
      <c r="BGW797" s="275"/>
      <c r="BGX797" s="275"/>
      <c r="BGY797" s="275"/>
      <c r="BGZ797" s="275"/>
      <c r="BHA797" s="275"/>
      <c r="BHB797" s="275"/>
      <c r="BHC797" s="275"/>
      <c r="BHD797" s="275"/>
      <c r="BHE797" s="275"/>
      <c r="BHF797" s="275"/>
      <c r="BHG797" s="275"/>
      <c r="BHH797" s="275"/>
      <c r="BHI797" s="275"/>
      <c r="BHJ797" s="275"/>
      <c r="BHK797" s="275"/>
      <c r="BHL797" s="275"/>
      <c r="BHM797" s="275"/>
      <c r="BHN797" s="275"/>
      <c r="BHO797" s="275"/>
      <c r="BHP797" s="275"/>
      <c r="BHQ797" s="275"/>
      <c r="BHR797" s="275"/>
      <c r="BHS797" s="275"/>
      <c r="BHT797" s="275"/>
      <c r="BHU797" s="275"/>
      <c r="BHV797" s="275"/>
      <c r="BHW797" s="275"/>
      <c r="BHX797" s="275"/>
      <c r="BHY797" s="275"/>
      <c r="BHZ797" s="275"/>
      <c r="BIA797" s="275"/>
      <c r="BIB797" s="275"/>
      <c r="BIC797" s="275"/>
      <c r="BID797" s="275"/>
      <c r="BIE797" s="275"/>
      <c r="BIF797" s="275"/>
      <c r="BIG797" s="275"/>
      <c r="BIH797" s="275"/>
      <c r="BII797" s="275"/>
      <c r="BIJ797" s="275"/>
      <c r="BIK797" s="275"/>
      <c r="BIL797" s="275"/>
      <c r="BIM797" s="275"/>
      <c r="BIN797" s="275"/>
      <c r="BIO797" s="275"/>
      <c r="BIP797" s="275"/>
      <c r="BIQ797" s="275"/>
      <c r="BIR797" s="275"/>
      <c r="BIS797" s="275"/>
      <c r="BIT797" s="275"/>
      <c r="BIU797" s="275"/>
      <c r="BIV797" s="275"/>
      <c r="BIW797" s="275"/>
      <c r="BIX797" s="275"/>
      <c r="BIY797" s="275"/>
      <c r="BIZ797" s="275"/>
      <c r="BJA797" s="275"/>
      <c r="BJB797" s="275"/>
      <c r="BJC797" s="275"/>
      <c r="BJD797" s="275"/>
      <c r="BJE797" s="275"/>
      <c r="BJF797" s="275"/>
      <c r="BJG797" s="275"/>
      <c r="BJH797" s="275"/>
      <c r="BJI797" s="275"/>
      <c r="BJJ797" s="275"/>
      <c r="BJK797" s="275"/>
      <c r="BJL797" s="275"/>
      <c r="BJM797" s="275"/>
      <c r="BJN797" s="275"/>
      <c r="BJO797" s="275"/>
      <c r="BJP797" s="275"/>
      <c r="BJQ797" s="275"/>
      <c r="BJR797" s="275"/>
      <c r="BJS797" s="275"/>
      <c r="BJT797" s="275"/>
      <c r="BJU797" s="275"/>
      <c r="BJV797" s="275"/>
      <c r="BJW797" s="275"/>
      <c r="BJX797" s="275"/>
      <c r="BJY797" s="275"/>
      <c r="BJZ797" s="275"/>
      <c r="BKA797" s="275"/>
      <c r="BKB797" s="275"/>
      <c r="BKC797" s="275"/>
      <c r="BKD797" s="275"/>
      <c r="BKE797" s="275"/>
      <c r="BKF797" s="275"/>
      <c r="BKG797" s="275"/>
      <c r="BKH797" s="275"/>
      <c r="BKI797" s="275"/>
      <c r="BKJ797" s="275"/>
      <c r="BKK797" s="275"/>
      <c r="BKL797" s="275"/>
      <c r="BKM797" s="275"/>
      <c r="BKN797" s="275"/>
      <c r="BKO797" s="275"/>
      <c r="BKP797" s="275"/>
      <c r="BKQ797" s="275"/>
      <c r="BKR797" s="275"/>
      <c r="BKS797" s="275"/>
      <c r="BKT797" s="275"/>
      <c r="BKU797" s="275"/>
      <c r="BKV797" s="275"/>
      <c r="BKW797" s="275"/>
      <c r="BKX797" s="275"/>
      <c r="BKY797" s="275"/>
      <c r="BKZ797" s="275"/>
      <c r="BLA797" s="275"/>
      <c r="BLB797" s="275"/>
      <c r="BLC797" s="275"/>
      <c r="BLD797" s="275"/>
      <c r="BLE797" s="275"/>
      <c r="BLF797" s="275"/>
      <c r="BLG797" s="275"/>
      <c r="BLH797" s="275"/>
      <c r="BLI797" s="275"/>
      <c r="BLJ797" s="275"/>
      <c r="BLK797" s="275"/>
      <c r="BLL797" s="275"/>
      <c r="BLM797" s="275"/>
      <c r="BLN797" s="275"/>
      <c r="BLO797" s="275"/>
      <c r="BLP797" s="275"/>
      <c r="BLQ797" s="275"/>
      <c r="BLR797" s="275"/>
      <c r="BLS797" s="275"/>
      <c r="BLT797" s="275"/>
      <c r="BLU797" s="275"/>
      <c r="BLV797" s="275"/>
      <c r="BLW797" s="275"/>
      <c r="BLX797" s="275"/>
      <c r="BLY797" s="275"/>
      <c r="BLZ797" s="275"/>
      <c r="BMA797" s="275"/>
      <c r="BMB797" s="275"/>
      <c r="BMC797" s="275"/>
      <c r="BMD797" s="275"/>
      <c r="BME797" s="275"/>
      <c r="BMF797" s="275"/>
      <c r="BMG797" s="275"/>
      <c r="BMH797" s="275"/>
      <c r="BMI797" s="275"/>
      <c r="BMJ797" s="275"/>
      <c r="BMK797" s="275"/>
      <c r="BML797" s="275"/>
      <c r="BMM797" s="275"/>
      <c r="BMN797" s="275"/>
      <c r="BMO797" s="275"/>
      <c r="BMP797" s="275"/>
      <c r="BMQ797" s="275"/>
      <c r="BMR797" s="275"/>
      <c r="BMS797" s="275"/>
      <c r="BMT797" s="275"/>
      <c r="BMU797" s="275"/>
      <c r="BMV797" s="275"/>
      <c r="BMW797" s="275"/>
      <c r="BMX797" s="275"/>
      <c r="BMY797" s="275"/>
      <c r="BMZ797" s="275"/>
      <c r="BNA797" s="275"/>
      <c r="BNB797" s="275"/>
      <c r="BNC797" s="275"/>
      <c r="BND797" s="275"/>
      <c r="BNE797" s="275"/>
      <c r="BNF797" s="275"/>
      <c r="BNG797" s="275"/>
      <c r="BNH797" s="275"/>
      <c r="BNI797" s="275"/>
      <c r="BNJ797" s="275"/>
      <c r="BNK797" s="275"/>
      <c r="BNL797" s="275"/>
      <c r="BNM797" s="275"/>
      <c r="BNN797" s="275"/>
      <c r="BNO797" s="275"/>
      <c r="BNP797" s="275"/>
      <c r="BNQ797" s="275"/>
      <c r="BNR797" s="275"/>
      <c r="BNS797" s="275"/>
      <c r="BNT797" s="275"/>
      <c r="BNU797" s="275"/>
      <c r="BNV797" s="275"/>
      <c r="BNW797" s="275"/>
      <c r="BNX797" s="275"/>
      <c r="BNY797" s="275"/>
      <c r="BNZ797" s="275"/>
      <c r="BOA797" s="275"/>
      <c r="BOB797" s="275"/>
      <c r="BOC797" s="275"/>
      <c r="BOD797" s="275"/>
      <c r="BOE797" s="275"/>
      <c r="BOF797" s="275"/>
      <c r="BOG797" s="275"/>
      <c r="BOH797" s="275"/>
      <c r="BOI797" s="275"/>
      <c r="BOJ797" s="275"/>
      <c r="BOK797" s="275"/>
      <c r="BOL797" s="275"/>
      <c r="BOM797" s="275"/>
      <c r="BON797" s="275"/>
      <c r="BOO797" s="275"/>
      <c r="BOP797" s="275"/>
      <c r="BOQ797" s="275"/>
      <c r="BOR797" s="275"/>
      <c r="BOS797" s="275"/>
      <c r="BOT797" s="275"/>
      <c r="BOU797" s="275"/>
      <c r="BOV797" s="275"/>
      <c r="BOW797" s="275"/>
      <c r="BOX797" s="275"/>
      <c r="BOY797" s="275"/>
      <c r="BOZ797" s="275"/>
      <c r="BPA797" s="275"/>
      <c r="BPB797" s="275"/>
      <c r="BPC797" s="275"/>
      <c r="BPD797" s="275"/>
      <c r="BPE797" s="275"/>
      <c r="BPF797" s="275"/>
      <c r="BPG797" s="275"/>
      <c r="BPH797" s="275"/>
      <c r="BPI797" s="275"/>
      <c r="BPJ797" s="275"/>
      <c r="BPK797" s="275"/>
      <c r="BPL797" s="275"/>
      <c r="BPM797" s="275"/>
      <c r="BPN797" s="275"/>
      <c r="BPO797" s="275"/>
      <c r="BPP797" s="275"/>
      <c r="BPQ797" s="275"/>
      <c r="BPR797" s="275"/>
      <c r="BPS797" s="275"/>
      <c r="BPT797" s="275"/>
      <c r="BPU797" s="275"/>
      <c r="BPV797" s="275"/>
      <c r="BPW797" s="275"/>
      <c r="BPX797" s="275"/>
      <c r="BPY797" s="275"/>
      <c r="BPZ797" s="275"/>
      <c r="BQA797" s="275"/>
      <c r="BQB797" s="275"/>
      <c r="BQC797" s="275"/>
      <c r="BQD797" s="275"/>
      <c r="BQE797" s="275"/>
      <c r="BQF797" s="275"/>
      <c r="BQG797" s="275"/>
      <c r="BQH797" s="275"/>
      <c r="BQI797" s="275"/>
      <c r="BQJ797" s="275"/>
      <c r="BQK797" s="275"/>
      <c r="BQL797" s="275"/>
      <c r="BQM797" s="275"/>
      <c r="BQN797" s="275"/>
      <c r="BQO797" s="275"/>
      <c r="BQP797" s="275"/>
      <c r="BQQ797" s="275"/>
      <c r="BQR797" s="275"/>
      <c r="BQS797" s="275"/>
      <c r="BQT797" s="275"/>
      <c r="BQU797" s="275"/>
      <c r="BQV797" s="275"/>
      <c r="BQW797" s="275"/>
      <c r="BQX797" s="275"/>
      <c r="BQY797" s="275"/>
      <c r="BQZ797" s="275"/>
      <c r="BRA797" s="275"/>
      <c r="BRB797" s="275"/>
      <c r="BRC797" s="275"/>
      <c r="BRD797" s="275"/>
      <c r="BRE797" s="275"/>
      <c r="BRF797" s="275"/>
      <c r="BRG797" s="275"/>
      <c r="BRH797" s="275"/>
      <c r="BRI797" s="275"/>
      <c r="BRJ797" s="275"/>
      <c r="BRK797" s="275"/>
      <c r="BRL797" s="275"/>
      <c r="BRM797" s="275"/>
      <c r="BRN797" s="275"/>
      <c r="BRO797" s="275"/>
      <c r="BRP797" s="275"/>
      <c r="BRQ797" s="275"/>
      <c r="BRR797" s="275"/>
      <c r="BRS797" s="275"/>
      <c r="BRT797" s="275"/>
      <c r="BRU797" s="275"/>
      <c r="BRV797" s="275"/>
      <c r="BRW797" s="275"/>
      <c r="BRX797" s="275"/>
      <c r="BRY797" s="275"/>
      <c r="BRZ797" s="275"/>
      <c r="BSA797" s="275"/>
      <c r="BSB797" s="275"/>
      <c r="BSC797" s="275"/>
      <c r="BSD797" s="275"/>
      <c r="BSE797" s="275"/>
      <c r="BSF797" s="275"/>
      <c r="BSG797" s="275"/>
      <c r="BSH797" s="275"/>
      <c r="BSI797" s="275"/>
      <c r="BSJ797" s="275"/>
      <c r="BSK797" s="275"/>
      <c r="BSL797" s="275"/>
      <c r="BSM797" s="275"/>
      <c r="BSN797" s="275"/>
      <c r="BSO797" s="275"/>
      <c r="BSP797" s="275"/>
      <c r="BSQ797" s="275"/>
      <c r="BSR797" s="275"/>
      <c r="BSS797" s="275"/>
      <c r="BST797" s="275"/>
      <c r="BSU797" s="275"/>
      <c r="BSV797" s="275"/>
      <c r="BSW797" s="275"/>
      <c r="BSX797" s="275"/>
      <c r="BSY797" s="275"/>
      <c r="BSZ797" s="275"/>
      <c r="BTA797" s="275"/>
      <c r="BTB797" s="275"/>
      <c r="BTC797" s="275"/>
      <c r="BTD797" s="275"/>
      <c r="BTE797" s="275"/>
      <c r="BTF797" s="275"/>
      <c r="BTG797" s="275"/>
      <c r="BTH797" s="275"/>
      <c r="BTI797" s="275"/>
      <c r="BTJ797" s="275"/>
      <c r="BTK797" s="275"/>
      <c r="BTL797" s="275"/>
      <c r="BTM797" s="275"/>
      <c r="BTN797" s="275"/>
      <c r="BTO797" s="275"/>
      <c r="BTP797" s="275"/>
      <c r="BTQ797" s="275"/>
      <c r="BTR797" s="275"/>
      <c r="BTS797" s="275"/>
      <c r="BTT797" s="275"/>
      <c r="BTU797" s="275"/>
      <c r="BTV797" s="275"/>
      <c r="BTW797" s="275"/>
      <c r="BTX797" s="275"/>
      <c r="BTY797" s="275"/>
      <c r="BTZ797" s="275"/>
      <c r="BUA797" s="275"/>
      <c r="BUB797" s="275"/>
      <c r="BUC797" s="275"/>
      <c r="BUD797" s="275"/>
      <c r="BUE797" s="275"/>
      <c r="BUF797" s="275"/>
      <c r="BUG797" s="275"/>
      <c r="BUH797" s="275"/>
      <c r="BUI797" s="275"/>
      <c r="BUJ797" s="275"/>
      <c r="BUK797" s="275"/>
      <c r="BUL797" s="275"/>
      <c r="BUM797" s="275"/>
      <c r="BUN797" s="275"/>
      <c r="BUO797" s="275"/>
      <c r="BUP797" s="275"/>
      <c r="BUQ797" s="275"/>
      <c r="BUR797" s="275"/>
      <c r="BUS797" s="275"/>
      <c r="BUT797" s="275"/>
      <c r="BUU797" s="275"/>
      <c r="BUV797" s="275"/>
      <c r="BUW797" s="275"/>
      <c r="BUX797" s="275"/>
      <c r="BUY797" s="275"/>
      <c r="BUZ797" s="275"/>
      <c r="BVA797" s="275"/>
      <c r="BVB797" s="275"/>
      <c r="BVC797" s="275"/>
      <c r="BVD797" s="275"/>
      <c r="BVE797" s="275"/>
      <c r="BVF797" s="275"/>
      <c r="BVG797" s="275"/>
      <c r="BVH797" s="275"/>
      <c r="BVI797" s="275"/>
      <c r="BVJ797" s="275"/>
      <c r="BVK797" s="275"/>
      <c r="BVL797" s="275"/>
      <c r="BVM797" s="275"/>
      <c r="BVN797" s="275"/>
      <c r="BVO797" s="275"/>
      <c r="BVP797" s="275"/>
      <c r="BVQ797" s="275"/>
      <c r="BVR797" s="275"/>
      <c r="BVS797" s="275"/>
      <c r="BVT797" s="275"/>
      <c r="BVU797" s="275"/>
      <c r="BVV797" s="275"/>
      <c r="BVW797" s="275"/>
      <c r="BVX797" s="275"/>
      <c r="BVY797" s="275"/>
      <c r="BVZ797" s="275"/>
      <c r="BWA797" s="275"/>
      <c r="BWB797" s="275"/>
      <c r="BWC797" s="275"/>
      <c r="BWD797" s="275"/>
      <c r="BWE797" s="275"/>
      <c r="BWF797" s="275"/>
      <c r="BWG797" s="275"/>
      <c r="BWH797" s="275"/>
      <c r="BWI797" s="275"/>
      <c r="BWJ797" s="275"/>
      <c r="BWK797" s="275"/>
      <c r="BWL797" s="275"/>
      <c r="BWM797" s="275"/>
      <c r="BWN797" s="275"/>
      <c r="BWO797" s="275"/>
      <c r="BWP797" s="275"/>
      <c r="BWQ797" s="275"/>
      <c r="BWR797" s="275"/>
      <c r="BWS797" s="275"/>
      <c r="BWT797" s="275"/>
      <c r="BWU797" s="275"/>
      <c r="BWV797" s="275"/>
      <c r="BWW797" s="275"/>
      <c r="BWX797" s="275"/>
      <c r="BWY797" s="275"/>
      <c r="BWZ797" s="275"/>
      <c r="BXA797" s="275"/>
      <c r="BXB797" s="275"/>
      <c r="BXC797" s="275"/>
      <c r="BXD797" s="275"/>
      <c r="BXE797" s="275"/>
      <c r="BXF797" s="275"/>
      <c r="BXG797" s="275"/>
      <c r="BXH797" s="275"/>
      <c r="BXI797" s="275"/>
      <c r="BXJ797" s="275"/>
      <c r="BXK797" s="275"/>
      <c r="BXL797" s="275"/>
      <c r="BXM797" s="275"/>
      <c r="BXN797" s="275"/>
      <c r="BXO797" s="275"/>
      <c r="BXP797" s="275"/>
      <c r="BXQ797" s="275"/>
      <c r="BXR797" s="275"/>
      <c r="BXS797" s="275"/>
      <c r="BXT797" s="275"/>
      <c r="BXU797" s="275"/>
      <c r="BXV797" s="275"/>
      <c r="BXW797" s="275"/>
      <c r="BXX797" s="275"/>
      <c r="BXY797" s="275"/>
      <c r="BXZ797" s="275"/>
      <c r="BYA797" s="275"/>
      <c r="BYB797" s="275"/>
      <c r="BYC797" s="275"/>
      <c r="BYD797" s="275"/>
      <c r="BYE797" s="275"/>
      <c r="BYF797" s="275"/>
      <c r="BYG797" s="275"/>
      <c r="BYH797" s="275"/>
      <c r="BYI797" s="275"/>
      <c r="BYJ797" s="275"/>
      <c r="BYK797" s="275"/>
      <c r="BYL797" s="275"/>
      <c r="BYM797" s="275"/>
      <c r="BYN797" s="275"/>
      <c r="BYO797" s="275"/>
      <c r="BYP797" s="275"/>
      <c r="BYQ797" s="275"/>
      <c r="BYR797" s="275"/>
      <c r="BYS797" s="275"/>
      <c r="BYT797" s="275"/>
      <c r="BYU797" s="275"/>
      <c r="BYV797" s="275"/>
      <c r="BYW797" s="275"/>
      <c r="BYX797" s="275"/>
      <c r="BYY797" s="275"/>
      <c r="BYZ797" s="275"/>
      <c r="BZA797" s="275"/>
      <c r="BZB797" s="275"/>
      <c r="BZC797" s="275"/>
      <c r="BZD797" s="275"/>
      <c r="BZE797" s="275"/>
      <c r="BZF797" s="275"/>
      <c r="BZG797" s="275"/>
      <c r="BZH797" s="275"/>
      <c r="BZI797" s="275"/>
      <c r="BZJ797" s="275"/>
      <c r="BZK797" s="275"/>
      <c r="BZL797" s="275"/>
      <c r="BZM797" s="275"/>
      <c r="BZN797" s="275"/>
      <c r="BZO797" s="275"/>
      <c r="BZP797" s="275"/>
      <c r="BZQ797" s="275"/>
      <c r="BZR797" s="275"/>
      <c r="BZS797" s="275"/>
      <c r="BZT797" s="275"/>
      <c r="BZU797" s="275"/>
      <c r="BZV797" s="275"/>
      <c r="BZW797" s="275"/>
      <c r="BZX797" s="275"/>
      <c r="BZY797" s="275"/>
      <c r="BZZ797" s="275"/>
      <c r="CAA797" s="275"/>
      <c r="CAB797" s="275"/>
      <c r="CAC797" s="275"/>
      <c r="CAD797" s="275"/>
      <c r="CAE797" s="275"/>
      <c r="CAF797" s="275"/>
      <c r="CAG797" s="275"/>
      <c r="CAH797" s="275"/>
      <c r="CAI797" s="275"/>
      <c r="CAJ797" s="275"/>
      <c r="CAK797" s="275"/>
      <c r="CAL797" s="275"/>
      <c r="CAM797" s="275"/>
      <c r="CAN797" s="275"/>
      <c r="CAO797" s="275"/>
      <c r="CAP797" s="275"/>
      <c r="CAQ797" s="275"/>
      <c r="CAR797" s="275"/>
      <c r="CAS797" s="275"/>
      <c r="CAT797" s="275"/>
      <c r="CAU797" s="275"/>
      <c r="CAV797" s="275"/>
      <c r="CAW797" s="275"/>
      <c r="CAX797" s="275"/>
      <c r="CAY797" s="275"/>
      <c r="CAZ797" s="275"/>
      <c r="CBA797" s="275"/>
      <c r="CBB797" s="275"/>
      <c r="CBC797" s="275"/>
      <c r="CBD797" s="275"/>
      <c r="CBE797" s="275"/>
      <c r="CBF797" s="275"/>
      <c r="CBG797" s="275"/>
      <c r="CBH797" s="275"/>
      <c r="CBI797" s="275"/>
      <c r="CBJ797" s="275"/>
      <c r="CBK797" s="275"/>
      <c r="CBL797" s="275"/>
      <c r="CBM797" s="275"/>
      <c r="CBN797" s="275"/>
      <c r="CBO797" s="275"/>
      <c r="CBP797" s="275"/>
      <c r="CBQ797" s="275"/>
      <c r="CBR797" s="275"/>
      <c r="CBS797" s="275"/>
      <c r="CBT797" s="275"/>
      <c r="CBU797" s="275"/>
      <c r="CBV797" s="275"/>
      <c r="CBW797" s="275"/>
      <c r="CBX797" s="275"/>
      <c r="CBY797" s="275"/>
      <c r="CBZ797" s="275"/>
      <c r="CCA797" s="275"/>
      <c r="CCB797" s="275"/>
      <c r="CCC797" s="275"/>
      <c r="CCD797" s="275"/>
      <c r="CCE797" s="275"/>
      <c r="CCF797" s="275"/>
      <c r="CCG797" s="275"/>
      <c r="CCH797" s="275"/>
      <c r="CCI797" s="275"/>
      <c r="CCJ797" s="275"/>
      <c r="CCK797" s="275"/>
      <c r="CCL797" s="275"/>
      <c r="CCM797" s="275"/>
      <c r="CCN797" s="275"/>
      <c r="CCO797" s="275"/>
      <c r="CCP797" s="275"/>
      <c r="CCQ797" s="275"/>
      <c r="CCR797" s="275"/>
      <c r="CCS797" s="275"/>
      <c r="CCT797" s="275"/>
      <c r="CCU797" s="275"/>
      <c r="CCV797" s="275"/>
      <c r="CCW797" s="275"/>
      <c r="CCX797" s="275"/>
      <c r="CCY797" s="275"/>
      <c r="CCZ797" s="275"/>
      <c r="CDA797" s="275"/>
      <c r="CDB797" s="275"/>
      <c r="CDC797" s="275"/>
      <c r="CDD797" s="275"/>
      <c r="CDE797" s="275"/>
      <c r="CDF797" s="275"/>
      <c r="CDG797" s="275"/>
      <c r="CDH797" s="275"/>
      <c r="CDI797" s="275"/>
      <c r="CDJ797" s="275"/>
      <c r="CDK797" s="275"/>
      <c r="CDL797" s="275"/>
      <c r="CDM797" s="275"/>
      <c r="CDN797" s="275"/>
      <c r="CDO797" s="275"/>
      <c r="CDP797" s="275"/>
      <c r="CDQ797" s="275"/>
      <c r="CDR797" s="275"/>
      <c r="CDS797" s="275"/>
      <c r="CDT797" s="275"/>
      <c r="CDU797" s="275"/>
      <c r="CDV797" s="275"/>
      <c r="CDW797" s="275"/>
      <c r="CDX797" s="275"/>
      <c r="CDY797" s="275"/>
      <c r="CDZ797" s="275"/>
      <c r="CEA797" s="275"/>
      <c r="CEB797" s="275"/>
      <c r="CEC797" s="275"/>
      <c r="CED797" s="275"/>
      <c r="CEE797" s="275"/>
      <c r="CEF797" s="275"/>
      <c r="CEG797" s="275"/>
      <c r="CEH797" s="275"/>
      <c r="CEI797" s="275"/>
      <c r="CEJ797" s="275"/>
      <c r="CEK797" s="275"/>
      <c r="CEL797" s="275"/>
      <c r="CEM797" s="275"/>
      <c r="CEN797" s="275"/>
      <c r="CEO797" s="275"/>
      <c r="CEP797" s="275"/>
      <c r="CEQ797" s="275"/>
      <c r="CER797" s="275"/>
      <c r="CES797" s="275"/>
      <c r="CET797" s="275"/>
      <c r="CEU797" s="275"/>
      <c r="CEV797" s="275"/>
      <c r="CEW797" s="275"/>
      <c r="CEX797" s="275"/>
      <c r="CEY797" s="275"/>
      <c r="CEZ797" s="275"/>
      <c r="CFA797" s="275"/>
      <c r="CFB797" s="275"/>
      <c r="CFC797" s="275"/>
      <c r="CFD797" s="275"/>
      <c r="CFE797" s="275"/>
      <c r="CFF797" s="275"/>
      <c r="CFG797" s="275"/>
      <c r="CFH797" s="275"/>
      <c r="CFI797" s="275"/>
      <c r="CFJ797" s="275"/>
      <c r="CFK797" s="275"/>
      <c r="CFL797" s="275"/>
      <c r="CFM797" s="275"/>
      <c r="CFN797" s="275"/>
      <c r="CFO797" s="275"/>
      <c r="CFP797" s="275"/>
      <c r="CFQ797" s="275"/>
      <c r="CFR797" s="275"/>
      <c r="CFS797" s="275"/>
      <c r="CFT797" s="275"/>
      <c r="CFU797" s="275"/>
      <c r="CFV797" s="275"/>
      <c r="CFW797" s="275"/>
      <c r="CFX797" s="275"/>
      <c r="CFY797" s="275"/>
      <c r="CFZ797" s="275"/>
      <c r="CGA797" s="275"/>
      <c r="CGB797" s="275"/>
      <c r="CGC797" s="275"/>
      <c r="CGD797" s="275"/>
      <c r="CGE797" s="275"/>
      <c r="CGF797" s="275"/>
      <c r="CGG797" s="275"/>
      <c r="CGH797" s="275"/>
      <c r="CGI797" s="275"/>
      <c r="CGJ797" s="275"/>
      <c r="CGK797" s="275"/>
      <c r="CGL797" s="275"/>
      <c r="CGM797" s="275"/>
      <c r="CGN797" s="275"/>
      <c r="CGO797" s="275"/>
      <c r="CGP797" s="275"/>
      <c r="CGQ797" s="275"/>
      <c r="CGR797" s="275"/>
      <c r="CGS797" s="275"/>
      <c r="CGT797" s="275"/>
      <c r="CGU797" s="275"/>
      <c r="CGV797" s="275"/>
      <c r="CGW797" s="275"/>
      <c r="CGX797" s="275"/>
      <c r="CGY797" s="275"/>
      <c r="CGZ797" s="275"/>
      <c r="CHA797" s="275"/>
      <c r="CHB797" s="275"/>
      <c r="CHC797" s="275"/>
      <c r="CHD797" s="275"/>
      <c r="CHE797" s="275"/>
      <c r="CHF797" s="275"/>
      <c r="CHG797" s="275"/>
      <c r="CHH797" s="275"/>
      <c r="CHI797" s="275"/>
      <c r="CHJ797" s="275"/>
      <c r="CHK797" s="275"/>
      <c r="CHL797" s="275"/>
      <c r="CHM797" s="275"/>
      <c r="CHN797" s="275"/>
      <c r="CHO797" s="275"/>
      <c r="CHP797" s="275"/>
      <c r="CHQ797" s="275"/>
      <c r="CHR797" s="275"/>
      <c r="CHS797" s="275"/>
      <c r="CHT797" s="275"/>
      <c r="CHU797" s="275"/>
      <c r="CHV797" s="275"/>
      <c r="CHW797" s="275"/>
      <c r="CHX797" s="275"/>
      <c r="CHY797" s="275"/>
      <c r="CHZ797" s="275"/>
      <c r="CIA797" s="275"/>
      <c r="CIB797" s="275"/>
      <c r="CIC797" s="275"/>
      <c r="CID797" s="275"/>
      <c r="CIE797" s="275"/>
      <c r="CIF797" s="275"/>
      <c r="CIG797" s="275"/>
      <c r="CIH797" s="275"/>
      <c r="CII797" s="275"/>
      <c r="CIJ797" s="275"/>
      <c r="CIK797" s="275"/>
      <c r="CIL797" s="275"/>
      <c r="CIM797" s="275"/>
      <c r="CIN797" s="275"/>
      <c r="CIO797" s="275"/>
      <c r="CIP797" s="275"/>
      <c r="CIQ797" s="275"/>
      <c r="CIR797" s="275"/>
      <c r="CIS797" s="275"/>
      <c r="CIT797" s="275"/>
      <c r="CIU797" s="275"/>
      <c r="CIV797" s="275"/>
      <c r="CIW797" s="275"/>
      <c r="CIX797" s="275"/>
      <c r="CIY797" s="275"/>
      <c r="CIZ797" s="275"/>
      <c r="CJA797" s="275"/>
      <c r="CJB797" s="275"/>
      <c r="CJC797" s="275"/>
      <c r="CJD797" s="275"/>
      <c r="CJE797" s="275"/>
      <c r="CJF797" s="275"/>
      <c r="CJG797" s="275"/>
      <c r="CJH797" s="275"/>
      <c r="CJI797" s="275"/>
      <c r="CJJ797" s="275"/>
      <c r="CJK797" s="275"/>
      <c r="CJL797" s="275"/>
      <c r="CJM797" s="275"/>
      <c r="CJN797" s="275"/>
      <c r="CJO797" s="275"/>
      <c r="CJP797" s="275"/>
      <c r="CJQ797" s="275"/>
      <c r="CJR797" s="275"/>
      <c r="CJS797" s="275"/>
      <c r="CJT797" s="275"/>
      <c r="CJU797" s="275"/>
      <c r="CJV797" s="275"/>
      <c r="CJW797" s="275"/>
      <c r="CJX797" s="275"/>
      <c r="CJY797" s="275"/>
      <c r="CJZ797" s="275"/>
      <c r="CKA797" s="275"/>
      <c r="CKB797" s="275"/>
      <c r="CKC797" s="275"/>
      <c r="CKD797" s="275"/>
      <c r="CKE797" s="275"/>
      <c r="CKF797" s="275"/>
      <c r="CKG797" s="275"/>
      <c r="CKH797" s="275"/>
      <c r="CKI797" s="275"/>
      <c r="CKJ797" s="275"/>
      <c r="CKK797" s="275"/>
      <c r="CKL797" s="275"/>
      <c r="CKM797" s="275"/>
      <c r="CKN797" s="275"/>
      <c r="CKO797" s="275"/>
      <c r="CKP797" s="275"/>
      <c r="CKQ797" s="275"/>
      <c r="CKR797" s="275"/>
      <c r="CKS797" s="275"/>
      <c r="CKT797" s="275"/>
      <c r="CKU797" s="275"/>
      <c r="CKV797" s="275"/>
      <c r="CKW797" s="275"/>
      <c r="CKX797" s="275"/>
      <c r="CKY797" s="275"/>
      <c r="CKZ797" s="275"/>
      <c r="CLA797" s="275"/>
      <c r="CLB797" s="275"/>
      <c r="CLC797" s="275"/>
      <c r="CLD797" s="275"/>
      <c r="CLE797" s="275"/>
      <c r="CLF797" s="275"/>
      <c r="CLG797" s="275"/>
      <c r="CLH797" s="275"/>
      <c r="CLI797" s="275"/>
      <c r="CLJ797" s="275"/>
      <c r="CLK797" s="275"/>
      <c r="CLL797" s="275"/>
      <c r="CLM797" s="275"/>
      <c r="CLN797" s="275"/>
      <c r="CLO797" s="275"/>
      <c r="CLP797" s="275"/>
      <c r="CLQ797" s="275"/>
      <c r="CLR797" s="275"/>
      <c r="CLS797" s="275"/>
      <c r="CLT797" s="275"/>
      <c r="CLU797" s="275"/>
      <c r="CLV797" s="275"/>
      <c r="CLW797" s="275"/>
      <c r="CLX797" s="275"/>
      <c r="CLY797" s="275"/>
      <c r="CLZ797" s="275"/>
      <c r="CMA797" s="275"/>
      <c r="CMB797" s="275"/>
      <c r="CMC797" s="275"/>
      <c r="CMD797" s="275"/>
      <c r="CME797" s="275"/>
      <c r="CMF797" s="275"/>
      <c r="CMG797" s="275"/>
      <c r="CMH797" s="275"/>
      <c r="CMI797" s="275"/>
      <c r="CMJ797" s="275"/>
      <c r="CMK797" s="275"/>
      <c r="CML797" s="275"/>
      <c r="CMM797" s="275"/>
      <c r="CMN797" s="275"/>
      <c r="CMO797" s="275"/>
      <c r="CMP797" s="275"/>
      <c r="CMQ797" s="275"/>
      <c r="CMR797" s="275"/>
      <c r="CMS797" s="275"/>
      <c r="CMT797" s="275"/>
      <c r="CMU797" s="275"/>
      <c r="CMV797" s="275"/>
      <c r="CMW797" s="275"/>
      <c r="CMX797" s="275"/>
      <c r="CMY797" s="275"/>
      <c r="CMZ797" s="275"/>
      <c r="CNA797" s="275"/>
      <c r="CNB797" s="275"/>
      <c r="CNC797" s="275"/>
      <c r="CND797" s="275"/>
      <c r="CNE797" s="275"/>
      <c r="CNF797" s="275"/>
      <c r="CNG797" s="275"/>
      <c r="CNH797" s="275"/>
      <c r="CNI797" s="275"/>
      <c r="CNJ797" s="275"/>
      <c r="CNK797" s="275"/>
      <c r="CNL797" s="275"/>
      <c r="CNM797" s="275"/>
      <c r="CNN797" s="275"/>
      <c r="CNO797" s="275"/>
      <c r="CNP797" s="275"/>
      <c r="CNQ797" s="275"/>
      <c r="CNR797" s="275"/>
      <c r="CNS797" s="275"/>
      <c r="CNT797" s="275"/>
      <c r="CNU797" s="275"/>
      <c r="CNV797" s="275"/>
      <c r="CNW797" s="275"/>
      <c r="CNX797" s="275"/>
      <c r="CNY797" s="275"/>
      <c r="CNZ797" s="275"/>
      <c r="COA797" s="275"/>
      <c r="COB797" s="275"/>
      <c r="COC797" s="275"/>
      <c r="COD797" s="275"/>
      <c r="COE797" s="275"/>
      <c r="COF797" s="275"/>
      <c r="COG797" s="275"/>
      <c r="COH797" s="275"/>
      <c r="COI797" s="275"/>
      <c r="COJ797" s="275"/>
      <c r="COK797" s="275"/>
      <c r="COL797" s="275"/>
      <c r="COM797" s="275"/>
      <c r="CON797" s="275"/>
      <c r="COO797" s="275"/>
      <c r="COP797" s="275"/>
      <c r="COQ797" s="275"/>
      <c r="COR797" s="275"/>
      <c r="COS797" s="275"/>
      <c r="COT797" s="275"/>
      <c r="COU797" s="275"/>
      <c r="COV797" s="275"/>
      <c r="COW797" s="275"/>
      <c r="COX797" s="275"/>
      <c r="COY797" s="275"/>
      <c r="COZ797" s="275"/>
      <c r="CPA797" s="275"/>
      <c r="CPB797" s="275"/>
      <c r="CPC797" s="275"/>
      <c r="CPD797" s="275"/>
      <c r="CPE797" s="275"/>
      <c r="CPF797" s="275"/>
      <c r="CPG797" s="275"/>
      <c r="CPH797" s="275"/>
      <c r="CPI797" s="275"/>
      <c r="CPJ797" s="275"/>
      <c r="CPK797" s="275"/>
      <c r="CPL797" s="275"/>
      <c r="CPM797" s="275"/>
      <c r="CPN797" s="275"/>
      <c r="CPO797" s="275"/>
      <c r="CPP797" s="275"/>
      <c r="CPQ797" s="275"/>
      <c r="CPR797" s="275"/>
      <c r="CPS797" s="275"/>
      <c r="CPT797" s="275"/>
      <c r="CPU797" s="275"/>
      <c r="CPV797" s="275"/>
      <c r="CPW797" s="275"/>
      <c r="CPX797" s="275"/>
      <c r="CPY797" s="275"/>
      <c r="CPZ797" s="275"/>
      <c r="CQA797" s="275"/>
      <c r="CQB797" s="275"/>
      <c r="CQC797" s="275"/>
      <c r="CQD797" s="275"/>
      <c r="CQE797" s="275"/>
      <c r="CQF797" s="275"/>
      <c r="CQG797" s="275"/>
      <c r="CQH797" s="275"/>
      <c r="CQI797" s="275"/>
      <c r="CQJ797" s="275"/>
      <c r="CQK797" s="275"/>
      <c r="CQL797" s="275"/>
      <c r="CQM797" s="275"/>
      <c r="CQN797" s="275"/>
      <c r="CQO797" s="275"/>
      <c r="CQP797" s="275"/>
      <c r="CQQ797" s="275"/>
      <c r="CQR797" s="275"/>
      <c r="CQS797" s="275"/>
      <c r="CQT797" s="275"/>
      <c r="CQU797" s="275"/>
      <c r="CQV797" s="275"/>
      <c r="CQW797" s="275"/>
      <c r="CQX797" s="275"/>
      <c r="CQY797" s="275"/>
      <c r="CQZ797" s="275"/>
      <c r="CRA797" s="275"/>
      <c r="CRB797" s="275"/>
      <c r="CRC797" s="275"/>
      <c r="CRD797" s="275"/>
      <c r="CRE797" s="275"/>
      <c r="CRF797" s="275"/>
      <c r="CRG797" s="275"/>
      <c r="CRH797" s="275"/>
      <c r="CRI797" s="275"/>
      <c r="CRJ797" s="275"/>
      <c r="CRK797" s="275"/>
      <c r="CRL797" s="275"/>
      <c r="CRM797" s="275"/>
      <c r="CRN797" s="275"/>
      <c r="CRO797" s="275"/>
      <c r="CRP797" s="275"/>
      <c r="CRQ797" s="275"/>
      <c r="CRR797" s="275"/>
      <c r="CRS797" s="275"/>
      <c r="CRT797" s="275"/>
      <c r="CRU797" s="275"/>
      <c r="CRV797" s="275"/>
      <c r="CRW797" s="275"/>
      <c r="CRX797" s="275"/>
      <c r="CRY797" s="275"/>
      <c r="CRZ797" s="275"/>
      <c r="CSA797" s="275"/>
      <c r="CSB797" s="275"/>
      <c r="CSC797" s="275"/>
      <c r="CSD797" s="275"/>
      <c r="CSE797" s="275"/>
      <c r="CSF797" s="275"/>
      <c r="CSG797" s="275"/>
      <c r="CSH797" s="275"/>
      <c r="CSI797" s="275"/>
      <c r="CSJ797" s="275"/>
      <c r="CSK797" s="275"/>
      <c r="CSL797" s="275"/>
      <c r="CSM797" s="275"/>
      <c r="CSN797" s="275"/>
      <c r="CSO797" s="275"/>
      <c r="CSP797" s="275"/>
      <c r="CSQ797" s="275"/>
      <c r="CSR797" s="275"/>
      <c r="CSS797" s="275"/>
      <c r="CST797" s="275"/>
      <c r="CSU797" s="275"/>
      <c r="CSV797" s="275"/>
      <c r="CSW797" s="275"/>
      <c r="CSX797" s="275"/>
      <c r="CSY797" s="275"/>
      <c r="CSZ797" s="275"/>
      <c r="CTA797" s="275"/>
      <c r="CTB797" s="275"/>
      <c r="CTC797" s="275"/>
      <c r="CTD797" s="275"/>
      <c r="CTE797" s="275"/>
      <c r="CTF797" s="275"/>
      <c r="CTG797" s="275"/>
      <c r="CTH797" s="275"/>
      <c r="CTI797" s="275"/>
      <c r="CTJ797" s="275"/>
      <c r="CTK797" s="275"/>
      <c r="CTL797" s="275"/>
      <c r="CTM797" s="275"/>
      <c r="CTN797" s="275"/>
      <c r="CTO797" s="275"/>
      <c r="CTP797" s="275"/>
      <c r="CTQ797" s="275"/>
      <c r="CTR797" s="275"/>
      <c r="CTS797" s="275"/>
      <c r="CTT797" s="275"/>
      <c r="CTU797" s="275"/>
      <c r="CTV797" s="275"/>
      <c r="CTW797" s="275"/>
      <c r="CTX797" s="275"/>
      <c r="CTY797" s="275"/>
      <c r="CTZ797" s="275"/>
      <c r="CUA797" s="275"/>
    </row>
    <row r="798" spans="1:2575" s="274" customFormat="1" ht="12" customHeight="1">
      <c r="A798" s="150"/>
      <c r="B798" s="150"/>
      <c r="C798" s="150"/>
      <c r="D798" s="150"/>
      <c r="E798" s="150"/>
      <c r="F798" s="150"/>
      <c r="G798" s="150"/>
      <c r="H798" s="150"/>
      <c r="I798" s="150"/>
      <c r="J798" s="150"/>
      <c r="K798" s="150"/>
      <c r="L798" s="150"/>
      <c r="M798" s="150"/>
      <c r="N798" s="150"/>
      <c r="O798" s="150"/>
      <c r="P798" s="150"/>
      <c r="Q798" s="150"/>
      <c r="R798" s="150"/>
      <c r="S798" s="150"/>
      <c r="T798" s="150"/>
      <c r="U798" s="308"/>
      <c r="V798" s="308"/>
      <c r="W798" s="308"/>
      <c r="X798" s="308"/>
      <c r="Y798" s="308"/>
      <c r="Z798" s="362"/>
      <c r="AA798" s="308"/>
      <c r="AB798" s="275"/>
      <c r="AC798" s="275"/>
      <c r="AD798" s="275"/>
      <c r="AE798" s="275"/>
      <c r="AF798" s="275"/>
      <c r="AG798" s="275"/>
      <c r="AH798" s="275"/>
      <c r="AI798" s="275"/>
      <c r="AJ798" s="275"/>
      <c r="AK798" s="275"/>
      <c r="AL798" s="275"/>
      <c r="AM798" s="275"/>
      <c r="AN798" s="275"/>
      <c r="AO798" s="275"/>
      <c r="AP798" s="275"/>
      <c r="AQ798" s="275"/>
      <c r="AR798" s="275"/>
      <c r="AS798" s="275"/>
      <c r="AT798" s="275"/>
      <c r="AU798" s="275"/>
      <c r="AV798" s="275"/>
      <c r="AW798" s="275"/>
      <c r="AX798" s="275"/>
      <c r="AY798" s="275"/>
      <c r="AZ798" s="275"/>
      <c r="BA798" s="275"/>
      <c r="BB798" s="275"/>
      <c r="BC798" s="275"/>
      <c r="BD798" s="275"/>
      <c r="BE798" s="275"/>
      <c r="BF798" s="275"/>
      <c r="BG798" s="275"/>
      <c r="BH798" s="275"/>
      <c r="BI798" s="275"/>
      <c r="BJ798" s="275"/>
      <c r="BK798" s="275"/>
      <c r="BL798" s="275"/>
      <c r="BM798" s="275"/>
      <c r="BN798" s="275"/>
      <c r="BO798" s="275"/>
      <c r="BP798" s="275"/>
      <c r="BQ798" s="275"/>
      <c r="BR798" s="275"/>
      <c r="BS798" s="275"/>
      <c r="BT798" s="275"/>
      <c r="BU798" s="275"/>
      <c r="BV798" s="275"/>
      <c r="BW798" s="275"/>
      <c r="BX798" s="275"/>
      <c r="BY798" s="275"/>
      <c r="BZ798" s="275"/>
      <c r="CA798" s="275"/>
      <c r="CB798" s="275"/>
      <c r="CC798" s="275"/>
      <c r="CD798" s="275"/>
      <c r="CE798" s="275"/>
      <c r="CF798" s="275"/>
      <c r="CG798" s="275"/>
      <c r="CH798" s="275"/>
      <c r="CI798" s="275"/>
      <c r="CJ798" s="275"/>
      <c r="CK798" s="275"/>
      <c r="CL798" s="275"/>
      <c r="CM798" s="275"/>
      <c r="CN798" s="275"/>
      <c r="CO798" s="275"/>
      <c r="CP798" s="275"/>
      <c r="CQ798" s="275"/>
      <c r="CR798" s="275"/>
      <c r="CS798" s="275"/>
      <c r="CT798" s="275"/>
      <c r="CU798" s="275"/>
      <c r="CV798" s="275"/>
      <c r="CW798" s="275"/>
      <c r="CX798" s="275"/>
      <c r="CY798" s="275"/>
      <c r="CZ798" s="275"/>
      <c r="DA798" s="275"/>
      <c r="DB798" s="275"/>
      <c r="DC798" s="275"/>
      <c r="DD798" s="275"/>
      <c r="DE798" s="275"/>
      <c r="DF798" s="275"/>
      <c r="DG798" s="275"/>
      <c r="DH798" s="275"/>
      <c r="DI798" s="275"/>
      <c r="DJ798" s="275"/>
      <c r="DK798" s="275"/>
      <c r="DL798" s="275"/>
      <c r="DM798" s="275"/>
      <c r="DN798" s="275"/>
      <c r="DO798" s="275"/>
      <c r="DP798" s="275"/>
      <c r="DQ798" s="275"/>
      <c r="DR798" s="275"/>
      <c r="DS798" s="275"/>
      <c r="DT798" s="275"/>
      <c r="DU798" s="275"/>
      <c r="DV798" s="275"/>
      <c r="DW798" s="275"/>
      <c r="DX798" s="275"/>
      <c r="DY798" s="275"/>
      <c r="DZ798" s="275"/>
      <c r="EA798" s="275"/>
      <c r="EB798" s="275"/>
      <c r="EC798" s="275"/>
      <c r="ED798" s="275"/>
      <c r="EE798" s="275"/>
      <c r="EF798" s="275"/>
      <c r="EG798" s="275"/>
      <c r="EH798" s="275"/>
      <c r="EI798" s="275"/>
      <c r="EJ798" s="275"/>
      <c r="EK798" s="275"/>
      <c r="EL798" s="275"/>
      <c r="EM798" s="275"/>
      <c r="EN798" s="275"/>
      <c r="EO798" s="275"/>
      <c r="EP798" s="275"/>
      <c r="EQ798" s="275"/>
      <c r="ER798" s="275"/>
      <c r="ES798" s="275"/>
      <c r="ET798" s="275"/>
      <c r="EU798" s="275"/>
      <c r="EV798" s="275"/>
      <c r="EW798" s="275"/>
      <c r="EX798" s="275"/>
      <c r="EY798" s="275"/>
      <c r="EZ798" s="275"/>
      <c r="FA798" s="275"/>
      <c r="FB798" s="275"/>
      <c r="FC798" s="275"/>
      <c r="FD798" s="275"/>
      <c r="FE798" s="275"/>
      <c r="FF798" s="275"/>
      <c r="FG798" s="275"/>
      <c r="FH798" s="275"/>
      <c r="FI798" s="275"/>
      <c r="FJ798" s="275"/>
      <c r="FK798" s="275"/>
      <c r="FL798" s="275"/>
      <c r="FM798" s="275"/>
      <c r="FN798" s="275"/>
      <c r="FO798" s="275"/>
      <c r="FP798" s="275"/>
      <c r="FQ798" s="275"/>
      <c r="FR798" s="275"/>
      <c r="FS798" s="275"/>
      <c r="FT798" s="275"/>
      <c r="FU798" s="275"/>
      <c r="FV798" s="275"/>
      <c r="FW798" s="275"/>
      <c r="FX798" s="275"/>
      <c r="FY798" s="275"/>
      <c r="FZ798" s="275"/>
      <c r="GA798" s="275"/>
      <c r="GB798" s="275"/>
      <c r="GC798" s="275"/>
      <c r="GD798" s="275"/>
      <c r="GE798" s="275"/>
      <c r="GF798" s="275"/>
      <c r="GG798" s="275"/>
      <c r="GH798" s="275"/>
      <c r="GI798" s="275"/>
      <c r="GJ798" s="275"/>
      <c r="GK798" s="275"/>
      <c r="GL798" s="275"/>
      <c r="GM798" s="275"/>
      <c r="GN798" s="275"/>
      <c r="GO798" s="275"/>
      <c r="GP798" s="275"/>
      <c r="GQ798" s="275"/>
      <c r="GR798" s="275"/>
      <c r="GS798" s="275"/>
      <c r="GT798" s="275"/>
      <c r="GU798" s="275"/>
      <c r="GV798" s="275"/>
      <c r="GW798" s="275"/>
      <c r="GX798" s="275"/>
      <c r="GY798" s="275"/>
      <c r="GZ798" s="275"/>
      <c r="HA798" s="275"/>
      <c r="HB798" s="275"/>
      <c r="HC798" s="275"/>
      <c r="HD798" s="275"/>
      <c r="HE798" s="275"/>
      <c r="HF798" s="275"/>
      <c r="HG798" s="275"/>
      <c r="HH798" s="275"/>
      <c r="HI798" s="275"/>
      <c r="HJ798" s="275"/>
      <c r="HK798" s="275"/>
      <c r="HL798" s="275"/>
      <c r="HM798" s="275"/>
      <c r="HN798" s="275"/>
      <c r="HO798" s="275"/>
      <c r="HP798" s="275"/>
      <c r="HQ798" s="275"/>
      <c r="HR798" s="275"/>
      <c r="HS798" s="275"/>
      <c r="HT798" s="275"/>
      <c r="HU798" s="275"/>
      <c r="HV798" s="275"/>
      <c r="HW798" s="275"/>
      <c r="HX798" s="275"/>
      <c r="HY798" s="275"/>
      <c r="HZ798" s="275"/>
      <c r="IA798" s="275"/>
      <c r="IB798" s="275"/>
      <c r="IC798" s="275"/>
      <c r="ID798" s="275"/>
      <c r="IE798" s="275"/>
      <c r="IF798" s="275"/>
      <c r="IG798" s="275"/>
      <c r="IH798" s="275"/>
      <c r="II798" s="275"/>
      <c r="IJ798" s="275"/>
      <c r="IK798" s="275"/>
      <c r="IL798" s="275"/>
      <c r="IM798" s="275"/>
      <c r="IN798" s="275"/>
      <c r="IO798" s="275"/>
      <c r="IP798" s="275"/>
      <c r="IQ798" s="275"/>
      <c r="IR798" s="275"/>
      <c r="IS798" s="275"/>
      <c r="IT798" s="275"/>
      <c r="IU798" s="275"/>
      <c r="IV798" s="275"/>
      <c r="IW798" s="275"/>
      <c r="IX798" s="275"/>
      <c r="IY798" s="275"/>
      <c r="IZ798" s="275"/>
      <c r="JA798" s="275"/>
      <c r="JB798" s="275"/>
      <c r="JC798" s="275"/>
      <c r="JD798" s="275"/>
      <c r="JE798" s="275"/>
      <c r="JF798" s="275"/>
      <c r="JG798" s="275"/>
      <c r="JH798" s="275"/>
      <c r="JI798" s="275"/>
      <c r="JJ798" s="275"/>
      <c r="JK798" s="275"/>
      <c r="JL798" s="275"/>
      <c r="JM798" s="275"/>
      <c r="JN798" s="275"/>
      <c r="JO798" s="275"/>
      <c r="JP798" s="275"/>
      <c r="JQ798" s="275"/>
      <c r="JR798" s="275"/>
      <c r="JS798" s="275"/>
      <c r="JT798" s="275"/>
      <c r="JU798" s="275"/>
      <c r="JV798" s="275"/>
      <c r="JW798" s="275"/>
      <c r="JX798" s="275"/>
      <c r="JY798" s="275"/>
      <c r="JZ798" s="275"/>
      <c r="KA798" s="275"/>
      <c r="KB798" s="275"/>
      <c r="KC798" s="275"/>
      <c r="KD798" s="275"/>
      <c r="KE798" s="275"/>
      <c r="KF798" s="275"/>
      <c r="KG798" s="275"/>
      <c r="KH798" s="275"/>
      <c r="KI798" s="275"/>
      <c r="KJ798" s="275"/>
      <c r="KK798" s="275"/>
      <c r="KL798" s="275"/>
      <c r="KM798" s="275"/>
      <c r="KN798" s="275"/>
      <c r="KO798" s="275"/>
      <c r="KP798" s="275"/>
      <c r="KQ798" s="275"/>
      <c r="KR798" s="275"/>
      <c r="KS798" s="275"/>
      <c r="KT798" s="275"/>
      <c r="KU798" s="275"/>
      <c r="KV798" s="275"/>
      <c r="KW798" s="275"/>
      <c r="KX798" s="275"/>
      <c r="KY798" s="275"/>
      <c r="KZ798" s="275"/>
      <c r="LA798" s="275"/>
      <c r="LB798" s="275"/>
      <c r="LC798" s="275"/>
      <c r="LD798" s="275"/>
      <c r="LE798" s="275"/>
      <c r="LF798" s="275"/>
      <c r="LG798" s="275"/>
      <c r="LH798" s="275"/>
      <c r="LI798" s="275"/>
      <c r="LJ798" s="275"/>
      <c r="LK798" s="275"/>
      <c r="LL798" s="275"/>
      <c r="LM798" s="275"/>
      <c r="LN798" s="275"/>
      <c r="LO798" s="275"/>
      <c r="LP798" s="275"/>
      <c r="LQ798" s="275"/>
      <c r="LR798" s="275"/>
      <c r="LS798" s="275"/>
      <c r="LT798" s="275"/>
      <c r="LU798" s="275"/>
      <c r="LV798" s="275"/>
      <c r="LW798" s="275"/>
      <c r="LX798" s="275"/>
      <c r="LY798" s="275"/>
      <c r="LZ798" s="275"/>
      <c r="MA798" s="275"/>
      <c r="MB798" s="275"/>
      <c r="MC798" s="275"/>
      <c r="MD798" s="275"/>
      <c r="ME798" s="275"/>
      <c r="MF798" s="275"/>
      <c r="MG798" s="275"/>
      <c r="MH798" s="275"/>
      <c r="MI798" s="275"/>
      <c r="MJ798" s="275"/>
      <c r="MK798" s="275"/>
      <c r="ML798" s="275"/>
      <c r="MM798" s="275"/>
      <c r="MN798" s="275"/>
      <c r="MO798" s="275"/>
      <c r="MP798" s="275"/>
      <c r="MQ798" s="275"/>
      <c r="MR798" s="275"/>
      <c r="MS798" s="275"/>
      <c r="MT798" s="275"/>
      <c r="MU798" s="275"/>
      <c r="MV798" s="275"/>
      <c r="MW798" s="275"/>
      <c r="MX798" s="275"/>
      <c r="MY798" s="275"/>
      <c r="MZ798" s="275"/>
      <c r="NA798" s="275"/>
      <c r="NB798" s="275"/>
      <c r="NC798" s="275"/>
      <c r="ND798" s="275"/>
      <c r="NE798" s="275"/>
      <c r="NF798" s="275"/>
      <c r="NG798" s="275"/>
      <c r="NH798" s="275"/>
      <c r="NI798" s="275"/>
      <c r="NJ798" s="275"/>
      <c r="NK798" s="275"/>
      <c r="NL798" s="275"/>
      <c r="NM798" s="275"/>
      <c r="NN798" s="275"/>
      <c r="NO798" s="275"/>
      <c r="NP798" s="275"/>
      <c r="NQ798" s="275"/>
      <c r="NR798" s="275"/>
      <c r="NS798" s="275"/>
      <c r="NT798" s="275"/>
      <c r="NU798" s="275"/>
      <c r="NV798" s="275"/>
      <c r="NW798" s="275"/>
      <c r="NX798" s="275"/>
      <c r="NY798" s="275"/>
      <c r="NZ798" s="275"/>
      <c r="OA798" s="275"/>
      <c r="OB798" s="275"/>
      <c r="OC798" s="275"/>
      <c r="OD798" s="275"/>
      <c r="OE798" s="275"/>
      <c r="OF798" s="275"/>
      <c r="OG798" s="275"/>
      <c r="OH798" s="275"/>
      <c r="OI798" s="275"/>
      <c r="OJ798" s="275"/>
      <c r="OK798" s="275"/>
      <c r="OL798" s="275"/>
      <c r="OM798" s="275"/>
      <c r="ON798" s="275"/>
      <c r="OO798" s="275"/>
      <c r="OP798" s="275"/>
      <c r="OQ798" s="275"/>
      <c r="OR798" s="275"/>
      <c r="OS798" s="275"/>
      <c r="OT798" s="275"/>
      <c r="OU798" s="275"/>
      <c r="OV798" s="275"/>
      <c r="OW798" s="275"/>
      <c r="OX798" s="275"/>
      <c r="OY798" s="275"/>
      <c r="OZ798" s="275"/>
      <c r="PA798" s="275"/>
      <c r="PB798" s="275"/>
      <c r="PC798" s="275"/>
      <c r="PD798" s="275"/>
      <c r="PE798" s="275"/>
      <c r="PF798" s="275"/>
      <c r="PG798" s="275"/>
      <c r="PH798" s="275"/>
      <c r="PI798" s="275"/>
      <c r="PJ798" s="275"/>
      <c r="PK798" s="275"/>
      <c r="PL798" s="275"/>
      <c r="PM798" s="275"/>
      <c r="PN798" s="275"/>
      <c r="PO798" s="275"/>
      <c r="PP798" s="275"/>
      <c r="PQ798" s="275"/>
      <c r="PR798" s="275"/>
      <c r="PS798" s="275"/>
      <c r="PT798" s="275"/>
      <c r="PU798" s="275"/>
      <c r="PV798" s="275"/>
      <c r="PW798" s="275"/>
      <c r="PX798" s="275"/>
      <c r="PY798" s="275"/>
      <c r="PZ798" s="275"/>
      <c r="QA798" s="275"/>
      <c r="QB798" s="275"/>
      <c r="QC798" s="275"/>
      <c r="QD798" s="275"/>
      <c r="QE798" s="275"/>
      <c r="QF798" s="275"/>
      <c r="QG798" s="275"/>
      <c r="QH798" s="275"/>
      <c r="QI798" s="275"/>
      <c r="QJ798" s="275"/>
      <c r="QK798" s="275"/>
      <c r="QL798" s="275"/>
      <c r="QM798" s="275"/>
      <c r="QN798" s="275"/>
      <c r="QO798" s="275"/>
      <c r="QP798" s="275"/>
      <c r="QQ798" s="275"/>
      <c r="QR798" s="275"/>
      <c r="QS798" s="275"/>
      <c r="QT798" s="275"/>
      <c r="QU798" s="275"/>
      <c r="QV798" s="275"/>
      <c r="QW798" s="275"/>
      <c r="QX798" s="275"/>
      <c r="QY798" s="275"/>
      <c r="QZ798" s="275"/>
      <c r="RA798" s="275"/>
      <c r="RB798" s="275"/>
      <c r="RC798" s="275"/>
      <c r="RD798" s="275"/>
      <c r="RE798" s="275"/>
      <c r="RF798" s="275"/>
      <c r="RG798" s="275"/>
      <c r="RH798" s="275"/>
      <c r="RI798" s="275"/>
      <c r="RJ798" s="275"/>
      <c r="RK798" s="275"/>
      <c r="RL798" s="275"/>
      <c r="RM798" s="275"/>
      <c r="RN798" s="275"/>
      <c r="RO798" s="275"/>
      <c r="RP798" s="275"/>
      <c r="RQ798" s="275"/>
      <c r="RR798" s="275"/>
      <c r="RS798" s="275"/>
      <c r="RT798" s="275"/>
      <c r="RU798" s="275"/>
      <c r="RV798" s="275"/>
      <c r="RW798" s="275"/>
      <c r="RX798" s="275"/>
      <c r="RY798" s="275"/>
      <c r="RZ798" s="275"/>
      <c r="SA798" s="275"/>
      <c r="SB798" s="275"/>
      <c r="SC798" s="275"/>
      <c r="SD798" s="275"/>
      <c r="SE798" s="275"/>
      <c r="SF798" s="275"/>
      <c r="SG798" s="275"/>
      <c r="SH798" s="275"/>
      <c r="SI798" s="275"/>
      <c r="SJ798" s="275"/>
      <c r="SK798" s="275"/>
      <c r="SL798" s="275"/>
      <c r="SM798" s="275"/>
      <c r="SN798" s="275"/>
      <c r="SO798" s="275"/>
      <c r="SP798" s="275"/>
      <c r="SQ798" s="275"/>
      <c r="SR798" s="275"/>
      <c r="SS798" s="275"/>
      <c r="ST798" s="275"/>
      <c r="SU798" s="275"/>
      <c r="SV798" s="275"/>
      <c r="SW798" s="275"/>
      <c r="SX798" s="275"/>
      <c r="SY798" s="275"/>
      <c r="SZ798" s="275"/>
      <c r="TA798" s="275"/>
      <c r="TB798" s="275"/>
      <c r="TC798" s="275"/>
      <c r="TD798" s="275"/>
      <c r="TE798" s="275"/>
      <c r="TF798" s="275"/>
      <c r="TG798" s="275"/>
      <c r="TH798" s="275"/>
      <c r="TI798" s="275"/>
      <c r="TJ798" s="275"/>
      <c r="TK798" s="275"/>
      <c r="TL798" s="275"/>
      <c r="TM798" s="275"/>
      <c r="TN798" s="275"/>
      <c r="TO798" s="275"/>
      <c r="TP798" s="275"/>
      <c r="TQ798" s="275"/>
      <c r="TR798" s="275"/>
      <c r="TS798" s="275"/>
      <c r="TT798" s="275"/>
      <c r="TU798" s="275"/>
      <c r="TV798" s="275"/>
      <c r="TW798" s="275"/>
      <c r="TX798" s="275"/>
      <c r="TY798" s="275"/>
      <c r="TZ798" s="275"/>
      <c r="UA798" s="275"/>
      <c r="UB798" s="275"/>
      <c r="UC798" s="275"/>
      <c r="UD798" s="275"/>
      <c r="UE798" s="275"/>
      <c r="UF798" s="275"/>
      <c r="UG798" s="275"/>
      <c r="UH798" s="275"/>
      <c r="UI798" s="275"/>
      <c r="UJ798" s="275"/>
      <c r="UK798" s="275"/>
      <c r="UL798" s="275"/>
      <c r="UM798" s="275"/>
      <c r="UN798" s="275"/>
      <c r="UO798" s="275"/>
      <c r="UP798" s="275"/>
      <c r="UQ798" s="275"/>
      <c r="UR798" s="275"/>
      <c r="US798" s="275"/>
      <c r="UT798" s="275"/>
      <c r="UU798" s="275"/>
      <c r="UV798" s="275"/>
      <c r="UW798" s="275"/>
      <c r="UX798" s="275"/>
      <c r="UY798" s="275"/>
      <c r="UZ798" s="275"/>
      <c r="VA798" s="275"/>
      <c r="VB798" s="275"/>
      <c r="VC798" s="275"/>
      <c r="VD798" s="275"/>
      <c r="VE798" s="275"/>
      <c r="VF798" s="275"/>
      <c r="VG798" s="275"/>
      <c r="VH798" s="275"/>
      <c r="VI798" s="275"/>
      <c r="VJ798" s="275"/>
      <c r="VK798" s="275"/>
      <c r="VL798" s="275"/>
      <c r="VM798" s="275"/>
      <c r="VN798" s="275"/>
      <c r="VO798" s="275"/>
      <c r="VP798" s="275"/>
      <c r="VQ798" s="275"/>
      <c r="VR798" s="275"/>
      <c r="VS798" s="275"/>
      <c r="VT798" s="275"/>
      <c r="VU798" s="275"/>
      <c r="VV798" s="275"/>
      <c r="VW798" s="275"/>
      <c r="VX798" s="275"/>
      <c r="VY798" s="275"/>
      <c r="VZ798" s="275"/>
      <c r="WA798" s="275"/>
      <c r="WB798" s="275"/>
      <c r="WC798" s="275"/>
      <c r="WD798" s="275"/>
      <c r="WE798" s="275"/>
      <c r="WF798" s="275"/>
      <c r="WG798" s="275"/>
      <c r="WH798" s="275"/>
      <c r="WI798" s="275"/>
      <c r="WJ798" s="275"/>
      <c r="WK798" s="275"/>
      <c r="WL798" s="275"/>
      <c r="WM798" s="275"/>
      <c r="WN798" s="275"/>
      <c r="WO798" s="275"/>
      <c r="WP798" s="275"/>
      <c r="WQ798" s="275"/>
      <c r="WR798" s="275"/>
      <c r="WS798" s="275"/>
      <c r="WT798" s="275"/>
      <c r="WU798" s="275"/>
      <c r="WV798" s="275"/>
      <c r="WW798" s="275"/>
      <c r="WX798" s="275"/>
      <c r="WY798" s="275"/>
      <c r="WZ798" s="275"/>
      <c r="XA798" s="275"/>
      <c r="XB798" s="275"/>
      <c r="XC798" s="275"/>
      <c r="XD798" s="275"/>
      <c r="XE798" s="275"/>
      <c r="XF798" s="275"/>
      <c r="XG798" s="275"/>
      <c r="XH798" s="275"/>
      <c r="XI798" s="275"/>
      <c r="XJ798" s="275"/>
      <c r="XK798" s="275"/>
      <c r="XL798" s="275"/>
      <c r="XM798" s="275"/>
      <c r="XN798" s="275"/>
      <c r="XO798" s="275"/>
      <c r="XP798" s="275"/>
      <c r="XQ798" s="275"/>
      <c r="XR798" s="275"/>
      <c r="XS798" s="275"/>
      <c r="XT798" s="275"/>
      <c r="XU798" s="275"/>
      <c r="XV798" s="275"/>
      <c r="XW798" s="275"/>
      <c r="XX798" s="275"/>
      <c r="XY798" s="275"/>
      <c r="XZ798" s="275"/>
      <c r="YA798" s="275"/>
      <c r="YB798" s="275"/>
      <c r="YC798" s="275"/>
      <c r="YD798" s="275"/>
      <c r="YE798" s="275"/>
      <c r="YF798" s="275"/>
      <c r="YG798" s="275"/>
      <c r="YH798" s="275"/>
      <c r="YI798" s="275"/>
      <c r="YJ798" s="275"/>
      <c r="YK798" s="275"/>
      <c r="YL798" s="275"/>
      <c r="YM798" s="275"/>
      <c r="YN798" s="275"/>
      <c r="YO798" s="275"/>
      <c r="YP798" s="275"/>
      <c r="YQ798" s="275"/>
      <c r="YR798" s="275"/>
      <c r="YS798" s="275"/>
      <c r="YT798" s="275"/>
      <c r="YU798" s="275"/>
      <c r="YV798" s="275"/>
      <c r="YW798" s="275"/>
      <c r="YX798" s="275"/>
      <c r="YY798" s="275"/>
      <c r="YZ798" s="275"/>
      <c r="ZA798" s="275"/>
      <c r="ZB798" s="275"/>
      <c r="ZC798" s="275"/>
      <c r="ZD798" s="275"/>
      <c r="ZE798" s="275"/>
      <c r="ZF798" s="275"/>
      <c r="ZG798" s="275"/>
      <c r="ZH798" s="275"/>
      <c r="ZI798" s="275"/>
      <c r="ZJ798" s="275"/>
      <c r="ZK798" s="275"/>
      <c r="ZL798" s="275"/>
      <c r="ZM798" s="275"/>
      <c r="ZN798" s="275"/>
      <c r="ZO798" s="275"/>
      <c r="ZP798" s="275"/>
      <c r="ZQ798" s="275"/>
      <c r="ZR798" s="275"/>
      <c r="ZS798" s="275"/>
      <c r="ZT798" s="275"/>
      <c r="ZU798" s="275"/>
      <c r="ZV798" s="275"/>
      <c r="ZW798" s="275"/>
      <c r="ZX798" s="275"/>
      <c r="ZY798" s="275"/>
      <c r="ZZ798" s="275"/>
      <c r="AAA798" s="275"/>
      <c r="AAB798" s="275"/>
      <c r="AAC798" s="275"/>
      <c r="AAD798" s="275"/>
      <c r="AAE798" s="275"/>
      <c r="AAF798" s="275"/>
      <c r="AAG798" s="275"/>
      <c r="AAH798" s="275"/>
      <c r="AAI798" s="275"/>
      <c r="AAJ798" s="275"/>
      <c r="AAK798" s="275"/>
      <c r="AAL798" s="275"/>
      <c r="AAM798" s="275"/>
      <c r="AAN798" s="275"/>
      <c r="AAO798" s="275"/>
      <c r="AAP798" s="275"/>
      <c r="AAQ798" s="275"/>
      <c r="AAR798" s="275"/>
      <c r="AAS798" s="275"/>
      <c r="AAT798" s="275"/>
      <c r="AAU798" s="275"/>
      <c r="AAV798" s="275"/>
      <c r="AAW798" s="275"/>
      <c r="AAX798" s="275"/>
      <c r="AAY798" s="275"/>
      <c r="AAZ798" s="275"/>
      <c r="ABA798" s="275"/>
      <c r="ABB798" s="275"/>
      <c r="ABC798" s="275"/>
      <c r="ABD798" s="275"/>
      <c r="ABE798" s="275"/>
      <c r="ABF798" s="275"/>
      <c r="ABG798" s="275"/>
      <c r="ABH798" s="275"/>
      <c r="ABI798" s="275"/>
      <c r="ABJ798" s="275"/>
      <c r="ABK798" s="275"/>
      <c r="ABL798" s="275"/>
      <c r="ABM798" s="275"/>
      <c r="ABN798" s="275"/>
      <c r="ABO798" s="275"/>
      <c r="ABP798" s="275"/>
      <c r="ABQ798" s="275"/>
      <c r="ABR798" s="275"/>
      <c r="ABS798" s="275"/>
      <c r="ABT798" s="275"/>
      <c r="ABU798" s="275"/>
      <c r="ABV798" s="275"/>
      <c r="ABW798" s="275"/>
      <c r="ABX798" s="275"/>
      <c r="ABY798" s="275"/>
      <c r="ABZ798" s="275"/>
      <c r="ACA798" s="275"/>
      <c r="ACB798" s="275"/>
      <c r="ACC798" s="275"/>
      <c r="ACD798" s="275"/>
      <c r="ACE798" s="275"/>
      <c r="ACF798" s="275"/>
      <c r="ACG798" s="275"/>
      <c r="ACH798" s="275"/>
      <c r="ACI798" s="275"/>
      <c r="ACJ798" s="275"/>
      <c r="ACK798" s="275"/>
      <c r="ACL798" s="275"/>
      <c r="ACM798" s="275"/>
      <c r="ACN798" s="275"/>
      <c r="ACO798" s="275"/>
      <c r="ACP798" s="275"/>
      <c r="ACQ798" s="275"/>
      <c r="ACR798" s="275"/>
      <c r="ACS798" s="275"/>
      <c r="ACT798" s="275"/>
      <c r="ACU798" s="275"/>
      <c r="ACV798" s="275"/>
      <c r="ACW798" s="275"/>
      <c r="ACX798" s="275"/>
      <c r="ACY798" s="275"/>
      <c r="ACZ798" s="275"/>
      <c r="ADA798" s="275"/>
      <c r="ADB798" s="275"/>
      <c r="ADC798" s="275"/>
      <c r="ADD798" s="275"/>
      <c r="ADE798" s="275"/>
      <c r="ADF798" s="275"/>
      <c r="ADG798" s="275"/>
      <c r="ADH798" s="275"/>
      <c r="ADI798" s="275"/>
      <c r="ADJ798" s="275"/>
      <c r="ADK798" s="275"/>
      <c r="ADL798" s="275"/>
      <c r="ADM798" s="275"/>
      <c r="ADN798" s="275"/>
      <c r="ADO798" s="275"/>
      <c r="ADP798" s="275"/>
      <c r="ADQ798" s="275"/>
      <c r="ADR798" s="275"/>
      <c r="ADS798" s="275"/>
      <c r="ADT798" s="275"/>
      <c r="ADU798" s="275"/>
      <c r="ADV798" s="275"/>
      <c r="ADW798" s="275"/>
      <c r="ADX798" s="275"/>
      <c r="ADY798" s="275"/>
      <c r="ADZ798" s="275"/>
      <c r="AEA798" s="275"/>
      <c r="AEB798" s="275"/>
      <c r="AEC798" s="275"/>
      <c r="AED798" s="275"/>
      <c r="AEE798" s="275"/>
      <c r="AEF798" s="275"/>
      <c r="AEG798" s="275"/>
      <c r="AEH798" s="275"/>
      <c r="AEI798" s="275"/>
      <c r="AEJ798" s="275"/>
      <c r="AEK798" s="275"/>
      <c r="AEL798" s="275"/>
      <c r="AEM798" s="275"/>
      <c r="AEN798" s="275"/>
      <c r="AEO798" s="275"/>
      <c r="AEP798" s="275"/>
      <c r="AEQ798" s="275"/>
      <c r="AER798" s="275"/>
      <c r="AES798" s="275"/>
      <c r="AET798" s="275"/>
      <c r="AEU798" s="275"/>
      <c r="AEV798" s="275"/>
      <c r="AEW798" s="275"/>
      <c r="AEX798" s="275"/>
      <c r="AEY798" s="275"/>
      <c r="AEZ798" s="275"/>
      <c r="AFA798" s="275"/>
      <c r="AFB798" s="275"/>
      <c r="AFC798" s="275"/>
      <c r="AFD798" s="275"/>
      <c r="AFE798" s="275"/>
      <c r="AFF798" s="275"/>
      <c r="AFG798" s="275"/>
      <c r="AFH798" s="275"/>
      <c r="AFI798" s="275"/>
      <c r="AFJ798" s="275"/>
      <c r="AFK798" s="275"/>
      <c r="AFL798" s="275"/>
      <c r="AFM798" s="275"/>
      <c r="AFN798" s="275"/>
      <c r="AFO798" s="275"/>
      <c r="AFP798" s="275"/>
      <c r="AFQ798" s="275"/>
      <c r="AFR798" s="275"/>
      <c r="AFS798" s="275"/>
      <c r="AFT798" s="275"/>
      <c r="AFU798" s="275"/>
      <c r="AFV798" s="275"/>
      <c r="AFW798" s="275"/>
      <c r="AFX798" s="275"/>
      <c r="AFY798" s="275"/>
      <c r="AFZ798" s="275"/>
      <c r="AGA798" s="275"/>
      <c r="AGB798" s="275"/>
      <c r="AGC798" s="275"/>
      <c r="AGD798" s="275"/>
      <c r="AGE798" s="275"/>
      <c r="AGF798" s="275"/>
      <c r="AGG798" s="275"/>
      <c r="AGH798" s="275"/>
      <c r="AGI798" s="275"/>
      <c r="AGJ798" s="275"/>
      <c r="AGK798" s="275"/>
      <c r="AGL798" s="275"/>
      <c r="AGM798" s="275"/>
      <c r="AGN798" s="275"/>
      <c r="AGO798" s="275"/>
      <c r="AGP798" s="275"/>
      <c r="AGQ798" s="275"/>
      <c r="AGR798" s="275"/>
      <c r="AGS798" s="275"/>
      <c r="AGT798" s="275"/>
      <c r="AGU798" s="275"/>
      <c r="AGV798" s="275"/>
      <c r="AGW798" s="275"/>
      <c r="AGX798" s="275"/>
      <c r="AGY798" s="275"/>
      <c r="AGZ798" s="275"/>
      <c r="AHA798" s="275"/>
      <c r="AHB798" s="275"/>
      <c r="AHC798" s="275"/>
      <c r="AHD798" s="275"/>
      <c r="AHE798" s="275"/>
      <c r="AHF798" s="275"/>
      <c r="AHG798" s="275"/>
      <c r="AHH798" s="275"/>
      <c r="AHI798" s="275"/>
      <c r="AHJ798" s="275"/>
      <c r="AHK798" s="275"/>
      <c r="AHL798" s="275"/>
      <c r="AHM798" s="275"/>
      <c r="AHN798" s="275"/>
      <c r="AHO798" s="275"/>
      <c r="AHP798" s="275"/>
      <c r="AHQ798" s="275"/>
      <c r="AHR798" s="275"/>
      <c r="AHS798" s="275"/>
      <c r="AHT798" s="275"/>
      <c r="AHU798" s="275"/>
      <c r="AHV798" s="275"/>
      <c r="AHW798" s="275"/>
      <c r="AHX798" s="275"/>
      <c r="AHY798" s="275"/>
      <c r="AHZ798" s="275"/>
      <c r="AIA798" s="275"/>
      <c r="AIB798" s="275"/>
      <c r="AIC798" s="275"/>
      <c r="AID798" s="275"/>
      <c r="AIE798" s="275"/>
      <c r="AIF798" s="275"/>
      <c r="AIG798" s="275"/>
      <c r="AIH798" s="275"/>
      <c r="AII798" s="275"/>
      <c r="AIJ798" s="275"/>
      <c r="AIK798" s="275"/>
      <c r="AIL798" s="275"/>
      <c r="AIM798" s="275"/>
      <c r="AIN798" s="275"/>
      <c r="AIO798" s="275"/>
      <c r="AIP798" s="275"/>
      <c r="AIQ798" s="275"/>
      <c r="AIR798" s="275"/>
      <c r="AIS798" s="275"/>
      <c r="AIT798" s="275"/>
      <c r="AIU798" s="275"/>
      <c r="AIV798" s="275"/>
      <c r="AIW798" s="275"/>
      <c r="AIX798" s="275"/>
      <c r="AIY798" s="275"/>
      <c r="AIZ798" s="275"/>
      <c r="AJA798" s="275"/>
      <c r="AJB798" s="275"/>
      <c r="AJC798" s="275"/>
      <c r="AJD798" s="275"/>
      <c r="AJE798" s="275"/>
      <c r="AJF798" s="275"/>
      <c r="AJG798" s="275"/>
      <c r="AJH798" s="275"/>
      <c r="AJI798" s="275"/>
      <c r="AJJ798" s="275"/>
      <c r="AJK798" s="275"/>
      <c r="AJL798" s="275"/>
      <c r="AJM798" s="275"/>
      <c r="AJN798" s="275"/>
      <c r="AJO798" s="275"/>
      <c r="AJP798" s="275"/>
      <c r="AJQ798" s="275"/>
      <c r="AJR798" s="275"/>
      <c r="AJS798" s="275"/>
      <c r="AJT798" s="275"/>
      <c r="AJU798" s="275"/>
      <c r="AJV798" s="275"/>
      <c r="AJW798" s="275"/>
      <c r="AJX798" s="275"/>
      <c r="AJY798" s="275"/>
      <c r="AJZ798" s="275"/>
      <c r="AKA798" s="275"/>
      <c r="AKB798" s="275"/>
      <c r="AKC798" s="275"/>
      <c r="AKD798" s="275"/>
      <c r="AKE798" s="275"/>
      <c r="AKF798" s="275"/>
      <c r="AKG798" s="275"/>
      <c r="AKH798" s="275"/>
      <c r="AKI798" s="275"/>
      <c r="AKJ798" s="275"/>
      <c r="AKK798" s="275"/>
      <c r="AKL798" s="275"/>
      <c r="AKM798" s="275"/>
      <c r="AKN798" s="275"/>
      <c r="AKO798" s="275"/>
      <c r="AKP798" s="275"/>
      <c r="AKQ798" s="275"/>
      <c r="AKR798" s="275"/>
      <c r="AKS798" s="275"/>
      <c r="AKT798" s="275"/>
      <c r="AKU798" s="275"/>
      <c r="AKV798" s="275"/>
      <c r="AKW798" s="275"/>
      <c r="AKX798" s="275"/>
      <c r="AKY798" s="275"/>
      <c r="AKZ798" s="275"/>
      <c r="ALA798" s="275"/>
      <c r="ALB798" s="275"/>
      <c r="ALC798" s="275"/>
      <c r="ALD798" s="275"/>
      <c r="ALE798" s="275"/>
      <c r="ALF798" s="275"/>
      <c r="ALG798" s="275"/>
      <c r="ALH798" s="275"/>
      <c r="ALI798" s="275"/>
      <c r="ALJ798" s="275"/>
      <c r="ALK798" s="275"/>
      <c r="ALL798" s="275"/>
      <c r="ALM798" s="275"/>
      <c r="ALN798" s="275"/>
      <c r="ALO798" s="275"/>
      <c r="ALP798" s="275"/>
      <c r="ALQ798" s="275"/>
      <c r="ALR798" s="275"/>
      <c r="ALS798" s="275"/>
      <c r="ALT798" s="275"/>
      <c r="ALU798" s="275"/>
      <c r="ALV798" s="275"/>
      <c r="ALW798" s="275"/>
      <c r="ALX798" s="275"/>
      <c r="ALY798" s="275"/>
      <c r="ALZ798" s="275"/>
      <c r="AMA798" s="275"/>
      <c r="AMB798" s="275"/>
      <c r="AMC798" s="275"/>
      <c r="AMD798" s="275"/>
      <c r="AME798" s="275"/>
      <c r="AMF798" s="275"/>
      <c r="AMG798" s="275"/>
      <c r="AMH798" s="275"/>
      <c r="AMI798" s="275"/>
      <c r="AMJ798" s="275"/>
      <c r="AMK798" s="275"/>
      <c r="AML798" s="275"/>
      <c r="AMM798" s="275"/>
      <c r="AMN798" s="275"/>
      <c r="AMO798" s="275"/>
      <c r="AMP798" s="275"/>
      <c r="AMQ798" s="275"/>
      <c r="AMR798" s="275"/>
      <c r="AMS798" s="275"/>
      <c r="AMT798" s="275"/>
      <c r="AMU798" s="275"/>
      <c r="AMV798" s="275"/>
      <c r="AMW798" s="275"/>
      <c r="AMX798" s="275"/>
      <c r="AMY798" s="275"/>
      <c r="AMZ798" s="275"/>
      <c r="ANA798" s="275"/>
      <c r="ANB798" s="275"/>
      <c r="ANC798" s="275"/>
      <c r="AND798" s="275"/>
      <c r="ANE798" s="275"/>
      <c r="ANF798" s="275"/>
      <c r="ANG798" s="275"/>
      <c r="ANH798" s="275"/>
      <c r="ANI798" s="275"/>
      <c r="ANJ798" s="275"/>
      <c r="ANK798" s="275"/>
      <c r="ANL798" s="275"/>
      <c r="ANM798" s="275"/>
      <c r="ANN798" s="275"/>
      <c r="ANO798" s="275"/>
      <c r="ANP798" s="275"/>
      <c r="ANQ798" s="275"/>
      <c r="ANR798" s="275"/>
      <c r="ANS798" s="275"/>
      <c r="ANT798" s="275"/>
      <c r="ANU798" s="275"/>
      <c r="ANV798" s="275"/>
      <c r="ANW798" s="275"/>
      <c r="ANX798" s="275"/>
      <c r="ANY798" s="275"/>
      <c r="ANZ798" s="275"/>
      <c r="AOA798" s="275"/>
      <c r="AOB798" s="275"/>
      <c r="AOC798" s="275"/>
      <c r="AOD798" s="275"/>
      <c r="AOE798" s="275"/>
      <c r="AOF798" s="275"/>
      <c r="AOG798" s="275"/>
      <c r="AOH798" s="275"/>
      <c r="AOI798" s="275"/>
      <c r="AOJ798" s="275"/>
      <c r="AOK798" s="275"/>
      <c r="AOL798" s="275"/>
      <c r="AOM798" s="275"/>
      <c r="AON798" s="275"/>
      <c r="AOO798" s="275"/>
      <c r="AOP798" s="275"/>
      <c r="AOQ798" s="275"/>
      <c r="AOR798" s="275"/>
      <c r="AOS798" s="275"/>
      <c r="AOT798" s="275"/>
      <c r="AOU798" s="275"/>
      <c r="AOV798" s="275"/>
      <c r="AOW798" s="275"/>
      <c r="AOX798" s="275"/>
      <c r="AOY798" s="275"/>
      <c r="AOZ798" s="275"/>
      <c r="APA798" s="275"/>
      <c r="APB798" s="275"/>
      <c r="APC798" s="275"/>
      <c r="APD798" s="275"/>
      <c r="APE798" s="275"/>
      <c r="APF798" s="275"/>
      <c r="APG798" s="275"/>
      <c r="APH798" s="275"/>
      <c r="API798" s="275"/>
      <c r="APJ798" s="275"/>
      <c r="APK798" s="275"/>
      <c r="APL798" s="275"/>
      <c r="APM798" s="275"/>
      <c r="APN798" s="275"/>
      <c r="APO798" s="275"/>
      <c r="APP798" s="275"/>
      <c r="APQ798" s="275"/>
      <c r="APR798" s="275"/>
      <c r="APS798" s="275"/>
      <c r="APT798" s="275"/>
      <c r="APU798" s="275"/>
      <c r="APV798" s="275"/>
      <c r="APW798" s="275"/>
      <c r="APX798" s="275"/>
      <c r="APY798" s="275"/>
      <c r="APZ798" s="275"/>
      <c r="AQA798" s="275"/>
      <c r="AQB798" s="275"/>
      <c r="AQC798" s="275"/>
      <c r="AQD798" s="275"/>
      <c r="AQE798" s="275"/>
      <c r="AQF798" s="275"/>
      <c r="AQG798" s="275"/>
      <c r="AQH798" s="275"/>
      <c r="AQI798" s="275"/>
      <c r="AQJ798" s="275"/>
      <c r="AQK798" s="275"/>
      <c r="AQL798" s="275"/>
      <c r="AQM798" s="275"/>
      <c r="AQN798" s="275"/>
      <c r="AQO798" s="275"/>
      <c r="AQP798" s="275"/>
      <c r="AQQ798" s="275"/>
      <c r="AQR798" s="275"/>
      <c r="AQS798" s="275"/>
      <c r="AQT798" s="275"/>
      <c r="AQU798" s="275"/>
      <c r="AQV798" s="275"/>
      <c r="AQW798" s="275"/>
      <c r="AQX798" s="275"/>
      <c r="AQY798" s="275"/>
      <c r="AQZ798" s="275"/>
      <c r="ARA798" s="275"/>
      <c r="ARB798" s="275"/>
      <c r="ARC798" s="275"/>
      <c r="ARD798" s="275"/>
      <c r="ARE798" s="275"/>
      <c r="ARF798" s="275"/>
      <c r="ARG798" s="275"/>
      <c r="ARH798" s="275"/>
      <c r="ARI798" s="275"/>
      <c r="ARJ798" s="275"/>
      <c r="ARK798" s="275"/>
      <c r="ARL798" s="275"/>
      <c r="ARM798" s="275"/>
      <c r="ARN798" s="275"/>
      <c r="ARO798" s="275"/>
      <c r="ARP798" s="275"/>
      <c r="ARQ798" s="275"/>
      <c r="ARR798" s="275"/>
      <c r="ARS798" s="275"/>
      <c r="ART798" s="275"/>
      <c r="ARU798" s="275"/>
      <c r="ARV798" s="275"/>
      <c r="ARW798" s="275"/>
      <c r="ARX798" s="275"/>
      <c r="ARY798" s="275"/>
      <c r="ARZ798" s="275"/>
      <c r="ASA798" s="275"/>
      <c r="ASB798" s="275"/>
      <c r="ASC798" s="275"/>
      <c r="ASD798" s="275"/>
      <c r="ASE798" s="275"/>
      <c r="ASF798" s="275"/>
      <c r="ASG798" s="275"/>
      <c r="ASH798" s="275"/>
      <c r="ASI798" s="275"/>
      <c r="ASJ798" s="275"/>
      <c r="ASK798" s="275"/>
      <c r="ASL798" s="275"/>
      <c r="ASM798" s="275"/>
      <c r="ASN798" s="275"/>
      <c r="ASO798" s="275"/>
      <c r="ASP798" s="275"/>
      <c r="ASQ798" s="275"/>
      <c r="ASR798" s="275"/>
      <c r="ASS798" s="275"/>
      <c r="AST798" s="275"/>
      <c r="ASU798" s="275"/>
      <c r="ASV798" s="275"/>
      <c r="ASW798" s="275"/>
      <c r="ASX798" s="275"/>
      <c r="ASY798" s="275"/>
      <c r="ASZ798" s="275"/>
      <c r="ATA798" s="275"/>
      <c r="ATB798" s="275"/>
      <c r="ATC798" s="275"/>
      <c r="ATD798" s="275"/>
      <c r="ATE798" s="275"/>
      <c r="ATF798" s="275"/>
      <c r="ATG798" s="275"/>
      <c r="ATH798" s="275"/>
      <c r="ATI798" s="275"/>
      <c r="ATJ798" s="275"/>
      <c r="ATK798" s="275"/>
      <c r="ATL798" s="275"/>
      <c r="ATM798" s="275"/>
      <c r="ATN798" s="275"/>
      <c r="ATO798" s="275"/>
      <c r="ATP798" s="275"/>
      <c r="ATQ798" s="275"/>
      <c r="ATR798" s="275"/>
      <c r="ATS798" s="275"/>
      <c r="ATT798" s="275"/>
      <c r="ATU798" s="275"/>
      <c r="ATV798" s="275"/>
      <c r="ATW798" s="275"/>
      <c r="ATX798" s="275"/>
      <c r="ATY798" s="275"/>
      <c r="ATZ798" s="275"/>
      <c r="AUA798" s="275"/>
      <c r="AUB798" s="275"/>
      <c r="AUC798" s="275"/>
      <c r="AUD798" s="275"/>
      <c r="AUE798" s="275"/>
      <c r="AUF798" s="275"/>
      <c r="AUG798" s="275"/>
      <c r="AUH798" s="275"/>
      <c r="AUI798" s="275"/>
      <c r="AUJ798" s="275"/>
      <c r="AUK798" s="275"/>
      <c r="AUL798" s="275"/>
      <c r="AUM798" s="275"/>
      <c r="AUN798" s="275"/>
      <c r="AUO798" s="275"/>
      <c r="AUP798" s="275"/>
      <c r="AUQ798" s="275"/>
      <c r="AUR798" s="275"/>
      <c r="AUS798" s="275"/>
      <c r="AUT798" s="275"/>
      <c r="AUU798" s="275"/>
      <c r="AUV798" s="275"/>
      <c r="AUW798" s="275"/>
      <c r="AUX798" s="275"/>
      <c r="AUY798" s="275"/>
      <c r="AUZ798" s="275"/>
      <c r="AVA798" s="275"/>
      <c r="AVB798" s="275"/>
      <c r="AVC798" s="275"/>
      <c r="AVD798" s="275"/>
      <c r="AVE798" s="275"/>
      <c r="AVF798" s="275"/>
      <c r="AVG798" s="275"/>
      <c r="AVH798" s="275"/>
      <c r="AVI798" s="275"/>
      <c r="AVJ798" s="275"/>
      <c r="AVK798" s="275"/>
      <c r="AVL798" s="275"/>
      <c r="AVM798" s="275"/>
      <c r="AVN798" s="275"/>
      <c r="AVO798" s="275"/>
      <c r="AVP798" s="275"/>
      <c r="AVQ798" s="275"/>
      <c r="AVR798" s="275"/>
      <c r="AVS798" s="275"/>
      <c r="AVT798" s="275"/>
      <c r="AVU798" s="275"/>
      <c r="AVV798" s="275"/>
      <c r="AVW798" s="275"/>
      <c r="AVX798" s="275"/>
      <c r="AVY798" s="275"/>
      <c r="AVZ798" s="275"/>
      <c r="AWA798" s="275"/>
      <c r="AWB798" s="275"/>
      <c r="AWC798" s="275"/>
      <c r="AWD798" s="275"/>
      <c r="AWE798" s="275"/>
      <c r="AWF798" s="275"/>
      <c r="AWG798" s="275"/>
      <c r="AWH798" s="275"/>
      <c r="AWI798" s="275"/>
      <c r="AWJ798" s="275"/>
      <c r="AWK798" s="275"/>
      <c r="AWL798" s="275"/>
      <c r="AWM798" s="275"/>
      <c r="AWN798" s="275"/>
      <c r="AWO798" s="275"/>
      <c r="AWP798" s="275"/>
      <c r="AWQ798" s="275"/>
      <c r="AWR798" s="275"/>
      <c r="AWS798" s="275"/>
      <c r="AWT798" s="275"/>
      <c r="AWU798" s="275"/>
      <c r="AWV798" s="275"/>
      <c r="AWW798" s="275"/>
      <c r="AWX798" s="275"/>
      <c r="AWY798" s="275"/>
      <c r="AWZ798" s="275"/>
      <c r="AXA798" s="275"/>
      <c r="AXB798" s="275"/>
      <c r="AXC798" s="275"/>
      <c r="AXD798" s="275"/>
      <c r="AXE798" s="275"/>
      <c r="AXF798" s="275"/>
      <c r="AXG798" s="275"/>
      <c r="AXH798" s="275"/>
      <c r="AXI798" s="275"/>
      <c r="AXJ798" s="275"/>
      <c r="AXK798" s="275"/>
      <c r="AXL798" s="275"/>
      <c r="AXM798" s="275"/>
      <c r="AXN798" s="275"/>
      <c r="AXO798" s="275"/>
      <c r="AXP798" s="275"/>
      <c r="AXQ798" s="275"/>
      <c r="AXR798" s="275"/>
      <c r="AXS798" s="275"/>
      <c r="AXT798" s="275"/>
      <c r="AXU798" s="275"/>
      <c r="AXV798" s="275"/>
      <c r="AXW798" s="275"/>
      <c r="AXX798" s="275"/>
      <c r="AXY798" s="275"/>
      <c r="AXZ798" s="275"/>
      <c r="AYA798" s="275"/>
      <c r="AYB798" s="275"/>
      <c r="AYC798" s="275"/>
      <c r="AYD798" s="275"/>
      <c r="AYE798" s="275"/>
      <c r="AYF798" s="275"/>
      <c r="AYG798" s="275"/>
      <c r="AYH798" s="275"/>
      <c r="AYI798" s="275"/>
      <c r="AYJ798" s="275"/>
      <c r="AYK798" s="275"/>
      <c r="AYL798" s="275"/>
      <c r="AYM798" s="275"/>
      <c r="AYN798" s="275"/>
      <c r="AYO798" s="275"/>
      <c r="AYP798" s="275"/>
      <c r="AYQ798" s="275"/>
      <c r="AYR798" s="275"/>
      <c r="AYS798" s="275"/>
      <c r="AYT798" s="275"/>
      <c r="AYU798" s="275"/>
      <c r="AYV798" s="275"/>
      <c r="AYW798" s="275"/>
      <c r="AYX798" s="275"/>
      <c r="AYY798" s="275"/>
      <c r="AYZ798" s="275"/>
      <c r="AZA798" s="275"/>
      <c r="AZB798" s="275"/>
      <c r="AZC798" s="275"/>
      <c r="AZD798" s="275"/>
      <c r="AZE798" s="275"/>
      <c r="AZF798" s="275"/>
      <c r="AZG798" s="275"/>
      <c r="AZH798" s="275"/>
      <c r="AZI798" s="275"/>
      <c r="AZJ798" s="275"/>
      <c r="AZK798" s="275"/>
      <c r="AZL798" s="275"/>
      <c r="AZM798" s="275"/>
      <c r="AZN798" s="275"/>
      <c r="AZO798" s="275"/>
      <c r="AZP798" s="275"/>
      <c r="AZQ798" s="275"/>
      <c r="AZR798" s="275"/>
      <c r="AZS798" s="275"/>
      <c r="AZT798" s="275"/>
      <c r="AZU798" s="275"/>
      <c r="AZV798" s="275"/>
      <c r="AZW798" s="275"/>
      <c r="AZX798" s="275"/>
      <c r="AZY798" s="275"/>
      <c r="AZZ798" s="275"/>
      <c r="BAA798" s="275"/>
      <c r="BAB798" s="275"/>
      <c r="BAC798" s="275"/>
      <c r="BAD798" s="275"/>
      <c r="BAE798" s="275"/>
      <c r="BAF798" s="275"/>
      <c r="BAG798" s="275"/>
      <c r="BAH798" s="275"/>
      <c r="BAI798" s="275"/>
      <c r="BAJ798" s="275"/>
      <c r="BAK798" s="275"/>
      <c r="BAL798" s="275"/>
      <c r="BAM798" s="275"/>
      <c r="BAN798" s="275"/>
      <c r="BAO798" s="275"/>
      <c r="BAP798" s="275"/>
      <c r="BAQ798" s="275"/>
      <c r="BAR798" s="275"/>
      <c r="BAS798" s="275"/>
      <c r="BAT798" s="275"/>
      <c r="BAU798" s="275"/>
      <c r="BAV798" s="275"/>
      <c r="BAW798" s="275"/>
      <c r="BAX798" s="275"/>
      <c r="BAY798" s="275"/>
      <c r="BAZ798" s="275"/>
      <c r="BBA798" s="275"/>
      <c r="BBB798" s="275"/>
      <c r="BBC798" s="275"/>
      <c r="BBD798" s="275"/>
      <c r="BBE798" s="275"/>
      <c r="BBF798" s="275"/>
      <c r="BBG798" s="275"/>
      <c r="BBH798" s="275"/>
      <c r="BBI798" s="275"/>
      <c r="BBJ798" s="275"/>
      <c r="BBK798" s="275"/>
      <c r="BBL798" s="275"/>
      <c r="BBM798" s="275"/>
      <c r="BBN798" s="275"/>
      <c r="BBO798" s="275"/>
      <c r="BBP798" s="275"/>
      <c r="BBQ798" s="275"/>
      <c r="BBR798" s="275"/>
      <c r="BBS798" s="275"/>
      <c r="BBT798" s="275"/>
      <c r="BBU798" s="275"/>
      <c r="BBV798" s="275"/>
      <c r="BBW798" s="275"/>
      <c r="BBX798" s="275"/>
      <c r="BBY798" s="275"/>
      <c r="BBZ798" s="275"/>
      <c r="BCA798" s="275"/>
      <c r="BCB798" s="275"/>
      <c r="BCC798" s="275"/>
      <c r="BCD798" s="275"/>
      <c r="BCE798" s="275"/>
      <c r="BCF798" s="275"/>
      <c r="BCG798" s="275"/>
      <c r="BCH798" s="275"/>
      <c r="BCI798" s="275"/>
      <c r="BCJ798" s="275"/>
      <c r="BCK798" s="275"/>
      <c r="BCL798" s="275"/>
      <c r="BCM798" s="275"/>
      <c r="BCN798" s="275"/>
      <c r="BCO798" s="275"/>
      <c r="BCP798" s="275"/>
      <c r="BCQ798" s="275"/>
      <c r="BCR798" s="275"/>
      <c r="BCS798" s="275"/>
      <c r="BCT798" s="275"/>
      <c r="BCU798" s="275"/>
      <c r="BCV798" s="275"/>
      <c r="BCW798" s="275"/>
      <c r="BCX798" s="275"/>
      <c r="BCY798" s="275"/>
      <c r="BCZ798" s="275"/>
      <c r="BDA798" s="275"/>
      <c r="BDB798" s="275"/>
      <c r="BDC798" s="275"/>
      <c r="BDD798" s="275"/>
      <c r="BDE798" s="275"/>
      <c r="BDF798" s="275"/>
      <c r="BDG798" s="275"/>
      <c r="BDH798" s="275"/>
      <c r="BDI798" s="275"/>
      <c r="BDJ798" s="275"/>
      <c r="BDK798" s="275"/>
      <c r="BDL798" s="275"/>
      <c r="BDM798" s="275"/>
      <c r="BDN798" s="275"/>
      <c r="BDO798" s="275"/>
      <c r="BDP798" s="275"/>
      <c r="BDQ798" s="275"/>
      <c r="BDR798" s="275"/>
      <c r="BDS798" s="275"/>
      <c r="BDT798" s="275"/>
      <c r="BDU798" s="275"/>
      <c r="BDV798" s="275"/>
      <c r="BDW798" s="275"/>
      <c r="BDX798" s="275"/>
      <c r="BDY798" s="275"/>
      <c r="BDZ798" s="275"/>
      <c r="BEA798" s="275"/>
      <c r="BEB798" s="275"/>
      <c r="BEC798" s="275"/>
      <c r="BED798" s="275"/>
      <c r="BEE798" s="275"/>
      <c r="BEF798" s="275"/>
      <c r="BEG798" s="275"/>
      <c r="BEH798" s="275"/>
      <c r="BEI798" s="275"/>
      <c r="BEJ798" s="275"/>
      <c r="BEK798" s="275"/>
      <c r="BEL798" s="275"/>
      <c r="BEM798" s="275"/>
      <c r="BEN798" s="275"/>
      <c r="BEO798" s="275"/>
      <c r="BEP798" s="275"/>
      <c r="BEQ798" s="275"/>
      <c r="BER798" s="275"/>
      <c r="BES798" s="275"/>
      <c r="BET798" s="275"/>
      <c r="BEU798" s="275"/>
      <c r="BEV798" s="275"/>
      <c r="BEW798" s="275"/>
      <c r="BEX798" s="275"/>
      <c r="BEY798" s="275"/>
      <c r="BEZ798" s="275"/>
      <c r="BFA798" s="275"/>
      <c r="BFB798" s="275"/>
      <c r="BFC798" s="275"/>
      <c r="BFD798" s="275"/>
      <c r="BFE798" s="275"/>
      <c r="BFF798" s="275"/>
      <c r="BFG798" s="275"/>
      <c r="BFH798" s="275"/>
      <c r="BFI798" s="275"/>
      <c r="BFJ798" s="275"/>
      <c r="BFK798" s="275"/>
      <c r="BFL798" s="275"/>
      <c r="BFM798" s="275"/>
      <c r="BFN798" s="275"/>
      <c r="BFO798" s="275"/>
      <c r="BFP798" s="275"/>
      <c r="BFQ798" s="275"/>
      <c r="BFR798" s="275"/>
      <c r="BFS798" s="275"/>
      <c r="BFT798" s="275"/>
      <c r="BFU798" s="275"/>
      <c r="BFV798" s="275"/>
      <c r="BFW798" s="275"/>
      <c r="BFX798" s="275"/>
      <c r="BFY798" s="275"/>
      <c r="BFZ798" s="275"/>
      <c r="BGA798" s="275"/>
      <c r="BGB798" s="275"/>
      <c r="BGC798" s="275"/>
      <c r="BGD798" s="275"/>
      <c r="BGE798" s="275"/>
      <c r="BGF798" s="275"/>
      <c r="BGG798" s="275"/>
      <c r="BGH798" s="275"/>
      <c r="BGI798" s="275"/>
      <c r="BGJ798" s="275"/>
      <c r="BGK798" s="275"/>
      <c r="BGL798" s="275"/>
      <c r="BGM798" s="275"/>
      <c r="BGN798" s="275"/>
      <c r="BGO798" s="275"/>
      <c r="BGP798" s="275"/>
      <c r="BGQ798" s="275"/>
      <c r="BGR798" s="275"/>
      <c r="BGS798" s="275"/>
      <c r="BGT798" s="275"/>
      <c r="BGU798" s="275"/>
      <c r="BGV798" s="275"/>
      <c r="BGW798" s="275"/>
      <c r="BGX798" s="275"/>
      <c r="BGY798" s="275"/>
      <c r="BGZ798" s="275"/>
      <c r="BHA798" s="275"/>
      <c r="BHB798" s="275"/>
      <c r="BHC798" s="275"/>
      <c r="BHD798" s="275"/>
      <c r="BHE798" s="275"/>
      <c r="BHF798" s="275"/>
      <c r="BHG798" s="275"/>
      <c r="BHH798" s="275"/>
      <c r="BHI798" s="275"/>
      <c r="BHJ798" s="275"/>
      <c r="BHK798" s="275"/>
      <c r="BHL798" s="275"/>
      <c r="BHM798" s="275"/>
      <c r="BHN798" s="275"/>
      <c r="BHO798" s="275"/>
      <c r="BHP798" s="275"/>
      <c r="BHQ798" s="275"/>
      <c r="BHR798" s="275"/>
      <c r="BHS798" s="275"/>
      <c r="BHT798" s="275"/>
      <c r="BHU798" s="275"/>
      <c r="BHV798" s="275"/>
      <c r="BHW798" s="275"/>
      <c r="BHX798" s="275"/>
      <c r="BHY798" s="275"/>
      <c r="BHZ798" s="275"/>
      <c r="BIA798" s="275"/>
      <c r="BIB798" s="275"/>
      <c r="BIC798" s="275"/>
      <c r="BID798" s="275"/>
      <c r="BIE798" s="275"/>
      <c r="BIF798" s="275"/>
      <c r="BIG798" s="275"/>
      <c r="BIH798" s="275"/>
      <c r="BII798" s="275"/>
      <c r="BIJ798" s="275"/>
      <c r="BIK798" s="275"/>
      <c r="BIL798" s="275"/>
      <c r="BIM798" s="275"/>
      <c r="BIN798" s="275"/>
      <c r="BIO798" s="275"/>
      <c r="BIP798" s="275"/>
      <c r="BIQ798" s="275"/>
      <c r="BIR798" s="275"/>
      <c r="BIS798" s="275"/>
      <c r="BIT798" s="275"/>
      <c r="BIU798" s="275"/>
      <c r="BIV798" s="275"/>
      <c r="BIW798" s="275"/>
      <c r="BIX798" s="275"/>
      <c r="BIY798" s="275"/>
      <c r="BIZ798" s="275"/>
      <c r="BJA798" s="275"/>
      <c r="BJB798" s="275"/>
      <c r="BJC798" s="275"/>
      <c r="BJD798" s="275"/>
      <c r="BJE798" s="275"/>
      <c r="BJF798" s="275"/>
      <c r="BJG798" s="275"/>
      <c r="BJH798" s="275"/>
      <c r="BJI798" s="275"/>
      <c r="BJJ798" s="275"/>
      <c r="BJK798" s="275"/>
      <c r="BJL798" s="275"/>
      <c r="BJM798" s="275"/>
      <c r="BJN798" s="275"/>
      <c r="BJO798" s="275"/>
      <c r="BJP798" s="275"/>
      <c r="BJQ798" s="275"/>
      <c r="BJR798" s="275"/>
      <c r="BJS798" s="275"/>
      <c r="BJT798" s="275"/>
      <c r="BJU798" s="275"/>
      <c r="BJV798" s="275"/>
      <c r="BJW798" s="275"/>
      <c r="BJX798" s="275"/>
      <c r="BJY798" s="275"/>
      <c r="BJZ798" s="275"/>
      <c r="BKA798" s="275"/>
      <c r="BKB798" s="275"/>
      <c r="BKC798" s="275"/>
      <c r="BKD798" s="275"/>
      <c r="BKE798" s="275"/>
      <c r="BKF798" s="275"/>
      <c r="BKG798" s="275"/>
      <c r="BKH798" s="275"/>
      <c r="BKI798" s="275"/>
      <c r="BKJ798" s="275"/>
      <c r="BKK798" s="275"/>
      <c r="BKL798" s="275"/>
      <c r="BKM798" s="275"/>
      <c r="BKN798" s="275"/>
      <c r="BKO798" s="275"/>
      <c r="BKP798" s="275"/>
      <c r="BKQ798" s="275"/>
      <c r="BKR798" s="275"/>
      <c r="BKS798" s="275"/>
      <c r="BKT798" s="275"/>
      <c r="BKU798" s="275"/>
      <c r="BKV798" s="275"/>
      <c r="BKW798" s="275"/>
      <c r="BKX798" s="275"/>
      <c r="BKY798" s="275"/>
      <c r="BKZ798" s="275"/>
      <c r="BLA798" s="275"/>
      <c r="BLB798" s="275"/>
      <c r="BLC798" s="275"/>
      <c r="BLD798" s="275"/>
      <c r="BLE798" s="275"/>
      <c r="BLF798" s="275"/>
      <c r="BLG798" s="275"/>
      <c r="BLH798" s="275"/>
      <c r="BLI798" s="275"/>
      <c r="BLJ798" s="275"/>
      <c r="BLK798" s="275"/>
      <c r="BLL798" s="275"/>
      <c r="BLM798" s="275"/>
      <c r="BLN798" s="275"/>
      <c r="BLO798" s="275"/>
      <c r="BLP798" s="275"/>
      <c r="BLQ798" s="275"/>
      <c r="BLR798" s="275"/>
      <c r="BLS798" s="275"/>
      <c r="BLT798" s="275"/>
      <c r="BLU798" s="275"/>
      <c r="BLV798" s="275"/>
      <c r="BLW798" s="275"/>
      <c r="BLX798" s="275"/>
      <c r="BLY798" s="275"/>
      <c r="BLZ798" s="275"/>
      <c r="BMA798" s="275"/>
      <c r="BMB798" s="275"/>
      <c r="BMC798" s="275"/>
      <c r="BMD798" s="275"/>
      <c r="BME798" s="275"/>
      <c r="BMF798" s="275"/>
      <c r="BMG798" s="275"/>
      <c r="BMH798" s="275"/>
      <c r="BMI798" s="275"/>
      <c r="BMJ798" s="275"/>
      <c r="BMK798" s="275"/>
      <c r="BML798" s="275"/>
      <c r="BMM798" s="275"/>
      <c r="BMN798" s="275"/>
      <c r="BMO798" s="275"/>
      <c r="BMP798" s="275"/>
      <c r="BMQ798" s="275"/>
      <c r="BMR798" s="275"/>
      <c r="BMS798" s="275"/>
      <c r="BMT798" s="275"/>
      <c r="BMU798" s="275"/>
      <c r="BMV798" s="275"/>
      <c r="BMW798" s="275"/>
      <c r="BMX798" s="275"/>
      <c r="BMY798" s="275"/>
      <c r="BMZ798" s="275"/>
      <c r="BNA798" s="275"/>
      <c r="BNB798" s="275"/>
      <c r="BNC798" s="275"/>
      <c r="BND798" s="275"/>
      <c r="BNE798" s="275"/>
      <c r="BNF798" s="275"/>
      <c r="BNG798" s="275"/>
      <c r="BNH798" s="275"/>
      <c r="BNI798" s="275"/>
      <c r="BNJ798" s="275"/>
      <c r="BNK798" s="275"/>
      <c r="BNL798" s="275"/>
      <c r="BNM798" s="275"/>
      <c r="BNN798" s="275"/>
      <c r="BNO798" s="275"/>
      <c r="BNP798" s="275"/>
      <c r="BNQ798" s="275"/>
      <c r="BNR798" s="275"/>
      <c r="BNS798" s="275"/>
      <c r="BNT798" s="275"/>
      <c r="BNU798" s="275"/>
      <c r="BNV798" s="275"/>
      <c r="BNW798" s="275"/>
      <c r="BNX798" s="275"/>
      <c r="BNY798" s="275"/>
      <c r="BNZ798" s="275"/>
      <c r="BOA798" s="275"/>
      <c r="BOB798" s="275"/>
      <c r="BOC798" s="275"/>
      <c r="BOD798" s="275"/>
      <c r="BOE798" s="275"/>
      <c r="BOF798" s="275"/>
      <c r="BOG798" s="275"/>
      <c r="BOH798" s="275"/>
      <c r="BOI798" s="275"/>
      <c r="BOJ798" s="275"/>
      <c r="BOK798" s="275"/>
      <c r="BOL798" s="275"/>
      <c r="BOM798" s="275"/>
      <c r="BON798" s="275"/>
      <c r="BOO798" s="275"/>
      <c r="BOP798" s="275"/>
      <c r="BOQ798" s="275"/>
      <c r="BOR798" s="275"/>
      <c r="BOS798" s="275"/>
      <c r="BOT798" s="275"/>
      <c r="BOU798" s="275"/>
      <c r="BOV798" s="275"/>
      <c r="BOW798" s="275"/>
      <c r="BOX798" s="275"/>
      <c r="BOY798" s="275"/>
      <c r="BOZ798" s="275"/>
      <c r="BPA798" s="275"/>
      <c r="BPB798" s="275"/>
      <c r="BPC798" s="275"/>
      <c r="BPD798" s="275"/>
      <c r="BPE798" s="275"/>
      <c r="BPF798" s="275"/>
      <c r="BPG798" s="275"/>
      <c r="BPH798" s="275"/>
      <c r="BPI798" s="275"/>
      <c r="BPJ798" s="275"/>
      <c r="BPK798" s="275"/>
      <c r="BPL798" s="275"/>
      <c r="BPM798" s="275"/>
      <c r="BPN798" s="275"/>
      <c r="BPO798" s="275"/>
      <c r="BPP798" s="275"/>
      <c r="BPQ798" s="275"/>
      <c r="BPR798" s="275"/>
      <c r="BPS798" s="275"/>
      <c r="BPT798" s="275"/>
      <c r="BPU798" s="275"/>
      <c r="BPV798" s="275"/>
      <c r="BPW798" s="275"/>
      <c r="BPX798" s="275"/>
      <c r="BPY798" s="275"/>
      <c r="BPZ798" s="275"/>
      <c r="BQA798" s="275"/>
      <c r="BQB798" s="275"/>
      <c r="BQC798" s="275"/>
      <c r="BQD798" s="275"/>
      <c r="BQE798" s="275"/>
      <c r="BQF798" s="275"/>
      <c r="BQG798" s="275"/>
      <c r="BQH798" s="275"/>
      <c r="BQI798" s="275"/>
      <c r="BQJ798" s="275"/>
      <c r="BQK798" s="275"/>
      <c r="BQL798" s="275"/>
      <c r="BQM798" s="275"/>
      <c r="BQN798" s="275"/>
      <c r="BQO798" s="275"/>
      <c r="BQP798" s="275"/>
      <c r="BQQ798" s="275"/>
      <c r="BQR798" s="275"/>
      <c r="BQS798" s="275"/>
      <c r="BQT798" s="275"/>
      <c r="BQU798" s="275"/>
      <c r="BQV798" s="275"/>
      <c r="BQW798" s="275"/>
      <c r="BQX798" s="275"/>
      <c r="BQY798" s="275"/>
      <c r="BQZ798" s="275"/>
      <c r="BRA798" s="275"/>
      <c r="BRB798" s="275"/>
      <c r="BRC798" s="275"/>
      <c r="BRD798" s="275"/>
      <c r="BRE798" s="275"/>
      <c r="BRF798" s="275"/>
      <c r="BRG798" s="275"/>
      <c r="BRH798" s="275"/>
      <c r="BRI798" s="275"/>
      <c r="BRJ798" s="275"/>
      <c r="BRK798" s="275"/>
      <c r="BRL798" s="275"/>
      <c r="BRM798" s="275"/>
      <c r="BRN798" s="275"/>
      <c r="BRO798" s="275"/>
      <c r="BRP798" s="275"/>
      <c r="BRQ798" s="275"/>
      <c r="BRR798" s="275"/>
      <c r="BRS798" s="275"/>
      <c r="BRT798" s="275"/>
      <c r="BRU798" s="275"/>
      <c r="BRV798" s="275"/>
      <c r="BRW798" s="275"/>
      <c r="BRX798" s="275"/>
      <c r="BRY798" s="275"/>
      <c r="BRZ798" s="275"/>
      <c r="BSA798" s="275"/>
      <c r="BSB798" s="275"/>
      <c r="BSC798" s="275"/>
      <c r="BSD798" s="275"/>
      <c r="BSE798" s="275"/>
      <c r="BSF798" s="275"/>
      <c r="BSG798" s="275"/>
      <c r="BSH798" s="275"/>
      <c r="BSI798" s="275"/>
      <c r="BSJ798" s="275"/>
      <c r="BSK798" s="275"/>
      <c r="BSL798" s="275"/>
      <c r="BSM798" s="275"/>
      <c r="BSN798" s="275"/>
      <c r="BSO798" s="275"/>
      <c r="BSP798" s="275"/>
      <c r="BSQ798" s="275"/>
      <c r="BSR798" s="275"/>
      <c r="BSS798" s="275"/>
      <c r="BST798" s="275"/>
      <c r="BSU798" s="275"/>
      <c r="BSV798" s="275"/>
      <c r="BSW798" s="275"/>
      <c r="BSX798" s="275"/>
      <c r="BSY798" s="275"/>
      <c r="BSZ798" s="275"/>
      <c r="BTA798" s="275"/>
      <c r="BTB798" s="275"/>
      <c r="BTC798" s="275"/>
      <c r="BTD798" s="275"/>
      <c r="BTE798" s="275"/>
      <c r="BTF798" s="275"/>
      <c r="BTG798" s="275"/>
      <c r="BTH798" s="275"/>
      <c r="BTI798" s="275"/>
      <c r="BTJ798" s="275"/>
      <c r="BTK798" s="275"/>
      <c r="BTL798" s="275"/>
      <c r="BTM798" s="275"/>
      <c r="BTN798" s="275"/>
      <c r="BTO798" s="275"/>
      <c r="BTP798" s="275"/>
      <c r="BTQ798" s="275"/>
      <c r="BTR798" s="275"/>
      <c r="BTS798" s="275"/>
      <c r="BTT798" s="275"/>
      <c r="BTU798" s="275"/>
      <c r="BTV798" s="275"/>
      <c r="BTW798" s="275"/>
      <c r="BTX798" s="275"/>
      <c r="BTY798" s="275"/>
      <c r="BTZ798" s="275"/>
      <c r="BUA798" s="275"/>
      <c r="BUB798" s="275"/>
      <c r="BUC798" s="275"/>
      <c r="BUD798" s="275"/>
      <c r="BUE798" s="275"/>
      <c r="BUF798" s="275"/>
      <c r="BUG798" s="275"/>
      <c r="BUH798" s="275"/>
      <c r="BUI798" s="275"/>
      <c r="BUJ798" s="275"/>
      <c r="BUK798" s="275"/>
      <c r="BUL798" s="275"/>
      <c r="BUM798" s="275"/>
      <c r="BUN798" s="275"/>
      <c r="BUO798" s="275"/>
      <c r="BUP798" s="275"/>
      <c r="BUQ798" s="275"/>
      <c r="BUR798" s="275"/>
      <c r="BUS798" s="275"/>
      <c r="BUT798" s="275"/>
      <c r="BUU798" s="275"/>
      <c r="BUV798" s="275"/>
      <c r="BUW798" s="275"/>
      <c r="BUX798" s="275"/>
      <c r="BUY798" s="275"/>
      <c r="BUZ798" s="275"/>
      <c r="BVA798" s="275"/>
      <c r="BVB798" s="275"/>
      <c r="BVC798" s="275"/>
      <c r="BVD798" s="275"/>
      <c r="BVE798" s="275"/>
      <c r="BVF798" s="275"/>
      <c r="BVG798" s="275"/>
      <c r="BVH798" s="275"/>
      <c r="BVI798" s="275"/>
      <c r="BVJ798" s="275"/>
      <c r="BVK798" s="275"/>
      <c r="BVL798" s="275"/>
      <c r="BVM798" s="275"/>
      <c r="BVN798" s="275"/>
      <c r="BVO798" s="275"/>
      <c r="BVP798" s="275"/>
      <c r="BVQ798" s="275"/>
      <c r="BVR798" s="275"/>
      <c r="BVS798" s="275"/>
      <c r="BVT798" s="275"/>
      <c r="BVU798" s="275"/>
      <c r="BVV798" s="275"/>
      <c r="BVW798" s="275"/>
      <c r="BVX798" s="275"/>
      <c r="BVY798" s="275"/>
      <c r="BVZ798" s="275"/>
      <c r="BWA798" s="275"/>
      <c r="BWB798" s="275"/>
      <c r="BWC798" s="275"/>
      <c r="BWD798" s="275"/>
      <c r="BWE798" s="275"/>
      <c r="BWF798" s="275"/>
      <c r="BWG798" s="275"/>
      <c r="BWH798" s="275"/>
      <c r="BWI798" s="275"/>
      <c r="BWJ798" s="275"/>
      <c r="BWK798" s="275"/>
      <c r="BWL798" s="275"/>
      <c r="BWM798" s="275"/>
      <c r="BWN798" s="275"/>
      <c r="BWO798" s="275"/>
      <c r="BWP798" s="275"/>
      <c r="BWQ798" s="275"/>
      <c r="BWR798" s="275"/>
      <c r="BWS798" s="275"/>
      <c r="BWT798" s="275"/>
      <c r="BWU798" s="275"/>
      <c r="BWV798" s="275"/>
      <c r="BWW798" s="275"/>
      <c r="BWX798" s="275"/>
      <c r="BWY798" s="275"/>
      <c r="BWZ798" s="275"/>
      <c r="BXA798" s="275"/>
      <c r="BXB798" s="275"/>
      <c r="BXC798" s="275"/>
      <c r="BXD798" s="275"/>
      <c r="BXE798" s="275"/>
      <c r="BXF798" s="275"/>
      <c r="BXG798" s="275"/>
      <c r="BXH798" s="275"/>
      <c r="BXI798" s="275"/>
      <c r="BXJ798" s="275"/>
      <c r="BXK798" s="275"/>
      <c r="BXL798" s="275"/>
      <c r="BXM798" s="275"/>
      <c r="BXN798" s="275"/>
      <c r="BXO798" s="275"/>
      <c r="BXP798" s="275"/>
      <c r="BXQ798" s="275"/>
      <c r="BXR798" s="275"/>
      <c r="BXS798" s="275"/>
      <c r="BXT798" s="275"/>
      <c r="BXU798" s="275"/>
      <c r="BXV798" s="275"/>
      <c r="BXW798" s="275"/>
      <c r="BXX798" s="275"/>
      <c r="BXY798" s="275"/>
      <c r="BXZ798" s="275"/>
      <c r="BYA798" s="275"/>
      <c r="BYB798" s="275"/>
      <c r="BYC798" s="275"/>
      <c r="BYD798" s="275"/>
      <c r="BYE798" s="275"/>
      <c r="BYF798" s="275"/>
      <c r="BYG798" s="275"/>
      <c r="BYH798" s="275"/>
      <c r="BYI798" s="275"/>
      <c r="BYJ798" s="275"/>
      <c r="BYK798" s="275"/>
      <c r="BYL798" s="275"/>
      <c r="BYM798" s="275"/>
      <c r="BYN798" s="275"/>
      <c r="BYO798" s="275"/>
      <c r="BYP798" s="275"/>
      <c r="BYQ798" s="275"/>
      <c r="BYR798" s="275"/>
      <c r="BYS798" s="275"/>
      <c r="BYT798" s="275"/>
      <c r="BYU798" s="275"/>
      <c r="BYV798" s="275"/>
      <c r="BYW798" s="275"/>
      <c r="BYX798" s="275"/>
      <c r="BYY798" s="275"/>
      <c r="BYZ798" s="275"/>
      <c r="BZA798" s="275"/>
      <c r="BZB798" s="275"/>
      <c r="BZC798" s="275"/>
      <c r="BZD798" s="275"/>
      <c r="BZE798" s="275"/>
      <c r="BZF798" s="275"/>
      <c r="BZG798" s="275"/>
      <c r="BZH798" s="275"/>
      <c r="BZI798" s="275"/>
      <c r="BZJ798" s="275"/>
      <c r="BZK798" s="275"/>
      <c r="BZL798" s="275"/>
      <c r="BZM798" s="275"/>
      <c r="BZN798" s="275"/>
      <c r="BZO798" s="275"/>
      <c r="BZP798" s="275"/>
      <c r="BZQ798" s="275"/>
      <c r="BZR798" s="275"/>
      <c r="BZS798" s="275"/>
      <c r="BZT798" s="275"/>
      <c r="BZU798" s="275"/>
      <c r="BZV798" s="275"/>
      <c r="BZW798" s="275"/>
      <c r="BZX798" s="275"/>
      <c r="BZY798" s="275"/>
      <c r="BZZ798" s="275"/>
      <c r="CAA798" s="275"/>
      <c r="CAB798" s="275"/>
      <c r="CAC798" s="275"/>
      <c r="CAD798" s="275"/>
      <c r="CAE798" s="275"/>
      <c r="CAF798" s="275"/>
      <c r="CAG798" s="275"/>
      <c r="CAH798" s="275"/>
      <c r="CAI798" s="275"/>
      <c r="CAJ798" s="275"/>
      <c r="CAK798" s="275"/>
      <c r="CAL798" s="275"/>
      <c r="CAM798" s="275"/>
      <c r="CAN798" s="275"/>
      <c r="CAO798" s="275"/>
      <c r="CAP798" s="275"/>
      <c r="CAQ798" s="275"/>
      <c r="CAR798" s="275"/>
      <c r="CAS798" s="275"/>
      <c r="CAT798" s="275"/>
      <c r="CAU798" s="275"/>
      <c r="CAV798" s="275"/>
      <c r="CAW798" s="275"/>
      <c r="CAX798" s="275"/>
      <c r="CAY798" s="275"/>
      <c r="CAZ798" s="275"/>
      <c r="CBA798" s="275"/>
      <c r="CBB798" s="275"/>
      <c r="CBC798" s="275"/>
      <c r="CBD798" s="275"/>
      <c r="CBE798" s="275"/>
      <c r="CBF798" s="275"/>
      <c r="CBG798" s="275"/>
      <c r="CBH798" s="275"/>
      <c r="CBI798" s="275"/>
      <c r="CBJ798" s="275"/>
      <c r="CBK798" s="275"/>
      <c r="CBL798" s="275"/>
      <c r="CBM798" s="275"/>
      <c r="CBN798" s="275"/>
      <c r="CBO798" s="275"/>
      <c r="CBP798" s="275"/>
      <c r="CBQ798" s="275"/>
      <c r="CBR798" s="275"/>
      <c r="CBS798" s="275"/>
      <c r="CBT798" s="275"/>
      <c r="CBU798" s="275"/>
      <c r="CBV798" s="275"/>
      <c r="CBW798" s="275"/>
      <c r="CBX798" s="275"/>
      <c r="CBY798" s="275"/>
      <c r="CBZ798" s="275"/>
      <c r="CCA798" s="275"/>
      <c r="CCB798" s="275"/>
      <c r="CCC798" s="275"/>
      <c r="CCD798" s="275"/>
      <c r="CCE798" s="275"/>
      <c r="CCF798" s="275"/>
      <c r="CCG798" s="275"/>
      <c r="CCH798" s="275"/>
      <c r="CCI798" s="275"/>
      <c r="CCJ798" s="275"/>
      <c r="CCK798" s="275"/>
      <c r="CCL798" s="275"/>
      <c r="CCM798" s="275"/>
      <c r="CCN798" s="275"/>
      <c r="CCO798" s="275"/>
      <c r="CCP798" s="275"/>
      <c r="CCQ798" s="275"/>
      <c r="CCR798" s="275"/>
      <c r="CCS798" s="275"/>
      <c r="CCT798" s="275"/>
      <c r="CCU798" s="275"/>
      <c r="CCV798" s="275"/>
      <c r="CCW798" s="275"/>
      <c r="CCX798" s="275"/>
      <c r="CCY798" s="275"/>
      <c r="CCZ798" s="275"/>
      <c r="CDA798" s="275"/>
      <c r="CDB798" s="275"/>
      <c r="CDC798" s="275"/>
      <c r="CDD798" s="275"/>
      <c r="CDE798" s="275"/>
      <c r="CDF798" s="275"/>
      <c r="CDG798" s="275"/>
      <c r="CDH798" s="275"/>
      <c r="CDI798" s="275"/>
      <c r="CDJ798" s="275"/>
      <c r="CDK798" s="275"/>
      <c r="CDL798" s="275"/>
      <c r="CDM798" s="275"/>
      <c r="CDN798" s="275"/>
      <c r="CDO798" s="275"/>
      <c r="CDP798" s="275"/>
      <c r="CDQ798" s="275"/>
      <c r="CDR798" s="275"/>
      <c r="CDS798" s="275"/>
      <c r="CDT798" s="275"/>
      <c r="CDU798" s="275"/>
      <c r="CDV798" s="275"/>
      <c r="CDW798" s="275"/>
      <c r="CDX798" s="275"/>
      <c r="CDY798" s="275"/>
      <c r="CDZ798" s="275"/>
      <c r="CEA798" s="275"/>
      <c r="CEB798" s="275"/>
      <c r="CEC798" s="275"/>
      <c r="CED798" s="275"/>
      <c r="CEE798" s="275"/>
      <c r="CEF798" s="275"/>
      <c r="CEG798" s="275"/>
      <c r="CEH798" s="275"/>
      <c r="CEI798" s="275"/>
      <c r="CEJ798" s="275"/>
      <c r="CEK798" s="275"/>
      <c r="CEL798" s="275"/>
      <c r="CEM798" s="275"/>
      <c r="CEN798" s="275"/>
      <c r="CEO798" s="275"/>
      <c r="CEP798" s="275"/>
      <c r="CEQ798" s="275"/>
      <c r="CER798" s="275"/>
      <c r="CES798" s="275"/>
      <c r="CET798" s="275"/>
      <c r="CEU798" s="275"/>
      <c r="CEV798" s="275"/>
      <c r="CEW798" s="275"/>
      <c r="CEX798" s="275"/>
      <c r="CEY798" s="275"/>
      <c r="CEZ798" s="275"/>
      <c r="CFA798" s="275"/>
      <c r="CFB798" s="275"/>
      <c r="CFC798" s="275"/>
      <c r="CFD798" s="275"/>
      <c r="CFE798" s="275"/>
      <c r="CFF798" s="275"/>
      <c r="CFG798" s="275"/>
      <c r="CFH798" s="275"/>
      <c r="CFI798" s="275"/>
      <c r="CFJ798" s="275"/>
      <c r="CFK798" s="275"/>
      <c r="CFL798" s="275"/>
      <c r="CFM798" s="275"/>
      <c r="CFN798" s="275"/>
      <c r="CFO798" s="275"/>
      <c r="CFP798" s="275"/>
      <c r="CFQ798" s="275"/>
      <c r="CFR798" s="275"/>
      <c r="CFS798" s="275"/>
      <c r="CFT798" s="275"/>
      <c r="CFU798" s="275"/>
      <c r="CFV798" s="275"/>
      <c r="CFW798" s="275"/>
      <c r="CFX798" s="275"/>
      <c r="CFY798" s="275"/>
      <c r="CFZ798" s="275"/>
      <c r="CGA798" s="275"/>
      <c r="CGB798" s="275"/>
      <c r="CGC798" s="275"/>
      <c r="CGD798" s="275"/>
      <c r="CGE798" s="275"/>
      <c r="CGF798" s="275"/>
      <c r="CGG798" s="275"/>
      <c r="CGH798" s="275"/>
      <c r="CGI798" s="275"/>
      <c r="CGJ798" s="275"/>
      <c r="CGK798" s="275"/>
      <c r="CGL798" s="275"/>
      <c r="CGM798" s="275"/>
      <c r="CGN798" s="275"/>
      <c r="CGO798" s="275"/>
      <c r="CGP798" s="275"/>
      <c r="CGQ798" s="275"/>
      <c r="CGR798" s="275"/>
      <c r="CGS798" s="275"/>
      <c r="CGT798" s="275"/>
      <c r="CGU798" s="275"/>
      <c r="CGV798" s="275"/>
      <c r="CGW798" s="275"/>
      <c r="CGX798" s="275"/>
      <c r="CGY798" s="275"/>
      <c r="CGZ798" s="275"/>
      <c r="CHA798" s="275"/>
      <c r="CHB798" s="275"/>
      <c r="CHC798" s="275"/>
      <c r="CHD798" s="275"/>
      <c r="CHE798" s="275"/>
      <c r="CHF798" s="275"/>
      <c r="CHG798" s="275"/>
      <c r="CHH798" s="275"/>
      <c r="CHI798" s="275"/>
      <c r="CHJ798" s="275"/>
      <c r="CHK798" s="275"/>
      <c r="CHL798" s="275"/>
      <c r="CHM798" s="275"/>
      <c r="CHN798" s="275"/>
      <c r="CHO798" s="275"/>
      <c r="CHP798" s="275"/>
      <c r="CHQ798" s="275"/>
      <c r="CHR798" s="275"/>
      <c r="CHS798" s="275"/>
      <c r="CHT798" s="275"/>
      <c r="CHU798" s="275"/>
      <c r="CHV798" s="275"/>
      <c r="CHW798" s="275"/>
      <c r="CHX798" s="275"/>
      <c r="CHY798" s="275"/>
      <c r="CHZ798" s="275"/>
      <c r="CIA798" s="275"/>
      <c r="CIB798" s="275"/>
      <c r="CIC798" s="275"/>
      <c r="CID798" s="275"/>
      <c r="CIE798" s="275"/>
      <c r="CIF798" s="275"/>
      <c r="CIG798" s="275"/>
      <c r="CIH798" s="275"/>
      <c r="CII798" s="275"/>
      <c r="CIJ798" s="275"/>
      <c r="CIK798" s="275"/>
      <c r="CIL798" s="275"/>
      <c r="CIM798" s="275"/>
      <c r="CIN798" s="275"/>
      <c r="CIO798" s="275"/>
      <c r="CIP798" s="275"/>
      <c r="CIQ798" s="275"/>
      <c r="CIR798" s="275"/>
      <c r="CIS798" s="275"/>
      <c r="CIT798" s="275"/>
      <c r="CIU798" s="275"/>
      <c r="CIV798" s="275"/>
      <c r="CIW798" s="275"/>
      <c r="CIX798" s="275"/>
      <c r="CIY798" s="275"/>
      <c r="CIZ798" s="275"/>
      <c r="CJA798" s="275"/>
      <c r="CJB798" s="275"/>
      <c r="CJC798" s="275"/>
      <c r="CJD798" s="275"/>
      <c r="CJE798" s="275"/>
      <c r="CJF798" s="275"/>
      <c r="CJG798" s="275"/>
      <c r="CJH798" s="275"/>
      <c r="CJI798" s="275"/>
      <c r="CJJ798" s="275"/>
      <c r="CJK798" s="275"/>
      <c r="CJL798" s="275"/>
      <c r="CJM798" s="275"/>
      <c r="CJN798" s="275"/>
      <c r="CJO798" s="275"/>
      <c r="CJP798" s="275"/>
      <c r="CJQ798" s="275"/>
      <c r="CJR798" s="275"/>
      <c r="CJS798" s="275"/>
      <c r="CJT798" s="275"/>
      <c r="CJU798" s="275"/>
      <c r="CJV798" s="275"/>
      <c r="CJW798" s="275"/>
      <c r="CJX798" s="275"/>
      <c r="CJY798" s="275"/>
      <c r="CJZ798" s="275"/>
      <c r="CKA798" s="275"/>
      <c r="CKB798" s="275"/>
      <c r="CKC798" s="275"/>
      <c r="CKD798" s="275"/>
      <c r="CKE798" s="275"/>
      <c r="CKF798" s="275"/>
      <c r="CKG798" s="275"/>
      <c r="CKH798" s="275"/>
      <c r="CKI798" s="275"/>
      <c r="CKJ798" s="275"/>
      <c r="CKK798" s="275"/>
      <c r="CKL798" s="275"/>
      <c r="CKM798" s="275"/>
      <c r="CKN798" s="275"/>
      <c r="CKO798" s="275"/>
      <c r="CKP798" s="275"/>
      <c r="CKQ798" s="275"/>
      <c r="CKR798" s="275"/>
      <c r="CKS798" s="275"/>
      <c r="CKT798" s="275"/>
      <c r="CKU798" s="275"/>
      <c r="CKV798" s="275"/>
      <c r="CKW798" s="275"/>
      <c r="CKX798" s="275"/>
      <c r="CKY798" s="275"/>
      <c r="CKZ798" s="275"/>
      <c r="CLA798" s="275"/>
      <c r="CLB798" s="275"/>
      <c r="CLC798" s="275"/>
      <c r="CLD798" s="275"/>
      <c r="CLE798" s="275"/>
      <c r="CLF798" s="275"/>
      <c r="CLG798" s="275"/>
      <c r="CLH798" s="275"/>
      <c r="CLI798" s="275"/>
      <c r="CLJ798" s="275"/>
      <c r="CLK798" s="275"/>
      <c r="CLL798" s="275"/>
      <c r="CLM798" s="275"/>
      <c r="CLN798" s="275"/>
      <c r="CLO798" s="275"/>
      <c r="CLP798" s="275"/>
      <c r="CLQ798" s="275"/>
      <c r="CLR798" s="275"/>
      <c r="CLS798" s="275"/>
      <c r="CLT798" s="275"/>
      <c r="CLU798" s="275"/>
      <c r="CLV798" s="275"/>
      <c r="CLW798" s="275"/>
      <c r="CLX798" s="275"/>
      <c r="CLY798" s="275"/>
      <c r="CLZ798" s="275"/>
      <c r="CMA798" s="275"/>
      <c r="CMB798" s="275"/>
      <c r="CMC798" s="275"/>
      <c r="CMD798" s="275"/>
      <c r="CME798" s="275"/>
      <c r="CMF798" s="275"/>
      <c r="CMG798" s="275"/>
      <c r="CMH798" s="275"/>
      <c r="CMI798" s="275"/>
      <c r="CMJ798" s="275"/>
      <c r="CMK798" s="275"/>
      <c r="CML798" s="275"/>
      <c r="CMM798" s="275"/>
      <c r="CMN798" s="275"/>
      <c r="CMO798" s="275"/>
      <c r="CMP798" s="275"/>
      <c r="CMQ798" s="275"/>
      <c r="CMR798" s="275"/>
      <c r="CMS798" s="275"/>
      <c r="CMT798" s="275"/>
      <c r="CMU798" s="275"/>
      <c r="CMV798" s="275"/>
      <c r="CMW798" s="275"/>
      <c r="CMX798" s="275"/>
      <c r="CMY798" s="275"/>
      <c r="CMZ798" s="275"/>
      <c r="CNA798" s="275"/>
      <c r="CNB798" s="275"/>
      <c r="CNC798" s="275"/>
      <c r="CND798" s="275"/>
      <c r="CNE798" s="275"/>
      <c r="CNF798" s="275"/>
      <c r="CNG798" s="275"/>
      <c r="CNH798" s="275"/>
      <c r="CNI798" s="275"/>
      <c r="CNJ798" s="275"/>
      <c r="CNK798" s="275"/>
      <c r="CNL798" s="275"/>
      <c r="CNM798" s="275"/>
      <c r="CNN798" s="275"/>
      <c r="CNO798" s="275"/>
      <c r="CNP798" s="275"/>
      <c r="CNQ798" s="275"/>
      <c r="CNR798" s="275"/>
      <c r="CNS798" s="275"/>
      <c r="CNT798" s="275"/>
      <c r="CNU798" s="275"/>
      <c r="CNV798" s="275"/>
      <c r="CNW798" s="275"/>
      <c r="CNX798" s="275"/>
      <c r="CNY798" s="275"/>
      <c r="CNZ798" s="275"/>
      <c r="COA798" s="275"/>
      <c r="COB798" s="275"/>
      <c r="COC798" s="275"/>
      <c r="COD798" s="275"/>
      <c r="COE798" s="275"/>
      <c r="COF798" s="275"/>
      <c r="COG798" s="275"/>
      <c r="COH798" s="275"/>
      <c r="COI798" s="275"/>
      <c r="COJ798" s="275"/>
      <c r="COK798" s="275"/>
      <c r="COL798" s="275"/>
      <c r="COM798" s="275"/>
      <c r="CON798" s="275"/>
      <c r="COO798" s="275"/>
      <c r="COP798" s="275"/>
      <c r="COQ798" s="275"/>
      <c r="COR798" s="275"/>
      <c r="COS798" s="275"/>
      <c r="COT798" s="275"/>
      <c r="COU798" s="275"/>
      <c r="COV798" s="275"/>
      <c r="COW798" s="275"/>
      <c r="COX798" s="275"/>
      <c r="COY798" s="275"/>
      <c r="COZ798" s="275"/>
      <c r="CPA798" s="275"/>
      <c r="CPB798" s="275"/>
      <c r="CPC798" s="275"/>
      <c r="CPD798" s="275"/>
      <c r="CPE798" s="275"/>
      <c r="CPF798" s="275"/>
      <c r="CPG798" s="275"/>
      <c r="CPH798" s="275"/>
      <c r="CPI798" s="275"/>
      <c r="CPJ798" s="275"/>
      <c r="CPK798" s="275"/>
      <c r="CPL798" s="275"/>
      <c r="CPM798" s="275"/>
      <c r="CPN798" s="275"/>
      <c r="CPO798" s="275"/>
      <c r="CPP798" s="275"/>
      <c r="CPQ798" s="275"/>
      <c r="CPR798" s="275"/>
      <c r="CPS798" s="275"/>
      <c r="CPT798" s="275"/>
      <c r="CPU798" s="275"/>
      <c r="CPV798" s="275"/>
      <c r="CPW798" s="275"/>
      <c r="CPX798" s="275"/>
      <c r="CPY798" s="275"/>
      <c r="CPZ798" s="275"/>
      <c r="CQA798" s="275"/>
      <c r="CQB798" s="275"/>
      <c r="CQC798" s="275"/>
      <c r="CQD798" s="275"/>
      <c r="CQE798" s="275"/>
      <c r="CQF798" s="275"/>
      <c r="CQG798" s="275"/>
      <c r="CQH798" s="275"/>
      <c r="CQI798" s="275"/>
      <c r="CQJ798" s="275"/>
      <c r="CQK798" s="275"/>
      <c r="CQL798" s="275"/>
      <c r="CQM798" s="275"/>
      <c r="CQN798" s="275"/>
      <c r="CQO798" s="275"/>
      <c r="CQP798" s="275"/>
      <c r="CQQ798" s="275"/>
      <c r="CQR798" s="275"/>
      <c r="CQS798" s="275"/>
      <c r="CQT798" s="275"/>
      <c r="CQU798" s="275"/>
      <c r="CQV798" s="275"/>
      <c r="CQW798" s="275"/>
      <c r="CQX798" s="275"/>
      <c r="CQY798" s="275"/>
      <c r="CQZ798" s="275"/>
      <c r="CRA798" s="275"/>
      <c r="CRB798" s="275"/>
      <c r="CRC798" s="275"/>
      <c r="CRD798" s="275"/>
      <c r="CRE798" s="275"/>
      <c r="CRF798" s="275"/>
      <c r="CRG798" s="275"/>
      <c r="CRH798" s="275"/>
      <c r="CRI798" s="275"/>
      <c r="CRJ798" s="275"/>
      <c r="CRK798" s="275"/>
      <c r="CRL798" s="275"/>
      <c r="CRM798" s="275"/>
      <c r="CRN798" s="275"/>
      <c r="CRO798" s="275"/>
      <c r="CRP798" s="275"/>
      <c r="CRQ798" s="275"/>
      <c r="CRR798" s="275"/>
      <c r="CRS798" s="275"/>
      <c r="CRT798" s="275"/>
      <c r="CRU798" s="275"/>
      <c r="CRV798" s="275"/>
      <c r="CRW798" s="275"/>
      <c r="CRX798" s="275"/>
      <c r="CRY798" s="275"/>
      <c r="CRZ798" s="275"/>
      <c r="CSA798" s="275"/>
      <c r="CSB798" s="275"/>
      <c r="CSC798" s="275"/>
      <c r="CSD798" s="275"/>
      <c r="CSE798" s="275"/>
      <c r="CSF798" s="275"/>
      <c r="CSG798" s="275"/>
      <c r="CSH798" s="275"/>
      <c r="CSI798" s="275"/>
      <c r="CSJ798" s="275"/>
      <c r="CSK798" s="275"/>
      <c r="CSL798" s="275"/>
      <c r="CSM798" s="275"/>
      <c r="CSN798" s="275"/>
      <c r="CSO798" s="275"/>
      <c r="CSP798" s="275"/>
      <c r="CSQ798" s="275"/>
      <c r="CSR798" s="275"/>
      <c r="CSS798" s="275"/>
      <c r="CST798" s="275"/>
      <c r="CSU798" s="275"/>
      <c r="CSV798" s="275"/>
      <c r="CSW798" s="275"/>
      <c r="CSX798" s="275"/>
      <c r="CSY798" s="275"/>
      <c r="CSZ798" s="275"/>
      <c r="CTA798" s="275"/>
      <c r="CTB798" s="275"/>
      <c r="CTC798" s="275"/>
      <c r="CTD798" s="275"/>
      <c r="CTE798" s="275"/>
      <c r="CTF798" s="275"/>
      <c r="CTG798" s="275"/>
      <c r="CTH798" s="275"/>
      <c r="CTI798" s="275"/>
      <c r="CTJ798" s="275"/>
      <c r="CTK798" s="275"/>
      <c r="CTL798" s="275"/>
      <c r="CTM798" s="275"/>
      <c r="CTN798" s="275"/>
      <c r="CTO798" s="275"/>
      <c r="CTP798" s="275"/>
      <c r="CTQ798" s="275"/>
      <c r="CTR798" s="275"/>
      <c r="CTS798" s="275"/>
      <c r="CTT798" s="275"/>
      <c r="CTU798" s="275"/>
      <c r="CTV798" s="275"/>
      <c r="CTW798" s="275"/>
      <c r="CTX798" s="275"/>
      <c r="CTY798" s="275"/>
      <c r="CTZ798" s="275"/>
      <c r="CUA798" s="275"/>
    </row>
    <row r="799" spans="1:2575" s="274" customFormat="1" ht="12" customHeight="1">
      <c r="A799" s="150"/>
      <c r="B799" s="150"/>
      <c r="C799" s="150"/>
      <c r="D799" s="150"/>
      <c r="E799" s="150"/>
      <c r="F799" s="150"/>
      <c r="G799" s="150"/>
      <c r="H799" s="150"/>
      <c r="I799" s="150"/>
      <c r="J799" s="150"/>
      <c r="K799" s="150"/>
      <c r="L799" s="150"/>
      <c r="M799" s="150"/>
      <c r="N799" s="150"/>
      <c r="O799" s="150"/>
      <c r="P799" s="150"/>
      <c r="Q799" s="150"/>
      <c r="R799" s="150"/>
      <c r="S799" s="150"/>
      <c r="T799" s="150"/>
      <c r="U799" s="308"/>
      <c r="V799" s="308"/>
      <c r="W799" s="308"/>
      <c r="X799" s="308"/>
      <c r="Y799" s="308"/>
      <c r="Z799" s="362"/>
      <c r="AA799" s="308"/>
      <c r="AB799" s="275"/>
      <c r="AC799" s="275"/>
      <c r="AD799" s="275"/>
      <c r="AE799" s="275"/>
      <c r="AF799" s="275"/>
      <c r="AG799" s="275"/>
      <c r="AH799" s="275"/>
      <c r="AI799" s="275"/>
      <c r="AJ799" s="275"/>
      <c r="AK799" s="275"/>
      <c r="AL799" s="275"/>
      <c r="AM799" s="275"/>
      <c r="AN799" s="275"/>
      <c r="AO799" s="275"/>
      <c r="AP799" s="275"/>
      <c r="AQ799" s="275"/>
      <c r="AR799" s="275"/>
      <c r="AS799" s="275"/>
      <c r="AT799" s="275"/>
      <c r="AU799" s="275"/>
      <c r="AV799" s="275"/>
      <c r="AW799" s="275"/>
      <c r="AX799" s="275"/>
      <c r="AY799" s="275"/>
      <c r="AZ799" s="275"/>
      <c r="BA799" s="275"/>
      <c r="BB799" s="275"/>
      <c r="BC799" s="275"/>
      <c r="BD799" s="275"/>
      <c r="BE799" s="275"/>
      <c r="BF799" s="275"/>
      <c r="BG799" s="275"/>
      <c r="BH799" s="275"/>
      <c r="BI799" s="275"/>
      <c r="BJ799" s="275"/>
      <c r="BK799" s="275"/>
      <c r="BL799" s="275"/>
      <c r="BM799" s="275"/>
      <c r="BN799" s="275"/>
      <c r="BO799" s="275"/>
      <c r="BP799" s="275"/>
      <c r="BQ799" s="275"/>
      <c r="BR799" s="275"/>
      <c r="BS799" s="275"/>
      <c r="BT799" s="275"/>
      <c r="BU799" s="275"/>
      <c r="BV799" s="275"/>
      <c r="BW799" s="275"/>
      <c r="BX799" s="275"/>
      <c r="BY799" s="275"/>
      <c r="BZ799" s="275"/>
      <c r="CA799" s="275"/>
      <c r="CB799" s="275"/>
      <c r="CC799" s="275"/>
      <c r="CD799" s="275"/>
      <c r="CE799" s="275"/>
      <c r="CF799" s="275"/>
      <c r="CG799" s="275"/>
      <c r="CH799" s="275"/>
      <c r="CI799" s="275"/>
      <c r="CJ799" s="275"/>
      <c r="CK799" s="275"/>
      <c r="CL799" s="275"/>
      <c r="CM799" s="275"/>
      <c r="CN799" s="275"/>
      <c r="CO799" s="275"/>
      <c r="CP799" s="275"/>
      <c r="CQ799" s="275"/>
      <c r="CR799" s="275"/>
      <c r="CS799" s="275"/>
      <c r="CT799" s="275"/>
      <c r="CU799" s="275"/>
      <c r="CV799" s="275"/>
      <c r="CW799" s="275"/>
      <c r="CX799" s="275"/>
      <c r="CY799" s="275"/>
      <c r="CZ799" s="275"/>
      <c r="DA799" s="275"/>
      <c r="DB799" s="275"/>
      <c r="DC799" s="275"/>
      <c r="DD799" s="275"/>
      <c r="DE799" s="275"/>
      <c r="DF799" s="275"/>
      <c r="DG799" s="275"/>
      <c r="DH799" s="275"/>
      <c r="DI799" s="275"/>
      <c r="DJ799" s="275"/>
      <c r="DK799" s="275"/>
      <c r="DL799" s="275"/>
      <c r="DM799" s="275"/>
      <c r="DN799" s="275"/>
      <c r="DO799" s="275"/>
      <c r="DP799" s="275"/>
      <c r="DQ799" s="275"/>
      <c r="DR799" s="275"/>
      <c r="DS799" s="275"/>
      <c r="DT799" s="275"/>
      <c r="DU799" s="275"/>
      <c r="DV799" s="275"/>
      <c r="DW799" s="275"/>
      <c r="DX799" s="275"/>
      <c r="DY799" s="275"/>
      <c r="DZ799" s="275"/>
      <c r="EA799" s="275"/>
      <c r="EB799" s="275"/>
      <c r="EC799" s="275"/>
      <c r="ED799" s="275"/>
      <c r="EE799" s="275"/>
      <c r="EF799" s="275"/>
      <c r="EG799" s="275"/>
      <c r="EH799" s="275"/>
      <c r="EI799" s="275"/>
      <c r="EJ799" s="275"/>
      <c r="EK799" s="275"/>
      <c r="EL799" s="275"/>
      <c r="EM799" s="275"/>
      <c r="EN799" s="275"/>
      <c r="EO799" s="275"/>
      <c r="EP799" s="275"/>
      <c r="EQ799" s="275"/>
      <c r="ER799" s="275"/>
      <c r="ES799" s="275"/>
      <c r="ET799" s="275"/>
      <c r="EU799" s="275"/>
      <c r="EV799" s="275"/>
      <c r="EW799" s="275"/>
      <c r="EX799" s="275"/>
      <c r="EY799" s="275"/>
      <c r="EZ799" s="275"/>
      <c r="FA799" s="275"/>
      <c r="FB799" s="275"/>
      <c r="FC799" s="275"/>
      <c r="FD799" s="275"/>
      <c r="FE799" s="275"/>
      <c r="FF799" s="275"/>
      <c r="FG799" s="275"/>
      <c r="FH799" s="275"/>
      <c r="FI799" s="275"/>
      <c r="FJ799" s="275"/>
      <c r="FK799" s="275"/>
      <c r="FL799" s="275"/>
      <c r="FM799" s="275"/>
      <c r="FN799" s="275"/>
      <c r="FO799" s="275"/>
      <c r="FP799" s="275"/>
      <c r="FQ799" s="275"/>
      <c r="FR799" s="275"/>
      <c r="FS799" s="275"/>
      <c r="FT799" s="275"/>
      <c r="FU799" s="275"/>
      <c r="FV799" s="275"/>
      <c r="FW799" s="275"/>
      <c r="FX799" s="275"/>
      <c r="FY799" s="275"/>
      <c r="FZ799" s="275"/>
      <c r="GA799" s="275"/>
      <c r="GB799" s="275"/>
      <c r="GC799" s="275"/>
      <c r="GD799" s="275"/>
      <c r="GE799" s="275"/>
      <c r="GF799" s="275"/>
      <c r="GG799" s="275"/>
      <c r="GH799" s="275"/>
      <c r="GI799" s="275"/>
      <c r="GJ799" s="275"/>
      <c r="GK799" s="275"/>
      <c r="GL799" s="275"/>
      <c r="GM799" s="275"/>
      <c r="GN799" s="275"/>
      <c r="GO799" s="275"/>
      <c r="GP799" s="275"/>
      <c r="GQ799" s="275"/>
      <c r="GR799" s="275"/>
      <c r="GS799" s="275"/>
      <c r="GT799" s="275"/>
      <c r="GU799" s="275"/>
      <c r="GV799" s="275"/>
      <c r="GW799" s="275"/>
      <c r="GX799" s="275"/>
      <c r="GY799" s="275"/>
      <c r="GZ799" s="275"/>
      <c r="HA799" s="275"/>
      <c r="HB799" s="275"/>
      <c r="HC799" s="275"/>
      <c r="HD799" s="275"/>
      <c r="HE799" s="275"/>
      <c r="HF799" s="275"/>
      <c r="HG799" s="275"/>
      <c r="HH799" s="275"/>
      <c r="HI799" s="275"/>
      <c r="HJ799" s="275"/>
      <c r="HK799" s="275"/>
      <c r="HL799" s="275"/>
      <c r="HM799" s="275"/>
      <c r="HN799" s="275"/>
      <c r="HO799" s="275"/>
      <c r="HP799" s="275"/>
      <c r="HQ799" s="275"/>
      <c r="HR799" s="275"/>
      <c r="HS799" s="275"/>
      <c r="HT799" s="275"/>
      <c r="HU799" s="275"/>
      <c r="HV799" s="275"/>
      <c r="HW799" s="275"/>
      <c r="HX799" s="275"/>
      <c r="HY799" s="275"/>
      <c r="HZ799" s="275"/>
      <c r="IA799" s="275"/>
      <c r="IB799" s="275"/>
      <c r="IC799" s="275"/>
      <c r="ID799" s="275"/>
      <c r="IE799" s="275"/>
      <c r="IF799" s="275"/>
      <c r="IG799" s="275"/>
      <c r="IH799" s="275"/>
      <c r="II799" s="275"/>
      <c r="IJ799" s="275"/>
      <c r="IK799" s="275"/>
      <c r="IL799" s="275"/>
      <c r="IM799" s="275"/>
      <c r="IN799" s="275"/>
      <c r="IO799" s="275"/>
      <c r="IP799" s="275"/>
      <c r="IQ799" s="275"/>
      <c r="IR799" s="275"/>
      <c r="IS799" s="275"/>
      <c r="IT799" s="275"/>
      <c r="IU799" s="275"/>
      <c r="IV799" s="275"/>
      <c r="IW799" s="275"/>
      <c r="IX799" s="275"/>
      <c r="IY799" s="275"/>
      <c r="IZ799" s="275"/>
      <c r="JA799" s="275"/>
      <c r="JB799" s="275"/>
      <c r="JC799" s="275"/>
      <c r="JD799" s="275"/>
      <c r="JE799" s="275"/>
      <c r="JF799" s="275"/>
      <c r="JG799" s="275"/>
      <c r="JH799" s="275"/>
      <c r="JI799" s="275"/>
      <c r="JJ799" s="275"/>
      <c r="JK799" s="275"/>
      <c r="JL799" s="275"/>
      <c r="JM799" s="275"/>
      <c r="JN799" s="275"/>
      <c r="JO799" s="275"/>
      <c r="JP799" s="275"/>
      <c r="JQ799" s="275"/>
      <c r="JR799" s="275"/>
      <c r="JS799" s="275"/>
      <c r="JT799" s="275"/>
      <c r="JU799" s="275"/>
      <c r="JV799" s="275"/>
      <c r="JW799" s="275"/>
      <c r="JX799" s="275"/>
      <c r="JY799" s="275"/>
      <c r="JZ799" s="275"/>
      <c r="KA799" s="275"/>
      <c r="KB799" s="275"/>
      <c r="KC799" s="275"/>
      <c r="KD799" s="275"/>
      <c r="KE799" s="275"/>
      <c r="KF799" s="275"/>
      <c r="KG799" s="275"/>
      <c r="KH799" s="275"/>
      <c r="KI799" s="275"/>
      <c r="KJ799" s="275"/>
      <c r="KK799" s="275"/>
      <c r="KL799" s="275"/>
      <c r="KM799" s="275"/>
      <c r="KN799" s="275"/>
      <c r="KO799" s="275"/>
      <c r="KP799" s="275"/>
      <c r="KQ799" s="275"/>
      <c r="KR799" s="275"/>
      <c r="KS799" s="275"/>
      <c r="KT799" s="275"/>
      <c r="KU799" s="275"/>
      <c r="KV799" s="275"/>
      <c r="KW799" s="275"/>
      <c r="KX799" s="275"/>
      <c r="KY799" s="275"/>
      <c r="KZ799" s="275"/>
      <c r="LA799" s="275"/>
      <c r="LB799" s="275"/>
      <c r="LC799" s="275"/>
      <c r="LD799" s="275"/>
      <c r="LE799" s="275"/>
      <c r="LF799" s="275"/>
      <c r="LG799" s="275"/>
      <c r="LH799" s="275"/>
      <c r="LI799" s="275"/>
      <c r="LJ799" s="275"/>
      <c r="LK799" s="275"/>
      <c r="LL799" s="275"/>
      <c r="LM799" s="275"/>
      <c r="LN799" s="275"/>
      <c r="LO799" s="275"/>
      <c r="LP799" s="275"/>
      <c r="LQ799" s="275"/>
      <c r="LR799" s="275"/>
      <c r="LS799" s="275"/>
      <c r="LT799" s="275"/>
      <c r="LU799" s="275"/>
      <c r="LV799" s="275"/>
      <c r="LW799" s="275"/>
      <c r="LX799" s="275"/>
      <c r="LY799" s="275"/>
      <c r="LZ799" s="275"/>
      <c r="MA799" s="275"/>
      <c r="MB799" s="275"/>
      <c r="MC799" s="275"/>
      <c r="MD799" s="275"/>
      <c r="ME799" s="275"/>
      <c r="MF799" s="275"/>
      <c r="MG799" s="275"/>
      <c r="MH799" s="275"/>
      <c r="MI799" s="275"/>
      <c r="MJ799" s="275"/>
      <c r="MK799" s="275"/>
      <c r="ML799" s="275"/>
      <c r="MM799" s="275"/>
      <c r="MN799" s="275"/>
      <c r="MO799" s="275"/>
      <c r="MP799" s="275"/>
      <c r="MQ799" s="275"/>
      <c r="MR799" s="275"/>
      <c r="MS799" s="275"/>
      <c r="MT799" s="275"/>
      <c r="MU799" s="275"/>
      <c r="MV799" s="275"/>
      <c r="MW799" s="275"/>
      <c r="MX799" s="275"/>
      <c r="MY799" s="275"/>
      <c r="MZ799" s="275"/>
      <c r="NA799" s="275"/>
      <c r="NB799" s="275"/>
      <c r="NC799" s="275"/>
      <c r="ND799" s="275"/>
      <c r="NE799" s="275"/>
      <c r="NF799" s="275"/>
      <c r="NG799" s="275"/>
      <c r="NH799" s="275"/>
      <c r="NI799" s="275"/>
      <c r="NJ799" s="275"/>
      <c r="NK799" s="275"/>
      <c r="NL799" s="275"/>
      <c r="NM799" s="275"/>
      <c r="NN799" s="275"/>
      <c r="NO799" s="275"/>
      <c r="NP799" s="275"/>
      <c r="NQ799" s="275"/>
      <c r="NR799" s="275"/>
      <c r="NS799" s="275"/>
      <c r="NT799" s="275"/>
      <c r="NU799" s="275"/>
      <c r="NV799" s="275"/>
      <c r="NW799" s="275"/>
      <c r="NX799" s="275"/>
      <c r="NY799" s="275"/>
      <c r="NZ799" s="275"/>
      <c r="OA799" s="275"/>
      <c r="OB799" s="275"/>
      <c r="OC799" s="275"/>
      <c r="OD799" s="275"/>
      <c r="OE799" s="275"/>
      <c r="OF799" s="275"/>
      <c r="OG799" s="275"/>
      <c r="OH799" s="275"/>
      <c r="OI799" s="275"/>
      <c r="OJ799" s="275"/>
      <c r="OK799" s="275"/>
      <c r="OL799" s="275"/>
      <c r="OM799" s="275"/>
      <c r="ON799" s="275"/>
      <c r="OO799" s="275"/>
      <c r="OP799" s="275"/>
      <c r="OQ799" s="275"/>
      <c r="OR799" s="275"/>
      <c r="OS799" s="275"/>
      <c r="OT799" s="275"/>
      <c r="OU799" s="275"/>
      <c r="OV799" s="275"/>
      <c r="OW799" s="275"/>
      <c r="OX799" s="275"/>
      <c r="OY799" s="275"/>
      <c r="OZ799" s="275"/>
      <c r="PA799" s="275"/>
      <c r="PB799" s="275"/>
      <c r="PC799" s="275"/>
      <c r="PD799" s="275"/>
      <c r="PE799" s="275"/>
      <c r="PF799" s="275"/>
      <c r="PG799" s="275"/>
      <c r="PH799" s="275"/>
      <c r="PI799" s="275"/>
      <c r="PJ799" s="275"/>
      <c r="PK799" s="275"/>
      <c r="PL799" s="275"/>
      <c r="PM799" s="275"/>
      <c r="PN799" s="275"/>
      <c r="PO799" s="275"/>
      <c r="PP799" s="275"/>
      <c r="PQ799" s="275"/>
      <c r="PR799" s="275"/>
      <c r="PS799" s="275"/>
      <c r="PT799" s="275"/>
      <c r="PU799" s="275"/>
      <c r="PV799" s="275"/>
      <c r="PW799" s="275"/>
      <c r="PX799" s="275"/>
      <c r="PY799" s="275"/>
      <c r="PZ799" s="275"/>
      <c r="QA799" s="275"/>
      <c r="QB799" s="275"/>
      <c r="QC799" s="275"/>
      <c r="QD799" s="275"/>
      <c r="QE799" s="275"/>
      <c r="QF799" s="275"/>
      <c r="QG799" s="275"/>
      <c r="QH799" s="275"/>
      <c r="QI799" s="275"/>
      <c r="QJ799" s="275"/>
      <c r="QK799" s="275"/>
      <c r="QL799" s="275"/>
      <c r="QM799" s="275"/>
      <c r="QN799" s="275"/>
      <c r="QO799" s="275"/>
      <c r="QP799" s="275"/>
      <c r="QQ799" s="275"/>
      <c r="QR799" s="275"/>
      <c r="QS799" s="275"/>
      <c r="QT799" s="275"/>
      <c r="QU799" s="275"/>
      <c r="QV799" s="275"/>
      <c r="QW799" s="275"/>
      <c r="QX799" s="275"/>
      <c r="QY799" s="275"/>
      <c r="QZ799" s="275"/>
      <c r="RA799" s="275"/>
      <c r="RB799" s="275"/>
      <c r="RC799" s="275"/>
      <c r="RD799" s="275"/>
      <c r="RE799" s="275"/>
      <c r="RF799" s="275"/>
      <c r="RG799" s="275"/>
      <c r="RH799" s="275"/>
      <c r="RI799" s="275"/>
      <c r="RJ799" s="275"/>
      <c r="RK799" s="275"/>
      <c r="RL799" s="275"/>
      <c r="RM799" s="275"/>
      <c r="RN799" s="275"/>
      <c r="RO799" s="275"/>
      <c r="RP799" s="275"/>
      <c r="RQ799" s="275"/>
      <c r="RR799" s="275"/>
      <c r="RS799" s="275"/>
      <c r="RT799" s="275"/>
      <c r="RU799" s="275"/>
      <c r="RV799" s="275"/>
      <c r="RW799" s="275"/>
      <c r="RX799" s="275"/>
      <c r="RY799" s="275"/>
      <c r="RZ799" s="275"/>
      <c r="SA799" s="275"/>
      <c r="SB799" s="275"/>
      <c r="SC799" s="275"/>
      <c r="SD799" s="275"/>
      <c r="SE799" s="275"/>
      <c r="SF799" s="275"/>
      <c r="SG799" s="275"/>
      <c r="SH799" s="275"/>
      <c r="SI799" s="275"/>
      <c r="SJ799" s="275"/>
      <c r="SK799" s="275"/>
      <c r="SL799" s="275"/>
      <c r="SM799" s="275"/>
      <c r="SN799" s="275"/>
      <c r="SO799" s="275"/>
      <c r="SP799" s="275"/>
      <c r="SQ799" s="275"/>
      <c r="SR799" s="275"/>
      <c r="SS799" s="275"/>
      <c r="ST799" s="275"/>
      <c r="SU799" s="275"/>
      <c r="SV799" s="275"/>
      <c r="SW799" s="275"/>
      <c r="SX799" s="275"/>
      <c r="SY799" s="275"/>
      <c r="SZ799" s="275"/>
      <c r="TA799" s="275"/>
      <c r="TB799" s="275"/>
      <c r="TC799" s="275"/>
      <c r="TD799" s="275"/>
      <c r="TE799" s="275"/>
      <c r="TF799" s="275"/>
      <c r="TG799" s="275"/>
      <c r="TH799" s="275"/>
      <c r="TI799" s="275"/>
      <c r="TJ799" s="275"/>
      <c r="TK799" s="275"/>
      <c r="TL799" s="275"/>
      <c r="TM799" s="275"/>
      <c r="TN799" s="275"/>
      <c r="TO799" s="275"/>
      <c r="TP799" s="275"/>
      <c r="TQ799" s="275"/>
      <c r="TR799" s="275"/>
      <c r="TS799" s="275"/>
      <c r="TT799" s="275"/>
      <c r="TU799" s="275"/>
      <c r="TV799" s="275"/>
      <c r="TW799" s="275"/>
      <c r="TX799" s="275"/>
      <c r="TY799" s="275"/>
      <c r="TZ799" s="275"/>
      <c r="UA799" s="275"/>
      <c r="UB799" s="275"/>
      <c r="UC799" s="275"/>
      <c r="UD799" s="275"/>
      <c r="UE799" s="275"/>
      <c r="UF799" s="275"/>
      <c r="UG799" s="275"/>
      <c r="UH799" s="275"/>
      <c r="UI799" s="275"/>
      <c r="UJ799" s="275"/>
      <c r="UK799" s="275"/>
      <c r="UL799" s="275"/>
      <c r="UM799" s="275"/>
      <c r="UN799" s="275"/>
      <c r="UO799" s="275"/>
      <c r="UP799" s="275"/>
      <c r="UQ799" s="275"/>
      <c r="UR799" s="275"/>
      <c r="US799" s="275"/>
      <c r="UT799" s="275"/>
      <c r="UU799" s="275"/>
      <c r="UV799" s="275"/>
      <c r="UW799" s="275"/>
      <c r="UX799" s="275"/>
      <c r="UY799" s="275"/>
      <c r="UZ799" s="275"/>
      <c r="VA799" s="275"/>
      <c r="VB799" s="275"/>
      <c r="VC799" s="275"/>
      <c r="VD799" s="275"/>
      <c r="VE799" s="275"/>
      <c r="VF799" s="275"/>
      <c r="VG799" s="275"/>
      <c r="VH799" s="275"/>
      <c r="VI799" s="275"/>
      <c r="VJ799" s="275"/>
      <c r="VK799" s="275"/>
      <c r="VL799" s="275"/>
      <c r="VM799" s="275"/>
      <c r="VN799" s="275"/>
      <c r="VO799" s="275"/>
      <c r="VP799" s="275"/>
      <c r="VQ799" s="275"/>
      <c r="VR799" s="275"/>
      <c r="VS799" s="275"/>
      <c r="VT799" s="275"/>
      <c r="VU799" s="275"/>
      <c r="VV799" s="275"/>
      <c r="VW799" s="275"/>
      <c r="VX799" s="275"/>
      <c r="VY799" s="275"/>
      <c r="VZ799" s="275"/>
      <c r="WA799" s="275"/>
      <c r="WB799" s="275"/>
      <c r="WC799" s="275"/>
      <c r="WD799" s="275"/>
      <c r="WE799" s="275"/>
      <c r="WF799" s="275"/>
      <c r="WG799" s="275"/>
      <c r="WH799" s="275"/>
      <c r="WI799" s="275"/>
      <c r="WJ799" s="275"/>
      <c r="WK799" s="275"/>
      <c r="WL799" s="275"/>
      <c r="WM799" s="275"/>
      <c r="WN799" s="275"/>
      <c r="WO799" s="275"/>
      <c r="WP799" s="275"/>
      <c r="WQ799" s="275"/>
      <c r="WR799" s="275"/>
      <c r="WS799" s="275"/>
      <c r="WT799" s="275"/>
      <c r="WU799" s="275"/>
      <c r="WV799" s="275"/>
      <c r="WW799" s="275"/>
      <c r="WX799" s="275"/>
      <c r="WY799" s="275"/>
      <c r="WZ799" s="275"/>
      <c r="XA799" s="275"/>
      <c r="XB799" s="275"/>
      <c r="XC799" s="275"/>
      <c r="XD799" s="275"/>
      <c r="XE799" s="275"/>
      <c r="XF799" s="275"/>
      <c r="XG799" s="275"/>
      <c r="XH799" s="275"/>
      <c r="XI799" s="275"/>
      <c r="XJ799" s="275"/>
      <c r="XK799" s="275"/>
      <c r="XL799" s="275"/>
      <c r="XM799" s="275"/>
      <c r="XN799" s="275"/>
      <c r="XO799" s="275"/>
      <c r="XP799" s="275"/>
      <c r="XQ799" s="275"/>
      <c r="XR799" s="275"/>
      <c r="XS799" s="275"/>
      <c r="XT799" s="275"/>
      <c r="XU799" s="275"/>
      <c r="XV799" s="275"/>
      <c r="XW799" s="275"/>
      <c r="XX799" s="275"/>
      <c r="XY799" s="275"/>
      <c r="XZ799" s="275"/>
      <c r="YA799" s="275"/>
      <c r="YB799" s="275"/>
      <c r="YC799" s="275"/>
      <c r="YD799" s="275"/>
      <c r="YE799" s="275"/>
      <c r="YF799" s="275"/>
      <c r="YG799" s="275"/>
      <c r="YH799" s="275"/>
      <c r="YI799" s="275"/>
      <c r="YJ799" s="275"/>
      <c r="YK799" s="275"/>
      <c r="YL799" s="275"/>
      <c r="YM799" s="275"/>
      <c r="YN799" s="275"/>
      <c r="YO799" s="275"/>
      <c r="YP799" s="275"/>
      <c r="YQ799" s="275"/>
      <c r="YR799" s="275"/>
      <c r="YS799" s="275"/>
      <c r="YT799" s="275"/>
      <c r="YU799" s="275"/>
      <c r="YV799" s="275"/>
      <c r="YW799" s="275"/>
      <c r="YX799" s="275"/>
      <c r="YY799" s="275"/>
      <c r="YZ799" s="275"/>
      <c r="ZA799" s="275"/>
      <c r="ZB799" s="275"/>
      <c r="ZC799" s="275"/>
      <c r="ZD799" s="275"/>
      <c r="ZE799" s="275"/>
      <c r="ZF799" s="275"/>
      <c r="ZG799" s="275"/>
      <c r="ZH799" s="275"/>
      <c r="ZI799" s="275"/>
      <c r="ZJ799" s="275"/>
      <c r="ZK799" s="275"/>
      <c r="ZL799" s="275"/>
      <c r="ZM799" s="275"/>
      <c r="ZN799" s="275"/>
      <c r="ZO799" s="275"/>
      <c r="ZP799" s="275"/>
      <c r="ZQ799" s="275"/>
      <c r="ZR799" s="275"/>
      <c r="ZS799" s="275"/>
      <c r="ZT799" s="275"/>
      <c r="ZU799" s="275"/>
      <c r="ZV799" s="275"/>
      <c r="ZW799" s="275"/>
      <c r="ZX799" s="275"/>
      <c r="ZY799" s="275"/>
      <c r="ZZ799" s="275"/>
      <c r="AAA799" s="275"/>
      <c r="AAB799" s="275"/>
      <c r="AAC799" s="275"/>
      <c r="AAD799" s="275"/>
      <c r="AAE799" s="275"/>
      <c r="AAF799" s="275"/>
      <c r="AAG799" s="275"/>
      <c r="AAH799" s="275"/>
      <c r="AAI799" s="275"/>
      <c r="AAJ799" s="275"/>
      <c r="AAK799" s="275"/>
      <c r="AAL799" s="275"/>
      <c r="AAM799" s="275"/>
      <c r="AAN799" s="275"/>
      <c r="AAO799" s="275"/>
      <c r="AAP799" s="275"/>
      <c r="AAQ799" s="275"/>
      <c r="AAR799" s="275"/>
      <c r="AAS799" s="275"/>
      <c r="AAT799" s="275"/>
      <c r="AAU799" s="275"/>
      <c r="AAV799" s="275"/>
      <c r="AAW799" s="275"/>
      <c r="AAX799" s="275"/>
      <c r="AAY799" s="275"/>
      <c r="AAZ799" s="275"/>
      <c r="ABA799" s="275"/>
      <c r="ABB799" s="275"/>
      <c r="ABC799" s="275"/>
      <c r="ABD799" s="275"/>
      <c r="ABE799" s="275"/>
      <c r="ABF799" s="275"/>
      <c r="ABG799" s="275"/>
      <c r="ABH799" s="275"/>
      <c r="ABI799" s="275"/>
      <c r="ABJ799" s="275"/>
      <c r="ABK799" s="275"/>
      <c r="ABL799" s="275"/>
      <c r="ABM799" s="275"/>
      <c r="ABN799" s="275"/>
      <c r="ABO799" s="275"/>
      <c r="ABP799" s="275"/>
      <c r="ABQ799" s="275"/>
      <c r="ABR799" s="275"/>
      <c r="ABS799" s="275"/>
      <c r="ABT799" s="275"/>
      <c r="ABU799" s="275"/>
      <c r="ABV799" s="275"/>
      <c r="ABW799" s="275"/>
      <c r="ABX799" s="275"/>
      <c r="ABY799" s="275"/>
      <c r="ABZ799" s="275"/>
      <c r="ACA799" s="275"/>
      <c r="ACB799" s="275"/>
      <c r="ACC799" s="275"/>
      <c r="ACD799" s="275"/>
      <c r="ACE799" s="275"/>
      <c r="ACF799" s="275"/>
      <c r="ACG799" s="275"/>
      <c r="ACH799" s="275"/>
      <c r="ACI799" s="275"/>
      <c r="ACJ799" s="275"/>
      <c r="ACK799" s="275"/>
      <c r="ACL799" s="275"/>
      <c r="ACM799" s="275"/>
      <c r="ACN799" s="275"/>
      <c r="ACO799" s="275"/>
      <c r="ACP799" s="275"/>
      <c r="ACQ799" s="275"/>
      <c r="ACR799" s="275"/>
      <c r="ACS799" s="275"/>
      <c r="ACT799" s="275"/>
      <c r="ACU799" s="275"/>
      <c r="ACV799" s="275"/>
      <c r="ACW799" s="275"/>
      <c r="ACX799" s="275"/>
      <c r="ACY799" s="275"/>
      <c r="ACZ799" s="275"/>
      <c r="ADA799" s="275"/>
      <c r="ADB799" s="275"/>
      <c r="ADC799" s="275"/>
      <c r="ADD799" s="275"/>
      <c r="ADE799" s="275"/>
      <c r="ADF799" s="275"/>
      <c r="ADG799" s="275"/>
      <c r="ADH799" s="275"/>
      <c r="ADI799" s="275"/>
      <c r="ADJ799" s="275"/>
      <c r="ADK799" s="275"/>
      <c r="ADL799" s="275"/>
      <c r="ADM799" s="275"/>
      <c r="ADN799" s="275"/>
      <c r="ADO799" s="275"/>
      <c r="ADP799" s="275"/>
      <c r="ADQ799" s="275"/>
      <c r="ADR799" s="275"/>
      <c r="ADS799" s="275"/>
      <c r="ADT799" s="275"/>
      <c r="ADU799" s="275"/>
      <c r="ADV799" s="275"/>
      <c r="ADW799" s="275"/>
      <c r="ADX799" s="275"/>
      <c r="ADY799" s="275"/>
      <c r="ADZ799" s="275"/>
      <c r="AEA799" s="275"/>
      <c r="AEB799" s="275"/>
      <c r="AEC799" s="275"/>
      <c r="AED799" s="275"/>
      <c r="AEE799" s="275"/>
      <c r="AEF799" s="275"/>
      <c r="AEG799" s="275"/>
      <c r="AEH799" s="275"/>
      <c r="AEI799" s="275"/>
      <c r="AEJ799" s="275"/>
      <c r="AEK799" s="275"/>
      <c r="AEL799" s="275"/>
      <c r="AEM799" s="275"/>
      <c r="AEN799" s="275"/>
      <c r="AEO799" s="275"/>
      <c r="AEP799" s="275"/>
      <c r="AEQ799" s="275"/>
      <c r="AER799" s="275"/>
      <c r="AES799" s="275"/>
      <c r="AET799" s="275"/>
      <c r="AEU799" s="275"/>
      <c r="AEV799" s="275"/>
      <c r="AEW799" s="275"/>
      <c r="AEX799" s="275"/>
      <c r="AEY799" s="275"/>
      <c r="AEZ799" s="275"/>
      <c r="AFA799" s="275"/>
      <c r="AFB799" s="275"/>
      <c r="AFC799" s="275"/>
      <c r="AFD799" s="275"/>
      <c r="AFE799" s="275"/>
      <c r="AFF799" s="275"/>
      <c r="AFG799" s="275"/>
      <c r="AFH799" s="275"/>
      <c r="AFI799" s="275"/>
      <c r="AFJ799" s="275"/>
      <c r="AFK799" s="275"/>
      <c r="AFL799" s="275"/>
      <c r="AFM799" s="275"/>
      <c r="AFN799" s="275"/>
      <c r="AFO799" s="275"/>
      <c r="AFP799" s="275"/>
      <c r="AFQ799" s="275"/>
      <c r="AFR799" s="275"/>
      <c r="AFS799" s="275"/>
      <c r="AFT799" s="275"/>
      <c r="AFU799" s="275"/>
      <c r="AFV799" s="275"/>
      <c r="AFW799" s="275"/>
      <c r="AFX799" s="275"/>
      <c r="AFY799" s="275"/>
      <c r="AFZ799" s="275"/>
      <c r="AGA799" s="275"/>
      <c r="AGB799" s="275"/>
      <c r="AGC799" s="275"/>
      <c r="AGD799" s="275"/>
      <c r="AGE799" s="275"/>
      <c r="AGF799" s="275"/>
      <c r="AGG799" s="275"/>
      <c r="AGH799" s="275"/>
      <c r="AGI799" s="275"/>
      <c r="AGJ799" s="275"/>
      <c r="AGK799" s="275"/>
      <c r="AGL799" s="275"/>
      <c r="AGM799" s="275"/>
      <c r="AGN799" s="275"/>
      <c r="AGO799" s="275"/>
      <c r="AGP799" s="275"/>
      <c r="AGQ799" s="275"/>
      <c r="AGR799" s="275"/>
      <c r="AGS799" s="275"/>
      <c r="AGT799" s="275"/>
      <c r="AGU799" s="275"/>
      <c r="AGV799" s="275"/>
      <c r="AGW799" s="275"/>
      <c r="AGX799" s="275"/>
      <c r="AGY799" s="275"/>
      <c r="AGZ799" s="275"/>
      <c r="AHA799" s="275"/>
      <c r="AHB799" s="275"/>
      <c r="AHC799" s="275"/>
      <c r="AHD799" s="275"/>
      <c r="AHE799" s="275"/>
      <c r="AHF799" s="275"/>
      <c r="AHG799" s="275"/>
      <c r="AHH799" s="275"/>
      <c r="AHI799" s="275"/>
      <c r="AHJ799" s="275"/>
      <c r="AHK799" s="275"/>
      <c r="AHL799" s="275"/>
      <c r="AHM799" s="275"/>
      <c r="AHN799" s="275"/>
      <c r="AHO799" s="275"/>
      <c r="AHP799" s="275"/>
      <c r="AHQ799" s="275"/>
      <c r="AHR799" s="275"/>
      <c r="AHS799" s="275"/>
      <c r="AHT799" s="275"/>
      <c r="AHU799" s="275"/>
      <c r="AHV799" s="275"/>
      <c r="AHW799" s="275"/>
      <c r="AHX799" s="275"/>
      <c r="AHY799" s="275"/>
      <c r="AHZ799" s="275"/>
      <c r="AIA799" s="275"/>
      <c r="AIB799" s="275"/>
      <c r="AIC799" s="275"/>
      <c r="AID799" s="275"/>
      <c r="AIE799" s="275"/>
      <c r="AIF799" s="275"/>
      <c r="AIG799" s="275"/>
      <c r="AIH799" s="275"/>
      <c r="AII799" s="275"/>
      <c r="AIJ799" s="275"/>
      <c r="AIK799" s="275"/>
      <c r="AIL799" s="275"/>
      <c r="AIM799" s="275"/>
      <c r="AIN799" s="275"/>
      <c r="AIO799" s="275"/>
      <c r="AIP799" s="275"/>
      <c r="AIQ799" s="275"/>
      <c r="AIR799" s="275"/>
      <c r="AIS799" s="275"/>
      <c r="AIT799" s="275"/>
      <c r="AIU799" s="275"/>
      <c r="AIV799" s="275"/>
      <c r="AIW799" s="275"/>
      <c r="AIX799" s="275"/>
      <c r="AIY799" s="275"/>
      <c r="AIZ799" s="275"/>
      <c r="AJA799" s="275"/>
      <c r="AJB799" s="275"/>
      <c r="AJC799" s="275"/>
      <c r="AJD799" s="275"/>
      <c r="AJE799" s="275"/>
      <c r="AJF799" s="275"/>
      <c r="AJG799" s="275"/>
      <c r="AJH799" s="275"/>
      <c r="AJI799" s="275"/>
      <c r="AJJ799" s="275"/>
      <c r="AJK799" s="275"/>
      <c r="AJL799" s="275"/>
      <c r="AJM799" s="275"/>
      <c r="AJN799" s="275"/>
      <c r="AJO799" s="275"/>
      <c r="AJP799" s="275"/>
      <c r="AJQ799" s="275"/>
      <c r="AJR799" s="275"/>
      <c r="AJS799" s="275"/>
      <c r="AJT799" s="275"/>
      <c r="AJU799" s="275"/>
      <c r="AJV799" s="275"/>
      <c r="AJW799" s="275"/>
      <c r="AJX799" s="275"/>
      <c r="AJY799" s="275"/>
      <c r="AJZ799" s="275"/>
      <c r="AKA799" s="275"/>
      <c r="AKB799" s="275"/>
      <c r="AKC799" s="275"/>
      <c r="AKD799" s="275"/>
      <c r="AKE799" s="275"/>
      <c r="AKF799" s="275"/>
      <c r="AKG799" s="275"/>
      <c r="AKH799" s="275"/>
      <c r="AKI799" s="275"/>
      <c r="AKJ799" s="275"/>
      <c r="AKK799" s="275"/>
      <c r="AKL799" s="275"/>
      <c r="AKM799" s="275"/>
      <c r="AKN799" s="275"/>
      <c r="AKO799" s="275"/>
      <c r="AKP799" s="275"/>
      <c r="AKQ799" s="275"/>
      <c r="AKR799" s="275"/>
      <c r="AKS799" s="275"/>
      <c r="AKT799" s="275"/>
      <c r="AKU799" s="275"/>
      <c r="AKV799" s="275"/>
      <c r="AKW799" s="275"/>
      <c r="AKX799" s="275"/>
      <c r="AKY799" s="275"/>
      <c r="AKZ799" s="275"/>
      <c r="ALA799" s="275"/>
      <c r="ALB799" s="275"/>
      <c r="ALC799" s="275"/>
      <c r="ALD799" s="275"/>
      <c r="ALE799" s="275"/>
      <c r="ALF799" s="275"/>
      <c r="ALG799" s="275"/>
      <c r="ALH799" s="275"/>
      <c r="ALI799" s="275"/>
      <c r="ALJ799" s="275"/>
      <c r="ALK799" s="275"/>
      <c r="ALL799" s="275"/>
      <c r="ALM799" s="275"/>
      <c r="ALN799" s="275"/>
      <c r="ALO799" s="275"/>
      <c r="ALP799" s="275"/>
      <c r="ALQ799" s="275"/>
      <c r="ALR799" s="275"/>
      <c r="ALS799" s="275"/>
      <c r="ALT799" s="275"/>
      <c r="ALU799" s="275"/>
      <c r="ALV799" s="275"/>
      <c r="ALW799" s="275"/>
      <c r="ALX799" s="275"/>
      <c r="ALY799" s="275"/>
      <c r="ALZ799" s="275"/>
      <c r="AMA799" s="275"/>
      <c r="AMB799" s="275"/>
      <c r="AMC799" s="275"/>
      <c r="AMD799" s="275"/>
      <c r="AME799" s="275"/>
      <c r="AMF799" s="275"/>
      <c r="AMG799" s="275"/>
      <c r="AMH799" s="275"/>
      <c r="AMI799" s="275"/>
      <c r="AMJ799" s="275"/>
      <c r="AMK799" s="275"/>
      <c r="AML799" s="275"/>
      <c r="AMM799" s="275"/>
      <c r="AMN799" s="275"/>
      <c r="AMO799" s="275"/>
      <c r="AMP799" s="275"/>
      <c r="AMQ799" s="275"/>
      <c r="AMR799" s="275"/>
      <c r="AMS799" s="275"/>
      <c r="AMT799" s="275"/>
      <c r="AMU799" s="275"/>
      <c r="AMV799" s="275"/>
      <c r="AMW799" s="275"/>
      <c r="AMX799" s="275"/>
      <c r="AMY799" s="275"/>
      <c r="AMZ799" s="275"/>
      <c r="ANA799" s="275"/>
      <c r="ANB799" s="275"/>
      <c r="ANC799" s="275"/>
      <c r="AND799" s="275"/>
      <c r="ANE799" s="275"/>
      <c r="ANF799" s="275"/>
      <c r="ANG799" s="275"/>
      <c r="ANH799" s="275"/>
      <c r="ANI799" s="275"/>
      <c r="ANJ799" s="275"/>
      <c r="ANK799" s="275"/>
      <c r="ANL799" s="275"/>
      <c r="ANM799" s="275"/>
      <c r="ANN799" s="275"/>
      <c r="ANO799" s="275"/>
      <c r="ANP799" s="275"/>
      <c r="ANQ799" s="275"/>
      <c r="ANR799" s="275"/>
      <c r="ANS799" s="275"/>
      <c r="ANT799" s="275"/>
      <c r="ANU799" s="275"/>
      <c r="ANV799" s="275"/>
      <c r="ANW799" s="275"/>
      <c r="ANX799" s="275"/>
      <c r="ANY799" s="275"/>
      <c r="ANZ799" s="275"/>
      <c r="AOA799" s="275"/>
      <c r="AOB799" s="275"/>
      <c r="AOC799" s="275"/>
      <c r="AOD799" s="275"/>
      <c r="AOE799" s="275"/>
      <c r="AOF799" s="275"/>
      <c r="AOG799" s="275"/>
      <c r="AOH799" s="275"/>
      <c r="AOI799" s="275"/>
      <c r="AOJ799" s="275"/>
      <c r="AOK799" s="275"/>
      <c r="AOL799" s="275"/>
      <c r="AOM799" s="275"/>
      <c r="AON799" s="275"/>
      <c r="AOO799" s="275"/>
      <c r="AOP799" s="275"/>
      <c r="AOQ799" s="275"/>
      <c r="AOR799" s="275"/>
      <c r="AOS799" s="275"/>
      <c r="AOT799" s="275"/>
      <c r="AOU799" s="275"/>
      <c r="AOV799" s="275"/>
      <c r="AOW799" s="275"/>
      <c r="AOX799" s="275"/>
      <c r="AOY799" s="275"/>
      <c r="AOZ799" s="275"/>
      <c r="APA799" s="275"/>
      <c r="APB799" s="275"/>
      <c r="APC799" s="275"/>
      <c r="APD799" s="275"/>
      <c r="APE799" s="275"/>
      <c r="APF799" s="275"/>
      <c r="APG799" s="275"/>
      <c r="APH799" s="275"/>
      <c r="API799" s="275"/>
      <c r="APJ799" s="275"/>
      <c r="APK799" s="275"/>
      <c r="APL799" s="275"/>
      <c r="APM799" s="275"/>
      <c r="APN799" s="275"/>
      <c r="APO799" s="275"/>
      <c r="APP799" s="275"/>
      <c r="APQ799" s="275"/>
      <c r="APR799" s="275"/>
      <c r="APS799" s="275"/>
      <c r="APT799" s="275"/>
      <c r="APU799" s="275"/>
      <c r="APV799" s="275"/>
      <c r="APW799" s="275"/>
      <c r="APX799" s="275"/>
      <c r="APY799" s="275"/>
      <c r="APZ799" s="275"/>
      <c r="AQA799" s="275"/>
      <c r="AQB799" s="275"/>
      <c r="AQC799" s="275"/>
      <c r="AQD799" s="275"/>
      <c r="AQE799" s="275"/>
      <c r="AQF799" s="275"/>
      <c r="AQG799" s="275"/>
      <c r="AQH799" s="275"/>
      <c r="AQI799" s="275"/>
      <c r="AQJ799" s="275"/>
      <c r="AQK799" s="275"/>
      <c r="AQL799" s="275"/>
      <c r="AQM799" s="275"/>
      <c r="AQN799" s="275"/>
      <c r="AQO799" s="275"/>
      <c r="AQP799" s="275"/>
      <c r="AQQ799" s="275"/>
      <c r="AQR799" s="275"/>
      <c r="AQS799" s="275"/>
      <c r="AQT799" s="275"/>
      <c r="AQU799" s="275"/>
      <c r="AQV799" s="275"/>
      <c r="AQW799" s="275"/>
      <c r="AQX799" s="275"/>
      <c r="AQY799" s="275"/>
      <c r="AQZ799" s="275"/>
      <c r="ARA799" s="275"/>
      <c r="ARB799" s="275"/>
      <c r="ARC799" s="275"/>
      <c r="ARD799" s="275"/>
      <c r="ARE799" s="275"/>
      <c r="ARF799" s="275"/>
      <c r="ARG799" s="275"/>
      <c r="ARH799" s="275"/>
      <c r="ARI799" s="275"/>
      <c r="ARJ799" s="275"/>
      <c r="ARK799" s="275"/>
      <c r="ARL799" s="275"/>
      <c r="ARM799" s="275"/>
      <c r="ARN799" s="275"/>
      <c r="ARO799" s="275"/>
      <c r="ARP799" s="275"/>
      <c r="ARQ799" s="275"/>
      <c r="ARR799" s="275"/>
      <c r="ARS799" s="275"/>
      <c r="ART799" s="275"/>
      <c r="ARU799" s="275"/>
      <c r="ARV799" s="275"/>
      <c r="ARW799" s="275"/>
      <c r="ARX799" s="275"/>
      <c r="ARY799" s="275"/>
      <c r="ARZ799" s="275"/>
      <c r="ASA799" s="275"/>
      <c r="ASB799" s="275"/>
      <c r="ASC799" s="275"/>
      <c r="ASD799" s="275"/>
      <c r="ASE799" s="275"/>
      <c r="ASF799" s="275"/>
      <c r="ASG799" s="275"/>
      <c r="ASH799" s="275"/>
      <c r="ASI799" s="275"/>
      <c r="ASJ799" s="275"/>
      <c r="ASK799" s="275"/>
      <c r="ASL799" s="275"/>
      <c r="ASM799" s="275"/>
      <c r="ASN799" s="275"/>
      <c r="ASO799" s="275"/>
      <c r="ASP799" s="275"/>
      <c r="ASQ799" s="275"/>
      <c r="ASR799" s="275"/>
      <c r="ASS799" s="275"/>
      <c r="AST799" s="275"/>
      <c r="ASU799" s="275"/>
      <c r="ASV799" s="275"/>
      <c r="ASW799" s="275"/>
      <c r="ASX799" s="275"/>
      <c r="ASY799" s="275"/>
      <c r="ASZ799" s="275"/>
      <c r="ATA799" s="275"/>
      <c r="ATB799" s="275"/>
      <c r="ATC799" s="275"/>
      <c r="ATD799" s="275"/>
      <c r="ATE799" s="275"/>
      <c r="ATF799" s="275"/>
      <c r="ATG799" s="275"/>
      <c r="ATH799" s="275"/>
      <c r="ATI799" s="275"/>
      <c r="ATJ799" s="275"/>
      <c r="ATK799" s="275"/>
      <c r="ATL799" s="275"/>
      <c r="ATM799" s="275"/>
      <c r="ATN799" s="275"/>
      <c r="ATO799" s="275"/>
      <c r="ATP799" s="275"/>
      <c r="ATQ799" s="275"/>
      <c r="ATR799" s="275"/>
      <c r="ATS799" s="275"/>
      <c r="ATT799" s="275"/>
      <c r="ATU799" s="275"/>
      <c r="ATV799" s="275"/>
      <c r="ATW799" s="275"/>
      <c r="ATX799" s="275"/>
      <c r="ATY799" s="275"/>
      <c r="ATZ799" s="275"/>
      <c r="AUA799" s="275"/>
      <c r="AUB799" s="275"/>
      <c r="AUC799" s="275"/>
      <c r="AUD799" s="275"/>
      <c r="AUE799" s="275"/>
      <c r="AUF799" s="275"/>
      <c r="AUG799" s="275"/>
      <c r="AUH799" s="275"/>
      <c r="AUI799" s="275"/>
      <c r="AUJ799" s="275"/>
      <c r="AUK799" s="275"/>
      <c r="AUL799" s="275"/>
      <c r="AUM799" s="275"/>
      <c r="AUN799" s="275"/>
      <c r="AUO799" s="275"/>
      <c r="AUP799" s="275"/>
      <c r="AUQ799" s="275"/>
      <c r="AUR799" s="275"/>
      <c r="AUS799" s="275"/>
      <c r="AUT799" s="275"/>
      <c r="AUU799" s="275"/>
      <c r="AUV799" s="275"/>
      <c r="AUW799" s="275"/>
      <c r="AUX799" s="275"/>
      <c r="AUY799" s="275"/>
      <c r="AUZ799" s="275"/>
      <c r="AVA799" s="275"/>
      <c r="AVB799" s="275"/>
      <c r="AVC799" s="275"/>
      <c r="AVD799" s="275"/>
      <c r="AVE799" s="275"/>
      <c r="AVF799" s="275"/>
      <c r="AVG799" s="275"/>
      <c r="AVH799" s="275"/>
      <c r="AVI799" s="275"/>
      <c r="AVJ799" s="275"/>
      <c r="AVK799" s="275"/>
      <c r="AVL799" s="275"/>
      <c r="AVM799" s="275"/>
      <c r="AVN799" s="275"/>
      <c r="AVO799" s="275"/>
      <c r="AVP799" s="275"/>
      <c r="AVQ799" s="275"/>
      <c r="AVR799" s="275"/>
      <c r="AVS799" s="275"/>
      <c r="AVT799" s="275"/>
      <c r="AVU799" s="275"/>
      <c r="AVV799" s="275"/>
      <c r="AVW799" s="275"/>
      <c r="AVX799" s="275"/>
      <c r="AVY799" s="275"/>
      <c r="AVZ799" s="275"/>
      <c r="AWA799" s="275"/>
      <c r="AWB799" s="275"/>
      <c r="AWC799" s="275"/>
      <c r="AWD799" s="275"/>
      <c r="AWE799" s="275"/>
      <c r="AWF799" s="275"/>
      <c r="AWG799" s="275"/>
      <c r="AWH799" s="275"/>
      <c r="AWI799" s="275"/>
      <c r="AWJ799" s="275"/>
      <c r="AWK799" s="275"/>
      <c r="AWL799" s="275"/>
      <c r="AWM799" s="275"/>
      <c r="AWN799" s="275"/>
      <c r="AWO799" s="275"/>
      <c r="AWP799" s="275"/>
      <c r="AWQ799" s="275"/>
      <c r="AWR799" s="275"/>
      <c r="AWS799" s="275"/>
      <c r="AWT799" s="275"/>
      <c r="AWU799" s="275"/>
      <c r="AWV799" s="275"/>
      <c r="AWW799" s="275"/>
      <c r="AWX799" s="275"/>
      <c r="AWY799" s="275"/>
      <c r="AWZ799" s="275"/>
      <c r="AXA799" s="275"/>
      <c r="AXB799" s="275"/>
      <c r="AXC799" s="275"/>
      <c r="AXD799" s="275"/>
      <c r="AXE799" s="275"/>
      <c r="AXF799" s="275"/>
      <c r="AXG799" s="275"/>
      <c r="AXH799" s="275"/>
      <c r="AXI799" s="275"/>
      <c r="AXJ799" s="275"/>
      <c r="AXK799" s="275"/>
      <c r="AXL799" s="275"/>
      <c r="AXM799" s="275"/>
      <c r="AXN799" s="275"/>
      <c r="AXO799" s="275"/>
      <c r="AXP799" s="275"/>
      <c r="AXQ799" s="275"/>
      <c r="AXR799" s="275"/>
      <c r="AXS799" s="275"/>
      <c r="AXT799" s="275"/>
      <c r="AXU799" s="275"/>
      <c r="AXV799" s="275"/>
      <c r="AXW799" s="275"/>
      <c r="AXX799" s="275"/>
      <c r="AXY799" s="275"/>
      <c r="AXZ799" s="275"/>
      <c r="AYA799" s="275"/>
      <c r="AYB799" s="275"/>
      <c r="AYC799" s="275"/>
      <c r="AYD799" s="275"/>
      <c r="AYE799" s="275"/>
      <c r="AYF799" s="275"/>
      <c r="AYG799" s="275"/>
      <c r="AYH799" s="275"/>
      <c r="AYI799" s="275"/>
      <c r="AYJ799" s="275"/>
      <c r="AYK799" s="275"/>
      <c r="AYL799" s="275"/>
      <c r="AYM799" s="275"/>
      <c r="AYN799" s="275"/>
      <c r="AYO799" s="275"/>
      <c r="AYP799" s="275"/>
      <c r="AYQ799" s="275"/>
      <c r="AYR799" s="275"/>
      <c r="AYS799" s="275"/>
      <c r="AYT799" s="275"/>
      <c r="AYU799" s="275"/>
      <c r="AYV799" s="275"/>
      <c r="AYW799" s="275"/>
      <c r="AYX799" s="275"/>
      <c r="AYY799" s="275"/>
      <c r="AYZ799" s="275"/>
      <c r="AZA799" s="275"/>
      <c r="AZB799" s="275"/>
      <c r="AZC799" s="275"/>
      <c r="AZD799" s="275"/>
      <c r="AZE799" s="275"/>
      <c r="AZF799" s="275"/>
      <c r="AZG799" s="275"/>
      <c r="AZH799" s="275"/>
      <c r="AZI799" s="275"/>
      <c r="AZJ799" s="275"/>
      <c r="AZK799" s="275"/>
      <c r="AZL799" s="275"/>
      <c r="AZM799" s="275"/>
      <c r="AZN799" s="275"/>
      <c r="AZO799" s="275"/>
      <c r="AZP799" s="275"/>
      <c r="AZQ799" s="275"/>
      <c r="AZR799" s="275"/>
      <c r="AZS799" s="275"/>
      <c r="AZT799" s="275"/>
      <c r="AZU799" s="275"/>
      <c r="AZV799" s="275"/>
      <c r="AZW799" s="275"/>
      <c r="AZX799" s="275"/>
      <c r="AZY799" s="275"/>
      <c r="AZZ799" s="275"/>
      <c r="BAA799" s="275"/>
      <c r="BAB799" s="275"/>
      <c r="BAC799" s="275"/>
      <c r="BAD799" s="275"/>
      <c r="BAE799" s="275"/>
      <c r="BAF799" s="275"/>
      <c r="BAG799" s="275"/>
      <c r="BAH799" s="275"/>
      <c r="BAI799" s="275"/>
      <c r="BAJ799" s="275"/>
      <c r="BAK799" s="275"/>
      <c r="BAL799" s="275"/>
      <c r="BAM799" s="275"/>
      <c r="BAN799" s="275"/>
      <c r="BAO799" s="275"/>
      <c r="BAP799" s="275"/>
      <c r="BAQ799" s="275"/>
      <c r="BAR799" s="275"/>
      <c r="BAS799" s="275"/>
      <c r="BAT799" s="275"/>
      <c r="BAU799" s="275"/>
      <c r="BAV799" s="275"/>
      <c r="BAW799" s="275"/>
      <c r="BAX799" s="275"/>
      <c r="BAY799" s="275"/>
      <c r="BAZ799" s="275"/>
      <c r="BBA799" s="275"/>
      <c r="BBB799" s="275"/>
      <c r="BBC799" s="275"/>
      <c r="BBD799" s="275"/>
      <c r="BBE799" s="275"/>
      <c r="BBF799" s="275"/>
      <c r="BBG799" s="275"/>
      <c r="BBH799" s="275"/>
      <c r="BBI799" s="275"/>
      <c r="BBJ799" s="275"/>
      <c r="BBK799" s="275"/>
      <c r="BBL799" s="275"/>
      <c r="BBM799" s="275"/>
      <c r="BBN799" s="275"/>
      <c r="BBO799" s="275"/>
      <c r="BBP799" s="275"/>
      <c r="BBQ799" s="275"/>
      <c r="BBR799" s="275"/>
      <c r="BBS799" s="275"/>
      <c r="BBT799" s="275"/>
      <c r="BBU799" s="275"/>
      <c r="BBV799" s="275"/>
      <c r="BBW799" s="275"/>
      <c r="BBX799" s="275"/>
      <c r="BBY799" s="275"/>
      <c r="BBZ799" s="275"/>
      <c r="BCA799" s="275"/>
      <c r="BCB799" s="275"/>
      <c r="BCC799" s="275"/>
      <c r="BCD799" s="275"/>
      <c r="BCE799" s="275"/>
      <c r="BCF799" s="275"/>
      <c r="BCG799" s="275"/>
      <c r="BCH799" s="275"/>
      <c r="BCI799" s="275"/>
      <c r="BCJ799" s="275"/>
      <c r="BCK799" s="275"/>
      <c r="BCL799" s="275"/>
      <c r="BCM799" s="275"/>
      <c r="BCN799" s="275"/>
      <c r="BCO799" s="275"/>
      <c r="BCP799" s="275"/>
      <c r="BCQ799" s="275"/>
      <c r="BCR799" s="275"/>
      <c r="BCS799" s="275"/>
      <c r="BCT799" s="275"/>
      <c r="BCU799" s="275"/>
      <c r="BCV799" s="275"/>
      <c r="BCW799" s="275"/>
      <c r="BCX799" s="275"/>
      <c r="BCY799" s="275"/>
      <c r="BCZ799" s="275"/>
      <c r="BDA799" s="275"/>
      <c r="BDB799" s="275"/>
      <c r="BDC799" s="275"/>
      <c r="BDD799" s="275"/>
      <c r="BDE799" s="275"/>
      <c r="BDF799" s="275"/>
      <c r="BDG799" s="275"/>
      <c r="BDH799" s="275"/>
      <c r="BDI799" s="275"/>
      <c r="BDJ799" s="275"/>
      <c r="BDK799" s="275"/>
      <c r="BDL799" s="275"/>
      <c r="BDM799" s="275"/>
      <c r="BDN799" s="275"/>
      <c r="BDO799" s="275"/>
      <c r="BDP799" s="275"/>
      <c r="BDQ799" s="275"/>
      <c r="BDR799" s="275"/>
      <c r="BDS799" s="275"/>
      <c r="BDT799" s="275"/>
      <c r="BDU799" s="275"/>
      <c r="BDV799" s="275"/>
      <c r="BDW799" s="275"/>
      <c r="BDX799" s="275"/>
      <c r="BDY799" s="275"/>
      <c r="BDZ799" s="275"/>
      <c r="BEA799" s="275"/>
      <c r="BEB799" s="275"/>
      <c r="BEC799" s="275"/>
      <c r="BED799" s="275"/>
      <c r="BEE799" s="275"/>
      <c r="BEF799" s="275"/>
      <c r="BEG799" s="275"/>
      <c r="BEH799" s="275"/>
      <c r="BEI799" s="275"/>
      <c r="BEJ799" s="275"/>
      <c r="BEK799" s="275"/>
      <c r="BEL799" s="275"/>
      <c r="BEM799" s="275"/>
      <c r="BEN799" s="275"/>
      <c r="BEO799" s="275"/>
      <c r="BEP799" s="275"/>
      <c r="BEQ799" s="275"/>
      <c r="BER799" s="275"/>
      <c r="BES799" s="275"/>
      <c r="BET799" s="275"/>
      <c r="BEU799" s="275"/>
      <c r="BEV799" s="275"/>
      <c r="BEW799" s="275"/>
      <c r="BEX799" s="275"/>
      <c r="BEY799" s="275"/>
      <c r="BEZ799" s="275"/>
      <c r="BFA799" s="275"/>
      <c r="BFB799" s="275"/>
      <c r="BFC799" s="275"/>
      <c r="BFD799" s="275"/>
      <c r="BFE799" s="275"/>
      <c r="BFF799" s="275"/>
      <c r="BFG799" s="275"/>
      <c r="BFH799" s="275"/>
      <c r="BFI799" s="275"/>
      <c r="BFJ799" s="275"/>
      <c r="BFK799" s="275"/>
      <c r="BFL799" s="275"/>
      <c r="BFM799" s="275"/>
      <c r="BFN799" s="275"/>
      <c r="BFO799" s="275"/>
      <c r="BFP799" s="275"/>
      <c r="BFQ799" s="275"/>
      <c r="BFR799" s="275"/>
      <c r="BFS799" s="275"/>
      <c r="BFT799" s="275"/>
      <c r="BFU799" s="275"/>
      <c r="BFV799" s="275"/>
      <c r="BFW799" s="275"/>
      <c r="BFX799" s="275"/>
      <c r="BFY799" s="275"/>
      <c r="BFZ799" s="275"/>
      <c r="BGA799" s="275"/>
      <c r="BGB799" s="275"/>
      <c r="BGC799" s="275"/>
      <c r="BGD799" s="275"/>
      <c r="BGE799" s="275"/>
      <c r="BGF799" s="275"/>
      <c r="BGG799" s="275"/>
      <c r="BGH799" s="275"/>
      <c r="BGI799" s="275"/>
      <c r="BGJ799" s="275"/>
      <c r="BGK799" s="275"/>
      <c r="BGL799" s="275"/>
      <c r="BGM799" s="275"/>
      <c r="BGN799" s="275"/>
      <c r="BGO799" s="275"/>
      <c r="BGP799" s="275"/>
      <c r="BGQ799" s="275"/>
      <c r="BGR799" s="275"/>
      <c r="BGS799" s="275"/>
      <c r="BGT799" s="275"/>
      <c r="BGU799" s="275"/>
      <c r="BGV799" s="275"/>
      <c r="BGW799" s="275"/>
      <c r="BGX799" s="275"/>
      <c r="BGY799" s="275"/>
      <c r="BGZ799" s="275"/>
      <c r="BHA799" s="275"/>
      <c r="BHB799" s="275"/>
      <c r="BHC799" s="275"/>
      <c r="BHD799" s="275"/>
      <c r="BHE799" s="275"/>
      <c r="BHF799" s="275"/>
      <c r="BHG799" s="275"/>
      <c r="BHH799" s="275"/>
      <c r="BHI799" s="275"/>
      <c r="BHJ799" s="275"/>
      <c r="BHK799" s="275"/>
      <c r="BHL799" s="275"/>
      <c r="BHM799" s="275"/>
      <c r="BHN799" s="275"/>
      <c r="BHO799" s="275"/>
      <c r="BHP799" s="275"/>
      <c r="BHQ799" s="275"/>
      <c r="BHR799" s="275"/>
      <c r="BHS799" s="275"/>
      <c r="BHT799" s="275"/>
      <c r="BHU799" s="275"/>
      <c r="BHV799" s="275"/>
      <c r="BHW799" s="275"/>
      <c r="BHX799" s="275"/>
      <c r="BHY799" s="275"/>
      <c r="BHZ799" s="275"/>
      <c r="BIA799" s="275"/>
      <c r="BIB799" s="275"/>
      <c r="BIC799" s="275"/>
      <c r="BID799" s="275"/>
      <c r="BIE799" s="275"/>
      <c r="BIF799" s="275"/>
      <c r="BIG799" s="275"/>
      <c r="BIH799" s="275"/>
      <c r="BII799" s="275"/>
      <c r="BIJ799" s="275"/>
      <c r="BIK799" s="275"/>
      <c r="BIL799" s="275"/>
      <c r="BIM799" s="275"/>
      <c r="BIN799" s="275"/>
      <c r="BIO799" s="275"/>
      <c r="BIP799" s="275"/>
      <c r="BIQ799" s="275"/>
      <c r="BIR799" s="275"/>
      <c r="BIS799" s="275"/>
      <c r="BIT799" s="275"/>
      <c r="BIU799" s="275"/>
      <c r="BIV799" s="275"/>
      <c r="BIW799" s="275"/>
      <c r="BIX799" s="275"/>
      <c r="BIY799" s="275"/>
      <c r="BIZ799" s="275"/>
      <c r="BJA799" s="275"/>
      <c r="BJB799" s="275"/>
      <c r="BJC799" s="275"/>
      <c r="BJD799" s="275"/>
      <c r="BJE799" s="275"/>
      <c r="BJF799" s="275"/>
      <c r="BJG799" s="275"/>
      <c r="BJH799" s="275"/>
      <c r="BJI799" s="275"/>
      <c r="BJJ799" s="275"/>
      <c r="BJK799" s="275"/>
      <c r="BJL799" s="275"/>
      <c r="BJM799" s="275"/>
      <c r="BJN799" s="275"/>
      <c r="BJO799" s="275"/>
      <c r="BJP799" s="275"/>
      <c r="BJQ799" s="275"/>
      <c r="BJR799" s="275"/>
      <c r="BJS799" s="275"/>
      <c r="BJT799" s="275"/>
      <c r="BJU799" s="275"/>
      <c r="BJV799" s="275"/>
      <c r="BJW799" s="275"/>
      <c r="BJX799" s="275"/>
      <c r="BJY799" s="275"/>
      <c r="BJZ799" s="275"/>
      <c r="BKA799" s="275"/>
      <c r="BKB799" s="275"/>
      <c r="BKC799" s="275"/>
      <c r="BKD799" s="275"/>
      <c r="BKE799" s="275"/>
      <c r="BKF799" s="275"/>
      <c r="BKG799" s="275"/>
      <c r="BKH799" s="275"/>
      <c r="BKI799" s="275"/>
      <c r="BKJ799" s="275"/>
      <c r="BKK799" s="275"/>
      <c r="BKL799" s="275"/>
      <c r="BKM799" s="275"/>
      <c r="BKN799" s="275"/>
      <c r="BKO799" s="275"/>
      <c r="BKP799" s="275"/>
      <c r="BKQ799" s="275"/>
      <c r="BKR799" s="275"/>
      <c r="BKS799" s="275"/>
      <c r="BKT799" s="275"/>
      <c r="BKU799" s="275"/>
      <c r="BKV799" s="275"/>
      <c r="BKW799" s="275"/>
      <c r="BKX799" s="275"/>
      <c r="BKY799" s="275"/>
      <c r="BKZ799" s="275"/>
      <c r="BLA799" s="275"/>
      <c r="BLB799" s="275"/>
      <c r="BLC799" s="275"/>
      <c r="BLD799" s="275"/>
      <c r="BLE799" s="275"/>
      <c r="BLF799" s="275"/>
      <c r="BLG799" s="275"/>
      <c r="BLH799" s="275"/>
      <c r="BLI799" s="275"/>
      <c r="BLJ799" s="275"/>
      <c r="BLK799" s="275"/>
      <c r="BLL799" s="275"/>
      <c r="BLM799" s="275"/>
      <c r="BLN799" s="275"/>
      <c r="BLO799" s="275"/>
      <c r="BLP799" s="275"/>
      <c r="BLQ799" s="275"/>
      <c r="BLR799" s="275"/>
      <c r="BLS799" s="275"/>
      <c r="BLT799" s="275"/>
      <c r="BLU799" s="275"/>
      <c r="BLV799" s="275"/>
      <c r="BLW799" s="275"/>
      <c r="BLX799" s="275"/>
      <c r="BLY799" s="275"/>
      <c r="BLZ799" s="275"/>
      <c r="BMA799" s="275"/>
      <c r="BMB799" s="275"/>
      <c r="BMC799" s="275"/>
      <c r="BMD799" s="275"/>
      <c r="BME799" s="275"/>
      <c r="BMF799" s="275"/>
      <c r="BMG799" s="275"/>
      <c r="BMH799" s="275"/>
      <c r="BMI799" s="275"/>
      <c r="BMJ799" s="275"/>
      <c r="BMK799" s="275"/>
      <c r="BML799" s="275"/>
      <c r="BMM799" s="275"/>
      <c r="BMN799" s="275"/>
      <c r="BMO799" s="275"/>
      <c r="BMP799" s="275"/>
      <c r="BMQ799" s="275"/>
      <c r="BMR799" s="275"/>
      <c r="BMS799" s="275"/>
      <c r="BMT799" s="275"/>
      <c r="BMU799" s="275"/>
      <c r="BMV799" s="275"/>
      <c r="BMW799" s="275"/>
      <c r="BMX799" s="275"/>
      <c r="BMY799" s="275"/>
      <c r="BMZ799" s="275"/>
      <c r="BNA799" s="275"/>
      <c r="BNB799" s="275"/>
      <c r="BNC799" s="275"/>
      <c r="BND799" s="275"/>
      <c r="BNE799" s="275"/>
      <c r="BNF799" s="275"/>
      <c r="BNG799" s="275"/>
      <c r="BNH799" s="275"/>
      <c r="BNI799" s="275"/>
      <c r="BNJ799" s="275"/>
      <c r="BNK799" s="275"/>
      <c r="BNL799" s="275"/>
      <c r="BNM799" s="275"/>
      <c r="BNN799" s="275"/>
      <c r="BNO799" s="275"/>
      <c r="BNP799" s="275"/>
      <c r="BNQ799" s="275"/>
      <c r="BNR799" s="275"/>
      <c r="BNS799" s="275"/>
      <c r="BNT799" s="275"/>
      <c r="BNU799" s="275"/>
      <c r="BNV799" s="275"/>
      <c r="BNW799" s="275"/>
      <c r="BNX799" s="275"/>
      <c r="BNY799" s="275"/>
      <c r="BNZ799" s="275"/>
      <c r="BOA799" s="275"/>
      <c r="BOB799" s="275"/>
      <c r="BOC799" s="275"/>
      <c r="BOD799" s="275"/>
      <c r="BOE799" s="275"/>
      <c r="BOF799" s="275"/>
      <c r="BOG799" s="275"/>
      <c r="BOH799" s="275"/>
      <c r="BOI799" s="275"/>
      <c r="BOJ799" s="275"/>
      <c r="BOK799" s="275"/>
      <c r="BOL799" s="275"/>
      <c r="BOM799" s="275"/>
      <c r="BON799" s="275"/>
      <c r="BOO799" s="275"/>
      <c r="BOP799" s="275"/>
      <c r="BOQ799" s="275"/>
      <c r="BOR799" s="275"/>
      <c r="BOS799" s="275"/>
      <c r="BOT799" s="275"/>
      <c r="BOU799" s="275"/>
      <c r="BOV799" s="275"/>
      <c r="BOW799" s="275"/>
      <c r="BOX799" s="275"/>
      <c r="BOY799" s="275"/>
      <c r="BOZ799" s="275"/>
      <c r="BPA799" s="275"/>
      <c r="BPB799" s="275"/>
      <c r="BPC799" s="275"/>
      <c r="BPD799" s="275"/>
      <c r="BPE799" s="275"/>
      <c r="BPF799" s="275"/>
      <c r="BPG799" s="275"/>
      <c r="BPH799" s="275"/>
      <c r="BPI799" s="275"/>
      <c r="BPJ799" s="275"/>
      <c r="BPK799" s="275"/>
      <c r="BPL799" s="275"/>
      <c r="BPM799" s="275"/>
      <c r="BPN799" s="275"/>
      <c r="BPO799" s="275"/>
      <c r="BPP799" s="275"/>
      <c r="BPQ799" s="275"/>
      <c r="BPR799" s="275"/>
      <c r="BPS799" s="275"/>
      <c r="BPT799" s="275"/>
      <c r="BPU799" s="275"/>
      <c r="BPV799" s="275"/>
      <c r="BPW799" s="275"/>
      <c r="BPX799" s="275"/>
      <c r="BPY799" s="275"/>
      <c r="BPZ799" s="275"/>
      <c r="BQA799" s="275"/>
      <c r="BQB799" s="275"/>
      <c r="BQC799" s="275"/>
      <c r="BQD799" s="275"/>
      <c r="BQE799" s="275"/>
      <c r="BQF799" s="275"/>
      <c r="BQG799" s="275"/>
      <c r="BQH799" s="275"/>
      <c r="BQI799" s="275"/>
      <c r="BQJ799" s="275"/>
      <c r="BQK799" s="275"/>
      <c r="BQL799" s="275"/>
      <c r="BQM799" s="275"/>
      <c r="BQN799" s="275"/>
      <c r="BQO799" s="275"/>
      <c r="BQP799" s="275"/>
      <c r="BQQ799" s="275"/>
      <c r="BQR799" s="275"/>
      <c r="BQS799" s="275"/>
      <c r="BQT799" s="275"/>
      <c r="BQU799" s="275"/>
      <c r="BQV799" s="275"/>
      <c r="BQW799" s="275"/>
      <c r="BQX799" s="275"/>
      <c r="BQY799" s="275"/>
      <c r="BQZ799" s="275"/>
      <c r="BRA799" s="275"/>
      <c r="BRB799" s="275"/>
      <c r="BRC799" s="275"/>
      <c r="BRD799" s="275"/>
      <c r="BRE799" s="275"/>
      <c r="BRF799" s="275"/>
      <c r="BRG799" s="275"/>
      <c r="BRH799" s="275"/>
      <c r="BRI799" s="275"/>
      <c r="BRJ799" s="275"/>
      <c r="BRK799" s="275"/>
      <c r="BRL799" s="275"/>
      <c r="BRM799" s="275"/>
      <c r="BRN799" s="275"/>
      <c r="BRO799" s="275"/>
      <c r="BRP799" s="275"/>
      <c r="BRQ799" s="275"/>
      <c r="BRR799" s="275"/>
      <c r="BRS799" s="275"/>
      <c r="BRT799" s="275"/>
      <c r="BRU799" s="275"/>
      <c r="BRV799" s="275"/>
      <c r="BRW799" s="275"/>
      <c r="BRX799" s="275"/>
      <c r="BRY799" s="275"/>
      <c r="BRZ799" s="275"/>
      <c r="BSA799" s="275"/>
      <c r="BSB799" s="275"/>
      <c r="BSC799" s="275"/>
      <c r="BSD799" s="275"/>
      <c r="BSE799" s="275"/>
      <c r="BSF799" s="275"/>
      <c r="BSG799" s="275"/>
      <c r="BSH799" s="275"/>
      <c r="BSI799" s="275"/>
      <c r="BSJ799" s="275"/>
      <c r="BSK799" s="275"/>
      <c r="BSL799" s="275"/>
      <c r="BSM799" s="275"/>
      <c r="BSN799" s="275"/>
      <c r="BSO799" s="275"/>
      <c r="BSP799" s="275"/>
      <c r="BSQ799" s="275"/>
      <c r="BSR799" s="275"/>
      <c r="BSS799" s="275"/>
      <c r="BST799" s="275"/>
      <c r="BSU799" s="275"/>
      <c r="BSV799" s="275"/>
      <c r="BSW799" s="275"/>
      <c r="BSX799" s="275"/>
      <c r="BSY799" s="275"/>
      <c r="BSZ799" s="275"/>
      <c r="BTA799" s="275"/>
      <c r="BTB799" s="275"/>
      <c r="BTC799" s="275"/>
      <c r="BTD799" s="275"/>
      <c r="BTE799" s="275"/>
      <c r="BTF799" s="275"/>
      <c r="BTG799" s="275"/>
      <c r="BTH799" s="275"/>
      <c r="BTI799" s="275"/>
      <c r="BTJ799" s="275"/>
      <c r="BTK799" s="275"/>
      <c r="BTL799" s="275"/>
      <c r="BTM799" s="275"/>
      <c r="BTN799" s="275"/>
      <c r="BTO799" s="275"/>
      <c r="BTP799" s="275"/>
      <c r="BTQ799" s="275"/>
      <c r="BTR799" s="275"/>
      <c r="BTS799" s="275"/>
      <c r="BTT799" s="275"/>
      <c r="BTU799" s="275"/>
      <c r="BTV799" s="275"/>
      <c r="BTW799" s="275"/>
      <c r="BTX799" s="275"/>
      <c r="BTY799" s="275"/>
      <c r="BTZ799" s="275"/>
      <c r="BUA799" s="275"/>
      <c r="BUB799" s="275"/>
      <c r="BUC799" s="275"/>
      <c r="BUD799" s="275"/>
      <c r="BUE799" s="275"/>
      <c r="BUF799" s="275"/>
      <c r="BUG799" s="275"/>
      <c r="BUH799" s="275"/>
      <c r="BUI799" s="275"/>
      <c r="BUJ799" s="275"/>
      <c r="BUK799" s="275"/>
      <c r="BUL799" s="275"/>
      <c r="BUM799" s="275"/>
      <c r="BUN799" s="275"/>
      <c r="BUO799" s="275"/>
      <c r="BUP799" s="275"/>
      <c r="BUQ799" s="275"/>
      <c r="BUR799" s="275"/>
      <c r="BUS799" s="275"/>
      <c r="BUT799" s="275"/>
      <c r="BUU799" s="275"/>
      <c r="BUV799" s="275"/>
      <c r="BUW799" s="275"/>
      <c r="BUX799" s="275"/>
      <c r="BUY799" s="275"/>
      <c r="BUZ799" s="275"/>
      <c r="BVA799" s="275"/>
      <c r="BVB799" s="275"/>
      <c r="BVC799" s="275"/>
      <c r="BVD799" s="275"/>
      <c r="BVE799" s="275"/>
      <c r="BVF799" s="275"/>
      <c r="BVG799" s="275"/>
      <c r="BVH799" s="275"/>
      <c r="BVI799" s="275"/>
      <c r="BVJ799" s="275"/>
      <c r="BVK799" s="275"/>
      <c r="BVL799" s="275"/>
      <c r="BVM799" s="275"/>
      <c r="BVN799" s="275"/>
      <c r="BVO799" s="275"/>
      <c r="BVP799" s="275"/>
      <c r="BVQ799" s="275"/>
      <c r="BVR799" s="275"/>
      <c r="BVS799" s="275"/>
      <c r="BVT799" s="275"/>
      <c r="BVU799" s="275"/>
      <c r="BVV799" s="275"/>
      <c r="BVW799" s="275"/>
      <c r="BVX799" s="275"/>
      <c r="BVY799" s="275"/>
      <c r="BVZ799" s="275"/>
      <c r="BWA799" s="275"/>
      <c r="BWB799" s="275"/>
      <c r="BWC799" s="275"/>
      <c r="BWD799" s="275"/>
      <c r="BWE799" s="275"/>
      <c r="BWF799" s="275"/>
      <c r="BWG799" s="275"/>
      <c r="BWH799" s="275"/>
      <c r="BWI799" s="275"/>
      <c r="BWJ799" s="275"/>
      <c r="BWK799" s="275"/>
      <c r="BWL799" s="275"/>
      <c r="BWM799" s="275"/>
      <c r="BWN799" s="275"/>
      <c r="BWO799" s="275"/>
      <c r="BWP799" s="275"/>
      <c r="BWQ799" s="275"/>
      <c r="BWR799" s="275"/>
      <c r="BWS799" s="275"/>
      <c r="BWT799" s="275"/>
      <c r="BWU799" s="275"/>
      <c r="BWV799" s="275"/>
      <c r="BWW799" s="275"/>
      <c r="BWX799" s="275"/>
      <c r="BWY799" s="275"/>
      <c r="BWZ799" s="275"/>
      <c r="BXA799" s="275"/>
      <c r="BXB799" s="275"/>
      <c r="BXC799" s="275"/>
      <c r="BXD799" s="275"/>
      <c r="BXE799" s="275"/>
      <c r="BXF799" s="275"/>
      <c r="BXG799" s="275"/>
      <c r="BXH799" s="275"/>
      <c r="BXI799" s="275"/>
      <c r="BXJ799" s="275"/>
      <c r="BXK799" s="275"/>
      <c r="BXL799" s="275"/>
      <c r="BXM799" s="275"/>
      <c r="BXN799" s="275"/>
      <c r="BXO799" s="275"/>
      <c r="BXP799" s="275"/>
      <c r="BXQ799" s="275"/>
      <c r="BXR799" s="275"/>
      <c r="BXS799" s="275"/>
      <c r="BXT799" s="275"/>
      <c r="BXU799" s="275"/>
      <c r="BXV799" s="275"/>
      <c r="BXW799" s="275"/>
      <c r="BXX799" s="275"/>
      <c r="BXY799" s="275"/>
      <c r="BXZ799" s="275"/>
      <c r="BYA799" s="275"/>
      <c r="BYB799" s="275"/>
      <c r="BYC799" s="275"/>
      <c r="BYD799" s="275"/>
      <c r="BYE799" s="275"/>
      <c r="BYF799" s="275"/>
      <c r="BYG799" s="275"/>
      <c r="BYH799" s="275"/>
      <c r="BYI799" s="275"/>
      <c r="BYJ799" s="275"/>
      <c r="BYK799" s="275"/>
      <c r="BYL799" s="275"/>
      <c r="BYM799" s="275"/>
      <c r="BYN799" s="275"/>
      <c r="BYO799" s="275"/>
      <c r="BYP799" s="275"/>
      <c r="BYQ799" s="275"/>
      <c r="BYR799" s="275"/>
      <c r="BYS799" s="275"/>
      <c r="BYT799" s="275"/>
      <c r="BYU799" s="275"/>
      <c r="BYV799" s="275"/>
      <c r="BYW799" s="275"/>
      <c r="BYX799" s="275"/>
      <c r="BYY799" s="275"/>
      <c r="BYZ799" s="275"/>
      <c r="BZA799" s="275"/>
      <c r="BZB799" s="275"/>
      <c r="BZC799" s="275"/>
      <c r="BZD799" s="275"/>
      <c r="BZE799" s="275"/>
      <c r="BZF799" s="275"/>
      <c r="BZG799" s="275"/>
      <c r="BZH799" s="275"/>
      <c r="BZI799" s="275"/>
      <c r="BZJ799" s="275"/>
      <c r="BZK799" s="275"/>
      <c r="BZL799" s="275"/>
      <c r="BZM799" s="275"/>
      <c r="BZN799" s="275"/>
      <c r="BZO799" s="275"/>
      <c r="BZP799" s="275"/>
      <c r="BZQ799" s="275"/>
      <c r="BZR799" s="275"/>
      <c r="BZS799" s="275"/>
      <c r="BZT799" s="275"/>
      <c r="BZU799" s="275"/>
      <c r="BZV799" s="275"/>
      <c r="BZW799" s="275"/>
      <c r="BZX799" s="275"/>
      <c r="BZY799" s="275"/>
      <c r="BZZ799" s="275"/>
      <c r="CAA799" s="275"/>
      <c r="CAB799" s="275"/>
      <c r="CAC799" s="275"/>
      <c r="CAD799" s="275"/>
      <c r="CAE799" s="275"/>
      <c r="CAF799" s="275"/>
      <c r="CAG799" s="275"/>
      <c r="CAH799" s="275"/>
      <c r="CAI799" s="275"/>
      <c r="CAJ799" s="275"/>
      <c r="CAK799" s="275"/>
      <c r="CAL799" s="275"/>
      <c r="CAM799" s="275"/>
      <c r="CAN799" s="275"/>
      <c r="CAO799" s="275"/>
      <c r="CAP799" s="275"/>
      <c r="CAQ799" s="275"/>
      <c r="CAR799" s="275"/>
      <c r="CAS799" s="275"/>
      <c r="CAT799" s="275"/>
      <c r="CAU799" s="275"/>
      <c r="CAV799" s="275"/>
      <c r="CAW799" s="275"/>
      <c r="CAX799" s="275"/>
      <c r="CAY799" s="275"/>
      <c r="CAZ799" s="275"/>
      <c r="CBA799" s="275"/>
      <c r="CBB799" s="275"/>
      <c r="CBC799" s="275"/>
      <c r="CBD799" s="275"/>
      <c r="CBE799" s="275"/>
      <c r="CBF799" s="275"/>
      <c r="CBG799" s="275"/>
      <c r="CBH799" s="275"/>
      <c r="CBI799" s="275"/>
      <c r="CBJ799" s="275"/>
      <c r="CBK799" s="275"/>
      <c r="CBL799" s="275"/>
      <c r="CBM799" s="275"/>
      <c r="CBN799" s="275"/>
      <c r="CBO799" s="275"/>
      <c r="CBP799" s="275"/>
      <c r="CBQ799" s="275"/>
      <c r="CBR799" s="275"/>
      <c r="CBS799" s="275"/>
      <c r="CBT799" s="275"/>
      <c r="CBU799" s="275"/>
      <c r="CBV799" s="275"/>
      <c r="CBW799" s="275"/>
      <c r="CBX799" s="275"/>
      <c r="CBY799" s="275"/>
      <c r="CBZ799" s="275"/>
      <c r="CCA799" s="275"/>
      <c r="CCB799" s="275"/>
      <c r="CCC799" s="275"/>
      <c r="CCD799" s="275"/>
      <c r="CCE799" s="275"/>
      <c r="CCF799" s="275"/>
      <c r="CCG799" s="275"/>
      <c r="CCH799" s="275"/>
      <c r="CCI799" s="275"/>
      <c r="CCJ799" s="275"/>
      <c r="CCK799" s="275"/>
      <c r="CCL799" s="275"/>
      <c r="CCM799" s="275"/>
      <c r="CCN799" s="275"/>
      <c r="CCO799" s="275"/>
      <c r="CCP799" s="275"/>
      <c r="CCQ799" s="275"/>
      <c r="CCR799" s="275"/>
      <c r="CCS799" s="275"/>
      <c r="CCT799" s="275"/>
      <c r="CCU799" s="275"/>
      <c r="CCV799" s="275"/>
      <c r="CCW799" s="275"/>
      <c r="CCX799" s="275"/>
      <c r="CCY799" s="275"/>
      <c r="CCZ799" s="275"/>
      <c r="CDA799" s="275"/>
      <c r="CDB799" s="275"/>
      <c r="CDC799" s="275"/>
      <c r="CDD799" s="275"/>
      <c r="CDE799" s="275"/>
      <c r="CDF799" s="275"/>
      <c r="CDG799" s="275"/>
      <c r="CDH799" s="275"/>
      <c r="CDI799" s="275"/>
      <c r="CDJ799" s="275"/>
      <c r="CDK799" s="275"/>
      <c r="CDL799" s="275"/>
      <c r="CDM799" s="275"/>
      <c r="CDN799" s="275"/>
      <c r="CDO799" s="275"/>
      <c r="CDP799" s="275"/>
      <c r="CDQ799" s="275"/>
      <c r="CDR799" s="275"/>
      <c r="CDS799" s="275"/>
      <c r="CDT799" s="275"/>
      <c r="CDU799" s="275"/>
      <c r="CDV799" s="275"/>
      <c r="CDW799" s="275"/>
      <c r="CDX799" s="275"/>
      <c r="CDY799" s="275"/>
      <c r="CDZ799" s="275"/>
      <c r="CEA799" s="275"/>
      <c r="CEB799" s="275"/>
      <c r="CEC799" s="275"/>
      <c r="CED799" s="275"/>
      <c r="CEE799" s="275"/>
      <c r="CEF799" s="275"/>
      <c r="CEG799" s="275"/>
      <c r="CEH799" s="275"/>
      <c r="CEI799" s="275"/>
      <c r="CEJ799" s="275"/>
      <c r="CEK799" s="275"/>
      <c r="CEL799" s="275"/>
      <c r="CEM799" s="275"/>
      <c r="CEN799" s="275"/>
      <c r="CEO799" s="275"/>
      <c r="CEP799" s="275"/>
      <c r="CEQ799" s="275"/>
      <c r="CER799" s="275"/>
      <c r="CES799" s="275"/>
      <c r="CET799" s="275"/>
      <c r="CEU799" s="275"/>
      <c r="CEV799" s="275"/>
      <c r="CEW799" s="275"/>
      <c r="CEX799" s="275"/>
      <c r="CEY799" s="275"/>
      <c r="CEZ799" s="275"/>
      <c r="CFA799" s="275"/>
      <c r="CFB799" s="275"/>
      <c r="CFC799" s="275"/>
      <c r="CFD799" s="275"/>
      <c r="CFE799" s="275"/>
      <c r="CFF799" s="275"/>
      <c r="CFG799" s="275"/>
      <c r="CFH799" s="275"/>
      <c r="CFI799" s="275"/>
      <c r="CFJ799" s="275"/>
      <c r="CFK799" s="275"/>
      <c r="CFL799" s="275"/>
      <c r="CFM799" s="275"/>
      <c r="CFN799" s="275"/>
      <c r="CFO799" s="275"/>
      <c r="CFP799" s="275"/>
      <c r="CFQ799" s="275"/>
      <c r="CFR799" s="275"/>
      <c r="CFS799" s="275"/>
      <c r="CFT799" s="275"/>
      <c r="CFU799" s="275"/>
      <c r="CFV799" s="275"/>
      <c r="CFW799" s="275"/>
      <c r="CFX799" s="275"/>
      <c r="CFY799" s="275"/>
      <c r="CFZ799" s="275"/>
      <c r="CGA799" s="275"/>
      <c r="CGB799" s="275"/>
      <c r="CGC799" s="275"/>
      <c r="CGD799" s="275"/>
      <c r="CGE799" s="275"/>
      <c r="CGF799" s="275"/>
      <c r="CGG799" s="275"/>
      <c r="CGH799" s="275"/>
      <c r="CGI799" s="275"/>
      <c r="CGJ799" s="275"/>
      <c r="CGK799" s="275"/>
      <c r="CGL799" s="275"/>
      <c r="CGM799" s="275"/>
      <c r="CGN799" s="275"/>
      <c r="CGO799" s="275"/>
      <c r="CGP799" s="275"/>
      <c r="CGQ799" s="275"/>
      <c r="CGR799" s="275"/>
      <c r="CGS799" s="275"/>
      <c r="CGT799" s="275"/>
      <c r="CGU799" s="275"/>
      <c r="CGV799" s="275"/>
      <c r="CGW799" s="275"/>
      <c r="CGX799" s="275"/>
      <c r="CGY799" s="275"/>
      <c r="CGZ799" s="275"/>
      <c r="CHA799" s="275"/>
      <c r="CHB799" s="275"/>
      <c r="CHC799" s="275"/>
      <c r="CHD799" s="275"/>
      <c r="CHE799" s="275"/>
      <c r="CHF799" s="275"/>
      <c r="CHG799" s="275"/>
      <c r="CHH799" s="275"/>
      <c r="CHI799" s="275"/>
      <c r="CHJ799" s="275"/>
      <c r="CHK799" s="275"/>
      <c r="CHL799" s="275"/>
      <c r="CHM799" s="275"/>
      <c r="CHN799" s="275"/>
      <c r="CHO799" s="275"/>
      <c r="CHP799" s="275"/>
      <c r="CHQ799" s="275"/>
      <c r="CHR799" s="275"/>
      <c r="CHS799" s="275"/>
      <c r="CHT799" s="275"/>
      <c r="CHU799" s="275"/>
      <c r="CHV799" s="275"/>
      <c r="CHW799" s="275"/>
      <c r="CHX799" s="275"/>
      <c r="CHY799" s="275"/>
      <c r="CHZ799" s="275"/>
      <c r="CIA799" s="275"/>
      <c r="CIB799" s="275"/>
      <c r="CIC799" s="275"/>
      <c r="CID799" s="275"/>
      <c r="CIE799" s="275"/>
      <c r="CIF799" s="275"/>
      <c r="CIG799" s="275"/>
      <c r="CIH799" s="275"/>
      <c r="CII799" s="275"/>
      <c r="CIJ799" s="275"/>
      <c r="CIK799" s="275"/>
      <c r="CIL799" s="275"/>
      <c r="CIM799" s="275"/>
      <c r="CIN799" s="275"/>
      <c r="CIO799" s="275"/>
      <c r="CIP799" s="275"/>
      <c r="CIQ799" s="275"/>
      <c r="CIR799" s="275"/>
      <c r="CIS799" s="275"/>
      <c r="CIT799" s="275"/>
      <c r="CIU799" s="275"/>
      <c r="CIV799" s="275"/>
      <c r="CIW799" s="275"/>
      <c r="CIX799" s="275"/>
      <c r="CIY799" s="275"/>
      <c r="CIZ799" s="275"/>
      <c r="CJA799" s="275"/>
      <c r="CJB799" s="275"/>
      <c r="CJC799" s="275"/>
      <c r="CJD799" s="275"/>
      <c r="CJE799" s="275"/>
      <c r="CJF799" s="275"/>
      <c r="CJG799" s="275"/>
      <c r="CJH799" s="275"/>
      <c r="CJI799" s="275"/>
      <c r="CJJ799" s="275"/>
      <c r="CJK799" s="275"/>
      <c r="CJL799" s="275"/>
      <c r="CJM799" s="275"/>
      <c r="CJN799" s="275"/>
      <c r="CJO799" s="275"/>
      <c r="CJP799" s="275"/>
      <c r="CJQ799" s="275"/>
      <c r="CJR799" s="275"/>
      <c r="CJS799" s="275"/>
      <c r="CJT799" s="275"/>
      <c r="CJU799" s="275"/>
      <c r="CJV799" s="275"/>
      <c r="CJW799" s="275"/>
      <c r="CJX799" s="275"/>
      <c r="CJY799" s="275"/>
      <c r="CJZ799" s="275"/>
      <c r="CKA799" s="275"/>
      <c r="CKB799" s="275"/>
      <c r="CKC799" s="275"/>
      <c r="CKD799" s="275"/>
      <c r="CKE799" s="275"/>
      <c r="CKF799" s="275"/>
      <c r="CKG799" s="275"/>
      <c r="CKH799" s="275"/>
      <c r="CKI799" s="275"/>
      <c r="CKJ799" s="275"/>
      <c r="CKK799" s="275"/>
      <c r="CKL799" s="275"/>
      <c r="CKM799" s="275"/>
      <c r="CKN799" s="275"/>
      <c r="CKO799" s="275"/>
      <c r="CKP799" s="275"/>
      <c r="CKQ799" s="275"/>
      <c r="CKR799" s="275"/>
      <c r="CKS799" s="275"/>
      <c r="CKT799" s="275"/>
      <c r="CKU799" s="275"/>
      <c r="CKV799" s="275"/>
      <c r="CKW799" s="275"/>
      <c r="CKX799" s="275"/>
      <c r="CKY799" s="275"/>
      <c r="CKZ799" s="275"/>
      <c r="CLA799" s="275"/>
      <c r="CLB799" s="275"/>
      <c r="CLC799" s="275"/>
      <c r="CLD799" s="275"/>
      <c r="CLE799" s="275"/>
      <c r="CLF799" s="275"/>
      <c r="CLG799" s="275"/>
      <c r="CLH799" s="275"/>
      <c r="CLI799" s="275"/>
      <c r="CLJ799" s="275"/>
      <c r="CLK799" s="275"/>
      <c r="CLL799" s="275"/>
      <c r="CLM799" s="275"/>
      <c r="CLN799" s="275"/>
      <c r="CLO799" s="275"/>
      <c r="CLP799" s="275"/>
      <c r="CLQ799" s="275"/>
      <c r="CLR799" s="275"/>
      <c r="CLS799" s="275"/>
      <c r="CLT799" s="275"/>
      <c r="CLU799" s="275"/>
      <c r="CLV799" s="275"/>
      <c r="CLW799" s="275"/>
      <c r="CLX799" s="275"/>
      <c r="CLY799" s="275"/>
      <c r="CLZ799" s="275"/>
      <c r="CMA799" s="275"/>
      <c r="CMB799" s="275"/>
      <c r="CMC799" s="275"/>
      <c r="CMD799" s="275"/>
      <c r="CME799" s="275"/>
      <c r="CMF799" s="275"/>
      <c r="CMG799" s="275"/>
      <c r="CMH799" s="275"/>
      <c r="CMI799" s="275"/>
      <c r="CMJ799" s="275"/>
      <c r="CMK799" s="275"/>
      <c r="CML799" s="275"/>
      <c r="CMM799" s="275"/>
      <c r="CMN799" s="275"/>
      <c r="CMO799" s="275"/>
      <c r="CMP799" s="275"/>
      <c r="CMQ799" s="275"/>
      <c r="CMR799" s="275"/>
      <c r="CMS799" s="275"/>
      <c r="CMT799" s="275"/>
      <c r="CMU799" s="275"/>
      <c r="CMV799" s="275"/>
      <c r="CMW799" s="275"/>
      <c r="CMX799" s="275"/>
      <c r="CMY799" s="275"/>
      <c r="CMZ799" s="275"/>
      <c r="CNA799" s="275"/>
      <c r="CNB799" s="275"/>
      <c r="CNC799" s="275"/>
      <c r="CND799" s="275"/>
      <c r="CNE799" s="275"/>
      <c r="CNF799" s="275"/>
      <c r="CNG799" s="275"/>
      <c r="CNH799" s="275"/>
      <c r="CNI799" s="275"/>
      <c r="CNJ799" s="275"/>
      <c r="CNK799" s="275"/>
      <c r="CNL799" s="275"/>
      <c r="CNM799" s="275"/>
      <c r="CNN799" s="275"/>
      <c r="CNO799" s="275"/>
      <c r="CNP799" s="275"/>
      <c r="CNQ799" s="275"/>
      <c r="CNR799" s="275"/>
      <c r="CNS799" s="275"/>
      <c r="CNT799" s="275"/>
      <c r="CNU799" s="275"/>
      <c r="CNV799" s="275"/>
      <c r="CNW799" s="275"/>
      <c r="CNX799" s="275"/>
      <c r="CNY799" s="275"/>
      <c r="CNZ799" s="275"/>
      <c r="COA799" s="275"/>
      <c r="COB799" s="275"/>
      <c r="COC799" s="275"/>
      <c r="COD799" s="275"/>
      <c r="COE799" s="275"/>
      <c r="COF799" s="275"/>
      <c r="COG799" s="275"/>
      <c r="COH799" s="275"/>
      <c r="COI799" s="275"/>
      <c r="COJ799" s="275"/>
      <c r="COK799" s="275"/>
      <c r="COL799" s="275"/>
      <c r="COM799" s="275"/>
      <c r="CON799" s="275"/>
      <c r="COO799" s="275"/>
      <c r="COP799" s="275"/>
      <c r="COQ799" s="275"/>
      <c r="COR799" s="275"/>
      <c r="COS799" s="275"/>
      <c r="COT799" s="275"/>
      <c r="COU799" s="275"/>
      <c r="COV799" s="275"/>
      <c r="COW799" s="275"/>
      <c r="COX799" s="275"/>
      <c r="COY799" s="275"/>
      <c r="COZ799" s="275"/>
      <c r="CPA799" s="275"/>
      <c r="CPB799" s="275"/>
      <c r="CPC799" s="275"/>
      <c r="CPD799" s="275"/>
      <c r="CPE799" s="275"/>
      <c r="CPF799" s="275"/>
      <c r="CPG799" s="275"/>
      <c r="CPH799" s="275"/>
      <c r="CPI799" s="275"/>
      <c r="CPJ799" s="275"/>
      <c r="CPK799" s="275"/>
      <c r="CPL799" s="275"/>
      <c r="CPM799" s="275"/>
      <c r="CPN799" s="275"/>
      <c r="CPO799" s="275"/>
      <c r="CPP799" s="275"/>
      <c r="CPQ799" s="275"/>
      <c r="CPR799" s="275"/>
      <c r="CPS799" s="275"/>
      <c r="CPT799" s="275"/>
      <c r="CPU799" s="275"/>
      <c r="CPV799" s="275"/>
      <c r="CPW799" s="275"/>
      <c r="CPX799" s="275"/>
      <c r="CPY799" s="275"/>
      <c r="CPZ799" s="275"/>
      <c r="CQA799" s="275"/>
      <c r="CQB799" s="275"/>
      <c r="CQC799" s="275"/>
      <c r="CQD799" s="275"/>
      <c r="CQE799" s="275"/>
      <c r="CQF799" s="275"/>
      <c r="CQG799" s="275"/>
      <c r="CQH799" s="275"/>
      <c r="CQI799" s="275"/>
      <c r="CQJ799" s="275"/>
      <c r="CQK799" s="275"/>
      <c r="CQL799" s="275"/>
      <c r="CQM799" s="275"/>
      <c r="CQN799" s="275"/>
      <c r="CQO799" s="275"/>
      <c r="CQP799" s="275"/>
      <c r="CQQ799" s="275"/>
      <c r="CQR799" s="275"/>
      <c r="CQS799" s="275"/>
      <c r="CQT799" s="275"/>
      <c r="CQU799" s="275"/>
      <c r="CQV799" s="275"/>
      <c r="CQW799" s="275"/>
      <c r="CQX799" s="275"/>
      <c r="CQY799" s="275"/>
      <c r="CQZ799" s="275"/>
      <c r="CRA799" s="275"/>
      <c r="CRB799" s="275"/>
      <c r="CRC799" s="275"/>
      <c r="CRD799" s="275"/>
      <c r="CRE799" s="275"/>
      <c r="CRF799" s="275"/>
      <c r="CRG799" s="275"/>
      <c r="CRH799" s="275"/>
      <c r="CRI799" s="275"/>
      <c r="CRJ799" s="275"/>
      <c r="CRK799" s="275"/>
      <c r="CRL799" s="275"/>
      <c r="CRM799" s="275"/>
      <c r="CRN799" s="275"/>
      <c r="CRO799" s="275"/>
      <c r="CRP799" s="275"/>
      <c r="CRQ799" s="275"/>
      <c r="CRR799" s="275"/>
      <c r="CRS799" s="275"/>
      <c r="CRT799" s="275"/>
      <c r="CRU799" s="275"/>
      <c r="CRV799" s="275"/>
      <c r="CRW799" s="275"/>
      <c r="CRX799" s="275"/>
      <c r="CRY799" s="275"/>
      <c r="CRZ799" s="275"/>
      <c r="CSA799" s="275"/>
      <c r="CSB799" s="275"/>
      <c r="CSC799" s="275"/>
      <c r="CSD799" s="275"/>
      <c r="CSE799" s="275"/>
      <c r="CSF799" s="275"/>
      <c r="CSG799" s="275"/>
      <c r="CSH799" s="275"/>
      <c r="CSI799" s="275"/>
      <c r="CSJ799" s="275"/>
      <c r="CSK799" s="275"/>
      <c r="CSL799" s="275"/>
      <c r="CSM799" s="275"/>
      <c r="CSN799" s="275"/>
      <c r="CSO799" s="275"/>
      <c r="CSP799" s="275"/>
      <c r="CSQ799" s="275"/>
      <c r="CSR799" s="275"/>
      <c r="CSS799" s="275"/>
      <c r="CST799" s="275"/>
      <c r="CSU799" s="275"/>
      <c r="CSV799" s="275"/>
      <c r="CSW799" s="275"/>
      <c r="CSX799" s="275"/>
      <c r="CSY799" s="275"/>
      <c r="CSZ799" s="275"/>
      <c r="CTA799" s="275"/>
      <c r="CTB799" s="275"/>
      <c r="CTC799" s="275"/>
      <c r="CTD799" s="275"/>
      <c r="CTE799" s="275"/>
      <c r="CTF799" s="275"/>
      <c r="CTG799" s="275"/>
      <c r="CTH799" s="275"/>
      <c r="CTI799" s="275"/>
      <c r="CTJ799" s="275"/>
      <c r="CTK799" s="275"/>
      <c r="CTL799" s="275"/>
      <c r="CTM799" s="275"/>
      <c r="CTN799" s="275"/>
      <c r="CTO799" s="275"/>
      <c r="CTP799" s="275"/>
      <c r="CTQ799" s="275"/>
      <c r="CTR799" s="275"/>
      <c r="CTS799" s="275"/>
      <c r="CTT799" s="275"/>
      <c r="CTU799" s="275"/>
      <c r="CTV799" s="275"/>
      <c r="CTW799" s="275"/>
      <c r="CTX799" s="275"/>
      <c r="CTY799" s="275"/>
      <c r="CTZ799" s="275"/>
      <c r="CUA799" s="275"/>
    </row>
    <row r="801" spans="2:27" ht="12" customHeight="1" thickBot="1">
      <c r="B801" s="2017" t="s">
        <v>755</v>
      </c>
      <c r="C801" s="2018"/>
      <c r="D801" s="2018"/>
      <c r="E801" s="2018"/>
      <c r="F801" s="2018"/>
      <c r="G801" s="2018"/>
      <c r="H801" s="2018"/>
      <c r="I801" s="2018"/>
      <c r="J801" s="2018"/>
      <c r="K801" s="2018"/>
      <c r="L801" s="2018"/>
      <c r="M801" s="2018"/>
      <c r="N801" s="2018"/>
      <c r="O801" s="2018"/>
      <c r="P801" s="2018"/>
      <c r="Q801" s="2018"/>
      <c r="R801" s="2018"/>
      <c r="S801" s="2018"/>
      <c r="T801" s="2018"/>
    </row>
    <row r="802" spans="2:27" ht="12" customHeight="1" thickBot="1">
      <c r="B802" s="1994">
        <v>45934</v>
      </c>
      <c r="C802" s="276" t="s">
        <v>742</v>
      </c>
      <c r="D802" s="277" t="s">
        <v>381</v>
      </c>
      <c r="E802" s="277" t="s">
        <v>357</v>
      </c>
      <c r="F802" s="277" t="s">
        <v>3</v>
      </c>
      <c r="G802" s="278" t="s">
        <v>743</v>
      </c>
      <c r="H802" s="461" t="s">
        <v>482</v>
      </c>
      <c r="I802" s="461" t="s">
        <v>483</v>
      </c>
      <c r="J802" s="461" t="s">
        <v>484</v>
      </c>
      <c r="K802" s="461" t="s">
        <v>485</v>
      </c>
      <c r="L802" s="461" t="s">
        <v>486</v>
      </c>
      <c r="M802" s="461" t="s">
        <v>488</v>
      </c>
      <c r="N802" s="461" t="s">
        <v>489</v>
      </c>
      <c r="O802" s="461" t="s">
        <v>490</v>
      </c>
      <c r="P802" s="461" t="s">
        <v>491</v>
      </c>
      <c r="Q802" s="461" t="s">
        <v>379</v>
      </c>
      <c r="R802" s="462"/>
      <c r="S802" s="462"/>
      <c r="T802" s="462"/>
    </row>
    <row r="803" spans="2:27" ht="12" customHeight="1" thickBot="1">
      <c r="B803" s="2020"/>
      <c r="C803" s="2022" t="s">
        <v>1079</v>
      </c>
      <c r="D803" s="2024">
        <v>711548535006</v>
      </c>
      <c r="E803" s="2069" t="s">
        <v>571</v>
      </c>
      <c r="F803" s="2005">
        <v>4702051752</v>
      </c>
      <c r="G803" s="496" t="s">
        <v>747</v>
      </c>
      <c r="H803" s="505">
        <v>10</v>
      </c>
      <c r="I803" s="505">
        <v>76</v>
      </c>
      <c r="J803" s="505">
        <v>84</v>
      </c>
      <c r="K803" s="505">
        <v>57</v>
      </c>
      <c r="L803" s="531">
        <v>46</v>
      </c>
      <c r="M803" s="531">
        <v>126</v>
      </c>
      <c r="N803" s="531">
        <v>96</v>
      </c>
      <c r="O803" s="531">
        <v>39</v>
      </c>
      <c r="P803" s="522">
        <v>19</v>
      </c>
      <c r="Q803" s="506">
        <f>SUM(H803:P803)</f>
        <v>553</v>
      </c>
      <c r="R803" s="459"/>
      <c r="S803" s="459"/>
      <c r="T803" s="459"/>
    </row>
    <row r="804" spans="2:27" ht="12" customHeight="1" thickBot="1">
      <c r="B804" s="2021"/>
      <c r="C804" s="2023" t="s">
        <v>1079</v>
      </c>
      <c r="D804" s="2025">
        <v>711548535006</v>
      </c>
      <c r="E804" s="2006"/>
      <c r="F804" s="2006">
        <v>4702051752</v>
      </c>
      <c r="G804" s="498" t="s">
        <v>8</v>
      </c>
      <c r="H804" s="505">
        <v>8</v>
      </c>
      <c r="I804" s="505">
        <v>77</v>
      </c>
      <c r="J804" s="505">
        <v>83</v>
      </c>
      <c r="K804" s="505">
        <v>56</v>
      </c>
      <c r="L804" s="505">
        <v>47</v>
      </c>
      <c r="M804" s="505">
        <v>125</v>
      </c>
      <c r="N804" s="505">
        <v>98</v>
      </c>
      <c r="O804" s="505">
        <v>39</v>
      </c>
      <c r="P804" s="469">
        <v>19</v>
      </c>
      <c r="Q804" s="513">
        <f>SUM(H804:P804)</f>
        <v>552</v>
      </c>
      <c r="R804" s="532"/>
      <c r="S804" s="532"/>
      <c r="T804" s="532"/>
    </row>
    <row r="808" spans="2:27" ht="12" customHeight="1" thickBot="1">
      <c r="B808" s="2017" t="s">
        <v>755</v>
      </c>
      <c r="C808" s="2018"/>
      <c r="D808" s="2018"/>
      <c r="E808" s="2018"/>
      <c r="F808" s="2018"/>
      <c r="G808" s="2018"/>
      <c r="H808" s="2018"/>
      <c r="I808" s="2018"/>
      <c r="J808" s="2018"/>
      <c r="K808" s="2018"/>
      <c r="L808" s="2018"/>
      <c r="M808" s="2018"/>
      <c r="N808" s="2018"/>
      <c r="O808" s="2018"/>
      <c r="P808" s="2019"/>
      <c r="Q808" s="231"/>
      <c r="R808" s="231"/>
      <c r="S808" s="231"/>
      <c r="T808" s="231"/>
    </row>
    <row r="809" spans="2:27" ht="12" customHeight="1" thickBot="1">
      <c r="B809" s="2020">
        <v>45934</v>
      </c>
      <c r="C809" s="370" t="s">
        <v>742</v>
      </c>
      <c r="D809" s="371" t="s">
        <v>381</v>
      </c>
      <c r="E809" s="371" t="s">
        <v>357</v>
      </c>
      <c r="F809" s="371" t="s">
        <v>3</v>
      </c>
      <c r="G809" s="372" t="s">
        <v>743</v>
      </c>
      <c r="H809" s="500" t="s">
        <v>483</v>
      </c>
      <c r="I809" s="500" t="s">
        <v>484</v>
      </c>
      <c r="J809" s="500" t="s">
        <v>485</v>
      </c>
      <c r="K809" s="500" t="s">
        <v>486</v>
      </c>
      <c r="L809" s="500" t="s">
        <v>488</v>
      </c>
      <c r="M809" s="500" t="s">
        <v>489</v>
      </c>
      <c r="N809" s="500" t="s">
        <v>490</v>
      </c>
      <c r="O809" s="500" t="s">
        <v>379</v>
      </c>
      <c r="P809" s="501" t="s">
        <v>467</v>
      </c>
      <c r="Q809" s="275"/>
      <c r="R809" s="275"/>
      <c r="S809" s="275"/>
      <c r="T809" s="275"/>
      <c r="X809" s="362"/>
      <c r="Z809" s="275"/>
      <c r="AA809" s="275"/>
    </row>
    <row r="810" spans="2:27" ht="12" customHeight="1" thickBot="1">
      <c r="B810" s="2020"/>
      <c r="C810" s="2022" t="s">
        <v>1080</v>
      </c>
      <c r="D810" s="2024">
        <v>711548535007</v>
      </c>
      <c r="E810" s="2069" t="s">
        <v>566</v>
      </c>
      <c r="F810" s="2005">
        <v>4702051752</v>
      </c>
      <c r="G810" s="496" t="s">
        <v>747</v>
      </c>
      <c r="H810" s="505">
        <v>51</v>
      </c>
      <c r="I810" s="505">
        <v>142</v>
      </c>
      <c r="J810" s="505">
        <v>53</v>
      </c>
      <c r="K810" s="531">
        <v>28</v>
      </c>
      <c r="L810" s="531">
        <v>107</v>
      </c>
      <c r="M810" s="531">
        <v>77</v>
      </c>
      <c r="N810" s="531">
        <v>31</v>
      </c>
      <c r="O810" s="506">
        <f>SUM(H810:N810)</f>
        <v>489</v>
      </c>
      <c r="P810" s="2015">
        <f>O811/O810*100</f>
        <v>99.795501022494889</v>
      </c>
      <c r="Q810" s="275"/>
      <c r="R810" s="275"/>
      <c r="S810" s="275"/>
      <c r="T810" s="275"/>
      <c r="X810" s="362"/>
      <c r="Z810" s="275"/>
      <c r="AA810" s="275"/>
    </row>
    <row r="811" spans="2:27" ht="12" customHeight="1" thickBot="1">
      <c r="B811" s="2021"/>
      <c r="C811" s="2023"/>
      <c r="D811" s="2025"/>
      <c r="E811" s="2006"/>
      <c r="F811" s="2006"/>
      <c r="G811" s="498" t="s">
        <v>8</v>
      </c>
      <c r="H811" s="505">
        <v>49</v>
      </c>
      <c r="I811" s="505">
        <v>140</v>
      </c>
      <c r="J811" s="505">
        <v>54</v>
      </c>
      <c r="K811" s="505">
        <v>28</v>
      </c>
      <c r="L811" s="505">
        <v>108</v>
      </c>
      <c r="M811" s="505">
        <v>78</v>
      </c>
      <c r="N811" s="505">
        <v>31</v>
      </c>
      <c r="O811" s="513">
        <f>SUM(H811:N811)</f>
        <v>488</v>
      </c>
      <c r="P811" s="2016"/>
      <c r="Q811" s="275"/>
      <c r="R811" s="275"/>
      <c r="S811" s="275"/>
      <c r="T811" s="275"/>
      <c r="X811" s="362"/>
      <c r="Z811" s="275"/>
      <c r="AA811" s="275"/>
    </row>
    <row r="814" spans="2:27" ht="12" customHeight="1" thickBot="1">
      <c r="B814" s="2017" t="s">
        <v>755</v>
      </c>
      <c r="C814" s="2018"/>
      <c r="D814" s="2018"/>
      <c r="E814" s="2018"/>
      <c r="F814" s="2018"/>
      <c r="G814" s="2018"/>
      <c r="H814" s="2018"/>
      <c r="I814" s="2018"/>
      <c r="J814" s="2018"/>
      <c r="K814" s="2018"/>
      <c r="L814" s="2018"/>
      <c r="M814" s="2018"/>
      <c r="N814" s="2018"/>
      <c r="O814" s="2018"/>
      <c r="P814" s="2018"/>
      <c r="Q814" s="2018"/>
      <c r="R814" s="2018"/>
      <c r="S814" s="2018"/>
      <c r="T814" s="2018"/>
    </row>
    <row r="815" spans="2:27" ht="12" customHeight="1" thickBot="1">
      <c r="B815" s="1994">
        <v>45934</v>
      </c>
      <c r="C815" s="276" t="s">
        <v>742</v>
      </c>
      <c r="D815" s="277" t="s">
        <v>381</v>
      </c>
      <c r="E815" s="277" t="s">
        <v>357</v>
      </c>
      <c r="F815" s="277" t="s">
        <v>3</v>
      </c>
      <c r="G815" s="278" t="s">
        <v>743</v>
      </c>
      <c r="H815" s="461" t="s">
        <v>482</v>
      </c>
      <c r="I815" s="461" t="s">
        <v>483</v>
      </c>
      <c r="J815" s="461" t="s">
        <v>484</v>
      </c>
      <c r="K815" s="461" t="s">
        <v>485</v>
      </c>
      <c r="L815" s="461" t="s">
        <v>486</v>
      </c>
      <c r="M815" s="461" t="s">
        <v>488</v>
      </c>
      <c r="N815" s="461" t="s">
        <v>489</v>
      </c>
      <c r="O815" s="461" t="s">
        <v>490</v>
      </c>
      <c r="P815" s="461" t="s">
        <v>491</v>
      </c>
      <c r="Q815" s="461" t="s">
        <v>379</v>
      </c>
      <c r="R815" s="462"/>
      <c r="S815" s="462"/>
      <c r="T815" s="462"/>
    </row>
    <row r="816" spans="2:27" ht="12" customHeight="1" thickBot="1">
      <c r="B816" s="2020"/>
      <c r="C816" s="2022" t="s">
        <v>1081</v>
      </c>
      <c r="D816" s="2024">
        <v>711548535005</v>
      </c>
      <c r="E816" s="2069" t="s">
        <v>1082</v>
      </c>
      <c r="F816" s="2005">
        <v>4702051752</v>
      </c>
      <c r="G816" s="496" t="s">
        <v>747</v>
      </c>
      <c r="H816" s="505">
        <v>10</v>
      </c>
      <c r="I816" s="505">
        <v>30</v>
      </c>
      <c r="J816" s="505">
        <v>53</v>
      </c>
      <c r="K816" s="505">
        <v>30</v>
      </c>
      <c r="L816" s="531">
        <v>20</v>
      </c>
      <c r="M816" s="531">
        <v>68</v>
      </c>
      <c r="N816" s="531">
        <v>53</v>
      </c>
      <c r="O816" s="531">
        <v>25</v>
      </c>
      <c r="P816" s="522">
        <v>11</v>
      </c>
      <c r="Q816" s="506">
        <f>SUM(H816:P816)</f>
        <v>300</v>
      </c>
      <c r="R816" s="459"/>
      <c r="S816" s="459"/>
      <c r="T816" s="459"/>
    </row>
    <row r="817" spans="2:27" ht="12" customHeight="1" thickBot="1">
      <c r="B817" s="2021"/>
      <c r="C817" s="2023"/>
      <c r="D817" s="2025"/>
      <c r="E817" s="2006"/>
      <c r="F817" s="2006"/>
      <c r="G817" s="498" t="s">
        <v>8</v>
      </c>
      <c r="H817" s="505">
        <v>10</v>
      </c>
      <c r="I817" s="505">
        <v>30</v>
      </c>
      <c r="J817" s="505">
        <v>54</v>
      </c>
      <c r="K817" s="505">
        <v>30</v>
      </c>
      <c r="L817" s="505">
        <v>20</v>
      </c>
      <c r="M817" s="505">
        <v>67</v>
      </c>
      <c r="N817" s="505">
        <v>52</v>
      </c>
      <c r="O817" s="505">
        <v>25</v>
      </c>
      <c r="P817" s="469">
        <v>11</v>
      </c>
      <c r="Q817" s="513">
        <f>SUM(H817:P817)</f>
        <v>299</v>
      </c>
      <c r="R817" s="532"/>
      <c r="S817" s="532"/>
      <c r="T817" s="532"/>
    </row>
    <row r="820" spans="2:27" ht="12" customHeight="1" thickBot="1">
      <c r="B820" s="2017" t="s">
        <v>755</v>
      </c>
      <c r="C820" s="2018"/>
      <c r="D820" s="2018"/>
      <c r="E820" s="2018"/>
      <c r="F820" s="2018"/>
      <c r="G820" s="2018"/>
      <c r="H820" s="2018"/>
      <c r="I820" s="2018"/>
      <c r="J820" s="2018"/>
      <c r="K820" s="2018"/>
      <c r="L820" s="2018"/>
      <c r="M820" s="2019"/>
      <c r="N820" s="231"/>
      <c r="O820" s="231"/>
      <c r="P820" s="231"/>
      <c r="Q820" s="231"/>
      <c r="R820" s="231"/>
      <c r="S820" s="231"/>
      <c r="T820" s="231"/>
    </row>
    <row r="821" spans="2:27" ht="12" customHeight="1" thickBot="1">
      <c r="B821" s="2020">
        <v>45934</v>
      </c>
      <c r="C821" s="370" t="s">
        <v>742</v>
      </c>
      <c r="D821" s="371" t="s">
        <v>381</v>
      </c>
      <c r="E821" s="371" t="s">
        <v>357</v>
      </c>
      <c r="F821" s="371" t="s">
        <v>3</v>
      </c>
      <c r="G821" s="372" t="s">
        <v>743</v>
      </c>
      <c r="H821" s="500" t="s">
        <v>482</v>
      </c>
      <c r="I821" s="500" t="s">
        <v>484</v>
      </c>
      <c r="J821" s="500" t="s">
        <v>489</v>
      </c>
      <c r="K821" s="500" t="s">
        <v>491</v>
      </c>
      <c r="L821" s="500" t="s">
        <v>379</v>
      </c>
      <c r="M821" s="501" t="s">
        <v>467</v>
      </c>
      <c r="N821" s="275"/>
      <c r="O821" s="308"/>
      <c r="P821" s="308"/>
      <c r="Q821" s="308"/>
      <c r="R821" s="308"/>
      <c r="S821" s="308"/>
      <c r="T821" s="308"/>
      <c r="U821" s="362"/>
      <c r="W821" s="275"/>
      <c r="X821" s="275"/>
      <c r="Y821" s="275"/>
      <c r="Z821" s="275"/>
      <c r="AA821" s="275"/>
    </row>
    <row r="822" spans="2:27" ht="12" customHeight="1" thickBot="1">
      <c r="B822" s="2020"/>
      <c r="C822" s="2022" t="s">
        <v>1080</v>
      </c>
      <c r="D822" s="2024">
        <v>711548535007</v>
      </c>
      <c r="E822" s="2069" t="s">
        <v>566</v>
      </c>
      <c r="F822" s="2005">
        <v>4702051752</v>
      </c>
      <c r="G822" s="496" t="s">
        <v>747</v>
      </c>
      <c r="H822" s="505">
        <v>22</v>
      </c>
      <c r="I822" s="505">
        <v>10</v>
      </c>
      <c r="J822" s="531">
        <v>46</v>
      </c>
      <c r="K822" s="522">
        <v>32</v>
      </c>
      <c r="L822" s="506">
        <f>SUM(H822:K822)</f>
        <v>110</v>
      </c>
      <c r="M822" s="2015">
        <f>L823/L822*100</f>
        <v>98.181818181818187</v>
      </c>
      <c r="N822" s="275"/>
      <c r="O822" s="308"/>
      <c r="P822" s="308"/>
      <c r="Q822" s="308"/>
      <c r="R822" s="308"/>
      <c r="S822" s="308"/>
      <c r="T822" s="308"/>
      <c r="U822" s="362"/>
      <c r="W822" s="275"/>
      <c r="X822" s="275"/>
      <c r="Y822" s="275"/>
      <c r="Z822" s="275"/>
      <c r="AA822" s="275"/>
    </row>
    <row r="823" spans="2:27" ht="12" customHeight="1" thickBot="1">
      <c r="B823" s="2021"/>
      <c r="C823" s="2023"/>
      <c r="D823" s="2025"/>
      <c r="E823" s="2006"/>
      <c r="F823" s="2006"/>
      <c r="G823" s="498" t="s">
        <v>8</v>
      </c>
      <c r="H823" s="505">
        <v>22</v>
      </c>
      <c r="I823" s="505">
        <v>10</v>
      </c>
      <c r="J823" s="505">
        <v>46</v>
      </c>
      <c r="K823" s="469">
        <v>30</v>
      </c>
      <c r="L823" s="513">
        <f>SUM(H823:K823)</f>
        <v>108</v>
      </c>
      <c r="M823" s="2016"/>
      <c r="N823" s="275"/>
      <c r="O823" s="308"/>
      <c r="P823" s="308"/>
      <c r="Q823" s="308"/>
      <c r="R823" s="308"/>
      <c r="S823" s="308"/>
      <c r="T823" s="308"/>
      <c r="U823" s="362"/>
      <c r="W823" s="275"/>
      <c r="X823" s="275"/>
      <c r="Y823" s="275"/>
      <c r="Z823" s="275"/>
      <c r="AA823" s="275"/>
    </row>
    <row r="826" spans="2:27" ht="12" customHeight="1" thickBot="1">
      <c r="B826" s="2017" t="s">
        <v>755</v>
      </c>
      <c r="C826" s="2018"/>
      <c r="D826" s="2018"/>
      <c r="E826" s="2018"/>
      <c r="F826" s="2018"/>
      <c r="G826" s="2018"/>
      <c r="H826" s="2018"/>
      <c r="I826" s="2018"/>
      <c r="J826" s="2018"/>
      <c r="K826" s="2018"/>
      <c r="L826" s="2018"/>
      <c r="M826" s="2018"/>
      <c r="N826" s="2018"/>
      <c r="O826" s="2019"/>
    </row>
    <row r="827" spans="2:27" ht="12" customHeight="1" thickBot="1">
      <c r="B827" s="1994">
        <v>45934</v>
      </c>
      <c r="C827" s="276" t="s">
        <v>742</v>
      </c>
      <c r="D827" s="277" t="s">
        <v>381</v>
      </c>
      <c r="E827" s="277" t="s">
        <v>357</v>
      </c>
      <c r="F827" s="277" t="s">
        <v>3</v>
      </c>
      <c r="G827" s="278" t="s">
        <v>743</v>
      </c>
      <c r="H827" s="461" t="s">
        <v>453</v>
      </c>
      <c r="I827" s="461" t="s">
        <v>454</v>
      </c>
      <c r="J827" s="461" t="s">
        <v>455</v>
      </c>
      <c r="K827" s="461" t="s">
        <v>456</v>
      </c>
      <c r="L827" s="461" t="s">
        <v>457</v>
      </c>
      <c r="M827" s="461" t="s">
        <v>458</v>
      </c>
      <c r="N827" s="461" t="s">
        <v>379</v>
      </c>
      <c r="O827" s="279" t="s">
        <v>467</v>
      </c>
    </row>
    <row r="828" spans="2:27" ht="12" customHeight="1" thickBot="1">
      <c r="B828" s="2020"/>
      <c r="C828" s="2022" t="s">
        <v>1083</v>
      </c>
      <c r="D828" s="2024">
        <v>710548535005</v>
      </c>
      <c r="E828" s="2005" t="s">
        <v>1084</v>
      </c>
      <c r="F828" s="2005">
        <v>4702051751</v>
      </c>
      <c r="G828" s="496" t="s">
        <v>747</v>
      </c>
      <c r="H828" s="505">
        <v>16</v>
      </c>
      <c r="I828" s="505">
        <v>372</v>
      </c>
      <c r="J828" s="505">
        <v>521</v>
      </c>
      <c r="K828" s="505">
        <v>550</v>
      </c>
      <c r="L828" s="531">
        <v>310</v>
      </c>
      <c r="M828" s="522">
        <v>138</v>
      </c>
      <c r="N828" s="506">
        <f>SUM(H828:M828)</f>
        <v>1907</v>
      </c>
      <c r="O828" s="2015">
        <f>N829/N828*100</f>
        <v>92.60618772941794</v>
      </c>
    </row>
    <row r="829" spans="2:27" ht="12" customHeight="1" thickBot="1">
      <c r="B829" s="2021"/>
      <c r="C829" s="2023"/>
      <c r="D829" s="2025"/>
      <c r="E829" s="2006"/>
      <c r="F829" s="2006"/>
      <c r="G829" s="498" t="s">
        <v>8</v>
      </c>
      <c r="H829" s="505">
        <v>16</v>
      </c>
      <c r="I829" s="505">
        <v>330</v>
      </c>
      <c r="J829" s="505">
        <v>513</v>
      </c>
      <c r="K829" s="505">
        <v>502</v>
      </c>
      <c r="L829" s="505">
        <v>285</v>
      </c>
      <c r="M829" s="469">
        <v>120</v>
      </c>
      <c r="N829" s="513">
        <f>SUM(H829:M829)</f>
        <v>1766</v>
      </c>
      <c r="O829" s="2016"/>
    </row>
    <row r="833" spans="2:15" ht="12" customHeight="1" thickBot="1">
      <c r="B833" s="2017" t="s">
        <v>755</v>
      </c>
      <c r="C833" s="2018"/>
      <c r="D833" s="2018"/>
      <c r="E833" s="2018"/>
      <c r="F833" s="2018"/>
      <c r="G833" s="2018"/>
      <c r="H833" s="2018"/>
      <c r="I833" s="2018"/>
      <c r="J833" s="2018"/>
      <c r="K833" s="2018"/>
      <c r="L833" s="2018"/>
      <c r="M833" s="2018"/>
      <c r="N833" s="2018"/>
      <c r="O833" s="2019"/>
    </row>
    <row r="834" spans="2:15" ht="12" customHeight="1" thickBot="1">
      <c r="B834" s="1994">
        <v>45940</v>
      </c>
      <c r="C834" s="276" t="s">
        <v>742</v>
      </c>
      <c r="D834" s="277" t="s">
        <v>381</v>
      </c>
      <c r="E834" s="277" t="s">
        <v>357</v>
      </c>
      <c r="F834" s="277" t="s">
        <v>3</v>
      </c>
      <c r="G834" s="278" t="s">
        <v>743</v>
      </c>
      <c r="H834" s="461" t="s">
        <v>453</v>
      </c>
      <c r="I834" s="461" t="s">
        <v>454</v>
      </c>
      <c r="J834" s="461" t="s">
        <v>455</v>
      </c>
      <c r="K834" s="461" t="s">
        <v>456</v>
      </c>
      <c r="L834" s="461" t="s">
        <v>457</v>
      </c>
      <c r="M834" s="461" t="s">
        <v>458</v>
      </c>
      <c r="N834" s="461" t="s">
        <v>379</v>
      </c>
      <c r="O834" s="279" t="s">
        <v>467</v>
      </c>
    </row>
    <row r="835" spans="2:15" ht="12" customHeight="1" thickBot="1">
      <c r="B835" s="2020"/>
      <c r="C835" s="2022" t="s">
        <v>452</v>
      </c>
      <c r="D835" s="2024">
        <v>710966292008</v>
      </c>
      <c r="E835" s="2005" t="s">
        <v>1084</v>
      </c>
      <c r="F835" s="2005">
        <v>4702043023</v>
      </c>
      <c r="G835" s="496" t="s">
        <v>747</v>
      </c>
      <c r="H835" s="505">
        <v>40</v>
      </c>
      <c r="I835" s="505">
        <v>138</v>
      </c>
      <c r="J835" s="505">
        <v>184</v>
      </c>
      <c r="K835" s="505">
        <v>108</v>
      </c>
      <c r="L835" s="531">
        <v>20</v>
      </c>
      <c r="M835" s="522">
        <v>10</v>
      </c>
      <c r="N835" s="506">
        <f>SUM(H835:M835)</f>
        <v>500</v>
      </c>
      <c r="O835" s="2015">
        <f>N836/N835*100</f>
        <v>98.6</v>
      </c>
    </row>
    <row r="836" spans="2:15" ht="12" customHeight="1" thickBot="1">
      <c r="B836" s="2021"/>
      <c r="C836" s="2023"/>
      <c r="D836" s="2025"/>
      <c r="E836" s="2006"/>
      <c r="F836" s="2006"/>
      <c r="G836" s="498" t="s">
        <v>8</v>
      </c>
      <c r="H836" s="505">
        <v>31</v>
      </c>
      <c r="I836" s="505">
        <v>137</v>
      </c>
      <c r="J836" s="505">
        <v>184</v>
      </c>
      <c r="K836" s="505">
        <v>111</v>
      </c>
      <c r="L836" s="505">
        <v>20</v>
      </c>
      <c r="M836" s="469">
        <v>10</v>
      </c>
      <c r="N836" s="513">
        <f>SUM(H836:M836)</f>
        <v>493</v>
      </c>
      <c r="O836" s="2016"/>
    </row>
    <row r="841" spans="2:15" ht="12" customHeight="1" thickBot="1">
      <c r="B841" s="2017" t="s">
        <v>755</v>
      </c>
      <c r="C841" s="2018"/>
      <c r="D841" s="2018"/>
      <c r="E841" s="2018"/>
      <c r="F841" s="2018"/>
      <c r="G841" s="2018"/>
      <c r="H841" s="2018"/>
      <c r="I841" s="2018"/>
      <c r="J841" s="2018"/>
      <c r="K841" s="2018"/>
      <c r="L841" s="2018"/>
      <c r="M841" s="2018"/>
      <c r="N841" s="2018"/>
      <c r="O841" s="2019"/>
    </row>
    <row r="842" spans="2:15" ht="12" customHeight="1" thickBot="1">
      <c r="B842" s="1994">
        <v>45940</v>
      </c>
      <c r="C842" s="276" t="s">
        <v>742</v>
      </c>
      <c r="D842" s="277" t="s">
        <v>381</v>
      </c>
      <c r="E842" s="277" t="s">
        <v>357</v>
      </c>
      <c r="F842" s="277" t="s">
        <v>3</v>
      </c>
      <c r="G842" s="278" t="s">
        <v>743</v>
      </c>
      <c r="H842" s="461" t="s">
        <v>453</v>
      </c>
      <c r="I842" s="461" t="s">
        <v>454</v>
      </c>
      <c r="J842" s="461" t="s">
        <v>455</v>
      </c>
      <c r="K842" s="461" t="s">
        <v>456</v>
      </c>
      <c r="L842" s="461" t="s">
        <v>457</v>
      </c>
      <c r="M842" s="461" t="s">
        <v>458</v>
      </c>
      <c r="N842" s="461" t="s">
        <v>379</v>
      </c>
      <c r="O842" s="279" t="s">
        <v>467</v>
      </c>
    </row>
    <row r="843" spans="2:15" ht="12" customHeight="1" thickBot="1">
      <c r="B843" s="2020"/>
      <c r="C843" s="2022" t="s">
        <v>500</v>
      </c>
      <c r="D843" s="2068" t="s">
        <v>1085</v>
      </c>
      <c r="E843" s="2005" t="s">
        <v>111</v>
      </c>
      <c r="F843" s="2005">
        <v>4702043028</v>
      </c>
      <c r="G843" s="496" t="s">
        <v>747</v>
      </c>
      <c r="H843" s="505">
        <v>96</v>
      </c>
      <c r="I843" s="505">
        <v>330</v>
      </c>
      <c r="J843" s="505">
        <v>444</v>
      </c>
      <c r="K843" s="505">
        <v>258</v>
      </c>
      <c r="L843" s="531">
        <v>48</v>
      </c>
      <c r="M843" s="522">
        <v>24</v>
      </c>
      <c r="N843" s="506">
        <f>SUM(H843:M843)</f>
        <v>1200</v>
      </c>
      <c r="O843" s="2015">
        <f>N844/N843*100</f>
        <v>73.916666666666657</v>
      </c>
    </row>
    <row r="844" spans="2:15" ht="12" customHeight="1" thickBot="1">
      <c r="B844" s="2021"/>
      <c r="C844" s="2023"/>
      <c r="D844" s="2025"/>
      <c r="E844" s="2006"/>
      <c r="F844" s="2006"/>
      <c r="G844" s="498" t="s">
        <v>8</v>
      </c>
      <c r="H844" s="505">
        <v>5</v>
      </c>
      <c r="I844" s="505">
        <v>209</v>
      </c>
      <c r="J844" s="505">
        <v>335</v>
      </c>
      <c r="K844" s="505">
        <v>265</v>
      </c>
      <c r="L844" s="505">
        <v>49</v>
      </c>
      <c r="M844" s="469">
        <v>24</v>
      </c>
      <c r="N844" s="513">
        <f>SUM(H844:M844)</f>
        <v>887</v>
      </c>
      <c r="O844" s="2016"/>
    </row>
    <row r="846" spans="2:15" ht="12" customHeight="1" thickBot="1">
      <c r="B846" s="2017" t="s">
        <v>755</v>
      </c>
      <c r="C846" s="2018"/>
      <c r="D846" s="2018"/>
      <c r="E846" s="2018"/>
      <c r="F846" s="2018"/>
      <c r="G846" s="2018"/>
      <c r="H846" s="2018"/>
      <c r="I846" s="2018"/>
      <c r="J846" s="2018"/>
      <c r="K846" s="2018"/>
      <c r="L846" s="2018"/>
      <c r="M846" s="2018"/>
      <c r="N846" s="2018"/>
      <c r="O846" s="2019"/>
    </row>
    <row r="847" spans="2:15" ht="12" customHeight="1" thickBot="1">
      <c r="B847" s="1994">
        <v>45953</v>
      </c>
      <c r="C847" s="276" t="s">
        <v>742</v>
      </c>
      <c r="D847" s="277" t="s">
        <v>381</v>
      </c>
      <c r="E847" s="277" t="s">
        <v>357</v>
      </c>
      <c r="F847" s="277" t="s">
        <v>3</v>
      </c>
      <c r="G847" s="278" t="s">
        <v>743</v>
      </c>
      <c r="H847" s="461" t="s">
        <v>453</v>
      </c>
      <c r="I847" s="461" t="s">
        <v>454</v>
      </c>
      <c r="J847" s="461" t="s">
        <v>455</v>
      </c>
      <c r="K847" s="461" t="s">
        <v>456</v>
      </c>
      <c r="L847" s="461" t="s">
        <v>457</v>
      </c>
      <c r="M847" s="461" t="s">
        <v>458</v>
      </c>
      <c r="N847" s="461" t="s">
        <v>379</v>
      </c>
      <c r="O847" s="279" t="s">
        <v>467</v>
      </c>
    </row>
    <row r="848" spans="2:15" ht="12" customHeight="1" thickBot="1">
      <c r="B848" s="2020"/>
      <c r="C848" s="2022" t="s">
        <v>509</v>
      </c>
      <c r="D848" s="2068" t="s">
        <v>1086</v>
      </c>
      <c r="E848" s="2005" t="s">
        <v>512</v>
      </c>
      <c r="F848" s="2005">
        <v>4702024311</v>
      </c>
      <c r="G848" s="496" t="s">
        <v>747</v>
      </c>
      <c r="H848" s="505">
        <v>3</v>
      </c>
      <c r="I848" s="505">
        <v>68</v>
      </c>
      <c r="J848" s="505">
        <v>152</v>
      </c>
      <c r="K848" s="505">
        <v>156</v>
      </c>
      <c r="L848" s="531">
        <v>95</v>
      </c>
      <c r="M848" s="522">
        <v>46</v>
      </c>
      <c r="N848" s="506">
        <f>SUM(H848:M848)</f>
        <v>520</v>
      </c>
      <c r="O848" s="2015">
        <f>N849/N848*100</f>
        <v>97.115384615384613</v>
      </c>
    </row>
    <row r="849" spans="2:27" ht="12" customHeight="1" thickBot="1">
      <c r="B849" s="2021"/>
      <c r="C849" s="2023"/>
      <c r="D849" s="2025"/>
      <c r="E849" s="2006"/>
      <c r="F849" s="2006"/>
      <c r="G849" s="498" t="s">
        <v>8</v>
      </c>
      <c r="H849" s="505">
        <v>3</v>
      </c>
      <c r="I849" s="505">
        <v>65</v>
      </c>
      <c r="J849" s="505">
        <v>152</v>
      </c>
      <c r="K849" s="505">
        <v>148</v>
      </c>
      <c r="L849" s="505">
        <v>96</v>
      </c>
      <c r="M849" s="469">
        <v>41</v>
      </c>
      <c r="N849" s="513">
        <f>SUM(H849:M849)</f>
        <v>505</v>
      </c>
      <c r="O849" s="2016"/>
    </row>
    <row r="854" spans="2:27" ht="12" customHeight="1" thickBot="1">
      <c r="R854" s="545" t="s">
        <v>453</v>
      </c>
      <c r="S854" s="546" t="s">
        <v>454</v>
      </c>
      <c r="T854" s="546" t="s">
        <v>455</v>
      </c>
      <c r="U854" s="546" t="s">
        <v>456</v>
      </c>
      <c r="V854" s="546" t="s">
        <v>457</v>
      </c>
      <c r="W854" s="546" t="s">
        <v>458</v>
      </c>
      <c r="X854" s="547" t="s">
        <v>1087</v>
      </c>
    </row>
    <row r="855" spans="2:27" ht="12" customHeight="1" thickBot="1">
      <c r="D855" s="82" t="s">
        <v>452</v>
      </c>
      <c r="E855" s="83" t="s">
        <v>453</v>
      </c>
      <c r="F855" s="84" t="s">
        <v>454</v>
      </c>
      <c r="G855" s="84" t="s">
        <v>455</v>
      </c>
      <c r="H855" s="84" t="s">
        <v>456</v>
      </c>
      <c r="I855" s="84" t="s">
        <v>457</v>
      </c>
      <c r="J855" s="169" t="s">
        <v>458</v>
      </c>
      <c r="K855" s="169" t="s">
        <v>400</v>
      </c>
      <c r="Q855" s="150">
        <v>10975</v>
      </c>
      <c r="R855" s="548">
        <v>39</v>
      </c>
      <c r="S855" s="548">
        <v>108</v>
      </c>
      <c r="T855" s="548">
        <v>208</v>
      </c>
      <c r="U855" s="549">
        <v>229</v>
      </c>
      <c r="V855" s="549">
        <v>126</v>
      </c>
      <c r="W855" s="549">
        <v>126</v>
      </c>
      <c r="X855" s="549">
        <f>SUM(R855:W855)</f>
        <v>836</v>
      </c>
    </row>
    <row r="856" spans="2:27" ht="12" customHeight="1" thickBot="1">
      <c r="D856" s="100" t="s">
        <v>1088</v>
      </c>
      <c r="E856" s="163">
        <v>37</v>
      </c>
      <c r="F856" s="163">
        <v>335</v>
      </c>
      <c r="G856" s="163">
        <v>640</v>
      </c>
      <c r="H856" s="163">
        <v>750</v>
      </c>
      <c r="I856" s="163">
        <v>544</v>
      </c>
      <c r="J856" s="164">
        <v>300</v>
      </c>
      <c r="K856" s="550">
        <f t="shared" ref="K856:K861" si="4">SUM(E856:J856)</f>
        <v>2606</v>
      </c>
      <c r="Q856" s="150">
        <v>12154</v>
      </c>
      <c r="R856" s="548"/>
      <c r="S856" s="548">
        <v>18</v>
      </c>
      <c r="T856" s="548">
        <v>93</v>
      </c>
      <c r="U856" s="549">
        <v>57</v>
      </c>
      <c r="V856" s="549"/>
      <c r="W856" s="549"/>
      <c r="X856" s="549">
        <f>SUM(R856:W856)</f>
        <v>168</v>
      </c>
    </row>
    <row r="857" spans="2:27" ht="12" customHeight="1" thickBot="1">
      <c r="D857" s="551" t="s">
        <v>1089</v>
      </c>
      <c r="E857" s="539">
        <v>56</v>
      </c>
      <c r="F857" s="539">
        <v>347</v>
      </c>
      <c r="G857" s="539">
        <v>674</v>
      </c>
      <c r="H857" s="539">
        <v>780</v>
      </c>
      <c r="I857" s="539">
        <v>563</v>
      </c>
      <c r="J857" s="552">
        <v>314</v>
      </c>
      <c r="K857" s="550">
        <f t="shared" si="4"/>
        <v>2734</v>
      </c>
      <c r="R857" s="553">
        <v>16</v>
      </c>
      <c r="S857" s="553">
        <v>121</v>
      </c>
      <c r="T857" s="553">
        <v>292</v>
      </c>
      <c r="U857" s="554">
        <v>277</v>
      </c>
      <c r="V857" s="554">
        <v>82</v>
      </c>
      <c r="W857" s="554">
        <v>16</v>
      </c>
      <c r="X857" s="549">
        <f>SUM(R857:W857)</f>
        <v>804</v>
      </c>
    </row>
    <row r="858" spans="2:27" ht="12" customHeight="1" thickBot="1">
      <c r="C858" s="150" t="s">
        <v>1090</v>
      </c>
      <c r="D858" s="147">
        <v>4702043023</v>
      </c>
      <c r="E858" s="102">
        <v>31</v>
      </c>
      <c r="F858" s="102">
        <v>137</v>
      </c>
      <c r="G858" s="102">
        <v>184</v>
      </c>
      <c r="H858" s="102">
        <v>111</v>
      </c>
      <c r="I858" s="102">
        <v>20</v>
      </c>
      <c r="J858" s="103">
        <v>10</v>
      </c>
      <c r="K858" s="550">
        <f t="shared" si="4"/>
        <v>493</v>
      </c>
    </row>
    <row r="859" spans="2:27" ht="12" customHeight="1" thickBot="1">
      <c r="C859" s="150" t="s">
        <v>71</v>
      </c>
      <c r="D859" s="100">
        <v>4702043021</v>
      </c>
      <c r="E859" s="163">
        <f>78-E869</f>
        <v>0</v>
      </c>
      <c r="F859" s="163">
        <f>217-F869</f>
        <v>0</v>
      </c>
      <c r="G859" s="163">
        <f>253-G869</f>
        <v>0</v>
      </c>
      <c r="H859" s="163">
        <v>165</v>
      </c>
      <c r="I859" s="163">
        <v>35</v>
      </c>
      <c r="J859" s="164">
        <v>15</v>
      </c>
      <c r="K859" s="550">
        <f t="shared" si="4"/>
        <v>215</v>
      </c>
      <c r="L859" s="150" t="s">
        <v>1091</v>
      </c>
      <c r="R859" s="555">
        <f t="shared" ref="R859:X859" si="5">+R857-R855</f>
        <v>-23</v>
      </c>
      <c r="S859" s="555">
        <f t="shared" si="5"/>
        <v>13</v>
      </c>
      <c r="T859" s="555">
        <f t="shared" si="5"/>
        <v>84</v>
      </c>
      <c r="U859" s="555">
        <f t="shared" si="5"/>
        <v>48</v>
      </c>
      <c r="V859" s="555">
        <f t="shared" si="5"/>
        <v>-44</v>
      </c>
      <c r="W859" s="555">
        <f t="shared" si="5"/>
        <v>-110</v>
      </c>
      <c r="X859" s="555">
        <f t="shared" si="5"/>
        <v>-32</v>
      </c>
    </row>
    <row r="860" spans="2:27" ht="12" customHeight="1" thickBot="1">
      <c r="C860" s="150" t="s">
        <v>71</v>
      </c>
      <c r="D860" s="100">
        <v>4702043020</v>
      </c>
      <c r="E860" s="163">
        <f>27-E868</f>
        <v>0</v>
      </c>
      <c r="F860" s="163">
        <f>119-F868</f>
        <v>65</v>
      </c>
      <c r="G860" s="163">
        <f>174-G868</f>
        <v>133</v>
      </c>
      <c r="H860" s="163">
        <v>106</v>
      </c>
      <c r="I860" s="163">
        <v>27</v>
      </c>
      <c r="J860" s="164">
        <v>4</v>
      </c>
      <c r="K860" s="550">
        <f t="shared" si="4"/>
        <v>335</v>
      </c>
      <c r="L860" s="150" t="s">
        <v>1092</v>
      </c>
      <c r="U860" s="150"/>
      <c r="V860" s="150"/>
      <c r="W860" s="150"/>
      <c r="X860" s="150"/>
    </row>
    <row r="861" spans="2:27" ht="12" customHeight="1" thickBot="1">
      <c r="C861" s="150" t="s">
        <v>238</v>
      </c>
      <c r="D861" s="221">
        <v>4702043022</v>
      </c>
      <c r="E861" s="159">
        <f>18-E870</f>
        <v>0</v>
      </c>
      <c r="F861" s="159">
        <v>139</v>
      </c>
      <c r="G861" s="159">
        <v>337</v>
      </c>
      <c r="H861" s="159">
        <v>320</v>
      </c>
      <c r="I861" s="159">
        <v>92</v>
      </c>
      <c r="J861" s="211">
        <v>18</v>
      </c>
      <c r="K861" s="550">
        <f t="shared" si="4"/>
        <v>906</v>
      </c>
    </row>
    <row r="862" spans="2:27" ht="12" customHeight="1" thickBot="1">
      <c r="D862" s="556" t="s">
        <v>462</v>
      </c>
      <c r="E862" s="557">
        <f t="shared" ref="E862:J862" si="6">E857-E858-E859-E860-E861</f>
        <v>25</v>
      </c>
      <c r="F862" s="557">
        <f t="shared" si="6"/>
        <v>6</v>
      </c>
      <c r="G862" s="557">
        <f t="shared" si="6"/>
        <v>20</v>
      </c>
      <c r="H862" s="557">
        <f t="shared" si="6"/>
        <v>78</v>
      </c>
      <c r="I862" s="557">
        <f t="shared" si="6"/>
        <v>389</v>
      </c>
      <c r="J862" s="558">
        <f t="shared" si="6"/>
        <v>267</v>
      </c>
    </row>
    <row r="863" spans="2:27" ht="12" customHeight="1">
      <c r="E863" s="150">
        <f>E859-E869</f>
        <v>-78</v>
      </c>
      <c r="F863" s="150">
        <f>F859-F869</f>
        <v>-217</v>
      </c>
      <c r="G863" s="150">
        <f>G859-G869</f>
        <v>-253</v>
      </c>
      <c r="N863" s="275"/>
      <c r="O863" s="308"/>
      <c r="P863" s="308"/>
      <c r="Q863" s="308"/>
      <c r="R863" s="308"/>
      <c r="S863" s="308"/>
      <c r="T863" s="308"/>
      <c r="U863" s="362"/>
      <c r="W863" s="275"/>
      <c r="X863" s="275"/>
      <c r="Y863" s="275"/>
      <c r="Z863" s="275"/>
      <c r="AA863" s="275"/>
    </row>
    <row r="864" spans="2:27" ht="12" customHeight="1" thickBot="1">
      <c r="K864" s="150">
        <f>335+122</f>
        <v>457</v>
      </c>
      <c r="N864" s="275"/>
      <c r="O864" s="308"/>
      <c r="P864" s="308"/>
      <c r="Q864" s="308"/>
      <c r="R864" s="308"/>
      <c r="S864" s="308"/>
      <c r="T864" s="308"/>
      <c r="U864" s="362"/>
      <c r="W864" s="275"/>
      <c r="X864" s="275"/>
      <c r="Y864" s="275"/>
      <c r="Z864" s="275"/>
      <c r="AA864" s="275"/>
    </row>
    <row r="865" spans="2:29" ht="12" customHeight="1" thickBot="1">
      <c r="D865" s="82" t="s">
        <v>1093</v>
      </c>
      <c r="E865" s="83" t="s">
        <v>453</v>
      </c>
      <c r="F865" s="84" t="s">
        <v>454</v>
      </c>
      <c r="G865" s="84" t="s">
        <v>455</v>
      </c>
      <c r="H865" s="169" t="s">
        <v>400</v>
      </c>
      <c r="N865" s="275"/>
      <c r="O865" s="308"/>
      <c r="P865" s="308"/>
      <c r="Q865" s="308"/>
      <c r="R865" s="308"/>
      <c r="S865" s="308"/>
      <c r="T865" s="308"/>
      <c r="U865" s="362"/>
      <c r="W865" s="275"/>
      <c r="X865" s="275"/>
      <c r="Y865" s="275"/>
      <c r="Z865" s="275"/>
      <c r="AA865" s="275"/>
    </row>
    <row r="866" spans="2:29" ht="12" customHeight="1" thickBot="1">
      <c r="D866" s="91" t="s">
        <v>1088</v>
      </c>
      <c r="E866" s="93">
        <v>106</v>
      </c>
      <c r="F866" s="93">
        <v>283</v>
      </c>
      <c r="G866" s="559">
        <v>304</v>
      </c>
      <c r="H866" s="550">
        <f>SUM(E866:G866)</f>
        <v>693</v>
      </c>
      <c r="N866" s="275"/>
      <c r="O866" s="308"/>
      <c r="P866" s="308"/>
      <c r="Q866" s="308"/>
      <c r="R866" s="308"/>
      <c r="S866" s="308"/>
      <c r="T866" s="308"/>
      <c r="U866" s="362"/>
      <c r="W866" s="275"/>
      <c r="X866" s="275"/>
      <c r="Y866" s="275"/>
      <c r="Z866" s="275"/>
      <c r="AA866" s="275"/>
    </row>
    <row r="867" spans="2:29" ht="12" customHeight="1" thickBot="1">
      <c r="D867" s="91" t="s">
        <v>1089</v>
      </c>
      <c r="E867" s="93">
        <v>130</v>
      </c>
      <c r="F867" s="93">
        <v>277</v>
      </c>
      <c r="G867" s="559">
        <v>316</v>
      </c>
      <c r="H867" s="550">
        <f>SUM(E867:G867)</f>
        <v>723</v>
      </c>
      <c r="N867" s="275"/>
      <c r="O867" s="308"/>
      <c r="P867" s="308"/>
      <c r="Q867" s="308"/>
      <c r="R867" s="308"/>
      <c r="S867" s="308"/>
      <c r="T867" s="308"/>
      <c r="U867" s="362"/>
      <c r="W867" s="275"/>
      <c r="X867" s="275"/>
      <c r="Y867" s="275"/>
      <c r="Z867" s="275"/>
      <c r="AA867" s="275"/>
    </row>
    <row r="868" spans="2:29" ht="12" customHeight="1" thickBot="1">
      <c r="C868" s="150" t="s">
        <v>71</v>
      </c>
      <c r="D868" s="100">
        <v>4702043020</v>
      </c>
      <c r="E868" s="163">
        <v>27</v>
      </c>
      <c r="F868" s="163">
        <v>54</v>
      </c>
      <c r="G868" s="164">
        <v>41</v>
      </c>
      <c r="H868" s="150" t="s">
        <v>1094</v>
      </c>
      <c r="N868" s="275"/>
      <c r="O868" s="308"/>
      <c r="P868" s="308"/>
      <c r="Q868" s="308"/>
      <c r="R868" s="308"/>
      <c r="S868" s="308"/>
      <c r="T868" s="308"/>
      <c r="U868" s="362"/>
      <c r="W868" s="275"/>
      <c r="X868" s="275"/>
      <c r="Y868" s="275"/>
      <c r="Z868" s="275"/>
      <c r="AA868" s="275"/>
    </row>
    <row r="869" spans="2:29" ht="12" customHeight="1" thickBot="1">
      <c r="C869" s="150" t="s">
        <v>71</v>
      </c>
      <c r="D869" s="100">
        <v>4702043021</v>
      </c>
      <c r="E869" s="163">
        <v>78</v>
      </c>
      <c r="F869" s="163">
        <v>217</v>
      </c>
      <c r="G869" s="164">
        <v>253</v>
      </c>
      <c r="H869" s="150" t="s">
        <v>1095</v>
      </c>
      <c r="N869" s="275"/>
      <c r="O869" s="308"/>
      <c r="P869" s="308"/>
      <c r="Q869" s="308"/>
      <c r="R869" s="308"/>
      <c r="S869" s="308"/>
      <c r="T869" s="308"/>
      <c r="U869" s="362"/>
      <c r="W869" s="275"/>
      <c r="X869" s="275"/>
      <c r="Y869" s="275"/>
      <c r="Z869" s="275"/>
      <c r="AA869" s="275"/>
    </row>
    <row r="870" spans="2:29" ht="12" customHeight="1" thickBot="1">
      <c r="C870" s="150" t="s">
        <v>238</v>
      </c>
      <c r="D870" s="100">
        <v>4702043022</v>
      </c>
      <c r="E870" s="163">
        <v>18</v>
      </c>
      <c r="F870" s="163"/>
      <c r="G870" s="164"/>
      <c r="N870" s="275"/>
      <c r="O870" s="308"/>
      <c r="P870" s="308"/>
      <c r="Q870" s="308"/>
      <c r="R870" s="308"/>
      <c r="S870" s="308"/>
      <c r="T870" s="308"/>
      <c r="U870" s="362"/>
      <c r="W870" s="275"/>
      <c r="X870" s="275"/>
      <c r="Y870" s="275"/>
      <c r="Z870" s="275"/>
      <c r="AA870" s="275"/>
    </row>
    <row r="871" spans="2:29" ht="12" customHeight="1">
      <c r="E871" s="150">
        <f>E867-E868-E869-E870</f>
        <v>7</v>
      </c>
      <c r="F871" s="150">
        <f>F867-F868-F869-F870</f>
        <v>6</v>
      </c>
      <c r="G871" s="150">
        <f>G867-G868-G869-G870</f>
        <v>22</v>
      </c>
    </row>
    <row r="879" spans="2:29" ht="12" customHeight="1" thickBot="1">
      <c r="B879" s="2011" t="s">
        <v>999</v>
      </c>
      <c r="C879" s="2012"/>
      <c r="D879" s="2012"/>
      <c r="E879" s="2012"/>
      <c r="F879" s="2012"/>
      <c r="G879" s="2012"/>
      <c r="H879" s="2012"/>
      <c r="I879" s="2012"/>
      <c r="J879" s="2012"/>
      <c r="K879" s="2012"/>
      <c r="L879" s="2012"/>
      <c r="M879" s="2012"/>
      <c r="N879" s="2012"/>
      <c r="O879" s="2012"/>
      <c r="P879" s="2012"/>
      <c r="Q879" s="2012"/>
      <c r="R879" s="2012"/>
      <c r="S879" s="2012"/>
      <c r="T879" s="2012"/>
      <c r="U879" s="2012"/>
      <c r="V879" s="2013"/>
    </row>
    <row r="880" spans="2:29" ht="12" customHeight="1" thickBot="1">
      <c r="B880" s="1994">
        <v>45953</v>
      </c>
      <c r="C880" s="276" t="s">
        <v>742</v>
      </c>
      <c r="D880" s="277" t="s">
        <v>381</v>
      </c>
      <c r="E880" s="277" t="s">
        <v>357</v>
      </c>
      <c r="F880" s="277" t="s">
        <v>3</v>
      </c>
      <c r="G880" s="278" t="s">
        <v>743</v>
      </c>
      <c r="H880" s="278" t="s">
        <v>484</v>
      </c>
      <c r="I880" s="278" t="s">
        <v>485</v>
      </c>
      <c r="J880" s="278" t="s">
        <v>486</v>
      </c>
      <c r="K880" s="278" t="s">
        <v>487</v>
      </c>
      <c r="L880" s="278" t="s">
        <v>488</v>
      </c>
      <c r="M880" s="278" t="s">
        <v>489</v>
      </c>
      <c r="N880" s="278" t="s">
        <v>490</v>
      </c>
      <c r="O880" s="278" t="s">
        <v>491</v>
      </c>
      <c r="P880" s="278" t="s">
        <v>492</v>
      </c>
      <c r="Q880" s="278" t="s">
        <v>493</v>
      </c>
      <c r="R880" s="278"/>
      <c r="S880" s="278"/>
      <c r="T880" s="278"/>
      <c r="U880" s="461" t="s">
        <v>379</v>
      </c>
      <c r="V880" s="279" t="s">
        <v>467</v>
      </c>
      <c r="Z880" s="308"/>
      <c r="AB880" s="362"/>
      <c r="AC880" s="308"/>
    </row>
    <row r="881" spans="2:29" ht="12" customHeight="1" thickBot="1">
      <c r="B881" s="1995"/>
      <c r="C881" s="2009" t="s">
        <v>495</v>
      </c>
      <c r="D881" s="2007">
        <v>711978098001</v>
      </c>
      <c r="E881" s="2005" t="s">
        <v>48</v>
      </c>
      <c r="F881" s="2014">
        <v>4702024318</v>
      </c>
      <c r="G881" s="560" t="s">
        <v>747</v>
      </c>
      <c r="H881" s="509">
        <v>21</v>
      </c>
      <c r="I881" s="505">
        <v>14</v>
      </c>
      <c r="J881" s="505">
        <v>7</v>
      </c>
      <c r="K881" s="505">
        <v>266</v>
      </c>
      <c r="L881" s="505">
        <v>276</v>
      </c>
      <c r="M881" s="505">
        <v>187</v>
      </c>
      <c r="N881" s="505">
        <v>62</v>
      </c>
      <c r="O881" s="505">
        <v>30</v>
      </c>
      <c r="P881" s="505">
        <v>4</v>
      </c>
      <c r="Q881" s="505">
        <v>3</v>
      </c>
      <c r="R881" s="505"/>
      <c r="S881" s="505"/>
      <c r="T881" s="505"/>
      <c r="U881" s="504">
        <f>SUM(H881:T881)</f>
        <v>870</v>
      </c>
      <c r="V881" s="2015">
        <f>U882/U881*100</f>
        <v>102.06896551724138</v>
      </c>
      <c r="Z881" s="308"/>
      <c r="AB881" s="362"/>
      <c r="AC881" s="308"/>
    </row>
    <row r="882" spans="2:29" ht="12" customHeight="1" thickBot="1">
      <c r="B882" s="1996"/>
      <c r="C882" s="2010"/>
      <c r="D882" s="2008"/>
      <c r="E882" s="2006"/>
      <c r="F882" s="2006"/>
      <c r="G882" s="498" t="s">
        <v>8</v>
      </c>
      <c r="H882" s="509">
        <v>19</v>
      </c>
      <c r="I882" s="505">
        <v>14</v>
      </c>
      <c r="J882" s="505">
        <v>7</v>
      </c>
      <c r="K882" s="505">
        <v>273</v>
      </c>
      <c r="L882" s="505">
        <v>284</v>
      </c>
      <c r="M882" s="505">
        <v>191</v>
      </c>
      <c r="N882" s="505">
        <v>63</v>
      </c>
      <c r="O882" s="505">
        <v>30</v>
      </c>
      <c r="P882" s="505">
        <v>4</v>
      </c>
      <c r="Q882" s="505">
        <v>3</v>
      </c>
      <c r="R882" s="505"/>
      <c r="S882" s="505"/>
      <c r="T882" s="505"/>
      <c r="U882" s="532">
        <f>SUM(H882:T882)</f>
        <v>888</v>
      </c>
      <c r="V882" s="2016"/>
      <c r="Z882" s="308"/>
      <c r="AB882" s="362"/>
      <c r="AC882" s="308"/>
    </row>
    <row r="883" spans="2:29" ht="12" customHeight="1">
      <c r="H883" s="150">
        <f>+H881-H882</f>
        <v>2</v>
      </c>
      <c r="I883" s="150">
        <f t="shared" ref="I883:Q883" si="7">+I881-I882</f>
        <v>0</v>
      </c>
      <c r="J883" s="150">
        <f t="shared" si="7"/>
        <v>0</v>
      </c>
      <c r="K883" s="561">
        <f t="shared" si="7"/>
        <v>-7</v>
      </c>
      <c r="L883" s="561">
        <f t="shared" si="7"/>
        <v>-8</v>
      </c>
      <c r="M883" s="561">
        <f t="shared" si="7"/>
        <v>-4</v>
      </c>
      <c r="N883" s="561">
        <f t="shared" si="7"/>
        <v>-1</v>
      </c>
      <c r="O883" s="150">
        <f t="shared" si="7"/>
        <v>0</v>
      </c>
      <c r="P883" s="150">
        <f t="shared" si="7"/>
        <v>0</v>
      </c>
      <c r="Q883" s="150">
        <f t="shared" si="7"/>
        <v>0</v>
      </c>
    </row>
    <row r="885" spans="2:29" ht="12" customHeight="1" thickBot="1">
      <c r="B885" s="2011" t="s">
        <v>378</v>
      </c>
      <c r="C885" s="2012"/>
      <c r="D885" s="2012"/>
      <c r="E885" s="2012"/>
      <c r="F885" s="2012"/>
      <c r="G885" s="2012"/>
      <c r="H885" s="2012"/>
      <c r="I885" s="2012"/>
      <c r="J885" s="2012"/>
      <c r="K885" s="2012"/>
      <c r="L885" s="2012"/>
      <c r="M885" s="2012"/>
      <c r="N885" s="2012"/>
      <c r="O885" s="2012"/>
      <c r="P885" s="2012"/>
      <c r="Q885" s="2012"/>
      <c r="R885" s="2012"/>
      <c r="S885" s="2012"/>
      <c r="T885" s="2012"/>
      <c r="U885" s="2012"/>
      <c r="V885" s="2013"/>
    </row>
    <row r="886" spans="2:29" ht="12" customHeight="1" thickBot="1">
      <c r="B886" s="1994">
        <v>45953</v>
      </c>
      <c r="C886" s="276" t="s">
        <v>742</v>
      </c>
      <c r="D886" s="277" t="s">
        <v>381</v>
      </c>
      <c r="E886" s="277" t="s">
        <v>357</v>
      </c>
      <c r="F886" s="277" t="s">
        <v>3</v>
      </c>
      <c r="G886" s="278" t="s">
        <v>743</v>
      </c>
      <c r="H886" s="278" t="s">
        <v>484</v>
      </c>
      <c r="I886" s="278" t="s">
        <v>485</v>
      </c>
      <c r="J886" s="278" t="s">
        <v>486</v>
      </c>
      <c r="K886" s="278" t="s">
        <v>487</v>
      </c>
      <c r="L886" s="278" t="s">
        <v>488</v>
      </c>
      <c r="M886" s="278" t="s">
        <v>489</v>
      </c>
      <c r="N886" s="278" t="s">
        <v>490</v>
      </c>
      <c r="O886" s="278" t="s">
        <v>491</v>
      </c>
      <c r="P886" s="278" t="s">
        <v>492</v>
      </c>
      <c r="Q886" s="278" t="s">
        <v>493</v>
      </c>
      <c r="R886" s="278"/>
      <c r="S886" s="278"/>
      <c r="T886" s="278"/>
      <c r="U886" s="461" t="s">
        <v>379</v>
      </c>
      <c r="V886" s="279" t="s">
        <v>467</v>
      </c>
    </row>
    <row r="887" spans="2:29" ht="12" customHeight="1" thickBot="1">
      <c r="B887" s="1995"/>
      <c r="C887" s="2009" t="s">
        <v>499</v>
      </c>
      <c r="D887" s="2007">
        <v>711978098002</v>
      </c>
      <c r="E887" s="2005" t="s">
        <v>34</v>
      </c>
      <c r="F887" s="2014">
        <v>4702024318</v>
      </c>
      <c r="G887" s="560" t="s">
        <v>747</v>
      </c>
      <c r="H887" s="509">
        <v>12</v>
      </c>
      <c r="I887" s="505">
        <v>8</v>
      </c>
      <c r="J887" s="505">
        <v>4</v>
      </c>
      <c r="K887" s="505">
        <v>148</v>
      </c>
      <c r="L887" s="505">
        <v>151</v>
      </c>
      <c r="M887" s="505">
        <v>104</v>
      </c>
      <c r="N887" s="505">
        <v>35</v>
      </c>
      <c r="O887" s="505">
        <v>17</v>
      </c>
      <c r="P887" s="505">
        <v>2</v>
      </c>
      <c r="Q887" s="505">
        <v>2</v>
      </c>
      <c r="R887" s="505"/>
      <c r="S887" s="505"/>
      <c r="T887" s="505"/>
      <c r="U887" s="504">
        <f>SUM(H887:T887)</f>
        <v>483</v>
      </c>
      <c r="V887" s="2015">
        <f>U888/U887*100</f>
        <v>102.0703933747412</v>
      </c>
    </row>
    <row r="888" spans="2:29" ht="12" customHeight="1" thickBot="1">
      <c r="B888" s="1996"/>
      <c r="C888" s="2010"/>
      <c r="D888" s="2008"/>
      <c r="E888" s="2006"/>
      <c r="F888" s="2006"/>
      <c r="G888" s="498" t="s">
        <v>8</v>
      </c>
      <c r="H888" s="509">
        <v>10</v>
      </c>
      <c r="I888" s="505">
        <v>8</v>
      </c>
      <c r="J888" s="505">
        <v>4</v>
      </c>
      <c r="K888" s="505">
        <v>152</v>
      </c>
      <c r="L888" s="505">
        <v>155</v>
      </c>
      <c r="M888" s="505">
        <v>107</v>
      </c>
      <c r="N888" s="505">
        <v>36</v>
      </c>
      <c r="O888" s="505">
        <v>17</v>
      </c>
      <c r="P888" s="505">
        <v>2</v>
      </c>
      <c r="Q888" s="505">
        <v>2</v>
      </c>
      <c r="R888" s="505"/>
      <c r="S888" s="505"/>
      <c r="T888" s="505"/>
      <c r="U888" s="532">
        <f>SUM(H888:T888)</f>
        <v>493</v>
      </c>
      <c r="V888" s="2016"/>
    </row>
    <row r="889" spans="2:29" ht="12" customHeight="1">
      <c r="H889" s="150">
        <f>+H887-H888</f>
        <v>2</v>
      </c>
      <c r="I889" s="150">
        <f t="shared" ref="I889:Q889" si="8">+I887-I888</f>
        <v>0</v>
      </c>
      <c r="J889" s="150">
        <f t="shared" si="8"/>
        <v>0</v>
      </c>
      <c r="K889" s="561">
        <f t="shared" si="8"/>
        <v>-4</v>
      </c>
      <c r="L889" s="561">
        <f t="shared" si="8"/>
        <v>-4</v>
      </c>
      <c r="M889" s="561">
        <f t="shared" si="8"/>
        <v>-3</v>
      </c>
      <c r="N889" s="561">
        <f t="shared" si="8"/>
        <v>-1</v>
      </c>
      <c r="O889" s="150">
        <f t="shared" si="8"/>
        <v>0</v>
      </c>
      <c r="P889" s="150">
        <f t="shared" si="8"/>
        <v>0</v>
      </c>
      <c r="Q889" s="150">
        <f t="shared" si="8"/>
        <v>0</v>
      </c>
    </row>
    <row r="891" spans="2:29" ht="12" customHeight="1" thickBot="1">
      <c r="B891" s="2011" t="s">
        <v>999</v>
      </c>
      <c r="C891" s="2012"/>
      <c r="D891" s="2012"/>
      <c r="E891" s="2012"/>
      <c r="F891" s="2012"/>
      <c r="G891" s="2012"/>
      <c r="H891" s="2012"/>
      <c r="I891" s="2012"/>
      <c r="J891" s="2012"/>
      <c r="K891" s="2012"/>
      <c r="L891" s="2012"/>
      <c r="M891" s="2012"/>
      <c r="N891" s="2012"/>
      <c r="O891" s="2012"/>
      <c r="P891" s="2012"/>
      <c r="Q891" s="2012"/>
      <c r="R891" s="2012"/>
      <c r="S891" s="2012"/>
      <c r="T891" s="2012"/>
      <c r="U891" s="2012"/>
      <c r="V891" s="2013"/>
    </row>
    <row r="892" spans="2:29" ht="12" customHeight="1" thickBot="1">
      <c r="B892" s="1994">
        <v>45953</v>
      </c>
      <c r="C892" s="276" t="s">
        <v>742</v>
      </c>
      <c r="D892" s="277" t="s">
        <v>381</v>
      </c>
      <c r="E892" s="277" t="s">
        <v>357</v>
      </c>
      <c r="F892" s="277" t="s">
        <v>3</v>
      </c>
      <c r="G892" s="278" t="s">
        <v>743</v>
      </c>
      <c r="H892" s="278" t="s">
        <v>484</v>
      </c>
      <c r="I892" s="278" t="s">
        <v>485</v>
      </c>
      <c r="J892" s="278" t="s">
        <v>486</v>
      </c>
      <c r="K892" s="278" t="s">
        <v>487</v>
      </c>
      <c r="L892" s="278" t="s">
        <v>488</v>
      </c>
      <c r="M892" s="278" t="s">
        <v>489</v>
      </c>
      <c r="N892" s="278" t="s">
        <v>490</v>
      </c>
      <c r="O892" s="278" t="s">
        <v>491</v>
      </c>
      <c r="P892" s="278" t="s">
        <v>492</v>
      </c>
      <c r="Q892" s="278" t="s">
        <v>493</v>
      </c>
      <c r="R892" s="278"/>
      <c r="S892" s="278"/>
      <c r="T892" s="278"/>
      <c r="U892" s="461" t="s">
        <v>379</v>
      </c>
      <c r="V892" s="279" t="s">
        <v>467</v>
      </c>
    </row>
    <row r="893" spans="2:29" ht="12" customHeight="1" thickBot="1">
      <c r="B893" s="1995"/>
      <c r="C893" s="2009" t="s">
        <v>481</v>
      </c>
      <c r="D893" s="2007">
        <v>711978098003</v>
      </c>
      <c r="E893" s="2005" t="s">
        <v>37</v>
      </c>
      <c r="F893" s="2014">
        <v>4702024318</v>
      </c>
      <c r="G893" s="560" t="s">
        <v>747</v>
      </c>
      <c r="H893" s="509">
        <v>16</v>
      </c>
      <c r="I893" s="505">
        <v>11</v>
      </c>
      <c r="J893" s="505">
        <v>6</v>
      </c>
      <c r="K893" s="505">
        <v>207</v>
      </c>
      <c r="L893" s="505">
        <v>215</v>
      </c>
      <c r="M893" s="505">
        <v>146</v>
      </c>
      <c r="N893" s="505">
        <v>48</v>
      </c>
      <c r="O893" s="505">
        <v>23</v>
      </c>
      <c r="P893" s="505">
        <v>3</v>
      </c>
      <c r="Q893" s="505">
        <v>2</v>
      </c>
      <c r="R893" s="505"/>
      <c r="S893" s="505"/>
      <c r="T893" s="505"/>
      <c r="U893" s="504">
        <f>SUM(H893:T893)</f>
        <v>677</v>
      </c>
      <c r="V893" s="2015">
        <f>U894/U893*100</f>
        <v>101.32939438700149</v>
      </c>
    </row>
    <row r="894" spans="2:29" ht="12" customHeight="1" thickBot="1">
      <c r="B894" s="1996"/>
      <c r="C894" s="2010"/>
      <c r="D894" s="2008"/>
      <c r="E894" s="2006"/>
      <c r="F894" s="2006"/>
      <c r="G894" s="498" t="s">
        <v>8</v>
      </c>
      <c r="H894" s="509">
        <v>14</v>
      </c>
      <c r="I894" s="505">
        <v>11</v>
      </c>
      <c r="J894" s="505">
        <v>6</v>
      </c>
      <c r="K894" s="505">
        <v>213</v>
      </c>
      <c r="L894" s="505">
        <v>220</v>
      </c>
      <c r="M894" s="505">
        <v>145</v>
      </c>
      <c r="N894" s="505">
        <v>49</v>
      </c>
      <c r="O894" s="505">
        <v>23</v>
      </c>
      <c r="P894" s="505">
        <v>3</v>
      </c>
      <c r="Q894" s="505">
        <v>2</v>
      </c>
      <c r="R894" s="505"/>
      <c r="S894" s="505"/>
      <c r="T894" s="505"/>
      <c r="U894" s="532">
        <f>SUM(H894:T894)</f>
        <v>686</v>
      </c>
      <c r="V894" s="2016"/>
    </row>
    <row r="895" spans="2:29" ht="12" customHeight="1">
      <c r="H895" s="150">
        <f>+H893-H894</f>
        <v>2</v>
      </c>
      <c r="I895" s="150">
        <f t="shared" ref="I895:Q895" si="9">+I893-I894</f>
        <v>0</v>
      </c>
      <c r="J895" s="150">
        <f t="shared" si="9"/>
        <v>0</v>
      </c>
      <c r="K895" s="561">
        <f t="shared" si="9"/>
        <v>-6</v>
      </c>
      <c r="L895" s="561">
        <f t="shared" si="9"/>
        <v>-5</v>
      </c>
      <c r="M895" s="150">
        <f t="shared" si="9"/>
        <v>1</v>
      </c>
      <c r="N895" s="561">
        <f t="shared" si="9"/>
        <v>-1</v>
      </c>
      <c r="O895" s="150">
        <f t="shared" si="9"/>
        <v>0</v>
      </c>
      <c r="P895" s="150">
        <f t="shared" si="9"/>
        <v>0</v>
      </c>
      <c r="Q895" s="150">
        <f t="shared" si="9"/>
        <v>0</v>
      </c>
    </row>
    <row r="898" spans="2:28" ht="12" customHeight="1" thickBot="1">
      <c r="B898" s="2017" t="s">
        <v>755</v>
      </c>
      <c r="C898" s="2018"/>
      <c r="D898" s="2018"/>
      <c r="E898" s="2018"/>
      <c r="F898" s="2018"/>
      <c r="G898" s="2018"/>
      <c r="H898" s="2018"/>
      <c r="I898" s="2018"/>
      <c r="J898" s="2018"/>
      <c r="K898" s="2018"/>
      <c r="L898" s="2018"/>
      <c r="M898" s="2018"/>
      <c r="N898" s="2018"/>
      <c r="O898" s="2019"/>
    </row>
    <row r="899" spans="2:28" ht="12" customHeight="1" thickBot="1">
      <c r="B899" s="1994">
        <v>45960</v>
      </c>
      <c r="C899" s="276" t="s">
        <v>742</v>
      </c>
      <c r="D899" s="277" t="s">
        <v>381</v>
      </c>
      <c r="E899" s="277" t="s">
        <v>357</v>
      </c>
      <c r="F899" s="277" t="s">
        <v>3</v>
      </c>
      <c r="G899" s="278" t="s">
        <v>743</v>
      </c>
      <c r="H899" s="461" t="s">
        <v>453</v>
      </c>
      <c r="I899" s="461" t="s">
        <v>454</v>
      </c>
      <c r="J899" s="461" t="s">
        <v>455</v>
      </c>
      <c r="K899" s="461" t="s">
        <v>456</v>
      </c>
      <c r="L899" s="461" t="s">
        <v>457</v>
      </c>
      <c r="M899" s="461" t="s">
        <v>458</v>
      </c>
      <c r="N899" s="461" t="s">
        <v>379</v>
      </c>
      <c r="O899" s="279" t="s">
        <v>467</v>
      </c>
    </row>
    <row r="900" spans="2:28" ht="12" customHeight="1" thickBot="1">
      <c r="B900" s="2020"/>
      <c r="C900" s="2022" t="s">
        <v>1096</v>
      </c>
      <c r="D900" s="2024">
        <v>710966292015</v>
      </c>
      <c r="E900" s="2005" t="s">
        <v>111</v>
      </c>
      <c r="F900" s="2005">
        <v>4702048651</v>
      </c>
      <c r="G900" s="496" t="s">
        <v>747</v>
      </c>
      <c r="H900" s="505">
        <v>25</v>
      </c>
      <c r="I900" s="505">
        <v>106</v>
      </c>
      <c r="J900" s="505">
        <v>290</v>
      </c>
      <c r="K900" s="505">
        <v>434</v>
      </c>
      <c r="L900" s="531">
        <v>338</v>
      </c>
      <c r="M900" s="522">
        <v>181</v>
      </c>
      <c r="N900" s="506">
        <f>SUM(H900:M900)</f>
        <v>1374</v>
      </c>
      <c r="O900" s="2015">
        <f>N901/N900*100</f>
        <v>98.544395924308589</v>
      </c>
    </row>
    <row r="901" spans="2:28" ht="12" customHeight="1" thickBot="1">
      <c r="B901" s="2021"/>
      <c r="C901" s="2023"/>
      <c r="D901" s="2025"/>
      <c r="E901" s="2006"/>
      <c r="F901" s="2006"/>
      <c r="G901" s="498" t="s">
        <v>8</v>
      </c>
      <c r="H901" s="505">
        <v>24</v>
      </c>
      <c r="I901" s="505">
        <v>107</v>
      </c>
      <c r="J901" s="505">
        <v>288</v>
      </c>
      <c r="K901" s="505">
        <v>430</v>
      </c>
      <c r="L901" s="505">
        <v>326</v>
      </c>
      <c r="M901" s="469">
        <v>179</v>
      </c>
      <c r="N901" s="513">
        <f>SUM(H901:M901)</f>
        <v>1354</v>
      </c>
      <c r="O901" s="2016"/>
    </row>
    <row r="904" spans="2:28" ht="12" customHeight="1" thickBot="1">
      <c r="B904" s="2017" t="s">
        <v>755</v>
      </c>
      <c r="C904" s="2018"/>
      <c r="D904" s="2018"/>
      <c r="E904" s="2018"/>
      <c r="F904" s="2018"/>
      <c r="G904" s="2018"/>
      <c r="H904" s="2018"/>
      <c r="I904" s="2018"/>
      <c r="J904" s="2018"/>
      <c r="K904" s="2018"/>
      <c r="L904" s="2018"/>
      <c r="M904" s="2018"/>
      <c r="N904" s="2018"/>
      <c r="O904" s="2018"/>
      <c r="P904" s="2019"/>
    </row>
    <row r="905" spans="2:28" ht="12" customHeight="1" thickBot="1">
      <c r="B905" s="2063">
        <v>45960</v>
      </c>
      <c r="C905" s="562" t="s">
        <v>742</v>
      </c>
      <c r="D905" s="563" t="s">
        <v>381</v>
      </c>
      <c r="E905" s="277" t="s">
        <v>357</v>
      </c>
      <c r="F905" s="277"/>
      <c r="G905" s="277" t="s">
        <v>3</v>
      </c>
      <c r="H905" s="278" t="s">
        <v>743</v>
      </c>
      <c r="I905" s="461" t="s">
        <v>453</v>
      </c>
      <c r="J905" s="461" t="s">
        <v>454</v>
      </c>
      <c r="K905" s="461" t="s">
        <v>455</v>
      </c>
      <c r="L905" s="461" t="s">
        <v>456</v>
      </c>
      <c r="M905" s="461" t="s">
        <v>457</v>
      </c>
      <c r="N905" s="461" t="s">
        <v>458</v>
      </c>
      <c r="O905" s="461" t="s">
        <v>379</v>
      </c>
      <c r="P905" s="279" t="s">
        <v>467</v>
      </c>
      <c r="Z905" s="308"/>
      <c r="AA905" s="362"/>
      <c r="AB905" s="308"/>
    </row>
    <row r="906" spans="2:28" ht="12" customHeight="1" thickBot="1">
      <c r="B906" s="2064"/>
      <c r="C906" s="2022" t="s">
        <v>298</v>
      </c>
      <c r="D906" s="2041" t="s">
        <v>300</v>
      </c>
      <c r="E906" s="2005" t="s">
        <v>299</v>
      </c>
      <c r="F906" s="2005" t="s">
        <v>25</v>
      </c>
      <c r="G906" s="2005">
        <v>4701983744</v>
      </c>
      <c r="H906" s="496" t="s">
        <v>747</v>
      </c>
      <c r="I906" s="505">
        <v>1</v>
      </c>
      <c r="J906" s="505">
        <v>30</v>
      </c>
      <c r="K906" s="505">
        <v>68</v>
      </c>
      <c r="L906" s="505">
        <v>81</v>
      </c>
      <c r="M906" s="531">
        <v>46</v>
      </c>
      <c r="N906" s="522">
        <v>18</v>
      </c>
      <c r="O906" s="506">
        <f t="shared" ref="O906:O911" si="10">SUM(I906:N906)</f>
        <v>244</v>
      </c>
      <c r="P906" s="2015">
        <f>O907/O906*100</f>
        <v>97.950819672131146</v>
      </c>
      <c r="Z906" s="308"/>
      <c r="AA906" s="362"/>
      <c r="AB906" s="308"/>
    </row>
    <row r="907" spans="2:28" ht="12" customHeight="1" thickBot="1">
      <c r="B907" s="2064"/>
      <c r="C907" s="2066"/>
      <c r="D907" s="2067"/>
      <c r="E907" s="2038"/>
      <c r="F907" s="2006"/>
      <c r="G907" s="2006"/>
      <c r="H907" s="498" t="s">
        <v>8</v>
      </c>
      <c r="I907" s="505">
        <v>1</v>
      </c>
      <c r="J907" s="505">
        <v>30</v>
      </c>
      <c r="K907" s="505">
        <v>66</v>
      </c>
      <c r="L907" s="505">
        <v>79</v>
      </c>
      <c r="M907" s="505">
        <v>45</v>
      </c>
      <c r="N907" s="469">
        <v>18</v>
      </c>
      <c r="O907" s="513">
        <f t="shared" si="10"/>
        <v>239</v>
      </c>
      <c r="P907" s="2016"/>
      <c r="Z907" s="308"/>
      <c r="AA907" s="362"/>
      <c r="AB907" s="308"/>
    </row>
    <row r="908" spans="2:28" ht="12" customHeight="1" thickBot="1">
      <c r="B908" s="2064"/>
      <c r="C908" s="2066"/>
      <c r="D908" s="2067"/>
      <c r="E908" s="2038"/>
      <c r="F908" s="2005" t="s">
        <v>92</v>
      </c>
      <c r="G908" s="2005">
        <v>4701983745</v>
      </c>
      <c r="H908" s="496" t="s">
        <v>747</v>
      </c>
      <c r="I908" s="505">
        <v>5</v>
      </c>
      <c r="J908" s="505">
        <v>24</v>
      </c>
      <c r="K908" s="505">
        <v>78</v>
      </c>
      <c r="L908" s="505">
        <v>90</v>
      </c>
      <c r="M908" s="531">
        <v>52</v>
      </c>
      <c r="N908" s="522">
        <v>26</v>
      </c>
      <c r="O908" s="506">
        <f t="shared" si="10"/>
        <v>275</v>
      </c>
      <c r="P908" s="2015">
        <f>O909/O908*100</f>
        <v>97.818181818181813</v>
      </c>
      <c r="Z908" s="308"/>
      <c r="AA908" s="362"/>
      <c r="AB908" s="308"/>
    </row>
    <row r="909" spans="2:28" ht="12" customHeight="1" thickBot="1">
      <c r="B909" s="2064"/>
      <c r="C909" s="2066"/>
      <c r="D909" s="2067"/>
      <c r="E909" s="2038"/>
      <c r="F909" s="2006"/>
      <c r="G909" s="2006"/>
      <c r="H909" s="498" t="s">
        <v>8</v>
      </c>
      <c r="I909" s="505">
        <v>5</v>
      </c>
      <c r="J909" s="505">
        <v>24</v>
      </c>
      <c r="K909" s="505">
        <v>76</v>
      </c>
      <c r="L909" s="505">
        <v>87</v>
      </c>
      <c r="M909" s="505">
        <v>51</v>
      </c>
      <c r="N909" s="469">
        <v>26</v>
      </c>
      <c r="O909" s="513">
        <f t="shared" si="10"/>
        <v>269</v>
      </c>
      <c r="P909" s="2016"/>
      <c r="Z909" s="308"/>
      <c r="AA909" s="362"/>
      <c r="AB909" s="308"/>
    </row>
    <row r="910" spans="2:28" ht="12" customHeight="1" thickBot="1">
      <c r="B910" s="2064"/>
      <c r="C910" s="2066"/>
      <c r="D910" s="2067"/>
      <c r="E910" s="2038"/>
      <c r="F910" s="2005" t="s">
        <v>92</v>
      </c>
      <c r="G910" s="2005">
        <v>4701983746</v>
      </c>
      <c r="H910" s="496" t="s">
        <v>747</v>
      </c>
      <c r="I910" s="505">
        <v>1</v>
      </c>
      <c r="J910" s="505">
        <v>17</v>
      </c>
      <c r="K910" s="505">
        <v>44</v>
      </c>
      <c r="L910" s="505">
        <v>47</v>
      </c>
      <c r="M910" s="531">
        <v>30</v>
      </c>
      <c r="N910" s="522">
        <v>7</v>
      </c>
      <c r="O910" s="506">
        <f t="shared" si="10"/>
        <v>146</v>
      </c>
      <c r="P910" s="2015">
        <f>O911/O910*100</f>
        <v>97.945205479452056</v>
      </c>
      <c r="Z910" s="308"/>
      <c r="AA910" s="362"/>
      <c r="AB910" s="308"/>
    </row>
    <row r="911" spans="2:28" ht="12" customHeight="1" thickBot="1">
      <c r="B911" s="2065"/>
      <c r="C911" s="2023"/>
      <c r="D911" s="2042"/>
      <c r="E911" s="2006"/>
      <c r="F911" s="2006"/>
      <c r="G911" s="2006"/>
      <c r="H911" s="498" t="s">
        <v>8</v>
      </c>
      <c r="I911" s="505">
        <v>1</v>
      </c>
      <c r="J911" s="505">
        <v>17</v>
      </c>
      <c r="K911" s="505">
        <v>43</v>
      </c>
      <c r="L911" s="505">
        <v>46</v>
      </c>
      <c r="M911" s="505">
        <v>29</v>
      </c>
      <c r="N911" s="469">
        <v>7</v>
      </c>
      <c r="O911" s="513">
        <f t="shared" si="10"/>
        <v>143</v>
      </c>
      <c r="P911" s="2016"/>
      <c r="Z911" s="308"/>
      <c r="AA911" s="362"/>
      <c r="AB911" s="308"/>
    </row>
    <row r="913" spans="2:27" ht="12" customHeight="1" thickBot="1">
      <c r="Q913" s="275"/>
      <c r="R913" s="275"/>
      <c r="S913" s="275"/>
      <c r="T913" s="275"/>
      <c r="X913" s="362"/>
      <c r="Z913" s="275"/>
      <c r="AA913" s="275"/>
    </row>
    <row r="914" spans="2:27" ht="12" customHeight="1" thickBot="1">
      <c r="B914" s="2011" t="s">
        <v>755</v>
      </c>
      <c r="C914" s="2012"/>
      <c r="D914" s="2012"/>
      <c r="E914" s="2012"/>
      <c r="F914" s="2012"/>
      <c r="G914" s="2012"/>
      <c r="H914" s="2012"/>
      <c r="I914" s="2012"/>
      <c r="J914" s="2012"/>
      <c r="K914" s="2012"/>
      <c r="L914" s="2012"/>
      <c r="M914" s="2012"/>
      <c r="N914" s="2013"/>
      <c r="Q914" s="275"/>
      <c r="R914" s="275"/>
      <c r="S914" s="275"/>
      <c r="T914" s="275"/>
      <c r="X914" s="362"/>
      <c r="Z914" s="275"/>
      <c r="AA914" s="275"/>
    </row>
    <row r="915" spans="2:27" ht="12" customHeight="1" thickBot="1">
      <c r="B915" s="1994">
        <v>45966</v>
      </c>
      <c r="C915" s="276" t="s">
        <v>742</v>
      </c>
      <c r="D915" s="277" t="s">
        <v>381</v>
      </c>
      <c r="E915" s="277" t="s">
        <v>357</v>
      </c>
      <c r="F915" s="277" t="s">
        <v>3</v>
      </c>
      <c r="G915" s="278" t="s">
        <v>743</v>
      </c>
      <c r="H915" s="461" t="s">
        <v>454</v>
      </c>
      <c r="I915" s="461" t="s">
        <v>455</v>
      </c>
      <c r="J915" s="461" t="s">
        <v>456</v>
      </c>
      <c r="K915" s="461" t="s">
        <v>457</v>
      </c>
      <c r="L915" s="461" t="s">
        <v>458</v>
      </c>
      <c r="M915" s="461" t="s">
        <v>379</v>
      </c>
      <c r="N915" s="279" t="s">
        <v>467</v>
      </c>
      <c r="P915" s="275"/>
      <c r="Q915" s="308"/>
      <c r="R915" s="308"/>
      <c r="S915" s="308"/>
      <c r="T915" s="308"/>
      <c r="W915" s="362"/>
      <c r="Y915" s="275"/>
      <c r="Z915" s="275"/>
      <c r="AA915" s="275"/>
    </row>
    <row r="916" spans="2:27" ht="12" customHeight="1" thickBot="1">
      <c r="B916" s="2020"/>
      <c r="C916" s="2022" t="s">
        <v>1096</v>
      </c>
      <c r="D916" s="2024">
        <v>710966292015</v>
      </c>
      <c r="E916" s="2005" t="s">
        <v>111</v>
      </c>
      <c r="F916" s="2005">
        <v>4702053616</v>
      </c>
      <c r="G916" s="496" t="s">
        <v>747</v>
      </c>
      <c r="H916" s="505">
        <v>126</v>
      </c>
      <c r="I916" s="505">
        <v>252</v>
      </c>
      <c r="J916" s="505">
        <v>229</v>
      </c>
      <c r="K916" s="531">
        <v>118</v>
      </c>
      <c r="L916" s="522">
        <v>63</v>
      </c>
      <c r="M916" s="506">
        <f>SUM(H916:L916)</f>
        <v>788</v>
      </c>
      <c r="N916" s="2015">
        <f>M917/M916*100</f>
        <v>91.751269035532985</v>
      </c>
      <c r="Y916" s="362"/>
      <c r="Z916" s="308"/>
      <c r="AA916" s="275"/>
    </row>
    <row r="917" spans="2:27" ht="12" customHeight="1" thickBot="1">
      <c r="B917" s="2021"/>
      <c r="C917" s="2023"/>
      <c r="D917" s="2025"/>
      <c r="E917" s="2006"/>
      <c r="F917" s="2006"/>
      <c r="G917" s="498" t="s">
        <v>8</v>
      </c>
      <c r="H917" s="505">
        <v>114</v>
      </c>
      <c r="I917" s="505">
        <v>230</v>
      </c>
      <c r="J917" s="505">
        <v>214</v>
      </c>
      <c r="K917" s="505">
        <v>104</v>
      </c>
      <c r="L917" s="469">
        <v>61</v>
      </c>
      <c r="M917" s="513">
        <f>SUM(H917:L917)</f>
        <v>723</v>
      </c>
      <c r="N917" s="2016"/>
      <c r="Y917" s="362"/>
      <c r="Z917" s="308"/>
      <c r="AA917" s="275"/>
    </row>
    <row r="919" spans="2:27" ht="12" customHeight="1" thickBot="1">
      <c r="B919" s="2017" t="s">
        <v>755</v>
      </c>
      <c r="C919" s="2018"/>
      <c r="D919" s="2018"/>
      <c r="E919" s="2018"/>
      <c r="F919" s="2018"/>
      <c r="G919" s="2018"/>
      <c r="H919" s="2018"/>
      <c r="I919" s="2018"/>
      <c r="J919" s="2018"/>
      <c r="K919" s="2018"/>
      <c r="L919" s="2018"/>
      <c r="M919" s="2018"/>
      <c r="N919" s="2018"/>
      <c r="O919" s="2018"/>
      <c r="P919" s="2019"/>
    </row>
    <row r="920" spans="2:27" ht="12" customHeight="1" thickBot="1">
      <c r="B920" s="2063">
        <v>45966</v>
      </c>
      <c r="C920" s="562" t="s">
        <v>742</v>
      </c>
      <c r="D920" s="563" t="s">
        <v>381</v>
      </c>
      <c r="E920" s="277" t="s">
        <v>357</v>
      </c>
      <c r="F920" s="277"/>
      <c r="G920" s="277" t="s">
        <v>3</v>
      </c>
      <c r="H920" s="278" t="s">
        <v>743</v>
      </c>
      <c r="I920" s="461" t="s">
        <v>453</v>
      </c>
      <c r="J920" s="461" t="s">
        <v>454</v>
      </c>
      <c r="K920" s="461" t="s">
        <v>455</v>
      </c>
      <c r="L920" s="461" t="s">
        <v>456</v>
      </c>
      <c r="M920" s="461" t="s">
        <v>457</v>
      </c>
      <c r="N920" s="461" t="s">
        <v>458</v>
      </c>
      <c r="O920" s="461" t="s">
        <v>379</v>
      </c>
      <c r="P920" s="279" t="s">
        <v>467</v>
      </c>
    </row>
    <row r="921" spans="2:27" ht="12" customHeight="1" thickBot="1">
      <c r="B921" s="2064"/>
      <c r="C921" s="2022" t="s">
        <v>298</v>
      </c>
      <c r="D921" s="2041" t="s">
        <v>300</v>
      </c>
      <c r="E921" s="2005" t="s">
        <v>299</v>
      </c>
      <c r="F921" s="2005" t="s">
        <v>187</v>
      </c>
      <c r="G921" s="2005">
        <v>4701983749</v>
      </c>
      <c r="H921" s="496" t="s">
        <v>747</v>
      </c>
      <c r="I921" s="505">
        <v>20</v>
      </c>
      <c r="J921" s="505">
        <v>65</v>
      </c>
      <c r="K921" s="505">
        <v>109</v>
      </c>
      <c r="L921" s="505">
        <v>77</v>
      </c>
      <c r="M921" s="531">
        <v>37</v>
      </c>
      <c r="N921" s="522">
        <v>9</v>
      </c>
      <c r="O921" s="506">
        <f>SUM(I921:N921)</f>
        <v>317</v>
      </c>
      <c r="P921" s="2015">
        <f>O922/O921*100</f>
        <v>82.33438485804416</v>
      </c>
    </row>
    <row r="922" spans="2:27" ht="12" customHeight="1" thickBot="1">
      <c r="B922" s="2065"/>
      <c r="C922" s="2023"/>
      <c r="D922" s="2042"/>
      <c r="E922" s="2006"/>
      <c r="F922" s="2006"/>
      <c r="G922" s="2006"/>
      <c r="H922" s="498" t="s">
        <v>8</v>
      </c>
      <c r="I922" s="505">
        <v>20</v>
      </c>
      <c r="J922" s="505">
        <v>45</v>
      </c>
      <c r="K922" s="505">
        <v>90</v>
      </c>
      <c r="L922" s="505">
        <v>66</v>
      </c>
      <c r="M922" s="505">
        <v>32</v>
      </c>
      <c r="N922" s="469">
        <v>8</v>
      </c>
      <c r="O922" s="513">
        <f>SUM(I922:N922)</f>
        <v>261</v>
      </c>
      <c r="P922" s="2016"/>
    </row>
    <row r="925" spans="2:27" ht="12" customHeight="1" thickBot="1">
      <c r="B925" s="2011" t="s">
        <v>755</v>
      </c>
      <c r="C925" s="2012"/>
      <c r="D925" s="2012"/>
      <c r="E925" s="2012"/>
      <c r="F925" s="2012"/>
      <c r="G925" s="2012"/>
      <c r="H925" s="2012"/>
      <c r="I925" s="2012"/>
      <c r="J925" s="2012"/>
      <c r="K925" s="2012"/>
      <c r="L925" s="2012"/>
      <c r="M925" s="2012"/>
      <c r="N925" s="2013"/>
    </row>
    <row r="926" spans="2:27" ht="12" customHeight="1" thickBot="1">
      <c r="B926" s="1994">
        <v>45968</v>
      </c>
      <c r="C926" s="276" t="s">
        <v>742</v>
      </c>
      <c r="D926" s="277" t="s">
        <v>381</v>
      </c>
      <c r="E926" s="277" t="s">
        <v>357</v>
      </c>
      <c r="F926" s="277" t="s">
        <v>3</v>
      </c>
      <c r="G926" s="278" t="s">
        <v>743</v>
      </c>
      <c r="H926" s="461" t="s">
        <v>454</v>
      </c>
      <c r="I926" s="461" t="s">
        <v>455</v>
      </c>
      <c r="J926" s="461" t="s">
        <v>456</v>
      </c>
      <c r="K926" s="461" t="s">
        <v>457</v>
      </c>
      <c r="L926" s="461" t="s">
        <v>458</v>
      </c>
      <c r="M926" s="461" t="s">
        <v>379</v>
      </c>
      <c r="N926" s="279" t="s">
        <v>467</v>
      </c>
    </row>
    <row r="927" spans="2:27" ht="12" customHeight="1" thickBot="1">
      <c r="B927" s="2020"/>
      <c r="C927" s="2022" t="s">
        <v>1097</v>
      </c>
      <c r="D927" s="2024">
        <v>710716303003</v>
      </c>
      <c r="E927" s="2005" t="s">
        <v>841</v>
      </c>
      <c r="F927" s="2005">
        <v>4702055266</v>
      </c>
      <c r="G927" s="496" t="s">
        <v>747</v>
      </c>
      <c r="H927" s="505">
        <v>90</v>
      </c>
      <c r="I927" s="505">
        <v>236</v>
      </c>
      <c r="J927" s="505">
        <v>366</v>
      </c>
      <c r="K927" s="531">
        <v>149</v>
      </c>
      <c r="L927" s="522">
        <v>51</v>
      </c>
      <c r="M927" s="506">
        <f>SUM(H927:L927)</f>
        <v>892</v>
      </c>
      <c r="N927" s="2015">
        <f>M928/M927*100</f>
        <v>98.878923766816143</v>
      </c>
      <c r="Q927" s="564" t="s">
        <v>1098</v>
      </c>
      <c r="R927" s="564"/>
      <c r="S927" s="564"/>
      <c r="T927" s="564"/>
      <c r="U927" s="564" t="s">
        <v>456</v>
      </c>
      <c r="V927" s="564" t="s">
        <v>457</v>
      </c>
      <c r="W927" s="564" t="s">
        <v>458</v>
      </c>
      <c r="X927" s="564" t="s">
        <v>400</v>
      </c>
    </row>
    <row r="928" spans="2:27" ht="12" customHeight="1" thickBot="1">
      <c r="B928" s="2021"/>
      <c r="C928" s="2023"/>
      <c r="D928" s="2025"/>
      <c r="E928" s="2006"/>
      <c r="F928" s="2006"/>
      <c r="G928" s="498" t="s">
        <v>8</v>
      </c>
      <c r="H928" s="505">
        <v>75</v>
      </c>
      <c r="I928" s="505">
        <v>228</v>
      </c>
      <c r="J928" s="505">
        <v>376</v>
      </c>
      <c r="K928" s="505">
        <v>153</v>
      </c>
      <c r="L928" s="469">
        <v>50</v>
      </c>
      <c r="M928" s="513">
        <f>SUM(H928:L928)</f>
        <v>882</v>
      </c>
      <c r="N928" s="2016"/>
      <c r="Q928" s="43" t="s">
        <v>1099</v>
      </c>
      <c r="R928" s="43"/>
      <c r="S928" s="43"/>
      <c r="T928" s="43"/>
      <c r="U928" s="43">
        <v>326</v>
      </c>
      <c r="V928" s="43">
        <v>76</v>
      </c>
      <c r="W928" s="43">
        <v>15</v>
      </c>
      <c r="X928" s="43">
        <f>SUM(U928:W928)</f>
        <v>417</v>
      </c>
    </row>
    <row r="929" spans="6:25" ht="12" customHeight="1">
      <c r="Q929" s="565" t="s">
        <v>1100</v>
      </c>
      <c r="R929" s="565"/>
      <c r="S929" s="565"/>
      <c r="T929" s="565"/>
      <c r="U929" s="565">
        <v>212</v>
      </c>
      <c r="V929" s="565">
        <v>105</v>
      </c>
      <c r="W929" s="565">
        <v>54</v>
      </c>
      <c r="X929" s="566">
        <f>SUM(U929:W929)</f>
        <v>371</v>
      </c>
    </row>
    <row r="930" spans="6:25" ht="12" customHeight="1">
      <c r="F930" s="567" t="s">
        <v>1101</v>
      </c>
      <c r="G930" s="567" t="s">
        <v>453</v>
      </c>
      <c r="H930" s="567" t="s">
        <v>454</v>
      </c>
      <c r="I930" s="567" t="s">
        <v>455</v>
      </c>
      <c r="J930" s="567" t="s">
        <v>456</v>
      </c>
      <c r="K930" s="567" t="s">
        <v>457</v>
      </c>
      <c r="L930" s="567" t="s">
        <v>458</v>
      </c>
      <c r="M930" s="567" t="s">
        <v>400</v>
      </c>
      <c r="Q930" s="568" t="s">
        <v>459</v>
      </c>
      <c r="R930" s="568"/>
      <c r="S930" s="568"/>
      <c r="T930" s="568"/>
      <c r="U930" s="568">
        <f>SUM(U928:U929)</f>
        <v>538</v>
      </c>
      <c r="V930" s="568">
        <f>SUM(V928:V929)</f>
        <v>181</v>
      </c>
      <c r="W930" s="568">
        <f>SUM(W928:W929)</f>
        <v>69</v>
      </c>
      <c r="X930" s="568">
        <f>SUM(X928:X929)</f>
        <v>788</v>
      </c>
    </row>
    <row r="931" spans="6:25" ht="12" customHeight="1">
      <c r="F931" s="43">
        <v>4702055265</v>
      </c>
      <c r="G931" s="43">
        <v>12</v>
      </c>
      <c r="H931" s="43">
        <v>38</v>
      </c>
      <c r="I931" s="43">
        <v>77</v>
      </c>
      <c r="J931" s="43">
        <v>69</v>
      </c>
      <c r="K931" s="43">
        <v>26</v>
      </c>
      <c r="L931" s="43">
        <v>10</v>
      </c>
      <c r="M931" s="43">
        <f>SUM(G931:L931)</f>
        <v>232</v>
      </c>
      <c r="Q931" s="43">
        <v>4702055265</v>
      </c>
      <c r="R931" s="43"/>
      <c r="S931" s="43"/>
      <c r="T931" s="43"/>
      <c r="U931" s="43">
        <v>69</v>
      </c>
      <c r="V931" s="43">
        <v>26</v>
      </c>
      <c r="W931" s="43">
        <v>10</v>
      </c>
      <c r="X931" s="569">
        <f>SUM(U931:W931)</f>
        <v>105</v>
      </c>
    </row>
    <row r="932" spans="6:25" ht="12" customHeight="1">
      <c r="F932" s="43">
        <v>4702055267</v>
      </c>
      <c r="G932" s="43">
        <v>9</v>
      </c>
      <c r="H932" s="43">
        <v>95</v>
      </c>
      <c r="I932" s="43">
        <v>144</v>
      </c>
      <c r="J932" s="43">
        <v>94</v>
      </c>
      <c r="K932" s="43">
        <v>4</v>
      </c>
      <c r="L932" s="43">
        <v>7</v>
      </c>
      <c r="M932" s="43">
        <f>SUM(G932:L932)</f>
        <v>353</v>
      </c>
      <c r="Q932" s="43">
        <v>4702055267</v>
      </c>
      <c r="R932" s="43"/>
      <c r="S932" s="43"/>
      <c r="T932" s="43"/>
      <c r="U932" s="43">
        <v>94</v>
      </c>
      <c r="V932" s="43">
        <v>4</v>
      </c>
      <c r="W932" s="43">
        <v>7</v>
      </c>
      <c r="X932" s="569">
        <f>SUM(U932:W932)</f>
        <v>105</v>
      </c>
    </row>
    <row r="933" spans="6:25" ht="12" customHeight="1">
      <c r="F933" s="43">
        <v>4702055266</v>
      </c>
      <c r="G933" s="43"/>
      <c r="H933" s="43">
        <v>76</v>
      </c>
      <c r="I933" s="43">
        <v>228</v>
      </c>
      <c r="J933" s="43">
        <v>373</v>
      </c>
      <c r="K933" s="43">
        <v>153</v>
      </c>
      <c r="L933" s="43">
        <v>50</v>
      </c>
      <c r="M933" s="43">
        <f>SUM(H933:L933)</f>
        <v>880</v>
      </c>
      <c r="Q933" s="43">
        <v>4702055266</v>
      </c>
      <c r="R933" s="43"/>
      <c r="S933" s="43"/>
      <c r="T933" s="43"/>
      <c r="U933" s="43">
        <v>376</v>
      </c>
      <c r="V933" s="43">
        <v>153</v>
      </c>
      <c r="W933" s="43">
        <v>50</v>
      </c>
      <c r="X933" s="569">
        <f>SUM(U933:W933)</f>
        <v>579</v>
      </c>
    </row>
    <row r="934" spans="6:25" ht="12" customHeight="1">
      <c r="F934" s="567" t="s">
        <v>1102</v>
      </c>
      <c r="G934" s="567">
        <f t="shared" ref="G934:L934" si="11">G931+G932+G933</f>
        <v>21</v>
      </c>
      <c r="H934" s="567">
        <f t="shared" si="11"/>
        <v>209</v>
      </c>
      <c r="I934" s="567">
        <f t="shared" si="11"/>
        <v>449</v>
      </c>
      <c r="J934" s="567">
        <f t="shared" si="11"/>
        <v>536</v>
      </c>
      <c r="K934" s="567">
        <f t="shared" si="11"/>
        <v>183</v>
      </c>
      <c r="L934" s="567">
        <f t="shared" si="11"/>
        <v>67</v>
      </c>
      <c r="M934" s="567">
        <f>SUM(H934:L934)</f>
        <v>1444</v>
      </c>
      <c r="Q934" s="564" t="s">
        <v>1102</v>
      </c>
      <c r="R934" s="564"/>
      <c r="S934" s="564"/>
      <c r="T934" s="564"/>
      <c r="U934" s="564">
        <f>U931+U932+U933</f>
        <v>539</v>
      </c>
      <c r="V934" s="564">
        <f>V931+V932+V933</f>
        <v>183</v>
      </c>
      <c r="W934" s="564">
        <f>W931+W932+W933</f>
        <v>67</v>
      </c>
      <c r="X934" s="564">
        <f>SUM(U934:W934)</f>
        <v>789</v>
      </c>
    </row>
    <row r="935" spans="6:25" ht="12" customHeight="1">
      <c r="F935" s="43" t="s">
        <v>1103</v>
      </c>
      <c r="G935" s="43"/>
      <c r="H935" s="43">
        <v>147</v>
      </c>
      <c r="I935" s="43">
        <v>311</v>
      </c>
      <c r="J935" s="43">
        <v>326</v>
      </c>
      <c r="K935" s="43">
        <v>76</v>
      </c>
      <c r="L935" s="43">
        <v>15</v>
      </c>
      <c r="M935" s="43">
        <f>SUM(H935:L935)</f>
        <v>875</v>
      </c>
      <c r="Q935" s="43" t="s">
        <v>1104</v>
      </c>
      <c r="R935" s="43"/>
      <c r="S935" s="43"/>
      <c r="T935" s="43"/>
      <c r="U935" s="570">
        <f>+U930-U934</f>
        <v>-1</v>
      </c>
      <c r="V935" s="570">
        <f>+V930-V934</f>
        <v>-2</v>
      </c>
      <c r="W935" s="43">
        <f>+W930-W934</f>
        <v>2</v>
      </c>
      <c r="X935" s="43">
        <f>+X930-X934</f>
        <v>-1</v>
      </c>
      <c r="Y935" s="569" t="s">
        <v>9</v>
      </c>
    </row>
    <row r="936" spans="6:25" ht="12" customHeight="1">
      <c r="F936" s="109" t="s">
        <v>1105</v>
      </c>
      <c r="G936" s="109">
        <v>27</v>
      </c>
      <c r="H936" s="109">
        <v>80</v>
      </c>
      <c r="I936" s="109">
        <v>154</v>
      </c>
      <c r="J936" s="109">
        <v>212</v>
      </c>
      <c r="K936" s="109">
        <v>105</v>
      </c>
      <c r="L936" s="109">
        <v>54</v>
      </c>
      <c r="M936" s="109">
        <f>SUM(G936:L936)</f>
        <v>632</v>
      </c>
      <c r="Q936" s="571" t="s">
        <v>1106</v>
      </c>
      <c r="R936" s="571"/>
      <c r="S936" s="571"/>
      <c r="T936" s="571"/>
      <c r="U936" s="572">
        <v>49</v>
      </c>
      <c r="V936" s="572">
        <v>75</v>
      </c>
      <c r="W936" s="572">
        <v>37</v>
      </c>
      <c r="X936" s="573">
        <f>SUM(U936:W936)</f>
        <v>161</v>
      </c>
      <c r="Y936" s="572">
        <v>5</v>
      </c>
    </row>
    <row r="937" spans="6:25" ht="12" customHeight="1">
      <c r="G937" s="150">
        <f t="shared" ref="G937:L937" si="12">G935-G933-G932-G931</f>
        <v>-21</v>
      </c>
      <c r="H937" s="150">
        <f t="shared" si="12"/>
        <v>-62</v>
      </c>
      <c r="I937" s="150">
        <f t="shared" si="12"/>
        <v>-138</v>
      </c>
      <c r="J937" s="150">
        <f t="shared" si="12"/>
        <v>-210</v>
      </c>
      <c r="K937" s="150">
        <f t="shared" si="12"/>
        <v>-107</v>
      </c>
      <c r="L937" s="150">
        <f t="shared" si="12"/>
        <v>-52</v>
      </c>
      <c r="U937" s="572">
        <v>317</v>
      </c>
      <c r="V937" s="572">
        <v>74</v>
      </c>
      <c r="W937" s="572">
        <v>14</v>
      </c>
      <c r="X937" s="572">
        <f>SUM(U937:W937)</f>
        <v>405</v>
      </c>
      <c r="Y937" s="572"/>
    </row>
    <row r="938" spans="6:25" ht="12" customHeight="1">
      <c r="G938" s="567" t="s">
        <v>453</v>
      </c>
      <c r="H938" s="567" t="s">
        <v>454</v>
      </c>
      <c r="I938" s="567" t="s">
        <v>455</v>
      </c>
      <c r="J938" s="567" t="s">
        <v>456</v>
      </c>
      <c r="K938" s="567" t="s">
        <v>457</v>
      </c>
      <c r="L938" s="567" t="s">
        <v>458</v>
      </c>
      <c r="Q938" s="571" t="s">
        <v>1107</v>
      </c>
      <c r="R938" s="571"/>
      <c r="S938" s="571"/>
      <c r="T938" s="571"/>
      <c r="U938" s="572">
        <v>317</v>
      </c>
      <c r="V938" s="572">
        <v>74</v>
      </c>
      <c r="W938" s="572">
        <v>13</v>
      </c>
      <c r="X938" s="573">
        <f>SUM(U938:W938)</f>
        <v>404</v>
      </c>
      <c r="Y938" s="572">
        <v>21</v>
      </c>
    </row>
    <row r="939" spans="6:25" ht="12" customHeight="1">
      <c r="F939" s="2062">
        <v>11220</v>
      </c>
      <c r="G939" s="43"/>
      <c r="H939" s="43"/>
      <c r="I939" s="43">
        <v>27</v>
      </c>
      <c r="J939" s="43">
        <v>40</v>
      </c>
      <c r="K939" s="43">
        <v>10</v>
      </c>
      <c r="L939" s="43"/>
      <c r="U939" s="572"/>
      <c r="V939" s="572"/>
      <c r="W939" s="572"/>
      <c r="X939" s="572"/>
      <c r="Y939" s="572"/>
    </row>
    <row r="940" spans="6:25" ht="12" customHeight="1">
      <c r="F940" s="2062"/>
      <c r="G940" s="43">
        <v>15</v>
      </c>
      <c r="H940" s="43">
        <v>45</v>
      </c>
      <c r="I940" s="43">
        <v>77</v>
      </c>
      <c r="J940" s="43">
        <v>55</v>
      </c>
      <c r="K940" s="43">
        <v>19</v>
      </c>
      <c r="L940" s="43">
        <v>6</v>
      </c>
      <c r="Q940" s="571" t="s">
        <v>1108</v>
      </c>
      <c r="R940" s="571"/>
      <c r="S940" s="571"/>
      <c r="T940" s="571"/>
      <c r="U940" s="572"/>
      <c r="V940" s="572"/>
      <c r="W940" s="572"/>
      <c r="X940" s="573">
        <f>SUM(U940:W940)</f>
        <v>0</v>
      </c>
      <c r="Y940" s="572">
        <v>2</v>
      </c>
    </row>
    <row r="941" spans="6:25" ht="12" customHeight="1">
      <c r="F941" s="2062"/>
      <c r="G941" s="43">
        <v>6</v>
      </c>
      <c r="H941" s="43">
        <v>138</v>
      </c>
      <c r="I941" s="43">
        <v>242</v>
      </c>
      <c r="J941" s="43">
        <v>32</v>
      </c>
      <c r="K941" s="43">
        <v>7</v>
      </c>
      <c r="L941" s="43">
        <v>2</v>
      </c>
      <c r="Q941" s="571" t="s">
        <v>1109</v>
      </c>
      <c r="R941" s="571"/>
      <c r="S941" s="571"/>
      <c r="T941" s="571"/>
      <c r="U941" s="572">
        <v>94</v>
      </c>
      <c r="V941" s="572">
        <v>4</v>
      </c>
      <c r="W941" s="572">
        <v>7</v>
      </c>
      <c r="X941" s="573">
        <f>SUM(U941:W941)</f>
        <v>105</v>
      </c>
      <c r="Y941" s="572">
        <v>9</v>
      </c>
    </row>
    <row r="942" spans="6:25" ht="12" customHeight="1">
      <c r="F942" s="2062"/>
      <c r="G942" s="43">
        <f>SUM(G940:G941)</f>
        <v>21</v>
      </c>
      <c r="H942" s="43">
        <f>SUM(H940:H941)</f>
        <v>183</v>
      </c>
      <c r="I942" s="43">
        <f>SUM(I939:I941)</f>
        <v>346</v>
      </c>
      <c r="J942" s="43">
        <f>SUM(J939:J941)</f>
        <v>127</v>
      </c>
      <c r="K942" s="43">
        <f>SUM(K939:K941)</f>
        <v>36</v>
      </c>
      <c r="L942" s="43">
        <f>SUM(L939:L941)</f>
        <v>8</v>
      </c>
      <c r="U942" s="574"/>
      <c r="V942" s="574"/>
      <c r="W942" s="574"/>
      <c r="X942" s="572"/>
      <c r="Y942" s="572"/>
    </row>
    <row r="943" spans="6:25" ht="12" customHeight="1">
      <c r="G943" s="44"/>
      <c r="H943" s="44"/>
      <c r="I943" s="44"/>
      <c r="J943" s="44"/>
      <c r="K943" s="44"/>
      <c r="L943" s="44"/>
      <c r="Q943" s="571" t="s">
        <v>1110</v>
      </c>
      <c r="R943" s="571"/>
      <c r="S943" s="571"/>
      <c r="T943" s="571"/>
      <c r="U943" s="572"/>
      <c r="V943" s="572"/>
      <c r="W943" s="572"/>
      <c r="X943" s="573">
        <f>SUM(U943:W943)</f>
        <v>0</v>
      </c>
      <c r="Y943" s="572">
        <v>1</v>
      </c>
    </row>
    <row r="944" spans="6:25" ht="12" customHeight="1">
      <c r="F944" s="2062">
        <v>11217</v>
      </c>
      <c r="G944" s="43">
        <v>25</v>
      </c>
      <c r="H944" s="43">
        <v>110</v>
      </c>
      <c r="I944" s="43">
        <v>245</v>
      </c>
      <c r="J944" s="43">
        <v>115</v>
      </c>
      <c r="K944" s="43">
        <v>55</v>
      </c>
      <c r="L944" s="43">
        <v>25</v>
      </c>
      <c r="Q944" s="571" t="s">
        <v>1111</v>
      </c>
      <c r="R944" s="571"/>
      <c r="S944" s="571"/>
      <c r="T944" s="571"/>
      <c r="U944" s="572">
        <v>69</v>
      </c>
      <c r="V944" s="572">
        <v>26</v>
      </c>
      <c r="W944" s="572">
        <v>10</v>
      </c>
      <c r="X944" s="573">
        <f>SUM(U944:W944)</f>
        <v>105</v>
      </c>
      <c r="Y944" s="572">
        <v>6</v>
      </c>
    </row>
    <row r="945" spans="6:27" ht="12" customHeight="1">
      <c r="F945" s="2062"/>
      <c r="G945" s="43"/>
      <c r="H945" s="43"/>
      <c r="I945" s="43"/>
      <c r="J945" s="43">
        <v>228</v>
      </c>
      <c r="K945" s="43">
        <v>105</v>
      </c>
      <c r="L945" s="43"/>
    </row>
    <row r="946" spans="6:27" ht="12" customHeight="1">
      <c r="F946" s="2062"/>
      <c r="G946" s="43">
        <f t="shared" ref="G946:L946" si="13">G945+G944</f>
        <v>25</v>
      </c>
      <c r="H946" s="43">
        <f t="shared" si="13"/>
        <v>110</v>
      </c>
      <c r="I946" s="43">
        <f t="shared" si="13"/>
        <v>245</v>
      </c>
      <c r="J946" s="43">
        <f t="shared" si="13"/>
        <v>343</v>
      </c>
      <c r="K946" s="43">
        <f t="shared" si="13"/>
        <v>160</v>
      </c>
      <c r="L946" s="43">
        <f t="shared" si="13"/>
        <v>25</v>
      </c>
    </row>
    <row r="949" spans="6:27" ht="12" customHeight="1">
      <c r="H949" s="43"/>
      <c r="I949" s="575"/>
      <c r="J949" s="576" t="s">
        <v>1112</v>
      </c>
      <c r="K949" s="577"/>
      <c r="L949" s="43"/>
      <c r="M949" s="43"/>
      <c r="N949" s="43"/>
      <c r="O949" s="43"/>
      <c r="P949" s="43"/>
    </row>
    <row r="950" spans="6:27" ht="12" customHeight="1">
      <c r="H950" s="43"/>
      <c r="I950" s="43"/>
      <c r="J950" s="43" t="s">
        <v>453</v>
      </c>
      <c r="K950" s="43" t="s">
        <v>454</v>
      </c>
      <c r="L950" s="43" t="s">
        <v>455</v>
      </c>
      <c r="M950" s="43" t="s">
        <v>456</v>
      </c>
      <c r="N950" s="43" t="s">
        <v>457</v>
      </c>
      <c r="O950" s="43" t="s">
        <v>458</v>
      </c>
      <c r="P950" s="43" t="s">
        <v>400</v>
      </c>
    </row>
    <row r="951" spans="6:27" ht="12" customHeight="1">
      <c r="H951" s="43" t="s">
        <v>1113</v>
      </c>
      <c r="I951" s="43"/>
      <c r="J951" s="43">
        <v>25</v>
      </c>
      <c r="K951" s="43">
        <v>246</v>
      </c>
      <c r="L951" s="43">
        <v>576</v>
      </c>
      <c r="M951" s="43">
        <v>591</v>
      </c>
      <c r="N951" s="43">
        <v>362</v>
      </c>
      <c r="O951" s="43">
        <v>210</v>
      </c>
      <c r="P951" s="43">
        <f>SUM(J951:O951)</f>
        <v>2010</v>
      </c>
    </row>
    <row r="952" spans="6:27" ht="12" customHeight="1">
      <c r="H952" s="43">
        <v>4702053616</v>
      </c>
      <c r="I952" s="43"/>
      <c r="J952" s="43"/>
      <c r="K952" s="43">
        <v>114</v>
      </c>
      <c r="L952" s="43">
        <v>229</v>
      </c>
      <c r="M952" s="43">
        <v>214</v>
      </c>
      <c r="N952" s="43">
        <v>105</v>
      </c>
      <c r="O952" s="43">
        <v>61</v>
      </c>
      <c r="P952" s="43">
        <f>SUM(J952:O952)</f>
        <v>723</v>
      </c>
      <c r="Q952" s="308"/>
      <c r="R952" s="308"/>
      <c r="S952" s="308"/>
      <c r="T952" s="308"/>
      <c r="W952" s="362"/>
      <c r="Y952" s="275"/>
      <c r="Z952" s="275"/>
      <c r="AA952" s="275"/>
    </row>
    <row r="953" spans="6:27" ht="12" customHeight="1">
      <c r="H953" s="43">
        <v>4702048650</v>
      </c>
      <c r="I953" s="43"/>
      <c r="J953" s="43">
        <v>22</v>
      </c>
      <c r="K953" s="43">
        <v>113</v>
      </c>
      <c r="L953" s="43">
        <v>305</v>
      </c>
      <c r="M953" s="43">
        <v>339</v>
      </c>
      <c r="N953" s="43">
        <v>210</v>
      </c>
      <c r="O953" s="43">
        <v>135</v>
      </c>
      <c r="P953" s="43">
        <f>SUM(J953:O953)</f>
        <v>1124</v>
      </c>
      <c r="Q953" s="308"/>
      <c r="R953" s="308"/>
      <c r="S953" s="308"/>
      <c r="T953" s="308"/>
      <c r="W953" s="362"/>
      <c r="Y953" s="275"/>
      <c r="Z953" s="275"/>
      <c r="AA953" s="275"/>
    </row>
    <row r="954" spans="6:27" ht="12" customHeight="1">
      <c r="H954" s="43" t="s">
        <v>462</v>
      </c>
      <c r="I954" s="43"/>
      <c r="J954" s="43">
        <f t="shared" ref="J954:P954" si="14">J951-J952-J953</f>
        <v>3</v>
      </c>
      <c r="K954" s="43">
        <f t="shared" si="14"/>
        <v>19</v>
      </c>
      <c r="L954" s="43">
        <f t="shared" si="14"/>
        <v>42</v>
      </c>
      <c r="M954" s="43">
        <f t="shared" si="14"/>
        <v>38</v>
      </c>
      <c r="N954" s="43">
        <f t="shared" si="14"/>
        <v>47</v>
      </c>
      <c r="O954" s="43">
        <f t="shared" si="14"/>
        <v>14</v>
      </c>
      <c r="P954" s="43">
        <f t="shared" si="14"/>
        <v>163</v>
      </c>
      <c r="Q954" s="308"/>
      <c r="R954" s="308"/>
      <c r="S954" s="308"/>
      <c r="T954" s="308"/>
      <c r="W954" s="362"/>
      <c r="Y954" s="275"/>
      <c r="Z954" s="275"/>
      <c r="AA954" s="275"/>
    </row>
    <row r="955" spans="6:27" ht="12" customHeight="1">
      <c r="H955" s="43"/>
      <c r="I955" s="575"/>
      <c r="J955" s="576" t="s">
        <v>1114</v>
      </c>
      <c r="K955" s="577"/>
      <c r="L955" s="43"/>
      <c r="M955" s="43"/>
      <c r="N955" s="43"/>
      <c r="O955" s="43"/>
      <c r="P955" s="43"/>
    </row>
    <row r="956" spans="6:27" ht="12" customHeight="1">
      <c r="H956" s="43"/>
      <c r="I956" s="43"/>
      <c r="J956" s="43" t="s">
        <v>453</v>
      </c>
      <c r="K956" s="43" t="s">
        <v>454</v>
      </c>
      <c r="L956" s="43" t="s">
        <v>455</v>
      </c>
      <c r="M956" s="43" t="s">
        <v>456</v>
      </c>
      <c r="N956" s="43" t="s">
        <v>457</v>
      </c>
      <c r="O956" s="43" t="s">
        <v>458</v>
      </c>
      <c r="P956" s="43" t="s">
        <v>400</v>
      </c>
    </row>
    <row r="957" spans="6:27" ht="12" customHeight="1">
      <c r="H957" s="43" t="s">
        <v>1113</v>
      </c>
      <c r="I957" s="43"/>
      <c r="J957" s="43">
        <v>91</v>
      </c>
      <c r="K957" s="43">
        <v>305</v>
      </c>
      <c r="L957" s="43">
        <v>545</v>
      </c>
      <c r="M957" s="43">
        <v>402</v>
      </c>
      <c r="N957" s="43">
        <v>188</v>
      </c>
      <c r="O957" s="43">
        <v>120</v>
      </c>
      <c r="P957" s="43">
        <f>SUM(J957:O957)</f>
        <v>1651</v>
      </c>
    </row>
    <row r="958" spans="6:27" ht="12" customHeight="1">
      <c r="H958" s="43">
        <v>4702048650</v>
      </c>
      <c r="I958" s="43"/>
      <c r="J958" s="43">
        <v>18</v>
      </c>
      <c r="K958" s="43">
        <v>92</v>
      </c>
      <c r="L958" s="43">
        <v>250</v>
      </c>
      <c r="M958" s="43">
        <v>278</v>
      </c>
      <c r="N958" s="43">
        <v>175</v>
      </c>
      <c r="O958" s="43">
        <v>111</v>
      </c>
      <c r="P958" s="43">
        <f>SUM(J958:O958)</f>
        <v>924</v>
      </c>
    </row>
    <row r="959" spans="6:27" ht="12" customHeight="1">
      <c r="H959" s="43" t="s">
        <v>462</v>
      </c>
      <c r="I959" s="43"/>
      <c r="J959" s="43">
        <f t="shared" ref="J959:O959" si="15">J957-J958</f>
        <v>73</v>
      </c>
      <c r="K959" s="43">
        <f t="shared" si="15"/>
        <v>213</v>
      </c>
      <c r="L959" s="43">
        <f t="shared" si="15"/>
        <v>295</v>
      </c>
      <c r="M959" s="43">
        <f t="shared" si="15"/>
        <v>124</v>
      </c>
      <c r="N959" s="43">
        <f t="shared" si="15"/>
        <v>13</v>
      </c>
      <c r="O959" s="43">
        <f t="shared" si="15"/>
        <v>9</v>
      </c>
      <c r="P959" s="43">
        <f>SUM(J959:O959)</f>
        <v>727</v>
      </c>
    </row>
    <row r="967" spans="2:22" ht="12" customHeight="1" thickBot="1">
      <c r="B967" s="2011" t="s">
        <v>378</v>
      </c>
      <c r="C967" s="2012"/>
      <c r="D967" s="2012"/>
      <c r="E967" s="2012"/>
      <c r="F967" s="2012"/>
      <c r="G967" s="2012"/>
      <c r="H967" s="2012"/>
      <c r="I967" s="2012"/>
      <c r="J967" s="2012"/>
      <c r="K967" s="2012"/>
      <c r="L967" s="2012"/>
      <c r="M967" s="2012"/>
      <c r="N967" s="2012"/>
      <c r="O967" s="2012"/>
      <c r="P967" s="2012"/>
      <c r="Q967" s="2012"/>
      <c r="R967" s="2012"/>
      <c r="S967" s="2012"/>
      <c r="T967" s="2012"/>
      <c r="U967" s="2012"/>
      <c r="V967" s="2013"/>
    </row>
    <row r="968" spans="2:22" ht="12" customHeight="1" thickBot="1">
      <c r="B968" s="1994">
        <v>45975</v>
      </c>
      <c r="C968" s="276" t="s">
        <v>742</v>
      </c>
      <c r="D968" s="277" t="s">
        <v>381</v>
      </c>
      <c r="E968" s="277" t="s">
        <v>357</v>
      </c>
      <c r="F968" s="277" t="s">
        <v>3</v>
      </c>
      <c r="G968" s="278" t="s">
        <v>743</v>
      </c>
      <c r="H968" s="278" t="s">
        <v>1115</v>
      </c>
      <c r="I968" s="278" t="s">
        <v>1116</v>
      </c>
      <c r="J968" s="278" t="s">
        <v>1117</v>
      </c>
      <c r="K968" s="278" t="s">
        <v>1118</v>
      </c>
      <c r="L968" s="278" t="s">
        <v>1119</v>
      </c>
      <c r="M968" s="278" t="s">
        <v>1120</v>
      </c>
      <c r="N968" s="278" t="s">
        <v>1121</v>
      </c>
      <c r="O968" s="278" t="s">
        <v>1122</v>
      </c>
      <c r="P968" s="278" t="s">
        <v>1123</v>
      </c>
      <c r="Q968" s="278" t="s">
        <v>1124</v>
      </c>
      <c r="R968" s="278" t="s">
        <v>1125</v>
      </c>
      <c r="S968" s="278" t="s">
        <v>1126</v>
      </c>
      <c r="T968" s="278" t="s">
        <v>1127</v>
      </c>
      <c r="U968" s="461" t="s">
        <v>379</v>
      </c>
      <c r="V968" s="279" t="s">
        <v>467</v>
      </c>
    </row>
    <row r="969" spans="2:22" ht="12" customHeight="1" thickBot="1">
      <c r="B969" s="1995"/>
      <c r="C969" s="2009" t="s">
        <v>1128</v>
      </c>
      <c r="D969" s="2007">
        <v>712980684001</v>
      </c>
      <c r="E969" s="2005" t="s">
        <v>334</v>
      </c>
      <c r="F969" s="2014">
        <v>4702028462</v>
      </c>
      <c r="G969" s="560" t="s">
        <v>747</v>
      </c>
      <c r="H969" s="509">
        <v>3</v>
      </c>
      <c r="I969" s="505">
        <v>3</v>
      </c>
      <c r="J969" s="505">
        <v>30</v>
      </c>
      <c r="K969" s="505">
        <v>7</v>
      </c>
      <c r="L969" s="505">
        <v>8</v>
      </c>
      <c r="M969" s="505">
        <v>30</v>
      </c>
      <c r="N969" s="505">
        <v>36</v>
      </c>
      <c r="O969" s="505">
        <v>10</v>
      </c>
      <c r="P969" s="505">
        <v>3</v>
      </c>
      <c r="Q969" s="505">
        <v>26</v>
      </c>
      <c r="R969" s="505">
        <v>14</v>
      </c>
      <c r="S969" s="505">
        <v>8</v>
      </c>
      <c r="T969" s="505">
        <v>7</v>
      </c>
      <c r="U969" s="504">
        <f>SUM(H969:T969)</f>
        <v>185</v>
      </c>
      <c r="V969" s="2015">
        <f>U970/U969*100</f>
        <v>96.216216216216225</v>
      </c>
    </row>
    <row r="970" spans="2:22" ht="12" customHeight="1" thickBot="1">
      <c r="B970" s="1996"/>
      <c r="C970" s="2010"/>
      <c r="D970" s="2008"/>
      <c r="E970" s="2006"/>
      <c r="F970" s="2006"/>
      <c r="G970" s="498" t="s">
        <v>8</v>
      </c>
      <c r="H970" s="509">
        <v>3</v>
      </c>
      <c r="I970" s="505">
        <v>3</v>
      </c>
      <c r="J970" s="505">
        <v>26</v>
      </c>
      <c r="K970" s="505">
        <v>7</v>
      </c>
      <c r="L970" s="505">
        <v>8</v>
      </c>
      <c r="M970" s="505">
        <v>30</v>
      </c>
      <c r="N970" s="505">
        <v>35</v>
      </c>
      <c r="O970" s="505">
        <v>10</v>
      </c>
      <c r="P970" s="505">
        <v>2</v>
      </c>
      <c r="Q970" s="505">
        <v>26</v>
      </c>
      <c r="R970" s="505">
        <v>13</v>
      </c>
      <c r="S970" s="505">
        <v>8</v>
      </c>
      <c r="T970" s="505">
        <v>7</v>
      </c>
      <c r="U970" s="532">
        <f>SUM(H970:T970)</f>
        <v>178</v>
      </c>
      <c r="V970" s="2016"/>
    </row>
    <row r="975" spans="2:22" ht="12" customHeight="1" thickBot="1">
      <c r="B975" s="2011" t="s">
        <v>378</v>
      </c>
      <c r="C975" s="2012"/>
      <c r="D975" s="2012"/>
      <c r="E975" s="2012"/>
      <c r="F975" s="2012"/>
      <c r="G975" s="2012"/>
      <c r="H975" s="2012"/>
      <c r="I975" s="2012"/>
      <c r="J975" s="2012"/>
      <c r="K975" s="2012"/>
      <c r="L975" s="2012"/>
      <c r="M975" s="2012"/>
      <c r="N975" s="2012"/>
      <c r="O975" s="2012"/>
      <c r="P975" s="2012"/>
      <c r="Q975" s="2012"/>
      <c r="R975" s="2012"/>
      <c r="S975" s="2012"/>
      <c r="T975" s="2012"/>
      <c r="U975" s="2012"/>
      <c r="V975" s="2013"/>
    </row>
    <row r="976" spans="2:22" ht="12" customHeight="1" thickBot="1">
      <c r="B976" s="1994">
        <v>45976</v>
      </c>
      <c r="C976" s="276" t="s">
        <v>742</v>
      </c>
      <c r="D976" s="277" t="s">
        <v>381</v>
      </c>
      <c r="E976" s="277" t="s">
        <v>357</v>
      </c>
      <c r="F976" s="277" t="s">
        <v>3</v>
      </c>
      <c r="G976" s="278" t="s">
        <v>743</v>
      </c>
      <c r="H976" s="278" t="s">
        <v>1115</v>
      </c>
      <c r="I976" s="278" t="s">
        <v>1116</v>
      </c>
      <c r="J976" s="278" t="s">
        <v>1117</v>
      </c>
      <c r="K976" s="278" t="s">
        <v>1118</v>
      </c>
      <c r="L976" s="278" t="s">
        <v>1119</v>
      </c>
      <c r="M976" s="278" t="s">
        <v>1120</v>
      </c>
      <c r="N976" s="278" t="s">
        <v>1121</v>
      </c>
      <c r="O976" s="278" t="s">
        <v>1122</v>
      </c>
      <c r="P976" s="278" t="s">
        <v>1123</v>
      </c>
      <c r="Q976" s="278" t="s">
        <v>1124</v>
      </c>
      <c r="R976" s="278" t="s">
        <v>1125</v>
      </c>
      <c r="S976" s="278" t="s">
        <v>1126</v>
      </c>
      <c r="T976" s="278" t="s">
        <v>1127</v>
      </c>
      <c r="U976" s="461" t="s">
        <v>379</v>
      </c>
      <c r="V976" s="279" t="s">
        <v>467</v>
      </c>
    </row>
    <row r="977" spans="2:22" ht="12" customHeight="1" thickBot="1">
      <c r="B977" s="1995"/>
      <c r="C977" s="2009" t="s">
        <v>1128</v>
      </c>
      <c r="D977" s="2007">
        <v>712980684001</v>
      </c>
      <c r="E977" s="2005" t="s">
        <v>334</v>
      </c>
      <c r="F977" s="2014">
        <v>4702028461</v>
      </c>
      <c r="G977" s="560" t="s">
        <v>747</v>
      </c>
      <c r="H977" s="509"/>
      <c r="I977" s="505">
        <v>27</v>
      </c>
      <c r="J977" s="505"/>
      <c r="K977" s="505">
        <v>50</v>
      </c>
      <c r="L977" s="505"/>
      <c r="M977" s="505">
        <v>18</v>
      </c>
      <c r="N977" s="505"/>
      <c r="O977" s="505">
        <v>35</v>
      </c>
      <c r="P977" s="505"/>
      <c r="Q977" s="505">
        <v>15</v>
      </c>
      <c r="R977" s="505"/>
      <c r="S977" s="505">
        <v>20</v>
      </c>
      <c r="T977" s="505">
        <v>6</v>
      </c>
      <c r="U977" s="504">
        <f>SUM(H977:T977)</f>
        <v>171</v>
      </c>
      <c r="V977" s="2015">
        <f>U978/U977*100</f>
        <v>96.491228070175438</v>
      </c>
    </row>
    <row r="978" spans="2:22" ht="12" customHeight="1" thickBot="1">
      <c r="B978" s="1996"/>
      <c r="C978" s="2010"/>
      <c r="D978" s="2008"/>
      <c r="E978" s="2006"/>
      <c r="F978" s="2006"/>
      <c r="G978" s="498" t="s">
        <v>8</v>
      </c>
      <c r="H978" s="509"/>
      <c r="I978" s="505">
        <v>27</v>
      </c>
      <c r="J978" s="505"/>
      <c r="K978" s="505">
        <v>47</v>
      </c>
      <c r="L978" s="505"/>
      <c r="M978" s="505">
        <v>18</v>
      </c>
      <c r="N978" s="505"/>
      <c r="O978" s="505">
        <v>32</v>
      </c>
      <c r="P978" s="505"/>
      <c r="Q978" s="505">
        <v>15</v>
      </c>
      <c r="R978" s="505"/>
      <c r="S978" s="505">
        <v>20</v>
      </c>
      <c r="T978" s="505">
        <v>6</v>
      </c>
      <c r="U978" s="532">
        <f>SUM(H978:T978)</f>
        <v>165</v>
      </c>
      <c r="V978" s="2016"/>
    </row>
    <row r="981" spans="2:22" ht="12" customHeight="1" thickBot="1">
      <c r="B981" s="2017" t="s">
        <v>755</v>
      </c>
      <c r="C981" s="2018"/>
      <c r="D981" s="2018"/>
      <c r="E981" s="2018"/>
      <c r="F981" s="2018"/>
      <c r="G981" s="2018"/>
      <c r="H981" s="2018"/>
      <c r="I981" s="2018"/>
      <c r="J981" s="2018"/>
      <c r="K981" s="2018"/>
      <c r="L981" s="2018"/>
      <c r="M981" s="2018"/>
      <c r="N981" s="2018"/>
      <c r="O981" s="2018"/>
      <c r="P981" s="2019"/>
    </row>
    <row r="982" spans="2:22" ht="12" customHeight="1" thickBot="1">
      <c r="B982" s="1994">
        <v>45976</v>
      </c>
      <c r="C982" s="562" t="s">
        <v>742</v>
      </c>
      <c r="D982" s="563" t="s">
        <v>381</v>
      </c>
      <c r="E982" s="277" t="s">
        <v>357</v>
      </c>
      <c r="F982" s="277"/>
      <c r="G982" s="277" t="s">
        <v>3</v>
      </c>
      <c r="H982" s="278" t="s">
        <v>743</v>
      </c>
      <c r="I982" s="461" t="s">
        <v>453</v>
      </c>
      <c r="J982" s="461" t="s">
        <v>454</v>
      </c>
      <c r="K982" s="461" t="s">
        <v>455</v>
      </c>
      <c r="L982" s="461" t="s">
        <v>456</v>
      </c>
      <c r="M982" s="461" t="s">
        <v>457</v>
      </c>
      <c r="N982" s="461" t="s">
        <v>458</v>
      </c>
      <c r="O982" s="461" t="s">
        <v>379</v>
      </c>
      <c r="P982" s="279" t="s">
        <v>467</v>
      </c>
    </row>
    <row r="983" spans="2:22" ht="12" customHeight="1" thickBot="1">
      <c r="B983" s="1995"/>
      <c r="C983" s="2022" t="s">
        <v>1129</v>
      </c>
      <c r="D983" s="2041" t="s">
        <v>1130</v>
      </c>
      <c r="E983" s="2005" t="s">
        <v>1131</v>
      </c>
      <c r="F983" s="2005" t="s">
        <v>25</v>
      </c>
      <c r="G983" s="2005">
        <v>4702029502</v>
      </c>
      <c r="H983" s="496" t="s">
        <v>747</v>
      </c>
      <c r="I983" s="505">
        <v>8</v>
      </c>
      <c r="J983" s="505">
        <v>32</v>
      </c>
      <c r="K983" s="505">
        <v>70</v>
      </c>
      <c r="L983" s="505">
        <v>71</v>
      </c>
      <c r="M983" s="531">
        <v>42</v>
      </c>
      <c r="N983" s="522">
        <v>22</v>
      </c>
      <c r="O983" s="506">
        <f>SUM(I983:N983)</f>
        <v>245</v>
      </c>
      <c r="P983" s="2015">
        <f>O984/O983*100</f>
        <v>97.959183673469383</v>
      </c>
    </row>
    <row r="984" spans="2:22" ht="12" customHeight="1" thickBot="1">
      <c r="B984" s="1996"/>
      <c r="C984" s="2023"/>
      <c r="D984" s="2042"/>
      <c r="E984" s="2006"/>
      <c r="F984" s="2006"/>
      <c r="G984" s="2006"/>
      <c r="H984" s="498" t="s">
        <v>8</v>
      </c>
      <c r="I984" s="505">
        <v>8</v>
      </c>
      <c r="J984" s="505">
        <v>31</v>
      </c>
      <c r="K984" s="505">
        <v>72</v>
      </c>
      <c r="L984" s="505">
        <v>67</v>
      </c>
      <c r="M984" s="505">
        <v>41</v>
      </c>
      <c r="N984" s="469">
        <v>21</v>
      </c>
      <c r="O984" s="513">
        <f>SUM(I984:N984)</f>
        <v>240</v>
      </c>
      <c r="P984" s="2016"/>
    </row>
    <row r="987" spans="2:22" ht="12" customHeight="1" thickBot="1">
      <c r="B987" s="2011" t="s">
        <v>999</v>
      </c>
      <c r="C987" s="2012"/>
      <c r="D987" s="2012"/>
      <c r="E987" s="2012"/>
      <c r="F987" s="2012"/>
      <c r="G987" s="2012"/>
      <c r="H987" s="2012"/>
      <c r="I987" s="2012"/>
      <c r="J987" s="2012"/>
      <c r="K987" s="2012"/>
      <c r="L987" s="2012"/>
      <c r="M987" s="2012"/>
      <c r="N987" s="2012"/>
      <c r="O987" s="2012"/>
      <c r="P987" s="2012"/>
      <c r="Q987" s="2012"/>
      <c r="R987" s="2012"/>
      <c r="S987" s="2012"/>
      <c r="T987" s="2012"/>
      <c r="U987" s="2012"/>
      <c r="V987" s="2013"/>
    </row>
    <row r="988" spans="2:22" ht="12" customHeight="1" thickBot="1">
      <c r="B988" s="1994">
        <v>45976</v>
      </c>
      <c r="C988" s="276" t="s">
        <v>742</v>
      </c>
      <c r="D988" s="277" t="s">
        <v>381</v>
      </c>
      <c r="E988" s="277" t="s">
        <v>357</v>
      </c>
      <c r="F988" s="277" t="s">
        <v>3</v>
      </c>
      <c r="G988" s="278" t="s">
        <v>743</v>
      </c>
      <c r="H988" s="278" t="s">
        <v>484</v>
      </c>
      <c r="I988" s="278" t="s">
        <v>485</v>
      </c>
      <c r="J988" s="278" t="s">
        <v>489</v>
      </c>
      <c r="K988" s="278" t="s">
        <v>486</v>
      </c>
      <c r="L988" s="278" t="s">
        <v>490</v>
      </c>
      <c r="M988" s="278" t="s">
        <v>491</v>
      </c>
      <c r="N988" s="278" t="s">
        <v>492</v>
      </c>
      <c r="O988" s="278" t="s">
        <v>482</v>
      </c>
      <c r="P988" s="278" t="s">
        <v>483</v>
      </c>
      <c r="Q988" s="278"/>
      <c r="R988" s="278"/>
      <c r="S988" s="278"/>
      <c r="T988" s="278"/>
      <c r="U988" s="461" t="s">
        <v>379</v>
      </c>
      <c r="V988" s="279" t="s">
        <v>467</v>
      </c>
    </row>
    <row r="989" spans="2:22" ht="12" customHeight="1" thickBot="1">
      <c r="B989" s="1995"/>
      <c r="C989" s="2009" t="s">
        <v>75</v>
      </c>
      <c r="D989" s="2007">
        <v>711978098001</v>
      </c>
      <c r="E989" s="2005" t="s">
        <v>48</v>
      </c>
      <c r="F989" s="2014">
        <v>4702043053</v>
      </c>
      <c r="G989" s="560" t="s">
        <v>747</v>
      </c>
      <c r="H989" s="509">
        <v>65</v>
      </c>
      <c r="I989" s="505">
        <v>34</v>
      </c>
      <c r="J989" s="505">
        <v>8</v>
      </c>
      <c r="K989" s="505">
        <v>1</v>
      </c>
      <c r="L989" s="505">
        <v>13</v>
      </c>
      <c r="M989" s="505">
        <v>11</v>
      </c>
      <c r="N989" s="505">
        <v>19</v>
      </c>
      <c r="O989" s="505">
        <v>33</v>
      </c>
      <c r="P989" s="505">
        <v>61</v>
      </c>
      <c r="Q989" s="505"/>
      <c r="R989" s="505"/>
      <c r="S989" s="505"/>
      <c r="T989" s="505"/>
      <c r="U989" s="504">
        <f>SUM(H989:T989)</f>
        <v>245</v>
      </c>
      <c r="V989" s="2015">
        <f>U990/U989*100</f>
        <v>89.795918367346943</v>
      </c>
    </row>
    <row r="990" spans="2:22" ht="12" customHeight="1" thickBot="1">
      <c r="B990" s="1996"/>
      <c r="C990" s="2010"/>
      <c r="D990" s="2008"/>
      <c r="E990" s="2006"/>
      <c r="F990" s="2006"/>
      <c r="G990" s="498" t="s">
        <v>8</v>
      </c>
      <c r="H990" s="509">
        <v>53</v>
      </c>
      <c r="I990" s="505">
        <v>31</v>
      </c>
      <c r="J990" s="505">
        <v>5</v>
      </c>
      <c r="K990" s="505">
        <v>1</v>
      </c>
      <c r="L990" s="505">
        <v>13</v>
      </c>
      <c r="M990" s="505">
        <v>10</v>
      </c>
      <c r="N990" s="505">
        <v>19</v>
      </c>
      <c r="O990" s="505">
        <v>31</v>
      </c>
      <c r="P990" s="505">
        <v>57</v>
      </c>
      <c r="Q990" s="505"/>
      <c r="R990" s="505"/>
      <c r="S990" s="505"/>
      <c r="T990" s="505"/>
      <c r="U990" s="532">
        <f>SUM(H990:T990)</f>
        <v>220</v>
      </c>
      <c r="V990" s="2016"/>
    </row>
    <row r="993" spans="2:22" ht="12" customHeight="1" thickBot="1">
      <c r="B993" s="2011" t="s">
        <v>999</v>
      </c>
      <c r="C993" s="2012"/>
      <c r="D993" s="2012"/>
      <c r="E993" s="2012"/>
      <c r="F993" s="2012"/>
      <c r="G993" s="2012"/>
      <c r="H993" s="2012"/>
      <c r="I993" s="2012"/>
      <c r="J993" s="2012"/>
      <c r="K993" s="2012"/>
      <c r="L993" s="2012"/>
      <c r="M993" s="2012"/>
      <c r="N993" s="2012"/>
      <c r="O993" s="2012"/>
      <c r="P993" s="2012"/>
      <c r="Q993" s="2012"/>
      <c r="R993" s="2012"/>
      <c r="S993" s="2012"/>
      <c r="T993" s="2012"/>
      <c r="U993" s="2012"/>
      <c r="V993" s="2013"/>
    </row>
    <row r="994" spans="2:22" ht="12" customHeight="1" thickBot="1">
      <c r="B994" s="1994">
        <v>45976</v>
      </c>
      <c r="C994" s="276" t="s">
        <v>742</v>
      </c>
      <c r="D994" s="277" t="s">
        <v>381</v>
      </c>
      <c r="E994" s="277" t="s">
        <v>357</v>
      </c>
      <c r="F994" s="277" t="s">
        <v>3</v>
      </c>
      <c r="G994" s="278" t="s">
        <v>743</v>
      </c>
      <c r="H994" s="278" t="s">
        <v>487</v>
      </c>
      <c r="I994" s="278" t="s">
        <v>484</v>
      </c>
      <c r="J994" s="278" t="s">
        <v>488</v>
      </c>
      <c r="K994" s="278" t="s">
        <v>485</v>
      </c>
      <c r="L994" s="278" t="s">
        <v>489</v>
      </c>
      <c r="M994" s="278" t="s">
        <v>486</v>
      </c>
      <c r="N994" s="278" t="s">
        <v>490</v>
      </c>
      <c r="O994" s="278" t="s">
        <v>491</v>
      </c>
      <c r="P994" s="278" t="s">
        <v>492</v>
      </c>
      <c r="Q994" s="278" t="s">
        <v>482</v>
      </c>
      <c r="R994" s="278" t="s">
        <v>483</v>
      </c>
      <c r="S994" s="278"/>
      <c r="T994" s="278"/>
      <c r="U994" s="461" t="s">
        <v>379</v>
      </c>
      <c r="V994" s="279" t="s">
        <v>467</v>
      </c>
    </row>
    <row r="995" spans="2:22" ht="12" customHeight="1" thickBot="1">
      <c r="B995" s="1995"/>
      <c r="C995" s="2009" t="s">
        <v>76</v>
      </c>
      <c r="D995" s="2007">
        <v>711978098002</v>
      </c>
      <c r="E995" s="2005" t="s">
        <v>34</v>
      </c>
      <c r="F995" s="2014">
        <v>4702043053</v>
      </c>
      <c r="G995" s="560" t="s">
        <v>747</v>
      </c>
      <c r="H995" s="509">
        <v>3</v>
      </c>
      <c r="I995" s="505">
        <v>57</v>
      </c>
      <c r="J995" s="505">
        <v>77</v>
      </c>
      <c r="K995" s="505">
        <v>38</v>
      </c>
      <c r="L995" s="505">
        <v>70</v>
      </c>
      <c r="M995" s="505">
        <v>9</v>
      </c>
      <c r="N995" s="505">
        <v>17</v>
      </c>
      <c r="O995" s="505">
        <v>15</v>
      </c>
      <c r="P995" s="505">
        <v>23</v>
      </c>
      <c r="Q995" s="505">
        <v>25</v>
      </c>
      <c r="R995" s="505">
        <v>52</v>
      </c>
      <c r="S995" s="505"/>
      <c r="T995" s="505"/>
      <c r="U995" s="504">
        <f>SUM(H995:T995)</f>
        <v>386</v>
      </c>
      <c r="V995" s="2015">
        <f>U996/U995*100</f>
        <v>99.481865284974091</v>
      </c>
    </row>
    <row r="996" spans="2:22" ht="12" customHeight="1" thickBot="1">
      <c r="B996" s="1996"/>
      <c r="C996" s="2010"/>
      <c r="D996" s="2008"/>
      <c r="E996" s="2006"/>
      <c r="F996" s="2006"/>
      <c r="G996" s="498" t="s">
        <v>8</v>
      </c>
      <c r="H996" s="509">
        <v>2</v>
      </c>
      <c r="I996" s="505">
        <v>54</v>
      </c>
      <c r="J996" s="505">
        <v>78</v>
      </c>
      <c r="K996" s="505">
        <v>38</v>
      </c>
      <c r="L996" s="505">
        <v>72</v>
      </c>
      <c r="M996" s="505">
        <v>9</v>
      </c>
      <c r="N996" s="505">
        <v>17</v>
      </c>
      <c r="O996" s="505">
        <v>15</v>
      </c>
      <c r="P996" s="505">
        <v>23</v>
      </c>
      <c r="Q996" s="505">
        <v>24</v>
      </c>
      <c r="R996" s="505">
        <v>52</v>
      </c>
      <c r="S996" s="505"/>
      <c r="T996" s="505"/>
      <c r="U996" s="532">
        <f>SUM(H996:T996)</f>
        <v>384</v>
      </c>
      <c r="V996" s="2016"/>
    </row>
    <row r="1000" spans="2:22" ht="12" customHeight="1" thickBot="1">
      <c r="B1000" s="1994">
        <v>45980</v>
      </c>
      <c r="C1000" s="276" t="s">
        <v>742</v>
      </c>
      <c r="D1000" s="277" t="s">
        <v>381</v>
      </c>
      <c r="E1000" s="277" t="s">
        <v>357</v>
      </c>
      <c r="F1000" s="277" t="s">
        <v>3</v>
      </c>
      <c r="G1000" s="278" t="s">
        <v>743</v>
      </c>
      <c r="H1000" s="278" t="s">
        <v>1132</v>
      </c>
      <c r="I1000" s="278" t="s">
        <v>1117</v>
      </c>
      <c r="J1000" s="278" t="s">
        <v>1119</v>
      </c>
      <c r="K1000" s="278" t="s">
        <v>1120</v>
      </c>
      <c r="L1000" s="278" t="s">
        <v>1123</v>
      </c>
      <c r="M1000" s="278" t="s">
        <v>1124</v>
      </c>
      <c r="N1000" s="278" t="s">
        <v>1127</v>
      </c>
      <c r="O1000" s="278" t="s">
        <v>1127</v>
      </c>
      <c r="P1000" s="461" t="s">
        <v>379</v>
      </c>
      <c r="Q1000" s="279" t="s">
        <v>467</v>
      </c>
    </row>
    <row r="1001" spans="2:22" ht="12" customHeight="1" thickBot="1">
      <c r="B1001" s="1995"/>
      <c r="C1001" s="2009" t="s">
        <v>1133</v>
      </c>
      <c r="D1001" s="2007">
        <v>712966320502</v>
      </c>
      <c r="E1001" s="2005" t="s">
        <v>1134</v>
      </c>
      <c r="F1001" s="2014">
        <v>4702013055</v>
      </c>
      <c r="G1001" s="560" t="s">
        <v>747</v>
      </c>
      <c r="H1001" s="509">
        <v>7</v>
      </c>
      <c r="I1001" s="505">
        <v>19</v>
      </c>
      <c r="J1001" s="505">
        <v>12</v>
      </c>
      <c r="K1001" s="505">
        <v>5</v>
      </c>
      <c r="L1001" s="505">
        <v>2</v>
      </c>
      <c r="M1001" s="505">
        <v>3</v>
      </c>
      <c r="N1001" s="505">
        <v>1</v>
      </c>
      <c r="O1001" s="505">
        <v>1</v>
      </c>
      <c r="P1001" s="504">
        <f>SUM(H1001:O1001)</f>
        <v>50</v>
      </c>
      <c r="Q1001" s="2015">
        <f>P1002/P1001*100</f>
        <v>98</v>
      </c>
    </row>
    <row r="1002" spans="2:22" ht="12" customHeight="1" thickBot="1">
      <c r="B1002" s="1996"/>
      <c r="C1002" s="2010"/>
      <c r="D1002" s="2008"/>
      <c r="E1002" s="2006"/>
      <c r="F1002" s="2006"/>
      <c r="G1002" s="498" t="s">
        <v>8</v>
      </c>
      <c r="H1002" s="509">
        <v>7</v>
      </c>
      <c r="I1002" s="505">
        <v>19</v>
      </c>
      <c r="J1002" s="505">
        <v>11</v>
      </c>
      <c r="K1002" s="505">
        <v>5</v>
      </c>
      <c r="L1002" s="505">
        <v>2</v>
      </c>
      <c r="M1002" s="505">
        <v>3</v>
      </c>
      <c r="N1002" s="505">
        <v>1</v>
      </c>
      <c r="O1002" s="505">
        <v>1</v>
      </c>
      <c r="P1002" s="532">
        <f>SUM(H1002:O1002)</f>
        <v>49</v>
      </c>
      <c r="Q1002" s="2016"/>
    </row>
    <row r="1003" spans="2:22" ht="12" customHeight="1" thickBot="1">
      <c r="B1003"/>
      <c r="C1003"/>
      <c r="D1003"/>
      <c r="E1003"/>
      <c r="F1003"/>
      <c r="G1003"/>
      <c r="H1003"/>
      <c r="I1003"/>
      <c r="J1003"/>
      <c r="K1003"/>
      <c r="L1003"/>
      <c r="M1003"/>
      <c r="N1003"/>
      <c r="O1003"/>
      <c r="P1003"/>
      <c r="Q1003"/>
    </row>
    <row r="1004" spans="2:22" ht="12" customHeight="1" thickBot="1">
      <c r="B1004" s="2011" t="s">
        <v>378</v>
      </c>
      <c r="C1004" s="2012"/>
      <c r="D1004" s="2012"/>
      <c r="E1004" s="2012"/>
      <c r="F1004" s="2012"/>
      <c r="G1004" s="2012"/>
      <c r="H1004" s="2012"/>
      <c r="I1004" s="2012"/>
      <c r="J1004" s="2012"/>
      <c r="K1004" s="2012"/>
      <c r="L1004" s="2012"/>
      <c r="M1004" s="2012"/>
      <c r="N1004" s="2012"/>
      <c r="O1004" s="2012"/>
      <c r="P1004" s="2012"/>
      <c r="Q1004" s="2013"/>
    </row>
    <row r="1005" spans="2:22" ht="12" customHeight="1" thickBot="1">
      <c r="B1005" s="1994">
        <v>45980</v>
      </c>
      <c r="C1005" s="276" t="s">
        <v>742</v>
      </c>
      <c r="D1005" s="277" t="s">
        <v>381</v>
      </c>
      <c r="E1005" s="277" t="s">
        <v>357</v>
      </c>
      <c r="F1005" s="277" t="s">
        <v>3</v>
      </c>
      <c r="G1005" s="278" t="s">
        <v>743</v>
      </c>
      <c r="H1005" s="278" t="s">
        <v>1132</v>
      </c>
      <c r="I1005" s="278" t="s">
        <v>1117</v>
      </c>
      <c r="J1005" s="278" t="s">
        <v>1119</v>
      </c>
      <c r="K1005" s="278" t="s">
        <v>1120</v>
      </c>
      <c r="L1005" s="278" t="s">
        <v>1123</v>
      </c>
      <c r="M1005" s="278" t="s">
        <v>1124</v>
      </c>
      <c r="N1005" s="278" t="s">
        <v>1127</v>
      </c>
      <c r="O1005" s="278" t="s">
        <v>1127</v>
      </c>
      <c r="P1005" s="461" t="s">
        <v>379</v>
      </c>
      <c r="Q1005" s="279" t="s">
        <v>467</v>
      </c>
    </row>
    <row r="1006" spans="2:22" ht="12" customHeight="1" thickBot="1">
      <c r="B1006" s="1995"/>
      <c r="C1006" s="2009" t="s">
        <v>1135</v>
      </c>
      <c r="D1006" s="2007">
        <v>712966320001</v>
      </c>
      <c r="E1006" s="2005" t="s">
        <v>1136</v>
      </c>
      <c r="F1006" s="2014">
        <v>4702013055</v>
      </c>
      <c r="G1006" s="560" t="s">
        <v>747</v>
      </c>
      <c r="H1006" s="509">
        <v>7</v>
      </c>
      <c r="I1006" s="505">
        <v>19</v>
      </c>
      <c r="J1006" s="505">
        <v>12</v>
      </c>
      <c r="K1006" s="505">
        <v>5</v>
      </c>
      <c r="L1006" s="505">
        <v>2</v>
      </c>
      <c r="M1006" s="505">
        <v>3</v>
      </c>
      <c r="N1006" s="505">
        <v>1</v>
      </c>
      <c r="O1006" s="505">
        <v>1</v>
      </c>
      <c r="P1006" s="504">
        <f>SUM(H1006:O1006)</f>
        <v>50</v>
      </c>
      <c r="Q1006" s="2015">
        <f>P1007/P1006*100</f>
        <v>86</v>
      </c>
    </row>
    <row r="1007" spans="2:22" ht="12" customHeight="1" thickBot="1">
      <c r="B1007" s="1996"/>
      <c r="C1007" s="2010"/>
      <c r="D1007" s="2008"/>
      <c r="E1007" s="2006"/>
      <c r="F1007" s="2006"/>
      <c r="G1007" s="498" t="s">
        <v>8</v>
      </c>
      <c r="H1007" s="509">
        <v>6</v>
      </c>
      <c r="I1007" s="505">
        <v>19</v>
      </c>
      <c r="J1007" s="505">
        <v>8</v>
      </c>
      <c r="K1007" s="505">
        <v>5</v>
      </c>
      <c r="L1007" s="505">
        <v>2</v>
      </c>
      <c r="M1007" s="505">
        <v>1</v>
      </c>
      <c r="N1007" s="505">
        <v>1</v>
      </c>
      <c r="O1007" s="505">
        <v>1</v>
      </c>
      <c r="P1007" s="532">
        <f>SUM(H1007:O1007)</f>
        <v>43</v>
      </c>
      <c r="Q1007" s="2016"/>
    </row>
    <row r="1012" spans="2:16" ht="12" customHeight="1" thickBot="1">
      <c r="B1012" s="2017" t="s">
        <v>755</v>
      </c>
      <c r="C1012" s="2018"/>
      <c r="D1012" s="2018"/>
      <c r="E1012" s="2018"/>
      <c r="F1012" s="2018"/>
      <c r="G1012" s="2018"/>
      <c r="H1012" s="2018"/>
      <c r="I1012" s="2018"/>
      <c r="J1012" s="2018"/>
      <c r="K1012" s="2018"/>
      <c r="L1012" s="2018"/>
      <c r="M1012" s="2018"/>
      <c r="N1012" s="2018"/>
      <c r="O1012" s="2018"/>
      <c r="P1012" s="2019"/>
    </row>
    <row r="1013" spans="2:16" ht="12" customHeight="1" thickBot="1">
      <c r="B1013" s="1994">
        <v>45982</v>
      </c>
      <c r="C1013" s="562" t="s">
        <v>742</v>
      </c>
      <c r="D1013" s="563" t="s">
        <v>381</v>
      </c>
      <c r="E1013" s="277" t="s">
        <v>357</v>
      </c>
      <c r="F1013" s="277"/>
      <c r="G1013" s="277" t="s">
        <v>3</v>
      </c>
      <c r="H1013" s="278" t="s">
        <v>743</v>
      </c>
      <c r="I1013" s="461" t="s">
        <v>453</v>
      </c>
      <c r="J1013" s="461" t="s">
        <v>454</v>
      </c>
      <c r="K1013" s="461" t="s">
        <v>455</v>
      </c>
      <c r="L1013" s="461" t="s">
        <v>456</v>
      </c>
      <c r="M1013" s="461" t="s">
        <v>457</v>
      </c>
      <c r="N1013" s="461" t="s">
        <v>458</v>
      </c>
      <c r="O1013" s="461" t="s">
        <v>379</v>
      </c>
      <c r="P1013" s="279" t="s">
        <v>467</v>
      </c>
    </row>
    <row r="1014" spans="2:16" ht="12" customHeight="1" thickBot="1">
      <c r="B1014" s="1995"/>
      <c r="C1014" s="2022" t="s">
        <v>1137</v>
      </c>
      <c r="D1014" s="2041">
        <v>710967669502</v>
      </c>
      <c r="E1014" s="2005" t="s">
        <v>242</v>
      </c>
      <c r="F1014" s="2005" t="s">
        <v>25</v>
      </c>
      <c r="G1014" s="2005">
        <v>4702048931</v>
      </c>
      <c r="H1014" s="496" t="s">
        <v>747</v>
      </c>
      <c r="I1014" s="505">
        <v>135</v>
      </c>
      <c r="J1014" s="505">
        <v>230</v>
      </c>
      <c r="K1014" s="505">
        <v>353</v>
      </c>
      <c r="L1014" s="505">
        <v>311</v>
      </c>
      <c r="M1014" s="531">
        <v>81</v>
      </c>
      <c r="N1014" s="522"/>
      <c r="O1014" s="506">
        <f>SUM(I1014:N1014)</f>
        <v>1110</v>
      </c>
      <c r="P1014" s="2015">
        <f>O1015/O1014*100</f>
        <v>94.324324324324323</v>
      </c>
    </row>
    <row r="1015" spans="2:16" ht="12" customHeight="1" thickBot="1">
      <c r="B1015" s="1996"/>
      <c r="C1015" s="2023"/>
      <c r="D1015" s="2042"/>
      <c r="E1015" s="2006"/>
      <c r="F1015" s="2006"/>
      <c r="G1015" s="2006"/>
      <c r="H1015" s="498" t="s">
        <v>8</v>
      </c>
      <c r="I1015" s="505">
        <v>139</v>
      </c>
      <c r="J1015" s="505">
        <v>211</v>
      </c>
      <c r="K1015" s="505">
        <v>328</v>
      </c>
      <c r="L1015" s="505">
        <v>288</v>
      </c>
      <c r="M1015" s="505">
        <v>81</v>
      </c>
      <c r="N1015" s="469"/>
      <c r="O1015" s="513">
        <f>SUM(I1015:N1015)</f>
        <v>1047</v>
      </c>
      <c r="P1015" s="2016"/>
    </row>
    <row r="1019" spans="2:16" ht="12" customHeight="1" thickBot="1">
      <c r="B1019" s="2017" t="s">
        <v>755</v>
      </c>
      <c r="C1019" s="2018"/>
      <c r="D1019" s="2018"/>
      <c r="E1019" s="2018"/>
      <c r="F1019" s="2018"/>
      <c r="G1019" s="2018"/>
      <c r="H1019" s="2018"/>
      <c r="I1019" s="2018"/>
      <c r="J1019" s="2018"/>
      <c r="K1019" s="2018"/>
      <c r="L1019" s="2018"/>
      <c r="M1019" s="2018"/>
      <c r="N1019" s="2018"/>
      <c r="O1019" s="2018"/>
      <c r="P1019" s="2019"/>
    </row>
    <row r="1020" spans="2:16" ht="12" customHeight="1" thickBot="1">
      <c r="B1020" s="1994">
        <v>45982</v>
      </c>
      <c r="C1020" s="562" t="s">
        <v>742</v>
      </c>
      <c r="D1020" s="563" t="s">
        <v>381</v>
      </c>
      <c r="E1020" s="277" t="s">
        <v>357</v>
      </c>
      <c r="F1020" s="277"/>
      <c r="G1020" s="277" t="s">
        <v>3</v>
      </c>
      <c r="H1020" s="278" t="s">
        <v>743</v>
      </c>
      <c r="I1020" s="461" t="s">
        <v>453</v>
      </c>
      <c r="J1020" s="461" t="s">
        <v>454</v>
      </c>
      <c r="K1020" s="461" t="s">
        <v>455</v>
      </c>
      <c r="L1020" s="461" t="s">
        <v>456</v>
      </c>
      <c r="M1020" s="461" t="s">
        <v>457</v>
      </c>
      <c r="N1020" s="461" t="s">
        <v>458</v>
      </c>
      <c r="O1020" s="461" t="s">
        <v>379</v>
      </c>
      <c r="P1020" s="279" t="s">
        <v>467</v>
      </c>
    </row>
    <row r="1021" spans="2:16" ht="12" customHeight="1" thickBot="1">
      <c r="B1021" s="1995"/>
      <c r="C1021" s="2022" t="s">
        <v>1138</v>
      </c>
      <c r="D1021" s="2041" t="s">
        <v>1139</v>
      </c>
      <c r="E1021" s="2005" t="s">
        <v>571</v>
      </c>
      <c r="F1021" s="2005" t="s">
        <v>25</v>
      </c>
      <c r="G1021" s="2005">
        <v>4702048931</v>
      </c>
      <c r="H1021" s="496" t="s">
        <v>747</v>
      </c>
      <c r="I1021" s="505"/>
      <c r="J1021" s="505">
        <v>147</v>
      </c>
      <c r="K1021" s="505">
        <v>293</v>
      </c>
      <c r="L1021" s="505">
        <v>266</v>
      </c>
      <c r="M1021" s="531">
        <v>137</v>
      </c>
      <c r="N1021" s="522">
        <v>73</v>
      </c>
      <c r="O1021" s="506">
        <f>SUM(I1021:N1021)</f>
        <v>916</v>
      </c>
      <c r="P1021" s="2015">
        <f>O1022/O1021*100</f>
        <v>93.122270742358083</v>
      </c>
    </row>
    <row r="1022" spans="2:16" ht="12" customHeight="1" thickBot="1">
      <c r="B1022" s="1996"/>
      <c r="C1022" s="2023"/>
      <c r="D1022" s="2042"/>
      <c r="E1022" s="2006"/>
      <c r="F1022" s="2006"/>
      <c r="G1022" s="2006"/>
      <c r="H1022" s="498" t="s">
        <v>8</v>
      </c>
      <c r="I1022" s="505"/>
      <c r="J1022" s="505">
        <v>145</v>
      </c>
      <c r="K1022" s="505">
        <v>274</v>
      </c>
      <c r="L1022" s="505">
        <v>272</v>
      </c>
      <c r="M1022" s="505">
        <v>122</v>
      </c>
      <c r="N1022" s="469">
        <v>40</v>
      </c>
      <c r="O1022" s="513">
        <f>SUM(I1022:N1022)</f>
        <v>853</v>
      </c>
      <c r="P1022" s="2016"/>
    </row>
    <row r="1025" spans="2:16" ht="12" customHeight="1" thickBot="1">
      <c r="B1025" s="2017" t="s">
        <v>755</v>
      </c>
      <c r="C1025" s="2018"/>
      <c r="D1025" s="2018"/>
      <c r="E1025" s="2018"/>
      <c r="F1025" s="2018"/>
      <c r="G1025" s="2018"/>
      <c r="H1025" s="2018"/>
      <c r="I1025" s="2018"/>
      <c r="J1025" s="2018"/>
      <c r="K1025" s="2018"/>
      <c r="L1025" s="2018"/>
      <c r="M1025" s="2018"/>
      <c r="N1025" s="2018"/>
      <c r="O1025" s="2018"/>
      <c r="P1025" s="2019"/>
    </row>
    <row r="1026" spans="2:16" ht="12" customHeight="1" thickBot="1">
      <c r="B1026" s="1994">
        <v>45988</v>
      </c>
      <c r="C1026" s="562" t="s">
        <v>742</v>
      </c>
      <c r="D1026" s="563" t="s">
        <v>381</v>
      </c>
      <c r="E1026" s="277" t="s">
        <v>357</v>
      </c>
      <c r="F1026" s="277" t="s">
        <v>355</v>
      </c>
      <c r="G1026" s="277" t="s">
        <v>3</v>
      </c>
      <c r="H1026" s="278" t="s">
        <v>743</v>
      </c>
      <c r="I1026" s="461" t="s">
        <v>453</v>
      </c>
      <c r="J1026" s="461" t="s">
        <v>454</v>
      </c>
      <c r="K1026" s="461" t="s">
        <v>455</v>
      </c>
      <c r="L1026" s="461" t="s">
        <v>456</v>
      </c>
      <c r="M1026" s="461" t="s">
        <v>457</v>
      </c>
      <c r="N1026" s="461" t="s">
        <v>458</v>
      </c>
      <c r="O1026" s="461" t="s">
        <v>379</v>
      </c>
      <c r="P1026" s="279" t="s">
        <v>467</v>
      </c>
    </row>
    <row r="1027" spans="2:16" ht="12" customHeight="1" thickBot="1">
      <c r="B1027" s="1995"/>
      <c r="C1027" s="2022" t="s">
        <v>560</v>
      </c>
      <c r="D1027" s="2041" t="s">
        <v>1140</v>
      </c>
      <c r="E1027" s="2005" t="s">
        <v>566</v>
      </c>
      <c r="F1027" s="2005" t="s">
        <v>92</v>
      </c>
      <c r="G1027" s="2005">
        <v>4702048931</v>
      </c>
      <c r="H1027" s="496" t="s">
        <v>747</v>
      </c>
      <c r="I1027" s="505"/>
      <c r="J1027" s="505">
        <v>147</v>
      </c>
      <c r="K1027" s="505">
        <v>293</v>
      </c>
      <c r="L1027" s="505">
        <v>266</v>
      </c>
      <c r="M1027" s="531">
        <v>137</v>
      </c>
      <c r="N1027" s="522">
        <v>73</v>
      </c>
      <c r="O1027" s="506">
        <f>SUM(I1027:N1027)</f>
        <v>916</v>
      </c>
      <c r="P1027" s="2015">
        <f>O1028/O1027*100</f>
        <v>99.78165938864629</v>
      </c>
    </row>
    <row r="1028" spans="2:16" ht="12" customHeight="1" thickBot="1">
      <c r="B1028" s="1996"/>
      <c r="C1028" s="2023"/>
      <c r="D1028" s="2042"/>
      <c r="E1028" s="2006"/>
      <c r="F1028" s="2006"/>
      <c r="G1028" s="2006"/>
      <c r="H1028" s="498" t="s">
        <v>8</v>
      </c>
      <c r="I1028" s="505"/>
      <c r="J1028" s="505">
        <v>147</v>
      </c>
      <c r="K1028" s="505">
        <v>293</v>
      </c>
      <c r="L1028" s="505">
        <v>266</v>
      </c>
      <c r="M1028" s="505">
        <v>135</v>
      </c>
      <c r="N1028" s="469">
        <v>73</v>
      </c>
      <c r="O1028" s="513">
        <f>SUM(I1028:N1028)</f>
        <v>914</v>
      </c>
      <c r="P1028" s="2016"/>
    </row>
    <row r="1032" spans="2:16" ht="12" customHeight="1" thickBot="1">
      <c r="B1032" s="2017" t="s">
        <v>755</v>
      </c>
      <c r="C1032" s="2018"/>
      <c r="D1032" s="2018"/>
      <c r="E1032" s="2018"/>
      <c r="F1032" s="2018"/>
      <c r="G1032" s="2018"/>
      <c r="H1032" s="2018"/>
      <c r="I1032" s="2018"/>
      <c r="J1032" s="2018"/>
      <c r="K1032" s="2018"/>
      <c r="L1032" s="2018"/>
      <c r="M1032" s="2018"/>
      <c r="N1032" s="2018"/>
      <c r="O1032" s="2018"/>
      <c r="P1032" s="2019"/>
    </row>
    <row r="1033" spans="2:16" ht="12" customHeight="1" thickBot="1">
      <c r="B1033" s="1994">
        <v>45988</v>
      </c>
      <c r="C1033" s="562" t="s">
        <v>742</v>
      </c>
      <c r="D1033" s="563" t="s">
        <v>381</v>
      </c>
      <c r="E1033" s="277" t="s">
        <v>357</v>
      </c>
      <c r="F1033" s="277" t="s">
        <v>355</v>
      </c>
      <c r="G1033" s="277" t="s">
        <v>3</v>
      </c>
      <c r="H1033" s="278" t="s">
        <v>743</v>
      </c>
      <c r="I1033" s="461" t="s">
        <v>453</v>
      </c>
      <c r="J1033" s="461" t="s">
        <v>454</v>
      </c>
      <c r="K1033" s="461" t="s">
        <v>455</v>
      </c>
      <c r="L1033" s="461" t="s">
        <v>456</v>
      </c>
      <c r="M1033" s="461" t="s">
        <v>457</v>
      </c>
      <c r="N1033" s="461" t="s">
        <v>458</v>
      </c>
      <c r="O1033" s="461" t="s">
        <v>379</v>
      </c>
      <c r="P1033" s="279" t="s">
        <v>467</v>
      </c>
    </row>
    <row r="1034" spans="2:16" ht="12" customHeight="1" thickBot="1">
      <c r="B1034" s="1995"/>
      <c r="C1034" s="2022" t="s">
        <v>560</v>
      </c>
      <c r="D1034" s="2041" t="s">
        <v>1140</v>
      </c>
      <c r="E1034" s="2005" t="s">
        <v>566</v>
      </c>
      <c r="F1034" s="2005" t="s">
        <v>92</v>
      </c>
      <c r="G1034" s="2005">
        <v>4702043051</v>
      </c>
      <c r="H1034" s="496" t="s">
        <v>747</v>
      </c>
      <c r="I1034" s="505">
        <v>25</v>
      </c>
      <c r="J1034" s="505">
        <v>589</v>
      </c>
      <c r="K1034" s="505">
        <v>1182</v>
      </c>
      <c r="L1034" s="505">
        <v>1644</v>
      </c>
      <c r="M1034" s="531">
        <v>1273</v>
      </c>
      <c r="N1034" s="522">
        <v>727</v>
      </c>
      <c r="O1034" s="506">
        <f>SUM(I1034:N1034)</f>
        <v>5440</v>
      </c>
      <c r="P1034" s="2003">
        <f>O1035/O1034*100</f>
        <v>99.632352941176478</v>
      </c>
    </row>
    <row r="1035" spans="2:16" ht="12" customHeight="1" thickBot="1">
      <c r="B1035" s="1996"/>
      <c r="C1035" s="2023"/>
      <c r="D1035" s="2042"/>
      <c r="E1035" s="2006"/>
      <c r="F1035" s="2006"/>
      <c r="G1035" s="2006"/>
      <c r="H1035" s="498" t="s">
        <v>8</v>
      </c>
      <c r="I1035" s="505">
        <v>25</v>
      </c>
      <c r="J1035" s="505">
        <v>583</v>
      </c>
      <c r="K1035" s="505">
        <v>1176</v>
      </c>
      <c r="L1035" s="505">
        <v>1666</v>
      </c>
      <c r="M1035" s="505">
        <v>1280</v>
      </c>
      <c r="N1035" s="469">
        <v>690</v>
      </c>
      <c r="O1035" s="513">
        <f>SUM(I1035:N1035)</f>
        <v>5420</v>
      </c>
      <c r="P1035" s="2004"/>
    </row>
    <row r="1038" spans="2:16" ht="12" customHeight="1" thickBot="1">
      <c r="B1038" s="2017" t="s">
        <v>755</v>
      </c>
      <c r="C1038" s="2018"/>
      <c r="D1038" s="2018"/>
      <c r="E1038" s="2018"/>
      <c r="F1038" s="2018"/>
      <c r="G1038" s="2018"/>
      <c r="H1038" s="2018"/>
      <c r="I1038" s="2018"/>
      <c r="J1038" s="2018"/>
      <c r="K1038" s="2018"/>
      <c r="L1038" s="2018"/>
      <c r="M1038" s="2018"/>
      <c r="N1038" s="2018"/>
      <c r="O1038" s="2018"/>
      <c r="P1038" s="2019"/>
    </row>
    <row r="1039" spans="2:16" ht="12" customHeight="1" thickBot="1">
      <c r="B1039" s="2043">
        <v>45989</v>
      </c>
      <c r="C1039" s="562" t="s">
        <v>742</v>
      </c>
      <c r="D1039" s="563" t="s">
        <v>381</v>
      </c>
      <c r="E1039" s="277" t="s">
        <v>357</v>
      </c>
      <c r="F1039" s="277" t="s">
        <v>355</v>
      </c>
      <c r="G1039" s="277" t="s">
        <v>3</v>
      </c>
      <c r="H1039" s="278" t="s">
        <v>743</v>
      </c>
      <c r="I1039" s="461" t="s">
        <v>453</v>
      </c>
      <c r="J1039" s="461" t="s">
        <v>454</v>
      </c>
      <c r="K1039" s="461" t="s">
        <v>455</v>
      </c>
      <c r="L1039" s="461" t="s">
        <v>456</v>
      </c>
      <c r="M1039" s="461" t="s">
        <v>457</v>
      </c>
      <c r="N1039" s="461" t="s">
        <v>458</v>
      </c>
      <c r="O1039" s="461" t="s">
        <v>379</v>
      </c>
      <c r="P1039" s="279" t="s">
        <v>467</v>
      </c>
    </row>
    <row r="1040" spans="2:16" ht="12" customHeight="1" thickBot="1">
      <c r="B1040" s="2046"/>
      <c r="C1040" s="2022" t="s">
        <v>555</v>
      </c>
      <c r="D1040" s="2041">
        <v>710968915504</v>
      </c>
      <c r="E1040" s="2005" t="s">
        <v>70</v>
      </c>
      <c r="F1040" s="2005" t="s">
        <v>25</v>
      </c>
      <c r="G1040" s="2005">
        <v>4702048432</v>
      </c>
      <c r="H1040" s="496" t="s">
        <v>747</v>
      </c>
      <c r="I1040" s="505">
        <v>54</v>
      </c>
      <c r="J1040" s="505">
        <v>541</v>
      </c>
      <c r="K1040" s="505">
        <v>1239</v>
      </c>
      <c r="L1040" s="505">
        <v>1269</v>
      </c>
      <c r="M1040" s="531">
        <v>739</v>
      </c>
      <c r="N1040" s="522">
        <v>318</v>
      </c>
      <c r="O1040" s="506">
        <f>SUM(I1040:N1040)</f>
        <v>4160</v>
      </c>
      <c r="P1040" s="2003">
        <f>O1041/O1040*100</f>
        <v>97.067307692307693</v>
      </c>
    </row>
    <row r="1041" spans="2:27" ht="12" customHeight="1" thickBot="1">
      <c r="B1041" s="2047"/>
      <c r="C1041" s="2023"/>
      <c r="D1041" s="2042"/>
      <c r="E1041" s="2006"/>
      <c r="F1041" s="2006"/>
      <c r="G1041" s="2006"/>
      <c r="H1041" s="498" t="s">
        <v>8</v>
      </c>
      <c r="I1041" s="505">
        <v>52</v>
      </c>
      <c r="J1041" s="505">
        <v>529</v>
      </c>
      <c r="K1041" s="505">
        <v>1209</v>
      </c>
      <c r="L1041" s="505">
        <v>1226</v>
      </c>
      <c r="M1041" s="505">
        <v>714</v>
      </c>
      <c r="N1041" s="469">
        <v>308</v>
      </c>
      <c r="O1041" s="513">
        <f>SUM(I1041:N1041)</f>
        <v>4038</v>
      </c>
      <c r="P1041" s="2004"/>
    </row>
    <row r="1043" spans="2:27" ht="12" customHeight="1" thickBot="1">
      <c r="B1043" s="2017" t="s">
        <v>755</v>
      </c>
      <c r="C1043" s="2018"/>
      <c r="D1043" s="2018"/>
      <c r="E1043" s="2018"/>
      <c r="F1043" s="2018"/>
      <c r="G1043" s="2018"/>
      <c r="H1043" s="2018"/>
      <c r="I1043" s="2018"/>
      <c r="J1043" s="2018"/>
      <c r="K1043" s="2018"/>
      <c r="L1043" s="2018"/>
      <c r="M1043" s="2018"/>
      <c r="N1043" s="2018"/>
      <c r="O1043" s="2018"/>
      <c r="P1043" s="2018"/>
      <c r="Q1043" s="2018"/>
      <c r="R1043" s="2019"/>
    </row>
    <row r="1044" spans="2:27" ht="12" customHeight="1" thickBot="1">
      <c r="B1044" s="2059">
        <v>45989</v>
      </c>
      <c r="C1044" s="562" t="s">
        <v>742</v>
      </c>
      <c r="D1044" s="563" t="s">
        <v>381</v>
      </c>
      <c r="E1044" s="277" t="s">
        <v>357</v>
      </c>
      <c r="F1044" s="277" t="s">
        <v>355</v>
      </c>
      <c r="G1044" s="277" t="s">
        <v>3</v>
      </c>
      <c r="H1044" s="278" t="s">
        <v>743</v>
      </c>
      <c r="I1044" s="278" t="s">
        <v>484</v>
      </c>
      <c r="J1044" s="278" t="s">
        <v>485</v>
      </c>
      <c r="K1044" s="278" t="s">
        <v>486</v>
      </c>
      <c r="L1044" s="278" t="s">
        <v>488</v>
      </c>
      <c r="M1044" s="278" t="s">
        <v>489</v>
      </c>
      <c r="N1044" s="278" t="s">
        <v>490</v>
      </c>
      <c r="O1044" s="278" t="s">
        <v>482</v>
      </c>
      <c r="P1044" s="278" t="s">
        <v>483</v>
      </c>
      <c r="Q1044" s="278" t="s">
        <v>379</v>
      </c>
      <c r="R1044" s="279" t="s">
        <v>467</v>
      </c>
    </row>
    <row r="1045" spans="2:27" ht="12" customHeight="1">
      <c r="B1045" s="2060"/>
      <c r="C1045" s="2051" t="s">
        <v>556</v>
      </c>
      <c r="D1045" s="2053" t="s">
        <v>1141</v>
      </c>
      <c r="E1045" s="2039" t="s">
        <v>566</v>
      </c>
      <c r="F1045" s="2039" t="s">
        <v>92</v>
      </c>
      <c r="G1045" s="2039">
        <v>4702043056</v>
      </c>
      <c r="H1045" s="283" t="s">
        <v>747</v>
      </c>
      <c r="I1045" s="284">
        <v>263</v>
      </c>
      <c r="J1045" s="284">
        <v>184</v>
      </c>
      <c r="K1045" s="284">
        <v>58</v>
      </c>
      <c r="L1045" s="284">
        <v>221</v>
      </c>
      <c r="M1045" s="284">
        <v>213</v>
      </c>
      <c r="N1045" s="284">
        <v>62</v>
      </c>
      <c r="O1045" s="284">
        <v>86</v>
      </c>
      <c r="P1045" s="284">
        <v>189</v>
      </c>
      <c r="Q1045" s="284">
        <f>SUM(I1045:P1045)</f>
        <v>1276</v>
      </c>
      <c r="R1045" s="2055">
        <f>Q1046/Q1045*100</f>
        <v>92.946708463949847</v>
      </c>
    </row>
    <row r="1046" spans="2:27" ht="12" customHeight="1" thickBot="1">
      <c r="B1046" s="2061"/>
      <c r="C1046" s="2052"/>
      <c r="D1046" s="2054"/>
      <c r="E1046" s="1998"/>
      <c r="F1046" s="1998"/>
      <c r="G1046" s="1998"/>
      <c r="H1046" s="289" t="s">
        <v>8</v>
      </c>
      <c r="I1046" s="290">
        <v>243</v>
      </c>
      <c r="J1046" s="290">
        <v>179</v>
      </c>
      <c r="K1046" s="290">
        <v>49</v>
      </c>
      <c r="L1046" s="290">
        <v>200</v>
      </c>
      <c r="M1046" s="290">
        <v>196</v>
      </c>
      <c r="N1046" s="290">
        <v>59</v>
      </c>
      <c r="O1046" s="290">
        <v>83</v>
      </c>
      <c r="P1046" s="290">
        <v>177</v>
      </c>
      <c r="Q1046" s="578">
        <f>SUM(I1046:P1046)</f>
        <v>1186</v>
      </c>
      <c r="R1046" s="2002"/>
    </row>
    <row r="1047" spans="2:27" ht="12" customHeight="1" thickBot="1">
      <c r="B1047"/>
      <c r="C1047"/>
      <c r="D1047"/>
      <c r="E1047"/>
      <c r="F1047"/>
      <c r="G1047"/>
      <c r="H1047"/>
      <c r="I1047"/>
      <c r="J1047"/>
      <c r="K1047"/>
      <c r="L1047"/>
      <c r="M1047"/>
      <c r="N1047"/>
      <c r="O1047"/>
      <c r="P1047"/>
      <c r="Q1047"/>
      <c r="R1047"/>
    </row>
    <row r="1048" spans="2:27" ht="12" customHeight="1" thickBot="1">
      <c r="B1048" s="2017" t="s">
        <v>755</v>
      </c>
      <c r="C1048" s="2018"/>
      <c r="D1048" s="2018"/>
      <c r="E1048" s="2018"/>
      <c r="F1048" s="2018"/>
      <c r="G1048" s="2018"/>
      <c r="H1048" s="2018"/>
      <c r="I1048" s="2018"/>
      <c r="J1048" s="2018"/>
      <c r="K1048" s="2018"/>
      <c r="L1048" s="2018"/>
      <c r="M1048" s="2018"/>
      <c r="N1048" s="2019"/>
      <c r="Q1048" s="308"/>
      <c r="R1048" s="308"/>
      <c r="S1048" s="308"/>
      <c r="T1048" s="308"/>
      <c r="V1048" s="362"/>
      <c r="X1048" s="275"/>
      <c r="Y1048" s="275"/>
      <c r="Z1048" s="275"/>
      <c r="AA1048" s="275"/>
    </row>
    <row r="1049" spans="2:27" ht="12" customHeight="1" thickBot="1">
      <c r="B1049" s="2059">
        <v>45989</v>
      </c>
      <c r="C1049" s="562" t="s">
        <v>742</v>
      </c>
      <c r="D1049" s="563" t="s">
        <v>381</v>
      </c>
      <c r="E1049" s="277" t="s">
        <v>357</v>
      </c>
      <c r="F1049" s="277" t="s">
        <v>355</v>
      </c>
      <c r="G1049" s="277" t="s">
        <v>3</v>
      </c>
      <c r="H1049" s="278" t="s">
        <v>743</v>
      </c>
      <c r="I1049" s="278" t="s">
        <v>487</v>
      </c>
      <c r="J1049" s="278" t="s">
        <v>488</v>
      </c>
      <c r="K1049" s="278" t="s">
        <v>489</v>
      </c>
      <c r="L1049" s="278" t="s">
        <v>490</v>
      </c>
      <c r="M1049" s="278" t="s">
        <v>379</v>
      </c>
      <c r="N1049" s="279" t="s">
        <v>467</v>
      </c>
      <c r="Q1049" s="308"/>
      <c r="R1049" s="308"/>
      <c r="S1049" s="308"/>
      <c r="T1049" s="308"/>
      <c r="V1049" s="362"/>
      <c r="X1049" s="275"/>
      <c r="Y1049" s="275"/>
      <c r="Z1049" s="275"/>
      <c r="AA1049" s="275"/>
    </row>
    <row r="1050" spans="2:27" ht="12" customHeight="1">
      <c r="B1050" s="2060"/>
      <c r="C1050" s="2051" t="s">
        <v>556</v>
      </c>
      <c r="D1050" s="2053" t="s">
        <v>1141</v>
      </c>
      <c r="E1050" s="2039" t="s">
        <v>566</v>
      </c>
      <c r="F1050" s="2039" t="s">
        <v>92</v>
      </c>
      <c r="G1050" s="2039">
        <v>4702048940</v>
      </c>
      <c r="H1050" s="283" t="s">
        <v>747</v>
      </c>
      <c r="I1050" s="284">
        <v>27</v>
      </c>
      <c r="J1050" s="284">
        <v>29</v>
      </c>
      <c r="K1050" s="284">
        <v>21</v>
      </c>
      <c r="L1050" s="284">
        <v>13</v>
      </c>
      <c r="M1050" s="284">
        <f>SUM(I1050:L1050)</f>
        <v>90</v>
      </c>
      <c r="N1050" s="2055">
        <f>M1051/M1050*100</f>
        <v>98.888888888888886</v>
      </c>
      <c r="Q1050" s="308"/>
      <c r="R1050" s="308"/>
      <c r="S1050" s="308"/>
      <c r="T1050" s="308"/>
      <c r="V1050" s="362"/>
      <c r="X1050" s="275"/>
      <c r="Y1050" s="275"/>
      <c r="Z1050" s="275"/>
      <c r="AA1050" s="275"/>
    </row>
    <row r="1051" spans="2:27" ht="12" customHeight="1" thickBot="1">
      <c r="B1051" s="2061"/>
      <c r="C1051" s="2052"/>
      <c r="D1051" s="2054"/>
      <c r="E1051" s="1998"/>
      <c r="F1051" s="1998"/>
      <c r="G1051" s="1998"/>
      <c r="H1051" s="289" t="s">
        <v>8</v>
      </c>
      <c r="I1051" s="290">
        <v>26</v>
      </c>
      <c r="J1051" s="290">
        <v>29</v>
      </c>
      <c r="K1051" s="290">
        <v>21</v>
      </c>
      <c r="L1051" s="290">
        <v>13</v>
      </c>
      <c r="M1051" s="578">
        <f>SUM(I1051:L1051)</f>
        <v>89</v>
      </c>
      <c r="N1051" s="2002"/>
      <c r="Q1051" s="308"/>
      <c r="R1051" s="308"/>
      <c r="S1051" s="308"/>
      <c r="T1051" s="308"/>
      <c r="V1051" s="362"/>
      <c r="X1051" s="275"/>
      <c r="Y1051" s="275"/>
      <c r="Z1051" s="275"/>
      <c r="AA1051" s="275"/>
    </row>
    <row r="1052" spans="2:27" ht="12" customHeight="1">
      <c r="B1052"/>
      <c r="C1052"/>
      <c r="D1052"/>
      <c r="E1052"/>
      <c r="F1052"/>
      <c r="G1052"/>
      <c r="H1052"/>
      <c r="I1052"/>
      <c r="J1052"/>
      <c r="K1052"/>
      <c r="L1052"/>
      <c r="M1052"/>
      <c r="N1052"/>
      <c r="O1052"/>
      <c r="P1052"/>
      <c r="Q1052"/>
      <c r="R1052"/>
    </row>
    <row r="1053" spans="2:27" ht="12" customHeight="1" thickBot="1">
      <c r="B1053"/>
      <c r="C1053"/>
      <c r="D1053"/>
      <c r="E1053"/>
      <c r="F1053"/>
      <c r="G1053"/>
      <c r="H1053"/>
      <c r="I1053"/>
      <c r="J1053"/>
      <c r="K1053"/>
      <c r="L1053"/>
      <c r="M1053"/>
      <c r="N1053"/>
      <c r="O1053"/>
      <c r="P1053"/>
      <c r="Q1053"/>
      <c r="R1053"/>
    </row>
    <row r="1054" spans="2:27" ht="12" customHeight="1" thickBot="1">
      <c r="B1054" s="2056" t="s">
        <v>755</v>
      </c>
      <c r="C1054" s="2057"/>
      <c r="D1054" s="2057"/>
      <c r="E1054" s="2057"/>
      <c r="F1054" s="2057"/>
      <c r="G1054" s="2057"/>
      <c r="H1054" s="2057"/>
      <c r="I1054" s="2057"/>
      <c r="J1054" s="2057"/>
      <c r="K1054" s="2057"/>
      <c r="L1054" s="2057"/>
      <c r="M1054" s="2057"/>
      <c r="N1054" s="2057"/>
      <c r="O1054" s="2057"/>
      <c r="P1054" s="2057"/>
      <c r="Q1054" s="2057"/>
      <c r="R1054" s="2058"/>
    </row>
    <row r="1055" spans="2:27" ht="12" customHeight="1" thickBot="1">
      <c r="B1055" s="2048">
        <v>45989</v>
      </c>
      <c r="C1055" s="562" t="s">
        <v>742</v>
      </c>
      <c r="D1055" s="563" t="s">
        <v>381</v>
      </c>
      <c r="E1055" s="277" t="s">
        <v>357</v>
      </c>
      <c r="F1055" s="277" t="s">
        <v>355</v>
      </c>
      <c r="G1055" s="277" t="s">
        <v>3</v>
      </c>
      <c r="H1055" s="278" t="s">
        <v>743</v>
      </c>
      <c r="I1055" s="278" t="s">
        <v>484</v>
      </c>
      <c r="J1055" s="278" t="s">
        <v>485</v>
      </c>
      <c r="K1055" s="278" t="s">
        <v>486</v>
      </c>
      <c r="L1055" s="278" t="s">
        <v>488</v>
      </c>
      <c r="M1055" s="278" t="s">
        <v>489</v>
      </c>
      <c r="N1055" s="278" t="s">
        <v>490</v>
      </c>
      <c r="O1055" s="278" t="s">
        <v>482</v>
      </c>
      <c r="P1055" s="278" t="s">
        <v>483</v>
      </c>
      <c r="Q1055" s="278" t="s">
        <v>379</v>
      </c>
      <c r="R1055" s="279" t="s">
        <v>467</v>
      </c>
    </row>
    <row r="1056" spans="2:27" ht="12" customHeight="1">
      <c r="B1056" s="2049"/>
      <c r="C1056" s="2051" t="s">
        <v>554</v>
      </c>
      <c r="D1056" s="2053" t="s">
        <v>1142</v>
      </c>
      <c r="E1056" s="2039" t="s">
        <v>571</v>
      </c>
      <c r="F1056" s="2039" t="s">
        <v>92</v>
      </c>
      <c r="G1056" s="2039">
        <v>4702043056</v>
      </c>
      <c r="H1056" s="283" t="s">
        <v>747</v>
      </c>
      <c r="I1056" s="284">
        <v>276</v>
      </c>
      <c r="J1056" s="284">
        <v>195</v>
      </c>
      <c r="K1056" s="284">
        <v>58</v>
      </c>
      <c r="L1056" s="284">
        <v>221</v>
      </c>
      <c r="M1056" s="284">
        <v>213</v>
      </c>
      <c r="N1056" s="284">
        <v>62</v>
      </c>
      <c r="O1056" s="284">
        <v>88</v>
      </c>
      <c r="P1056" s="284">
        <v>193</v>
      </c>
      <c r="Q1056" s="284">
        <f>SUM(I1056:P1056)</f>
        <v>1306</v>
      </c>
      <c r="R1056" s="2055">
        <f>Q1057/Q1056*100</f>
        <v>82.542113323124042</v>
      </c>
    </row>
    <row r="1057" spans="2:22" ht="12" customHeight="1" thickBot="1">
      <c r="B1057" s="2050"/>
      <c r="C1057" s="2052"/>
      <c r="D1057" s="2054"/>
      <c r="E1057" s="1998"/>
      <c r="F1057" s="1998"/>
      <c r="G1057" s="1998"/>
      <c r="H1057" s="289" t="s">
        <v>8</v>
      </c>
      <c r="I1057" s="290">
        <v>231</v>
      </c>
      <c r="J1057" s="290">
        <v>162</v>
      </c>
      <c r="K1057" s="290">
        <v>49</v>
      </c>
      <c r="L1057" s="290">
        <v>184</v>
      </c>
      <c r="M1057" s="290">
        <v>179</v>
      </c>
      <c r="N1057" s="290">
        <v>40</v>
      </c>
      <c r="O1057" s="290">
        <v>75</v>
      </c>
      <c r="P1057" s="290">
        <v>158</v>
      </c>
      <c r="Q1057" s="578">
        <f>SUM(I1057:P1057)</f>
        <v>1078</v>
      </c>
      <c r="R1057" s="2002"/>
    </row>
    <row r="1059" spans="2:22" ht="12" customHeight="1" thickBot="1">
      <c r="B1059" s="2017" t="s">
        <v>755</v>
      </c>
      <c r="C1059" s="2018"/>
      <c r="D1059" s="2018"/>
      <c r="E1059" s="2018"/>
      <c r="F1059" s="2018"/>
      <c r="G1059" s="2018"/>
      <c r="H1059" s="2018"/>
      <c r="I1059" s="2018"/>
      <c r="J1059" s="2018"/>
      <c r="K1059" s="2018"/>
      <c r="L1059" s="2018"/>
      <c r="M1059" s="2018"/>
      <c r="N1059" s="2019"/>
    </row>
    <row r="1060" spans="2:22" ht="12" customHeight="1" thickBot="1">
      <c r="B1060" s="2048">
        <v>45989</v>
      </c>
      <c r="C1060" s="562" t="s">
        <v>742</v>
      </c>
      <c r="D1060" s="563" t="s">
        <v>381</v>
      </c>
      <c r="E1060" s="277" t="s">
        <v>357</v>
      </c>
      <c r="F1060" s="277" t="s">
        <v>355</v>
      </c>
      <c r="G1060" s="277" t="s">
        <v>3</v>
      </c>
      <c r="H1060" s="278" t="s">
        <v>743</v>
      </c>
      <c r="I1060" s="278" t="s">
        <v>487</v>
      </c>
      <c r="J1060" s="278" t="s">
        <v>488</v>
      </c>
      <c r="K1060" s="278" t="s">
        <v>489</v>
      </c>
      <c r="L1060" s="278" t="s">
        <v>490</v>
      </c>
      <c r="M1060" s="278" t="s">
        <v>379</v>
      </c>
      <c r="N1060" s="279" t="s">
        <v>467</v>
      </c>
    </row>
    <row r="1061" spans="2:22" ht="12" customHeight="1">
      <c r="B1061" s="2049"/>
      <c r="C1061" s="2051" t="s">
        <v>554</v>
      </c>
      <c r="D1061" s="2053" t="s">
        <v>1142</v>
      </c>
      <c r="E1061" s="2039" t="s">
        <v>571</v>
      </c>
      <c r="F1061" s="2039" t="s">
        <v>92</v>
      </c>
      <c r="G1061" s="2039">
        <v>4702048940</v>
      </c>
      <c r="H1061" s="283" t="s">
        <v>747</v>
      </c>
      <c r="I1061" s="284">
        <v>27</v>
      </c>
      <c r="J1061" s="284">
        <v>29</v>
      </c>
      <c r="K1061" s="284">
        <v>21</v>
      </c>
      <c r="L1061" s="284">
        <v>13</v>
      </c>
      <c r="M1061" s="284">
        <f>SUM(I1061:L1061)</f>
        <v>90</v>
      </c>
      <c r="N1061" s="2055">
        <f>M1062/M1061*100</f>
        <v>93.333333333333329</v>
      </c>
    </row>
    <row r="1062" spans="2:22" ht="12" customHeight="1" thickBot="1">
      <c r="B1062" s="2050"/>
      <c r="C1062" s="2052"/>
      <c r="D1062" s="2054"/>
      <c r="E1062" s="1998"/>
      <c r="F1062" s="1998"/>
      <c r="G1062" s="1998"/>
      <c r="H1062" s="289" t="s">
        <v>8</v>
      </c>
      <c r="I1062" s="290">
        <v>21</v>
      </c>
      <c r="J1062" s="290">
        <v>29</v>
      </c>
      <c r="K1062" s="290">
        <v>21</v>
      </c>
      <c r="L1062" s="290">
        <v>13</v>
      </c>
      <c r="M1062" s="578">
        <f>SUM(I1062:L1062)</f>
        <v>84</v>
      </c>
      <c r="N1062" s="2002"/>
      <c r="V1062"/>
    </row>
    <row r="1063" spans="2:22" ht="12" customHeight="1">
      <c r="V1063"/>
    </row>
    <row r="1064" spans="2:22" ht="12" customHeight="1">
      <c r="V1064"/>
    </row>
    <row r="1065" spans="2:22" ht="12" customHeight="1" thickBot="1">
      <c r="V1065"/>
    </row>
    <row r="1066" spans="2:22" ht="12" customHeight="1" thickBot="1">
      <c r="B1066" s="2017" t="s">
        <v>755</v>
      </c>
      <c r="C1066" s="2018"/>
      <c r="D1066" s="2018"/>
      <c r="E1066" s="2018"/>
      <c r="F1066" s="2018"/>
      <c r="G1066" s="2018"/>
      <c r="H1066" s="2018"/>
      <c r="I1066" s="2018"/>
      <c r="J1066" s="2018"/>
      <c r="K1066" s="2018"/>
      <c r="L1066" s="2018"/>
      <c r="M1066" s="2018"/>
      <c r="N1066" s="2018"/>
      <c r="O1066" s="2018"/>
      <c r="P1066" s="2019"/>
      <c r="V1066"/>
    </row>
    <row r="1067" spans="2:22" ht="12" customHeight="1" thickBot="1">
      <c r="B1067" s="2043">
        <v>45990</v>
      </c>
      <c r="C1067" s="562" t="s">
        <v>742</v>
      </c>
      <c r="D1067" s="563" t="s">
        <v>381</v>
      </c>
      <c r="E1067" s="277" t="s">
        <v>357</v>
      </c>
      <c r="F1067" s="277" t="s">
        <v>355</v>
      </c>
      <c r="G1067" s="277" t="s">
        <v>3</v>
      </c>
      <c r="H1067" s="278" t="s">
        <v>743</v>
      </c>
      <c r="I1067" s="461" t="s">
        <v>453</v>
      </c>
      <c r="J1067" s="461" t="s">
        <v>454</v>
      </c>
      <c r="K1067" s="461" t="s">
        <v>455</v>
      </c>
      <c r="L1067" s="461" t="s">
        <v>456</v>
      </c>
      <c r="M1067" s="461" t="s">
        <v>457</v>
      </c>
      <c r="N1067" s="461" t="s">
        <v>458</v>
      </c>
      <c r="O1067" s="461" t="s">
        <v>379</v>
      </c>
      <c r="P1067" s="279" t="s">
        <v>467</v>
      </c>
      <c r="V1067"/>
    </row>
    <row r="1068" spans="2:22" ht="12" customHeight="1" thickBot="1">
      <c r="B1068" s="2046"/>
      <c r="C1068" s="2022" t="s">
        <v>561</v>
      </c>
      <c r="D1068" s="2041">
        <v>710966294501</v>
      </c>
      <c r="E1068" s="2005" t="s">
        <v>304</v>
      </c>
      <c r="F1068" s="2005" t="s">
        <v>25</v>
      </c>
      <c r="G1068" s="2005">
        <v>4702048427</v>
      </c>
      <c r="H1068" s="496" t="s">
        <v>747</v>
      </c>
      <c r="I1068" s="505">
        <v>11</v>
      </c>
      <c r="J1068" s="505">
        <v>165</v>
      </c>
      <c r="K1068" s="505">
        <v>341</v>
      </c>
      <c r="L1068" s="505">
        <v>365</v>
      </c>
      <c r="M1068" s="531">
        <v>223</v>
      </c>
      <c r="N1068" s="522">
        <v>95</v>
      </c>
      <c r="O1068" s="506">
        <f>SUM(I1068:N1068)</f>
        <v>1200</v>
      </c>
      <c r="P1068" s="2003">
        <f>O1069/O1068*100</f>
        <v>72.583333333333329</v>
      </c>
      <c r="V1068"/>
    </row>
    <row r="1069" spans="2:22" ht="12" customHeight="1" thickBot="1">
      <c r="B1069" s="2047"/>
      <c r="C1069" s="2023"/>
      <c r="D1069" s="2042"/>
      <c r="E1069" s="2006"/>
      <c r="F1069" s="2006"/>
      <c r="G1069" s="2006"/>
      <c r="H1069" s="498" t="s">
        <v>8</v>
      </c>
      <c r="I1069" s="505">
        <v>11</v>
      </c>
      <c r="J1069" s="505">
        <v>116</v>
      </c>
      <c r="K1069" s="505">
        <v>244</v>
      </c>
      <c r="L1069" s="505">
        <v>268</v>
      </c>
      <c r="M1069" s="505">
        <v>163</v>
      </c>
      <c r="N1069" s="469">
        <v>69</v>
      </c>
      <c r="O1069" s="513">
        <f>SUM(I1069:N1069)</f>
        <v>871</v>
      </c>
      <c r="P1069" s="2004"/>
      <c r="V1069"/>
    </row>
    <row r="1070" spans="2:22" ht="12" customHeight="1" thickBot="1">
      <c r="V1070"/>
    </row>
    <row r="1071" spans="2:22" ht="12" customHeight="1" thickBot="1">
      <c r="B1071" s="2017" t="s">
        <v>755</v>
      </c>
      <c r="C1071" s="2018"/>
      <c r="D1071" s="2018"/>
      <c r="E1071" s="2018"/>
      <c r="F1071" s="2018"/>
      <c r="G1071" s="2018"/>
      <c r="H1071" s="2018"/>
      <c r="I1071" s="2018"/>
      <c r="J1071" s="2018"/>
      <c r="K1071" s="2018"/>
      <c r="L1071" s="2018"/>
      <c r="M1071" s="2018"/>
      <c r="N1071" s="2018"/>
      <c r="O1071" s="2018"/>
      <c r="P1071" s="2019"/>
      <c r="V1071"/>
    </row>
    <row r="1072" spans="2:22" ht="12" customHeight="1" thickBot="1">
      <c r="B1072" s="2043">
        <v>46008</v>
      </c>
      <c r="C1072" s="562" t="s">
        <v>742</v>
      </c>
      <c r="D1072" s="563" t="s">
        <v>381</v>
      </c>
      <c r="E1072" s="277" t="s">
        <v>357</v>
      </c>
      <c r="F1072" s="277" t="s">
        <v>355</v>
      </c>
      <c r="G1072" s="277" t="s">
        <v>3</v>
      </c>
      <c r="H1072" s="278" t="s">
        <v>743</v>
      </c>
      <c r="I1072" s="461" t="s">
        <v>453</v>
      </c>
      <c r="J1072" s="461" t="s">
        <v>454</v>
      </c>
      <c r="K1072" s="461" t="s">
        <v>455</v>
      </c>
      <c r="L1072" s="461" t="s">
        <v>456</v>
      </c>
      <c r="M1072" s="461" t="s">
        <v>457</v>
      </c>
      <c r="N1072" s="461" t="s">
        <v>458</v>
      </c>
      <c r="O1072" s="461" t="s">
        <v>379</v>
      </c>
      <c r="P1072" s="279" t="s">
        <v>467</v>
      </c>
      <c r="V1072"/>
    </row>
    <row r="1073" spans="2:22" ht="12" customHeight="1" thickBot="1">
      <c r="B1073" s="2046"/>
      <c r="C1073" s="2022" t="s">
        <v>1143</v>
      </c>
      <c r="D1073" s="2041" t="s">
        <v>84</v>
      </c>
      <c r="E1073" s="2005" t="s">
        <v>1144</v>
      </c>
      <c r="F1073" s="2005" t="s">
        <v>238</v>
      </c>
      <c r="G1073" s="2005">
        <v>4702043050</v>
      </c>
      <c r="H1073" s="496" t="s">
        <v>747</v>
      </c>
      <c r="I1073" s="505">
        <v>14</v>
      </c>
      <c r="J1073" s="505">
        <v>105</v>
      </c>
      <c r="K1073" s="505">
        <v>255</v>
      </c>
      <c r="L1073" s="505">
        <v>242</v>
      </c>
      <c r="M1073" s="531">
        <v>70</v>
      </c>
      <c r="N1073" s="522">
        <v>14</v>
      </c>
      <c r="O1073" s="506">
        <f>SUM(I1073:N1073)</f>
        <v>700</v>
      </c>
      <c r="P1073" s="2003">
        <f>O1074/O1073*100</f>
        <v>74.571428571428569</v>
      </c>
      <c r="V1073"/>
    </row>
    <row r="1074" spans="2:22" ht="12" customHeight="1" thickBot="1">
      <c r="B1074" s="2047"/>
      <c r="C1074" s="2023"/>
      <c r="D1074" s="2042"/>
      <c r="E1074" s="2006"/>
      <c r="F1074" s="2006"/>
      <c r="G1074" s="2006"/>
      <c r="H1074" s="498" t="s">
        <v>8</v>
      </c>
      <c r="I1074" s="505">
        <v>14</v>
      </c>
      <c r="J1074" s="505">
        <v>91</v>
      </c>
      <c r="K1074" s="505">
        <v>193</v>
      </c>
      <c r="L1074" s="505">
        <v>180</v>
      </c>
      <c r="M1074" s="505">
        <v>34</v>
      </c>
      <c r="N1074" s="469">
        <v>10</v>
      </c>
      <c r="O1074" s="513">
        <f>SUM(I1074:N1074)</f>
        <v>522</v>
      </c>
      <c r="P1074" s="2004"/>
      <c r="V1074"/>
    </row>
    <row r="1075" spans="2:22" ht="12" customHeight="1">
      <c r="V1075"/>
    </row>
    <row r="1076" spans="2:22" ht="12" customHeight="1" thickBot="1">
      <c r="V1076"/>
    </row>
    <row r="1077" spans="2:22" ht="12" customHeight="1" thickBot="1">
      <c r="B1077" s="2017" t="s">
        <v>755</v>
      </c>
      <c r="C1077" s="2018"/>
      <c r="D1077" s="2018"/>
      <c r="E1077" s="2018"/>
      <c r="F1077" s="2018"/>
      <c r="G1077" s="2018"/>
      <c r="H1077" s="2018"/>
      <c r="I1077" s="2018"/>
      <c r="J1077" s="2018"/>
      <c r="K1077" s="2018"/>
      <c r="L1077" s="2018"/>
      <c r="M1077" s="2018"/>
      <c r="N1077" s="2018"/>
      <c r="O1077" s="2018"/>
      <c r="P1077" s="2019"/>
      <c r="V1077"/>
    </row>
    <row r="1078" spans="2:22" ht="12" customHeight="1" thickBot="1">
      <c r="B1078" s="2043">
        <v>46011</v>
      </c>
      <c r="C1078" s="562" t="s">
        <v>742</v>
      </c>
      <c r="D1078" s="563" t="s">
        <v>381</v>
      </c>
      <c r="E1078" s="277" t="s">
        <v>357</v>
      </c>
      <c r="F1078" s="277" t="s">
        <v>355</v>
      </c>
      <c r="G1078" s="277" t="s">
        <v>3</v>
      </c>
      <c r="H1078" s="278" t="s">
        <v>743</v>
      </c>
      <c r="I1078" s="461" t="s">
        <v>453</v>
      </c>
      <c r="J1078" s="461" t="s">
        <v>454</v>
      </c>
      <c r="K1078" s="461" t="s">
        <v>455</v>
      </c>
      <c r="L1078" s="461" t="s">
        <v>456</v>
      </c>
      <c r="M1078" s="461" t="s">
        <v>457</v>
      </c>
      <c r="N1078" s="461" t="s">
        <v>458</v>
      </c>
      <c r="O1078" s="461" t="s">
        <v>379</v>
      </c>
      <c r="P1078" s="279" t="s">
        <v>467</v>
      </c>
      <c r="V1078"/>
    </row>
    <row r="1079" spans="2:22" ht="12" customHeight="1" thickBot="1">
      <c r="B1079" s="2044"/>
      <c r="C1079" s="2022" t="s">
        <v>85</v>
      </c>
      <c r="D1079" s="2041" t="s">
        <v>87</v>
      </c>
      <c r="E1079" s="2005" t="s">
        <v>86</v>
      </c>
      <c r="F1079" s="2005" t="s">
        <v>71</v>
      </c>
      <c r="G1079" s="2005">
        <v>4702032002</v>
      </c>
      <c r="H1079" s="496" t="s">
        <v>747</v>
      </c>
      <c r="I1079" s="505">
        <v>22</v>
      </c>
      <c r="J1079" s="505">
        <v>96</v>
      </c>
      <c r="K1079" s="505">
        <v>141</v>
      </c>
      <c r="L1079" s="505">
        <v>85</v>
      </c>
      <c r="M1079" s="531">
        <v>22</v>
      </c>
      <c r="N1079" s="522">
        <v>4</v>
      </c>
      <c r="O1079" s="506">
        <f>SUM(I1079:N1079)</f>
        <v>370</v>
      </c>
      <c r="P1079" s="2003">
        <f>O1080/O1079*100</f>
        <v>95.135135135135144</v>
      </c>
      <c r="V1079"/>
    </row>
    <row r="1080" spans="2:22" ht="12" customHeight="1" thickBot="1">
      <c r="B1080" s="2045"/>
      <c r="C1080" s="2023"/>
      <c r="D1080" s="2042"/>
      <c r="E1080" s="2006"/>
      <c r="F1080" s="2006"/>
      <c r="G1080" s="2006"/>
      <c r="H1080" s="498" t="s">
        <v>8</v>
      </c>
      <c r="I1080" s="505">
        <v>22</v>
      </c>
      <c r="J1080" s="505">
        <v>93</v>
      </c>
      <c r="K1080" s="505">
        <v>131</v>
      </c>
      <c r="L1080" s="505">
        <v>81</v>
      </c>
      <c r="M1080" s="505">
        <v>21</v>
      </c>
      <c r="N1080" s="469">
        <v>4</v>
      </c>
      <c r="O1080" s="513">
        <f>SUM(I1080:N1080)</f>
        <v>352</v>
      </c>
      <c r="P1080" s="2004"/>
      <c r="V1080"/>
    </row>
    <row r="1081" spans="2:22" ht="12" customHeight="1" thickBot="1">
      <c r="V1081"/>
    </row>
    <row r="1082" spans="2:22" ht="12" customHeight="1" thickBot="1">
      <c r="B1082" s="2017" t="s">
        <v>755</v>
      </c>
      <c r="C1082" s="2018"/>
      <c r="D1082" s="2018"/>
      <c r="E1082" s="2018"/>
      <c r="F1082" s="2018"/>
      <c r="G1082" s="2018"/>
      <c r="H1082" s="2018"/>
      <c r="I1082" s="2018"/>
      <c r="J1082" s="2018"/>
      <c r="K1082" s="2018"/>
      <c r="L1082" s="2018"/>
      <c r="M1082" s="2018"/>
      <c r="N1082" s="2018"/>
      <c r="O1082" s="2018"/>
      <c r="P1082" s="2019"/>
      <c r="V1082"/>
    </row>
    <row r="1083" spans="2:22" ht="12" customHeight="1" thickBot="1">
      <c r="B1083" s="1994">
        <v>46013</v>
      </c>
      <c r="C1083" s="562" t="s">
        <v>742</v>
      </c>
      <c r="D1083" s="563" t="s">
        <v>381</v>
      </c>
      <c r="E1083" s="277" t="s">
        <v>357</v>
      </c>
      <c r="F1083" s="277" t="s">
        <v>355</v>
      </c>
      <c r="G1083" s="277" t="s">
        <v>3</v>
      </c>
      <c r="H1083" s="278" t="s">
        <v>743</v>
      </c>
      <c r="I1083" s="461" t="s">
        <v>453</v>
      </c>
      <c r="J1083" s="461" t="s">
        <v>454</v>
      </c>
      <c r="K1083" s="461" t="s">
        <v>455</v>
      </c>
      <c r="L1083" s="461" t="s">
        <v>456</v>
      </c>
      <c r="M1083" s="461" t="s">
        <v>457</v>
      </c>
      <c r="N1083" s="461" t="s">
        <v>458</v>
      </c>
      <c r="O1083" s="461" t="s">
        <v>379</v>
      </c>
      <c r="P1083" s="279" t="s">
        <v>467</v>
      </c>
      <c r="V1083"/>
    </row>
    <row r="1084" spans="2:22" ht="12" customHeight="1" thickBot="1">
      <c r="B1084" s="2020"/>
      <c r="C1084" s="2022" t="s">
        <v>460</v>
      </c>
      <c r="D1084" s="2041">
        <v>4702081056</v>
      </c>
      <c r="E1084" s="2005" t="s">
        <v>135</v>
      </c>
      <c r="F1084" s="2005" t="s">
        <v>25</v>
      </c>
      <c r="G1084" s="2005">
        <v>4702081056</v>
      </c>
      <c r="H1084" s="496" t="s">
        <v>747</v>
      </c>
      <c r="I1084" s="505">
        <v>135</v>
      </c>
      <c r="J1084" s="505">
        <v>420</v>
      </c>
      <c r="K1084" s="505">
        <v>892</v>
      </c>
      <c r="L1084" s="505">
        <v>786</v>
      </c>
      <c r="M1084" s="531">
        <v>395</v>
      </c>
      <c r="N1084" s="522">
        <v>172</v>
      </c>
      <c r="O1084" s="506">
        <f>SUM(I1084:N1084)</f>
        <v>2800</v>
      </c>
      <c r="P1084" s="2003">
        <f>O1085/O1084*100</f>
        <v>89.607142857142847</v>
      </c>
      <c r="V1084"/>
    </row>
    <row r="1085" spans="2:22" ht="12" customHeight="1" thickBot="1">
      <c r="B1085" s="2021"/>
      <c r="C1085" s="2023"/>
      <c r="D1085" s="2042"/>
      <c r="E1085" s="2006"/>
      <c r="F1085" s="2006"/>
      <c r="G1085" s="2006"/>
      <c r="H1085" s="498" t="s">
        <v>8</v>
      </c>
      <c r="I1085" s="505">
        <v>10</v>
      </c>
      <c r="J1085" s="505">
        <v>385</v>
      </c>
      <c r="K1085" s="505">
        <v>743</v>
      </c>
      <c r="L1085" s="505">
        <v>788</v>
      </c>
      <c r="M1085" s="505">
        <v>406</v>
      </c>
      <c r="N1085" s="469">
        <v>177</v>
      </c>
      <c r="O1085" s="513">
        <f>SUM(I1085:N1085)</f>
        <v>2509</v>
      </c>
      <c r="P1085" s="2004"/>
      <c r="V1085"/>
    </row>
    <row r="1086" spans="2:22" ht="12" customHeight="1" thickBot="1">
      <c r="V1086"/>
    </row>
    <row r="1087" spans="2:22" ht="12" customHeight="1" thickBot="1">
      <c r="B1087" s="2017" t="s">
        <v>755</v>
      </c>
      <c r="C1087" s="2018"/>
      <c r="D1087" s="2018"/>
      <c r="E1087" s="2018"/>
      <c r="F1087" s="2018"/>
      <c r="G1087" s="2018"/>
      <c r="H1087" s="2018"/>
      <c r="I1087" s="2018"/>
      <c r="J1087" s="2018"/>
      <c r="K1087" s="2018"/>
      <c r="L1087" s="2018"/>
      <c r="M1087" s="2018"/>
      <c r="N1087" s="2018"/>
      <c r="O1087" s="2018"/>
      <c r="P1087" s="2019"/>
      <c r="V1087"/>
    </row>
    <row r="1088" spans="2:22" ht="12" customHeight="1" thickBot="1">
      <c r="B1088" s="1994">
        <v>46031</v>
      </c>
      <c r="C1088" s="562" t="s">
        <v>742</v>
      </c>
      <c r="D1088" s="563" t="s">
        <v>381</v>
      </c>
      <c r="E1088" s="277" t="s">
        <v>357</v>
      </c>
      <c r="F1088" s="277" t="s">
        <v>355</v>
      </c>
      <c r="G1088" s="277" t="s">
        <v>3</v>
      </c>
      <c r="H1088" s="278" t="s">
        <v>743</v>
      </c>
      <c r="I1088" s="461" t="s">
        <v>453</v>
      </c>
      <c r="J1088" s="461" t="s">
        <v>454</v>
      </c>
      <c r="K1088" s="461" t="s">
        <v>455</v>
      </c>
      <c r="L1088" s="461" t="s">
        <v>456</v>
      </c>
      <c r="M1088" s="461" t="s">
        <v>457</v>
      </c>
      <c r="N1088" s="461" t="s">
        <v>458</v>
      </c>
      <c r="O1088" s="461" t="s">
        <v>379</v>
      </c>
      <c r="P1088" s="279" t="s">
        <v>467</v>
      </c>
      <c r="V1088"/>
    </row>
    <row r="1089" spans="2:22" ht="12" customHeight="1" thickBot="1">
      <c r="B1089" s="2020"/>
      <c r="C1089" s="2022" t="s">
        <v>193</v>
      </c>
      <c r="D1089" s="2041">
        <v>710965825001</v>
      </c>
      <c r="E1089" s="2005" t="s">
        <v>194</v>
      </c>
      <c r="F1089" s="2005" t="s">
        <v>25</v>
      </c>
      <c r="G1089" s="2005">
        <v>4702049203</v>
      </c>
      <c r="H1089" s="496" t="s">
        <v>747</v>
      </c>
      <c r="I1089" s="505">
        <v>48</v>
      </c>
      <c r="J1089" s="505">
        <v>105</v>
      </c>
      <c r="K1089" s="505">
        <v>284</v>
      </c>
      <c r="L1089" s="505">
        <v>276</v>
      </c>
      <c r="M1089" s="531">
        <v>162</v>
      </c>
      <c r="N1089" s="522">
        <v>75</v>
      </c>
      <c r="O1089" s="506">
        <f>SUM(I1089:N1089)</f>
        <v>950</v>
      </c>
      <c r="P1089" s="2003">
        <f>O1090/O1089*100</f>
        <v>99.05263157894737</v>
      </c>
      <c r="V1089"/>
    </row>
    <row r="1090" spans="2:22" ht="12" customHeight="1" thickBot="1">
      <c r="B1090" s="2021"/>
      <c r="C1090" s="2023"/>
      <c r="D1090" s="2042"/>
      <c r="E1090" s="2006"/>
      <c r="F1090" s="2006"/>
      <c r="G1090" s="2006"/>
      <c r="H1090" s="498" t="s">
        <v>8</v>
      </c>
      <c r="I1090" s="505">
        <v>49</v>
      </c>
      <c r="J1090" s="505">
        <v>102</v>
      </c>
      <c r="K1090" s="505">
        <v>271</v>
      </c>
      <c r="L1090" s="505">
        <v>277</v>
      </c>
      <c r="M1090" s="505">
        <v>166</v>
      </c>
      <c r="N1090" s="469">
        <v>76</v>
      </c>
      <c r="O1090" s="513">
        <f>SUM(I1090:N1090)</f>
        <v>941</v>
      </c>
      <c r="P1090" s="2004"/>
      <c r="V1090"/>
    </row>
    <row r="1091" spans="2:22" ht="12" customHeight="1" thickBot="1">
      <c r="V1091"/>
    </row>
    <row r="1092" spans="2:22" ht="12" customHeight="1" thickBot="1">
      <c r="B1092" s="2017" t="s">
        <v>755</v>
      </c>
      <c r="C1092" s="2018"/>
      <c r="D1092" s="2018"/>
      <c r="E1092" s="2018"/>
      <c r="F1092" s="2018"/>
      <c r="G1092" s="2018"/>
      <c r="H1092" s="2018"/>
      <c r="I1092" s="2018"/>
      <c r="J1092" s="2018"/>
      <c r="K1092" s="2018"/>
      <c r="L1092" s="2018"/>
      <c r="M1092" s="2018"/>
      <c r="N1092" s="2018"/>
      <c r="O1092" s="2018"/>
      <c r="P1092" s="2019"/>
      <c r="V1092"/>
    </row>
    <row r="1093" spans="2:22" ht="12" customHeight="1" thickBot="1">
      <c r="B1093" s="1994">
        <v>46031</v>
      </c>
      <c r="C1093" s="562" t="s">
        <v>742</v>
      </c>
      <c r="D1093" s="563" t="s">
        <v>381</v>
      </c>
      <c r="E1093" s="277" t="s">
        <v>357</v>
      </c>
      <c r="F1093" s="277" t="s">
        <v>355</v>
      </c>
      <c r="G1093" s="277" t="s">
        <v>3</v>
      </c>
      <c r="H1093" s="278" t="s">
        <v>743</v>
      </c>
      <c r="I1093" s="461" t="s">
        <v>453</v>
      </c>
      <c r="J1093" s="461" t="s">
        <v>454</v>
      </c>
      <c r="K1093" s="461" t="s">
        <v>455</v>
      </c>
      <c r="L1093" s="461" t="s">
        <v>456</v>
      </c>
      <c r="M1093" s="461" t="s">
        <v>457</v>
      </c>
      <c r="N1093" s="461" t="s">
        <v>458</v>
      </c>
      <c r="O1093" s="461" t="s">
        <v>379</v>
      </c>
      <c r="P1093" s="279" t="s">
        <v>467</v>
      </c>
      <c r="V1093"/>
    </row>
    <row r="1094" spans="2:22" ht="12" customHeight="1" thickBot="1">
      <c r="B1094" s="2020"/>
      <c r="C1094" s="2022" t="s">
        <v>199</v>
      </c>
      <c r="D1094" s="2041">
        <v>710965825003</v>
      </c>
      <c r="E1094" s="2005" t="s">
        <v>200</v>
      </c>
      <c r="F1094" s="2005" t="s">
        <v>25</v>
      </c>
      <c r="G1094" s="2005">
        <v>4702049203</v>
      </c>
      <c r="H1094" s="496" t="s">
        <v>747</v>
      </c>
      <c r="I1094" s="505">
        <v>33</v>
      </c>
      <c r="J1094" s="505">
        <v>72</v>
      </c>
      <c r="K1094" s="505">
        <v>194</v>
      </c>
      <c r="L1094" s="505">
        <v>189</v>
      </c>
      <c r="M1094" s="531">
        <v>111</v>
      </c>
      <c r="N1094" s="522">
        <v>51</v>
      </c>
      <c r="O1094" s="506">
        <f>SUM(I1094:N1094)</f>
        <v>650</v>
      </c>
      <c r="P1094" s="2003">
        <f>O1095/O1094*100</f>
        <v>96.15384615384616</v>
      </c>
      <c r="V1094"/>
    </row>
    <row r="1095" spans="2:22" ht="12" customHeight="1" thickBot="1">
      <c r="B1095" s="2021"/>
      <c r="C1095" s="2023"/>
      <c r="D1095" s="2042"/>
      <c r="E1095" s="2006"/>
      <c r="F1095" s="2006"/>
      <c r="G1095" s="2006"/>
      <c r="H1095" s="498" t="s">
        <v>8</v>
      </c>
      <c r="I1095" s="505">
        <v>33</v>
      </c>
      <c r="J1095" s="505">
        <v>70</v>
      </c>
      <c r="K1095" s="505">
        <v>184</v>
      </c>
      <c r="L1095" s="505">
        <v>184</v>
      </c>
      <c r="M1095" s="505">
        <v>107</v>
      </c>
      <c r="N1095" s="469">
        <v>47</v>
      </c>
      <c r="O1095" s="513">
        <f>SUM(I1095:N1095)</f>
        <v>625</v>
      </c>
      <c r="P1095" s="2004"/>
      <c r="V1095"/>
    </row>
    <row r="1096" spans="2:22" ht="12" customHeight="1">
      <c r="V1096"/>
    </row>
    <row r="1097" spans="2:22" ht="12" customHeight="1" thickBot="1">
      <c r="V1097"/>
    </row>
    <row r="1098" spans="2:22" ht="12" customHeight="1" thickBot="1">
      <c r="B1098" s="2017" t="s">
        <v>755</v>
      </c>
      <c r="C1098" s="2018"/>
      <c r="D1098" s="2018"/>
      <c r="E1098" s="2018"/>
      <c r="F1098" s="2018"/>
      <c r="G1098" s="2018"/>
      <c r="H1098" s="2018"/>
      <c r="I1098" s="2018"/>
      <c r="J1098" s="2018"/>
      <c r="K1098" s="2018"/>
      <c r="L1098" s="2018"/>
      <c r="M1098" s="2018"/>
      <c r="N1098" s="2018"/>
      <c r="O1098" s="2018"/>
      <c r="P1098" s="2019"/>
      <c r="V1098"/>
    </row>
    <row r="1099" spans="2:22" ht="12" customHeight="1" thickBot="1">
      <c r="B1099" s="1994">
        <v>46041</v>
      </c>
      <c r="C1099" s="562" t="s">
        <v>742</v>
      </c>
      <c r="D1099" s="563" t="s">
        <v>381</v>
      </c>
      <c r="E1099" s="277" t="s">
        <v>357</v>
      </c>
      <c r="F1099" s="277" t="s">
        <v>355</v>
      </c>
      <c r="G1099" s="277" t="s">
        <v>3</v>
      </c>
      <c r="H1099" s="278" t="s">
        <v>743</v>
      </c>
      <c r="I1099" s="461" t="s">
        <v>453</v>
      </c>
      <c r="J1099" s="461" t="s">
        <v>454</v>
      </c>
      <c r="K1099" s="461" t="s">
        <v>455</v>
      </c>
      <c r="L1099" s="461" t="s">
        <v>456</v>
      </c>
      <c r="M1099" s="461" t="s">
        <v>457</v>
      </c>
      <c r="N1099" s="461" t="s">
        <v>458</v>
      </c>
      <c r="O1099" s="461" t="s">
        <v>379</v>
      </c>
      <c r="P1099" s="279" t="s">
        <v>467</v>
      </c>
      <c r="V1099"/>
    </row>
    <row r="1100" spans="2:22" ht="12" customHeight="1" thickBot="1">
      <c r="B1100" s="2020"/>
      <c r="C1100" s="2022" t="s">
        <v>233</v>
      </c>
      <c r="D1100" s="2041" t="s">
        <v>234</v>
      </c>
      <c r="E1100" s="2005" t="s">
        <v>135</v>
      </c>
      <c r="F1100" s="2005" t="s">
        <v>71</v>
      </c>
      <c r="G1100" s="2005">
        <v>4702049220</v>
      </c>
      <c r="H1100" s="496" t="s">
        <v>747</v>
      </c>
      <c r="I1100" s="505">
        <v>44</v>
      </c>
      <c r="J1100" s="505">
        <v>152</v>
      </c>
      <c r="K1100" s="505">
        <v>199</v>
      </c>
      <c r="L1100" s="505">
        <v>163</v>
      </c>
      <c r="M1100" s="531">
        <v>86</v>
      </c>
      <c r="N1100" s="522">
        <v>46</v>
      </c>
      <c r="O1100" s="506">
        <f>SUM(I1100:N1100)</f>
        <v>690</v>
      </c>
      <c r="P1100" s="2003">
        <f>O1101/O1100*100</f>
        <v>77.971014492753625</v>
      </c>
      <c r="V1100"/>
    </row>
    <row r="1101" spans="2:22" ht="12" customHeight="1" thickBot="1">
      <c r="B1101" s="2021"/>
      <c r="C1101" s="2023"/>
      <c r="D1101" s="2042"/>
      <c r="E1101" s="2006"/>
      <c r="F1101" s="2006"/>
      <c r="G1101" s="2006"/>
      <c r="H1101" s="498" t="s">
        <v>8</v>
      </c>
      <c r="I1101" s="505">
        <v>36</v>
      </c>
      <c r="J1101" s="505">
        <v>118</v>
      </c>
      <c r="K1101" s="505">
        <v>154</v>
      </c>
      <c r="L1101" s="505">
        <v>127</v>
      </c>
      <c r="M1101" s="505">
        <v>66</v>
      </c>
      <c r="N1101" s="469">
        <v>37</v>
      </c>
      <c r="O1101" s="513">
        <f>SUM(I1101:N1101)</f>
        <v>538</v>
      </c>
      <c r="P1101" s="2004"/>
      <c r="V1101"/>
    </row>
    <row r="1102" spans="2:22" ht="12" customHeight="1" thickBot="1">
      <c r="V1102"/>
    </row>
    <row r="1103" spans="2:22" ht="12" customHeight="1" thickBot="1">
      <c r="B1103" s="2017" t="s">
        <v>755</v>
      </c>
      <c r="C1103" s="2018"/>
      <c r="D1103" s="2018"/>
      <c r="E1103" s="2018"/>
      <c r="F1103" s="2018"/>
      <c r="G1103" s="2018"/>
      <c r="H1103" s="2018"/>
      <c r="I1103" s="2018"/>
      <c r="J1103" s="2018"/>
      <c r="K1103" s="2018"/>
      <c r="L1103" s="2018"/>
      <c r="M1103" s="2018"/>
      <c r="N1103" s="2018"/>
      <c r="O1103" s="2018"/>
      <c r="P1103" s="2019"/>
      <c r="V1103"/>
    </row>
    <row r="1104" spans="2:22" ht="12" customHeight="1" thickBot="1">
      <c r="B1104" s="1994">
        <v>46041</v>
      </c>
      <c r="C1104" s="562" t="s">
        <v>742</v>
      </c>
      <c r="D1104" s="563" t="s">
        <v>381</v>
      </c>
      <c r="E1104" s="277" t="s">
        <v>357</v>
      </c>
      <c r="F1104" s="277" t="s">
        <v>355</v>
      </c>
      <c r="G1104" s="277" t="s">
        <v>3</v>
      </c>
      <c r="H1104" s="278" t="s">
        <v>743</v>
      </c>
      <c r="I1104" s="461" t="s">
        <v>453</v>
      </c>
      <c r="J1104" s="461" t="s">
        <v>454</v>
      </c>
      <c r="K1104" s="461" t="s">
        <v>455</v>
      </c>
      <c r="L1104" s="461" t="s">
        <v>456</v>
      </c>
      <c r="M1104" s="461" t="s">
        <v>457</v>
      </c>
      <c r="N1104" s="461" t="s">
        <v>458</v>
      </c>
      <c r="O1104" s="461" t="s">
        <v>379</v>
      </c>
      <c r="P1104" s="279" t="s">
        <v>467</v>
      </c>
      <c r="V1104"/>
    </row>
    <row r="1105" spans="2:22" ht="12" customHeight="1" thickBot="1">
      <c r="B1105" s="2020"/>
      <c r="C1105" s="2022" t="s">
        <v>233</v>
      </c>
      <c r="D1105" s="2041" t="s">
        <v>234</v>
      </c>
      <c r="E1105" s="2005" t="s">
        <v>135</v>
      </c>
      <c r="F1105" s="2005" t="s">
        <v>71</v>
      </c>
      <c r="G1105" s="2005">
        <v>4702049219</v>
      </c>
      <c r="H1105" s="496" t="s">
        <v>747</v>
      </c>
      <c r="I1105" s="505">
        <v>82</v>
      </c>
      <c r="J1105" s="505">
        <v>224</v>
      </c>
      <c r="K1105" s="505">
        <v>233</v>
      </c>
      <c r="L1105" s="505">
        <v>130</v>
      </c>
      <c r="M1105" s="531">
        <v>40</v>
      </c>
      <c r="N1105" s="522">
        <v>11</v>
      </c>
      <c r="O1105" s="506">
        <f>SUM(I1105:N1105)</f>
        <v>720</v>
      </c>
      <c r="P1105" s="2003">
        <f>O1106/O1105*100</f>
        <v>75.138888888888886</v>
      </c>
      <c r="V1105"/>
    </row>
    <row r="1106" spans="2:22" ht="12" customHeight="1" thickBot="1">
      <c r="B1106" s="2021"/>
      <c r="C1106" s="2023"/>
      <c r="D1106" s="2042"/>
      <c r="E1106" s="2006"/>
      <c r="F1106" s="2006"/>
      <c r="G1106" s="2006"/>
      <c r="H1106" s="498" t="s">
        <v>8</v>
      </c>
      <c r="I1106" s="505">
        <v>60</v>
      </c>
      <c r="J1106" s="505">
        <v>171</v>
      </c>
      <c r="K1106" s="505">
        <v>173</v>
      </c>
      <c r="L1106" s="505">
        <v>96</v>
      </c>
      <c r="M1106" s="505">
        <v>30</v>
      </c>
      <c r="N1106" s="469">
        <v>11</v>
      </c>
      <c r="O1106" s="513">
        <f>SUM(I1106:N1106)</f>
        <v>541</v>
      </c>
      <c r="P1106" s="2004"/>
      <c r="V1106"/>
    </row>
    <row r="1107" spans="2:22" ht="12" customHeight="1" thickBot="1">
      <c r="V1107"/>
    </row>
    <row r="1108" spans="2:22" ht="12" customHeight="1" thickBot="1">
      <c r="B1108" s="2017" t="s">
        <v>755</v>
      </c>
      <c r="C1108" s="2018"/>
      <c r="D1108" s="2018"/>
      <c r="E1108" s="2018"/>
      <c r="F1108" s="2018"/>
      <c r="G1108" s="2018"/>
      <c r="H1108" s="2018"/>
      <c r="I1108" s="2018"/>
      <c r="J1108" s="2018"/>
      <c r="K1108" s="2018"/>
      <c r="L1108" s="2018"/>
      <c r="M1108" s="2018"/>
      <c r="N1108" s="2018"/>
      <c r="O1108" s="2018"/>
      <c r="P1108" s="2019"/>
      <c r="V1108"/>
    </row>
    <row r="1109" spans="2:22" ht="12" customHeight="1" thickBot="1">
      <c r="B1109" s="1994">
        <v>46042</v>
      </c>
      <c r="C1109" s="562" t="s">
        <v>742</v>
      </c>
      <c r="D1109" s="563" t="s">
        <v>381</v>
      </c>
      <c r="E1109" s="277" t="s">
        <v>357</v>
      </c>
      <c r="F1109" s="277" t="s">
        <v>355</v>
      </c>
      <c r="G1109" s="277" t="s">
        <v>3</v>
      </c>
      <c r="H1109" s="278" t="s">
        <v>743</v>
      </c>
      <c r="I1109" s="461" t="s">
        <v>453</v>
      </c>
      <c r="J1109" s="461" t="s">
        <v>454</v>
      </c>
      <c r="K1109" s="461" t="s">
        <v>455</v>
      </c>
      <c r="L1109" s="461" t="s">
        <v>456</v>
      </c>
      <c r="M1109" s="461" t="s">
        <v>457</v>
      </c>
      <c r="N1109" s="461" t="s">
        <v>458</v>
      </c>
      <c r="O1109" s="461" t="s">
        <v>379</v>
      </c>
      <c r="P1109" s="279" t="s">
        <v>467</v>
      </c>
      <c r="V1109"/>
    </row>
    <row r="1110" spans="2:22" ht="12" customHeight="1" thickBot="1">
      <c r="B1110" s="2020"/>
      <c r="C1110" s="2022" t="s">
        <v>224</v>
      </c>
      <c r="D1110" s="2041">
        <v>710966294509</v>
      </c>
      <c r="E1110" s="2005" t="s">
        <v>70</v>
      </c>
      <c r="F1110" s="2005" t="s">
        <v>281</v>
      </c>
      <c r="G1110" s="2005">
        <v>4702056493</v>
      </c>
      <c r="H1110" s="496" t="s">
        <v>747</v>
      </c>
      <c r="I1110" s="505">
        <v>2</v>
      </c>
      <c r="J1110" s="505">
        <v>65</v>
      </c>
      <c r="K1110" s="505">
        <v>141</v>
      </c>
      <c r="L1110" s="505">
        <v>121</v>
      </c>
      <c r="M1110" s="531">
        <v>71</v>
      </c>
      <c r="N1110" s="522">
        <v>29</v>
      </c>
      <c r="O1110" s="506">
        <f>SUM(I1110:N1110)</f>
        <v>429</v>
      </c>
      <c r="P1110" s="2003">
        <f>O1111/O1110*100</f>
        <v>93.473193473193476</v>
      </c>
      <c r="V1110"/>
    </row>
    <row r="1111" spans="2:22" ht="12" customHeight="1" thickBot="1">
      <c r="B1111" s="2021"/>
      <c r="C1111" s="2023"/>
      <c r="D1111" s="2042"/>
      <c r="E1111" s="2006"/>
      <c r="F1111" s="2006"/>
      <c r="G1111" s="2006"/>
      <c r="H1111" s="498" t="s">
        <v>8</v>
      </c>
      <c r="I1111" s="505">
        <v>2</v>
      </c>
      <c r="J1111" s="505">
        <v>66</v>
      </c>
      <c r="K1111" s="505">
        <v>112</v>
      </c>
      <c r="L1111" s="505">
        <v>120</v>
      </c>
      <c r="M1111" s="505">
        <v>72</v>
      </c>
      <c r="N1111" s="469">
        <v>29</v>
      </c>
      <c r="O1111" s="513">
        <f>SUM(I1111:N1111)</f>
        <v>401</v>
      </c>
      <c r="P1111" s="2004"/>
      <c r="V1111"/>
    </row>
    <row r="1112" spans="2:22" ht="12" customHeight="1">
      <c r="V1112"/>
    </row>
    <row r="1113" spans="2:22" ht="12" customHeight="1" thickBot="1">
      <c r="V1113"/>
    </row>
    <row r="1114" spans="2:22" ht="12" customHeight="1">
      <c r="B1114" s="1991" t="s">
        <v>755</v>
      </c>
      <c r="C1114" s="1992"/>
      <c r="D1114" s="1992"/>
      <c r="E1114" s="1992"/>
      <c r="F1114" s="1992"/>
      <c r="G1114" s="1992"/>
      <c r="H1114" s="1992"/>
      <c r="I1114" s="1992"/>
      <c r="J1114" s="1992"/>
      <c r="K1114" s="1992"/>
      <c r="L1114" s="1992"/>
      <c r="M1114" s="1992"/>
      <c r="N1114" s="1992"/>
      <c r="O1114" s="1992"/>
      <c r="P1114" s="1993"/>
      <c r="V1114"/>
    </row>
    <row r="1115" spans="2:22" ht="12" customHeight="1">
      <c r="B1115" s="2027">
        <v>46044</v>
      </c>
      <c r="C1115" s="579" t="s">
        <v>742</v>
      </c>
      <c r="D1115" s="579" t="s">
        <v>381</v>
      </c>
      <c r="E1115" s="579" t="s">
        <v>357</v>
      </c>
      <c r="F1115" s="579" t="s">
        <v>355</v>
      </c>
      <c r="G1115" s="579" t="s">
        <v>3</v>
      </c>
      <c r="H1115" s="580" t="s">
        <v>743</v>
      </c>
      <c r="I1115" s="580" t="s">
        <v>453</v>
      </c>
      <c r="J1115" s="580" t="s">
        <v>454</v>
      </c>
      <c r="K1115" s="580" t="s">
        <v>455</v>
      </c>
      <c r="L1115" s="580" t="s">
        <v>456</v>
      </c>
      <c r="M1115" s="580" t="s">
        <v>457</v>
      </c>
      <c r="N1115" s="580" t="s">
        <v>458</v>
      </c>
      <c r="O1115" s="580" t="s">
        <v>379</v>
      </c>
      <c r="P1115" s="581" t="s">
        <v>467</v>
      </c>
      <c r="V1115"/>
    </row>
    <row r="1116" spans="2:22" ht="12" customHeight="1">
      <c r="B1116" s="2027"/>
      <c r="C1116" s="1997" t="s">
        <v>280</v>
      </c>
      <c r="D1116" s="1999">
        <v>710966294019</v>
      </c>
      <c r="E1116" s="1997" t="s">
        <v>111</v>
      </c>
      <c r="F1116" s="1997" t="s">
        <v>281</v>
      </c>
      <c r="G1116" s="1997">
        <v>4702054301</v>
      </c>
      <c r="H1116" s="300" t="s">
        <v>747</v>
      </c>
      <c r="I1116" s="301">
        <v>29</v>
      </c>
      <c r="J1116" s="301">
        <v>87</v>
      </c>
      <c r="K1116" s="301">
        <v>174</v>
      </c>
      <c r="L1116" s="301">
        <v>174</v>
      </c>
      <c r="M1116" s="301">
        <v>116</v>
      </c>
      <c r="N1116" s="582">
        <v>58</v>
      </c>
      <c r="O1116" s="301">
        <f>SUM(I1116:N1116)</f>
        <v>638</v>
      </c>
      <c r="P1116" s="2001">
        <f>O1117/O1116*100</f>
        <v>93.103448275862064</v>
      </c>
      <c r="V1116"/>
    </row>
    <row r="1117" spans="2:22" ht="12" customHeight="1" thickBot="1">
      <c r="B1117" s="2028"/>
      <c r="C1117" s="1998"/>
      <c r="D1117" s="2000"/>
      <c r="E1117" s="1998"/>
      <c r="F1117" s="1998"/>
      <c r="G1117" s="1998"/>
      <c r="H1117" s="289" t="s">
        <v>8</v>
      </c>
      <c r="I1117" s="290">
        <v>27</v>
      </c>
      <c r="J1117" s="290">
        <v>81</v>
      </c>
      <c r="K1117" s="290">
        <v>162</v>
      </c>
      <c r="L1117" s="290">
        <v>162</v>
      </c>
      <c r="M1117" s="290">
        <v>108</v>
      </c>
      <c r="N1117" s="290">
        <v>54</v>
      </c>
      <c r="O1117" s="578">
        <f>SUM(I1117:N1117)</f>
        <v>594</v>
      </c>
      <c r="P1117" s="2002"/>
      <c r="V1117"/>
    </row>
    <row r="1118" spans="2:22" ht="12" customHeight="1">
      <c r="V1118"/>
    </row>
    <row r="1119" spans="2:22" ht="12" customHeight="1">
      <c r="V1119"/>
    </row>
    <row r="1120" spans="2:22" ht="12" customHeight="1">
      <c r="B1120" s="2033" t="s">
        <v>755</v>
      </c>
      <c r="C1120" s="2033"/>
      <c r="D1120" s="2033"/>
      <c r="E1120" s="2033"/>
      <c r="F1120" s="2033"/>
      <c r="G1120" s="2033"/>
      <c r="H1120" s="2033"/>
      <c r="I1120" s="2033"/>
      <c r="J1120" s="2033"/>
      <c r="K1120" s="2033"/>
      <c r="L1120" s="2033"/>
      <c r="M1120" s="2033"/>
      <c r="N1120" s="2033"/>
      <c r="O1120" s="2033"/>
      <c r="P1120" s="2033"/>
      <c r="Q1120"/>
      <c r="R1120"/>
      <c r="S1120"/>
      <c r="T1120"/>
      <c r="U1120"/>
      <c r="V1120"/>
    </row>
    <row r="1121" spans="1:16356" ht="12" customHeight="1">
      <c r="B1121" s="2040">
        <v>46050</v>
      </c>
      <c r="C1121" s="579" t="s">
        <v>742</v>
      </c>
      <c r="D1121" s="579" t="s">
        <v>381</v>
      </c>
      <c r="E1121" s="579" t="s">
        <v>357</v>
      </c>
      <c r="F1121" s="579" t="s">
        <v>355</v>
      </c>
      <c r="G1121" s="579" t="s">
        <v>3</v>
      </c>
      <c r="H1121" s="580" t="s">
        <v>743</v>
      </c>
      <c r="I1121" s="580" t="s">
        <v>453</v>
      </c>
      <c r="J1121" s="580" t="s">
        <v>454</v>
      </c>
      <c r="K1121" s="580" t="s">
        <v>455</v>
      </c>
      <c r="L1121" s="580" t="s">
        <v>456</v>
      </c>
      <c r="M1121" s="580" t="s">
        <v>457</v>
      </c>
      <c r="N1121" s="580" t="s">
        <v>458</v>
      </c>
      <c r="O1121" s="580" t="s">
        <v>379</v>
      </c>
      <c r="P1121" s="580" t="s">
        <v>467</v>
      </c>
      <c r="Q1121"/>
      <c r="R1121"/>
      <c r="S1121"/>
      <c r="T1121"/>
      <c r="U1121"/>
      <c r="V1121"/>
    </row>
    <row r="1122" spans="1:16356" ht="12" customHeight="1">
      <c r="B1122" s="1997"/>
      <c r="C1122" s="1997" t="s">
        <v>310</v>
      </c>
      <c r="D1122" s="1999">
        <v>710966293023</v>
      </c>
      <c r="E1122" s="1997" t="s">
        <v>304</v>
      </c>
      <c r="F1122" s="1997" t="s">
        <v>102</v>
      </c>
      <c r="G1122" s="1997">
        <v>4702056490</v>
      </c>
      <c r="H1122" s="300" t="s">
        <v>747</v>
      </c>
      <c r="I1122" s="301">
        <v>12</v>
      </c>
      <c r="J1122" s="301">
        <v>252</v>
      </c>
      <c r="K1122" s="301">
        <v>668</v>
      </c>
      <c r="L1122" s="301">
        <v>1133</v>
      </c>
      <c r="M1122" s="301">
        <v>1066</v>
      </c>
      <c r="N1122" s="582">
        <v>613</v>
      </c>
      <c r="O1122" s="301">
        <f>SUM(I1122:N1122)</f>
        <v>3744</v>
      </c>
      <c r="P1122" s="2032">
        <f>O1123/O1122*100</f>
        <v>99.145299145299148</v>
      </c>
      <c r="Q1122"/>
      <c r="R1122"/>
      <c r="S1122"/>
      <c r="T1122"/>
      <c r="U1122"/>
      <c r="V1122"/>
    </row>
    <row r="1123" spans="1:16356" ht="12" customHeight="1">
      <c r="B1123" s="1997"/>
      <c r="C1123" s="1997"/>
      <c r="D1123" s="1999"/>
      <c r="E1123" s="1997"/>
      <c r="F1123" s="1997"/>
      <c r="G1123" s="1997"/>
      <c r="H1123" s="300" t="s">
        <v>8</v>
      </c>
      <c r="I1123" s="301">
        <v>12</v>
      </c>
      <c r="J1123" s="301">
        <v>254</v>
      </c>
      <c r="K1123" s="301">
        <v>658</v>
      </c>
      <c r="L1123" s="301">
        <v>1125</v>
      </c>
      <c r="M1123" s="301">
        <v>1055</v>
      </c>
      <c r="N1123" s="301">
        <v>608</v>
      </c>
      <c r="O1123" s="583">
        <f>SUM(I1123:N1123)</f>
        <v>3712</v>
      </c>
      <c r="P1123" s="2032"/>
      <c r="Q1123"/>
      <c r="R1123"/>
      <c r="S1123"/>
      <c r="T1123"/>
      <c r="U1123"/>
      <c r="V1123"/>
    </row>
    <row r="1124" spans="1:16356" ht="12" customHeight="1">
      <c r="B1124"/>
      <c r="C1124"/>
      <c r="D1124"/>
      <c r="E1124"/>
      <c r="F1124"/>
      <c r="G1124"/>
      <c r="H1124"/>
      <c r="I1124"/>
      <c r="J1124"/>
      <c r="K1124"/>
      <c r="L1124"/>
      <c r="M1124"/>
      <c r="N1124"/>
      <c r="O1124"/>
      <c r="P1124"/>
      <c r="Q1124"/>
      <c r="R1124"/>
      <c r="S1124"/>
      <c r="T1124"/>
      <c r="U1124"/>
      <c r="V1124"/>
    </row>
    <row r="1125" spans="1:16356" ht="12" customHeight="1">
      <c r="B1125" s="2033" t="s">
        <v>755</v>
      </c>
      <c r="C1125" s="2033"/>
      <c r="D1125" s="2033"/>
      <c r="E1125" s="2033"/>
      <c r="F1125" s="2033"/>
      <c r="G1125" s="2033"/>
      <c r="H1125" s="2033"/>
      <c r="I1125" s="2033"/>
      <c r="J1125" s="2033"/>
      <c r="K1125" s="2033"/>
      <c r="L1125" s="2033"/>
      <c r="M1125" s="2033"/>
      <c r="N1125" s="2033"/>
      <c r="O1125" s="2033"/>
      <c r="P1125" s="2033"/>
      <c r="Q1125" s="2033"/>
      <c r="R1125" s="2033"/>
      <c r="S1125" s="2033"/>
      <c r="T1125" s="2033"/>
      <c r="U1125" s="2033"/>
      <c r="V1125"/>
    </row>
    <row r="1126" spans="1:16356" ht="12" customHeight="1">
      <c r="B1126" s="2037">
        <v>46050</v>
      </c>
      <c r="C1126" s="579" t="s">
        <v>742</v>
      </c>
      <c r="D1126" s="579" t="s">
        <v>381</v>
      </c>
      <c r="E1126" s="579" t="s">
        <v>357</v>
      </c>
      <c r="F1126" s="579" t="s">
        <v>355</v>
      </c>
      <c r="G1126" s="579" t="s">
        <v>3</v>
      </c>
      <c r="H1126" s="580" t="s">
        <v>743</v>
      </c>
      <c r="I1126" s="580" t="s">
        <v>487</v>
      </c>
      <c r="J1126" s="580" t="s">
        <v>484</v>
      </c>
      <c r="K1126" s="580" t="s">
        <v>488</v>
      </c>
      <c r="L1126" s="580" t="s">
        <v>485</v>
      </c>
      <c r="M1126" s="580" t="s">
        <v>489</v>
      </c>
      <c r="N1126" s="580" t="s">
        <v>486</v>
      </c>
      <c r="O1126" s="580" t="s">
        <v>490</v>
      </c>
      <c r="P1126" s="580" t="s">
        <v>491</v>
      </c>
      <c r="Q1126" s="580" t="s">
        <v>492</v>
      </c>
      <c r="R1126" s="580" t="s">
        <v>1145</v>
      </c>
      <c r="S1126" s="580" t="s">
        <v>483</v>
      </c>
      <c r="T1126" s="580" t="s">
        <v>379</v>
      </c>
      <c r="U1126" s="580" t="s">
        <v>467</v>
      </c>
      <c r="V1126"/>
    </row>
    <row r="1127" spans="1:16356" ht="12" customHeight="1">
      <c r="B1127" s="2038"/>
      <c r="C1127" s="1997" t="s">
        <v>322</v>
      </c>
      <c r="D1127" s="1999">
        <v>711966293501</v>
      </c>
      <c r="E1127" s="1997" t="s">
        <v>304</v>
      </c>
      <c r="F1127" s="1997" t="s">
        <v>102</v>
      </c>
      <c r="G1127" s="1997">
        <v>4702059563</v>
      </c>
      <c r="H1127" s="300" t="s">
        <v>747</v>
      </c>
      <c r="I1127" s="301">
        <v>21</v>
      </c>
      <c r="J1127" s="301">
        <v>79</v>
      </c>
      <c r="K1127" s="301">
        <v>161</v>
      </c>
      <c r="L1127" s="301">
        <v>70</v>
      </c>
      <c r="M1127" s="301">
        <v>145</v>
      </c>
      <c r="N1127" s="301">
        <v>45</v>
      </c>
      <c r="O1127" s="301">
        <v>69</v>
      </c>
      <c r="P1127" s="301">
        <v>31</v>
      </c>
      <c r="Q1127" s="301">
        <v>15</v>
      </c>
      <c r="R1127" s="301">
        <v>16</v>
      </c>
      <c r="S1127" s="301">
        <v>26</v>
      </c>
      <c r="T1127" s="301">
        <f>SUM(I1127:S1127)</f>
        <v>678</v>
      </c>
      <c r="U1127" s="2032">
        <f>T1128/T1127*100</f>
        <v>96.312684365781706</v>
      </c>
      <c r="V1127"/>
    </row>
    <row r="1128" spans="1:16356" ht="12" customHeight="1">
      <c r="B1128" s="2039"/>
      <c r="C1128" s="1997"/>
      <c r="D1128" s="1999"/>
      <c r="E1128" s="1997"/>
      <c r="F1128" s="1997"/>
      <c r="G1128" s="1997"/>
      <c r="H1128" s="300" t="s">
        <v>8</v>
      </c>
      <c r="I1128" s="301">
        <v>21</v>
      </c>
      <c r="J1128" s="301">
        <v>75</v>
      </c>
      <c r="K1128" s="301">
        <v>157</v>
      </c>
      <c r="L1128" s="301">
        <v>68</v>
      </c>
      <c r="M1128" s="301">
        <v>138</v>
      </c>
      <c r="N1128" s="301">
        <v>43</v>
      </c>
      <c r="O1128" s="301">
        <v>66</v>
      </c>
      <c r="P1128" s="301">
        <v>30</v>
      </c>
      <c r="Q1128" s="301">
        <v>14</v>
      </c>
      <c r="R1128" s="301">
        <v>16</v>
      </c>
      <c r="S1128" s="301">
        <v>25</v>
      </c>
      <c r="T1128" s="583">
        <f>SUM(I1128:S1128)</f>
        <v>653</v>
      </c>
      <c r="U1128" s="2032"/>
      <c r="V1128"/>
    </row>
    <row r="1129" spans="1:16356" ht="12" customHeight="1">
      <c r="V1129"/>
    </row>
    <row r="1130" spans="1:16356" ht="12" customHeight="1">
      <c r="V1130"/>
    </row>
    <row r="1131" spans="1:16356" ht="12" customHeight="1">
      <c r="V1131"/>
    </row>
    <row r="1132" spans="1:16356" ht="12" customHeight="1">
      <c r="B1132" s="2034" t="s">
        <v>755</v>
      </c>
      <c r="C1132" s="2035"/>
      <c r="D1132" s="2035"/>
      <c r="E1132" s="2035"/>
      <c r="F1132" s="2035"/>
      <c r="G1132" s="2035"/>
      <c r="H1132" s="2035"/>
      <c r="I1132" s="2035"/>
      <c r="J1132" s="2035"/>
      <c r="K1132" s="2035"/>
      <c r="L1132" s="2035"/>
      <c r="M1132" s="2035"/>
      <c r="N1132" s="2035"/>
      <c r="O1132" s="2035"/>
      <c r="P1132" s="2035"/>
      <c r="Q1132" s="2035"/>
      <c r="R1132" s="2035"/>
      <c r="S1132" s="2036"/>
      <c r="T1132"/>
      <c r="X1132" s="362"/>
      <c r="Z1132" s="275"/>
      <c r="AA1132" s="275"/>
      <c r="XEA1132" s="274"/>
      <c r="XEB1132" s="274"/>
    </row>
    <row r="1133" spans="1:16356" ht="12" customHeight="1">
      <c r="B1133" s="2029">
        <v>46058</v>
      </c>
      <c r="C1133" s="579" t="s">
        <v>742</v>
      </c>
      <c r="D1133" s="579" t="s">
        <v>381</v>
      </c>
      <c r="E1133" s="579" t="s">
        <v>357</v>
      </c>
      <c r="F1133" s="579" t="s">
        <v>355</v>
      </c>
      <c r="G1133" s="579" t="s">
        <v>3</v>
      </c>
      <c r="H1133" s="580" t="s">
        <v>743</v>
      </c>
      <c r="I1133" s="580" t="s">
        <v>623</v>
      </c>
      <c r="J1133" s="580">
        <v>15</v>
      </c>
      <c r="K1133" s="580" t="s">
        <v>624</v>
      </c>
      <c r="L1133" s="580">
        <v>16</v>
      </c>
      <c r="M1133" s="580" t="s">
        <v>625</v>
      </c>
      <c r="N1133" s="580">
        <v>17</v>
      </c>
      <c r="O1133" s="580" t="s">
        <v>626</v>
      </c>
      <c r="P1133" s="580">
        <v>18</v>
      </c>
      <c r="Q1133" s="580" t="s">
        <v>627</v>
      </c>
      <c r="R1133" s="580" t="s">
        <v>379</v>
      </c>
      <c r="S1133" s="580" t="s">
        <v>467</v>
      </c>
      <c r="T1133" s="308"/>
      <c r="V1133" s="362"/>
      <c r="X1133" s="275"/>
      <c r="Y1133" s="275"/>
      <c r="Z1133" s="275"/>
      <c r="AA1133" s="275"/>
      <c r="XDY1133" s="274"/>
      <c r="XDZ1133" s="274"/>
      <c r="XEA1133" s="274"/>
      <c r="XEB1133" s="274"/>
    </row>
    <row r="1134" spans="1:16356" ht="12" customHeight="1">
      <c r="B1134" s="2030"/>
      <c r="C1134" s="1997" t="s">
        <v>333</v>
      </c>
      <c r="D1134" s="1999">
        <v>712917324001</v>
      </c>
      <c r="E1134" s="1997" t="s">
        <v>334</v>
      </c>
      <c r="F1134" s="1997" t="s">
        <v>92</v>
      </c>
      <c r="G1134" s="1997">
        <v>4702051420</v>
      </c>
      <c r="H1134" s="300" t="s">
        <v>747</v>
      </c>
      <c r="I1134" s="301">
        <v>45</v>
      </c>
      <c r="J1134" s="301">
        <v>70</v>
      </c>
      <c r="K1134" s="301">
        <v>90</v>
      </c>
      <c r="L1134" s="301">
        <v>100</v>
      </c>
      <c r="M1134" s="301">
        <v>65</v>
      </c>
      <c r="N1134" s="301">
        <v>50</v>
      </c>
      <c r="O1134" s="301">
        <v>40</v>
      </c>
      <c r="P1134" s="301">
        <v>20</v>
      </c>
      <c r="Q1134" s="301">
        <v>20</v>
      </c>
      <c r="R1134" s="301">
        <f>SUM(I1134:Q1134)</f>
        <v>500</v>
      </c>
      <c r="S1134" s="2032">
        <f>R1135/R1134*100</f>
        <v>98</v>
      </c>
      <c r="T1134" s="308"/>
      <c r="V1134" s="362"/>
      <c r="X1134" s="275"/>
      <c r="Y1134" s="275"/>
      <c r="Z1134" s="275"/>
      <c r="AA1134" s="275"/>
      <c r="XDY1134" s="274"/>
      <c r="XDZ1134" s="274"/>
      <c r="XEA1134" s="274"/>
      <c r="XEB1134" s="274"/>
    </row>
    <row r="1135" spans="1:16356" ht="12" customHeight="1">
      <c r="B1135" s="2031"/>
      <c r="C1135" s="1997"/>
      <c r="D1135" s="1999"/>
      <c r="E1135" s="1997"/>
      <c r="F1135" s="1997"/>
      <c r="G1135" s="1997"/>
      <c r="H1135" s="300" t="s">
        <v>8</v>
      </c>
      <c r="I1135" s="301">
        <v>44</v>
      </c>
      <c r="J1135" s="301">
        <v>70</v>
      </c>
      <c r="K1135" s="301">
        <v>88</v>
      </c>
      <c r="L1135" s="301">
        <v>96</v>
      </c>
      <c r="M1135" s="301">
        <v>66</v>
      </c>
      <c r="N1135" s="301">
        <v>50</v>
      </c>
      <c r="O1135" s="301">
        <v>40</v>
      </c>
      <c r="P1135" s="301">
        <v>19</v>
      </c>
      <c r="Q1135" s="301">
        <v>17</v>
      </c>
      <c r="R1135" s="583">
        <f>SUM(I1135:Q1135)</f>
        <v>490</v>
      </c>
      <c r="S1135" s="2032"/>
      <c r="T1135" s="308"/>
      <c r="V1135" s="362"/>
      <c r="X1135" s="275"/>
      <c r="Y1135" s="275"/>
      <c r="Z1135" s="275"/>
      <c r="AA1135" s="275"/>
      <c r="XDY1135" s="274"/>
      <c r="XDZ1135" s="274"/>
      <c r="XEA1135" s="274"/>
      <c r="XEB1135" s="274"/>
    </row>
    <row r="1136" spans="1:16356" s="1330" customFormat="1" ht="12" customHeight="1">
      <c r="A1136" s="561"/>
      <c r="B1136" s="561"/>
      <c r="C1136" s="561"/>
      <c r="D1136" s="561"/>
      <c r="E1136" s="561"/>
      <c r="F1136" s="561"/>
      <c r="G1136" s="561"/>
      <c r="H1136" s="561"/>
      <c r="I1136" s="561"/>
      <c r="J1136" s="561"/>
      <c r="K1136" s="561"/>
      <c r="L1136" s="561"/>
      <c r="M1136" s="561"/>
      <c r="N1136" s="561"/>
      <c r="O1136" s="561"/>
      <c r="P1136" s="561"/>
      <c r="Q1136" s="561"/>
      <c r="R1136" s="561"/>
      <c r="S1136" s="561"/>
      <c r="T1136" s="561"/>
      <c r="U1136" s="1327"/>
      <c r="V1136" s="1327"/>
      <c r="W1136" s="1327"/>
      <c r="X1136" s="1327"/>
      <c r="Y1136" s="1327"/>
      <c r="Z1136" s="1328"/>
      <c r="AA1136" s="1327"/>
      <c r="AB1136" s="1329"/>
      <c r="AC1136" s="1329"/>
      <c r="AD1136" s="1329"/>
      <c r="AE1136" s="1329"/>
      <c r="AF1136" s="1329"/>
      <c r="AG1136" s="1329"/>
      <c r="AH1136" s="1329"/>
      <c r="AI1136" s="1329"/>
      <c r="AJ1136" s="1329"/>
      <c r="AK1136" s="1329"/>
      <c r="AL1136" s="1329"/>
      <c r="AM1136" s="1329"/>
      <c r="AN1136" s="1329"/>
      <c r="AO1136" s="1329"/>
      <c r="AP1136" s="1329"/>
      <c r="AQ1136" s="1329"/>
      <c r="AR1136" s="1329"/>
      <c r="AS1136" s="1329"/>
      <c r="AT1136" s="1329"/>
      <c r="AU1136" s="1329"/>
      <c r="AV1136" s="1329"/>
      <c r="AW1136" s="1329"/>
      <c r="AX1136" s="1329"/>
      <c r="AY1136" s="1329"/>
      <c r="AZ1136" s="1329"/>
      <c r="BA1136" s="1329"/>
      <c r="BB1136" s="1329"/>
      <c r="BC1136" s="1329"/>
      <c r="BD1136" s="1329"/>
      <c r="BE1136" s="1329"/>
      <c r="BF1136" s="1329"/>
      <c r="BG1136" s="1329"/>
      <c r="BH1136" s="1329"/>
      <c r="BI1136" s="1329"/>
      <c r="BJ1136" s="1329"/>
      <c r="BK1136" s="1329"/>
      <c r="BL1136" s="1329"/>
      <c r="BM1136" s="1329"/>
      <c r="BN1136" s="1329"/>
      <c r="BO1136" s="1329"/>
      <c r="BP1136" s="1329"/>
      <c r="BQ1136" s="1329"/>
      <c r="BR1136" s="1329"/>
      <c r="BS1136" s="1329"/>
      <c r="BT1136" s="1329"/>
      <c r="BU1136" s="1329"/>
      <c r="BV1136" s="1329"/>
      <c r="BW1136" s="1329"/>
      <c r="BX1136" s="1329"/>
      <c r="BY1136" s="1329"/>
      <c r="BZ1136" s="1329"/>
      <c r="CA1136" s="1329"/>
      <c r="CB1136" s="1329"/>
      <c r="CC1136" s="1329"/>
      <c r="CD1136" s="1329"/>
      <c r="CE1136" s="1329"/>
      <c r="CF1136" s="1329"/>
      <c r="CG1136" s="1329"/>
      <c r="CH1136" s="1329"/>
      <c r="CI1136" s="1329"/>
      <c r="CJ1136" s="1329"/>
      <c r="CK1136" s="1329"/>
      <c r="CL1136" s="1329"/>
      <c r="CM1136" s="1329"/>
      <c r="CN1136" s="1329"/>
      <c r="CO1136" s="1329"/>
      <c r="CP1136" s="1329"/>
      <c r="CQ1136" s="1329"/>
      <c r="CR1136" s="1329"/>
      <c r="CS1136" s="1329"/>
      <c r="CT1136" s="1329"/>
      <c r="CU1136" s="1329"/>
      <c r="CV1136" s="1329"/>
      <c r="CW1136" s="1329"/>
      <c r="CX1136" s="1329"/>
      <c r="CY1136" s="1329"/>
      <c r="CZ1136" s="1329"/>
      <c r="DA1136" s="1329"/>
      <c r="DB1136" s="1329"/>
      <c r="DC1136" s="1329"/>
      <c r="DD1136" s="1329"/>
      <c r="DE1136" s="1329"/>
      <c r="DF1136" s="1329"/>
      <c r="DG1136" s="1329"/>
      <c r="DH1136" s="1329"/>
      <c r="DI1136" s="1329"/>
      <c r="DJ1136" s="1329"/>
      <c r="DK1136" s="1329"/>
      <c r="DL1136" s="1329"/>
      <c r="DM1136" s="1329"/>
      <c r="DN1136" s="1329"/>
      <c r="DO1136" s="1329"/>
      <c r="DP1136" s="1329"/>
      <c r="DQ1136" s="1329"/>
      <c r="DR1136" s="1329"/>
      <c r="DS1136" s="1329"/>
      <c r="DT1136" s="1329"/>
      <c r="DU1136" s="1329"/>
      <c r="DV1136" s="1329"/>
      <c r="DW1136" s="1329"/>
      <c r="DX1136" s="1329"/>
      <c r="DY1136" s="1329"/>
      <c r="DZ1136" s="1329"/>
      <c r="EA1136" s="1329"/>
      <c r="EB1136" s="1329"/>
      <c r="EC1136" s="1329"/>
      <c r="ED1136" s="1329"/>
      <c r="EE1136" s="1329"/>
      <c r="EF1136" s="1329"/>
      <c r="EG1136" s="1329"/>
      <c r="EH1136" s="1329"/>
      <c r="EI1136" s="1329"/>
      <c r="EJ1136" s="1329"/>
      <c r="EK1136" s="1329"/>
      <c r="EL1136" s="1329"/>
      <c r="EM1136" s="1329"/>
      <c r="EN1136" s="1329"/>
      <c r="EO1136" s="1329"/>
      <c r="EP1136" s="1329"/>
      <c r="EQ1136" s="1329"/>
      <c r="ER1136" s="1329"/>
      <c r="ES1136" s="1329"/>
      <c r="ET1136" s="1329"/>
      <c r="EU1136" s="1329"/>
      <c r="EV1136" s="1329"/>
      <c r="EW1136" s="1329"/>
      <c r="EX1136" s="1329"/>
      <c r="EY1136" s="1329"/>
      <c r="EZ1136" s="1329"/>
      <c r="FA1136" s="1329"/>
      <c r="FB1136" s="1329"/>
      <c r="FC1136" s="1329"/>
      <c r="FD1136" s="1329"/>
      <c r="FE1136" s="1329"/>
      <c r="FF1136" s="1329"/>
      <c r="FG1136" s="1329"/>
      <c r="FH1136" s="1329"/>
      <c r="FI1136" s="1329"/>
      <c r="FJ1136" s="1329"/>
      <c r="FK1136" s="1329"/>
      <c r="FL1136" s="1329"/>
      <c r="FM1136" s="1329"/>
      <c r="FN1136" s="1329"/>
      <c r="FO1136" s="1329"/>
      <c r="FP1136" s="1329"/>
      <c r="FQ1136" s="1329"/>
      <c r="FR1136" s="1329"/>
      <c r="FS1136" s="1329"/>
      <c r="FT1136" s="1329"/>
      <c r="FU1136" s="1329"/>
      <c r="FV1136" s="1329"/>
      <c r="FW1136" s="1329"/>
      <c r="FX1136" s="1329"/>
      <c r="FY1136" s="1329"/>
      <c r="FZ1136" s="1329"/>
      <c r="GA1136" s="1329"/>
      <c r="GB1136" s="1329"/>
      <c r="GC1136" s="1329"/>
      <c r="GD1136" s="1329"/>
      <c r="GE1136" s="1329"/>
      <c r="GF1136" s="1329"/>
      <c r="GG1136" s="1329"/>
      <c r="GH1136" s="1329"/>
      <c r="GI1136" s="1329"/>
      <c r="GJ1136" s="1329"/>
      <c r="GK1136" s="1329"/>
      <c r="GL1136" s="1329"/>
      <c r="GM1136" s="1329"/>
      <c r="GN1136" s="1329"/>
      <c r="GO1136" s="1329"/>
      <c r="GP1136" s="1329"/>
      <c r="GQ1136" s="1329"/>
      <c r="GR1136" s="1329"/>
      <c r="GS1136" s="1329"/>
      <c r="GT1136" s="1329"/>
      <c r="GU1136" s="1329"/>
      <c r="GV1136" s="1329"/>
      <c r="GW1136" s="1329"/>
      <c r="GX1136" s="1329"/>
      <c r="GY1136" s="1329"/>
      <c r="GZ1136" s="1329"/>
      <c r="HA1136" s="1329"/>
      <c r="HB1136" s="1329"/>
      <c r="HC1136" s="1329"/>
      <c r="HD1136" s="1329"/>
      <c r="HE1136" s="1329"/>
      <c r="HF1136" s="1329"/>
      <c r="HG1136" s="1329"/>
      <c r="HH1136" s="1329"/>
      <c r="HI1136" s="1329"/>
      <c r="HJ1136" s="1329"/>
      <c r="HK1136" s="1329"/>
      <c r="HL1136" s="1329"/>
      <c r="HM1136" s="1329"/>
      <c r="HN1136" s="1329"/>
      <c r="HO1136" s="1329"/>
      <c r="HP1136" s="1329"/>
      <c r="HQ1136" s="1329"/>
      <c r="HR1136" s="1329"/>
      <c r="HS1136" s="1329"/>
      <c r="HT1136" s="1329"/>
      <c r="HU1136" s="1329"/>
      <c r="HV1136" s="1329"/>
      <c r="HW1136" s="1329"/>
      <c r="HX1136" s="1329"/>
      <c r="HY1136" s="1329"/>
      <c r="HZ1136" s="1329"/>
      <c r="IA1136" s="1329"/>
      <c r="IB1136" s="1329"/>
      <c r="IC1136" s="1329"/>
      <c r="ID1136" s="1329"/>
      <c r="IE1136" s="1329"/>
      <c r="IF1136" s="1329"/>
      <c r="IG1136" s="1329"/>
      <c r="IH1136" s="1329"/>
      <c r="II1136" s="1329"/>
      <c r="IJ1136" s="1329"/>
      <c r="IK1136" s="1329"/>
      <c r="IL1136" s="1329"/>
      <c r="IM1136" s="1329"/>
      <c r="IN1136" s="1329"/>
      <c r="IO1136" s="1329"/>
      <c r="IP1136" s="1329"/>
      <c r="IQ1136" s="1329"/>
      <c r="IR1136" s="1329"/>
      <c r="IS1136" s="1329"/>
      <c r="IT1136" s="1329"/>
      <c r="IU1136" s="1329"/>
      <c r="IV1136" s="1329"/>
      <c r="IW1136" s="1329"/>
      <c r="IX1136" s="1329"/>
      <c r="IY1136" s="1329"/>
      <c r="IZ1136" s="1329"/>
      <c r="JA1136" s="1329"/>
      <c r="JB1136" s="1329"/>
      <c r="JC1136" s="1329"/>
      <c r="JD1136" s="1329"/>
      <c r="JE1136" s="1329"/>
      <c r="JF1136" s="1329"/>
      <c r="JG1136" s="1329"/>
      <c r="JH1136" s="1329"/>
      <c r="JI1136" s="1329"/>
      <c r="JJ1136" s="1329"/>
      <c r="JK1136" s="1329"/>
      <c r="JL1136" s="1329"/>
      <c r="JM1136" s="1329"/>
      <c r="JN1136" s="1329"/>
      <c r="JO1136" s="1329"/>
      <c r="JP1136" s="1329"/>
      <c r="JQ1136" s="1329"/>
      <c r="JR1136" s="1329"/>
      <c r="JS1136" s="1329"/>
      <c r="JT1136" s="1329"/>
      <c r="JU1136" s="1329"/>
      <c r="JV1136" s="1329"/>
      <c r="JW1136" s="1329"/>
      <c r="JX1136" s="1329"/>
      <c r="JY1136" s="1329"/>
      <c r="JZ1136" s="1329"/>
      <c r="KA1136" s="1329"/>
      <c r="KB1136" s="1329"/>
      <c r="KC1136" s="1329"/>
      <c r="KD1136" s="1329"/>
      <c r="KE1136" s="1329"/>
      <c r="KF1136" s="1329"/>
      <c r="KG1136" s="1329"/>
      <c r="KH1136" s="1329"/>
      <c r="KI1136" s="1329"/>
      <c r="KJ1136" s="1329"/>
      <c r="KK1136" s="1329"/>
      <c r="KL1136" s="1329"/>
      <c r="KM1136" s="1329"/>
      <c r="KN1136" s="1329"/>
      <c r="KO1136" s="1329"/>
      <c r="KP1136" s="1329"/>
      <c r="KQ1136" s="1329"/>
      <c r="KR1136" s="1329"/>
      <c r="KS1136" s="1329"/>
      <c r="KT1136" s="1329"/>
      <c r="KU1136" s="1329"/>
      <c r="KV1136" s="1329"/>
      <c r="KW1136" s="1329"/>
      <c r="KX1136" s="1329"/>
      <c r="KY1136" s="1329"/>
      <c r="KZ1136" s="1329"/>
      <c r="LA1136" s="1329"/>
      <c r="LB1136" s="1329"/>
      <c r="LC1136" s="1329"/>
      <c r="LD1136" s="1329"/>
      <c r="LE1136" s="1329"/>
      <c r="LF1136" s="1329"/>
      <c r="LG1136" s="1329"/>
      <c r="LH1136" s="1329"/>
      <c r="LI1136" s="1329"/>
      <c r="LJ1136" s="1329"/>
      <c r="LK1136" s="1329"/>
      <c r="LL1136" s="1329"/>
      <c r="LM1136" s="1329"/>
      <c r="LN1136" s="1329"/>
      <c r="LO1136" s="1329"/>
      <c r="LP1136" s="1329"/>
      <c r="LQ1136" s="1329"/>
      <c r="LR1136" s="1329"/>
      <c r="LS1136" s="1329"/>
      <c r="LT1136" s="1329"/>
      <c r="LU1136" s="1329"/>
      <c r="LV1136" s="1329"/>
      <c r="LW1136" s="1329"/>
      <c r="LX1136" s="1329"/>
      <c r="LY1136" s="1329"/>
      <c r="LZ1136" s="1329"/>
      <c r="MA1136" s="1329"/>
      <c r="MB1136" s="1329"/>
      <c r="MC1136" s="1329"/>
      <c r="MD1136" s="1329"/>
      <c r="ME1136" s="1329"/>
      <c r="MF1136" s="1329"/>
      <c r="MG1136" s="1329"/>
      <c r="MH1136" s="1329"/>
      <c r="MI1136" s="1329"/>
      <c r="MJ1136" s="1329"/>
      <c r="MK1136" s="1329"/>
      <c r="ML1136" s="1329"/>
      <c r="MM1136" s="1329"/>
      <c r="MN1136" s="1329"/>
      <c r="MO1136" s="1329"/>
      <c r="MP1136" s="1329"/>
      <c r="MQ1136" s="1329"/>
      <c r="MR1136" s="1329"/>
      <c r="MS1136" s="1329"/>
      <c r="MT1136" s="1329"/>
      <c r="MU1136" s="1329"/>
      <c r="MV1136" s="1329"/>
      <c r="MW1136" s="1329"/>
      <c r="MX1136" s="1329"/>
      <c r="MY1136" s="1329"/>
      <c r="MZ1136" s="1329"/>
      <c r="NA1136" s="1329"/>
      <c r="NB1136" s="1329"/>
      <c r="NC1136" s="1329"/>
      <c r="ND1136" s="1329"/>
      <c r="NE1136" s="1329"/>
      <c r="NF1136" s="1329"/>
      <c r="NG1136" s="1329"/>
      <c r="NH1136" s="1329"/>
      <c r="NI1136" s="1329"/>
      <c r="NJ1136" s="1329"/>
      <c r="NK1136" s="1329"/>
      <c r="NL1136" s="1329"/>
      <c r="NM1136" s="1329"/>
      <c r="NN1136" s="1329"/>
      <c r="NO1136" s="1329"/>
      <c r="NP1136" s="1329"/>
      <c r="NQ1136" s="1329"/>
      <c r="NR1136" s="1329"/>
      <c r="NS1136" s="1329"/>
      <c r="NT1136" s="1329"/>
      <c r="NU1136" s="1329"/>
      <c r="NV1136" s="1329"/>
      <c r="NW1136" s="1329"/>
      <c r="NX1136" s="1329"/>
      <c r="NY1136" s="1329"/>
      <c r="NZ1136" s="1329"/>
      <c r="OA1136" s="1329"/>
      <c r="OB1136" s="1329"/>
      <c r="OC1136" s="1329"/>
      <c r="OD1136" s="1329"/>
      <c r="OE1136" s="1329"/>
      <c r="OF1136" s="1329"/>
      <c r="OG1136" s="1329"/>
      <c r="OH1136" s="1329"/>
      <c r="OI1136" s="1329"/>
      <c r="OJ1136" s="1329"/>
      <c r="OK1136" s="1329"/>
      <c r="OL1136" s="1329"/>
      <c r="OM1136" s="1329"/>
      <c r="ON1136" s="1329"/>
      <c r="OO1136" s="1329"/>
      <c r="OP1136" s="1329"/>
      <c r="OQ1136" s="1329"/>
      <c r="OR1136" s="1329"/>
      <c r="OS1136" s="1329"/>
      <c r="OT1136" s="1329"/>
      <c r="OU1136" s="1329"/>
      <c r="OV1136" s="1329"/>
      <c r="OW1136" s="1329"/>
      <c r="OX1136" s="1329"/>
      <c r="OY1136" s="1329"/>
      <c r="OZ1136" s="1329"/>
      <c r="PA1136" s="1329"/>
      <c r="PB1136" s="1329"/>
      <c r="PC1136" s="1329"/>
      <c r="PD1136" s="1329"/>
      <c r="PE1136" s="1329"/>
      <c r="PF1136" s="1329"/>
      <c r="PG1136" s="1329"/>
      <c r="PH1136" s="1329"/>
      <c r="PI1136" s="1329"/>
      <c r="PJ1136" s="1329"/>
      <c r="PK1136" s="1329"/>
      <c r="PL1136" s="1329"/>
      <c r="PM1136" s="1329"/>
      <c r="PN1136" s="1329"/>
      <c r="PO1136" s="1329"/>
      <c r="PP1136" s="1329"/>
      <c r="PQ1136" s="1329"/>
      <c r="PR1136" s="1329"/>
      <c r="PS1136" s="1329"/>
      <c r="PT1136" s="1329"/>
      <c r="PU1136" s="1329"/>
      <c r="PV1136" s="1329"/>
      <c r="PW1136" s="1329"/>
      <c r="PX1136" s="1329"/>
      <c r="PY1136" s="1329"/>
      <c r="PZ1136" s="1329"/>
      <c r="QA1136" s="1329"/>
      <c r="QB1136" s="1329"/>
      <c r="QC1136" s="1329"/>
      <c r="QD1136" s="1329"/>
      <c r="QE1136" s="1329"/>
      <c r="QF1136" s="1329"/>
      <c r="QG1136" s="1329"/>
      <c r="QH1136" s="1329"/>
      <c r="QI1136" s="1329"/>
      <c r="QJ1136" s="1329"/>
      <c r="QK1136" s="1329"/>
      <c r="QL1136" s="1329"/>
      <c r="QM1136" s="1329"/>
      <c r="QN1136" s="1329"/>
      <c r="QO1136" s="1329"/>
      <c r="QP1136" s="1329"/>
      <c r="QQ1136" s="1329"/>
      <c r="QR1136" s="1329"/>
      <c r="QS1136" s="1329"/>
      <c r="QT1136" s="1329"/>
      <c r="QU1136" s="1329"/>
      <c r="QV1136" s="1329"/>
      <c r="QW1136" s="1329"/>
      <c r="QX1136" s="1329"/>
      <c r="QY1136" s="1329"/>
      <c r="QZ1136" s="1329"/>
      <c r="RA1136" s="1329"/>
      <c r="RB1136" s="1329"/>
      <c r="RC1136" s="1329"/>
      <c r="RD1136" s="1329"/>
      <c r="RE1136" s="1329"/>
      <c r="RF1136" s="1329"/>
      <c r="RG1136" s="1329"/>
      <c r="RH1136" s="1329"/>
      <c r="RI1136" s="1329"/>
      <c r="RJ1136" s="1329"/>
      <c r="RK1136" s="1329"/>
      <c r="RL1136" s="1329"/>
      <c r="RM1136" s="1329"/>
      <c r="RN1136" s="1329"/>
      <c r="RO1136" s="1329"/>
      <c r="RP1136" s="1329"/>
      <c r="RQ1136" s="1329"/>
      <c r="RR1136" s="1329"/>
      <c r="RS1136" s="1329"/>
      <c r="RT1136" s="1329"/>
      <c r="RU1136" s="1329"/>
      <c r="RV1136" s="1329"/>
      <c r="RW1136" s="1329"/>
      <c r="RX1136" s="1329"/>
      <c r="RY1136" s="1329"/>
      <c r="RZ1136" s="1329"/>
      <c r="SA1136" s="1329"/>
      <c r="SB1136" s="1329"/>
      <c r="SC1136" s="1329"/>
      <c r="SD1136" s="1329"/>
      <c r="SE1136" s="1329"/>
      <c r="SF1136" s="1329"/>
      <c r="SG1136" s="1329"/>
      <c r="SH1136" s="1329"/>
      <c r="SI1136" s="1329"/>
      <c r="SJ1136" s="1329"/>
      <c r="SK1136" s="1329"/>
      <c r="SL1136" s="1329"/>
      <c r="SM1136" s="1329"/>
      <c r="SN1136" s="1329"/>
      <c r="SO1136" s="1329"/>
      <c r="SP1136" s="1329"/>
      <c r="SQ1136" s="1329"/>
      <c r="SR1136" s="1329"/>
      <c r="SS1136" s="1329"/>
      <c r="ST1136" s="1329"/>
      <c r="SU1136" s="1329"/>
      <c r="SV1136" s="1329"/>
      <c r="SW1136" s="1329"/>
      <c r="SX1136" s="1329"/>
      <c r="SY1136" s="1329"/>
      <c r="SZ1136" s="1329"/>
      <c r="TA1136" s="1329"/>
      <c r="TB1136" s="1329"/>
      <c r="TC1136" s="1329"/>
      <c r="TD1136" s="1329"/>
      <c r="TE1136" s="1329"/>
      <c r="TF1136" s="1329"/>
      <c r="TG1136" s="1329"/>
      <c r="TH1136" s="1329"/>
      <c r="TI1136" s="1329"/>
      <c r="TJ1136" s="1329"/>
      <c r="TK1136" s="1329"/>
      <c r="TL1136" s="1329"/>
      <c r="TM1136" s="1329"/>
      <c r="TN1136" s="1329"/>
      <c r="TO1136" s="1329"/>
      <c r="TP1136" s="1329"/>
      <c r="TQ1136" s="1329"/>
      <c r="TR1136" s="1329"/>
      <c r="TS1136" s="1329"/>
      <c r="TT1136" s="1329"/>
      <c r="TU1136" s="1329"/>
      <c r="TV1136" s="1329"/>
      <c r="TW1136" s="1329"/>
      <c r="TX1136" s="1329"/>
      <c r="TY1136" s="1329"/>
      <c r="TZ1136" s="1329"/>
      <c r="UA1136" s="1329"/>
      <c r="UB1136" s="1329"/>
      <c r="UC1136" s="1329"/>
      <c r="UD1136" s="1329"/>
      <c r="UE1136" s="1329"/>
      <c r="UF1136" s="1329"/>
      <c r="UG1136" s="1329"/>
      <c r="UH1136" s="1329"/>
      <c r="UI1136" s="1329"/>
      <c r="UJ1136" s="1329"/>
      <c r="UK1136" s="1329"/>
      <c r="UL1136" s="1329"/>
      <c r="UM1136" s="1329"/>
      <c r="UN1136" s="1329"/>
      <c r="UO1136" s="1329"/>
      <c r="UP1136" s="1329"/>
      <c r="UQ1136" s="1329"/>
      <c r="UR1136" s="1329"/>
      <c r="US1136" s="1329"/>
      <c r="UT1136" s="1329"/>
      <c r="UU1136" s="1329"/>
      <c r="UV1136" s="1329"/>
      <c r="UW1136" s="1329"/>
      <c r="UX1136" s="1329"/>
      <c r="UY1136" s="1329"/>
      <c r="UZ1136" s="1329"/>
      <c r="VA1136" s="1329"/>
      <c r="VB1136" s="1329"/>
      <c r="VC1136" s="1329"/>
      <c r="VD1136" s="1329"/>
      <c r="VE1136" s="1329"/>
      <c r="VF1136" s="1329"/>
      <c r="VG1136" s="1329"/>
      <c r="VH1136" s="1329"/>
      <c r="VI1136" s="1329"/>
      <c r="VJ1136" s="1329"/>
      <c r="VK1136" s="1329"/>
      <c r="VL1136" s="1329"/>
      <c r="VM1136" s="1329"/>
      <c r="VN1136" s="1329"/>
      <c r="VO1136" s="1329"/>
      <c r="VP1136" s="1329"/>
      <c r="VQ1136" s="1329"/>
      <c r="VR1136" s="1329"/>
      <c r="VS1136" s="1329"/>
      <c r="VT1136" s="1329"/>
      <c r="VU1136" s="1329"/>
      <c r="VV1136" s="1329"/>
      <c r="VW1136" s="1329"/>
      <c r="VX1136" s="1329"/>
      <c r="VY1136" s="1329"/>
      <c r="VZ1136" s="1329"/>
      <c r="WA1136" s="1329"/>
      <c r="WB1136" s="1329"/>
      <c r="WC1136" s="1329"/>
      <c r="WD1136" s="1329"/>
      <c r="WE1136" s="1329"/>
      <c r="WF1136" s="1329"/>
      <c r="WG1136" s="1329"/>
      <c r="WH1136" s="1329"/>
      <c r="WI1136" s="1329"/>
      <c r="WJ1136" s="1329"/>
      <c r="WK1136" s="1329"/>
      <c r="WL1136" s="1329"/>
      <c r="WM1136" s="1329"/>
      <c r="WN1136" s="1329"/>
      <c r="WO1136" s="1329"/>
      <c r="WP1136" s="1329"/>
      <c r="WQ1136" s="1329"/>
      <c r="WR1136" s="1329"/>
      <c r="WS1136" s="1329"/>
      <c r="WT1136" s="1329"/>
      <c r="WU1136" s="1329"/>
      <c r="WV1136" s="1329"/>
      <c r="WW1136" s="1329"/>
      <c r="WX1136" s="1329"/>
      <c r="WY1136" s="1329"/>
      <c r="WZ1136" s="1329"/>
      <c r="XA1136" s="1329"/>
      <c r="XB1136" s="1329"/>
      <c r="XC1136" s="1329"/>
      <c r="XD1136" s="1329"/>
      <c r="XE1136" s="1329"/>
      <c r="XF1136" s="1329"/>
      <c r="XG1136" s="1329"/>
      <c r="XH1136" s="1329"/>
      <c r="XI1136" s="1329"/>
      <c r="XJ1136" s="1329"/>
      <c r="XK1136" s="1329"/>
      <c r="XL1136" s="1329"/>
      <c r="XM1136" s="1329"/>
      <c r="XN1136" s="1329"/>
      <c r="XO1136" s="1329"/>
      <c r="XP1136" s="1329"/>
      <c r="XQ1136" s="1329"/>
      <c r="XR1136" s="1329"/>
      <c r="XS1136" s="1329"/>
      <c r="XT1136" s="1329"/>
      <c r="XU1136" s="1329"/>
      <c r="XV1136" s="1329"/>
      <c r="XW1136" s="1329"/>
      <c r="XX1136" s="1329"/>
      <c r="XY1136" s="1329"/>
      <c r="XZ1136" s="1329"/>
      <c r="YA1136" s="1329"/>
      <c r="YB1136" s="1329"/>
      <c r="YC1136" s="1329"/>
      <c r="YD1136" s="1329"/>
      <c r="YE1136" s="1329"/>
      <c r="YF1136" s="1329"/>
      <c r="YG1136" s="1329"/>
      <c r="YH1136" s="1329"/>
      <c r="YI1136" s="1329"/>
      <c r="YJ1136" s="1329"/>
      <c r="YK1136" s="1329"/>
      <c r="YL1136" s="1329"/>
      <c r="YM1136" s="1329"/>
      <c r="YN1136" s="1329"/>
      <c r="YO1136" s="1329"/>
      <c r="YP1136" s="1329"/>
      <c r="YQ1136" s="1329"/>
      <c r="YR1136" s="1329"/>
      <c r="YS1136" s="1329"/>
      <c r="YT1136" s="1329"/>
      <c r="YU1136" s="1329"/>
      <c r="YV1136" s="1329"/>
      <c r="YW1136" s="1329"/>
      <c r="YX1136" s="1329"/>
      <c r="YY1136" s="1329"/>
      <c r="YZ1136" s="1329"/>
      <c r="ZA1136" s="1329"/>
      <c r="ZB1136" s="1329"/>
      <c r="ZC1136" s="1329"/>
      <c r="ZD1136" s="1329"/>
      <c r="ZE1136" s="1329"/>
      <c r="ZF1136" s="1329"/>
      <c r="ZG1136" s="1329"/>
      <c r="ZH1136" s="1329"/>
      <c r="ZI1136" s="1329"/>
      <c r="ZJ1136" s="1329"/>
      <c r="ZK1136" s="1329"/>
      <c r="ZL1136" s="1329"/>
      <c r="ZM1136" s="1329"/>
      <c r="ZN1136" s="1329"/>
      <c r="ZO1136" s="1329"/>
      <c r="ZP1136" s="1329"/>
      <c r="ZQ1136" s="1329"/>
      <c r="ZR1136" s="1329"/>
      <c r="ZS1136" s="1329"/>
      <c r="ZT1136" s="1329"/>
      <c r="ZU1136" s="1329"/>
      <c r="ZV1136" s="1329"/>
      <c r="ZW1136" s="1329"/>
      <c r="ZX1136" s="1329"/>
      <c r="ZY1136" s="1329"/>
      <c r="ZZ1136" s="1329"/>
      <c r="AAA1136" s="1329"/>
      <c r="AAB1136" s="1329"/>
      <c r="AAC1136" s="1329"/>
      <c r="AAD1136" s="1329"/>
      <c r="AAE1136" s="1329"/>
      <c r="AAF1136" s="1329"/>
      <c r="AAG1136" s="1329"/>
      <c r="AAH1136" s="1329"/>
      <c r="AAI1136" s="1329"/>
      <c r="AAJ1136" s="1329"/>
      <c r="AAK1136" s="1329"/>
      <c r="AAL1136" s="1329"/>
      <c r="AAM1136" s="1329"/>
      <c r="AAN1136" s="1329"/>
      <c r="AAO1136" s="1329"/>
      <c r="AAP1136" s="1329"/>
      <c r="AAQ1136" s="1329"/>
      <c r="AAR1136" s="1329"/>
      <c r="AAS1136" s="1329"/>
      <c r="AAT1136" s="1329"/>
      <c r="AAU1136" s="1329"/>
      <c r="AAV1136" s="1329"/>
      <c r="AAW1136" s="1329"/>
      <c r="AAX1136" s="1329"/>
      <c r="AAY1136" s="1329"/>
      <c r="AAZ1136" s="1329"/>
      <c r="ABA1136" s="1329"/>
      <c r="ABB1136" s="1329"/>
      <c r="ABC1136" s="1329"/>
      <c r="ABD1136" s="1329"/>
      <c r="ABE1136" s="1329"/>
      <c r="ABF1136" s="1329"/>
      <c r="ABG1136" s="1329"/>
      <c r="ABH1136" s="1329"/>
      <c r="ABI1136" s="1329"/>
      <c r="ABJ1136" s="1329"/>
      <c r="ABK1136" s="1329"/>
      <c r="ABL1136" s="1329"/>
      <c r="ABM1136" s="1329"/>
      <c r="ABN1136" s="1329"/>
      <c r="ABO1136" s="1329"/>
      <c r="ABP1136" s="1329"/>
      <c r="ABQ1136" s="1329"/>
      <c r="ABR1136" s="1329"/>
      <c r="ABS1136" s="1329"/>
      <c r="ABT1136" s="1329"/>
      <c r="ABU1136" s="1329"/>
      <c r="ABV1136" s="1329"/>
      <c r="ABW1136" s="1329"/>
      <c r="ABX1136" s="1329"/>
      <c r="ABY1136" s="1329"/>
      <c r="ABZ1136" s="1329"/>
      <c r="ACA1136" s="1329"/>
      <c r="ACB1136" s="1329"/>
      <c r="ACC1136" s="1329"/>
      <c r="ACD1136" s="1329"/>
      <c r="ACE1136" s="1329"/>
      <c r="ACF1136" s="1329"/>
      <c r="ACG1136" s="1329"/>
      <c r="ACH1136" s="1329"/>
      <c r="ACI1136" s="1329"/>
      <c r="ACJ1136" s="1329"/>
      <c r="ACK1136" s="1329"/>
      <c r="ACL1136" s="1329"/>
      <c r="ACM1136" s="1329"/>
      <c r="ACN1136" s="1329"/>
      <c r="ACO1136" s="1329"/>
      <c r="ACP1136" s="1329"/>
      <c r="ACQ1136" s="1329"/>
      <c r="ACR1136" s="1329"/>
      <c r="ACS1136" s="1329"/>
      <c r="ACT1136" s="1329"/>
      <c r="ACU1136" s="1329"/>
      <c r="ACV1136" s="1329"/>
      <c r="ACW1136" s="1329"/>
      <c r="ACX1136" s="1329"/>
      <c r="ACY1136" s="1329"/>
      <c r="ACZ1136" s="1329"/>
      <c r="ADA1136" s="1329"/>
      <c r="ADB1136" s="1329"/>
      <c r="ADC1136" s="1329"/>
      <c r="ADD1136" s="1329"/>
      <c r="ADE1136" s="1329"/>
      <c r="ADF1136" s="1329"/>
      <c r="ADG1136" s="1329"/>
      <c r="ADH1136" s="1329"/>
      <c r="ADI1136" s="1329"/>
      <c r="ADJ1136" s="1329"/>
      <c r="ADK1136" s="1329"/>
      <c r="ADL1136" s="1329"/>
      <c r="ADM1136" s="1329"/>
      <c r="ADN1136" s="1329"/>
      <c r="ADO1136" s="1329"/>
      <c r="ADP1136" s="1329"/>
      <c r="ADQ1136" s="1329"/>
      <c r="ADR1136" s="1329"/>
      <c r="ADS1136" s="1329"/>
      <c r="ADT1136" s="1329"/>
      <c r="ADU1136" s="1329"/>
      <c r="ADV1136" s="1329"/>
      <c r="ADW1136" s="1329"/>
      <c r="ADX1136" s="1329"/>
      <c r="ADY1136" s="1329"/>
      <c r="ADZ1136" s="1329"/>
      <c r="AEA1136" s="1329"/>
      <c r="AEB1136" s="1329"/>
      <c r="AEC1136" s="1329"/>
      <c r="AED1136" s="1329"/>
      <c r="AEE1136" s="1329"/>
      <c r="AEF1136" s="1329"/>
      <c r="AEG1136" s="1329"/>
      <c r="AEH1136" s="1329"/>
      <c r="AEI1136" s="1329"/>
      <c r="AEJ1136" s="1329"/>
      <c r="AEK1136" s="1329"/>
      <c r="AEL1136" s="1329"/>
      <c r="AEM1136" s="1329"/>
      <c r="AEN1136" s="1329"/>
      <c r="AEO1136" s="1329"/>
      <c r="AEP1136" s="1329"/>
      <c r="AEQ1136" s="1329"/>
      <c r="AER1136" s="1329"/>
      <c r="AES1136" s="1329"/>
      <c r="AET1136" s="1329"/>
      <c r="AEU1136" s="1329"/>
      <c r="AEV1136" s="1329"/>
      <c r="AEW1136" s="1329"/>
      <c r="AEX1136" s="1329"/>
      <c r="AEY1136" s="1329"/>
      <c r="AEZ1136" s="1329"/>
      <c r="AFA1136" s="1329"/>
      <c r="AFB1136" s="1329"/>
      <c r="AFC1136" s="1329"/>
      <c r="AFD1136" s="1329"/>
      <c r="AFE1136" s="1329"/>
      <c r="AFF1136" s="1329"/>
      <c r="AFG1136" s="1329"/>
      <c r="AFH1136" s="1329"/>
      <c r="AFI1136" s="1329"/>
      <c r="AFJ1136" s="1329"/>
      <c r="AFK1136" s="1329"/>
      <c r="AFL1136" s="1329"/>
      <c r="AFM1136" s="1329"/>
      <c r="AFN1136" s="1329"/>
      <c r="AFO1136" s="1329"/>
      <c r="AFP1136" s="1329"/>
      <c r="AFQ1136" s="1329"/>
      <c r="AFR1136" s="1329"/>
      <c r="AFS1136" s="1329"/>
      <c r="AFT1136" s="1329"/>
      <c r="AFU1136" s="1329"/>
      <c r="AFV1136" s="1329"/>
      <c r="AFW1136" s="1329"/>
      <c r="AFX1136" s="1329"/>
      <c r="AFY1136" s="1329"/>
      <c r="AFZ1136" s="1329"/>
      <c r="AGA1136" s="1329"/>
      <c r="AGB1136" s="1329"/>
      <c r="AGC1136" s="1329"/>
      <c r="AGD1136" s="1329"/>
      <c r="AGE1136" s="1329"/>
      <c r="AGF1136" s="1329"/>
      <c r="AGG1136" s="1329"/>
      <c r="AGH1136" s="1329"/>
      <c r="AGI1136" s="1329"/>
      <c r="AGJ1136" s="1329"/>
      <c r="AGK1136" s="1329"/>
      <c r="AGL1136" s="1329"/>
      <c r="AGM1136" s="1329"/>
      <c r="AGN1136" s="1329"/>
      <c r="AGO1136" s="1329"/>
      <c r="AGP1136" s="1329"/>
      <c r="AGQ1136" s="1329"/>
      <c r="AGR1136" s="1329"/>
      <c r="AGS1136" s="1329"/>
      <c r="AGT1136" s="1329"/>
      <c r="AGU1136" s="1329"/>
      <c r="AGV1136" s="1329"/>
      <c r="AGW1136" s="1329"/>
      <c r="AGX1136" s="1329"/>
      <c r="AGY1136" s="1329"/>
      <c r="AGZ1136" s="1329"/>
      <c r="AHA1136" s="1329"/>
      <c r="AHB1136" s="1329"/>
      <c r="AHC1136" s="1329"/>
      <c r="AHD1136" s="1329"/>
      <c r="AHE1136" s="1329"/>
      <c r="AHF1136" s="1329"/>
      <c r="AHG1136" s="1329"/>
      <c r="AHH1136" s="1329"/>
      <c r="AHI1136" s="1329"/>
      <c r="AHJ1136" s="1329"/>
      <c r="AHK1136" s="1329"/>
      <c r="AHL1136" s="1329"/>
      <c r="AHM1136" s="1329"/>
      <c r="AHN1136" s="1329"/>
      <c r="AHO1136" s="1329"/>
      <c r="AHP1136" s="1329"/>
      <c r="AHQ1136" s="1329"/>
      <c r="AHR1136" s="1329"/>
      <c r="AHS1136" s="1329"/>
      <c r="AHT1136" s="1329"/>
      <c r="AHU1136" s="1329"/>
      <c r="AHV1136" s="1329"/>
      <c r="AHW1136" s="1329"/>
      <c r="AHX1136" s="1329"/>
      <c r="AHY1136" s="1329"/>
      <c r="AHZ1136" s="1329"/>
      <c r="AIA1136" s="1329"/>
      <c r="AIB1136" s="1329"/>
      <c r="AIC1136" s="1329"/>
      <c r="AID1136" s="1329"/>
      <c r="AIE1136" s="1329"/>
      <c r="AIF1136" s="1329"/>
      <c r="AIG1136" s="1329"/>
      <c r="AIH1136" s="1329"/>
      <c r="AII1136" s="1329"/>
      <c r="AIJ1136" s="1329"/>
      <c r="AIK1136" s="1329"/>
      <c r="AIL1136" s="1329"/>
      <c r="AIM1136" s="1329"/>
      <c r="AIN1136" s="1329"/>
      <c r="AIO1136" s="1329"/>
      <c r="AIP1136" s="1329"/>
      <c r="AIQ1136" s="1329"/>
      <c r="AIR1136" s="1329"/>
      <c r="AIS1136" s="1329"/>
      <c r="AIT1136" s="1329"/>
      <c r="AIU1136" s="1329"/>
      <c r="AIV1136" s="1329"/>
      <c r="AIW1136" s="1329"/>
      <c r="AIX1136" s="1329"/>
      <c r="AIY1136" s="1329"/>
      <c r="AIZ1136" s="1329"/>
      <c r="AJA1136" s="1329"/>
      <c r="AJB1136" s="1329"/>
      <c r="AJC1136" s="1329"/>
      <c r="AJD1136" s="1329"/>
      <c r="AJE1136" s="1329"/>
      <c r="AJF1136" s="1329"/>
      <c r="AJG1136" s="1329"/>
      <c r="AJH1136" s="1329"/>
      <c r="AJI1136" s="1329"/>
      <c r="AJJ1136" s="1329"/>
      <c r="AJK1136" s="1329"/>
      <c r="AJL1136" s="1329"/>
      <c r="AJM1136" s="1329"/>
      <c r="AJN1136" s="1329"/>
      <c r="AJO1136" s="1329"/>
      <c r="AJP1136" s="1329"/>
      <c r="AJQ1136" s="1329"/>
      <c r="AJR1136" s="1329"/>
      <c r="AJS1136" s="1329"/>
      <c r="AJT1136" s="1329"/>
      <c r="AJU1136" s="1329"/>
      <c r="AJV1136" s="1329"/>
      <c r="AJW1136" s="1329"/>
      <c r="AJX1136" s="1329"/>
      <c r="AJY1136" s="1329"/>
      <c r="AJZ1136" s="1329"/>
      <c r="AKA1136" s="1329"/>
      <c r="AKB1136" s="1329"/>
      <c r="AKC1136" s="1329"/>
      <c r="AKD1136" s="1329"/>
      <c r="AKE1136" s="1329"/>
      <c r="AKF1136" s="1329"/>
      <c r="AKG1136" s="1329"/>
      <c r="AKH1136" s="1329"/>
      <c r="AKI1136" s="1329"/>
      <c r="AKJ1136" s="1329"/>
      <c r="AKK1136" s="1329"/>
      <c r="AKL1136" s="1329"/>
      <c r="AKM1136" s="1329"/>
      <c r="AKN1136" s="1329"/>
      <c r="AKO1136" s="1329"/>
      <c r="AKP1136" s="1329"/>
      <c r="AKQ1136" s="1329"/>
      <c r="AKR1136" s="1329"/>
      <c r="AKS1136" s="1329"/>
      <c r="AKT1136" s="1329"/>
      <c r="AKU1136" s="1329"/>
      <c r="AKV1136" s="1329"/>
      <c r="AKW1136" s="1329"/>
      <c r="AKX1136" s="1329"/>
      <c r="AKY1136" s="1329"/>
      <c r="AKZ1136" s="1329"/>
      <c r="ALA1136" s="1329"/>
      <c r="ALB1136" s="1329"/>
      <c r="ALC1136" s="1329"/>
      <c r="ALD1136" s="1329"/>
      <c r="ALE1136" s="1329"/>
      <c r="ALF1136" s="1329"/>
      <c r="ALG1136" s="1329"/>
      <c r="ALH1136" s="1329"/>
      <c r="ALI1136" s="1329"/>
      <c r="ALJ1136" s="1329"/>
      <c r="ALK1136" s="1329"/>
      <c r="ALL1136" s="1329"/>
      <c r="ALM1136" s="1329"/>
      <c r="ALN1136" s="1329"/>
      <c r="ALO1136" s="1329"/>
      <c r="ALP1136" s="1329"/>
      <c r="ALQ1136" s="1329"/>
      <c r="ALR1136" s="1329"/>
      <c r="ALS1136" s="1329"/>
      <c r="ALT1136" s="1329"/>
      <c r="ALU1136" s="1329"/>
      <c r="ALV1136" s="1329"/>
      <c r="ALW1136" s="1329"/>
      <c r="ALX1136" s="1329"/>
      <c r="ALY1136" s="1329"/>
      <c r="ALZ1136" s="1329"/>
      <c r="AMA1136" s="1329"/>
      <c r="AMB1136" s="1329"/>
      <c r="AMC1136" s="1329"/>
      <c r="AMD1136" s="1329"/>
      <c r="AME1136" s="1329"/>
      <c r="AMF1136" s="1329"/>
      <c r="AMG1136" s="1329"/>
      <c r="AMH1136" s="1329"/>
      <c r="AMI1136" s="1329"/>
      <c r="AMJ1136" s="1329"/>
      <c r="AMK1136" s="1329"/>
      <c r="AML1136" s="1329"/>
      <c r="AMM1136" s="1329"/>
      <c r="AMN1136" s="1329"/>
      <c r="AMO1136" s="1329"/>
      <c r="AMP1136" s="1329"/>
      <c r="AMQ1136" s="1329"/>
      <c r="AMR1136" s="1329"/>
      <c r="AMS1136" s="1329"/>
      <c r="AMT1136" s="1329"/>
      <c r="AMU1136" s="1329"/>
      <c r="AMV1136" s="1329"/>
      <c r="AMW1136" s="1329"/>
      <c r="AMX1136" s="1329"/>
      <c r="AMY1136" s="1329"/>
      <c r="AMZ1136" s="1329"/>
      <c r="ANA1136" s="1329"/>
      <c r="ANB1136" s="1329"/>
      <c r="ANC1136" s="1329"/>
      <c r="AND1136" s="1329"/>
      <c r="ANE1136" s="1329"/>
      <c r="ANF1136" s="1329"/>
      <c r="ANG1136" s="1329"/>
      <c r="ANH1136" s="1329"/>
      <c r="ANI1136" s="1329"/>
      <c r="ANJ1136" s="1329"/>
      <c r="ANK1136" s="1329"/>
      <c r="ANL1136" s="1329"/>
      <c r="ANM1136" s="1329"/>
      <c r="ANN1136" s="1329"/>
      <c r="ANO1136" s="1329"/>
      <c r="ANP1136" s="1329"/>
      <c r="ANQ1136" s="1329"/>
      <c r="ANR1136" s="1329"/>
      <c r="ANS1136" s="1329"/>
      <c r="ANT1136" s="1329"/>
      <c r="ANU1136" s="1329"/>
      <c r="ANV1136" s="1329"/>
      <c r="ANW1136" s="1329"/>
      <c r="ANX1136" s="1329"/>
      <c r="ANY1136" s="1329"/>
      <c r="ANZ1136" s="1329"/>
      <c r="AOA1136" s="1329"/>
      <c r="AOB1136" s="1329"/>
      <c r="AOC1136" s="1329"/>
      <c r="AOD1136" s="1329"/>
      <c r="AOE1136" s="1329"/>
      <c r="AOF1136" s="1329"/>
      <c r="AOG1136" s="1329"/>
      <c r="AOH1136" s="1329"/>
      <c r="AOI1136" s="1329"/>
      <c r="AOJ1136" s="1329"/>
      <c r="AOK1136" s="1329"/>
      <c r="AOL1136" s="1329"/>
      <c r="AOM1136" s="1329"/>
      <c r="AON1136" s="1329"/>
      <c r="AOO1136" s="1329"/>
      <c r="AOP1136" s="1329"/>
      <c r="AOQ1136" s="1329"/>
      <c r="AOR1136" s="1329"/>
      <c r="AOS1136" s="1329"/>
      <c r="AOT1136" s="1329"/>
      <c r="AOU1136" s="1329"/>
      <c r="AOV1136" s="1329"/>
      <c r="AOW1136" s="1329"/>
      <c r="AOX1136" s="1329"/>
      <c r="AOY1136" s="1329"/>
      <c r="AOZ1136" s="1329"/>
      <c r="APA1136" s="1329"/>
      <c r="APB1136" s="1329"/>
      <c r="APC1136" s="1329"/>
      <c r="APD1136" s="1329"/>
      <c r="APE1136" s="1329"/>
      <c r="APF1136" s="1329"/>
      <c r="APG1136" s="1329"/>
      <c r="APH1136" s="1329"/>
      <c r="API1136" s="1329"/>
      <c r="APJ1136" s="1329"/>
      <c r="APK1136" s="1329"/>
      <c r="APL1136" s="1329"/>
      <c r="APM1136" s="1329"/>
      <c r="APN1136" s="1329"/>
      <c r="APO1136" s="1329"/>
      <c r="APP1136" s="1329"/>
      <c r="APQ1136" s="1329"/>
      <c r="APR1136" s="1329"/>
      <c r="APS1136" s="1329"/>
      <c r="APT1136" s="1329"/>
      <c r="APU1136" s="1329"/>
      <c r="APV1136" s="1329"/>
      <c r="APW1136" s="1329"/>
      <c r="APX1136" s="1329"/>
      <c r="APY1136" s="1329"/>
      <c r="APZ1136" s="1329"/>
      <c r="AQA1136" s="1329"/>
      <c r="AQB1136" s="1329"/>
      <c r="AQC1136" s="1329"/>
      <c r="AQD1136" s="1329"/>
      <c r="AQE1136" s="1329"/>
      <c r="AQF1136" s="1329"/>
      <c r="AQG1136" s="1329"/>
      <c r="AQH1136" s="1329"/>
      <c r="AQI1136" s="1329"/>
      <c r="AQJ1136" s="1329"/>
      <c r="AQK1136" s="1329"/>
      <c r="AQL1136" s="1329"/>
      <c r="AQM1136" s="1329"/>
      <c r="AQN1136" s="1329"/>
      <c r="AQO1136" s="1329"/>
      <c r="AQP1136" s="1329"/>
      <c r="AQQ1136" s="1329"/>
      <c r="AQR1136" s="1329"/>
      <c r="AQS1136" s="1329"/>
      <c r="AQT1136" s="1329"/>
      <c r="AQU1136" s="1329"/>
      <c r="AQV1136" s="1329"/>
      <c r="AQW1136" s="1329"/>
      <c r="AQX1136" s="1329"/>
      <c r="AQY1136" s="1329"/>
      <c r="AQZ1136" s="1329"/>
      <c r="ARA1136" s="1329"/>
      <c r="ARB1136" s="1329"/>
      <c r="ARC1136" s="1329"/>
      <c r="ARD1136" s="1329"/>
      <c r="ARE1136" s="1329"/>
      <c r="ARF1136" s="1329"/>
      <c r="ARG1136" s="1329"/>
      <c r="ARH1136" s="1329"/>
      <c r="ARI1136" s="1329"/>
      <c r="ARJ1136" s="1329"/>
      <c r="ARK1136" s="1329"/>
      <c r="ARL1136" s="1329"/>
      <c r="ARM1136" s="1329"/>
      <c r="ARN1136" s="1329"/>
      <c r="ARO1136" s="1329"/>
      <c r="ARP1136" s="1329"/>
      <c r="ARQ1136" s="1329"/>
      <c r="ARR1136" s="1329"/>
      <c r="ARS1136" s="1329"/>
      <c r="ART1136" s="1329"/>
      <c r="ARU1136" s="1329"/>
      <c r="ARV1136" s="1329"/>
      <c r="ARW1136" s="1329"/>
      <c r="ARX1136" s="1329"/>
      <c r="ARY1136" s="1329"/>
      <c r="ARZ1136" s="1329"/>
      <c r="ASA1136" s="1329"/>
      <c r="ASB1136" s="1329"/>
      <c r="ASC1136" s="1329"/>
      <c r="ASD1136" s="1329"/>
      <c r="ASE1136" s="1329"/>
      <c r="ASF1136" s="1329"/>
      <c r="ASG1136" s="1329"/>
      <c r="ASH1136" s="1329"/>
      <c r="ASI1136" s="1329"/>
      <c r="ASJ1136" s="1329"/>
      <c r="ASK1136" s="1329"/>
      <c r="ASL1136" s="1329"/>
      <c r="ASM1136" s="1329"/>
      <c r="ASN1136" s="1329"/>
      <c r="ASO1136" s="1329"/>
      <c r="ASP1136" s="1329"/>
      <c r="ASQ1136" s="1329"/>
      <c r="ASR1136" s="1329"/>
      <c r="ASS1136" s="1329"/>
      <c r="AST1136" s="1329"/>
      <c r="ASU1136" s="1329"/>
      <c r="ASV1136" s="1329"/>
      <c r="ASW1136" s="1329"/>
      <c r="ASX1136" s="1329"/>
      <c r="ASY1136" s="1329"/>
      <c r="ASZ1136" s="1329"/>
      <c r="ATA1136" s="1329"/>
      <c r="ATB1136" s="1329"/>
      <c r="ATC1136" s="1329"/>
      <c r="ATD1136" s="1329"/>
      <c r="ATE1136" s="1329"/>
      <c r="ATF1136" s="1329"/>
      <c r="ATG1136" s="1329"/>
      <c r="ATH1136" s="1329"/>
      <c r="ATI1136" s="1329"/>
      <c r="ATJ1136" s="1329"/>
      <c r="ATK1136" s="1329"/>
      <c r="ATL1136" s="1329"/>
      <c r="ATM1136" s="1329"/>
      <c r="ATN1136" s="1329"/>
      <c r="ATO1136" s="1329"/>
      <c r="ATP1136" s="1329"/>
      <c r="ATQ1136" s="1329"/>
      <c r="ATR1136" s="1329"/>
      <c r="ATS1136" s="1329"/>
      <c r="ATT1136" s="1329"/>
      <c r="ATU1136" s="1329"/>
      <c r="ATV1136" s="1329"/>
      <c r="ATW1136" s="1329"/>
      <c r="ATX1136" s="1329"/>
      <c r="ATY1136" s="1329"/>
      <c r="ATZ1136" s="1329"/>
      <c r="AUA1136" s="1329"/>
      <c r="AUB1136" s="1329"/>
      <c r="AUC1136" s="1329"/>
      <c r="AUD1136" s="1329"/>
      <c r="AUE1136" s="1329"/>
      <c r="AUF1136" s="1329"/>
      <c r="AUG1136" s="1329"/>
      <c r="AUH1136" s="1329"/>
      <c r="AUI1136" s="1329"/>
      <c r="AUJ1136" s="1329"/>
      <c r="AUK1136" s="1329"/>
      <c r="AUL1136" s="1329"/>
      <c r="AUM1136" s="1329"/>
      <c r="AUN1136" s="1329"/>
      <c r="AUO1136" s="1329"/>
      <c r="AUP1136" s="1329"/>
      <c r="AUQ1136" s="1329"/>
      <c r="AUR1136" s="1329"/>
      <c r="AUS1136" s="1329"/>
      <c r="AUT1136" s="1329"/>
      <c r="AUU1136" s="1329"/>
      <c r="AUV1136" s="1329"/>
      <c r="AUW1136" s="1329"/>
      <c r="AUX1136" s="1329"/>
      <c r="AUY1136" s="1329"/>
      <c r="AUZ1136" s="1329"/>
      <c r="AVA1136" s="1329"/>
      <c r="AVB1136" s="1329"/>
      <c r="AVC1136" s="1329"/>
      <c r="AVD1136" s="1329"/>
      <c r="AVE1136" s="1329"/>
      <c r="AVF1136" s="1329"/>
      <c r="AVG1136" s="1329"/>
      <c r="AVH1136" s="1329"/>
      <c r="AVI1136" s="1329"/>
      <c r="AVJ1136" s="1329"/>
      <c r="AVK1136" s="1329"/>
      <c r="AVL1136" s="1329"/>
      <c r="AVM1136" s="1329"/>
      <c r="AVN1136" s="1329"/>
      <c r="AVO1136" s="1329"/>
      <c r="AVP1136" s="1329"/>
      <c r="AVQ1136" s="1329"/>
      <c r="AVR1136" s="1329"/>
      <c r="AVS1136" s="1329"/>
      <c r="AVT1136" s="1329"/>
      <c r="AVU1136" s="1329"/>
      <c r="AVV1136" s="1329"/>
      <c r="AVW1136" s="1329"/>
      <c r="AVX1136" s="1329"/>
      <c r="AVY1136" s="1329"/>
      <c r="AVZ1136" s="1329"/>
      <c r="AWA1136" s="1329"/>
      <c r="AWB1136" s="1329"/>
      <c r="AWC1136" s="1329"/>
      <c r="AWD1136" s="1329"/>
      <c r="AWE1136" s="1329"/>
      <c r="AWF1136" s="1329"/>
      <c r="AWG1136" s="1329"/>
      <c r="AWH1136" s="1329"/>
      <c r="AWI1136" s="1329"/>
      <c r="AWJ1136" s="1329"/>
      <c r="AWK1136" s="1329"/>
      <c r="AWL1136" s="1329"/>
      <c r="AWM1136" s="1329"/>
      <c r="AWN1136" s="1329"/>
      <c r="AWO1136" s="1329"/>
      <c r="AWP1136" s="1329"/>
      <c r="AWQ1136" s="1329"/>
      <c r="AWR1136" s="1329"/>
      <c r="AWS1136" s="1329"/>
      <c r="AWT1136" s="1329"/>
      <c r="AWU1136" s="1329"/>
      <c r="AWV1136" s="1329"/>
      <c r="AWW1136" s="1329"/>
      <c r="AWX1136" s="1329"/>
      <c r="AWY1136" s="1329"/>
      <c r="AWZ1136" s="1329"/>
      <c r="AXA1136" s="1329"/>
      <c r="AXB1136" s="1329"/>
      <c r="AXC1136" s="1329"/>
      <c r="AXD1136" s="1329"/>
      <c r="AXE1136" s="1329"/>
      <c r="AXF1136" s="1329"/>
      <c r="AXG1136" s="1329"/>
      <c r="AXH1136" s="1329"/>
      <c r="AXI1136" s="1329"/>
      <c r="AXJ1136" s="1329"/>
      <c r="AXK1136" s="1329"/>
      <c r="AXL1136" s="1329"/>
      <c r="AXM1136" s="1329"/>
      <c r="AXN1136" s="1329"/>
      <c r="AXO1136" s="1329"/>
      <c r="AXP1136" s="1329"/>
      <c r="AXQ1136" s="1329"/>
      <c r="AXR1136" s="1329"/>
      <c r="AXS1136" s="1329"/>
      <c r="AXT1136" s="1329"/>
      <c r="AXU1136" s="1329"/>
      <c r="AXV1136" s="1329"/>
      <c r="AXW1136" s="1329"/>
      <c r="AXX1136" s="1329"/>
      <c r="AXY1136" s="1329"/>
      <c r="AXZ1136" s="1329"/>
      <c r="AYA1136" s="1329"/>
      <c r="AYB1136" s="1329"/>
      <c r="AYC1136" s="1329"/>
      <c r="AYD1136" s="1329"/>
      <c r="AYE1136" s="1329"/>
      <c r="AYF1136" s="1329"/>
      <c r="AYG1136" s="1329"/>
      <c r="AYH1136" s="1329"/>
      <c r="AYI1136" s="1329"/>
      <c r="AYJ1136" s="1329"/>
      <c r="AYK1136" s="1329"/>
      <c r="AYL1136" s="1329"/>
      <c r="AYM1136" s="1329"/>
      <c r="AYN1136" s="1329"/>
      <c r="AYO1136" s="1329"/>
      <c r="AYP1136" s="1329"/>
      <c r="AYQ1136" s="1329"/>
      <c r="AYR1136" s="1329"/>
      <c r="AYS1136" s="1329"/>
      <c r="AYT1136" s="1329"/>
      <c r="AYU1136" s="1329"/>
      <c r="AYV1136" s="1329"/>
      <c r="AYW1136" s="1329"/>
      <c r="AYX1136" s="1329"/>
      <c r="AYY1136" s="1329"/>
      <c r="AYZ1136" s="1329"/>
      <c r="AZA1136" s="1329"/>
      <c r="AZB1136" s="1329"/>
      <c r="AZC1136" s="1329"/>
      <c r="AZD1136" s="1329"/>
      <c r="AZE1136" s="1329"/>
      <c r="AZF1136" s="1329"/>
      <c r="AZG1136" s="1329"/>
      <c r="AZH1136" s="1329"/>
      <c r="AZI1136" s="1329"/>
      <c r="AZJ1136" s="1329"/>
      <c r="AZK1136" s="1329"/>
      <c r="AZL1136" s="1329"/>
      <c r="AZM1136" s="1329"/>
      <c r="AZN1136" s="1329"/>
      <c r="AZO1136" s="1329"/>
      <c r="AZP1136" s="1329"/>
      <c r="AZQ1136" s="1329"/>
      <c r="AZR1136" s="1329"/>
      <c r="AZS1136" s="1329"/>
      <c r="AZT1136" s="1329"/>
      <c r="AZU1136" s="1329"/>
      <c r="AZV1136" s="1329"/>
      <c r="AZW1136" s="1329"/>
      <c r="AZX1136" s="1329"/>
      <c r="AZY1136" s="1329"/>
      <c r="AZZ1136" s="1329"/>
      <c r="BAA1136" s="1329"/>
      <c r="BAB1136" s="1329"/>
      <c r="BAC1136" s="1329"/>
      <c r="BAD1136" s="1329"/>
      <c r="BAE1136" s="1329"/>
      <c r="BAF1136" s="1329"/>
      <c r="BAG1136" s="1329"/>
      <c r="BAH1136" s="1329"/>
      <c r="BAI1136" s="1329"/>
      <c r="BAJ1136" s="1329"/>
      <c r="BAK1136" s="1329"/>
      <c r="BAL1136" s="1329"/>
      <c r="BAM1136" s="1329"/>
      <c r="BAN1136" s="1329"/>
      <c r="BAO1136" s="1329"/>
      <c r="BAP1136" s="1329"/>
      <c r="BAQ1136" s="1329"/>
      <c r="BAR1136" s="1329"/>
      <c r="BAS1136" s="1329"/>
      <c r="BAT1136" s="1329"/>
      <c r="BAU1136" s="1329"/>
      <c r="BAV1136" s="1329"/>
      <c r="BAW1136" s="1329"/>
      <c r="BAX1136" s="1329"/>
      <c r="BAY1136" s="1329"/>
      <c r="BAZ1136" s="1329"/>
      <c r="BBA1136" s="1329"/>
      <c r="BBB1136" s="1329"/>
      <c r="BBC1136" s="1329"/>
      <c r="BBD1136" s="1329"/>
      <c r="BBE1136" s="1329"/>
      <c r="BBF1136" s="1329"/>
      <c r="BBG1136" s="1329"/>
      <c r="BBH1136" s="1329"/>
      <c r="BBI1136" s="1329"/>
      <c r="BBJ1136" s="1329"/>
      <c r="BBK1136" s="1329"/>
      <c r="BBL1136" s="1329"/>
      <c r="BBM1136" s="1329"/>
      <c r="BBN1136" s="1329"/>
      <c r="BBO1136" s="1329"/>
      <c r="BBP1136" s="1329"/>
      <c r="BBQ1136" s="1329"/>
      <c r="BBR1136" s="1329"/>
      <c r="BBS1136" s="1329"/>
      <c r="BBT1136" s="1329"/>
      <c r="BBU1136" s="1329"/>
      <c r="BBV1136" s="1329"/>
      <c r="BBW1136" s="1329"/>
      <c r="BBX1136" s="1329"/>
      <c r="BBY1136" s="1329"/>
      <c r="BBZ1136" s="1329"/>
      <c r="BCA1136" s="1329"/>
      <c r="BCB1136" s="1329"/>
      <c r="BCC1136" s="1329"/>
      <c r="BCD1136" s="1329"/>
      <c r="BCE1136" s="1329"/>
      <c r="BCF1136" s="1329"/>
      <c r="BCG1136" s="1329"/>
      <c r="BCH1136" s="1329"/>
      <c r="BCI1136" s="1329"/>
      <c r="BCJ1136" s="1329"/>
      <c r="BCK1136" s="1329"/>
      <c r="BCL1136" s="1329"/>
      <c r="BCM1136" s="1329"/>
      <c r="BCN1136" s="1329"/>
      <c r="BCO1136" s="1329"/>
      <c r="BCP1136" s="1329"/>
      <c r="BCQ1136" s="1329"/>
      <c r="BCR1136" s="1329"/>
      <c r="BCS1136" s="1329"/>
      <c r="BCT1136" s="1329"/>
      <c r="BCU1136" s="1329"/>
      <c r="BCV1136" s="1329"/>
      <c r="BCW1136" s="1329"/>
      <c r="BCX1136" s="1329"/>
      <c r="BCY1136" s="1329"/>
      <c r="BCZ1136" s="1329"/>
      <c r="BDA1136" s="1329"/>
      <c r="BDB1136" s="1329"/>
      <c r="BDC1136" s="1329"/>
      <c r="BDD1136" s="1329"/>
      <c r="BDE1136" s="1329"/>
      <c r="BDF1136" s="1329"/>
      <c r="BDG1136" s="1329"/>
      <c r="BDH1136" s="1329"/>
      <c r="BDI1136" s="1329"/>
      <c r="BDJ1136" s="1329"/>
      <c r="BDK1136" s="1329"/>
      <c r="BDL1136" s="1329"/>
      <c r="BDM1136" s="1329"/>
      <c r="BDN1136" s="1329"/>
      <c r="BDO1136" s="1329"/>
      <c r="BDP1136" s="1329"/>
      <c r="BDQ1136" s="1329"/>
      <c r="BDR1136" s="1329"/>
      <c r="BDS1136" s="1329"/>
      <c r="BDT1136" s="1329"/>
      <c r="BDU1136" s="1329"/>
      <c r="BDV1136" s="1329"/>
      <c r="BDW1136" s="1329"/>
      <c r="BDX1136" s="1329"/>
      <c r="BDY1136" s="1329"/>
      <c r="BDZ1136" s="1329"/>
      <c r="BEA1136" s="1329"/>
      <c r="BEB1136" s="1329"/>
      <c r="BEC1136" s="1329"/>
      <c r="BED1136" s="1329"/>
      <c r="BEE1136" s="1329"/>
      <c r="BEF1136" s="1329"/>
      <c r="BEG1136" s="1329"/>
      <c r="BEH1136" s="1329"/>
      <c r="BEI1136" s="1329"/>
      <c r="BEJ1136" s="1329"/>
      <c r="BEK1136" s="1329"/>
      <c r="BEL1136" s="1329"/>
      <c r="BEM1136" s="1329"/>
      <c r="BEN1136" s="1329"/>
      <c r="BEO1136" s="1329"/>
      <c r="BEP1136" s="1329"/>
      <c r="BEQ1136" s="1329"/>
      <c r="BER1136" s="1329"/>
      <c r="BES1136" s="1329"/>
      <c r="BET1136" s="1329"/>
      <c r="BEU1136" s="1329"/>
      <c r="BEV1136" s="1329"/>
      <c r="BEW1136" s="1329"/>
      <c r="BEX1136" s="1329"/>
      <c r="BEY1136" s="1329"/>
      <c r="BEZ1136" s="1329"/>
      <c r="BFA1136" s="1329"/>
      <c r="BFB1136" s="1329"/>
      <c r="BFC1136" s="1329"/>
      <c r="BFD1136" s="1329"/>
      <c r="BFE1136" s="1329"/>
      <c r="BFF1136" s="1329"/>
      <c r="BFG1136" s="1329"/>
      <c r="BFH1136" s="1329"/>
      <c r="BFI1136" s="1329"/>
      <c r="BFJ1136" s="1329"/>
      <c r="BFK1136" s="1329"/>
      <c r="BFL1136" s="1329"/>
      <c r="BFM1136" s="1329"/>
      <c r="BFN1136" s="1329"/>
      <c r="BFO1136" s="1329"/>
      <c r="BFP1136" s="1329"/>
      <c r="BFQ1136" s="1329"/>
      <c r="BFR1136" s="1329"/>
      <c r="BFS1136" s="1329"/>
      <c r="BFT1136" s="1329"/>
      <c r="BFU1136" s="1329"/>
      <c r="BFV1136" s="1329"/>
      <c r="BFW1136" s="1329"/>
      <c r="BFX1136" s="1329"/>
      <c r="BFY1136" s="1329"/>
      <c r="BFZ1136" s="1329"/>
      <c r="BGA1136" s="1329"/>
      <c r="BGB1136" s="1329"/>
      <c r="BGC1136" s="1329"/>
      <c r="BGD1136" s="1329"/>
      <c r="BGE1136" s="1329"/>
      <c r="BGF1136" s="1329"/>
      <c r="BGG1136" s="1329"/>
      <c r="BGH1136" s="1329"/>
      <c r="BGI1136" s="1329"/>
      <c r="BGJ1136" s="1329"/>
      <c r="BGK1136" s="1329"/>
      <c r="BGL1136" s="1329"/>
      <c r="BGM1136" s="1329"/>
      <c r="BGN1136" s="1329"/>
      <c r="BGO1136" s="1329"/>
      <c r="BGP1136" s="1329"/>
      <c r="BGQ1136" s="1329"/>
      <c r="BGR1136" s="1329"/>
      <c r="BGS1136" s="1329"/>
      <c r="BGT1136" s="1329"/>
      <c r="BGU1136" s="1329"/>
      <c r="BGV1136" s="1329"/>
      <c r="BGW1136" s="1329"/>
      <c r="BGX1136" s="1329"/>
      <c r="BGY1136" s="1329"/>
      <c r="BGZ1136" s="1329"/>
      <c r="BHA1136" s="1329"/>
      <c r="BHB1136" s="1329"/>
      <c r="BHC1136" s="1329"/>
      <c r="BHD1136" s="1329"/>
      <c r="BHE1136" s="1329"/>
      <c r="BHF1136" s="1329"/>
      <c r="BHG1136" s="1329"/>
      <c r="BHH1136" s="1329"/>
      <c r="BHI1136" s="1329"/>
      <c r="BHJ1136" s="1329"/>
      <c r="BHK1136" s="1329"/>
      <c r="BHL1136" s="1329"/>
      <c r="BHM1136" s="1329"/>
      <c r="BHN1136" s="1329"/>
      <c r="BHO1136" s="1329"/>
      <c r="BHP1136" s="1329"/>
      <c r="BHQ1136" s="1329"/>
      <c r="BHR1136" s="1329"/>
      <c r="BHS1136" s="1329"/>
      <c r="BHT1136" s="1329"/>
      <c r="BHU1136" s="1329"/>
      <c r="BHV1136" s="1329"/>
      <c r="BHW1136" s="1329"/>
      <c r="BHX1136" s="1329"/>
      <c r="BHY1136" s="1329"/>
      <c r="BHZ1136" s="1329"/>
      <c r="BIA1136" s="1329"/>
      <c r="BIB1136" s="1329"/>
      <c r="BIC1136" s="1329"/>
      <c r="BID1136" s="1329"/>
      <c r="BIE1136" s="1329"/>
      <c r="BIF1136" s="1329"/>
      <c r="BIG1136" s="1329"/>
      <c r="BIH1136" s="1329"/>
      <c r="BII1136" s="1329"/>
      <c r="BIJ1136" s="1329"/>
      <c r="BIK1136" s="1329"/>
      <c r="BIL1136" s="1329"/>
      <c r="BIM1136" s="1329"/>
      <c r="BIN1136" s="1329"/>
      <c r="BIO1136" s="1329"/>
      <c r="BIP1136" s="1329"/>
      <c r="BIQ1136" s="1329"/>
      <c r="BIR1136" s="1329"/>
      <c r="BIS1136" s="1329"/>
      <c r="BIT1136" s="1329"/>
      <c r="BIU1136" s="1329"/>
      <c r="BIV1136" s="1329"/>
      <c r="BIW1136" s="1329"/>
      <c r="BIX1136" s="1329"/>
      <c r="BIY1136" s="1329"/>
      <c r="BIZ1136" s="1329"/>
      <c r="BJA1136" s="1329"/>
      <c r="BJB1136" s="1329"/>
      <c r="BJC1136" s="1329"/>
      <c r="BJD1136" s="1329"/>
      <c r="BJE1136" s="1329"/>
      <c r="BJF1136" s="1329"/>
      <c r="BJG1136" s="1329"/>
      <c r="BJH1136" s="1329"/>
      <c r="BJI1136" s="1329"/>
      <c r="BJJ1136" s="1329"/>
      <c r="BJK1136" s="1329"/>
      <c r="BJL1136" s="1329"/>
      <c r="BJM1136" s="1329"/>
      <c r="BJN1136" s="1329"/>
      <c r="BJO1136" s="1329"/>
      <c r="BJP1136" s="1329"/>
      <c r="BJQ1136" s="1329"/>
      <c r="BJR1136" s="1329"/>
      <c r="BJS1136" s="1329"/>
      <c r="BJT1136" s="1329"/>
      <c r="BJU1136" s="1329"/>
      <c r="BJV1136" s="1329"/>
      <c r="BJW1136" s="1329"/>
      <c r="BJX1136" s="1329"/>
      <c r="BJY1136" s="1329"/>
      <c r="BJZ1136" s="1329"/>
      <c r="BKA1136" s="1329"/>
      <c r="BKB1136" s="1329"/>
      <c r="BKC1136" s="1329"/>
      <c r="BKD1136" s="1329"/>
      <c r="BKE1136" s="1329"/>
      <c r="BKF1136" s="1329"/>
      <c r="BKG1136" s="1329"/>
      <c r="BKH1136" s="1329"/>
      <c r="BKI1136" s="1329"/>
      <c r="BKJ1136" s="1329"/>
      <c r="BKK1136" s="1329"/>
      <c r="BKL1136" s="1329"/>
      <c r="BKM1136" s="1329"/>
      <c r="BKN1136" s="1329"/>
      <c r="BKO1136" s="1329"/>
      <c r="BKP1136" s="1329"/>
      <c r="BKQ1136" s="1329"/>
      <c r="BKR1136" s="1329"/>
      <c r="BKS1136" s="1329"/>
      <c r="BKT1136" s="1329"/>
      <c r="BKU1136" s="1329"/>
      <c r="BKV1136" s="1329"/>
      <c r="BKW1136" s="1329"/>
      <c r="BKX1136" s="1329"/>
      <c r="BKY1136" s="1329"/>
      <c r="BKZ1136" s="1329"/>
      <c r="BLA1136" s="1329"/>
      <c r="BLB1136" s="1329"/>
      <c r="BLC1136" s="1329"/>
      <c r="BLD1136" s="1329"/>
      <c r="BLE1136" s="1329"/>
      <c r="BLF1136" s="1329"/>
      <c r="BLG1136" s="1329"/>
      <c r="BLH1136" s="1329"/>
      <c r="BLI1136" s="1329"/>
      <c r="BLJ1136" s="1329"/>
      <c r="BLK1136" s="1329"/>
      <c r="BLL1136" s="1329"/>
      <c r="BLM1136" s="1329"/>
      <c r="BLN1136" s="1329"/>
      <c r="BLO1136" s="1329"/>
      <c r="BLP1136" s="1329"/>
      <c r="BLQ1136" s="1329"/>
      <c r="BLR1136" s="1329"/>
      <c r="BLS1136" s="1329"/>
      <c r="BLT1136" s="1329"/>
      <c r="BLU1136" s="1329"/>
      <c r="BLV1136" s="1329"/>
      <c r="BLW1136" s="1329"/>
      <c r="BLX1136" s="1329"/>
      <c r="BLY1136" s="1329"/>
      <c r="BLZ1136" s="1329"/>
      <c r="BMA1136" s="1329"/>
      <c r="BMB1136" s="1329"/>
      <c r="BMC1136" s="1329"/>
      <c r="BMD1136" s="1329"/>
      <c r="BME1136" s="1329"/>
      <c r="BMF1136" s="1329"/>
      <c r="BMG1136" s="1329"/>
      <c r="BMH1136" s="1329"/>
      <c r="BMI1136" s="1329"/>
      <c r="BMJ1136" s="1329"/>
      <c r="BMK1136" s="1329"/>
      <c r="BML1136" s="1329"/>
      <c r="BMM1136" s="1329"/>
      <c r="BMN1136" s="1329"/>
      <c r="BMO1136" s="1329"/>
      <c r="BMP1136" s="1329"/>
      <c r="BMQ1136" s="1329"/>
      <c r="BMR1136" s="1329"/>
      <c r="BMS1136" s="1329"/>
      <c r="BMT1136" s="1329"/>
      <c r="BMU1136" s="1329"/>
      <c r="BMV1136" s="1329"/>
      <c r="BMW1136" s="1329"/>
      <c r="BMX1136" s="1329"/>
      <c r="BMY1136" s="1329"/>
      <c r="BMZ1136" s="1329"/>
      <c r="BNA1136" s="1329"/>
      <c r="BNB1136" s="1329"/>
      <c r="BNC1136" s="1329"/>
      <c r="BND1136" s="1329"/>
      <c r="BNE1136" s="1329"/>
      <c r="BNF1136" s="1329"/>
      <c r="BNG1136" s="1329"/>
      <c r="BNH1136" s="1329"/>
      <c r="BNI1136" s="1329"/>
      <c r="BNJ1136" s="1329"/>
      <c r="BNK1136" s="1329"/>
      <c r="BNL1136" s="1329"/>
      <c r="BNM1136" s="1329"/>
      <c r="BNN1136" s="1329"/>
      <c r="BNO1136" s="1329"/>
      <c r="BNP1136" s="1329"/>
      <c r="BNQ1136" s="1329"/>
      <c r="BNR1136" s="1329"/>
      <c r="BNS1136" s="1329"/>
      <c r="BNT1136" s="1329"/>
      <c r="BNU1136" s="1329"/>
      <c r="BNV1136" s="1329"/>
      <c r="BNW1136" s="1329"/>
      <c r="BNX1136" s="1329"/>
      <c r="BNY1136" s="1329"/>
      <c r="BNZ1136" s="1329"/>
      <c r="BOA1136" s="1329"/>
      <c r="BOB1136" s="1329"/>
      <c r="BOC1136" s="1329"/>
      <c r="BOD1136" s="1329"/>
      <c r="BOE1136" s="1329"/>
      <c r="BOF1136" s="1329"/>
      <c r="BOG1136" s="1329"/>
      <c r="BOH1136" s="1329"/>
      <c r="BOI1136" s="1329"/>
      <c r="BOJ1136" s="1329"/>
      <c r="BOK1136" s="1329"/>
      <c r="BOL1136" s="1329"/>
      <c r="BOM1136" s="1329"/>
      <c r="BON1136" s="1329"/>
      <c r="BOO1136" s="1329"/>
      <c r="BOP1136" s="1329"/>
      <c r="BOQ1136" s="1329"/>
      <c r="BOR1136" s="1329"/>
      <c r="BOS1136" s="1329"/>
      <c r="BOT1136" s="1329"/>
      <c r="BOU1136" s="1329"/>
      <c r="BOV1136" s="1329"/>
      <c r="BOW1136" s="1329"/>
      <c r="BOX1136" s="1329"/>
      <c r="BOY1136" s="1329"/>
      <c r="BOZ1136" s="1329"/>
      <c r="BPA1136" s="1329"/>
      <c r="BPB1136" s="1329"/>
      <c r="BPC1136" s="1329"/>
      <c r="BPD1136" s="1329"/>
      <c r="BPE1136" s="1329"/>
      <c r="BPF1136" s="1329"/>
      <c r="BPG1136" s="1329"/>
      <c r="BPH1136" s="1329"/>
      <c r="BPI1136" s="1329"/>
      <c r="BPJ1136" s="1329"/>
      <c r="BPK1136" s="1329"/>
      <c r="BPL1136" s="1329"/>
      <c r="BPM1136" s="1329"/>
      <c r="BPN1136" s="1329"/>
      <c r="BPO1136" s="1329"/>
      <c r="BPP1136" s="1329"/>
      <c r="BPQ1136" s="1329"/>
      <c r="BPR1136" s="1329"/>
      <c r="BPS1136" s="1329"/>
      <c r="BPT1136" s="1329"/>
      <c r="BPU1136" s="1329"/>
      <c r="BPV1136" s="1329"/>
      <c r="BPW1136" s="1329"/>
      <c r="BPX1136" s="1329"/>
      <c r="BPY1136" s="1329"/>
      <c r="BPZ1136" s="1329"/>
      <c r="BQA1136" s="1329"/>
      <c r="BQB1136" s="1329"/>
      <c r="BQC1136" s="1329"/>
      <c r="BQD1136" s="1329"/>
      <c r="BQE1136" s="1329"/>
      <c r="BQF1136" s="1329"/>
      <c r="BQG1136" s="1329"/>
      <c r="BQH1136" s="1329"/>
      <c r="BQI1136" s="1329"/>
      <c r="BQJ1136" s="1329"/>
      <c r="BQK1136" s="1329"/>
      <c r="BQL1136" s="1329"/>
      <c r="BQM1136" s="1329"/>
      <c r="BQN1136" s="1329"/>
      <c r="BQO1136" s="1329"/>
      <c r="BQP1136" s="1329"/>
      <c r="BQQ1136" s="1329"/>
      <c r="BQR1136" s="1329"/>
      <c r="BQS1136" s="1329"/>
      <c r="BQT1136" s="1329"/>
      <c r="BQU1136" s="1329"/>
      <c r="BQV1136" s="1329"/>
      <c r="BQW1136" s="1329"/>
      <c r="BQX1136" s="1329"/>
      <c r="BQY1136" s="1329"/>
      <c r="BQZ1136" s="1329"/>
      <c r="BRA1136" s="1329"/>
      <c r="BRB1136" s="1329"/>
      <c r="BRC1136" s="1329"/>
      <c r="BRD1136" s="1329"/>
      <c r="BRE1136" s="1329"/>
      <c r="BRF1136" s="1329"/>
      <c r="BRG1136" s="1329"/>
      <c r="BRH1136" s="1329"/>
      <c r="BRI1136" s="1329"/>
      <c r="BRJ1136" s="1329"/>
      <c r="BRK1136" s="1329"/>
      <c r="BRL1136" s="1329"/>
      <c r="BRM1136" s="1329"/>
      <c r="BRN1136" s="1329"/>
      <c r="BRO1136" s="1329"/>
      <c r="BRP1136" s="1329"/>
      <c r="BRQ1136" s="1329"/>
      <c r="BRR1136" s="1329"/>
      <c r="BRS1136" s="1329"/>
      <c r="BRT1136" s="1329"/>
      <c r="BRU1136" s="1329"/>
      <c r="BRV1136" s="1329"/>
      <c r="BRW1136" s="1329"/>
      <c r="BRX1136" s="1329"/>
      <c r="BRY1136" s="1329"/>
      <c r="BRZ1136" s="1329"/>
      <c r="BSA1136" s="1329"/>
      <c r="BSB1136" s="1329"/>
      <c r="BSC1136" s="1329"/>
      <c r="BSD1136" s="1329"/>
      <c r="BSE1136" s="1329"/>
      <c r="BSF1136" s="1329"/>
      <c r="BSG1136" s="1329"/>
      <c r="BSH1136" s="1329"/>
      <c r="BSI1136" s="1329"/>
      <c r="BSJ1136" s="1329"/>
      <c r="BSK1136" s="1329"/>
      <c r="BSL1136" s="1329"/>
      <c r="BSM1136" s="1329"/>
      <c r="BSN1136" s="1329"/>
      <c r="BSO1136" s="1329"/>
      <c r="BSP1136" s="1329"/>
      <c r="BSQ1136" s="1329"/>
      <c r="BSR1136" s="1329"/>
      <c r="BSS1136" s="1329"/>
      <c r="BST1136" s="1329"/>
      <c r="BSU1136" s="1329"/>
      <c r="BSV1136" s="1329"/>
      <c r="BSW1136" s="1329"/>
      <c r="BSX1136" s="1329"/>
      <c r="BSY1136" s="1329"/>
      <c r="BSZ1136" s="1329"/>
      <c r="BTA1136" s="1329"/>
      <c r="BTB1136" s="1329"/>
      <c r="BTC1136" s="1329"/>
      <c r="BTD1136" s="1329"/>
      <c r="BTE1136" s="1329"/>
      <c r="BTF1136" s="1329"/>
      <c r="BTG1136" s="1329"/>
      <c r="BTH1136" s="1329"/>
      <c r="BTI1136" s="1329"/>
      <c r="BTJ1136" s="1329"/>
      <c r="BTK1136" s="1329"/>
      <c r="BTL1136" s="1329"/>
      <c r="BTM1136" s="1329"/>
      <c r="BTN1136" s="1329"/>
      <c r="BTO1136" s="1329"/>
      <c r="BTP1136" s="1329"/>
      <c r="BTQ1136" s="1329"/>
      <c r="BTR1136" s="1329"/>
      <c r="BTS1136" s="1329"/>
      <c r="BTT1136" s="1329"/>
      <c r="BTU1136" s="1329"/>
      <c r="BTV1136" s="1329"/>
      <c r="BTW1136" s="1329"/>
      <c r="BTX1136" s="1329"/>
      <c r="BTY1136" s="1329"/>
      <c r="BTZ1136" s="1329"/>
      <c r="BUA1136" s="1329"/>
      <c r="BUB1136" s="1329"/>
      <c r="BUC1136" s="1329"/>
      <c r="BUD1136" s="1329"/>
      <c r="BUE1136" s="1329"/>
      <c r="BUF1136" s="1329"/>
      <c r="BUG1136" s="1329"/>
      <c r="BUH1136" s="1329"/>
      <c r="BUI1136" s="1329"/>
      <c r="BUJ1136" s="1329"/>
      <c r="BUK1136" s="1329"/>
      <c r="BUL1136" s="1329"/>
      <c r="BUM1136" s="1329"/>
      <c r="BUN1136" s="1329"/>
      <c r="BUO1136" s="1329"/>
      <c r="BUP1136" s="1329"/>
      <c r="BUQ1136" s="1329"/>
      <c r="BUR1136" s="1329"/>
      <c r="BUS1136" s="1329"/>
      <c r="BUT1136" s="1329"/>
      <c r="BUU1136" s="1329"/>
      <c r="BUV1136" s="1329"/>
      <c r="BUW1136" s="1329"/>
      <c r="BUX1136" s="1329"/>
      <c r="BUY1136" s="1329"/>
      <c r="BUZ1136" s="1329"/>
      <c r="BVA1136" s="1329"/>
      <c r="BVB1136" s="1329"/>
      <c r="BVC1136" s="1329"/>
      <c r="BVD1136" s="1329"/>
      <c r="BVE1136" s="1329"/>
      <c r="BVF1136" s="1329"/>
      <c r="BVG1136" s="1329"/>
      <c r="BVH1136" s="1329"/>
      <c r="BVI1136" s="1329"/>
      <c r="BVJ1136" s="1329"/>
      <c r="BVK1136" s="1329"/>
      <c r="BVL1136" s="1329"/>
      <c r="BVM1136" s="1329"/>
      <c r="BVN1136" s="1329"/>
      <c r="BVO1136" s="1329"/>
      <c r="BVP1136" s="1329"/>
      <c r="BVQ1136" s="1329"/>
      <c r="BVR1136" s="1329"/>
      <c r="BVS1136" s="1329"/>
      <c r="BVT1136" s="1329"/>
      <c r="BVU1136" s="1329"/>
      <c r="BVV1136" s="1329"/>
      <c r="BVW1136" s="1329"/>
      <c r="BVX1136" s="1329"/>
      <c r="BVY1136" s="1329"/>
      <c r="BVZ1136" s="1329"/>
      <c r="BWA1136" s="1329"/>
      <c r="BWB1136" s="1329"/>
      <c r="BWC1136" s="1329"/>
      <c r="BWD1136" s="1329"/>
      <c r="BWE1136" s="1329"/>
      <c r="BWF1136" s="1329"/>
      <c r="BWG1136" s="1329"/>
      <c r="BWH1136" s="1329"/>
      <c r="BWI1136" s="1329"/>
      <c r="BWJ1136" s="1329"/>
      <c r="BWK1136" s="1329"/>
      <c r="BWL1136" s="1329"/>
      <c r="BWM1136" s="1329"/>
      <c r="BWN1136" s="1329"/>
      <c r="BWO1136" s="1329"/>
      <c r="BWP1136" s="1329"/>
      <c r="BWQ1136" s="1329"/>
      <c r="BWR1136" s="1329"/>
      <c r="BWS1136" s="1329"/>
      <c r="BWT1136" s="1329"/>
      <c r="BWU1136" s="1329"/>
      <c r="BWV1136" s="1329"/>
      <c r="BWW1136" s="1329"/>
      <c r="BWX1136" s="1329"/>
      <c r="BWY1136" s="1329"/>
      <c r="BWZ1136" s="1329"/>
      <c r="BXA1136" s="1329"/>
      <c r="BXB1136" s="1329"/>
      <c r="BXC1136" s="1329"/>
      <c r="BXD1136" s="1329"/>
      <c r="BXE1136" s="1329"/>
      <c r="BXF1136" s="1329"/>
      <c r="BXG1136" s="1329"/>
      <c r="BXH1136" s="1329"/>
      <c r="BXI1136" s="1329"/>
      <c r="BXJ1136" s="1329"/>
      <c r="BXK1136" s="1329"/>
      <c r="BXL1136" s="1329"/>
      <c r="BXM1136" s="1329"/>
      <c r="BXN1136" s="1329"/>
      <c r="BXO1136" s="1329"/>
      <c r="BXP1136" s="1329"/>
      <c r="BXQ1136" s="1329"/>
      <c r="BXR1136" s="1329"/>
      <c r="BXS1136" s="1329"/>
      <c r="BXT1136" s="1329"/>
      <c r="BXU1136" s="1329"/>
      <c r="BXV1136" s="1329"/>
      <c r="BXW1136" s="1329"/>
      <c r="BXX1136" s="1329"/>
      <c r="BXY1136" s="1329"/>
      <c r="BXZ1136" s="1329"/>
      <c r="BYA1136" s="1329"/>
      <c r="BYB1136" s="1329"/>
      <c r="BYC1136" s="1329"/>
      <c r="BYD1136" s="1329"/>
      <c r="BYE1136" s="1329"/>
      <c r="BYF1136" s="1329"/>
      <c r="BYG1136" s="1329"/>
      <c r="BYH1136" s="1329"/>
      <c r="BYI1136" s="1329"/>
      <c r="BYJ1136" s="1329"/>
      <c r="BYK1136" s="1329"/>
      <c r="BYL1136" s="1329"/>
      <c r="BYM1136" s="1329"/>
      <c r="BYN1136" s="1329"/>
      <c r="BYO1136" s="1329"/>
      <c r="BYP1136" s="1329"/>
      <c r="BYQ1136" s="1329"/>
      <c r="BYR1136" s="1329"/>
      <c r="BYS1136" s="1329"/>
      <c r="BYT1136" s="1329"/>
      <c r="BYU1136" s="1329"/>
      <c r="BYV1136" s="1329"/>
      <c r="BYW1136" s="1329"/>
      <c r="BYX1136" s="1329"/>
      <c r="BYY1136" s="1329"/>
      <c r="BYZ1136" s="1329"/>
      <c r="BZA1136" s="1329"/>
      <c r="BZB1136" s="1329"/>
      <c r="BZC1136" s="1329"/>
      <c r="BZD1136" s="1329"/>
      <c r="BZE1136" s="1329"/>
      <c r="BZF1136" s="1329"/>
      <c r="BZG1136" s="1329"/>
      <c r="BZH1136" s="1329"/>
      <c r="BZI1136" s="1329"/>
      <c r="BZJ1136" s="1329"/>
      <c r="BZK1136" s="1329"/>
      <c r="BZL1136" s="1329"/>
      <c r="BZM1136" s="1329"/>
      <c r="BZN1136" s="1329"/>
      <c r="BZO1136" s="1329"/>
      <c r="BZP1136" s="1329"/>
      <c r="BZQ1136" s="1329"/>
      <c r="BZR1136" s="1329"/>
      <c r="BZS1136" s="1329"/>
      <c r="BZT1136" s="1329"/>
      <c r="BZU1136" s="1329"/>
      <c r="BZV1136" s="1329"/>
      <c r="BZW1136" s="1329"/>
      <c r="BZX1136" s="1329"/>
      <c r="BZY1136" s="1329"/>
      <c r="BZZ1136" s="1329"/>
      <c r="CAA1136" s="1329"/>
      <c r="CAB1136" s="1329"/>
      <c r="CAC1136" s="1329"/>
      <c r="CAD1136" s="1329"/>
      <c r="CAE1136" s="1329"/>
      <c r="CAF1136" s="1329"/>
      <c r="CAG1136" s="1329"/>
      <c r="CAH1136" s="1329"/>
      <c r="CAI1136" s="1329"/>
      <c r="CAJ1136" s="1329"/>
      <c r="CAK1136" s="1329"/>
      <c r="CAL1136" s="1329"/>
      <c r="CAM1136" s="1329"/>
      <c r="CAN1136" s="1329"/>
      <c r="CAO1136" s="1329"/>
      <c r="CAP1136" s="1329"/>
      <c r="CAQ1136" s="1329"/>
      <c r="CAR1136" s="1329"/>
      <c r="CAS1136" s="1329"/>
      <c r="CAT1136" s="1329"/>
      <c r="CAU1136" s="1329"/>
      <c r="CAV1136" s="1329"/>
      <c r="CAW1136" s="1329"/>
      <c r="CAX1136" s="1329"/>
      <c r="CAY1136" s="1329"/>
      <c r="CAZ1136" s="1329"/>
      <c r="CBA1136" s="1329"/>
      <c r="CBB1136" s="1329"/>
      <c r="CBC1136" s="1329"/>
      <c r="CBD1136" s="1329"/>
      <c r="CBE1136" s="1329"/>
      <c r="CBF1136" s="1329"/>
      <c r="CBG1136" s="1329"/>
      <c r="CBH1136" s="1329"/>
      <c r="CBI1136" s="1329"/>
      <c r="CBJ1136" s="1329"/>
      <c r="CBK1136" s="1329"/>
      <c r="CBL1136" s="1329"/>
      <c r="CBM1136" s="1329"/>
      <c r="CBN1136" s="1329"/>
      <c r="CBO1136" s="1329"/>
      <c r="CBP1136" s="1329"/>
      <c r="CBQ1136" s="1329"/>
      <c r="CBR1136" s="1329"/>
      <c r="CBS1136" s="1329"/>
      <c r="CBT1136" s="1329"/>
      <c r="CBU1136" s="1329"/>
      <c r="CBV1136" s="1329"/>
      <c r="CBW1136" s="1329"/>
      <c r="CBX1136" s="1329"/>
      <c r="CBY1136" s="1329"/>
      <c r="CBZ1136" s="1329"/>
      <c r="CCA1136" s="1329"/>
      <c r="CCB1136" s="1329"/>
      <c r="CCC1136" s="1329"/>
      <c r="CCD1136" s="1329"/>
      <c r="CCE1136" s="1329"/>
      <c r="CCF1136" s="1329"/>
      <c r="CCG1136" s="1329"/>
      <c r="CCH1136" s="1329"/>
      <c r="CCI1136" s="1329"/>
      <c r="CCJ1136" s="1329"/>
      <c r="CCK1136" s="1329"/>
      <c r="CCL1136" s="1329"/>
      <c r="CCM1136" s="1329"/>
      <c r="CCN1136" s="1329"/>
      <c r="CCO1136" s="1329"/>
      <c r="CCP1136" s="1329"/>
      <c r="CCQ1136" s="1329"/>
      <c r="CCR1136" s="1329"/>
      <c r="CCS1136" s="1329"/>
      <c r="CCT1136" s="1329"/>
      <c r="CCU1136" s="1329"/>
      <c r="CCV1136" s="1329"/>
      <c r="CCW1136" s="1329"/>
      <c r="CCX1136" s="1329"/>
      <c r="CCY1136" s="1329"/>
      <c r="CCZ1136" s="1329"/>
      <c r="CDA1136" s="1329"/>
      <c r="CDB1136" s="1329"/>
      <c r="CDC1136" s="1329"/>
      <c r="CDD1136" s="1329"/>
      <c r="CDE1136" s="1329"/>
      <c r="CDF1136" s="1329"/>
      <c r="CDG1136" s="1329"/>
      <c r="CDH1136" s="1329"/>
      <c r="CDI1136" s="1329"/>
      <c r="CDJ1136" s="1329"/>
      <c r="CDK1136" s="1329"/>
      <c r="CDL1136" s="1329"/>
      <c r="CDM1136" s="1329"/>
      <c r="CDN1136" s="1329"/>
      <c r="CDO1136" s="1329"/>
      <c r="CDP1136" s="1329"/>
      <c r="CDQ1136" s="1329"/>
      <c r="CDR1136" s="1329"/>
      <c r="CDS1136" s="1329"/>
      <c r="CDT1136" s="1329"/>
      <c r="CDU1136" s="1329"/>
      <c r="CDV1136" s="1329"/>
      <c r="CDW1136" s="1329"/>
      <c r="CDX1136" s="1329"/>
      <c r="CDY1136" s="1329"/>
      <c r="CDZ1136" s="1329"/>
      <c r="CEA1136" s="1329"/>
      <c r="CEB1136" s="1329"/>
      <c r="CEC1136" s="1329"/>
      <c r="CED1136" s="1329"/>
      <c r="CEE1136" s="1329"/>
      <c r="CEF1136" s="1329"/>
      <c r="CEG1136" s="1329"/>
      <c r="CEH1136" s="1329"/>
      <c r="CEI1136" s="1329"/>
      <c r="CEJ1136" s="1329"/>
      <c r="CEK1136" s="1329"/>
      <c r="CEL1136" s="1329"/>
      <c r="CEM1136" s="1329"/>
      <c r="CEN1136" s="1329"/>
      <c r="CEO1136" s="1329"/>
      <c r="CEP1136" s="1329"/>
      <c r="CEQ1136" s="1329"/>
      <c r="CER1136" s="1329"/>
      <c r="CES1136" s="1329"/>
      <c r="CET1136" s="1329"/>
      <c r="CEU1136" s="1329"/>
      <c r="CEV1136" s="1329"/>
      <c r="CEW1136" s="1329"/>
      <c r="CEX1136" s="1329"/>
      <c r="CEY1136" s="1329"/>
      <c r="CEZ1136" s="1329"/>
      <c r="CFA1136" s="1329"/>
      <c r="CFB1136" s="1329"/>
      <c r="CFC1136" s="1329"/>
      <c r="CFD1136" s="1329"/>
      <c r="CFE1136" s="1329"/>
      <c r="CFF1136" s="1329"/>
      <c r="CFG1136" s="1329"/>
      <c r="CFH1136" s="1329"/>
      <c r="CFI1136" s="1329"/>
      <c r="CFJ1136" s="1329"/>
      <c r="CFK1136" s="1329"/>
      <c r="CFL1136" s="1329"/>
      <c r="CFM1136" s="1329"/>
      <c r="CFN1136" s="1329"/>
      <c r="CFO1136" s="1329"/>
      <c r="CFP1136" s="1329"/>
      <c r="CFQ1136" s="1329"/>
      <c r="CFR1136" s="1329"/>
      <c r="CFS1136" s="1329"/>
      <c r="CFT1136" s="1329"/>
      <c r="CFU1136" s="1329"/>
      <c r="CFV1136" s="1329"/>
      <c r="CFW1136" s="1329"/>
      <c r="CFX1136" s="1329"/>
      <c r="CFY1136" s="1329"/>
      <c r="CFZ1136" s="1329"/>
      <c r="CGA1136" s="1329"/>
      <c r="CGB1136" s="1329"/>
      <c r="CGC1136" s="1329"/>
      <c r="CGD1136" s="1329"/>
      <c r="CGE1136" s="1329"/>
      <c r="CGF1136" s="1329"/>
      <c r="CGG1136" s="1329"/>
      <c r="CGH1136" s="1329"/>
      <c r="CGI1136" s="1329"/>
      <c r="CGJ1136" s="1329"/>
      <c r="CGK1136" s="1329"/>
      <c r="CGL1136" s="1329"/>
      <c r="CGM1136" s="1329"/>
      <c r="CGN1136" s="1329"/>
      <c r="CGO1136" s="1329"/>
      <c r="CGP1136" s="1329"/>
      <c r="CGQ1136" s="1329"/>
      <c r="CGR1136" s="1329"/>
      <c r="CGS1136" s="1329"/>
      <c r="CGT1136" s="1329"/>
      <c r="CGU1136" s="1329"/>
      <c r="CGV1136" s="1329"/>
      <c r="CGW1136" s="1329"/>
      <c r="CGX1136" s="1329"/>
      <c r="CGY1136" s="1329"/>
      <c r="CGZ1136" s="1329"/>
      <c r="CHA1136" s="1329"/>
      <c r="CHB1136" s="1329"/>
      <c r="CHC1136" s="1329"/>
      <c r="CHD1136" s="1329"/>
      <c r="CHE1136" s="1329"/>
      <c r="CHF1136" s="1329"/>
      <c r="CHG1136" s="1329"/>
      <c r="CHH1136" s="1329"/>
      <c r="CHI1136" s="1329"/>
      <c r="CHJ1136" s="1329"/>
      <c r="CHK1136" s="1329"/>
      <c r="CHL1136" s="1329"/>
      <c r="CHM1136" s="1329"/>
      <c r="CHN1136" s="1329"/>
      <c r="CHO1136" s="1329"/>
      <c r="CHP1136" s="1329"/>
      <c r="CHQ1136" s="1329"/>
      <c r="CHR1136" s="1329"/>
      <c r="CHS1136" s="1329"/>
      <c r="CHT1136" s="1329"/>
      <c r="CHU1136" s="1329"/>
      <c r="CHV1136" s="1329"/>
      <c r="CHW1136" s="1329"/>
      <c r="CHX1136" s="1329"/>
      <c r="CHY1136" s="1329"/>
      <c r="CHZ1136" s="1329"/>
      <c r="CIA1136" s="1329"/>
      <c r="CIB1136" s="1329"/>
      <c r="CIC1136" s="1329"/>
      <c r="CID1136" s="1329"/>
      <c r="CIE1136" s="1329"/>
      <c r="CIF1136" s="1329"/>
      <c r="CIG1136" s="1329"/>
      <c r="CIH1136" s="1329"/>
      <c r="CII1136" s="1329"/>
      <c r="CIJ1136" s="1329"/>
      <c r="CIK1136" s="1329"/>
      <c r="CIL1136" s="1329"/>
      <c r="CIM1136" s="1329"/>
      <c r="CIN1136" s="1329"/>
      <c r="CIO1136" s="1329"/>
      <c r="CIP1136" s="1329"/>
      <c r="CIQ1136" s="1329"/>
      <c r="CIR1136" s="1329"/>
      <c r="CIS1136" s="1329"/>
      <c r="CIT1136" s="1329"/>
      <c r="CIU1136" s="1329"/>
      <c r="CIV1136" s="1329"/>
      <c r="CIW1136" s="1329"/>
      <c r="CIX1136" s="1329"/>
      <c r="CIY1136" s="1329"/>
      <c r="CIZ1136" s="1329"/>
      <c r="CJA1136" s="1329"/>
      <c r="CJB1136" s="1329"/>
      <c r="CJC1136" s="1329"/>
      <c r="CJD1136" s="1329"/>
      <c r="CJE1136" s="1329"/>
      <c r="CJF1136" s="1329"/>
      <c r="CJG1136" s="1329"/>
      <c r="CJH1136" s="1329"/>
      <c r="CJI1136" s="1329"/>
      <c r="CJJ1136" s="1329"/>
      <c r="CJK1136" s="1329"/>
      <c r="CJL1136" s="1329"/>
      <c r="CJM1136" s="1329"/>
      <c r="CJN1136" s="1329"/>
      <c r="CJO1136" s="1329"/>
      <c r="CJP1136" s="1329"/>
      <c r="CJQ1136" s="1329"/>
      <c r="CJR1136" s="1329"/>
      <c r="CJS1136" s="1329"/>
      <c r="CJT1136" s="1329"/>
      <c r="CJU1136" s="1329"/>
      <c r="CJV1136" s="1329"/>
      <c r="CJW1136" s="1329"/>
      <c r="CJX1136" s="1329"/>
      <c r="CJY1136" s="1329"/>
      <c r="CJZ1136" s="1329"/>
      <c r="CKA1136" s="1329"/>
      <c r="CKB1136" s="1329"/>
      <c r="CKC1136" s="1329"/>
      <c r="CKD1136" s="1329"/>
      <c r="CKE1136" s="1329"/>
      <c r="CKF1136" s="1329"/>
      <c r="CKG1136" s="1329"/>
      <c r="CKH1136" s="1329"/>
      <c r="CKI1136" s="1329"/>
      <c r="CKJ1136" s="1329"/>
      <c r="CKK1136" s="1329"/>
      <c r="CKL1136" s="1329"/>
      <c r="CKM1136" s="1329"/>
      <c r="CKN1136" s="1329"/>
      <c r="CKO1136" s="1329"/>
      <c r="CKP1136" s="1329"/>
      <c r="CKQ1136" s="1329"/>
      <c r="CKR1136" s="1329"/>
      <c r="CKS1136" s="1329"/>
      <c r="CKT1136" s="1329"/>
      <c r="CKU1136" s="1329"/>
      <c r="CKV1136" s="1329"/>
      <c r="CKW1136" s="1329"/>
      <c r="CKX1136" s="1329"/>
      <c r="CKY1136" s="1329"/>
      <c r="CKZ1136" s="1329"/>
      <c r="CLA1136" s="1329"/>
      <c r="CLB1136" s="1329"/>
      <c r="CLC1136" s="1329"/>
      <c r="CLD1136" s="1329"/>
      <c r="CLE1136" s="1329"/>
      <c r="CLF1136" s="1329"/>
      <c r="CLG1136" s="1329"/>
      <c r="CLH1136" s="1329"/>
      <c r="CLI1136" s="1329"/>
      <c r="CLJ1136" s="1329"/>
      <c r="CLK1136" s="1329"/>
      <c r="CLL1136" s="1329"/>
      <c r="CLM1136" s="1329"/>
      <c r="CLN1136" s="1329"/>
      <c r="CLO1136" s="1329"/>
      <c r="CLP1136" s="1329"/>
      <c r="CLQ1136" s="1329"/>
      <c r="CLR1136" s="1329"/>
      <c r="CLS1136" s="1329"/>
      <c r="CLT1136" s="1329"/>
      <c r="CLU1136" s="1329"/>
      <c r="CLV1136" s="1329"/>
      <c r="CLW1136" s="1329"/>
      <c r="CLX1136" s="1329"/>
      <c r="CLY1136" s="1329"/>
      <c r="CLZ1136" s="1329"/>
      <c r="CMA1136" s="1329"/>
      <c r="CMB1136" s="1329"/>
      <c r="CMC1136" s="1329"/>
      <c r="CMD1136" s="1329"/>
      <c r="CME1136" s="1329"/>
      <c r="CMF1136" s="1329"/>
      <c r="CMG1136" s="1329"/>
      <c r="CMH1136" s="1329"/>
      <c r="CMI1136" s="1329"/>
      <c r="CMJ1136" s="1329"/>
      <c r="CMK1136" s="1329"/>
      <c r="CML1136" s="1329"/>
      <c r="CMM1136" s="1329"/>
      <c r="CMN1136" s="1329"/>
      <c r="CMO1136" s="1329"/>
      <c r="CMP1136" s="1329"/>
      <c r="CMQ1136" s="1329"/>
      <c r="CMR1136" s="1329"/>
      <c r="CMS1136" s="1329"/>
      <c r="CMT1136" s="1329"/>
      <c r="CMU1136" s="1329"/>
      <c r="CMV1136" s="1329"/>
      <c r="CMW1136" s="1329"/>
      <c r="CMX1136" s="1329"/>
      <c r="CMY1136" s="1329"/>
      <c r="CMZ1136" s="1329"/>
      <c r="CNA1136" s="1329"/>
      <c r="CNB1136" s="1329"/>
      <c r="CNC1136" s="1329"/>
      <c r="CND1136" s="1329"/>
      <c r="CNE1136" s="1329"/>
      <c r="CNF1136" s="1329"/>
      <c r="CNG1136" s="1329"/>
      <c r="CNH1136" s="1329"/>
      <c r="CNI1136" s="1329"/>
      <c r="CNJ1136" s="1329"/>
      <c r="CNK1136" s="1329"/>
      <c r="CNL1136" s="1329"/>
      <c r="CNM1136" s="1329"/>
      <c r="CNN1136" s="1329"/>
      <c r="CNO1136" s="1329"/>
      <c r="CNP1136" s="1329"/>
      <c r="CNQ1136" s="1329"/>
      <c r="CNR1136" s="1329"/>
      <c r="CNS1136" s="1329"/>
      <c r="CNT1136" s="1329"/>
      <c r="CNU1136" s="1329"/>
      <c r="CNV1136" s="1329"/>
      <c r="CNW1136" s="1329"/>
      <c r="CNX1136" s="1329"/>
      <c r="CNY1136" s="1329"/>
      <c r="CNZ1136" s="1329"/>
      <c r="COA1136" s="1329"/>
      <c r="COB1136" s="1329"/>
      <c r="COC1136" s="1329"/>
      <c r="COD1136" s="1329"/>
      <c r="COE1136" s="1329"/>
      <c r="COF1136" s="1329"/>
      <c r="COG1136" s="1329"/>
      <c r="COH1136" s="1329"/>
      <c r="COI1136" s="1329"/>
      <c r="COJ1136" s="1329"/>
      <c r="COK1136" s="1329"/>
      <c r="COL1136" s="1329"/>
      <c r="COM1136" s="1329"/>
      <c r="CON1136" s="1329"/>
      <c r="COO1136" s="1329"/>
      <c r="COP1136" s="1329"/>
      <c r="COQ1136" s="1329"/>
      <c r="COR1136" s="1329"/>
      <c r="COS1136" s="1329"/>
      <c r="COT1136" s="1329"/>
      <c r="COU1136" s="1329"/>
      <c r="COV1136" s="1329"/>
      <c r="COW1136" s="1329"/>
      <c r="COX1136" s="1329"/>
      <c r="COY1136" s="1329"/>
      <c r="COZ1136" s="1329"/>
      <c r="CPA1136" s="1329"/>
      <c r="CPB1136" s="1329"/>
      <c r="CPC1136" s="1329"/>
      <c r="CPD1136" s="1329"/>
      <c r="CPE1136" s="1329"/>
      <c r="CPF1136" s="1329"/>
      <c r="CPG1136" s="1329"/>
      <c r="CPH1136" s="1329"/>
      <c r="CPI1136" s="1329"/>
      <c r="CPJ1136" s="1329"/>
      <c r="CPK1136" s="1329"/>
      <c r="CPL1136" s="1329"/>
      <c r="CPM1136" s="1329"/>
      <c r="CPN1136" s="1329"/>
      <c r="CPO1136" s="1329"/>
      <c r="CPP1136" s="1329"/>
      <c r="CPQ1136" s="1329"/>
      <c r="CPR1136" s="1329"/>
      <c r="CPS1136" s="1329"/>
      <c r="CPT1136" s="1329"/>
      <c r="CPU1136" s="1329"/>
      <c r="CPV1136" s="1329"/>
      <c r="CPW1136" s="1329"/>
      <c r="CPX1136" s="1329"/>
      <c r="CPY1136" s="1329"/>
      <c r="CPZ1136" s="1329"/>
      <c r="CQA1136" s="1329"/>
      <c r="CQB1136" s="1329"/>
      <c r="CQC1136" s="1329"/>
      <c r="CQD1136" s="1329"/>
      <c r="CQE1136" s="1329"/>
      <c r="CQF1136" s="1329"/>
      <c r="CQG1136" s="1329"/>
      <c r="CQH1136" s="1329"/>
      <c r="CQI1136" s="1329"/>
      <c r="CQJ1136" s="1329"/>
      <c r="CQK1136" s="1329"/>
      <c r="CQL1136" s="1329"/>
      <c r="CQM1136" s="1329"/>
      <c r="CQN1136" s="1329"/>
      <c r="CQO1136" s="1329"/>
      <c r="CQP1136" s="1329"/>
      <c r="CQQ1136" s="1329"/>
      <c r="CQR1136" s="1329"/>
      <c r="CQS1136" s="1329"/>
      <c r="CQT1136" s="1329"/>
      <c r="CQU1136" s="1329"/>
      <c r="CQV1136" s="1329"/>
      <c r="CQW1136" s="1329"/>
      <c r="CQX1136" s="1329"/>
      <c r="CQY1136" s="1329"/>
      <c r="CQZ1136" s="1329"/>
      <c r="CRA1136" s="1329"/>
      <c r="CRB1136" s="1329"/>
      <c r="CRC1136" s="1329"/>
      <c r="CRD1136" s="1329"/>
      <c r="CRE1136" s="1329"/>
      <c r="CRF1136" s="1329"/>
      <c r="CRG1136" s="1329"/>
      <c r="CRH1136" s="1329"/>
      <c r="CRI1136" s="1329"/>
      <c r="CRJ1136" s="1329"/>
      <c r="CRK1136" s="1329"/>
      <c r="CRL1136" s="1329"/>
      <c r="CRM1136" s="1329"/>
      <c r="CRN1136" s="1329"/>
      <c r="CRO1136" s="1329"/>
      <c r="CRP1136" s="1329"/>
      <c r="CRQ1136" s="1329"/>
      <c r="CRR1136" s="1329"/>
      <c r="CRS1136" s="1329"/>
      <c r="CRT1136" s="1329"/>
      <c r="CRU1136" s="1329"/>
      <c r="CRV1136" s="1329"/>
      <c r="CRW1136" s="1329"/>
      <c r="CRX1136" s="1329"/>
      <c r="CRY1136" s="1329"/>
      <c r="CRZ1136" s="1329"/>
      <c r="CSA1136" s="1329"/>
      <c r="CSB1136" s="1329"/>
      <c r="CSC1136" s="1329"/>
      <c r="CSD1136" s="1329"/>
      <c r="CSE1136" s="1329"/>
      <c r="CSF1136" s="1329"/>
      <c r="CSG1136" s="1329"/>
      <c r="CSH1136" s="1329"/>
      <c r="CSI1136" s="1329"/>
      <c r="CSJ1136" s="1329"/>
      <c r="CSK1136" s="1329"/>
      <c r="CSL1136" s="1329"/>
      <c r="CSM1136" s="1329"/>
      <c r="CSN1136" s="1329"/>
      <c r="CSO1136" s="1329"/>
      <c r="CSP1136" s="1329"/>
      <c r="CSQ1136" s="1329"/>
      <c r="CSR1136" s="1329"/>
      <c r="CSS1136" s="1329"/>
      <c r="CST1136" s="1329"/>
      <c r="CSU1136" s="1329"/>
      <c r="CSV1136" s="1329"/>
      <c r="CSW1136" s="1329"/>
      <c r="CSX1136" s="1329"/>
      <c r="CSY1136" s="1329"/>
      <c r="CSZ1136" s="1329"/>
      <c r="CTA1136" s="1329"/>
      <c r="CTB1136" s="1329"/>
      <c r="CTC1136" s="1329"/>
      <c r="CTD1136" s="1329"/>
      <c r="CTE1136" s="1329"/>
      <c r="CTF1136" s="1329"/>
      <c r="CTG1136" s="1329"/>
      <c r="CTH1136" s="1329"/>
      <c r="CTI1136" s="1329"/>
      <c r="CTJ1136" s="1329"/>
      <c r="CTK1136" s="1329"/>
      <c r="CTL1136" s="1329"/>
      <c r="CTM1136" s="1329"/>
      <c r="CTN1136" s="1329"/>
      <c r="CTO1136" s="1329"/>
      <c r="CTP1136" s="1329"/>
      <c r="CTQ1136" s="1329"/>
      <c r="CTR1136" s="1329"/>
      <c r="CTS1136" s="1329"/>
      <c r="CTT1136" s="1329"/>
      <c r="CTU1136" s="1329"/>
      <c r="CTV1136" s="1329"/>
      <c r="CTW1136" s="1329"/>
      <c r="CTX1136" s="1329"/>
      <c r="CTY1136" s="1329"/>
      <c r="CTZ1136" s="1329"/>
      <c r="CUA1136" s="1329"/>
      <c r="CUB1136" s="1329"/>
      <c r="CUC1136" s="1329"/>
      <c r="CUD1136" s="1329"/>
      <c r="CUE1136" s="1329"/>
      <c r="CUF1136" s="1329"/>
      <c r="CUG1136" s="1329"/>
      <c r="CUH1136" s="1329"/>
      <c r="CUI1136" s="1329"/>
      <c r="CUJ1136" s="1329"/>
      <c r="CUK1136" s="1329"/>
      <c r="CUL1136" s="1329"/>
      <c r="CUM1136" s="1329"/>
      <c r="CUN1136" s="1329"/>
      <c r="CUO1136" s="1329"/>
      <c r="CUP1136" s="1329"/>
      <c r="CUQ1136" s="1329"/>
      <c r="CUR1136" s="1329"/>
      <c r="CUS1136" s="1329"/>
      <c r="CUT1136" s="1329"/>
      <c r="CUU1136" s="1329"/>
      <c r="CUV1136" s="1329"/>
      <c r="CUW1136" s="1329"/>
      <c r="CUX1136" s="1329"/>
      <c r="CUY1136" s="1329"/>
      <c r="CUZ1136" s="1329"/>
      <c r="CVA1136" s="1329"/>
      <c r="CVB1136" s="1329"/>
      <c r="CVC1136" s="1329"/>
      <c r="CVD1136" s="1329"/>
      <c r="CVE1136" s="1329"/>
      <c r="CVF1136" s="1329"/>
      <c r="CVG1136" s="1329"/>
      <c r="CVH1136" s="1329"/>
      <c r="CVI1136" s="1329"/>
      <c r="CVJ1136" s="1329"/>
      <c r="CVK1136" s="1329"/>
      <c r="CVL1136" s="1329"/>
      <c r="CVM1136" s="1329"/>
      <c r="CVN1136" s="1329"/>
      <c r="CVO1136" s="1329"/>
      <c r="CVP1136" s="1329"/>
      <c r="CVQ1136" s="1329"/>
      <c r="CVR1136" s="1329"/>
      <c r="CVS1136" s="1329"/>
      <c r="CVT1136" s="1329"/>
      <c r="CVU1136" s="1329"/>
      <c r="CVV1136" s="1329"/>
      <c r="CVW1136" s="1329"/>
      <c r="CVX1136" s="1329"/>
      <c r="CVY1136" s="1329"/>
      <c r="CVZ1136" s="1329"/>
      <c r="CWA1136" s="1329"/>
      <c r="CWB1136" s="1329"/>
      <c r="CWC1136" s="1329"/>
      <c r="CWD1136" s="1329"/>
      <c r="CWE1136" s="1329"/>
      <c r="CWF1136" s="1329"/>
      <c r="CWG1136" s="1329"/>
      <c r="CWH1136" s="1329"/>
      <c r="CWI1136" s="1329"/>
      <c r="CWJ1136" s="1329"/>
      <c r="CWK1136" s="1329"/>
      <c r="CWL1136" s="1329"/>
      <c r="CWM1136" s="1329"/>
      <c r="CWN1136" s="1329"/>
      <c r="CWO1136" s="1329"/>
      <c r="CWP1136" s="1329"/>
      <c r="CWQ1136" s="1329"/>
      <c r="CWR1136" s="1329"/>
      <c r="CWS1136" s="1329"/>
      <c r="CWT1136" s="1329"/>
      <c r="CWU1136" s="1329"/>
      <c r="CWV1136" s="1329"/>
      <c r="CWW1136" s="1329"/>
      <c r="CWX1136" s="1329"/>
      <c r="CWY1136" s="1329"/>
      <c r="CWZ1136" s="1329"/>
      <c r="CXA1136" s="1329"/>
      <c r="CXB1136" s="1329"/>
      <c r="CXC1136" s="1329"/>
      <c r="CXD1136" s="1329"/>
      <c r="CXE1136" s="1329"/>
      <c r="CXF1136" s="1329"/>
      <c r="CXG1136" s="1329"/>
      <c r="CXH1136" s="1329"/>
      <c r="CXI1136" s="1329"/>
      <c r="CXJ1136" s="1329"/>
      <c r="CXK1136" s="1329"/>
      <c r="CXL1136" s="1329"/>
      <c r="CXM1136" s="1329"/>
      <c r="CXN1136" s="1329"/>
      <c r="CXO1136" s="1329"/>
      <c r="CXP1136" s="1329"/>
      <c r="CXQ1136" s="1329"/>
      <c r="CXR1136" s="1329"/>
      <c r="CXS1136" s="1329"/>
      <c r="CXT1136" s="1329"/>
      <c r="CXU1136" s="1329"/>
      <c r="CXV1136" s="1329"/>
      <c r="CXW1136" s="1329"/>
      <c r="CXX1136" s="1329"/>
      <c r="CXY1136" s="1329"/>
      <c r="CXZ1136" s="1329"/>
      <c r="CYA1136" s="1329"/>
      <c r="CYB1136" s="1329"/>
      <c r="CYC1136" s="1329"/>
      <c r="CYD1136" s="1329"/>
      <c r="CYE1136" s="1329"/>
      <c r="CYF1136" s="1329"/>
      <c r="CYG1136" s="1329"/>
      <c r="CYH1136" s="1329"/>
      <c r="CYI1136" s="1329"/>
      <c r="CYJ1136" s="1329"/>
      <c r="CYK1136" s="1329"/>
      <c r="CYL1136" s="1329"/>
      <c r="CYM1136" s="1329"/>
      <c r="CYN1136" s="1329"/>
      <c r="CYO1136" s="1329"/>
      <c r="CYP1136" s="1329"/>
      <c r="CYQ1136" s="1329"/>
      <c r="CYR1136" s="1329"/>
      <c r="CYS1136" s="1329"/>
      <c r="CYT1136" s="1329"/>
      <c r="CYU1136" s="1329"/>
      <c r="CYV1136" s="1329"/>
      <c r="CYW1136" s="1329"/>
      <c r="CYX1136" s="1329"/>
      <c r="CYY1136" s="1329"/>
      <c r="CYZ1136" s="1329"/>
      <c r="CZA1136" s="1329"/>
      <c r="CZB1136" s="1329"/>
      <c r="CZC1136" s="1329"/>
      <c r="CZD1136" s="1329"/>
      <c r="CZE1136" s="1329"/>
      <c r="CZF1136" s="1329"/>
      <c r="CZG1136" s="1329"/>
      <c r="CZH1136" s="1329"/>
      <c r="CZI1136" s="1329"/>
      <c r="CZJ1136" s="1329"/>
      <c r="CZK1136" s="1329"/>
      <c r="CZL1136" s="1329"/>
      <c r="CZM1136" s="1329"/>
      <c r="CZN1136" s="1329"/>
      <c r="CZO1136" s="1329"/>
      <c r="CZP1136" s="1329"/>
      <c r="CZQ1136" s="1329"/>
      <c r="CZR1136" s="1329"/>
      <c r="CZS1136" s="1329"/>
      <c r="CZT1136" s="1329"/>
      <c r="CZU1136" s="1329"/>
      <c r="CZV1136" s="1329"/>
      <c r="CZW1136" s="1329"/>
      <c r="CZX1136" s="1329"/>
      <c r="CZY1136" s="1329"/>
      <c r="CZZ1136" s="1329"/>
      <c r="DAA1136" s="1329"/>
      <c r="DAB1136" s="1329"/>
      <c r="DAC1136" s="1329"/>
      <c r="DAD1136" s="1329"/>
      <c r="DAE1136" s="1329"/>
      <c r="DAF1136" s="1329"/>
      <c r="DAG1136" s="1329"/>
      <c r="DAH1136" s="1329"/>
      <c r="DAI1136" s="1329"/>
      <c r="DAJ1136" s="1329"/>
      <c r="DAK1136" s="1329"/>
      <c r="DAL1136" s="1329"/>
      <c r="DAM1136" s="1329"/>
      <c r="DAN1136" s="1329"/>
      <c r="DAO1136" s="1329"/>
      <c r="DAP1136" s="1329"/>
      <c r="DAQ1136" s="1329"/>
      <c r="DAR1136" s="1329"/>
      <c r="DAS1136" s="1329"/>
      <c r="DAT1136" s="1329"/>
      <c r="DAU1136" s="1329"/>
      <c r="DAV1136" s="1329"/>
      <c r="DAW1136" s="1329"/>
      <c r="DAX1136" s="1329"/>
      <c r="DAY1136" s="1329"/>
      <c r="DAZ1136" s="1329"/>
      <c r="DBA1136" s="1329"/>
      <c r="DBB1136" s="1329"/>
      <c r="DBC1136" s="1329"/>
      <c r="DBD1136" s="1329"/>
      <c r="DBE1136" s="1329"/>
      <c r="DBF1136" s="1329"/>
      <c r="DBG1136" s="1329"/>
      <c r="DBH1136" s="1329"/>
      <c r="DBI1136" s="1329"/>
      <c r="DBJ1136" s="1329"/>
      <c r="DBK1136" s="1329"/>
      <c r="DBL1136" s="1329"/>
      <c r="DBM1136" s="1329"/>
      <c r="DBN1136" s="1329"/>
      <c r="DBO1136" s="1329"/>
      <c r="DBP1136" s="1329"/>
      <c r="DBQ1136" s="1329"/>
      <c r="DBR1136" s="1329"/>
      <c r="DBS1136" s="1329"/>
      <c r="DBT1136" s="1329"/>
      <c r="DBU1136" s="1329"/>
      <c r="DBV1136" s="1329"/>
      <c r="DBW1136" s="1329"/>
      <c r="DBX1136" s="1329"/>
      <c r="DBY1136" s="1329"/>
      <c r="DBZ1136" s="1329"/>
      <c r="DCA1136" s="1329"/>
      <c r="DCB1136" s="1329"/>
      <c r="DCC1136" s="1329"/>
      <c r="DCD1136" s="1329"/>
      <c r="DCE1136" s="1329"/>
      <c r="DCF1136" s="1329"/>
      <c r="DCG1136" s="1329"/>
      <c r="DCH1136" s="1329"/>
      <c r="DCI1136" s="1329"/>
      <c r="DCJ1136" s="1329"/>
      <c r="DCK1136" s="1329"/>
      <c r="DCL1136" s="1329"/>
      <c r="DCM1136" s="1329"/>
      <c r="DCN1136" s="1329"/>
      <c r="DCO1136" s="1329"/>
      <c r="DCP1136" s="1329"/>
      <c r="DCQ1136" s="1329"/>
      <c r="DCR1136" s="1329"/>
      <c r="DCS1136" s="1329"/>
      <c r="DCT1136" s="1329"/>
      <c r="DCU1136" s="1329"/>
      <c r="DCV1136" s="1329"/>
      <c r="DCW1136" s="1329"/>
      <c r="DCX1136" s="1329"/>
      <c r="DCY1136" s="1329"/>
      <c r="DCZ1136" s="1329"/>
      <c r="DDA1136" s="1329"/>
      <c r="DDB1136" s="1329"/>
      <c r="DDC1136" s="1329"/>
      <c r="DDD1136" s="1329"/>
      <c r="DDE1136" s="1329"/>
      <c r="DDF1136" s="1329"/>
      <c r="DDG1136" s="1329"/>
      <c r="DDH1136" s="1329"/>
      <c r="DDI1136" s="1329"/>
      <c r="DDJ1136" s="1329"/>
      <c r="DDK1136" s="1329"/>
      <c r="DDL1136" s="1329"/>
      <c r="DDM1136" s="1329"/>
      <c r="DDN1136" s="1329"/>
      <c r="DDO1136" s="1329"/>
      <c r="DDP1136" s="1329"/>
      <c r="DDQ1136" s="1329"/>
      <c r="DDR1136" s="1329"/>
      <c r="DDS1136" s="1329"/>
      <c r="DDT1136" s="1329"/>
      <c r="DDU1136" s="1329"/>
      <c r="DDV1136" s="1329"/>
      <c r="DDW1136" s="1329"/>
      <c r="DDX1136" s="1329"/>
      <c r="DDY1136" s="1329"/>
      <c r="DDZ1136" s="1329"/>
      <c r="DEA1136" s="1329"/>
      <c r="DEB1136" s="1329"/>
      <c r="DEC1136" s="1329"/>
      <c r="DED1136" s="1329"/>
      <c r="DEE1136" s="1329"/>
      <c r="DEF1136" s="1329"/>
      <c r="DEG1136" s="1329"/>
      <c r="DEH1136" s="1329"/>
      <c r="DEI1136" s="1329"/>
      <c r="DEJ1136" s="1329"/>
      <c r="DEK1136" s="1329"/>
      <c r="DEL1136" s="1329"/>
      <c r="DEM1136" s="1329"/>
      <c r="DEN1136" s="1329"/>
      <c r="DEO1136" s="1329"/>
      <c r="DEP1136" s="1329"/>
      <c r="DEQ1136" s="1329"/>
      <c r="DER1136" s="1329"/>
      <c r="DES1136" s="1329"/>
      <c r="DET1136" s="1329"/>
      <c r="DEU1136" s="1329"/>
      <c r="DEV1136" s="1329"/>
      <c r="DEW1136" s="1329"/>
      <c r="DEX1136" s="1329"/>
      <c r="DEY1136" s="1329"/>
      <c r="DEZ1136" s="1329"/>
      <c r="DFA1136" s="1329"/>
      <c r="DFB1136" s="1329"/>
      <c r="DFC1136" s="1329"/>
      <c r="DFD1136" s="1329"/>
      <c r="DFE1136" s="1329"/>
      <c r="DFF1136" s="1329"/>
      <c r="DFG1136" s="1329"/>
      <c r="DFH1136" s="1329"/>
      <c r="DFI1136" s="1329"/>
      <c r="DFJ1136" s="1329"/>
      <c r="DFK1136" s="1329"/>
      <c r="DFL1136" s="1329"/>
      <c r="DFM1136" s="1329"/>
      <c r="DFN1136" s="1329"/>
      <c r="DFO1136" s="1329"/>
      <c r="DFP1136" s="1329"/>
      <c r="DFQ1136" s="1329"/>
      <c r="DFR1136" s="1329"/>
      <c r="DFS1136" s="1329"/>
      <c r="DFT1136" s="1329"/>
      <c r="DFU1136" s="1329"/>
      <c r="DFV1136" s="1329"/>
      <c r="DFW1136" s="1329"/>
      <c r="DFX1136" s="1329"/>
      <c r="DFY1136" s="1329"/>
      <c r="DFZ1136" s="1329"/>
      <c r="DGA1136" s="1329"/>
      <c r="DGB1136" s="1329"/>
      <c r="DGC1136" s="1329"/>
      <c r="DGD1136" s="1329"/>
      <c r="DGE1136" s="1329"/>
      <c r="DGF1136" s="1329"/>
      <c r="DGG1136" s="1329"/>
      <c r="DGH1136" s="1329"/>
      <c r="DGI1136" s="1329"/>
      <c r="DGJ1136" s="1329"/>
      <c r="DGK1136" s="1329"/>
      <c r="DGL1136" s="1329"/>
      <c r="DGM1136" s="1329"/>
      <c r="DGN1136" s="1329"/>
      <c r="DGO1136" s="1329"/>
      <c r="DGP1136" s="1329"/>
      <c r="DGQ1136" s="1329"/>
      <c r="DGR1136" s="1329"/>
      <c r="DGS1136" s="1329"/>
      <c r="DGT1136" s="1329"/>
      <c r="DGU1136" s="1329"/>
      <c r="DGV1136" s="1329"/>
      <c r="DGW1136" s="1329"/>
      <c r="DGX1136" s="1329"/>
      <c r="DGY1136" s="1329"/>
      <c r="DGZ1136" s="1329"/>
      <c r="DHA1136" s="1329"/>
      <c r="DHB1136" s="1329"/>
      <c r="DHC1136" s="1329"/>
      <c r="DHD1136" s="1329"/>
      <c r="DHE1136" s="1329"/>
      <c r="DHF1136" s="1329"/>
      <c r="DHG1136" s="1329"/>
      <c r="DHH1136" s="1329"/>
      <c r="DHI1136" s="1329"/>
      <c r="DHJ1136" s="1329"/>
      <c r="DHK1136" s="1329"/>
      <c r="DHL1136" s="1329"/>
      <c r="DHM1136" s="1329"/>
      <c r="DHN1136" s="1329"/>
      <c r="DHO1136" s="1329"/>
      <c r="DHP1136" s="1329"/>
      <c r="DHQ1136" s="1329"/>
      <c r="DHR1136" s="1329"/>
      <c r="DHS1136" s="1329"/>
      <c r="DHT1136" s="1329"/>
      <c r="DHU1136" s="1329"/>
      <c r="DHV1136" s="1329"/>
      <c r="DHW1136" s="1329"/>
      <c r="DHX1136" s="1329"/>
      <c r="DHY1136" s="1329"/>
      <c r="DHZ1136" s="1329"/>
      <c r="DIA1136" s="1329"/>
      <c r="DIB1136" s="1329"/>
      <c r="DIC1136" s="1329"/>
      <c r="DID1136" s="1329"/>
      <c r="DIE1136" s="1329"/>
      <c r="DIF1136" s="1329"/>
      <c r="DIG1136" s="1329"/>
      <c r="DIH1136" s="1329"/>
      <c r="DII1136" s="1329"/>
      <c r="DIJ1136" s="1329"/>
      <c r="DIK1136" s="1329"/>
      <c r="DIL1136" s="1329"/>
      <c r="DIM1136" s="1329"/>
      <c r="DIN1136" s="1329"/>
      <c r="DIO1136" s="1329"/>
      <c r="DIP1136" s="1329"/>
      <c r="DIQ1136" s="1329"/>
      <c r="DIR1136" s="1329"/>
      <c r="DIS1136" s="1329"/>
      <c r="DIT1136" s="1329"/>
      <c r="DIU1136" s="1329"/>
      <c r="DIV1136" s="1329"/>
      <c r="DIW1136" s="1329"/>
      <c r="DIX1136" s="1329"/>
      <c r="DIY1136" s="1329"/>
      <c r="DIZ1136" s="1329"/>
      <c r="DJA1136" s="1329"/>
      <c r="DJB1136" s="1329"/>
      <c r="DJC1136" s="1329"/>
      <c r="DJD1136" s="1329"/>
      <c r="DJE1136" s="1329"/>
      <c r="DJF1136" s="1329"/>
      <c r="DJG1136" s="1329"/>
      <c r="DJH1136" s="1329"/>
      <c r="DJI1136" s="1329"/>
      <c r="DJJ1136" s="1329"/>
      <c r="DJK1136" s="1329"/>
      <c r="DJL1136" s="1329"/>
      <c r="DJM1136" s="1329"/>
      <c r="DJN1136" s="1329"/>
      <c r="DJO1136" s="1329"/>
      <c r="DJP1136" s="1329"/>
      <c r="DJQ1136" s="1329"/>
      <c r="DJR1136" s="1329"/>
      <c r="DJS1136" s="1329"/>
      <c r="DJT1136" s="1329"/>
      <c r="DJU1136" s="1329"/>
      <c r="DJV1136" s="1329"/>
      <c r="DJW1136" s="1329"/>
      <c r="DJX1136" s="1329"/>
      <c r="DJY1136" s="1329"/>
      <c r="DJZ1136" s="1329"/>
      <c r="DKA1136" s="1329"/>
      <c r="DKB1136" s="1329"/>
      <c r="DKC1136" s="1329"/>
      <c r="DKD1136" s="1329"/>
      <c r="DKE1136" s="1329"/>
      <c r="DKF1136" s="1329"/>
      <c r="DKG1136" s="1329"/>
      <c r="DKH1136" s="1329"/>
      <c r="DKI1136" s="1329"/>
      <c r="DKJ1136" s="1329"/>
      <c r="DKK1136" s="1329"/>
      <c r="DKL1136" s="1329"/>
      <c r="DKM1136" s="1329"/>
      <c r="DKN1136" s="1329"/>
      <c r="DKO1136" s="1329"/>
      <c r="DKP1136" s="1329"/>
      <c r="DKQ1136" s="1329"/>
      <c r="DKR1136" s="1329"/>
      <c r="DKS1136" s="1329"/>
      <c r="DKT1136" s="1329"/>
      <c r="DKU1136" s="1329"/>
      <c r="DKV1136" s="1329"/>
      <c r="DKW1136" s="1329"/>
      <c r="DKX1136" s="1329"/>
      <c r="DKY1136" s="1329"/>
      <c r="DKZ1136" s="1329"/>
      <c r="DLA1136" s="1329"/>
      <c r="DLB1136" s="1329"/>
      <c r="DLC1136" s="1329"/>
      <c r="DLD1136" s="1329"/>
      <c r="DLE1136" s="1329"/>
      <c r="DLF1136" s="1329"/>
      <c r="DLG1136" s="1329"/>
      <c r="DLH1136" s="1329"/>
      <c r="DLI1136" s="1329"/>
      <c r="DLJ1136" s="1329"/>
      <c r="DLK1136" s="1329"/>
      <c r="DLL1136" s="1329"/>
      <c r="DLM1136" s="1329"/>
      <c r="DLN1136" s="1329"/>
      <c r="DLO1136" s="1329"/>
      <c r="DLP1136" s="1329"/>
      <c r="DLQ1136" s="1329"/>
      <c r="DLR1136" s="1329"/>
      <c r="DLS1136" s="1329"/>
      <c r="DLT1136" s="1329"/>
      <c r="DLU1136" s="1329"/>
      <c r="DLV1136" s="1329"/>
      <c r="DLW1136" s="1329"/>
      <c r="DLX1136" s="1329"/>
      <c r="DLY1136" s="1329"/>
      <c r="DLZ1136" s="1329"/>
      <c r="DMA1136" s="1329"/>
      <c r="DMB1136" s="1329"/>
      <c r="DMC1136" s="1329"/>
      <c r="DMD1136" s="1329"/>
      <c r="DME1136" s="1329"/>
      <c r="DMF1136" s="1329"/>
      <c r="DMG1136" s="1329"/>
      <c r="DMH1136" s="1329"/>
      <c r="DMI1136" s="1329"/>
      <c r="DMJ1136" s="1329"/>
      <c r="DMK1136" s="1329"/>
      <c r="DML1136" s="1329"/>
      <c r="DMM1136" s="1329"/>
      <c r="DMN1136" s="1329"/>
      <c r="DMO1136" s="1329"/>
      <c r="DMP1136" s="1329"/>
      <c r="DMQ1136" s="1329"/>
      <c r="DMR1136" s="1329"/>
      <c r="DMS1136" s="1329"/>
      <c r="DMT1136" s="1329"/>
      <c r="DMU1136" s="1329"/>
      <c r="DMV1136" s="1329"/>
      <c r="DMW1136" s="1329"/>
      <c r="DMX1136" s="1329"/>
      <c r="DMY1136" s="1329"/>
      <c r="DMZ1136" s="1329"/>
      <c r="DNA1136" s="1329"/>
      <c r="DNB1136" s="1329"/>
      <c r="DNC1136" s="1329"/>
      <c r="DND1136" s="1329"/>
      <c r="DNE1136" s="1329"/>
      <c r="DNF1136" s="1329"/>
      <c r="DNG1136" s="1329"/>
      <c r="DNH1136" s="1329"/>
      <c r="DNI1136" s="1329"/>
      <c r="DNJ1136" s="1329"/>
      <c r="DNK1136" s="1329"/>
      <c r="DNL1136" s="1329"/>
      <c r="DNM1136" s="1329"/>
      <c r="DNN1136" s="1329"/>
      <c r="DNO1136" s="1329"/>
      <c r="DNP1136" s="1329"/>
      <c r="DNQ1136" s="1329"/>
      <c r="DNR1136" s="1329"/>
      <c r="DNS1136" s="1329"/>
      <c r="DNT1136" s="1329"/>
      <c r="DNU1136" s="1329"/>
      <c r="DNV1136" s="1329"/>
      <c r="DNW1136" s="1329"/>
      <c r="DNX1136" s="1329"/>
      <c r="DNY1136" s="1329"/>
      <c r="DNZ1136" s="1329"/>
      <c r="DOA1136" s="1329"/>
      <c r="DOB1136" s="1329"/>
      <c r="DOC1136" s="1329"/>
      <c r="DOD1136" s="1329"/>
      <c r="DOE1136" s="1329"/>
      <c r="DOF1136" s="1329"/>
      <c r="DOG1136" s="1329"/>
      <c r="DOH1136" s="1329"/>
      <c r="DOI1136" s="1329"/>
      <c r="DOJ1136" s="1329"/>
      <c r="DOK1136" s="1329"/>
      <c r="DOL1136" s="1329"/>
      <c r="DOM1136" s="1329"/>
      <c r="DON1136" s="1329"/>
      <c r="DOO1136" s="1329"/>
      <c r="DOP1136" s="1329"/>
      <c r="DOQ1136" s="1329"/>
      <c r="DOR1136" s="1329"/>
      <c r="DOS1136" s="1329"/>
      <c r="DOT1136" s="1329"/>
      <c r="DOU1136" s="1329"/>
      <c r="DOV1136" s="1329"/>
      <c r="DOW1136" s="1329"/>
      <c r="DOX1136" s="1329"/>
      <c r="DOY1136" s="1329"/>
      <c r="DOZ1136" s="1329"/>
      <c r="DPA1136" s="1329"/>
      <c r="DPB1136" s="1329"/>
      <c r="DPC1136" s="1329"/>
      <c r="DPD1136" s="1329"/>
      <c r="DPE1136" s="1329"/>
      <c r="DPF1136" s="1329"/>
      <c r="DPG1136" s="1329"/>
      <c r="DPH1136" s="1329"/>
      <c r="DPI1136" s="1329"/>
      <c r="DPJ1136" s="1329"/>
      <c r="DPK1136" s="1329"/>
      <c r="DPL1136" s="1329"/>
      <c r="DPM1136" s="1329"/>
      <c r="DPN1136" s="1329"/>
      <c r="DPO1136" s="1329"/>
      <c r="DPP1136" s="1329"/>
      <c r="DPQ1136" s="1329"/>
      <c r="DPR1136" s="1329"/>
      <c r="DPS1136" s="1329"/>
      <c r="DPT1136" s="1329"/>
      <c r="DPU1136" s="1329"/>
      <c r="DPV1136" s="1329"/>
      <c r="DPW1136" s="1329"/>
      <c r="DPX1136" s="1329"/>
      <c r="DPY1136" s="1329"/>
      <c r="DPZ1136" s="1329"/>
      <c r="DQA1136" s="1329"/>
      <c r="DQB1136" s="1329"/>
      <c r="DQC1136" s="1329"/>
      <c r="DQD1136" s="1329"/>
      <c r="DQE1136" s="1329"/>
      <c r="DQF1136" s="1329"/>
      <c r="DQG1136" s="1329"/>
      <c r="DQH1136" s="1329"/>
      <c r="DQI1136" s="1329"/>
      <c r="DQJ1136" s="1329"/>
      <c r="DQK1136" s="1329"/>
      <c r="DQL1136" s="1329"/>
      <c r="DQM1136" s="1329"/>
      <c r="DQN1136" s="1329"/>
      <c r="DQO1136" s="1329"/>
      <c r="DQP1136" s="1329"/>
      <c r="DQQ1136" s="1329"/>
      <c r="DQR1136" s="1329"/>
      <c r="DQS1136" s="1329"/>
      <c r="DQT1136" s="1329"/>
      <c r="DQU1136" s="1329"/>
      <c r="DQV1136" s="1329"/>
      <c r="DQW1136" s="1329"/>
      <c r="DQX1136" s="1329"/>
      <c r="DQY1136" s="1329"/>
      <c r="DQZ1136" s="1329"/>
      <c r="DRA1136" s="1329"/>
      <c r="DRB1136" s="1329"/>
      <c r="DRC1136" s="1329"/>
      <c r="DRD1136" s="1329"/>
      <c r="DRE1136" s="1329"/>
      <c r="DRF1136" s="1329"/>
      <c r="DRG1136" s="1329"/>
      <c r="DRH1136" s="1329"/>
      <c r="DRI1136" s="1329"/>
      <c r="DRJ1136" s="1329"/>
      <c r="DRK1136" s="1329"/>
      <c r="DRL1136" s="1329"/>
      <c r="DRM1136" s="1329"/>
      <c r="DRN1136" s="1329"/>
      <c r="DRO1136" s="1329"/>
      <c r="DRP1136" s="1329"/>
      <c r="DRQ1136" s="1329"/>
      <c r="DRR1136" s="1329"/>
      <c r="DRS1136" s="1329"/>
      <c r="DRT1136" s="1329"/>
      <c r="DRU1136" s="1329"/>
      <c r="DRV1136" s="1329"/>
      <c r="DRW1136" s="1329"/>
      <c r="DRX1136" s="1329"/>
      <c r="DRY1136" s="1329"/>
      <c r="DRZ1136" s="1329"/>
      <c r="DSA1136" s="1329"/>
      <c r="DSB1136" s="1329"/>
      <c r="DSC1136" s="1329"/>
      <c r="DSD1136" s="1329"/>
      <c r="DSE1136" s="1329"/>
      <c r="DSF1136" s="1329"/>
      <c r="DSG1136" s="1329"/>
      <c r="DSH1136" s="1329"/>
      <c r="DSI1136" s="1329"/>
      <c r="DSJ1136" s="1329"/>
      <c r="DSK1136" s="1329"/>
      <c r="DSL1136" s="1329"/>
      <c r="DSM1136" s="1329"/>
      <c r="DSN1136" s="1329"/>
      <c r="DSO1136" s="1329"/>
      <c r="DSP1136" s="1329"/>
      <c r="DSQ1136" s="1329"/>
      <c r="DSR1136" s="1329"/>
      <c r="DSS1136" s="1329"/>
      <c r="DST1136" s="1329"/>
      <c r="DSU1136" s="1329"/>
      <c r="DSV1136" s="1329"/>
      <c r="DSW1136" s="1329"/>
      <c r="DSX1136" s="1329"/>
      <c r="DSY1136" s="1329"/>
      <c r="DSZ1136" s="1329"/>
      <c r="DTA1136" s="1329"/>
      <c r="DTB1136" s="1329"/>
      <c r="DTC1136" s="1329"/>
      <c r="DTD1136" s="1329"/>
      <c r="DTE1136" s="1329"/>
      <c r="DTF1136" s="1329"/>
      <c r="DTG1136" s="1329"/>
      <c r="DTH1136" s="1329"/>
      <c r="DTI1136" s="1329"/>
      <c r="DTJ1136" s="1329"/>
      <c r="DTK1136" s="1329"/>
      <c r="DTL1136" s="1329"/>
      <c r="DTM1136" s="1329"/>
      <c r="DTN1136" s="1329"/>
      <c r="DTO1136" s="1329"/>
      <c r="DTP1136" s="1329"/>
      <c r="DTQ1136" s="1329"/>
      <c r="DTR1136" s="1329"/>
      <c r="DTS1136" s="1329"/>
      <c r="DTT1136" s="1329"/>
      <c r="DTU1136" s="1329"/>
      <c r="DTV1136" s="1329"/>
      <c r="DTW1136" s="1329"/>
      <c r="DTX1136" s="1329"/>
      <c r="DTY1136" s="1329"/>
      <c r="DTZ1136" s="1329"/>
      <c r="DUA1136" s="1329"/>
      <c r="DUB1136" s="1329"/>
      <c r="DUC1136" s="1329"/>
      <c r="DUD1136" s="1329"/>
      <c r="DUE1136" s="1329"/>
      <c r="DUF1136" s="1329"/>
      <c r="DUG1136" s="1329"/>
      <c r="DUH1136" s="1329"/>
      <c r="DUI1136" s="1329"/>
      <c r="DUJ1136" s="1329"/>
      <c r="DUK1136" s="1329"/>
      <c r="DUL1136" s="1329"/>
      <c r="DUM1136" s="1329"/>
      <c r="DUN1136" s="1329"/>
      <c r="DUO1136" s="1329"/>
      <c r="DUP1136" s="1329"/>
      <c r="DUQ1136" s="1329"/>
      <c r="DUR1136" s="1329"/>
      <c r="DUS1136" s="1329"/>
      <c r="DUT1136" s="1329"/>
      <c r="DUU1136" s="1329"/>
      <c r="DUV1136" s="1329"/>
      <c r="DUW1136" s="1329"/>
      <c r="DUX1136" s="1329"/>
      <c r="DUY1136" s="1329"/>
      <c r="DUZ1136" s="1329"/>
      <c r="DVA1136" s="1329"/>
      <c r="DVB1136" s="1329"/>
      <c r="DVC1136" s="1329"/>
      <c r="DVD1136" s="1329"/>
      <c r="DVE1136" s="1329"/>
      <c r="DVF1136" s="1329"/>
      <c r="DVG1136" s="1329"/>
      <c r="DVH1136" s="1329"/>
      <c r="DVI1136" s="1329"/>
      <c r="DVJ1136" s="1329"/>
      <c r="DVK1136" s="1329"/>
      <c r="DVL1136" s="1329"/>
      <c r="DVM1136" s="1329"/>
      <c r="DVN1136" s="1329"/>
      <c r="DVO1136" s="1329"/>
      <c r="DVP1136" s="1329"/>
      <c r="DVQ1136" s="1329"/>
      <c r="DVR1136" s="1329"/>
      <c r="DVS1136" s="1329"/>
      <c r="DVT1136" s="1329"/>
      <c r="DVU1136" s="1329"/>
      <c r="DVV1136" s="1329"/>
      <c r="DVW1136" s="1329"/>
      <c r="DVX1136" s="1329"/>
      <c r="DVY1136" s="1329"/>
      <c r="DVZ1136" s="1329"/>
      <c r="DWA1136" s="1329"/>
      <c r="DWB1136" s="1329"/>
      <c r="DWC1136" s="1329"/>
      <c r="DWD1136" s="1329"/>
      <c r="DWE1136" s="1329"/>
      <c r="DWF1136" s="1329"/>
      <c r="DWG1136" s="1329"/>
      <c r="DWH1136" s="1329"/>
      <c r="DWI1136" s="1329"/>
      <c r="DWJ1136" s="1329"/>
      <c r="DWK1136" s="1329"/>
      <c r="DWL1136" s="1329"/>
      <c r="DWM1136" s="1329"/>
      <c r="DWN1136" s="1329"/>
      <c r="DWO1136" s="1329"/>
      <c r="DWP1136" s="1329"/>
      <c r="DWQ1136" s="1329"/>
      <c r="DWR1136" s="1329"/>
      <c r="DWS1136" s="1329"/>
      <c r="DWT1136" s="1329"/>
      <c r="DWU1136" s="1329"/>
      <c r="DWV1136" s="1329"/>
      <c r="DWW1136" s="1329"/>
      <c r="DWX1136" s="1329"/>
      <c r="DWY1136" s="1329"/>
      <c r="DWZ1136" s="1329"/>
      <c r="DXA1136" s="1329"/>
      <c r="DXB1136" s="1329"/>
      <c r="DXC1136" s="1329"/>
      <c r="DXD1136" s="1329"/>
      <c r="DXE1136" s="1329"/>
      <c r="DXF1136" s="1329"/>
      <c r="DXG1136" s="1329"/>
      <c r="DXH1136" s="1329"/>
      <c r="DXI1136" s="1329"/>
      <c r="DXJ1136" s="1329"/>
      <c r="DXK1136" s="1329"/>
      <c r="DXL1136" s="1329"/>
      <c r="DXM1136" s="1329"/>
      <c r="DXN1136" s="1329"/>
      <c r="DXO1136" s="1329"/>
      <c r="DXP1136" s="1329"/>
      <c r="DXQ1136" s="1329"/>
      <c r="DXR1136" s="1329"/>
      <c r="DXS1136" s="1329"/>
      <c r="DXT1136" s="1329"/>
      <c r="DXU1136" s="1329"/>
      <c r="DXV1136" s="1329"/>
      <c r="DXW1136" s="1329"/>
      <c r="DXX1136" s="1329"/>
      <c r="DXY1136" s="1329"/>
      <c r="DXZ1136" s="1329"/>
      <c r="DYA1136" s="1329"/>
      <c r="DYB1136" s="1329"/>
      <c r="DYC1136" s="1329"/>
      <c r="DYD1136" s="1329"/>
      <c r="DYE1136" s="1329"/>
      <c r="DYF1136" s="1329"/>
      <c r="DYG1136" s="1329"/>
      <c r="DYH1136" s="1329"/>
      <c r="DYI1136" s="1329"/>
      <c r="DYJ1136" s="1329"/>
      <c r="DYK1136" s="1329"/>
      <c r="DYL1136" s="1329"/>
      <c r="DYM1136" s="1329"/>
      <c r="DYN1136" s="1329"/>
      <c r="DYO1136" s="1329"/>
      <c r="DYP1136" s="1329"/>
      <c r="DYQ1136" s="1329"/>
      <c r="DYR1136" s="1329"/>
      <c r="DYS1136" s="1329"/>
      <c r="DYT1136" s="1329"/>
      <c r="DYU1136" s="1329"/>
      <c r="DYV1136" s="1329"/>
      <c r="DYW1136" s="1329"/>
      <c r="DYX1136" s="1329"/>
      <c r="DYY1136" s="1329"/>
      <c r="DYZ1136" s="1329"/>
      <c r="DZA1136" s="1329"/>
      <c r="DZB1136" s="1329"/>
      <c r="DZC1136" s="1329"/>
      <c r="DZD1136" s="1329"/>
      <c r="DZE1136" s="1329"/>
      <c r="DZF1136" s="1329"/>
      <c r="DZG1136" s="1329"/>
      <c r="DZH1136" s="1329"/>
      <c r="DZI1136" s="1329"/>
      <c r="DZJ1136" s="1329"/>
      <c r="DZK1136" s="1329"/>
      <c r="DZL1136" s="1329"/>
      <c r="DZM1136" s="1329"/>
      <c r="DZN1136" s="1329"/>
      <c r="DZO1136" s="1329"/>
      <c r="DZP1136" s="1329"/>
      <c r="DZQ1136" s="1329"/>
      <c r="DZR1136" s="1329"/>
      <c r="DZS1136" s="1329"/>
      <c r="DZT1136" s="1329"/>
      <c r="DZU1136" s="1329"/>
      <c r="DZV1136" s="1329"/>
      <c r="DZW1136" s="1329"/>
      <c r="DZX1136" s="1329"/>
      <c r="DZY1136" s="1329"/>
      <c r="DZZ1136" s="1329"/>
      <c r="EAA1136" s="1329"/>
      <c r="EAB1136" s="1329"/>
      <c r="EAC1136" s="1329"/>
      <c r="EAD1136" s="1329"/>
      <c r="EAE1136" s="1329"/>
      <c r="EAF1136" s="1329"/>
      <c r="EAG1136" s="1329"/>
      <c r="EAH1136" s="1329"/>
      <c r="EAI1136" s="1329"/>
      <c r="EAJ1136" s="1329"/>
      <c r="EAK1136" s="1329"/>
      <c r="EAL1136" s="1329"/>
      <c r="EAM1136" s="1329"/>
      <c r="EAN1136" s="1329"/>
      <c r="EAO1136" s="1329"/>
      <c r="EAP1136" s="1329"/>
      <c r="EAQ1136" s="1329"/>
      <c r="EAR1136" s="1329"/>
      <c r="EAS1136" s="1329"/>
      <c r="EAT1136" s="1329"/>
      <c r="EAU1136" s="1329"/>
      <c r="EAV1136" s="1329"/>
      <c r="EAW1136" s="1329"/>
      <c r="EAX1136" s="1329"/>
      <c r="EAY1136" s="1329"/>
      <c r="EAZ1136" s="1329"/>
      <c r="EBA1136" s="1329"/>
      <c r="EBB1136" s="1329"/>
      <c r="EBC1136" s="1329"/>
      <c r="EBD1136" s="1329"/>
      <c r="EBE1136" s="1329"/>
      <c r="EBF1136" s="1329"/>
      <c r="EBG1136" s="1329"/>
      <c r="EBH1136" s="1329"/>
      <c r="EBI1136" s="1329"/>
      <c r="EBJ1136" s="1329"/>
      <c r="EBK1136" s="1329"/>
      <c r="EBL1136" s="1329"/>
      <c r="EBM1136" s="1329"/>
      <c r="EBN1136" s="1329"/>
      <c r="EBO1136" s="1329"/>
      <c r="EBP1136" s="1329"/>
      <c r="EBQ1136" s="1329"/>
      <c r="EBR1136" s="1329"/>
      <c r="EBS1136" s="1329"/>
      <c r="EBT1136" s="1329"/>
      <c r="EBU1136" s="1329"/>
      <c r="EBV1136" s="1329"/>
      <c r="EBW1136" s="1329"/>
      <c r="EBX1136" s="1329"/>
      <c r="EBY1136" s="1329"/>
      <c r="EBZ1136" s="1329"/>
      <c r="ECA1136" s="1329"/>
      <c r="ECB1136" s="1329"/>
      <c r="ECC1136" s="1329"/>
      <c r="ECD1136" s="1329"/>
      <c r="ECE1136" s="1329"/>
      <c r="ECF1136" s="1329"/>
      <c r="ECG1136" s="1329"/>
      <c r="ECH1136" s="1329"/>
      <c r="ECI1136" s="1329"/>
      <c r="ECJ1136" s="1329"/>
      <c r="ECK1136" s="1329"/>
      <c r="ECL1136" s="1329"/>
      <c r="ECM1136" s="1329"/>
      <c r="ECN1136" s="1329"/>
      <c r="ECO1136" s="1329"/>
      <c r="ECP1136" s="1329"/>
      <c r="ECQ1136" s="1329"/>
      <c r="ECR1136" s="1329"/>
      <c r="ECS1136" s="1329"/>
      <c r="ECT1136" s="1329"/>
      <c r="ECU1136" s="1329"/>
      <c r="ECV1136" s="1329"/>
      <c r="ECW1136" s="1329"/>
      <c r="ECX1136" s="1329"/>
      <c r="ECY1136" s="1329"/>
      <c r="ECZ1136" s="1329"/>
      <c r="EDA1136" s="1329"/>
      <c r="EDB1136" s="1329"/>
      <c r="EDC1136" s="1329"/>
      <c r="EDD1136" s="1329"/>
      <c r="EDE1136" s="1329"/>
      <c r="EDF1136" s="1329"/>
      <c r="EDG1136" s="1329"/>
      <c r="EDH1136" s="1329"/>
      <c r="EDI1136" s="1329"/>
      <c r="EDJ1136" s="1329"/>
      <c r="EDK1136" s="1329"/>
      <c r="EDL1136" s="1329"/>
      <c r="EDM1136" s="1329"/>
      <c r="EDN1136" s="1329"/>
      <c r="EDO1136" s="1329"/>
      <c r="EDP1136" s="1329"/>
      <c r="EDQ1136" s="1329"/>
      <c r="EDR1136" s="1329"/>
      <c r="EDS1136" s="1329"/>
      <c r="EDT1136" s="1329"/>
      <c r="EDU1136" s="1329"/>
      <c r="EDV1136" s="1329"/>
      <c r="EDW1136" s="1329"/>
      <c r="EDX1136" s="1329"/>
      <c r="EDY1136" s="1329"/>
      <c r="EDZ1136" s="1329"/>
      <c r="EEA1136" s="1329"/>
      <c r="EEB1136" s="1329"/>
      <c r="EEC1136" s="1329"/>
      <c r="EED1136" s="1329"/>
      <c r="EEE1136" s="1329"/>
      <c r="EEF1136" s="1329"/>
      <c r="EEG1136" s="1329"/>
      <c r="EEH1136" s="1329"/>
      <c r="EEI1136" s="1329"/>
      <c r="EEJ1136" s="1329"/>
      <c r="EEK1136" s="1329"/>
      <c r="EEL1136" s="1329"/>
      <c r="EEM1136" s="1329"/>
      <c r="EEN1136" s="1329"/>
      <c r="EEO1136" s="1329"/>
      <c r="EEP1136" s="1329"/>
      <c r="EEQ1136" s="1329"/>
      <c r="EER1136" s="1329"/>
      <c r="EES1136" s="1329"/>
      <c r="EET1136" s="1329"/>
      <c r="EEU1136" s="1329"/>
      <c r="EEV1136" s="1329"/>
      <c r="EEW1136" s="1329"/>
      <c r="EEX1136" s="1329"/>
      <c r="EEY1136" s="1329"/>
      <c r="EEZ1136" s="1329"/>
      <c r="EFA1136" s="1329"/>
      <c r="EFB1136" s="1329"/>
      <c r="EFC1136" s="1329"/>
      <c r="EFD1136" s="1329"/>
      <c r="EFE1136" s="1329"/>
      <c r="EFF1136" s="1329"/>
      <c r="EFG1136" s="1329"/>
      <c r="EFH1136" s="1329"/>
      <c r="EFI1136" s="1329"/>
      <c r="EFJ1136" s="1329"/>
      <c r="EFK1136" s="1329"/>
      <c r="EFL1136" s="1329"/>
      <c r="EFM1136" s="1329"/>
      <c r="EFN1136" s="1329"/>
      <c r="EFO1136" s="1329"/>
      <c r="EFP1136" s="1329"/>
      <c r="EFQ1136" s="1329"/>
      <c r="EFR1136" s="1329"/>
      <c r="EFS1136" s="1329"/>
      <c r="EFT1136" s="1329"/>
      <c r="EFU1136" s="1329"/>
      <c r="EFV1136" s="1329"/>
      <c r="EFW1136" s="1329"/>
      <c r="EFX1136" s="1329"/>
      <c r="EFY1136" s="1329"/>
      <c r="EFZ1136" s="1329"/>
      <c r="EGA1136" s="1329"/>
      <c r="EGB1136" s="1329"/>
      <c r="EGC1136" s="1329"/>
      <c r="EGD1136" s="1329"/>
      <c r="EGE1136" s="1329"/>
      <c r="EGF1136" s="1329"/>
      <c r="EGG1136" s="1329"/>
      <c r="EGH1136" s="1329"/>
      <c r="EGI1136" s="1329"/>
      <c r="EGJ1136" s="1329"/>
      <c r="EGK1136" s="1329"/>
      <c r="EGL1136" s="1329"/>
      <c r="EGM1136" s="1329"/>
      <c r="EGN1136" s="1329"/>
      <c r="EGO1136" s="1329"/>
      <c r="EGP1136" s="1329"/>
      <c r="EGQ1136" s="1329"/>
      <c r="EGR1136" s="1329"/>
      <c r="EGS1136" s="1329"/>
      <c r="EGT1136" s="1329"/>
      <c r="EGU1136" s="1329"/>
      <c r="EGV1136" s="1329"/>
      <c r="EGW1136" s="1329"/>
      <c r="EGX1136" s="1329"/>
      <c r="EGY1136" s="1329"/>
      <c r="EGZ1136" s="1329"/>
      <c r="EHA1136" s="1329"/>
      <c r="EHB1136" s="1329"/>
      <c r="EHC1136" s="1329"/>
      <c r="EHD1136" s="1329"/>
      <c r="EHE1136" s="1329"/>
      <c r="EHF1136" s="1329"/>
      <c r="EHG1136" s="1329"/>
      <c r="EHH1136" s="1329"/>
      <c r="EHI1136" s="1329"/>
      <c r="EHJ1136" s="1329"/>
      <c r="EHK1136" s="1329"/>
      <c r="EHL1136" s="1329"/>
      <c r="EHM1136" s="1329"/>
      <c r="EHN1136" s="1329"/>
      <c r="EHO1136" s="1329"/>
      <c r="EHP1136" s="1329"/>
      <c r="EHQ1136" s="1329"/>
      <c r="EHR1136" s="1329"/>
      <c r="EHS1136" s="1329"/>
      <c r="EHT1136" s="1329"/>
      <c r="EHU1136" s="1329"/>
      <c r="EHV1136" s="1329"/>
      <c r="EHW1136" s="1329"/>
      <c r="EHX1136" s="1329"/>
      <c r="EHY1136" s="1329"/>
      <c r="EHZ1136" s="1329"/>
      <c r="EIA1136" s="1329"/>
      <c r="EIB1136" s="1329"/>
      <c r="EIC1136" s="1329"/>
      <c r="EID1136" s="1329"/>
      <c r="EIE1136" s="1329"/>
      <c r="EIF1136" s="1329"/>
      <c r="EIG1136" s="1329"/>
      <c r="EIH1136" s="1329"/>
      <c r="EII1136" s="1329"/>
      <c r="EIJ1136" s="1329"/>
      <c r="EIK1136" s="1329"/>
      <c r="EIL1136" s="1329"/>
      <c r="EIM1136" s="1329"/>
      <c r="EIN1136" s="1329"/>
      <c r="EIO1136" s="1329"/>
      <c r="EIP1136" s="1329"/>
      <c r="EIQ1136" s="1329"/>
      <c r="EIR1136" s="1329"/>
      <c r="EIS1136" s="1329"/>
      <c r="EIT1136" s="1329"/>
      <c r="EIU1136" s="1329"/>
      <c r="EIV1136" s="1329"/>
      <c r="EIW1136" s="1329"/>
      <c r="EIX1136" s="1329"/>
      <c r="EIY1136" s="1329"/>
      <c r="EIZ1136" s="1329"/>
      <c r="EJA1136" s="1329"/>
      <c r="EJB1136" s="1329"/>
      <c r="EJC1136" s="1329"/>
      <c r="EJD1136" s="1329"/>
      <c r="EJE1136" s="1329"/>
      <c r="EJF1136" s="1329"/>
      <c r="EJG1136" s="1329"/>
      <c r="EJH1136" s="1329"/>
      <c r="EJI1136" s="1329"/>
      <c r="EJJ1136" s="1329"/>
      <c r="EJK1136" s="1329"/>
      <c r="EJL1136" s="1329"/>
      <c r="EJM1136" s="1329"/>
      <c r="EJN1136" s="1329"/>
      <c r="EJO1136" s="1329"/>
      <c r="EJP1136" s="1329"/>
      <c r="EJQ1136" s="1329"/>
      <c r="EJR1136" s="1329"/>
      <c r="EJS1136" s="1329"/>
      <c r="EJT1136" s="1329"/>
      <c r="EJU1136" s="1329"/>
      <c r="EJV1136" s="1329"/>
      <c r="EJW1136" s="1329"/>
      <c r="EJX1136" s="1329"/>
      <c r="EJY1136" s="1329"/>
      <c r="EJZ1136" s="1329"/>
      <c r="EKA1136" s="1329"/>
      <c r="EKB1136" s="1329"/>
      <c r="EKC1136" s="1329"/>
      <c r="EKD1136" s="1329"/>
      <c r="EKE1136" s="1329"/>
      <c r="EKF1136" s="1329"/>
      <c r="EKG1136" s="1329"/>
      <c r="EKH1136" s="1329"/>
      <c r="EKI1136" s="1329"/>
      <c r="EKJ1136" s="1329"/>
      <c r="EKK1136" s="1329"/>
      <c r="EKL1136" s="1329"/>
      <c r="EKM1136" s="1329"/>
      <c r="EKN1136" s="1329"/>
      <c r="EKO1136" s="1329"/>
      <c r="EKP1136" s="1329"/>
      <c r="EKQ1136" s="1329"/>
      <c r="EKR1136" s="1329"/>
      <c r="EKS1136" s="1329"/>
      <c r="EKT1136" s="1329"/>
      <c r="EKU1136" s="1329"/>
      <c r="EKV1136" s="1329"/>
      <c r="EKW1136" s="1329"/>
      <c r="EKX1136" s="1329"/>
      <c r="EKY1136" s="1329"/>
      <c r="EKZ1136" s="1329"/>
      <c r="ELA1136" s="1329"/>
      <c r="ELB1136" s="1329"/>
      <c r="ELC1136" s="1329"/>
      <c r="ELD1136" s="1329"/>
      <c r="ELE1136" s="1329"/>
      <c r="ELF1136" s="1329"/>
      <c r="ELG1136" s="1329"/>
      <c r="ELH1136" s="1329"/>
      <c r="ELI1136" s="1329"/>
      <c r="ELJ1136" s="1329"/>
      <c r="ELK1136" s="1329"/>
      <c r="ELL1136" s="1329"/>
      <c r="ELM1136" s="1329"/>
      <c r="ELN1136" s="1329"/>
      <c r="ELO1136" s="1329"/>
      <c r="ELP1136" s="1329"/>
      <c r="ELQ1136" s="1329"/>
      <c r="ELR1136" s="1329"/>
      <c r="ELS1136" s="1329"/>
      <c r="ELT1136" s="1329"/>
      <c r="ELU1136" s="1329"/>
      <c r="ELV1136" s="1329"/>
      <c r="ELW1136" s="1329"/>
      <c r="ELX1136" s="1329"/>
      <c r="ELY1136" s="1329"/>
      <c r="ELZ1136" s="1329"/>
      <c r="EMA1136" s="1329"/>
      <c r="EMB1136" s="1329"/>
      <c r="EMC1136" s="1329"/>
      <c r="EMD1136" s="1329"/>
      <c r="EME1136" s="1329"/>
      <c r="EMF1136" s="1329"/>
      <c r="EMG1136" s="1329"/>
      <c r="EMH1136" s="1329"/>
      <c r="EMI1136" s="1329"/>
      <c r="EMJ1136" s="1329"/>
      <c r="EMK1136" s="1329"/>
      <c r="EML1136" s="1329"/>
      <c r="EMM1136" s="1329"/>
      <c r="EMN1136" s="1329"/>
      <c r="EMO1136" s="1329"/>
      <c r="EMP1136" s="1329"/>
      <c r="EMQ1136" s="1329"/>
      <c r="EMR1136" s="1329"/>
      <c r="EMS1136" s="1329"/>
      <c r="EMT1136" s="1329"/>
      <c r="EMU1136" s="1329"/>
      <c r="EMV1136" s="1329"/>
      <c r="EMW1136" s="1329"/>
      <c r="EMX1136" s="1329"/>
      <c r="EMY1136" s="1329"/>
      <c r="EMZ1136" s="1329"/>
      <c r="ENA1136" s="1329"/>
      <c r="ENB1136" s="1329"/>
      <c r="ENC1136" s="1329"/>
      <c r="END1136" s="1329"/>
      <c r="ENE1136" s="1329"/>
      <c r="ENF1136" s="1329"/>
      <c r="ENG1136" s="1329"/>
      <c r="ENH1136" s="1329"/>
      <c r="ENI1136" s="1329"/>
      <c r="ENJ1136" s="1329"/>
      <c r="ENK1136" s="1329"/>
      <c r="ENL1136" s="1329"/>
      <c r="ENM1136" s="1329"/>
      <c r="ENN1136" s="1329"/>
      <c r="ENO1136" s="1329"/>
      <c r="ENP1136" s="1329"/>
      <c r="ENQ1136" s="1329"/>
      <c r="ENR1136" s="1329"/>
      <c r="ENS1136" s="1329"/>
      <c r="ENT1136" s="1329"/>
      <c r="ENU1136" s="1329"/>
      <c r="ENV1136" s="1329"/>
      <c r="ENW1136" s="1329"/>
      <c r="ENX1136" s="1329"/>
      <c r="ENY1136" s="1329"/>
      <c r="ENZ1136" s="1329"/>
      <c r="EOA1136" s="1329"/>
      <c r="EOB1136" s="1329"/>
      <c r="EOC1136" s="1329"/>
      <c r="EOD1136" s="1329"/>
      <c r="EOE1136" s="1329"/>
      <c r="EOF1136" s="1329"/>
      <c r="EOG1136" s="1329"/>
      <c r="EOH1136" s="1329"/>
      <c r="EOI1136" s="1329"/>
      <c r="EOJ1136" s="1329"/>
      <c r="EOK1136" s="1329"/>
      <c r="EOL1136" s="1329"/>
      <c r="EOM1136" s="1329"/>
      <c r="EON1136" s="1329"/>
      <c r="EOO1136" s="1329"/>
      <c r="EOP1136" s="1329"/>
      <c r="EOQ1136" s="1329"/>
      <c r="EOR1136" s="1329"/>
      <c r="EOS1136" s="1329"/>
      <c r="EOT1136" s="1329"/>
      <c r="EOU1136" s="1329"/>
      <c r="EOV1136" s="1329"/>
      <c r="EOW1136" s="1329"/>
      <c r="EOX1136" s="1329"/>
      <c r="EOY1136" s="1329"/>
      <c r="EOZ1136" s="1329"/>
      <c r="EPA1136" s="1329"/>
      <c r="EPB1136" s="1329"/>
      <c r="EPC1136" s="1329"/>
      <c r="EPD1136" s="1329"/>
      <c r="EPE1136" s="1329"/>
      <c r="EPF1136" s="1329"/>
      <c r="EPG1136" s="1329"/>
      <c r="EPH1136" s="1329"/>
      <c r="EPI1136" s="1329"/>
      <c r="EPJ1136" s="1329"/>
      <c r="EPK1136" s="1329"/>
      <c r="EPL1136" s="1329"/>
      <c r="EPM1136" s="1329"/>
      <c r="EPN1136" s="1329"/>
      <c r="EPO1136" s="1329"/>
      <c r="EPP1136" s="1329"/>
      <c r="EPQ1136" s="1329"/>
      <c r="EPR1136" s="1329"/>
      <c r="EPS1136" s="1329"/>
      <c r="EPT1136" s="1329"/>
      <c r="EPU1136" s="1329"/>
      <c r="EPV1136" s="1329"/>
      <c r="EPW1136" s="1329"/>
      <c r="EPX1136" s="1329"/>
      <c r="EPY1136" s="1329"/>
      <c r="EPZ1136" s="1329"/>
      <c r="EQA1136" s="1329"/>
      <c r="EQB1136" s="1329"/>
      <c r="EQC1136" s="1329"/>
      <c r="EQD1136" s="1329"/>
      <c r="EQE1136" s="1329"/>
      <c r="EQF1136" s="1329"/>
      <c r="EQG1136" s="1329"/>
      <c r="EQH1136" s="1329"/>
      <c r="EQI1136" s="1329"/>
      <c r="EQJ1136" s="1329"/>
      <c r="EQK1136" s="1329"/>
      <c r="EQL1136" s="1329"/>
      <c r="EQM1136" s="1329"/>
      <c r="EQN1136" s="1329"/>
      <c r="EQO1136" s="1329"/>
      <c r="EQP1136" s="1329"/>
      <c r="EQQ1136" s="1329"/>
      <c r="EQR1136" s="1329"/>
      <c r="EQS1136" s="1329"/>
      <c r="EQT1136" s="1329"/>
      <c r="EQU1136" s="1329"/>
      <c r="EQV1136" s="1329"/>
      <c r="EQW1136" s="1329"/>
      <c r="EQX1136" s="1329"/>
      <c r="EQY1136" s="1329"/>
      <c r="EQZ1136" s="1329"/>
      <c r="ERA1136" s="1329"/>
      <c r="ERB1136" s="1329"/>
      <c r="ERC1136" s="1329"/>
      <c r="ERD1136" s="1329"/>
      <c r="ERE1136" s="1329"/>
      <c r="ERF1136" s="1329"/>
      <c r="ERG1136" s="1329"/>
      <c r="ERH1136" s="1329"/>
      <c r="ERI1136" s="1329"/>
      <c r="ERJ1136" s="1329"/>
      <c r="ERK1136" s="1329"/>
      <c r="ERL1136" s="1329"/>
      <c r="ERM1136" s="1329"/>
      <c r="ERN1136" s="1329"/>
      <c r="ERO1136" s="1329"/>
      <c r="ERP1136" s="1329"/>
      <c r="ERQ1136" s="1329"/>
      <c r="ERR1136" s="1329"/>
      <c r="ERS1136" s="1329"/>
      <c r="ERT1136" s="1329"/>
      <c r="ERU1136" s="1329"/>
      <c r="ERV1136" s="1329"/>
      <c r="ERW1136" s="1329"/>
      <c r="ERX1136" s="1329"/>
      <c r="ERY1136" s="1329"/>
      <c r="ERZ1136" s="1329"/>
      <c r="ESA1136" s="1329"/>
      <c r="ESB1136" s="1329"/>
      <c r="ESC1136" s="1329"/>
      <c r="ESD1136" s="1329"/>
      <c r="ESE1136" s="1329"/>
      <c r="ESF1136" s="1329"/>
      <c r="ESG1136" s="1329"/>
      <c r="ESH1136" s="1329"/>
      <c r="ESI1136" s="1329"/>
      <c r="ESJ1136" s="1329"/>
      <c r="ESK1136" s="1329"/>
      <c r="ESL1136" s="1329"/>
      <c r="ESM1136" s="1329"/>
      <c r="ESN1136" s="1329"/>
      <c r="ESO1136" s="1329"/>
      <c r="ESP1136" s="1329"/>
      <c r="ESQ1136" s="1329"/>
      <c r="ESR1136" s="1329"/>
      <c r="ESS1136" s="1329"/>
      <c r="EST1136" s="1329"/>
      <c r="ESU1136" s="1329"/>
      <c r="ESV1136" s="1329"/>
      <c r="ESW1136" s="1329"/>
      <c r="ESX1136" s="1329"/>
      <c r="ESY1136" s="1329"/>
      <c r="ESZ1136" s="1329"/>
      <c r="ETA1136" s="1329"/>
      <c r="ETB1136" s="1329"/>
      <c r="ETC1136" s="1329"/>
      <c r="ETD1136" s="1329"/>
      <c r="ETE1136" s="1329"/>
      <c r="ETF1136" s="1329"/>
      <c r="ETG1136" s="1329"/>
      <c r="ETH1136" s="1329"/>
      <c r="ETI1136" s="1329"/>
      <c r="ETJ1136" s="1329"/>
      <c r="ETK1136" s="1329"/>
      <c r="ETL1136" s="1329"/>
      <c r="ETM1136" s="1329"/>
      <c r="ETN1136" s="1329"/>
      <c r="ETO1136" s="1329"/>
      <c r="ETP1136" s="1329"/>
      <c r="ETQ1136" s="1329"/>
      <c r="ETR1136" s="1329"/>
      <c r="ETS1136" s="1329"/>
      <c r="ETT1136" s="1329"/>
      <c r="ETU1136" s="1329"/>
      <c r="ETV1136" s="1329"/>
      <c r="ETW1136" s="1329"/>
      <c r="ETX1136" s="1329"/>
      <c r="ETY1136" s="1329"/>
      <c r="ETZ1136" s="1329"/>
      <c r="EUA1136" s="1329"/>
      <c r="EUB1136" s="1329"/>
      <c r="EUC1136" s="1329"/>
      <c r="EUD1136" s="1329"/>
      <c r="EUE1136" s="1329"/>
      <c r="EUF1136" s="1329"/>
      <c r="EUG1136" s="1329"/>
      <c r="EUH1136" s="1329"/>
      <c r="EUI1136" s="1329"/>
      <c r="EUJ1136" s="1329"/>
      <c r="EUK1136" s="1329"/>
      <c r="EUL1136" s="1329"/>
      <c r="EUM1136" s="1329"/>
      <c r="EUN1136" s="1329"/>
      <c r="EUO1136" s="1329"/>
      <c r="EUP1136" s="1329"/>
      <c r="EUQ1136" s="1329"/>
      <c r="EUR1136" s="1329"/>
      <c r="EUS1136" s="1329"/>
      <c r="EUT1136" s="1329"/>
      <c r="EUU1136" s="1329"/>
      <c r="EUV1136" s="1329"/>
      <c r="EUW1136" s="1329"/>
      <c r="EUX1136" s="1329"/>
      <c r="EUY1136" s="1329"/>
      <c r="EUZ1136" s="1329"/>
      <c r="EVA1136" s="1329"/>
      <c r="EVB1136" s="1329"/>
      <c r="EVC1136" s="1329"/>
      <c r="EVD1136" s="1329"/>
      <c r="EVE1136" s="1329"/>
      <c r="EVF1136" s="1329"/>
      <c r="EVG1136" s="1329"/>
      <c r="EVH1136" s="1329"/>
      <c r="EVI1136" s="1329"/>
      <c r="EVJ1136" s="1329"/>
      <c r="EVK1136" s="1329"/>
      <c r="EVL1136" s="1329"/>
      <c r="EVM1136" s="1329"/>
      <c r="EVN1136" s="1329"/>
      <c r="EVO1136" s="1329"/>
      <c r="EVP1136" s="1329"/>
      <c r="EVQ1136" s="1329"/>
      <c r="EVR1136" s="1329"/>
      <c r="EVS1136" s="1329"/>
      <c r="EVT1136" s="1329"/>
      <c r="EVU1136" s="1329"/>
      <c r="EVV1136" s="1329"/>
      <c r="EVW1136" s="1329"/>
      <c r="EVX1136" s="1329"/>
      <c r="EVY1136" s="1329"/>
      <c r="EVZ1136" s="1329"/>
      <c r="EWA1136" s="1329"/>
      <c r="EWB1136" s="1329"/>
      <c r="EWC1136" s="1329"/>
      <c r="EWD1136" s="1329"/>
      <c r="EWE1136" s="1329"/>
      <c r="EWF1136" s="1329"/>
      <c r="EWG1136" s="1329"/>
      <c r="EWH1136" s="1329"/>
      <c r="EWI1136" s="1329"/>
      <c r="EWJ1136" s="1329"/>
      <c r="EWK1136" s="1329"/>
      <c r="EWL1136" s="1329"/>
      <c r="EWM1136" s="1329"/>
      <c r="EWN1136" s="1329"/>
      <c r="EWO1136" s="1329"/>
      <c r="EWP1136" s="1329"/>
      <c r="EWQ1136" s="1329"/>
      <c r="EWR1136" s="1329"/>
      <c r="EWS1136" s="1329"/>
      <c r="EWT1136" s="1329"/>
      <c r="EWU1136" s="1329"/>
      <c r="EWV1136" s="1329"/>
      <c r="EWW1136" s="1329"/>
      <c r="EWX1136" s="1329"/>
      <c r="EWY1136" s="1329"/>
      <c r="EWZ1136" s="1329"/>
      <c r="EXA1136" s="1329"/>
      <c r="EXB1136" s="1329"/>
      <c r="EXC1136" s="1329"/>
      <c r="EXD1136" s="1329"/>
      <c r="EXE1136" s="1329"/>
      <c r="EXF1136" s="1329"/>
      <c r="EXG1136" s="1329"/>
      <c r="EXH1136" s="1329"/>
      <c r="EXI1136" s="1329"/>
      <c r="EXJ1136" s="1329"/>
      <c r="EXK1136" s="1329"/>
      <c r="EXL1136" s="1329"/>
      <c r="EXM1136" s="1329"/>
      <c r="EXN1136" s="1329"/>
      <c r="EXO1136" s="1329"/>
      <c r="EXP1136" s="1329"/>
      <c r="EXQ1136" s="1329"/>
      <c r="EXR1136" s="1329"/>
      <c r="EXS1136" s="1329"/>
      <c r="EXT1136" s="1329"/>
      <c r="EXU1136" s="1329"/>
      <c r="EXV1136" s="1329"/>
      <c r="EXW1136" s="1329"/>
      <c r="EXX1136" s="1329"/>
      <c r="EXY1136" s="1329"/>
      <c r="EXZ1136" s="1329"/>
      <c r="EYA1136" s="1329"/>
      <c r="EYB1136" s="1329"/>
      <c r="EYC1136" s="1329"/>
      <c r="EYD1136" s="1329"/>
      <c r="EYE1136" s="1329"/>
      <c r="EYF1136" s="1329"/>
      <c r="EYG1136" s="1329"/>
      <c r="EYH1136" s="1329"/>
      <c r="EYI1136" s="1329"/>
      <c r="EYJ1136" s="1329"/>
      <c r="EYK1136" s="1329"/>
      <c r="EYL1136" s="1329"/>
      <c r="EYM1136" s="1329"/>
      <c r="EYN1136" s="1329"/>
      <c r="EYO1136" s="1329"/>
      <c r="EYP1136" s="1329"/>
      <c r="EYQ1136" s="1329"/>
      <c r="EYR1136" s="1329"/>
      <c r="EYS1136" s="1329"/>
      <c r="EYT1136" s="1329"/>
      <c r="EYU1136" s="1329"/>
      <c r="EYV1136" s="1329"/>
      <c r="EYW1136" s="1329"/>
      <c r="EYX1136" s="1329"/>
      <c r="EYY1136" s="1329"/>
      <c r="EYZ1136" s="1329"/>
      <c r="EZA1136" s="1329"/>
      <c r="EZB1136" s="1329"/>
      <c r="EZC1136" s="1329"/>
      <c r="EZD1136" s="1329"/>
      <c r="EZE1136" s="1329"/>
      <c r="EZF1136" s="1329"/>
      <c r="EZG1136" s="1329"/>
      <c r="EZH1136" s="1329"/>
      <c r="EZI1136" s="1329"/>
      <c r="EZJ1136" s="1329"/>
      <c r="EZK1136" s="1329"/>
      <c r="EZL1136" s="1329"/>
      <c r="EZM1136" s="1329"/>
      <c r="EZN1136" s="1329"/>
      <c r="EZO1136" s="1329"/>
      <c r="EZP1136" s="1329"/>
      <c r="EZQ1136" s="1329"/>
      <c r="EZR1136" s="1329"/>
      <c r="EZS1136" s="1329"/>
      <c r="EZT1136" s="1329"/>
      <c r="EZU1136" s="1329"/>
      <c r="EZV1136" s="1329"/>
      <c r="EZW1136" s="1329"/>
      <c r="EZX1136" s="1329"/>
      <c r="EZY1136" s="1329"/>
      <c r="EZZ1136" s="1329"/>
      <c r="FAA1136" s="1329"/>
      <c r="FAB1136" s="1329"/>
      <c r="FAC1136" s="1329"/>
      <c r="FAD1136" s="1329"/>
      <c r="FAE1136" s="1329"/>
      <c r="FAF1136" s="1329"/>
      <c r="FAG1136" s="1329"/>
      <c r="FAH1136" s="1329"/>
      <c r="FAI1136" s="1329"/>
      <c r="FAJ1136" s="1329"/>
      <c r="FAK1136" s="1329"/>
      <c r="FAL1136" s="1329"/>
      <c r="FAM1136" s="1329"/>
      <c r="FAN1136" s="1329"/>
      <c r="FAO1136" s="1329"/>
      <c r="FAP1136" s="1329"/>
      <c r="FAQ1136" s="1329"/>
      <c r="FAR1136" s="1329"/>
      <c r="FAS1136" s="1329"/>
      <c r="FAT1136" s="1329"/>
      <c r="FAU1136" s="1329"/>
      <c r="FAV1136" s="1329"/>
      <c r="FAW1136" s="1329"/>
      <c r="FAX1136" s="1329"/>
      <c r="FAY1136" s="1329"/>
      <c r="FAZ1136" s="1329"/>
      <c r="FBA1136" s="1329"/>
      <c r="FBB1136" s="1329"/>
      <c r="FBC1136" s="1329"/>
      <c r="FBD1136" s="1329"/>
      <c r="FBE1136" s="1329"/>
      <c r="FBF1136" s="1329"/>
      <c r="FBG1136" s="1329"/>
      <c r="FBH1136" s="1329"/>
      <c r="FBI1136" s="1329"/>
      <c r="FBJ1136" s="1329"/>
      <c r="FBK1136" s="1329"/>
      <c r="FBL1136" s="1329"/>
      <c r="FBM1136" s="1329"/>
      <c r="FBN1136" s="1329"/>
      <c r="FBO1136" s="1329"/>
      <c r="FBP1136" s="1329"/>
      <c r="FBQ1136" s="1329"/>
      <c r="FBR1136" s="1329"/>
      <c r="FBS1136" s="1329"/>
      <c r="FBT1136" s="1329"/>
      <c r="FBU1136" s="1329"/>
      <c r="FBV1136" s="1329"/>
      <c r="FBW1136" s="1329"/>
      <c r="FBX1136" s="1329"/>
      <c r="FBY1136" s="1329"/>
      <c r="FBZ1136" s="1329"/>
      <c r="FCA1136" s="1329"/>
      <c r="FCB1136" s="1329"/>
      <c r="FCC1136" s="1329"/>
      <c r="FCD1136" s="1329"/>
      <c r="FCE1136" s="1329"/>
      <c r="FCF1136" s="1329"/>
      <c r="FCG1136" s="1329"/>
      <c r="FCH1136" s="1329"/>
      <c r="FCI1136" s="1329"/>
      <c r="FCJ1136" s="1329"/>
      <c r="FCK1136" s="1329"/>
      <c r="FCL1136" s="1329"/>
      <c r="FCM1136" s="1329"/>
      <c r="FCN1136" s="1329"/>
      <c r="FCO1136" s="1329"/>
      <c r="FCP1136" s="1329"/>
      <c r="FCQ1136" s="1329"/>
      <c r="FCR1136" s="1329"/>
      <c r="FCS1136" s="1329"/>
      <c r="FCT1136" s="1329"/>
      <c r="FCU1136" s="1329"/>
      <c r="FCV1136" s="1329"/>
      <c r="FCW1136" s="1329"/>
      <c r="FCX1136" s="1329"/>
      <c r="FCY1136" s="1329"/>
      <c r="FCZ1136" s="1329"/>
      <c r="FDA1136" s="1329"/>
      <c r="FDB1136" s="1329"/>
      <c r="FDC1136" s="1329"/>
      <c r="FDD1136" s="1329"/>
      <c r="FDE1136" s="1329"/>
      <c r="FDF1136" s="1329"/>
      <c r="FDG1136" s="1329"/>
      <c r="FDH1136" s="1329"/>
      <c r="FDI1136" s="1329"/>
      <c r="FDJ1136" s="1329"/>
      <c r="FDK1136" s="1329"/>
      <c r="FDL1136" s="1329"/>
      <c r="FDM1136" s="1329"/>
      <c r="FDN1136" s="1329"/>
      <c r="FDO1136" s="1329"/>
      <c r="FDP1136" s="1329"/>
      <c r="FDQ1136" s="1329"/>
      <c r="FDR1136" s="1329"/>
      <c r="FDS1136" s="1329"/>
      <c r="FDT1136" s="1329"/>
      <c r="FDU1136" s="1329"/>
      <c r="FDV1136" s="1329"/>
      <c r="FDW1136" s="1329"/>
      <c r="FDX1136" s="1329"/>
      <c r="FDY1136" s="1329"/>
      <c r="FDZ1136" s="1329"/>
      <c r="FEA1136" s="1329"/>
      <c r="FEB1136" s="1329"/>
      <c r="FEC1136" s="1329"/>
      <c r="FED1136" s="1329"/>
      <c r="FEE1136" s="1329"/>
      <c r="FEF1136" s="1329"/>
      <c r="FEG1136" s="1329"/>
      <c r="FEH1136" s="1329"/>
      <c r="FEI1136" s="1329"/>
      <c r="FEJ1136" s="1329"/>
      <c r="FEK1136" s="1329"/>
      <c r="FEL1136" s="1329"/>
      <c r="FEM1136" s="1329"/>
      <c r="FEN1136" s="1329"/>
      <c r="FEO1136" s="1329"/>
      <c r="FEP1136" s="1329"/>
      <c r="FEQ1136" s="1329"/>
      <c r="FER1136" s="1329"/>
      <c r="FES1136" s="1329"/>
      <c r="FET1136" s="1329"/>
      <c r="FEU1136" s="1329"/>
      <c r="FEV1136" s="1329"/>
      <c r="FEW1136" s="1329"/>
      <c r="FEX1136" s="1329"/>
      <c r="FEY1136" s="1329"/>
      <c r="FEZ1136" s="1329"/>
      <c r="FFA1136" s="1329"/>
      <c r="FFB1136" s="1329"/>
      <c r="FFC1136" s="1329"/>
      <c r="FFD1136" s="1329"/>
      <c r="FFE1136" s="1329"/>
      <c r="FFF1136" s="1329"/>
      <c r="FFG1136" s="1329"/>
      <c r="FFH1136" s="1329"/>
      <c r="FFI1136" s="1329"/>
      <c r="FFJ1136" s="1329"/>
      <c r="FFK1136" s="1329"/>
      <c r="FFL1136" s="1329"/>
      <c r="FFM1136" s="1329"/>
      <c r="FFN1136" s="1329"/>
      <c r="FFO1136" s="1329"/>
      <c r="FFP1136" s="1329"/>
      <c r="FFQ1136" s="1329"/>
      <c r="FFR1136" s="1329"/>
      <c r="FFS1136" s="1329"/>
      <c r="FFT1136" s="1329"/>
      <c r="FFU1136" s="1329"/>
      <c r="FFV1136" s="1329"/>
      <c r="FFW1136" s="1329"/>
      <c r="FFX1136" s="1329"/>
      <c r="FFY1136" s="1329"/>
      <c r="FFZ1136" s="1329"/>
      <c r="FGA1136" s="1329"/>
      <c r="FGB1136" s="1329"/>
      <c r="FGC1136" s="1329"/>
      <c r="FGD1136" s="1329"/>
      <c r="FGE1136" s="1329"/>
      <c r="FGF1136" s="1329"/>
      <c r="FGG1136" s="1329"/>
      <c r="FGH1136" s="1329"/>
      <c r="FGI1136" s="1329"/>
      <c r="FGJ1136" s="1329"/>
      <c r="FGK1136" s="1329"/>
      <c r="FGL1136" s="1329"/>
      <c r="FGM1136" s="1329"/>
      <c r="FGN1136" s="1329"/>
      <c r="FGO1136" s="1329"/>
      <c r="FGP1136" s="1329"/>
      <c r="FGQ1136" s="1329"/>
      <c r="FGR1136" s="1329"/>
      <c r="FGS1136" s="1329"/>
      <c r="FGT1136" s="1329"/>
      <c r="FGU1136" s="1329"/>
      <c r="FGV1136" s="1329"/>
      <c r="FGW1136" s="1329"/>
      <c r="FGX1136" s="1329"/>
      <c r="FGY1136" s="1329"/>
      <c r="FGZ1136" s="1329"/>
      <c r="FHA1136" s="1329"/>
      <c r="FHB1136" s="1329"/>
      <c r="FHC1136" s="1329"/>
      <c r="FHD1136" s="1329"/>
      <c r="FHE1136" s="1329"/>
      <c r="FHF1136" s="1329"/>
      <c r="FHG1136" s="1329"/>
      <c r="FHH1136" s="1329"/>
      <c r="FHI1136" s="1329"/>
      <c r="FHJ1136" s="1329"/>
      <c r="FHK1136" s="1329"/>
      <c r="FHL1136" s="1329"/>
      <c r="FHM1136" s="1329"/>
      <c r="FHN1136" s="1329"/>
      <c r="FHO1136" s="1329"/>
      <c r="FHP1136" s="1329"/>
      <c r="FHQ1136" s="1329"/>
      <c r="FHR1136" s="1329"/>
      <c r="FHS1136" s="1329"/>
      <c r="FHT1136" s="1329"/>
      <c r="FHU1136" s="1329"/>
      <c r="FHV1136" s="1329"/>
      <c r="FHW1136" s="1329"/>
      <c r="FHX1136" s="1329"/>
      <c r="FHY1136" s="1329"/>
      <c r="FHZ1136" s="1329"/>
      <c r="FIA1136" s="1329"/>
      <c r="FIB1136" s="1329"/>
      <c r="FIC1136" s="1329"/>
      <c r="FID1136" s="1329"/>
      <c r="FIE1136" s="1329"/>
      <c r="FIF1136" s="1329"/>
      <c r="FIG1136" s="1329"/>
      <c r="FIH1136" s="1329"/>
      <c r="FII1136" s="1329"/>
      <c r="FIJ1136" s="1329"/>
      <c r="FIK1136" s="1329"/>
      <c r="FIL1136" s="1329"/>
      <c r="FIM1136" s="1329"/>
      <c r="FIN1136" s="1329"/>
      <c r="FIO1136" s="1329"/>
      <c r="FIP1136" s="1329"/>
      <c r="FIQ1136" s="1329"/>
      <c r="FIR1136" s="1329"/>
      <c r="FIS1136" s="1329"/>
      <c r="FIT1136" s="1329"/>
      <c r="FIU1136" s="1329"/>
      <c r="FIV1136" s="1329"/>
      <c r="FIW1136" s="1329"/>
      <c r="FIX1136" s="1329"/>
      <c r="FIY1136" s="1329"/>
      <c r="FIZ1136" s="1329"/>
      <c r="FJA1136" s="1329"/>
      <c r="FJB1136" s="1329"/>
      <c r="FJC1136" s="1329"/>
      <c r="FJD1136" s="1329"/>
      <c r="FJE1136" s="1329"/>
      <c r="FJF1136" s="1329"/>
      <c r="FJG1136" s="1329"/>
      <c r="FJH1136" s="1329"/>
      <c r="FJI1136" s="1329"/>
      <c r="FJJ1136" s="1329"/>
      <c r="FJK1136" s="1329"/>
      <c r="FJL1136" s="1329"/>
      <c r="FJM1136" s="1329"/>
      <c r="FJN1136" s="1329"/>
      <c r="FJO1136" s="1329"/>
      <c r="FJP1136" s="1329"/>
      <c r="FJQ1136" s="1329"/>
      <c r="FJR1136" s="1329"/>
      <c r="FJS1136" s="1329"/>
      <c r="FJT1136" s="1329"/>
      <c r="FJU1136" s="1329"/>
      <c r="FJV1136" s="1329"/>
      <c r="FJW1136" s="1329"/>
      <c r="FJX1136" s="1329"/>
      <c r="FJY1136" s="1329"/>
      <c r="FJZ1136" s="1329"/>
      <c r="FKA1136" s="1329"/>
      <c r="FKB1136" s="1329"/>
      <c r="FKC1136" s="1329"/>
      <c r="FKD1136" s="1329"/>
      <c r="FKE1136" s="1329"/>
      <c r="FKF1136" s="1329"/>
      <c r="FKG1136" s="1329"/>
      <c r="FKH1136" s="1329"/>
      <c r="FKI1136" s="1329"/>
      <c r="FKJ1136" s="1329"/>
      <c r="FKK1136" s="1329"/>
      <c r="FKL1136" s="1329"/>
      <c r="FKM1136" s="1329"/>
      <c r="FKN1136" s="1329"/>
      <c r="FKO1136" s="1329"/>
      <c r="FKP1136" s="1329"/>
      <c r="FKQ1136" s="1329"/>
      <c r="FKR1136" s="1329"/>
      <c r="FKS1136" s="1329"/>
      <c r="FKT1136" s="1329"/>
      <c r="FKU1136" s="1329"/>
      <c r="FKV1136" s="1329"/>
      <c r="FKW1136" s="1329"/>
      <c r="FKX1136" s="1329"/>
      <c r="FKY1136" s="1329"/>
      <c r="FKZ1136" s="1329"/>
      <c r="FLA1136" s="1329"/>
      <c r="FLB1136" s="1329"/>
      <c r="FLC1136" s="1329"/>
      <c r="FLD1136" s="1329"/>
      <c r="FLE1136" s="1329"/>
      <c r="FLF1136" s="1329"/>
      <c r="FLG1136" s="1329"/>
      <c r="FLH1136" s="1329"/>
      <c r="FLI1136" s="1329"/>
      <c r="FLJ1136" s="1329"/>
      <c r="FLK1136" s="1329"/>
      <c r="FLL1136" s="1329"/>
      <c r="FLM1136" s="1329"/>
      <c r="FLN1136" s="1329"/>
      <c r="FLO1136" s="1329"/>
      <c r="FLP1136" s="1329"/>
      <c r="FLQ1136" s="1329"/>
      <c r="FLR1136" s="1329"/>
      <c r="FLS1136" s="1329"/>
      <c r="FLT1136" s="1329"/>
      <c r="FLU1136" s="1329"/>
      <c r="FLV1136" s="1329"/>
      <c r="FLW1136" s="1329"/>
      <c r="FLX1136" s="1329"/>
      <c r="FLY1136" s="1329"/>
      <c r="FLZ1136" s="1329"/>
      <c r="FMA1136" s="1329"/>
      <c r="FMB1136" s="1329"/>
      <c r="FMC1136" s="1329"/>
      <c r="FMD1136" s="1329"/>
      <c r="FME1136" s="1329"/>
      <c r="FMF1136" s="1329"/>
      <c r="FMG1136" s="1329"/>
      <c r="FMH1136" s="1329"/>
      <c r="FMI1136" s="1329"/>
      <c r="FMJ1136" s="1329"/>
      <c r="FMK1136" s="1329"/>
      <c r="FML1136" s="1329"/>
      <c r="FMM1136" s="1329"/>
      <c r="FMN1136" s="1329"/>
      <c r="FMO1136" s="1329"/>
      <c r="FMP1136" s="1329"/>
      <c r="FMQ1136" s="1329"/>
      <c r="FMR1136" s="1329"/>
      <c r="FMS1136" s="1329"/>
      <c r="FMT1136" s="1329"/>
      <c r="FMU1136" s="1329"/>
      <c r="FMV1136" s="1329"/>
      <c r="FMW1136" s="1329"/>
      <c r="FMX1136" s="1329"/>
      <c r="FMY1136" s="1329"/>
      <c r="FMZ1136" s="1329"/>
      <c r="FNA1136" s="1329"/>
      <c r="FNB1136" s="1329"/>
      <c r="FNC1136" s="1329"/>
      <c r="FND1136" s="1329"/>
      <c r="FNE1136" s="1329"/>
      <c r="FNF1136" s="1329"/>
      <c r="FNG1136" s="1329"/>
      <c r="FNH1136" s="1329"/>
      <c r="FNI1136" s="1329"/>
      <c r="FNJ1136" s="1329"/>
      <c r="FNK1136" s="1329"/>
      <c r="FNL1136" s="1329"/>
      <c r="FNM1136" s="1329"/>
      <c r="FNN1136" s="1329"/>
      <c r="FNO1136" s="1329"/>
      <c r="FNP1136" s="1329"/>
      <c r="FNQ1136" s="1329"/>
      <c r="FNR1136" s="1329"/>
      <c r="FNS1136" s="1329"/>
      <c r="FNT1136" s="1329"/>
      <c r="FNU1136" s="1329"/>
      <c r="FNV1136" s="1329"/>
      <c r="FNW1136" s="1329"/>
      <c r="FNX1136" s="1329"/>
      <c r="FNY1136" s="1329"/>
      <c r="FNZ1136" s="1329"/>
      <c r="FOA1136" s="1329"/>
      <c r="FOB1136" s="1329"/>
      <c r="FOC1136" s="1329"/>
      <c r="FOD1136" s="1329"/>
      <c r="FOE1136" s="1329"/>
      <c r="FOF1136" s="1329"/>
      <c r="FOG1136" s="1329"/>
      <c r="FOH1136" s="1329"/>
      <c r="FOI1136" s="1329"/>
      <c r="FOJ1136" s="1329"/>
      <c r="FOK1136" s="1329"/>
      <c r="FOL1136" s="1329"/>
      <c r="FOM1136" s="1329"/>
      <c r="FON1136" s="1329"/>
      <c r="FOO1136" s="1329"/>
      <c r="FOP1136" s="1329"/>
      <c r="FOQ1136" s="1329"/>
      <c r="FOR1136" s="1329"/>
      <c r="FOS1136" s="1329"/>
      <c r="FOT1136" s="1329"/>
      <c r="FOU1136" s="1329"/>
      <c r="FOV1136" s="1329"/>
      <c r="FOW1136" s="1329"/>
      <c r="FOX1136" s="1329"/>
      <c r="FOY1136" s="1329"/>
      <c r="FOZ1136" s="1329"/>
      <c r="FPA1136" s="1329"/>
      <c r="FPB1136" s="1329"/>
      <c r="FPC1136" s="1329"/>
      <c r="FPD1136" s="1329"/>
      <c r="FPE1136" s="1329"/>
      <c r="FPF1136" s="1329"/>
      <c r="FPG1136" s="1329"/>
      <c r="FPH1136" s="1329"/>
      <c r="FPI1136" s="1329"/>
      <c r="FPJ1136" s="1329"/>
      <c r="FPK1136" s="1329"/>
      <c r="FPL1136" s="1329"/>
      <c r="FPM1136" s="1329"/>
      <c r="FPN1136" s="1329"/>
      <c r="FPO1136" s="1329"/>
      <c r="FPP1136" s="1329"/>
      <c r="FPQ1136" s="1329"/>
      <c r="FPR1136" s="1329"/>
      <c r="FPS1136" s="1329"/>
      <c r="FPT1136" s="1329"/>
      <c r="FPU1136" s="1329"/>
      <c r="FPV1136" s="1329"/>
      <c r="FPW1136" s="1329"/>
      <c r="FPX1136" s="1329"/>
      <c r="FPY1136" s="1329"/>
      <c r="FPZ1136" s="1329"/>
      <c r="FQA1136" s="1329"/>
      <c r="FQB1136" s="1329"/>
      <c r="FQC1136" s="1329"/>
      <c r="FQD1136" s="1329"/>
      <c r="FQE1136" s="1329"/>
      <c r="FQF1136" s="1329"/>
      <c r="FQG1136" s="1329"/>
      <c r="FQH1136" s="1329"/>
      <c r="FQI1136" s="1329"/>
      <c r="FQJ1136" s="1329"/>
      <c r="FQK1136" s="1329"/>
      <c r="FQL1136" s="1329"/>
      <c r="FQM1136" s="1329"/>
      <c r="FQN1136" s="1329"/>
      <c r="FQO1136" s="1329"/>
      <c r="FQP1136" s="1329"/>
      <c r="FQQ1136" s="1329"/>
      <c r="FQR1136" s="1329"/>
      <c r="FQS1136" s="1329"/>
      <c r="FQT1136" s="1329"/>
      <c r="FQU1136" s="1329"/>
      <c r="FQV1136" s="1329"/>
      <c r="FQW1136" s="1329"/>
      <c r="FQX1136" s="1329"/>
      <c r="FQY1136" s="1329"/>
      <c r="FQZ1136" s="1329"/>
      <c r="FRA1136" s="1329"/>
      <c r="FRB1136" s="1329"/>
      <c r="FRC1136" s="1329"/>
      <c r="FRD1136" s="1329"/>
      <c r="FRE1136" s="1329"/>
      <c r="FRF1136" s="1329"/>
      <c r="FRG1136" s="1329"/>
      <c r="FRH1136" s="1329"/>
      <c r="FRI1136" s="1329"/>
      <c r="FRJ1136" s="1329"/>
      <c r="FRK1136" s="1329"/>
      <c r="FRL1136" s="1329"/>
      <c r="FRM1136" s="1329"/>
      <c r="FRN1136" s="1329"/>
      <c r="FRO1136" s="1329"/>
      <c r="FRP1136" s="1329"/>
      <c r="FRQ1136" s="1329"/>
      <c r="FRR1136" s="1329"/>
      <c r="FRS1136" s="1329"/>
      <c r="FRT1136" s="1329"/>
      <c r="FRU1136" s="1329"/>
      <c r="FRV1136" s="1329"/>
      <c r="FRW1136" s="1329"/>
      <c r="FRX1136" s="1329"/>
      <c r="FRY1136" s="1329"/>
      <c r="FRZ1136" s="1329"/>
      <c r="FSA1136" s="1329"/>
      <c r="FSB1136" s="1329"/>
      <c r="FSC1136" s="1329"/>
      <c r="FSD1136" s="1329"/>
      <c r="FSE1136" s="1329"/>
      <c r="FSF1136" s="1329"/>
      <c r="FSG1136" s="1329"/>
      <c r="FSH1136" s="1329"/>
      <c r="FSI1136" s="1329"/>
      <c r="FSJ1136" s="1329"/>
      <c r="FSK1136" s="1329"/>
      <c r="FSL1136" s="1329"/>
      <c r="FSM1136" s="1329"/>
      <c r="FSN1136" s="1329"/>
      <c r="FSO1136" s="1329"/>
      <c r="FSP1136" s="1329"/>
      <c r="FSQ1136" s="1329"/>
      <c r="FSR1136" s="1329"/>
      <c r="FSS1136" s="1329"/>
      <c r="FST1136" s="1329"/>
      <c r="FSU1136" s="1329"/>
      <c r="FSV1136" s="1329"/>
      <c r="FSW1136" s="1329"/>
      <c r="FSX1136" s="1329"/>
      <c r="FSY1136" s="1329"/>
      <c r="FSZ1136" s="1329"/>
      <c r="FTA1136" s="1329"/>
      <c r="FTB1136" s="1329"/>
      <c r="FTC1136" s="1329"/>
      <c r="FTD1136" s="1329"/>
      <c r="FTE1136" s="1329"/>
      <c r="FTF1136" s="1329"/>
      <c r="FTG1136" s="1329"/>
      <c r="FTH1136" s="1329"/>
      <c r="FTI1136" s="1329"/>
      <c r="FTJ1136" s="1329"/>
      <c r="FTK1136" s="1329"/>
      <c r="FTL1136" s="1329"/>
      <c r="FTM1136" s="1329"/>
      <c r="FTN1136" s="1329"/>
      <c r="FTO1136" s="1329"/>
      <c r="FTP1136" s="1329"/>
      <c r="FTQ1136" s="1329"/>
      <c r="FTR1136" s="1329"/>
      <c r="FTS1136" s="1329"/>
      <c r="FTT1136" s="1329"/>
      <c r="FTU1136" s="1329"/>
      <c r="FTV1136" s="1329"/>
      <c r="FTW1136" s="1329"/>
      <c r="FTX1136" s="1329"/>
      <c r="FTY1136" s="1329"/>
      <c r="FTZ1136" s="1329"/>
      <c r="FUA1136" s="1329"/>
      <c r="FUB1136" s="1329"/>
      <c r="FUC1136" s="1329"/>
      <c r="FUD1136" s="1329"/>
      <c r="FUE1136" s="1329"/>
      <c r="FUF1136" s="1329"/>
      <c r="FUG1136" s="1329"/>
      <c r="FUH1136" s="1329"/>
      <c r="FUI1136" s="1329"/>
      <c r="FUJ1136" s="1329"/>
      <c r="FUK1136" s="1329"/>
      <c r="FUL1136" s="1329"/>
      <c r="FUM1136" s="1329"/>
      <c r="FUN1136" s="1329"/>
      <c r="FUO1136" s="1329"/>
      <c r="FUP1136" s="1329"/>
      <c r="FUQ1136" s="1329"/>
      <c r="FUR1136" s="1329"/>
      <c r="FUS1136" s="1329"/>
      <c r="FUT1136" s="1329"/>
      <c r="FUU1136" s="1329"/>
      <c r="FUV1136" s="1329"/>
      <c r="FUW1136" s="1329"/>
      <c r="FUX1136" s="1329"/>
      <c r="FUY1136" s="1329"/>
      <c r="FUZ1136" s="1329"/>
      <c r="FVA1136" s="1329"/>
      <c r="FVB1136" s="1329"/>
      <c r="FVC1136" s="1329"/>
      <c r="FVD1136" s="1329"/>
      <c r="FVE1136" s="1329"/>
      <c r="FVF1136" s="1329"/>
      <c r="FVG1136" s="1329"/>
      <c r="FVH1136" s="1329"/>
      <c r="FVI1136" s="1329"/>
      <c r="FVJ1136" s="1329"/>
      <c r="FVK1136" s="1329"/>
      <c r="FVL1136" s="1329"/>
      <c r="FVM1136" s="1329"/>
      <c r="FVN1136" s="1329"/>
      <c r="FVO1136" s="1329"/>
      <c r="FVP1136" s="1329"/>
      <c r="FVQ1136" s="1329"/>
      <c r="FVR1136" s="1329"/>
      <c r="FVS1136" s="1329"/>
      <c r="FVT1136" s="1329"/>
      <c r="FVU1136" s="1329"/>
      <c r="FVV1136" s="1329"/>
      <c r="FVW1136" s="1329"/>
      <c r="FVX1136" s="1329"/>
      <c r="FVY1136" s="1329"/>
      <c r="FVZ1136" s="1329"/>
      <c r="FWA1136" s="1329"/>
      <c r="FWB1136" s="1329"/>
      <c r="FWC1136" s="1329"/>
      <c r="FWD1136" s="1329"/>
      <c r="FWE1136" s="1329"/>
      <c r="FWF1136" s="1329"/>
      <c r="FWG1136" s="1329"/>
      <c r="FWH1136" s="1329"/>
      <c r="FWI1136" s="1329"/>
      <c r="FWJ1136" s="1329"/>
      <c r="FWK1136" s="1329"/>
      <c r="FWL1136" s="1329"/>
      <c r="FWM1136" s="1329"/>
      <c r="FWN1136" s="1329"/>
      <c r="FWO1136" s="1329"/>
      <c r="FWP1136" s="1329"/>
      <c r="FWQ1136" s="1329"/>
      <c r="FWR1136" s="1329"/>
      <c r="FWS1136" s="1329"/>
      <c r="FWT1136" s="1329"/>
      <c r="FWU1136" s="1329"/>
      <c r="FWV1136" s="1329"/>
      <c r="FWW1136" s="1329"/>
      <c r="FWX1136" s="1329"/>
      <c r="FWY1136" s="1329"/>
      <c r="FWZ1136" s="1329"/>
      <c r="FXA1136" s="1329"/>
      <c r="FXB1136" s="1329"/>
      <c r="FXC1136" s="1329"/>
      <c r="FXD1136" s="1329"/>
      <c r="FXE1136" s="1329"/>
      <c r="FXF1136" s="1329"/>
      <c r="FXG1136" s="1329"/>
      <c r="FXH1136" s="1329"/>
      <c r="FXI1136" s="1329"/>
      <c r="FXJ1136" s="1329"/>
      <c r="FXK1136" s="1329"/>
      <c r="FXL1136" s="1329"/>
      <c r="FXM1136" s="1329"/>
      <c r="FXN1136" s="1329"/>
      <c r="FXO1136" s="1329"/>
      <c r="FXP1136" s="1329"/>
      <c r="FXQ1136" s="1329"/>
      <c r="FXR1136" s="1329"/>
      <c r="FXS1136" s="1329"/>
      <c r="FXT1136" s="1329"/>
      <c r="FXU1136" s="1329"/>
      <c r="FXV1136" s="1329"/>
      <c r="FXW1136" s="1329"/>
      <c r="FXX1136" s="1329"/>
      <c r="FXY1136" s="1329"/>
      <c r="FXZ1136" s="1329"/>
      <c r="FYA1136" s="1329"/>
      <c r="FYB1136" s="1329"/>
      <c r="FYC1136" s="1329"/>
      <c r="FYD1136" s="1329"/>
      <c r="FYE1136" s="1329"/>
      <c r="FYF1136" s="1329"/>
      <c r="FYG1136" s="1329"/>
      <c r="FYH1136" s="1329"/>
      <c r="FYI1136" s="1329"/>
      <c r="FYJ1136" s="1329"/>
      <c r="FYK1136" s="1329"/>
      <c r="FYL1136" s="1329"/>
      <c r="FYM1136" s="1329"/>
      <c r="FYN1136" s="1329"/>
      <c r="FYO1136" s="1329"/>
      <c r="FYP1136" s="1329"/>
      <c r="FYQ1136" s="1329"/>
      <c r="FYR1136" s="1329"/>
      <c r="FYS1136" s="1329"/>
      <c r="FYT1136" s="1329"/>
      <c r="FYU1136" s="1329"/>
      <c r="FYV1136" s="1329"/>
      <c r="FYW1136" s="1329"/>
      <c r="FYX1136" s="1329"/>
      <c r="FYY1136" s="1329"/>
      <c r="FYZ1136" s="1329"/>
      <c r="FZA1136" s="1329"/>
      <c r="FZB1136" s="1329"/>
      <c r="FZC1136" s="1329"/>
      <c r="FZD1136" s="1329"/>
      <c r="FZE1136" s="1329"/>
      <c r="FZF1136" s="1329"/>
      <c r="FZG1136" s="1329"/>
      <c r="FZH1136" s="1329"/>
      <c r="FZI1136" s="1329"/>
      <c r="FZJ1136" s="1329"/>
      <c r="FZK1136" s="1329"/>
      <c r="FZL1136" s="1329"/>
      <c r="FZM1136" s="1329"/>
      <c r="FZN1136" s="1329"/>
      <c r="FZO1136" s="1329"/>
      <c r="FZP1136" s="1329"/>
      <c r="FZQ1136" s="1329"/>
      <c r="FZR1136" s="1329"/>
      <c r="FZS1136" s="1329"/>
      <c r="FZT1136" s="1329"/>
      <c r="FZU1136" s="1329"/>
      <c r="FZV1136" s="1329"/>
      <c r="FZW1136" s="1329"/>
      <c r="FZX1136" s="1329"/>
      <c r="FZY1136" s="1329"/>
      <c r="FZZ1136" s="1329"/>
      <c r="GAA1136" s="1329"/>
      <c r="GAB1136" s="1329"/>
      <c r="GAC1136" s="1329"/>
      <c r="GAD1136" s="1329"/>
      <c r="GAE1136" s="1329"/>
      <c r="GAF1136" s="1329"/>
      <c r="GAG1136" s="1329"/>
      <c r="GAH1136" s="1329"/>
      <c r="GAI1136" s="1329"/>
      <c r="GAJ1136" s="1329"/>
      <c r="GAK1136" s="1329"/>
      <c r="GAL1136" s="1329"/>
      <c r="GAM1136" s="1329"/>
      <c r="GAN1136" s="1329"/>
      <c r="GAO1136" s="1329"/>
      <c r="GAP1136" s="1329"/>
      <c r="GAQ1136" s="1329"/>
      <c r="GAR1136" s="1329"/>
      <c r="GAS1136" s="1329"/>
      <c r="GAT1136" s="1329"/>
      <c r="GAU1136" s="1329"/>
      <c r="GAV1136" s="1329"/>
      <c r="GAW1136" s="1329"/>
      <c r="GAX1136" s="1329"/>
      <c r="GAY1136" s="1329"/>
      <c r="GAZ1136" s="1329"/>
      <c r="GBA1136" s="1329"/>
      <c r="GBB1136" s="1329"/>
      <c r="GBC1136" s="1329"/>
      <c r="GBD1136" s="1329"/>
      <c r="GBE1136" s="1329"/>
      <c r="GBF1136" s="1329"/>
      <c r="GBG1136" s="1329"/>
      <c r="GBH1136" s="1329"/>
      <c r="GBI1136" s="1329"/>
      <c r="GBJ1136" s="1329"/>
      <c r="GBK1136" s="1329"/>
      <c r="GBL1136" s="1329"/>
      <c r="GBM1136" s="1329"/>
      <c r="GBN1136" s="1329"/>
      <c r="GBO1136" s="1329"/>
      <c r="GBP1136" s="1329"/>
      <c r="GBQ1136" s="1329"/>
      <c r="GBR1136" s="1329"/>
      <c r="GBS1136" s="1329"/>
      <c r="GBT1136" s="1329"/>
      <c r="GBU1136" s="1329"/>
      <c r="GBV1136" s="1329"/>
      <c r="GBW1136" s="1329"/>
      <c r="GBX1136" s="1329"/>
      <c r="GBY1136" s="1329"/>
      <c r="GBZ1136" s="1329"/>
      <c r="GCA1136" s="1329"/>
      <c r="GCB1136" s="1329"/>
      <c r="GCC1136" s="1329"/>
      <c r="GCD1136" s="1329"/>
      <c r="GCE1136" s="1329"/>
      <c r="GCF1136" s="1329"/>
      <c r="GCG1136" s="1329"/>
      <c r="GCH1136" s="1329"/>
      <c r="GCI1136" s="1329"/>
      <c r="GCJ1136" s="1329"/>
      <c r="GCK1136" s="1329"/>
      <c r="GCL1136" s="1329"/>
      <c r="GCM1136" s="1329"/>
      <c r="GCN1136" s="1329"/>
      <c r="GCO1136" s="1329"/>
      <c r="GCP1136" s="1329"/>
      <c r="GCQ1136" s="1329"/>
      <c r="GCR1136" s="1329"/>
      <c r="GCS1136" s="1329"/>
      <c r="GCT1136" s="1329"/>
      <c r="GCU1136" s="1329"/>
      <c r="GCV1136" s="1329"/>
      <c r="GCW1136" s="1329"/>
      <c r="GCX1136" s="1329"/>
      <c r="GCY1136" s="1329"/>
      <c r="GCZ1136" s="1329"/>
      <c r="GDA1136" s="1329"/>
      <c r="GDB1136" s="1329"/>
      <c r="GDC1136" s="1329"/>
      <c r="GDD1136" s="1329"/>
      <c r="GDE1136" s="1329"/>
      <c r="GDF1136" s="1329"/>
      <c r="GDG1136" s="1329"/>
      <c r="GDH1136" s="1329"/>
      <c r="GDI1136" s="1329"/>
      <c r="GDJ1136" s="1329"/>
      <c r="GDK1136" s="1329"/>
      <c r="GDL1136" s="1329"/>
      <c r="GDM1136" s="1329"/>
      <c r="GDN1136" s="1329"/>
      <c r="GDO1136" s="1329"/>
      <c r="GDP1136" s="1329"/>
      <c r="GDQ1136" s="1329"/>
      <c r="GDR1136" s="1329"/>
      <c r="GDS1136" s="1329"/>
      <c r="GDT1136" s="1329"/>
      <c r="GDU1136" s="1329"/>
      <c r="GDV1136" s="1329"/>
      <c r="GDW1136" s="1329"/>
      <c r="GDX1136" s="1329"/>
      <c r="GDY1136" s="1329"/>
      <c r="GDZ1136" s="1329"/>
      <c r="GEA1136" s="1329"/>
      <c r="GEB1136" s="1329"/>
      <c r="GEC1136" s="1329"/>
      <c r="GED1136" s="1329"/>
      <c r="GEE1136" s="1329"/>
      <c r="GEF1136" s="1329"/>
      <c r="GEG1136" s="1329"/>
      <c r="GEH1136" s="1329"/>
      <c r="GEI1136" s="1329"/>
      <c r="GEJ1136" s="1329"/>
      <c r="GEK1136" s="1329"/>
      <c r="GEL1136" s="1329"/>
      <c r="GEM1136" s="1329"/>
      <c r="GEN1136" s="1329"/>
      <c r="GEO1136" s="1329"/>
      <c r="GEP1136" s="1329"/>
      <c r="GEQ1136" s="1329"/>
      <c r="GER1136" s="1329"/>
      <c r="GES1136" s="1329"/>
      <c r="GET1136" s="1329"/>
      <c r="GEU1136" s="1329"/>
      <c r="GEV1136" s="1329"/>
      <c r="GEW1136" s="1329"/>
      <c r="GEX1136" s="1329"/>
      <c r="GEY1136" s="1329"/>
      <c r="GEZ1136" s="1329"/>
      <c r="GFA1136" s="1329"/>
      <c r="GFB1136" s="1329"/>
      <c r="GFC1136" s="1329"/>
      <c r="GFD1136" s="1329"/>
      <c r="GFE1136" s="1329"/>
      <c r="GFF1136" s="1329"/>
      <c r="GFG1136" s="1329"/>
      <c r="GFH1136" s="1329"/>
      <c r="GFI1136" s="1329"/>
      <c r="GFJ1136" s="1329"/>
      <c r="GFK1136" s="1329"/>
      <c r="GFL1136" s="1329"/>
      <c r="GFM1136" s="1329"/>
      <c r="GFN1136" s="1329"/>
      <c r="GFO1136" s="1329"/>
      <c r="GFP1136" s="1329"/>
      <c r="GFQ1136" s="1329"/>
      <c r="GFR1136" s="1329"/>
      <c r="GFS1136" s="1329"/>
      <c r="GFT1136" s="1329"/>
      <c r="GFU1136" s="1329"/>
      <c r="GFV1136" s="1329"/>
      <c r="GFW1136" s="1329"/>
      <c r="GFX1136" s="1329"/>
      <c r="GFY1136" s="1329"/>
      <c r="GFZ1136" s="1329"/>
      <c r="GGA1136" s="1329"/>
      <c r="GGB1136" s="1329"/>
      <c r="GGC1136" s="1329"/>
      <c r="GGD1136" s="1329"/>
      <c r="GGE1136" s="1329"/>
      <c r="GGF1136" s="1329"/>
      <c r="GGG1136" s="1329"/>
      <c r="GGH1136" s="1329"/>
      <c r="GGI1136" s="1329"/>
      <c r="GGJ1136" s="1329"/>
      <c r="GGK1136" s="1329"/>
      <c r="GGL1136" s="1329"/>
      <c r="GGM1136" s="1329"/>
      <c r="GGN1136" s="1329"/>
      <c r="GGO1136" s="1329"/>
      <c r="GGP1136" s="1329"/>
      <c r="GGQ1136" s="1329"/>
      <c r="GGR1136" s="1329"/>
      <c r="GGS1136" s="1329"/>
      <c r="GGT1136" s="1329"/>
      <c r="GGU1136" s="1329"/>
      <c r="GGV1136" s="1329"/>
      <c r="GGW1136" s="1329"/>
      <c r="GGX1136" s="1329"/>
      <c r="GGY1136" s="1329"/>
      <c r="GGZ1136" s="1329"/>
      <c r="GHA1136" s="1329"/>
      <c r="GHB1136" s="1329"/>
      <c r="GHC1136" s="1329"/>
      <c r="GHD1136" s="1329"/>
      <c r="GHE1136" s="1329"/>
      <c r="GHF1136" s="1329"/>
      <c r="GHG1136" s="1329"/>
      <c r="GHH1136" s="1329"/>
      <c r="GHI1136" s="1329"/>
      <c r="GHJ1136" s="1329"/>
      <c r="GHK1136" s="1329"/>
      <c r="GHL1136" s="1329"/>
      <c r="GHM1136" s="1329"/>
      <c r="GHN1136" s="1329"/>
      <c r="GHO1136" s="1329"/>
      <c r="GHP1136" s="1329"/>
      <c r="GHQ1136" s="1329"/>
      <c r="GHR1136" s="1329"/>
      <c r="GHS1136" s="1329"/>
      <c r="GHT1136" s="1329"/>
      <c r="GHU1136" s="1329"/>
      <c r="GHV1136" s="1329"/>
      <c r="GHW1136" s="1329"/>
      <c r="GHX1136" s="1329"/>
      <c r="GHY1136" s="1329"/>
      <c r="GHZ1136" s="1329"/>
      <c r="GIA1136" s="1329"/>
      <c r="GIB1136" s="1329"/>
      <c r="GIC1136" s="1329"/>
      <c r="GID1136" s="1329"/>
      <c r="GIE1136" s="1329"/>
      <c r="GIF1136" s="1329"/>
      <c r="GIG1136" s="1329"/>
      <c r="GIH1136" s="1329"/>
      <c r="GII1136" s="1329"/>
      <c r="GIJ1136" s="1329"/>
      <c r="GIK1136" s="1329"/>
      <c r="GIL1136" s="1329"/>
      <c r="GIM1136" s="1329"/>
      <c r="GIN1136" s="1329"/>
      <c r="GIO1136" s="1329"/>
      <c r="GIP1136" s="1329"/>
      <c r="GIQ1136" s="1329"/>
      <c r="GIR1136" s="1329"/>
      <c r="GIS1136" s="1329"/>
      <c r="GIT1136" s="1329"/>
      <c r="GIU1136" s="1329"/>
      <c r="GIV1136" s="1329"/>
      <c r="GIW1136" s="1329"/>
      <c r="GIX1136" s="1329"/>
      <c r="GIY1136" s="1329"/>
      <c r="GIZ1136" s="1329"/>
      <c r="GJA1136" s="1329"/>
      <c r="GJB1136" s="1329"/>
      <c r="GJC1136" s="1329"/>
      <c r="GJD1136" s="1329"/>
      <c r="GJE1136" s="1329"/>
      <c r="GJF1136" s="1329"/>
      <c r="GJG1136" s="1329"/>
      <c r="GJH1136" s="1329"/>
      <c r="GJI1136" s="1329"/>
      <c r="GJJ1136" s="1329"/>
      <c r="GJK1136" s="1329"/>
      <c r="GJL1136" s="1329"/>
      <c r="GJM1136" s="1329"/>
      <c r="GJN1136" s="1329"/>
      <c r="GJO1136" s="1329"/>
      <c r="GJP1136" s="1329"/>
      <c r="GJQ1136" s="1329"/>
      <c r="GJR1136" s="1329"/>
      <c r="GJS1136" s="1329"/>
      <c r="GJT1136" s="1329"/>
      <c r="GJU1136" s="1329"/>
      <c r="GJV1136" s="1329"/>
      <c r="GJW1136" s="1329"/>
      <c r="GJX1136" s="1329"/>
      <c r="GJY1136" s="1329"/>
      <c r="GJZ1136" s="1329"/>
      <c r="GKA1136" s="1329"/>
      <c r="GKB1136" s="1329"/>
      <c r="GKC1136" s="1329"/>
      <c r="GKD1136" s="1329"/>
      <c r="GKE1136" s="1329"/>
      <c r="GKF1136" s="1329"/>
      <c r="GKG1136" s="1329"/>
      <c r="GKH1136" s="1329"/>
      <c r="GKI1136" s="1329"/>
      <c r="GKJ1136" s="1329"/>
      <c r="GKK1136" s="1329"/>
      <c r="GKL1136" s="1329"/>
      <c r="GKM1136" s="1329"/>
      <c r="GKN1136" s="1329"/>
      <c r="GKO1136" s="1329"/>
      <c r="GKP1136" s="1329"/>
      <c r="GKQ1136" s="1329"/>
      <c r="GKR1136" s="1329"/>
      <c r="GKS1136" s="1329"/>
      <c r="GKT1136" s="1329"/>
      <c r="GKU1136" s="1329"/>
      <c r="GKV1136" s="1329"/>
      <c r="GKW1136" s="1329"/>
      <c r="GKX1136" s="1329"/>
      <c r="GKY1136" s="1329"/>
      <c r="GKZ1136" s="1329"/>
      <c r="GLA1136" s="1329"/>
      <c r="GLB1136" s="1329"/>
      <c r="GLC1136" s="1329"/>
      <c r="GLD1136" s="1329"/>
      <c r="GLE1136" s="1329"/>
      <c r="GLF1136" s="1329"/>
      <c r="GLG1136" s="1329"/>
      <c r="GLH1136" s="1329"/>
      <c r="GLI1136" s="1329"/>
      <c r="GLJ1136" s="1329"/>
      <c r="GLK1136" s="1329"/>
      <c r="GLL1136" s="1329"/>
      <c r="GLM1136" s="1329"/>
      <c r="GLN1136" s="1329"/>
      <c r="GLO1136" s="1329"/>
      <c r="GLP1136" s="1329"/>
      <c r="GLQ1136" s="1329"/>
      <c r="GLR1136" s="1329"/>
      <c r="GLS1136" s="1329"/>
      <c r="GLT1136" s="1329"/>
      <c r="GLU1136" s="1329"/>
      <c r="GLV1136" s="1329"/>
      <c r="GLW1136" s="1329"/>
      <c r="GLX1136" s="1329"/>
      <c r="GLY1136" s="1329"/>
      <c r="GLZ1136" s="1329"/>
      <c r="GMA1136" s="1329"/>
      <c r="GMB1136" s="1329"/>
      <c r="GMC1136" s="1329"/>
      <c r="GMD1136" s="1329"/>
      <c r="GME1136" s="1329"/>
      <c r="GMF1136" s="1329"/>
      <c r="GMG1136" s="1329"/>
      <c r="GMH1136" s="1329"/>
      <c r="GMI1136" s="1329"/>
      <c r="GMJ1136" s="1329"/>
      <c r="GMK1136" s="1329"/>
      <c r="GML1136" s="1329"/>
      <c r="GMM1136" s="1329"/>
      <c r="GMN1136" s="1329"/>
      <c r="GMO1136" s="1329"/>
      <c r="GMP1136" s="1329"/>
      <c r="GMQ1136" s="1329"/>
      <c r="GMR1136" s="1329"/>
      <c r="GMS1136" s="1329"/>
      <c r="GMT1136" s="1329"/>
      <c r="GMU1136" s="1329"/>
      <c r="GMV1136" s="1329"/>
      <c r="GMW1136" s="1329"/>
      <c r="GMX1136" s="1329"/>
      <c r="GMY1136" s="1329"/>
      <c r="GMZ1136" s="1329"/>
      <c r="GNA1136" s="1329"/>
      <c r="GNB1136" s="1329"/>
      <c r="GNC1136" s="1329"/>
      <c r="GND1136" s="1329"/>
      <c r="GNE1136" s="1329"/>
      <c r="GNF1136" s="1329"/>
      <c r="GNG1136" s="1329"/>
      <c r="GNH1136" s="1329"/>
      <c r="GNI1136" s="1329"/>
      <c r="GNJ1136" s="1329"/>
      <c r="GNK1136" s="1329"/>
      <c r="GNL1136" s="1329"/>
      <c r="GNM1136" s="1329"/>
      <c r="GNN1136" s="1329"/>
      <c r="GNO1136" s="1329"/>
      <c r="GNP1136" s="1329"/>
      <c r="GNQ1136" s="1329"/>
      <c r="GNR1136" s="1329"/>
      <c r="GNS1136" s="1329"/>
      <c r="GNT1136" s="1329"/>
      <c r="GNU1136" s="1329"/>
      <c r="GNV1136" s="1329"/>
      <c r="GNW1136" s="1329"/>
      <c r="GNX1136" s="1329"/>
      <c r="GNY1136" s="1329"/>
      <c r="GNZ1136" s="1329"/>
      <c r="GOA1136" s="1329"/>
      <c r="GOB1136" s="1329"/>
      <c r="GOC1136" s="1329"/>
      <c r="GOD1136" s="1329"/>
      <c r="GOE1136" s="1329"/>
      <c r="GOF1136" s="1329"/>
      <c r="GOG1136" s="1329"/>
      <c r="GOH1136" s="1329"/>
      <c r="GOI1136" s="1329"/>
      <c r="GOJ1136" s="1329"/>
      <c r="GOK1136" s="1329"/>
      <c r="GOL1136" s="1329"/>
      <c r="GOM1136" s="1329"/>
      <c r="GON1136" s="1329"/>
      <c r="GOO1136" s="1329"/>
      <c r="GOP1136" s="1329"/>
      <c r="GOQ1136" s="1329"/>
      <c r="GOR1136" s="1329"/>
      <c r="GOS1136" s="1329"/>
      <c r="GOT1136" s="1329"/>
      <c r="GOU1136" s="1329"/>
      <c r="GOV1136" s="1329"/>
      <c r="GOW1136" s="1329"/>
      <c r="GOX1136" s="1329"/>
      <c r="GOY1136" s="1329"/>
      <c r="GOZ1136" s="1329"/>
      <c r="GPA1136" s="1329"/>
      <c r="GPB1136" s="1329"/>
      <c r="GPC1136" s="1329"/>
      <c r="GPD1136" s="1329"/>
      <c r="GPE1136" s="1329"/>
      <c r="GPF1136" s="1329"/>
      <c r="GPG1136" s="1329"/>
      <c r="GPH1136" s="1329"/>
      <c r="GPI1136" s="1329"/>
      <c r="GPJ1136" s="1329"/>
      <c r="GPK1136" s="1329"/>
      <c r="GPL1136" s="1329"/>
      <c r="GPM1136" s="1329"/>
      <c r="GPN1136" s="1329"/>
      <c r="GPO1136" s="1329"/>
      <c r="GPP1136" s="1329"/>
      <c r="GPQ1136" s="1329"/>
      <c r="GPR1136" s="1329"/>
      <c r="GPS1136" s="1329"/>
      <c r="GPT1136" s="1329"/>
      <c r="GPU1136" s="1329"/>
      <c r="GPV1136" s="1329"/>
      <c r="GPW1136" s="1329"/>
      <c r="GPX1136" s="1329"/>
      <c r="GPY1136" s="1329"/>
      <c r="GPZ1136" s="1329"/>
      <c r="GQA1136" s="1329"/>
      <c r="GQB1136" s="1329"/>
      <c r="GQC1136" s="1329"/>
      <c r="GQD1136" s="1329"/>
      <c r="GQE1136" s="1329"/>
      <c r="GQF1136" s="1329"/>
      <c r="GQG1136" s="1329"/>
      <c r="GQH1136" s="1329"/>
      <c r="GQI1136" s="1329"/>
      <c r="GQJ1136" s="1329"/>
      <c r="GQK1136" s="1329"/>
      <c r="GQL1136" s="1329"/>
      <c r="GQM1136" s="1329"/>
      <c r="GQN1136" s="1329"/>
      <c r="GQO1136" s="1329"/>
      <c r="GQP1136" s="1329"/>
      <c r="GQQ1136" s="1329"/>
      <c r="GQR1136" s="1329"/>
      <c r="GQS1136" s="1329"/>
      <c r="GQT1136" s="1329"/>
      <c r="GQU1136" s="1329"/>
      <c r="GQV1136" s="1329"/>
      <c r="GQW1136" s="1329"/>
      <c r="GQX1136" s="1329"/>
      <c r="GQY1136" s="1329"/>
      <c r="GQZ1136" s="1329"/>
      <c r="GRA1136" s="1329"/>
      <c r="GRB1136" s="1329"/>
      <c r="GRC1136" s="1329"/>
      <c r="GRD1136" s="1329"/>
      <c r="GRE1136" s="1329"/>
      <c r="GRF1136" s="1329"/>
      <c r="GRG1136" s="1329"/>
      <c r="GRH1136" s="1329"/>
      <c r="GRI1136" s="1329"/>
      <c r="GRJ1136" s="1329"/>
      <c r="GRK1136" s="1329"/>
      <c r="GRL1136" s="1329"/>
      <c r="GRM1136" s="1329"/>
      <c r="GRN1136" s="1329"/>
      <c r="GRO1136" s="1329"/>
      <c r="GRP1136" s="1329"/>
      <c r="GRQ1136" s="1329"/>
      <c r="GRR1136" s="1329"/>
      <c r="GRS1136" s="1329"/>
      <c r="GRT1136" s="1329"/>
      <c r="GRU1136" s="1329"/>
      <c r="GRV1136" s="1329"/>
      <c r="GRW1136" s="1329"/>
      <c r="GRX1136" s="1329"/>
      <c r="GRY1136" s="1329"/>
      <c r="GRZ1136" s="1329"/>
      <c r="GSA1136" s="1329"/>
      <c r="GSB1136" s="1329"/>
      <c r="GSC1136" s="1329"/>
      <c r="GSD1136" s="1329"/>
      <c r="GSE1136" s="1329"/>
      <c r="GSF1136" s="1329"/>
      <c r="GSG1136" s="1329"/>
      <c r="GSH1136" s="1329"/>
      <c r="GSI1136" s="1329"/>
      <c r="GSJ1136" s="1329"/>
      <c r="GSK1136" s="1329"/>
      <c r="GSL1136" s="1329"/>
      <c r="GSM1136" s="1329"/>
      <c r="GSN1136" s="1329"/>
      <c r="GSO1136" s="1329"/>
      <c r="GSP1136" s="1329"/>
      <c r="GSQ1136" s="1329"/>
      <c r="GSR1136" s="1329"/>
      <c r="GSS1136" s="1329"/>
      <c r="GST1136" s="1329"/>
      <c r="GSU1136" s="1329"/>
      <c r="GSV1136" s="1329"/>
      <c r="GSW1136" s="1329"/>
      <c r="GSX1136" s="1329"/>
      <c r="GSY1136" s="1329"/>
      <c r="GSZ1136" s="1329"/>
      <c r="GTA1136" s="1329"/>
      <c r="GTB1136" s="1329"/>
      <c r="GTC1136" s="1329"/>
      <c r="GTD1136" s="1329"/>
      <c r="GTE1136" s="1329"/>
      <c r="GTF1136" s="1329"/>
      <c r="GTG1136" s="1329"/>
      <c r="GTH1136" s="1329"/>
      <c r="GTI1136" s="1329"/>
      <c r="GTJ1136" s="1329"/>
      <c r="GTK1136" s="1329"/>
      <c r="GTL1136" s="1329"/>
      <c r="GTM1136" s="1329"/>
      <c r="GTN1136" s="1329"/>
      <c r="GTO1136" s="1329"/>
      <c r="GTP1136" s="1329"/>
      <c r="GTQ1136" s="1329"/>
      <c r="GTR1136" s="1329"/>
      <c r="GTS1136" s="1329"/>
      <c r="GTT1136" s="1329"/>
      <c r="GTU1136" s="1329"/>
      <c r="GTV1136" s="1329"/>
      <c r="GTW1136" s="1329"/>
      <c r="GTX1136" s="1329"/>
      <c r="GTY1136" s="1329"/>
      <c r="GTZ1136" s="1329"/>
      <c r="GUA1136" s="1329"/>
      <c r="GUB1136" s="1329"/>
      <c r="GUC1136" s="1329"/>
      <c r="GUD1136" s="1329"/>
      <c r="GUE1136" s="1329"/>
      <c r="GUF1136" s="1329"/>
      <c r="GUG1136" s="1329"/>
      <c r="GUH1136" s="1329"/>
      <c r="GUI1136" s="1329"/>
      <c r="GUJ1136" s="1329"/>
      <c r="GUK1136" s="1329"/>
      <c r="GUL1136" s="1329"/>
      <c r="GUM1136" s="1329"/>
      <c r="GUN1136" s="1329"/>
      <c r="GUO1136" s="1329"/>
      <c r="GUP1136" s="1329"/>
      <c r="GUQ1136" s="1329"/>
      <c r="GUR1136" s="1329"/>
      <c r="GUS1136" s="1329"/>
      <c r="GUT1136" s="1329"/>
      <c r="GUU1136" s="1329"/>
      <c r="GUV1136" s="1329"/>
      <c r="GUW1136" s="1329"/>
      <c r="GUX1136" s="1329"/>
      <c r="GUY1136" s="1329"/>
      <c r="GUZ1136" s="1329"/>
      <c r="GVA1136" s="1329"/>
      <c r="GVB1136" s="1329"/>
      <c r="GVC1136" s="1329"/>
      <c r="GVD1136" s="1329"/>
      <c r="GVE1136" s="1329"/>
      <c r="GVF1136" s="1329"/>
      <c r="GVG1136" s="1329"/>
      <c r="GVH1136" s="1329"/>
      <c r="GVI1136" s="1329"/>
      <c r="GVJ1136" s="1329"/>
      <c r="GVK1136" s="1329"/>
      <c r="GVL1136" s="1329"/>
      <c r="GVM1136" s="1329"/>
      <c r="GVN1136" s="1329"/>
      <c r="GVO1136" s="1329"/>
      <c r="GVP1136" s="1329"/>
      <c r="GVQ1136" s="1329"/>
      <c r="GVR1136" s="1329"/>
      <c r="GVS1136" s="1329"/>
      <c r="GVT1136" s="1329"/>
      <c r="GVU1136" s="1329"/>
      <c r="GVV1136" s="1329"/>
      <c r="GVW1136" s="1329"/>
      <c r="GVX1136" s="1329"/>
      <c r="GVY1136" s="1329"/>
      <c r="GVZ1136" s="1329"/>
      <c r="GWA1136" s="1329"/>
      <c r="GWB1136" s="1329"/>
      <c r="GWC1136" s="1329"/>
      <c r="GWD1136" s="1329"/>
      <c r="GWE1136" s="1329"/>
      <c r="GWF1136" s="1329"/>
      <c r="GWG1136" s="1329"/>
      <c r="GWH1136" s="1329"/>
      <c r="GWI1136" s="1329"/>
      <c r="GWJ1136" s="1329"/>
      <c r="GWK1136" s="1329"/>
      <c r="GWL1136" s="1329"/>
      <c r="GWM1136" s="1329"/>
      <c r="GWN1136" s="1329"/>
      <c r="GWO1136" s="1329"/>
      <c r="GWP1136" s="1329"/>
      <c r="GWQ1136" s="1329"/>
      <c r="GWR1136" s="1329"/>
      <c r="GWS1136" s="1329"/>
      <c r="GWT1136" s="1329"/>
      <c r="GWU1136" s="1329"/>
      <c r="GWV1136" s="1329"/>
      <c r="GWW1136" s="1329"/>
      <c r="GWX1136" s="1329"/>
      <c r="GWY1136" s="1329"/>
      <c r="GWZ1136" s="1329"/>
      <c r="GXA1136" s="1329"/>
      <c r="GXB1136" s="1329"/>
      <c r="GXC1136" s="1329"/>
      <c r="GXD1136" s="1329"/>
      <c r="GXE1136" s="1329"/>
      <c r="GXF1136" s="1329"/>
      <c r="GXG1136" s="1329"/>
      <c r="GXH1136" s="1329"/>
      <c r="GXI1136" s="1329"/>
      <c r="GXJ1136" s="1329"/>
      <c r="GXK1136" s="1329"/>
      <c r="GXL1136" s="1329"/>
      <c r="GXM1136" s="1329"/>
      <c r="GXN1136" s="1329"/>
      <c r="GXO1136" s="1329"/>
      <c r="GXP1136" s="1329"/>
      <c r="GXQ1136" s="1329"/>
      <c r="GXR1136" s="1329"/>
      <c r="GXS1136" s="1329"/>
      <c r="GXT1136" s="1329"/>
      <c r="GXU1136" s="1329"/>
      <c r="GXV1136" s="1329"/>
      <c r="GXW1136" s="1329"/>
      <c r="GXX1136" s="1329"/>
      <c r="GXY1136" s="1329"/>
      <c r="GXZ1136" s="1329"/>
      <c r="GYA1136" s="1329"/>
      <c r="GYB1136" s="1329"/>
      <c r="GYC1136" s="1329"/>
      <c r="GYD1136" s="1329"/>
      <c r="GYE1136" s="1329"/>
      <c r="GYF1136" s="1329"/>
      <c r="GYG1136" s="1329"/>
      <c r="GYH1136" s="1329"/>
      <c r="GYI1136" s="1329"/>
      <c r="GYJ1136" s="1329"/>
      <c r="GYK1136" s="1329"/>
      <c r="GYL1136" s="1329"/>
      <c r="GYM1136" s="1329"/>
      <c r="GYN1136" s="1329"/>
      <c r="GYO1136" s="1329"/>
      <c r="GYP1136" s="1329"/>
      <c r="GYQ1136" s="1329"/>
      <c r="GYR1136" s="1329"/>
      <c r="GYS1136" s="1329"/>
      <c r="GYT1136" s="1329"/>
      <c r="GYU1136" s="1329"/>
      <c r="GYV1136" s="1329"/>
      <c r="GYW1136" s="1329"/>
      <c r="GYX1136" s="1329"/>
      <c r="GYY1136" s="1329"/>
      <c r="GYZ1136" s="1329"/>
      <c r="GZA1136" s="1329"/>
      <c r="GZB1136" s="1329"/>
      <c r="GZC1136" s="1329"/>
      <c r="GZD1136" s="1329"/>
      <c r="GZE1136" s="1329"/>
      <c r="GZF1136" s="1329"/>
      <c r="GZG1136" s="1329"/>
      <c r="GZH1136" s="1329"/>
      <c r="GZI1136" s="1329"/>
      <c r="GZJ1136" s="1329"/>
      <c r="GZK1136" s="1329"/>
      <c r="GZL1136" s="1329"/>
      <c r="GZM1136" s="1329"/>
      <c r="GZN1136" s="1329"/>
      <c r="GZO1136" s="1329"/>
      <c r="GZP1136" s="1329"/>
      <c r="GZQ1136" s="1329"/>
      <c r="GZR1136" s="1329"/>
      <c r="GZS1136" s="1329"/>
      <c r="GZT1136" s="1329"/>
      <c r="GZU1136" s="1329"/>
      <c r="GZV1136" s="1329"/>
      <c r="GZW1136" s="1329"/>
      <c r="GZX1136" s="1329"/>
      <c r="GZY1136" s="1329"/>
      <c r="GZZ1136" s="1329"/>
      <c r="HAA1136" s="1329"/>
      <c r="HAB1136" s="1329"/>
      <c r="HAC1136" s="1329"/>
      <c r="HAD1136" s="1329"/>
      <c r="HAE1136" s="1329"/>
      <c r="HAF1136" s="1329"/>
      <c r="HAG1136" s="1329"/>
      <c r="HAH1136" s="1329"/>
      <c r="HAI1136" s="1329"/>
      <c r="HAJ1136" s="1329"/>
      <c r="HAK1136" s="1329"/>
      <c r="HAL1136" s="1329"/>
      <c r="HAM1136" s="1329"/>
      <c r="HAN1136" s="1329"/>
      <c r="HAO1136" s="1329"/>
      <c r="HAP1136" s="1329"/>
      <c r="HAQ1136" s="1329"/>
      <c r="HAR1136" s="1329"/>
      <c r="HAS1136" s="1329"/>
      <c r="HAT1136" s="1329"/>
      <c r="HAU1136" s="1329"/>
      <c r="HAV1136" s="1329"/>
      <c r="HAW1136" s="1329"/>
      <c r="HAX1136" s="1329"/>
      <c r="HAY1136" s="1329"/>
      <c r="HAZ1136" s="1329"/>
      <c r="HBA1136" s="1329"/>
      <c r="HBB1136" s="1329"/>
      <c r="HBC1136" s="1329"/>
      <c r="HBD1136" s="1329"/>
      <c r="HBE1136" s="1329"/>
      <c r="HBF1136" s="1329"/>
      <c r="HBG1136" s="1329"/>
      <c r="HBH1136" s="1329"/>
      <c r="HBI1136" s="1329"/>
      <c r="HBJ1136" s="1329"/>
      <c r="HBK1136" s="1329"/>
      <c r="HBL1136" s="1329"/>
      <c r="HBM1136" s="1329"/>
      <c r="HBN1136" s="1329"/>
      <c r="HBO1136" s="1329"/>
      <c r="HBP1136" s="1329"/>
      <c r="HBQ1136" s="1329"/>
      <c r="HBR1136" s="1329"/>
      <c r="HBS1136" s="1329"/>
      <c r="HBT1136" s="1329"/>
      <c r="HBU1136" s="1329"/>
      <c r="HBV1136" s="1329"/>
      <c r="HBW1136" s="1329"/>
      <c r="HBX1136" s="1329"/>
      <c r="HBY1136" s="1329"/>
      <c r="HBZ1136" s="1329"/>
      <c r="HCA1136" s="1329"/>
      <c r="HCB1136" s="1329"/>
      <c r="HCC1136" s="1329"/>
      <c r="HCD1136" s="1329"/>
      <c r="HCE1136" s="1329"/>
      <c r="HCF1136" s="1329"/>
      <c r="HCG1136" s="1329"/>
      <c r="HCH1136" s="1329"/>
      <c r="HCI1136" s="1329"/>
      <c r="HCJ1136" s="1329"/>
      <c r="HCK1136" s="1329"/>
      <c r="HCL1136" s="1329"/>
      <c r="HCM1136" s="1329"/>
      <c r="HCN1136" s="1329"/>
      <c r="HCO1136" s="1329"/>
      <c r="HCP1136" s="1329"/>
      <c r="HCQ1136" s="1329"/>
      <c r="HCR1136" s="1329"/>
      <c r="HCS1136" s="1329"/>
      <c r="HCT1136" s="1329"/>
      <c r="HCU1136" s="1329"/>
      <c r="HCV1136" s="1329"/>
      <c r="HCW1136" s="1329"/>
      <c r="HCX1136" s="1329"/>
      <c r="HCY1136" s="1329"/>
      <c r="HCZ1136" s="1329"/>
      <c r="HDA1136" s="1329"/>
      <c r="HDB1136" s="1329"/>
      <c r="HDC1136" s="1329"/>
      <c r="HDD1136" s="1329"/>
      <c r="HDE1136" s="1329"/>
      <c r="HDF1136" s="1329"/>
      <c r="HDG1136" s="1329"/>
      <c r="HDH1136" s="1329"/>
      <c r="HDI1136" s="1329"/>
      <c r="HDJ1136" s="1329"/>
      <c r="HDK1136" s="1329"/>
      <c r="HDL1136" s="1329"/>
      <c r="HDM1136" s="1329"/>
      <c r="HDN1136" s="1329"/>
      <c r="HDO1136" s="1329"/>
      <c r="HDP1136" s="1329"/>
      <c r="HDQ1136" s="1329"/>
      <c r="HDR1136" s="1329"/>
      <c r="HDS1136" s="1329"/>
      <c r="HDT1136" s="1329"/>
      <c r="HDU1136" s="1329"/>
      <c r="HDV1136" s="1329"/>
      <c r="HDW1136" s="1329"/>
      <c r="HDX1136" s="1329"/>
      <c r="HDY1136" s="1329"/>
      <c r="HDZ1136" s="1329"/>
      <c r="HEA1136" s="1329"/>
      <c r="HEB1136" s="1329"/>
      <c r="HEC1136" s="1329"/>
      <c r="HED1136" s="1329"/>
      <c r="HEE1136" s="1329"/>
      <c r="HEF1136" s="1329"/>
      <c r="HEG1136" s="1329"/>
      <c r="HEH1136" s="1329"/>
      <c r="HEI1136" s="1329"/>
      <c r="HEJ1136" s="1329"/>
      <c r="HEK1136" s="1329"/>
      <c r="HEL1136" s="1329"/>
      <c r="HEM1136" s="1329"/>
      <c r="HEN1136" s="1329"/>
      <c r="HEO1136" s="1329"/>
      <c r="HEP1136" s="1329"/>
      <c r="HEQ1136" s="1329"/>
      <c r="HER1136" s="1329"/>
      <c r="HES1136" s="1329"/>
      <c r="HET1136" s="1329"/>
      <c r="HEU1136" s="1329"/>
      <c r="HEV1136" s="1329"/>
      <c r="HEW1136" s="1329"/>
      <c r="HEX1136" s="1329"/>
      <c r="HEY1136" s="1329"/>
      <c r="HEZ1136" s="1329"/>
      <c r="HFA1136" s="1329"/>
      <c r="HFB1136" s="1329"/>
      <c r="HFC1136" s="1329"/>
      <c r="HFD1136" s="1329"/>
      <c r="HFE1136" s="1329"/>
      <c r="HFF1136" s="1329"/>
      <c r="HFG1136" s="1329"/>
      <c r="HFH1136" s="1329"/>
      <c r="HFI1136" s="1329"/>
      <c r="HFJ1136" s="1329"/>
      <c r="HFK1136" s="1329"/>
      <c r="HFL1136" s="1329"/>
      <c r="HFM1136" s="1329"/>
      <c r="HFN1136" s="1329"/>
      <c r="HFO1136" s="1329"/>
      <c r="HFP1136" s="1329"/>
      <c r="HFQ1136" s="1329"/>
      <c r="HFR1136" s="1329"/>
      <c r="HFS1136" s="1329"/>
      <c r="HFT1136" s="1329"/>
      <c r="HFU1136" s="1329"/>
      <c r="HFV1136" s="1329"/>
      <c r="HFW1136" s="1329"/>
      <c r="HFX1136" s="1329"/>
      <c r="HFY1136" s="1329"/>
      <c r="HFZ1136" s="1329"/>
      <c r="HGA1136" s="1329"/>
      <c r="HGB1136" s="1329"/>
      <c r="HGC1136" s="1329"/>
      <c r="HGD1136" s="1329"/>
      <c r="HGE1136" s="1329"/>
      <c r="HGF1136" s="1329"/>
      <c r="HGG1136" s="1329"/>
      <c r="HGH1136" s="1329"/>
      <c r="HGI1136" s="1329"/>
      <c r="HGJ1136" s="1329"/>
      <c r="HGK1136" s="1329"/>
      <c r="HGL1136" s="1329"/>
      <c r="HGM1136" s="1329"/>
      <c r="HGN1136" s="1329"/>
      <c r="HGO1136" s="1329"/>
      <c r="HGP1136" s="1329"/>
      <c r="HGQ1136" s="1329"/>
      <c r="HGR1136" s="1329"/>
      <c r="HGS1136" s="1329"/>
      <c r="HGT1136" s="1329"/>
      <c r="HGU1136" s="1329"/>
      <c r="HGV1136" s="1329"/>
      <c r="HGW1136" s="1329"/>
      <c r="HGX1136" s="1329"/>
      <c r="HGY1136" s="1329"/>
      <c r="HGZ1136" s="1329"/>
      <c r="HHA1136" s="1329"/>
      <c r="HHB1136" s="1329"/>
      <c r="HHC1136" s="1329"/>
      <c r="HHD1136" s="1329"/>
      <c r="HHE1136" s="1329"/>
      <c r="HHF1136" s="1329"/>
      <c r="HHG1136" s="1329"/>
      <c r="HHH1136" s="1329"/>
      <c r="HHI1136" s="1329"/>
      <c r="HHJ1136" s="1329"/>
      <c r="HHK1136" s="1329"/>
      <c r="HHL1136" s="1329"/>
      <c r="HHM1136" s="1329"/>
      <c r="HHN1136" s="1329"/>
      <c r="HHO1136" s="1329"/>
      <c r="HHP1136" s="1329"/>
      <c r="HHQ1136" s="1329"/>
      <c r="HHR1136" s="1329"/>
      <c r="HHS1136" s="1329"/>
      <c r="HHT1136" s="1329"/>
      <c r="HHU1136" s="1329"/>
      <c r="HHV1136" s="1329"/>
      <c r="HHW1136" s="1329"/>
      <c r="HHX1136" s="1329"/>
      <c r="HHY1136" s="1329"/>
      <c r="HHZ1136" s="1329"/>
      <c r="HIA1136" s="1329"/>
      <c r="HIB1136" s="1329"/>
      <c r="HIC1136" s="1329"/>
      <c r="HID1136" s="1329"/>
      <c r="HIE1136" s="1329"/>
      <c r="HIF1136" s="1329"/>
      <c r="HIG1136" s="1329"/>
      <c r="HIH1136" s="1329"/>
      <c r="HII1136" s="1329"/>
      <c r="HIJ1136" s="1329"/>
      <c r="HIK1136" s="1329"/>
      <c r="HIL1136" s="1329"/>
      <c r="HIM1136" s="1329"/>
      <c r="HIN1136" s="1329"/>
      <c r="HIO1136" s="1329"/>
      <c r="HIP1136" s="1329"/>
      <c r="HIQ1136" s="1329"/>
      <c r="HIR1136" s="1329"/>
      <c r="HIS1136" s="1329"/>
      <c r="HIT1136" s="1329"/>
      <c r="HIU1136" s="1329"/>
      <c r="HIV1136" s="1329"/>
      <c r="HIW1136" s="1329"/>
      <c r="HIX1136" s="1329"/>
      <c r="HIY1136" s="1329"/>
      <c r="HIZ1136" s="1329"/>
      <c r="HJA1136" s="1329"/>
      <c r="HJB1136" s="1329"/>
      <c r="HJC1136" s="1329"/>
      <c r="HJD1136" s="1329"/>
      <c r="HJE1136" s="1329"/>
      <c r="HJF1136" s="1329"/>
      <c r="HJG1136" s="1329"/>
      <c r="HJH1136" s="1329"/>
      <c r="HJI1136" s="1329"/>
      <c r="HJJ1136" s="1329"/>
      <c r="HJK1136" s="1329"/>
      <c r="HJL1136" s="1329"/>
      <c r="HJM1136" s="1329"/>
      <c r="HJN1136" s="1329"/>
      <c r="HJO1136" s="1329"/>
      <c r="HJP1136" s="1329"/>
      <c r="HJQ1136" s="1329"/>
      <c r="HJR1136" s="1329"/>
      <c r="HJS1136" s="1329"/>
      <c r="HJT1136" s="1329"/>
      <c r="HJU1136" s="1329"/>
      <c r="HJV1136" s="1329"/>
      <c r="HJW1136" s="1329"/>
      <c r="HJX1136" s="1329"/>
      <c r="HJY1136" s="1329"/>
      <c r="HJZ1136" s="1329"/>
      <c r="HKA1136" s="1329"/>
      <c r="HKB1136" s="1329"/>
      <c r="HKC1136" s="1329"/>
      <c r="HKD1136" s="1329"/>
      <c r="HKE1136" s="1329"/>
      <c r="HKF1136" s="1329"/>
      <c r="HKG1136" s="1329"/>
      <c r="HKH1136" s="1329"/>
      <c r="HKI1136" s="1329"/>
      <c r="HKJ1136" s="1329"/>
      <c r="HKK1136" s="1329"/>
      <c r="HKL1136" s="1329"/>
      <c r="HKM1136" s="1329"/>
      <c r="HKN1136" s="1329"/>
      <c r="HKO1136" s="1329"/>
      <c r="HKP1136" s="1329"/>
      <c r="HKQ1136" s="1329"/>
      <c r="HKR1136" s="1329"/>
      <c r="HKS1136" s="1329"/>
      <c r="HKT1136" s="1329"/>
      <c r="HKU1136" s="1329"/>
      <c r="HKV1136" s="1329"/>
      <c r="HKW1136" s="1329"/>
      <c r="HKX1136" s="1329"/>
      <c r="HKY1136" s="1329"/>
      <c r="HKZ1136" s="1329"/>
      <c r="HLA1136" s="1329"/>
      <c r="HLB1136" s="1329"/>
      <c r="HLC1136" s="1329"/>
      <c r="HLD1136" s="1329"/>
      <c r="HLE1136" s="1329"/>
      <c r="HLF1136" s="1329"/>
      <c r="HLG1136" s="1329"/>
      <c r="HLH1136" s="1329"/>
      <c r="HLI1136" s="1329"/>
      <c r="HLJ1136" s="1329"/>
      <c r="HLK1136" s="1329"/>
      <c r="HLL1136" s="1329"/>
      <c r="HLM1136" s="1329"/>
      <c r="HLN1136" s="1329"/>
      <c r="HLO1136" s="1329"/>
      <c r="HLP1136" s="1329"/>
      <c r="HLQ1136" s="1329"/>
      <c r="HLR1136" s="1329"/>
      <c r="HLS1136" s="1329"/>
      <c r="HLT1136" s="1329"/>
      <c r="HLU1136" s="1329"/>
      <c r="HLV1136" s="1329"/>
      <c r="HLW1136" s="1329"/>
      <c r="HLX1136" s="1329"/>
      <c r="HLY1136" s="1329"/>
      <c r="HLZ1136" s="1329"/>
      <c r="HMA1136" s="1329"/>
      <c r="HMB1136" s="1329"/>
      <c r="HMC1136" s="1329"/>
      <c r="HMD1136" s="1329"/>
      <c r="HME1136" s="1329"/>
      <c r="HMF1136" s="1329"/>
      <c r="HMG1136" s="1329"/>
      <c r="HMH1136" s="1329"/>
      <c r="HMI1136" s="1329"/>
      <c r="HMJ1136" s="1329"/>
      <c r="HMK1136" s="1329"/>
      <c r="HML1136" s="1329"/>
      <c r="HMM1136" s="1329"/>
      <c r="HMN1136" s="1329"/>
      <c r="HMO1136" s="1329"/>
      <c r="HMP1136" s="1329"/>
      <c r="HMQ1136" s="1329"/>
      <c r="HMR1136" s="1329"/>
      <c r="HMS1136" s="1329"/>
      <c r="HMT1136" s="1329"/>
      <c r="HMU1136" s="1329"/>
      <c r="HMV1136" s="1329"/>
      <c r="HMW1136" s="1329"/>
      <c r="HMX1136" s="1329"/>
      <c r="HMY1136" s="1329"/>
      <c r="HMZ1136" s="1329"/>
      <c r="HNA1136" s="1329"/>
      <c r="HNB1136" s="1329"/>
      <c r="HNC1136" s="1329"/>
      <c r="HND1136" s="1329"/>
      <c r="HNE1136" s="1329"/>
      <c r="HNF1136" s="1329"/>
      <c r="HNG1136" s="1329"/>
      <c r="HNH1136" s="1329"/>
      <c r="HNI1136" s="1329"/>
      <c r="HNJ1136" s="1329"/>
      <c r="HNK1136" s="1329"/>
      <c r="HNL1136" s="1329"/>
      <c r="HNM1136" s="1329"/>
      <c r="HNN1136" s="1329"/>
      <c r="HNO1136" s="1329"/>
      <c r="HNP1136" s="1329"/>
      <c r="HNQ1136" s="1329"/>
      <c r="HNR1136" s="1329"/>
      <c r="HNS1136" s="1329"/>
      <c r="HNT1136" s="1329"/>
      <c r="HNU1136" s="1329"/>
      <c r="HNV1136" s="1329"/>
      <c r="HNW1136" s="1329"/>
      <c r="HNX1136" s="1329"/>
      <c r="HNY1136" s="1329"/>
      <c r="HNZ1136" s="1329"/>
      <c r="HOA1136" s="1329"/>
      <c r="HOB1136" s="1329"/>
      <c r="HOC1136" s="1329"/>
      <c r="HOD1136" s="1329"/>
      <c r="HOE1136" s="1329"/>
      <c r="HOF1136" s="1329"/>
      <c r="HOG1136" s="1329"/>
      <c r="HOH1136" s="1329"/>
      <c r="HOI1136" s="1329"/>
      <c r="HOJ1136" s="1329"/>
      <c r="HOK1136" s="1329"/>
      <c r="HOL1136" s="1329"/>
      <c r="HOM1136" s="1329"/>
      <c r="HON1136" s="1329"/>
      <c r="HOO1136" s="1329"/>
      <c r="HOP1136" s="1329"/>
      <c r="HOQ1136" s="1329"/>
      <c r="HOR1136" s="1329"/>
      <c r="HOS1136" s="1329"/>
      <c r="HOT1136" s="1329"/>
      <c r="HOU1136" s="1329"/>
      <c r="HOV1136" s="1329"/>
      <c r="HOW1136" s="1329"/>
      <c r="HOX1136" s="1329"/>
      <c r="HOY1136" s="1329"/>
      <c r="HOZ1136" s="1329"/>
      <c r="HPA1136" s="1329"/>
      <c r="HPB1136" s="1329"/>
      <c r="HPC1136" s="1329"/>
      <c r="HPD1136" s="1329"/>
      <c r="HPE1136" s="1329"/>
      <c r="HPF1136" s="1329"/>
      <c r="HPG1136" s="1329"/>
      <c r="HPH1136" s="1329"/>
      <c r="HPI1136" s="1329"/>
      <c r="HPJ1136" s="1329"/>
      <c r="HPK1136" s="1329"/>
      <c r="HPL1136" s="1329"/>
      <c r="HPM1136" s="1329"/>
      <c r="HPN1136" s="1329"/>
      <c r="HPO1136" s="1329"/>
      <c r="HPP1136" s="1329"/>
      <c r="HPQ1136" s="1329"/>
      <c r="HPR1136" s="1329"/>
      <c r="HPS1136" s="1329"/>
      <c r="HPT1136" s="1329"/>
      <c r="HPU1136" s="1329"/>
      <c r="HPV1136" s="1329"/>
      <c r="HPW1136" s="1329"/>
      <c r="HPX1136" s="1329"/>
      <c r="HPY1136" s="1329"/>
      <c r="HPZ1136" s="1329"/>
      <c r="HQA1136" s="1329"/>
      <c r="HQB1136" s="1329"/>
      <c r="HQC1136" s="1329"/>
      <c r="HQD1136" s="1329"/>
      <c r="HQE1136" s="1329"/>
      <c r="HQF1136" s="1329"/>
      <c r="HQG1136" s="1329"/>
      <c r="HQH1136" s="1329"/>
      <c r="HQI1136" s="1329"/>
      <c r="HQJ1136" s="1329"/>
      <c r="HQK1136" s="1329"/>
      <c r="HQL1136" s="1329"/>
      <c r="HQM1136" s="1329"/>
      <c r="HQN1136" s="1329"/>
      <c r="HQO1136" s="1329"/>
      <c r="HQP1136" s="1329"/>
      <c r="HQQ1136" s="1329"/>
      <c r="HQR1136" s="1329"/>
      <c r="HQS1136" s="1329"/>
      <c r="HQT1136" s="1329"/>
      <c r="HQU1136" s="1329"/>
      <c r="HQV1136" s="1329"/>
      <c r="HQW1136" s="1329"/>
      <c r="HQX1136" s="1329"/>
      <c r="HQY1136" s="1329"/>
      <c r="HQZ1136" s="1329"/>
      <c r="HRA1136" s="1329"/>
      <c r="HRB1136" s="1329"/>
      <c r="HRC1136" s="1329"/>
      <c r="HRD1136" s="1329"/>
      <c r="HRE1136" s="1329"/>
      <c r="HRF1136" s="1329"/>
      <c r="HRG1136" s="1329"/>
      <c r="HRH1136" s="1329"/>
      <c r="HRI1136" s="1329"/>
      <c r="HRJ1136" s="1329"/>
      <c r="HRK1136" s="1329"/>
      <c r="HRL1136" s="1329"/>
      <c r="HRM1136" s="1329"/>
      <c r="HRN1136" s="1329"/>
      <c r="HRO1136" s="1329"/>
      <c r="HRP1136" s="1329"/>
      <c r="HRQ1136" s="1329"/>
      <c r="HRR1136" s="1329"/>
      <c r="HRS1136" s="1329"/>
      <c r="HRT1136" s="1329"/>
      <c r="HRU1136" s="1329"/>
      <c r="HRV1136" s="1329"/>
      <c r="HRW1136" s="1329"/>
      <c r="HRX1136" s="1329"/>
      <c r="HRY1136" s="1329"/>
      <c r="HRZ1136" s="1329"/>
      <c r="HSA1136" s="1329"/>
      <c r="HSB1136" s="1329"/>
      <c r="HSC1136" s="1329"/>
      <c r="HSD1136" s="1329"/>
      <c r="HSE1136" s="1329"/>
      <c r="HSF1136" s="1329"/>
      <c r="HSG1136" s="1329"/>
      <c r="HSH1136" s="1329"/>
      <c r="HSI1136" s="1329"/>
      <c r="HSJ1136" s="1329"/>
      <c r="HSK1136" s="1329"/>
      <c r="HSL1136" s="1329"/>
      <c r="HSM1136" s="1329"/>
      <c r="HSN1136" s="1329"/>
      <c r="HSO1136" s="1329"/>
      <c r="HSP1136" s="1329"/>
      <c r="HSQ1136" s="1329"/>
      <c r="HSR1136" s="1329"/>
      <c r="HSS1136" s="1329"/>
      <c r="HST1136" s="1329"/>
      <c r="HSU1136" s="1329"/>
      <c r="HSV1136" s="1329"/>
      <c r="HSW1136" s="1329"/>
      <c r="HSX1136" s="1329"/>
      <c r="HSY1136" s="1329"/>
      <c r="HSZ1136" s="1329"/>
      <c r="HTA1136" s="1329"/>
      <c r="HTB1136" s="1329"/>
      <c r="HTC1136" s="1329"/>
      <c r="HTD1136" s="1329"/>
      <c r="HTE1136" s="1329"/>
      <c r="HTF1136" s="1329"/>
      <c r="HTG1136" s="1329"/>
      <c r="HTH1136" s="1329"/>
      <c r="HTI1136" s="1329"/>
      <c r="HTJ1136" s="1329"/>
      <c r="HTK1136" s="1329"/>
      <c r="HTL1136" s="1329"/>
      <c r="HTM1136" s="1329"/>
      <c r="HTN1136" s="1329"/>
      <c r="HTO1136" s="1329"/>
      <c r="HTP1136" s="1329"/>
      <c r="HTQ1136" s="1329"/>
      <c r="HTR1136" s="1329"/>
      <c r="HTS1136" s="1329"/>
      <c r="HTT1136" s="1329"/>
      <c r="HTU1136" s="1329"/>
      <c r="HTV1136" s="1329"/>
      <c r="HTW1136" s="1329"/>
      <c r="HTX1136" s="1329"/>
      <c r="HTY1136" s="1329"/>
      <c r="HTZ1136" s="1329"/>
      <c r="HUA1136" s="1329"/>
      <c r="HUB1136" s="1329"/>
      <c r="HUC1136" s="1329"/>
      <c r="HUD1136" s="1329"/>
      <c r="HUE1136" s="1329"/>
      <c r="HUF1136" s="1329"/>
      <c r="HUG1136" s="1329"/>
      <c r="HUH1136" s="1329"/>
      <c r="HUI1136" s="1329"/>
      <c r="HUJ1136" s="1329"/>
      <c r="HUK1136" s="1329"/>
      <c r="HUL1136" s="1329"/>
      <c r="HUM1136" s="1329"/>
      <c r="HUN1136" s="1329"/>
      <c r="HUO1136" s="1329"/>
      <c r="HUP1136" s="1329"/>
      <c r="HUQ1136" s="1329"/>
      <c r="HUR1136" s="1329"/>
      <c r="HUS1136" s="1329"/>
      <c r="HUT1136" s="1329"/>
      <c r="HUU1136" s="1329"/>
      <c r="HUV1136" s="1329"/>
      <c r="HUW1136" s="1329"/>
      <c r="HUX1136" s="1329"/>
      <c r="HUY1136" s="1329"/>
      <c r="HUZ1136" s="1329"/>
      <c r="HVA1136" s="1329"/>
      <c r="HVB1136" s="1329"/>
      <c r="HVC1136" s="1329"/>
      <c r="HVD1136" s="1329"/>
      <c r="HVE1136" s="1329"/>
      <c r="HVF1136" s="1329"/>
      <c r="HVG1136" s="1329"/>
      <c r="HVH1136" s="1329"/>
      <c r="HVI1136" s="1329"/>
      <c r="HVJ1136" s="1329"/>
      <c r="HVK1136" s="1329"/>
      <c r="HVL1136" s="1329"/>
      <c r="HVM1136" s="1329"/>
      <c r="HVN1136" s="1329"/>
      <c r="HVO1136" s="1329"/>
      <c r="HVP1136" s="1329"/>
      <c r="HVQ1136" s="1329"/>
      <c r="HVR1136" s="1329"/>
      <c r="HVS1136" s="1329"/>
      <c r="HVT1136" s="1329"/>
      <c r="HVU1136" s="1329"/>
      <c r="HVV1136" s="1329"/>
      <c r="HVW1136" s="1329"/>
      <c r="HVX1136" s="1329"/>
      <c r="HVY1136" s="1329"/>
      <c r="HVZ1136" s="1329"/>
      <c r="HWA1136" s="1329"/>
      <c r="HWB1136" s="1329"/>
      <c r="HWC1136" s="1329"/>
      <c r="HWD1136" s="1329"/>
      <c r="HWE1136" s="1329"/>
      <c r="HWF1136" s="1329"/>
      <c r="HWG1136" s="1329"/>
      <c r="HWH1136" s="1329"/>
      <c r="HWI1136" s="1329"/>
      <c r="HWJ1136" s="1329"/>
      <c r="HWK1136" s="1329"/>
      <c r="HWL1136" s="1329"/>
      <c r="HWM1136" s="1329"/>
      <c r="HWN1136" s="1329"/>
      <c r="HWO1136" s="1329"/>
      <c r="HWP1136" s="1329"/>
      <c r="HWQ1136" s="1329"/>
      <c r="HWR1136" s="1329"/>
      <c r="HWS1136" s="1329"/>
      <c r="HWT1136" s="1329"/>
      <c r="HWU1136" s="1329"/>
      <c r="HWV1136" s="1329"/>
      <c r="HWW1136" s="1329"/>
      <c r="HWX1136" s="1329"/>
      <c r="HWY1136" s="1329"/>
      <c r="HWZ1136" s="1329"/>
      <c r="HXA1136" s="1329"/>
      <c r="HXB1136" s="1329"/>
      <c r="HXC1136" s="1329"/>
      <c r="HXD1136" s="1329"/>
      <c r="HXE1136" s="1329"/>
      <c r="HXF1136" s="1329"/>
      <c r="HXG1136" s="1329"/>
      <c r="HXH1136" s="1329"/>
      <c r="HXI1136" s="1329"/>
      <c r="HXJ1136" s="1329"/>
      <c r="HXK1136" s="1329"/>
      <c r="HXL1136" s="1329"/>
      <c r="HXM1136" s="1329"/>
      <c r="HXN1136" s="1329"/>
      <c r="HXO1136" s="1329"/>
      <c r="HXP1136" s="1329"/>
      <c r="HXQ1136" s="1329"/>
      <c r="HXR1136" s="1329"/>
      <c r="HXS1136" s="1329"/>
      <c r="HXT1136" s="1329"/>
      <c r="HXU1136" s="1329"/>
      <c r="HXV1136" s="1329"/>
      <c r="HXW1136" s="1329"/>
      <c r="HXX1136" s="1329"/>
      <c r="HXY1136" s="1329"/>
      <c r="HXZ1136" s="1329"/>
      <c r="HYA1136" s="1329"/>
      <c r="HYB1136" s="1329"/>
      <c r="HYC1136" s="1329"/>
      <c r="HYD1136" s="1329"/>
      <c r="HYE1136" s="1329"/>
      <c r="HYF1136" s="1329"/>
      <c r="HYG1136" s="1329"/>
      <c r="HYH1136" s="1329"/>
      <c r="HYI1136" s="1329"/>
      <c r="HYJ1136" s="1329"/>
      <c r="HYK1136" s="1329"/>
      <c r="HYL1136" s="1329"/>
      <c r="HYM1136" s="1329"/>
      <c r="HYN1136" s="1329"/>
      <c r="HYO1136" s="1329"/>
      <c r="HYP1136" s="1329"/>
      <c r="HYQ1136" s="1329"/>
      <c r="HYR1136" s="1329"/>
      <c r="HYS1136" s="1329"/>
      <c r="HYT1136" s="1329"/>
      <c r="HYU1136" s="1329"/>
      <c r="HYV1136" s="1329"/>
      <c r="HYW1136" s="1329"/>
      <c r="HYX1136" s="1329"/>
      <c r="HYY1136" s="1329"/>
      <c r="HYZ1136" s="1329"/>
      <c r="HZA1136" s="1329"/>
      <c r="HZB1136" s="1329"/>
      <c r="HZC1136" s="1329"/>
      <c r="HZD1136" s="1329"/>
      <c r="HZE1136" s="1329"/>
      <c r="HZF1136" s="1329"/>
      <c r="HZG1136" s="1329"/>
      <c r="HZH1136" s="1329"/>
      <c r="HZI1136" s="1329"/>
      <c r="HZJ1136" s="1329"/>
      <c r="HZK1136" s="1329"/>
      <c r="HZL1136" s="1329"/>
      <c r="HZM1136" s="1329"/>
      <c r="HZN1136" s="1329"/>
      <c r="HZO1136" s="1329"/>
      <c r="HZP1136" s="1329"/>
      <c r="HZQ1136" s="1329"/>
      <c r="HZR1136" s="1329"/>
      <c r="HZS1136" s="1329"/>
      <c r="HZT1136" s="1329"/>
      <c r="HZU1136" s="1329"/>
      <c r="HZV1136" s="1329"/>
      <c r="HZW1136" s="1329"/>
      <c r="HZX1136" s="1329"/>
      <c r="HZY1136" s="1329"/>
      <c r="HZZ1136" s="1329"/>
      <c r="IAA1136" s="1329"/>
      <c r="IAB1136" s="1329"/>
      <c r="IAC1136" s="1329"/>
      <c r="IAD1136" s="1329"/>
      <c r="IAE1136" s="1329"/>
      <c r="IAF1136" s="1329"/>
      <c r="IAG1136" s="1329"/>
      <c r="IAH1136" s="1329"/>
      <c r="IAI1136" s="1329"/>
      <c r="IAJ1136" s="1329"/>
      <c r="IAK1136" s="1329"/>
      <c r="IAL1136" s="1329"/>
      <c r="IAM1136" s="1329"/>
      <c r="IAN1136" s="1329"/>
      <c r="IAO1136" s="1329"/>
      <c r="IAP1136" s="1329"/>
      <c r="IAQ1136" s="1329"/>
      <c r="IAR1136" s="1329"/>
      <c r="IAS1136" s="1329"/>
      <c r="IAT1136" s="1329"/>
      <c r="IAU1136" s="1329"/>
      <c r="IAV1136" s="1329"/>
      <c r="IAW1136" s="1329"/>
      <c r="IAX1136" s="1329"/>
      <c r="IAY1136" s="1329"/>
      <c r="IAZ1136" s="1329"/>
      <c r="IBA1136" s="1329"/>
      <c r="IBB1136" s="1329"/>
      <c r="IBC1136" s="1329"/>
      <c r="IBD1136" s="1329"/>
      <c r="IBE1136" s="1329"/>
      <c r="IBF1136" s="1329"/>
      <c r="IBG1136" s="1329"/>
      <c r="IBH1136" s="1329"/>
      <c r="IBI1136" s="1329"/>
      <c r="IBJ1136" s="1329"/>
      <c r="IBK1136" s="1329"/>
      <c r="IBL1136" s="1329"/>
      <c r="IBM1136" s="1329"/>
      <c r="IBN1136" s="1329"/>
      <c r="IBO1136" s="1329"/>
      <c r="IBP1136" s="1329"/>
      <c r="IBQ1136" s="1329"/>
      <c r="IBR1136" s="1329"/>
      <c r="IBS1136" s="1329"/>
      <c r="IBT1136" s="1329"/>
      <c r="IBU1136" s="1329"/>
      <c r="IBV1136" s="1329"/>
      <c r="IBW1136" s="1329"/>
      <c r="IBX1136" s="1329"/>
      <c r="IBY1136" s="1329"/>
      <c r="IBZ1136" s="1329"/>
      <c r="ICA1136" s="1329"/>
      <c r="ICB1136" s="1329"/>
      <c r="ICC1136" s="1329"/>
      <c r="ICD1136" s="1329"/>
      <c r="ICE1136" s="1329"/>
      <c r="ICF1136" s="1329"/>
      <c r="ICG1136" s="1329"/>
      <c r="ICH1136" s="1329"/>
      <c r="ICI1136" s="1329"/>
      <c r="ICJ1136" s="1329"/>
      <c r="ICK1136" s="1329"/>
      <c r="ICL1136" s="1329"/>
      <c r="ICM1136" s="1329"/>
      <c r="ICN1136" s="1329"/>
      <c r="ICO1136" s="1329"/>
      <c r="ICP1136" s="1329"/>
      <c r="ICQ1136" s="1329"/>
      <c r="ICR1136" s="1329"/>
      <c r="ICS1136" s="1329"/>
      <c r="ICT1136" s="1329"/>
      <c r="ICU1136" s="1329"/>
      <c r="ICV1136" s="1329"/>
      <c r="ICW1136" s="1329"/>
      <c r="ICX1136" s="1329"/>
      <c r="ICY1136" s="1329"/>
      <c r="ICZ1136" s="1329"/>
      <c r="IDA1136" s="1329"/>
      <c r="IDB1136" s="1329"/>
      <c r="IDC1136" s="1329"/>
      <c r="IDD1136" s="1329"/>
      <c r="IDE1136" s="1329"/>
      <c r="IDF1136" s="1329"/>
      <c r="IDG1136" s="1329"/>
      <c r="IDH1136" s="1329"/>
      <c r="IDI1136" s="1329"/>
      <c r="IDJ1136" s="1329"/>
      <c r="IDK1136" s="1329"/>
      <c r="IDL1136" s="1329"/>
      <c r="IDM1136" s="1329"/>
      <c r="IDN1136" s="1329"/>
      <c r="IDO1136" s="1329"/>
      <c r="IDP1136" s="1329"/>
      <c r="IDQ1136" s="1329"/>
      <c r="IDR1136" s="1329"/>
      <c r="IDS1136" s="1329"/>
      <c r="IDT1136" s="1329"/>
      <c r="IDU1136" s="1329"/>
      <c r="IDV1136" s="1329"/>
      <c r="IDW1136" s="1329"/>
      <c r="IDX1136" s="1329"/>
      <c r="IDY1136" s="1329"/>
      <c r="IDZ1136" s="1329"/>
      <c r="IEA1136" s="1329"/>
      <c r="IEB1136" s="1329"/>
      <c r="IEC1136" s="1329"/>
      <c r="IED1136" s="1329"/>
      <c r="IEE1136" s="1329"/>
      <c r="IEF1136" s="1329"/>
      <c r="IEG1136" s="1329"/>
      <c r="IEH1136" s="1329"/>
      <c r="IEI1136" s="1329"/>
      <c r="IEJ1136" s="1329"/>
      <c r="IEK1136" s="1329"/>
      <c r="IEL1136" s="1329"/>
      <c r="IEM1136" s="1329"/>
      <c r="IEN1136" s="1329"/>
      <c r="IEO1136" s="1329"/>
      <c r="IEP1136" s="1329"/>
      <c r="IEQ1136" s="1329"/>
      <c r="IER1136" s="1329"/>
      <c r="IES1136" s="1329"/>
      <c r="IET1136" s="1329"/>
      <c r="IEU1136" s="1329"/>
      <c r="IEV1136" s="1329"/>
      <c r="IEW1136" s="1329"/>
      <c r="IEX1136" s="1329"/>
      <c r="IEY1136" s="1329"/>
      <c r="IEZ1136" s="1329"/>
      <c r="IFA1136" s="1329"/>
      <c r="IFB1136" s="1329"/>
      <c r="IFC1136" s="1329"/>
      <c r="IFD1136" s="1329"/>
      <c r="IFE1136" s="1329"/>
      <c r="IFF1136" s="1329"/>
      <c r="IFG1136" s="1329"/>
      <c r="IFH1136" s="1329"/>
      <c r="IFI1136" s="1329"/>
      <c r="IFJ1136" s="1329"/>
      <c r="IFK1136" s="1329"/>
      <c r="IFL1136" s="1329"/>
      <c r="IFM1136" s="1329"/>
      <c r="IFN1136" s="1329"/>
      <c r="IFO1136" s="1329"/>
      <c r="IFP1136" s="1329"/>
      <c r="IFQ1136" s="1329"/>
      <c r="IFR1136" s="1329"/>
      <c r="IFS1136" s="1329"/>
      <c r="IFT1136" s="1329"/>
      <c r="IFU1136" s="1329"/>
      <c r="IFV1136" s="1329"/>
      <c r="IFW1136" s="1329"/>
      <c r="IFX1136" s="1329"/>
      <c r="IFY1136" s="1329"/>
      <c r="IFZ1136" s="1329"/>
      <c r="IGA1136" s="1329"/>
      <c r="IGB1136" s="1329"/>
      <c r="IGC1136" s="1329"/>
      <c r="IGD1136" s="1329"/>
      <c r="IGE1136" s="1329"/>
      <c r="IGF1136" s="1329"/>
      <c r="IGG1136" s="1329"/>
      <c r="IGH1136" s="1329"/>
      <c r="IGI1136" s="1329"/>
      <c r="IGJ1136" s="1329"/>
      <c r="IGK1136" s="1329"/>
      <c r="IGL1136" s="1329"/>
      <c r="IGM1136" s="1329"/>
      <c r="IGN1136" s="1329"/>
      <c r="IGO1136" s="1329"/>
      <c r="IGP1136" s="1329"/>
      <c r="IGQ1136" s="1329"/>
      <c r="IGR1136" s="1329"/>
      <c r="IGS1136" s="1329"/>
      <c r="IGT1136" s="1329"/>
      <c r="IGU1136" s="1329"/>
      <c r="IGV1136" s="1329"/>
      <c r="IGW1136" s="1329"/>
      <c r="IGX1136" s="1329"/>
      <c r="IGY1136" s="1329"/>
      <c r="IGZ1136" s="1329"/>
      <c r="IHA1136" s="1329"/>
      <c r="IHB1136" s="1329"/>
      <c r="IHC1136" s="1329"/>
      <c r="IHD1136" s="1329"/>
      <c r="IHE1136" s="1329"/>
      <c r="IHF1136" s="1329"/>
      <c r="IHG1136" s="1329"/>
      <c r="IHH1136" s="1329"/>
      <c r="IHI1136" s="1329"/>
      <c r="IHJ1136" s="1329"/>
      <c r="IHK1136" s="1329"/>
      <c r="IHL1136" s="1329"/>
      <c r="IHM1136" s="1329"/>
      <c r="IHN1136" s="1329"/>
      <c r="IHO1136" s="1329"/>
      <c r="IHP1136" s="1329"/>
      <c r="IHQ1136" s="1329"/>
      <c r="IHR1136" s="1329"/>
      <c r="IHS1136" s="1329"/>
      <c r="IHT1136" s="1329"/>
      <c r="IHU1136" s="1329"/>
      <c r="IHV1136" s="1329"/>
      <c r="IHW1136" s="1329"/>
      <c r="IHX1136" s="1329"/>
      <c r="IHY1136" s="1329"/>
      <c r="IHZ1136" s="1329"/>
      <c r="IIA1136" s="1329"/>
      <c r="IIB1136" s="1329"/>
      <c r="IIC1136" s="1329"/>
      <c r="IID1136" s="1329"/>
      <c r="IIE1136" s="1329"/>
      <c r="IIF1136" s="1329"/>
      <c r="IIG1136" s="1329"/>
      <c r="IIH1136" s="1329"/>
      <c r="III1136" s="1329"/>
      <c r="IIJ1136" s="1329"/>
      <c r="IIK1136" s="1329"/>
      <c r="IIL1136" s="1329"/>
      <c r="IIM1136" s="1329"/>
      <c r="IIN1136" s="1329"/>
      <c r="IIO1136" s="1329"/>
      <c r="IIP1136" s="1329"/>
      <c r="IIQ1136" s="1329"/>
      <c r="IIR1136" s="1329"/>
      <c r="IIS1136" s="1329"/>
      <c r="IIT1136" s="1329"/>
      <c r="IIU1136" s="1329"/>
      <c r="IIV1136" s="1329"/>
      <c r="IIW1136" s="1329"/>
      <c r="IIX1136" s="1329"/>
      <c r="IIY1136" s="1329"/>
      <c r="IIZ1136" s="1329"/>
      <c r="IJA1136" s="1329"/>
      <c r="IJB1136" s="1329"/>
      <c r="IJC1136" s="1329"/>
      <c r="IJD1136" s="1329"/>
      <c r="IJE1136" s="1329"/>
      <c r="IJF1136" s="1329"/>
      <c r="IJG1136" s="1329"/>
      <c r="IJH1136" s="1329"/>
      <c r="IJI1136" s="1329"/>
      <c r="IJJ1136" s="1329"/>
      <c r="IJK1136" s="1329"/>
      <c r="IJL1136" s="1329"/>
      <c r="IJM1136" s="1329"/>
      <c r="IJN1136" s="1329"/>
      <c r="IJO1136" s="1329"/>
      <c r="IJP1136" s="1329"/>
      <c r="IJQ1136" s="1329"/>
      <c r="IJR1136" s="1329"/>
      <c r="IJS1136" s="1329"/>
      <c r="IJT1136" s="1329"/>
      <c r="IJU1136" s="1329"/>
      <c r="IJV1136" s="1329"/>
      <c r="IJW1136" s="1329"/>
      <c r="IJX1136" s="1329"/>
      <c r="IJY1136" s="1329"/>
      <c r="IJZ1136" s="1329"/>
      <c r="IKA1136" s="1329"/>
      <c r="IKB1136" s="1329"/>
      <c r="IKC1136" s="1329"/>
      <c r="IKD1136" s="1329"/>
      <c r="IKE1136" s="1329"/>
      <c r="IKF1136" s="1329"/>
      <c r="IKG1136" s="1329"/>
      <c r="IKH1136" s="1329"/>
      <c r="IKI1136" s="1329"/>
      <c r="IKJ1136" s="1329"/>
      <c r="IKK1136" s="1329"/>
      <c r="IKL1136" s="1329"/>
      <c r="IKM1136" s="1329"/>
      <c r="IKN1136" s="1329"/>
      <c r="IKO1136" s="1329"/>
      <c r="IKP1136" s="1329"/>
      <c r="IKQ1136" s="1329"/>
      <c r="IKR1136" s="1329"/>
      <c r="IKS1136" s="1329"/>
      <c r="IKT1136" s="1329"/>
      <c r="IKU1136" s="1329"/>
      <c r="IKV1136" s="1329"/>
      <c r="IKW1136" s="1329"/>
      <c r="IKX1136" s="1329"/>
      <c r="IKY1136" s="1329"/>
      <c r="IKZ1136" s="1329"/>
      <c r="ILA1136" s="1329"/>
      <c r="ILB1136" s="1329"/>
      <c r="ILC1136" s="1329"/>
      <c r="ILD1136" s="1329"/>
      <c r="ILE1136" s="1329"/>
      <c r="ILF1136" s="1329"/>
      <c r="ILG1136" s="1329"/>
      <c r="ILH1136" s="1329"/>
      <c r="ILI1136" s="1329"/>
      <c r="ILJ1136" s="1329"/>
      <c r="ILK1136" s="1329"/>
      <c r="ILL1136" s="1329"/>
      <c r="ILM1136" s="1329"/>
      <c r="ILN1136" s="1329"/>
      <c r="ILO1136" s="1329"/>
      <c r="ILP1136" s="1329"/>
      <c r="ILQ1136" s="1329"/>
      <c r="ILR1136" s="1329"/>
      <c r="ILS1136" s="1329"/>
      <c r="ILT1136" s="1329"/>
      <c r="ILU1136" s="1329"/>
      <c r="ILV1136" s="1329"/>
      <c r="ILW1136" s="1329"/>
      <c r="ILX1136" s="1329"/>
      <c r="ILY1136" s="1329"/>
      <c r="ILZ1136" s="1329"/>
      <c r="IMA1136" s="1329"/>
      <c r="IMB1136" s="1329"/>
      <c r="IMC1136" s="1329"/>
      <c r="IMD1136" s="1329"/>
      <c r="IME1136" s="1329"/>
      <c r="IMF1136" s="1329"/>
      <c r="IMG1136" s="1329"/>
      <c r="IMH1136" s="1329"/>
      <c r="IMI1136" s="1329"/>
      <c r="IMJ1136" s="1329"/>
      <c r="IMK1136" s="1329"/>
      <c r="IML1136" s="1329"/>
      <c r="IMM1136" s="1329"/>
      <c r="IMN1136" s="1329"/>
      <c r="IMO1136" s="1329"/>
      <c r="IMP1136" s="1329"/>
      <c r="IMQ1136" s="1329"/>
      <c r="IMR1136" s="1329"/>
      <c r="IMS1136" s="1329"/>
      <c r="IMT1136" s="1329"/>
      <c r="IMU1136" s="1329"/>
      <c r="IMV1136" s="1329"/>
      <c r="IMW1136" s="1329"/>
      <c r="IMX1136" s="1329"/>
      <c r="IMY1136" s="1329"/>
      <c r="IMZ1136" s="1329"/>
      <c r="INA1136" s="1329"/>
      <c r="INB1136" s="1329"/>
      <c r="INC1136" s="1329"/>
      <c r="IND1136" s="1329"/>
      <c r="INE1136" s="1329"/>
      <c r="INF1136" s="1329"/>
      <c r="ING1136" s="1329"/>
      <c r="INH1136" s="1329"/>
      <c r="INI1136" s="1329"/>
      <c r="INJ1136" s="1329"/>
      <c r="INK1136" s="1329"/>
      <c r="INL1136" s="1329"/>
      <c r="INM1136" s="1329"/>
      <c r="INN1136" s="1329"/>
      <c r="INO1136" s="1329"/>
      <c r="INP1136" s="1329"/>
      <c r="INQ1136" s="1329"/>
      <c r="INR1136" s="1329"/>
      <c r="INS1136" s="1329"/>
      <c r="INT1136" s="1329"/>
      <c r="INU1136" s="1329"/>
      <c r="INV1136" s="1329"/>
      <c r="INW1136" s="1329"/>
      <c r="INX1136" s="1329"/>
      <c r="INY1136" s="1329"/>
      <c r="INZ1136" s="1329"/>
      <c r="IOA1136" s="1329"/>
      <c r="IOB1136" s="1329"/>
      <c r="IOC1136" s="1329"/>
      <c r="IOD1136" s="1329"/>
      <c r="IOE1136" s="1329"/>
      <c r="IOF1136" s="1329"/>
      <c r="IOG1136" s="1329"/>
      <c r="IOH1136" s="1329"/>
      <c r="IOI1136" s="1329"/>
      <c r="IOJ1136" s="1329"/>
      <c r="IOK1136" s="1329"/>
      <c r="IOL1136" s="1329"/>
      <c r="IOM1136" s="1329"/>
      <c r="ION1136" s="1329"/>
      <c r="IOO1136" s="1329"/>
      <c r="IOP1136" s="1329"/>
      <c r="IOQ1136" s="1329"/>
      <c r="IOR1136" s="1329"/>
      <c r="IOS1136" s="1329"/>
      <c r="IOT1136" s="1329"/>
      <c r="IOU1136" s="1329"/>
      <c r="IOV1136" s="1329"/>
      <c r="IOW1136" s="1329"/>
      <c r="IOX1136" s="1329"/>
      <c r="IOY1136" s="1329"/>
      <c r="IOZ1136" s="1329"/>
      <c r="IPA1136" s="1329"/>
      <c r="IPB1136" s="1329"/>
      <c r="IPC1136" s="1329"/>
      <c r="IPD1136" s="1329"/>
      <c r="IPE1136" s="1329"/>
      <c r="IPF1136" s="1329"/>
      <c r="IPG1136" s="1329"/>
      <c r="IPH1136" s="1329"/>
      <c r="IPI1136" s="1329"/>
      <c r="IPJ1136" s="1329"/>
      <c r="IPK1136" s="1329"/>
      <c r="IPL1136" s="1329"/>
      <c r="IPM1136" s="1329"/>
      <c r="IPN1136" s="1329"/>
      <c r="IPO1136" s="1329"/>
      <c r="IPP1136" s="1329"/>
      <c r="IPQ1136" s="1329"/>
      <c r="IPR1136" s="1329"/>
      <c r="IPS1136" s="1329"/>
      <c r="IPT1136" s="1329"/>
      <c r="IPU1136" s="1329"/>
      <c r="IPV1136" s="1329"/>
      <c r="IPW1136" s="1329"/>
      <c r="IPX1136" s="1329"/>
      <c r="IPY1136" s="1329"/>
      <c r="IPZ1136" s="1329"/>
      <c r="IQA1136" s="1329"/>
      <c r="IQB1136" s="1329"/>
      <c r="IQC1136" s="1329"/>
      <c r="IQD1136" s="1329"/>
      <c r="IQE1136" s="1329"/>
      <c r="IQF1136" s="1329"/>
      <c r="IQG1136" s="1329"/>
      <c r="IQH1136" s="1329"/>
      <c r="IQI1136" s="1329"/>
      <c r="IQJ1136" s="1329"/>
      <c r="IQK1136" s="1329"/>
      <c r="IQL1136" s="1329"/>
      <c r="IQM1136" s="1329"/>
      <c r="IQN1136" s="1329"/>
      <c r="IQO1136" s="1329"/>
      <c r="IQP1136" s="1329"/>
      <c r="IQQ1136" s="1329"/>
      <c r="IQR1136" s="1329"/>
      <c r="IQS1136" s="1329"/>
      <c r="IQT1136" s="1329"/>
      <c r="IQU1136" s="1329"/>
      <c r="IQV1136" s="1329"/>
      <c r="IQW1136" s="1329"/>
      <c r="IQX1136" s="1329"/>
      <c r="IQY1136" s="1329"/>
      <c r="IQZ1136" s="1329"/>
      <c r="IRA1136" s="1329"/>
      <c r="IRB1136" s="1329"/>
      <c r="IRC1136" s="1329"/>
      <c r="IRD1136" s="1329"/>
      <c r="IRE1136" s="1329"/>
      <c r="IRF1136" s="1329"/>
      <c r="IRG1136" s="1329"/>
      <c r="IRH1136" s="1329"/>
      <c r="IRI1136" s="1329"/>
      <c r="IRJ1136" s="1329"/>
      <c r="IRK1136" s="1329"/>
      <c r="IRL1136" s="1329"/>
      <c r="IRM1136" s="1329"/>
      <c r="IRN1136" s="1329"/>
      <c r="IRO1136" s="1329"/>
      <c r="IRP1136" s="1329"/>
      <c r="IRQ1136" s="1329"/>
      <c r="IRR1136" s="1329"/>
      <c r="IRS1136" s="1329"/>
      <c r="IRT1136" s="1329"/>
      <c r="IRU1136" s="1329"/>
      <c r="IRV1136" s="1329"/>
      <c r="IRW1136" s="1329"/>
      <c r="IRX1136" s="1329"/>
      <c r="IRY1136" s="1329"/>
      <c r="IRZ1136" s="1329"/>
      <c r="ISA1136" s="1329"/>
      <c r="ISB1136" s="1329"/>
      <c r="ISC1136" s="1329"/>
      <c r="ISD1136" s="1329"/>
      <c r="ISE1136" s="1329"/>
      <c r="ISF1136" s="1329"/>
      <c r="ISG1136" s="1329"/>
      <c r="ISH1136" s="1329"/>
      <c r="ISI1136" s="1329"/>
      <c r="ISJ1136" s="1329"/>
      <c r="ISK1136" s="1329"/>
      <c r="ISL1136" s="1329"/>
      <c r="ISM1136" s="1329"/>
      <c r="ISN1136" s="1329"/>
      <c r="ISO1136" s="1329"/>
      <c r="ISP1136" s="1329"/>
      <c r="ISQ1136" s="1329"/>
      <c r="ISR1136" s="1329"/>
      <c r="ISS1136" s="1329"/>
      <c r="IST1136" s="1329"/>
      <c r="ISU1136" s="1329"/>
      <c r="ISV1136" s="1329"/>
      <c r="ISW1136" s="1329"/>
      <c r="ISX1136" s="1329"/>
      <c r="ISY1136" s="1329"/>
      <c r="ISZ1136" s="1329"/>
      <c r="ITA1136" s="1329"/>
      <c r="ITB1136" s="1329"/>
      <c r="ITC1136" s="1329"/>
      <c r="ITD1136" s="1329"/>
      <c r="ITE1136" s="1329"/>
      <c r="ITF1136" s="1329"/>
      <c r="ITG1136" s="1329"/>
      <c r="ITH1136" s="1329"/>
      <c r="ITI1136" s="1329"/>
      <c r="ITJ1136" s="1329"/>
      <c r="ITK1136" s="1329"/>
      <c r="ITL1136" s="1329"/>
      <c r="ITM1136" s="1329"/>
      <c r="ITN1136" s="1329"/>
      <c r="ITO1136" s="1329"/>
      <c r="ITP1136" s="1329"/>
      <c r="ITQ1136" s="1329"/>
      <c r="ITR1136" s="1329"/>
      <c r="ITS1136" s="1329"/>
      <c r="ITT1136" s="1329"/>
      <c r="ITU1136" s="1329"/>
      <c r="ITV1136" s="1329"/>
      <c r="ITW1136" s="1329"/>
      <c r="ITX1136" s="1329"/>
      <c r="ITY1136" s="1329"/>
      <c r="ITZ1136" s="1329"/>
      <c r="IUA1136" s="1329"/>
      <c r="IUB1136" s="1329"/>
      <c r="IUC1136" s="1329"/>
      <c r="IUD1136" s="1329"/>
      <c r="IUE1136" s="1329"/>
      <c r="IUF1136" s="1329"/>
      <c r="IUG1136" s="1329"/>
      <c r="IUH1136" s="1329"/>
      <c r="IUI1136" s="1329"/>
      <c r="IUJ1136" s="1329"/>
      <c r="IUK1136" s="1329"/>
      <c r="IUL1136" s="1329"/>
      <c r="IUM1136" s="1329"/>
      <c r="IUN1136" s="1329"/>
      <c r="IUO1136" s="1329"/>
      <c r="IUP1136" s="1329"/>
      <c r="IUQ1136" s="1329"/>
      <c r="IUR1136" s="1329"/>
      <c r="IUS1136" s="1329"/>
      <c r="IUT1136" s="1329"/>
      <c r="IUU1136" s="1329"/>
      <c r="IUV1136" s="1329"/>
      <c r="IUW1136" s="1329"/>
      <c r="IUX1136" s="1329"/>
      <c r="IUY1136" s="1329"/>
      <c r="IUZ1136" s="1329"/>
      <c r="IVA1136" s="1329"/>
      <c r="IVB1136" s="1329"/>
      <c r="IVC1136" s="1329"/>
      <c r="IVD1136" s="1329"/>
      <c r="IVE1136" s="1329"/>
      <c r="IVF1136" s="1329"/>
      <c r="IVG1136" s="1329"/>
      <c r="IVH1136" s="1329"/>
      <c r="IVI1136" s="1329"/>
      <c r="IVJ1136" s="1329"/>
      <c r="IVK1136" s="1329"/>
      <c r="IVL1136" s="1329"/>
      <c r="IVM1136" s="1329"/>
      <c r="IVN1136" s="1329"/>
      <c r="IVO1136" s="1329"/>
      <c r="IVP1136" s="1329"/>
      <c r="IVQ1136" s="1329"/>
      <c r="IVR1136" s="1329"/>
      <c r="IVS1136" s="1329"/>
      <c r="IVT1136" s="1329"/>
      <c r="IVU1136" s="1329"/>
      <c r="IVV1136" s="1329"/>
      <c r="IVW1136" s="1329"/>
      <c r="IVX1136" s="1329"/>
      <c r="IVY1136" s="1329"/>
      <c r="IVZ1136" s="1329"/>
      <c r="IWA1136" s="1329"/>
      <c r="IWB1136" s="1329"/>
      <c r="IWC1136" s="1329"/>
      <c r="IWD1136" s="1329"/>
      <c r="IWE1136" s="1329"/>
      <c r="IWF1136" s="1329"/>
      <c r="IWG1136" s="1329"/>
      <c r="IWH1136" s="1329"/>
      <c r="IWI1136" s="1329"/>
      <c r="IWJ1136" s="1329"/>
      <c r="IWK1136" s="1329"/>
      <c r="IWL1136" s="1329"/>
      <c r="IWM1136" s="1329"/>
      <c r="IWN1136" s="1329"/>
      <c r="IWO1136" s="1329"/>
      <c r="IWP1136" s="1329"/>
      <c r="IWQ1136" s="1329"/>
      <c r="IWR1136" s="1329"/>
      <c r="IWS1136" s="1329"/>
      <c r="IWT1136" s="1329"/>
      <c r="IWU1136" s="1329"/>
      <c r="IWV1136" s="1329"/>
      <c r="IWW1136" s="1329"/>
      <c r="IWX1136" s="1329"/>
      <c r="IWY1136" s="1329"/>
      <c r="IWZ1136" s="1329"/>
      <c r="IXA1136" s="1329"/>
      <c r="IXB1136" s="1329"/>
      <c r="IXC1136" s="1329"/>
      <c r="IXD1136" s="1329"/>
      <c r="IXE1136" s="1329"/>
      <c r="IXF1136" s="1329"/>
      <c r="IXG1136" s="1329"/>
      <c r="IXH1136" s="1329"/>
      <c r="IXI1136" s="1329"/>
      <c r="IXJ1136" s="1329"/>
      <c r="IXK1136" s="1329"/>
      <c r="IXL1136" s="1329"/>
      <c r="IXM1136" s="1329"/>
      <c r="IXN1136" s="1329"/>
      <c r="IXO1136" s="1329"/>
      <c r="IXP1136" s="1329"/>
      <c r="IXQ1136" s="1329"/>
      <c r="IXR1136" s="1329"/>
      <c r="IXS1136" s="1329"/>
      <c r="IXT1136" s="1329"/>
      <c r="IXU1136" s="1329"/>
      <c r="IXV1136" s="1329"/>
      <c r="IXW1136" s="1329"/>
      <c r="IXX1136" s="1329"/>
      <c r="IXY1136" s="1329"/>
      <c r="IXZ1136" s="1329"/>
      <c r="IYA1136" s="1329"/>
      <c r="IYB1136" s="1329"/>
      <c r="IYC1136" s="1329"/>
      <c r="IYD1136" s="1329"/>
      <c r="IYE1136" s="1329"/>
      <c r="IYF1136" s="1329"/>
      <c r="IYG1136" s="1329"/>
      <c r="IYH1136" s="1329"/>
      <c r="IYI1136" s="1329"/>
      <c r="IYJ1136" s="1329"/>
      <c r="IYK1136" s="1329"/>
      <c r="IYL1136" s="1329"/>
      <c r="IYM1136" s="1329"/>
      <c r="IYN1136" s="1329"/>
      <c r="IYO1136" s="1329"/>
      <c r="IYP1136" s="1329"/>
      <c r="IYQ1136" s="1329"/>
      <c r="IYR1136" s="1329"/>
      <c r="IYS1136" s="1329"/>
      <c r="IYT1136" s="1329"/>
      <c r="IYU1136" s="1329"/>
      <c r="IYV1136" s="1329"/>
      <c r="IYW1136" s="1329"/>
      <c r="IYX1136" s="1329"/>
      <c r="IYY1136" s="1329"/>
      <c r="IYZ1136" s="1329"/>
      <c r="IZA1136" s="1329"/>
      <c r="IZB1136" s="1329"/>
      <c r="IZC1136" s="1329"/>
      <c r="IZD1136" s="1329"/>
      <c r="IZE1136" s="1329"/>
      <c r="IZF1136" s="1329"/>
      <c r="IZG1136" s="1329"/>
      <c r="IZH1136" s="1329"/>
      <c r="IZI1136" s="1329"/>
      <c r="IZJ1136" s="1329"/>
      <c r="IZK1136" s="1329"/>
      <c r="IZL1136" s="1329"/>
      <c r="IZM1136" s="1329"/>
      <c r="IZN1136" s="1329"/>
      <c r="IZO1136" s="1329"/>
      <c r="IZP1136" s="1329"/>
      <c r="IZQ1136" s="1329"/>
      <c r="IZR1136" s="1329"/>
      <c r="IZS1136" s="1329"/>
      <c r="IZT1136" s="1329"/>
      <c r="IZU1136" s="1329"/>
      <c r="IZV1136" s="1329"/>
      <c r="IZW1136" s="1329"/>
      <c r="IZX1136" s="1329"/>
      <c r="IZY1136" s="1329"/>
      <c r="IZZ1136" s="1329"/>
      <c r="JAA1136" s="1329"/>
      <c r="JAB1136" s="1329"/>
      <c r="JAC1136" s="1329"/>
      <c r="JAD1136" s="1329"/>
      <c r="JAE1136" s="1329"/>
      <c r="JAF1136" s="1329"/>
      <c r="JAG1136" s="1329"/>
      <c r="JAH1136" s="1329"/>
      <c r="JAI1136" s="1329"/>
      <c r="JAJ1136" s="1329"/>
      <c r="JAK1136" s="1329"/>
      <c r="JAL1136" s="1329"/>
      <c r="JAM1136" s="1329"/>
      <c r="JAN1136" s="1329"/>
      <c r="JAO1136" s="1329"/>
      <c r="JAP1136" s="1329"/>
      <c r="JAQ1136" s="1329"/>
      <c r="JAR1136" s="1329"/>
      <c r="JAS1136" s="1329"/>
      <c r="JAT1136" s="1329"/>
      <c r="JAU1136" s="1329"/>
      <c r="JAV1136" s="1329"/>
      <c r="JAW1136" s="1329"/>
      <c r="JAX1136" s="1329"/>
      <c r="JAY1136" s="1329"/>
      <c r="JAZ1136" s="1329"/>
      <c r="JBA1136" s="1329"/>
      <c r="JBB1136" s="1329"/>
      <c r="JBC1136" s="1329"/>
      <c r="JBD1136" s="1329"/>
      <c r="JBE1136" s="1329"/>
      <c r="JBF1136" s="1329"/>
      <c r="JBG1136" s="1329"/>
      <c r="JBH1136" s="1329"/>
      <c r="JBI1136" s="1329"/>
      <c r="JBJ1136" s="1329"/>
      <c r="JBK1136" s="1329"/>
      <c r="JBL1136" s="1329"/>
      <c r="JBM1136" s="1329"/>
      <c r="JBN1136" s="1329"/>
      <c r="JBO1136" s="1329"/>
      <c r="JBP1136" s="1329"/>
      <c r="JBQ1136" s="1329"/>
      <c r="JBR1136" s="1329"/>
      <c r="JBS1136" s="1329"/>
      <c r="JBT1136" s="1329"/>
      <c r="JBU1136" s="1329"/>
      <c r="JBV1136" s="1329"/>
      <c r="JBW1136" s="1329"/>
      <c r="JBX1136" s="1329"/>
      <c r="JBY1136" s="1329"/>
      <c r="JBZ1136" s="1329"/>
      <c r="JCA1136" s="1329"/>
      <c r="JCB1136" s="1329"/>
      <c r="JCC1136" s="1329"/>
      <c r="JCD1136" s="1329"/>
      <c r="JCE1136" s="1329"/>
      <c r="JCF1136" s="1329"/>
      <c r="JCG1136" s="1329"/>
      <c r="JCH1136" s="1329"/>
      <c r="JCI1136" s="1329"/>
      <c r="JCJ1136" s="1329"/>
      <c r="JCK1136" s="1329"/>
      <c r="JCL1136" s="1329"/>
      <c r="JCM1136" s="1329"/>
      <c r="JCN1136" s="1329"/>
      <c r="JCO1136" s="1329"/>
      <c r="JCP1136" s="1329"/>
      <c r="JCQ1136" s="1329"/>
      <c r="JCR1136" s="1329"/>
      <c r="JCS1136" s="1329"/>
      <c r="JCT1136" s="1329"/>
      <c r="JCU1136" s="1329"/>
      <c r="JCV1136" s="1329"/>
      <c r="JCW1136" s="1329"/>
      <c r="JCX1136" s="1329"/>
      <c r="JCY1136" s="1329"/>
      <c r="JCZ1136" s="1329"/>
      <c r="JDA1136" s="1329"/>
      <c r="JDB1136" s="1329"/>
      <c r="JDC1136" s="1329"/>
      <c r="JDD1136" s="1329"/>
      <c r="JDE1136" s="1329"/>
      <c r="JDF1136" s="1329"/>
      <c r="JDG1136" s="1329"/>
      <c r="JDH1136" s="1329"/>
      <c r="JDI1136" s="1329"/>
      <c r="JDJ1136" s="1329"/>
      <c r="JDK1136" s="1329"/>
      <c r="JDL1136" s="1329"/>
      <c r="JDM1136" s="1329"/>
      <c r="JDN1136" s="1329"/>
      <c r="JDO1136" s="1329"/>
      <c r="JDP1136" s="1329"/>
      <c r="JDQ1136" s="1329"/>
      <c r="JDR1136" s="1329"/>
      <c r="JDS1136" s="1329"/>
      <c r="JDT1136" s="1329"/>
      <c r="JDU1136" s="1329"/>
      <c r="JDV1136" s="1329"/>
      <c r="JDW1136" s="1329"/>
      <c r="JDX1136" s="1329"/>
      <c r="JDY1136" s="1329"/>
      <c r="JDZ1136" s="1329"/>
      <c r="JEA1136" s="1329"/>
      <c r="JEB1136" s="1329"/>
      <c r="JEC1136" s="1329"/>
      <c r="JED1136" s="1329"/>
      <c r="JEE1136" s="1329"/>
      <c r="JEF1136" s="1329"/>
      <c r="JEG1136" s="1329"/>
      <c r="JEH1136" s="1329"/>
      <c r="JEI1136" s="1329"/>
      <c r="JEJ1136" s="1329"/>
      <c r="JEK1136" s="1329"/>
      <c r="JEL1136" s="1329"/>
      <c r="JEM1136" s="1329"/>
      <c r="JEN1136" s="1329"/>
      <c r="JEO1136" s="1329"/>
      <c r="JEP1136" s="1329"/>
      <c r="JEQ1136" s="1329"/>
      <c r="JER1136" s="1329"/>
      <c r="JES1136" s="1329"/>
      <c r="JET1136" s="1329"/>
      <c r="JEU1136" s="1329"/>
      <c r="JEV1136" s="1329"/>
      <c r="JEW1136" s="1329"/>
      <c r="JEX1136" s="1329"/>
      <c r="JEY1136" s="1329"/>
      <c r="JEZ1136" s="1329"/>
      <c r="JFA1136" s="1329"/>
      <c r="JFB1136" s="1329"/>
      <c r="JFC1136" s="1329"/>
      <c r="JFD1136" s="1329"/>
      <c r="JFE1136" s="1329"/>
      <c r="JFF1136" s="1329"/>
      <c r="JFG1136" s="1329"/>
      <c r="JFH1136" s="1329"/>
      <c r="JFI1136" s="1329"/>
      <c r="JFJ1136" s="1329"/>
      <c r="JFK1136" s="1329"/>
      <c r="JFL1136" s="1329"/>
      <c r="JFM1136" s="1329"/>
      <c r="JFN1136" s="1329"/>
      <c r="JFO1136" s="1329"/>
      <c r="JFP1136" s="1329"/>
      <c r="JFQ1136" s="1329"/>
      <c r="JFR1136" s="1329"/>
      <c r="JFS1136" s="1329"/>
      <c r="JFT1136" s="1329"/>
      <c r="JFU1136" s="1329"/>
      <c r="JFV1136" s="1329"/>
      <c r="JFW1136" s="1329"/>
      <c r="JFX1136" s="1329"/>
      <c r="JFY1136" s="1329"/>
      <c r="JFZ1136" s="1329"/>
      <c r="JGA1136" s="1329"/>
      <c r="JGB1136" s="1329"/>
      <c r="JGC1136" s="1329"/>
      <c r="JGD1136" s="1329"/>
      <c r="JGE1136" s="1329"/>
      <c r="JGF1136" s="1329"/>
      <c r="JGG1136" s="1329"/>
      <c r="JGH1136" s="1329"/>
      <c r="JGI1136" s="1329"/>
      <c r="JGJ1136" s="1329"/>
      <c r="JGK1136" s="1329"/>
      <c r="JGL1136" s="1329"/>
      <c r="JGM1136" s="1329"/>
      <c r="JGN1136" s="1329"/>
      <c r="JGO1136" s="1329"/>
      <c r="JGP1136" s="1329"/>
      <c r="JGQ1136" s="1329"/>
      <c r="JGR1136" s="1329"/>
      <c r="JGS1136" s="1329"/>
      <c r="JGT1136" s="1329"/>
      <c r="JGU1136" s="1329"/>
      <c r="JGV1136" s="1329"/>
      <c r="JGW1136" s="1329"/>
      <c r="JGX1136" s="1329"/>
      <c r="JGY1136" s="1329"/>
      <c r="JGZ1136" s="1329"/>
      <c r="JHA1136" s="1329"/>
      <c r="JHB1136" s="1329"/>
      <c r="JHC1136" s="1329"/>
      <c r="JHD1136" s="1329"/>
      <c r="JHE1136" s="1329"/>
      <c r="JHF1136" s="1329"/>
      <c r="JHG1136" s="1329"/>
      <c r="JHH1136" s="1329"/>
      <c r="JHI1136" s="1329"/>
      <c r="JHJ1136" s="1329"/>
      <c r="JHK1136" s="1329"/>
      <c r="JHL1136" s="1329"/>
      <c r="JHM1136" s="1329"/>
      <c r="JHN1136" s="1329"/>
      <c r="JHO1136" s="1329"/>
      <c r="JHP1136" s="1329"/>
      <c r="JHQ1136" s="1329"/>
      <c r="JHR1136" s="1329"/>
      <c r="JHS1136" s="1329"/>
      <c r="JHT1136" s="1329"/>
      <c r="JHU1136" s="1329"/>
      <c r="JHV1136" s="1329"/>
      <c r="JHW1136" s="1329"/>
      <c r="JHX1136" s="1329"/>
      <c r="JHY1136" s="1329"/>
      <c r="JHZ1136" s="1329"/>
      <c r="JIA1136" s="1329"/>
      <c r="JIB1136" s="1329"/>
      <c r="JIC1136" s="1329"/>
      <c r="JID1136" s="1329"/>
      <c r="JIE1136" s="1329"/>
      <c r="JIF1136" s="1329"/>
      <c r="JIG1136" s="1329"/>
      <c r="JIH1136" s="1329"/>
      <c r="JII1136" s="1329"/>
      <c r="JIJ1136" s="1329"/>
      <c r="JIK1136" s="1329"/>
      <c r="JIL1136" s="1329"/>
      <c r="JIM1136" s="1329"/>
      <c r="JIN1136" s="1329"/>
      <c r="JIO1136" s="1329"/>
      <c r="JIP1136" s="1329"/>
      <c r="JIQ1136" s="1329"/>
      <c r="JIR1136" s="1329"/>
      <c r="JIS1136" s="1329"/>
      <c r="JIT1136" s="1329"/>
      <c r="JIU1136" s="1329"/>
      <c r="JIV1136" s="1329"/>
      <c r="JIW1136" s="1329"/>
      <c r="JIX1136" s="1329"/>
      <c r="JIY1136" s="1329"/>
      <c r="JIZ1136" s="1329"/>
      <c r="JJA1136" s="1329"/>
      <c r="JJB1136" s="1329"/>
      <c r="JJC1136" s="1329"/>
      <c r="JJD1136" s="1329"/>
      <c r="JJE1136" s="1329"/>
      <c r="JJF1136" s="1329"/>
      <c r="JJG1136" s="1329"/>
      <c r="JJH1136" s="1329"/>
      <c r="JJI1136" s="1329"/>
      <c r="JJJ1136" s="1329"/>
      <c r="JJK1136" s="1329"/>
      <c r="JJL1136" s="1329"/>
      <c r="JJM1136" s="1329"/>
      <c r="JJN1136" s="1329"/>
      <c r="JJO1136" s="1329"/>
      <c r="JJP1136" s="1329"/>
      <c r="JJQ1136" s="1329"/>
      <c r="JJR1136" s="1329"/>
      <c r="JJS1136" s="1329"/>
      <c r="JJT1136" s="1329"/>
      <c r="JJU1136" s="1329"/>
      <c r="JJV1136" s="1329"/>
      <c r="JJW1136" s="1329"/>
      <c r="JJX1136" s="1329"/>
      <c r="JJY1136" s="1329"/>
      <c r="JJZ1136" s="1329"/>
      <c r="JKA1136" s="1329"/>
      <c r="JKB1136" s="1329"/>
      <c r="JKC1136" s="1329"/>
      <c r="JKD1136" s="1329"/>
      <c r="JKE1136" s="1329"/>
      <c r="JKF1136" s="1329"/>
      <c r="JKG1136" s="1329"/>
      <c r="JKH1136" s="1329"/>
      <c r="JKI1136" s="1329"/>
      <c r="JKJ1136" s="1329"/>
      <c r="JKK1136" s="1329"/>
      <c r="JKL1136" s="1329"/>
      <c r="JKM1136" s="1329"/>
      <c r="JKN1136" s="1329"/>
      <c r="JKO1136" s="1329"/>
      <c r="JKP1136" s="1329"/>
      <c r="JKQ1136" s="1329"/>
      <c r="JKR1136" s="1329"/>
      <c r="JKS1136" s="1329"/>
      <c r="JKT1136" s="1329"/>
      <c r="JKU1136" s="1329"/>
      <c r="JKV1136" s="1329"/>
      <c r="JKW1136" s="1329"/>
      <c r="JKX1136" s="1329"/>
      <c r="JKY1136" s="1329"/>
      <c r="JKZ1136" s="1329"/>
      <c r="JLA1136" s="1329"/>
      <c r="JLB1136" s="1329"/>
      <c r="JLC1136" s="1329"/>
      <c r="JLD1136" s="1329"/>
      <c r="JLE1136" s="1329"/>
      <c r="JLF1136" s="1329"/>
      <c r="JLG1136" s="1329"/>
      <c r="JLH1136" s="1329"/>
      <c r="JLI1136" s="1329"/>
      <c r="JLJ1136" s="1329"/>
      <c r="JLK1136" s="1329"/>
      <c r="JLL1136" s="1329"/>
      <c r="JLM1136" s="1329"/>
      <c r="JLN1136" s="1329"/>
      <c r="JLO1136" s="1329"/>
      <c r="JLP1136" s="1329"/>
      <c r="JLQ1136" s="1329"/>
      <c r="JLR1136" s="1329"/>
      <c r="JLS1136" s="1329"/>
      <c r="JLT1136" s="1329"/>
      <c r="JLU1136" s="1329"/>
      <c r="JLV1136" s="1329"/>
      <c r="JLW1136" s="1329"/>
      <c r="JLX1136" s="1329"/>
      <c r="JLY1136" s="1329"/>
      <c r="JLZ1136" s="1329"/>
      <c r="JMA1136" s="1329"/>
      <c r="JMB1136" s="1329"/>
      <c r="JMC1136" s="1329"/>
      <c r="JMD1136" s="1329"/>
      <c r="JME1136" s="1329"/>
      <c r="JMF1136" s="1329"/>
      <c r="JMG1136" s="1329"/>
      <c r="JMH1136" s="1329"/>
      <c r="JMI1136" s="1329"/>
      <c r="JMJ1136" s="1329"/>
      <c r="JMK1136" s="1329"/>
      <c r="JML1136" s="1329"/>
      <c r="JMM1136" s="1329"/>
      <c r="JMN1136" s="1329"/>
      <c r="JMO1136" s="1329"/>
      <c r="JMP1136" s="1329"/>
      <c r="JMQ1136" s="1329"/>
      <c r="JMR1136" s="1329"/>
      <c r="JMS1136" s="1329"/>
      <c r="JMT1136" s="1329"/>
      <c r="JMU1136" s="1329"/>
      <c r="JMV1136" s="1329"/>
      <c r="JMW1136" s="1329"/>
      <c r="JMX1136" s="1329"/>
      <c r="JMY1136" s="1329"/>
      <c r="JMZ1136" s="1329"/>
      <c r="JNA1136" s="1329"/>
      <c r="JNB1136" s="1329"/>
      <c r="JNC1136" s="1329"/>
      <c r="JND1136" s="1329"/>
      <c r="JNE1136" s="1329"/>
      <c r="JNF1136" s="1329"/>
      <c r="JNG1136" s="1329"/>
      <c r="JNH1136" s="1329"/>
      <c r="JNI1136" s="1329"/>
      <c r="JNJ1136" s="1329"/>
      <c r="JNK1136" s="1329"/>
      <c r="JNL1136" s="1329"/>
      <c r="JNM1136" s="1329"/>
      <c r="JNN1136" s="1329"/>
      <c r="JNO1136" s="1329"/>
      <c r="JNP1136" s="1329"/>
      <c r="JNQ1136" s="1329"/>
      <c r="JNR1136" s="1329"/>
      <c r="JNS1136" s="1329"/>
      <c r="JNT1136" s="1329"/>
      <c r="JNU1136" s="1329"/>
      <c r="JNV1136" s="1329"/>
      <c r="JNW1136" s="1329"/>
      <c r="JNX1136" s="1329"/>
      <c r="JNY1136" s="1329"/>
      <c r="JNZ1136" s="1329"/>
      <c r="JOA1136" s="1329"/>
      <c r="JOB1136" s="1329"/>
      <c r="JOC1136" s="1329"/>
      <c r="JOD1136" s="1329"/>
      <c r="JOE1136" s="1329"/>
      <c r="JOF1136" s="1329"/>
      <c r="JOG1136" s="1329"/>
      <c r="JOH1136" s="1329"/>
      <c r="JOI1136" s="1329"/>
      <c r="JOJ1136" s="1329"/>
      <c r="JOK1136" s="1329"/>
      <c r="JOL1136" s="1329"/>
      <c r="JOM1136" s="1329"/>
      <c r="JON1136" s="1329"/>
      <c r="JOO1136" s="1329"/>
      <c r="JOP1136" s="1329"/>
      <c r="JOQ1136" s="1329"/>
      <c r="JOR1136" s="1329"/>
      <c r="JOS1136" s="1329"/>
      <c r="JOT1136" s="1329"/>
      <c r="JOU1136" s="1329"/>
      <c r="JOV1136" s="1329"/>
      <c r="JOW1136" s="1329"/>
      <c r="JOX1136" s="1329"/>
      <c r="JOY1136" s="1329"/>
      <c r="JOZ1136" s="1329"/>
      <c r="JPA1136" s="1329"/>
      <c r="JPB1136" s="1329"/>
      <c r="JPC1136" s="1329"/>
      <c r="JPD1136" s="1329"/>
      <c r="JPE1136" s="1329"/>
      <c r="JPF1136" s="1329"/>
      <c r="JPG1136" s="1329"/>
      <c r="JPH1136" s="1329"/>
      <c r="JPI1136" s="1329"/>
      <c r="JPJ1136" s="1329"/>
      <c r="JPK1136" s="1329"/>
      <c r="JPL1136" s="1329"/>
      <c r="JPM1136" s="1329"/>
      <c r="JPN1136" s="1329"/>
      <c r="JPO1136" s="1329"/>
      <c r="JPP1136" s="1329"/>
      <c r="JPQ1136" s="1329"/>
      <c r="JPR1136" s="1329"/>
      <c r="JPS1136" s="1329"/>
      <c r="JPT1136" s="1329"/>
      <c r="JPU1136" s="1329"/>
      <c r="JPV1136" s="1329"/>
      <c r="JPW1136" s="1329"/>
      <c r="JPX1136" s="1329"/>
      <c r="JPY1136" s="1329"/>
      <c r="JPZ1136" s="1329"/>
      <c r="JQA1136" s="1329"/>
      <c r="JQB1136" s="1329"/>
      <c r="JQC1136" s="1329"/>
      <c r="JQD1136" s="1329"/>
      <c r="JQE1136" s="1329"/>
      <c r="JQF1136" s="1329"/>
      <c r="JQG1136" s="1329"/>
      <c r="JQH1136" s="1329"/>
      <c r="JQI1136" s="1329"/>
      <c r="JQJ1136" s="1329"/>
      <c r="JQK1136" s="1329"/>
      <c r="JQL1136" s="1329"/>
      <c r="JQM1136" s="1329"/>
      <c r="JQN1136" s="1329"/>
      <c r="JQO1136" s="1329"/>
      <c r="JQP1136" s="1329"/>
      <c r="JQQ1136" s="1329"/>
      <c r="JQR1136" s="1329"/>
      <c r="JQS1136" s="1329"/>
      <c r="JQT1136" s="1329"/>
      <c r="JQU1136" s="1329"/>
      <c r="JQV1136" s="1329"/>
      <c r="JQW1136" s="1329"/>
      <c r="JQX1136" s="1329"/>
      <c r="JQY1136" s="1329"/>
      <c r="JQZ1136" s="1329"/>
      <c r="JRA1136" s="1329"/>
      <c r="JRB1136" s="1329"/>
      <c r="JRC1136" s="1329"/>
      <c r="JRD1136" s="1329"/>
      <c r="JRE1136" s="1329"/>
      <c r="JRF1136" s="1329"/>
      <c r="JRG1136" s="1329"/>
      <c r="JRH1136" s="1329"/>
      <c r="JRI1136" s="1329"/>
      <c r="JRJ1136" s="1329"/>
      <c r="JRK1136" s="1329"/>
      <c r="JRL1136" s="1329"/>
      <c r="JRM1136" s="1329"/>
      <c r="JRN1136" s="1329"/>
      <c r="JRO1136" s="1329"/>
      <c r="JRP1136" s="1329"/>
      <c r="JRQ1136" s="1329"/>
      <c r="JRR1136" s="1329"/>
      <c r="JRS1136" s="1329"/>
      <c r="JRT1136" s="1329"/>
      <c r="JRU1136" s="1329"/>
      <c r="JRV1136" s="1329"/>
      <c r="JRW1136" s="1329"/>
      <c r="JRX1136" s="1329"/>
      <c r="JRY1136" s="1329"/>
      <c r="JRZ1136" s="1329"/>
      <c r="JSA1136" s="1329"/>
      <c r="JSB1136" s="1329"/>
      <c r="JSC1136" s="1329"/>
      <c r="JSD1136" s="1329"/>
      <c r="JSE1136" s="1329"/>
      <c r="JSF1136" s="1329"/>
      <c r="JSG1136" s="1329"/>
      <c r="JSH1136" s="1329"/>
      <c r="JSI1136" s="1329"/>
      <c r="JSJ1136" s="1329"/>
      <c r="JSK1136" s="1329"/>
      <c r="JSL1136" s="1329"/>
      <c r="JSM1136" s="1329"/>
      <c r="JSN1136" s="1329"/>
      <c r="JSO1136" s="1329"/>
      <c r="JSP1136" s="1329"/>
      <c r="JSQ1136" s="1329"/>
      <c r="JSR1136" s="1329"/>
      <c r="JSS1136" s="1329"/>
      <c r="JST1136" s="1329"/>
      <c r="JSU1136" s="1329"/>
      <c r="JSV1136" s="1329"/>
      <c r="JSW1136" s="1329"/>
      <c r="JSX1136" s="1329"/>
      <c r="JSY1136" s="1329"/>
      <c r="JSZ1136" s="1329"/>
      <c r="JTA1136" s="1329"/>
      <c r="JTB1136" s="1329"/>
      <c r="JTC1136" s="1329"/>
      <c r="JTD1136" s="1329"/>
      <c r="JTE1136" s="1329"/>
      <c r="JTF1136" s="1329"/>
      <c r="JTG1136" s="1329"/>
      <c r="JTH1136" s="1329"/>
      <c r="JTI1136" s="1329"/>
      <c r="JTJ1136" s="1329"/>
      <c r="JTK1136" s="1329"/>
      <c r="JTL1136" s="1329"/>
      <c r="JTM1136" s="1329"/>
      <c r="JTN1136" s="1329"/>
      <c r="JTO1136" s="1329"/>
      <c r="JTP1136" s="1329"/>
      <c r="JTQ1136" s="1329"/>
      <c r="JTR1136" s="1329"/>
      <c r="JTS1136" s="1329"/>
      <c r="JTT1136" s="1329"/>
      <c r="JTU1136" s="1329"/>
      <c r="JTV1136" s="1329"/>
      <c r="JTW1136" s="1329"/>
      <c r="JTX1136" s="1329"/>
      <c r="JTY1136" s="1329"/>
      <c r="JTZ1136" s="1329"/>
      <c r="JUA1136" s="1329"/>
      <c r="JUB1136" s="1329"/>
      <c r="JUC1136" s="1329"/>
      <c r="JUD1136" s="1329"/>
      <c r="JUE1136" s="1329"/>
      <c r="JUF1136" s="1329"/>
      <c r="JUG1136" s="1329"/>
      <c r="JUH1136" s="1329"/>
      <c r="JUI1136" s="1329"/>
      <c r="JUJ1136" s="1329"/>
      <c r="JUK1136" s="1329"/>
      <c r="JUL1136" s="1329"/>
      <c r="JUM1136" s="1329"/>
      <c r="JUN1136" s="1329"/>
      <c r="JUO1136" s="1329"/>
      <c r="JUP1136" s="1329"/>
      <c r="JUQ1136" s="1329"/>
      <c r="JUR1136" s="1329"/>
      <c r="JUS1136" s="1329"/>
      <c r="JUT1136" s="1329"/>
      <c r="JUU1136" s="1329"/>
      <c r="JUV1136" s="1329"/>
      <c r="JUW1136" s="1329"/>
      <c r="JUX1136" s="1329"/>
      <c r="JUY1136" s="1329"/>
      <c r="JUZ1136" s="1329"/>
      <c r="JVA1136" s="1329"/>
      <c r="JVB1136" s="1329"/>
      <c r="JVC1136" s="1329"/>
      <c r="JVD1136" s="1329"/>
      <c r="JVE1136" s="1329"/>
      <c r="JVF1136" s="1329"/>
      <c r="JVG1136" s="1329"/>
      <c r="JVH1136" s="1329"/>
      <c r="JVI1136" s="1329"/>
      <c r="JVJ1136" s="1329"/>
      <c r="JVK1136" s="1329"/>
      <c r="JVL1136" s="1329"/>
      <c r="JVM1136" s="1329"/>
      <c r="JVN1136" s="1329"/>
      <c r="JVO1136" s="1329"/>
      <c r="JVP1136" s="1329"/>
      <c r="JVQ1136" s="1329"/>
      <c r="JVR1136" s="1329"/>
      <c r="JVS1136" s="1329"/>
      <c r="JVT1136" s="1329"/>
      <c r="JVU1136" s="1329"/>
      <c r="JVV1136" s="1329"/>
      <c r="JVW1136" s="1329"/>
      <c r="JVX1136" s="1329"/>
      <c r="JVY1136" s="1329"/>
      <c r="JVZ1136" s="1329"/>
      <c r="JWA1136" s="1329"/>
      <c r="JWB1136" s="1329"/>
      <c r="JWC1136" s="1329"/>
      <c r="JWD1136" s="1329"/>
      <c r="JWE1136" s="1329"/>
      <c r="JWF1136" s="1329"/>
      <c r="JWG1136" s="1329"/>
      <c r="JWH1136" s="1329"/>
      <c r="JWI1136" s="1329"/>
      <c r="JWJ1136" s="1329"/>
      <c r="JWK1136" s="1329"/>
      <c r="JWL1136" s="1329"/>
      <c r="JWM1136" s="1329"/>
      <c r="JWN1136" s="1329"/>
      <c r="JWO1136" s="1329"/>
      <c r="JWP1136" s="1329"/>
      <c r="JWQ1136" s="1329"/>
      <c r="JWR1136" s="1329"/>
      <c r="JWS1136" s="1329"/>
      <c r="JWT1136" s="1329"/>
      <c r="JWU1136" s="1329"/>
      <c r="JWV1136" s="1329"/>
      <c r="JWW1136" s="1329"/>
      <c r="JWX1136" s="1329"/>
      <c r="JWY1136" s="1329"/>
      <c r="JWZ1136" s="1329"/>
      <c r="JXA1136" s="1329"/>
      <c r="JXB1136" s="1329"/>
      <c r="JXC1136" s="1329"/>
      <c r="JXD1136" s="1329"/>
      <c r="JXE1136" s="1329"/>
      <c r="JXF1136" s="1329"/>
      <c r="JXG1136" s="1329"/>
      <c r="JXH1136" s="1329"/>
      <c r="JXI1136" s="1329"/>
      <c r="JXJ1136" s="1329"/>
      <c r="JXK1136" s="1329"/>
      <c r="JXL1136" s="1329"/>
      <c r="JXM1136" s="1329"/>
      <c r="JXN1136" s="1329"/>
      <c r="JXO1136" s="1329"/>
      <c r="JXP1136" s="1329"/>
      <c r="JXQ1136" s="1329"/>
      <c r="JXR1136" s="1329"/>
      <c r="JXS1136" s="1329"/>
      <c r="JXT1136" s="1329"/>
      <c r="JXU1136" s="1329"/>
      <c r="JXV1136" s="1329"/>
      <c r="JXW1136" s="1329"/>
      <c r="JXX1136" s="1329"/>
      <c r="JXY1136" s="1329"/>
      <c r="JXZ1136" s="1329"/>
      <c r="JYA1136" s="1329"/>
      <c r="JYB1136" s="1329"/>
      <c r="JYC1136" s="1329"/>
      <c r="JYD1136" s="1329"/>
      <c r="JYE1136" s="1329"/>
      <c r="JYF1136" s="1329"/>
      <c r="JYG1136" s="1329"/>
      <c r="JYH1136" s="1329"/>
      <c r="JYI1136" s="1329"/>
      <c r="JYJ1136" s="1329"/>
      <c r="JYK1136" s="1329"/>
      <c r="JYL1136" s="1329"/>
      <c r="JYM1136" s="1329"/>
      <c r="JYN1136" s="1329"/>
      <c r="JYO1136" s="1329"/>
      <c r="JYP1136" s="1329"/>
      <c r="JYQ1136" s="1329"/>
      <c r="JYR1136" s="1329"/>
      <c r="JYS1136" s="1329"/>
      <c r="JYT1136" s="1329"/>
      <c r="JYU1136" s="1329"/>
      <c r="JYV1136" s="1329"/>
      <c r="JYW1136" s="1329"/>
      <c r="JYX1136" s="1329"/>
      <c r="JYY1136" s="1329"/>
      <c r="JYZ1136" s="1329"/>
      <c r="JZA1136" s="1329"/>
      <c r="JZB1136" s="1329"/>
      <c r="JZC1136" s="1329"/>
      <c r="JZD1136" s="1329"/>
      <c r="JZE1136" s="1329"/>
      <c r="JZF1136" s="1329"/>
      <c r="JZG1136" s="1329"/>
      <c r="JZH1136" s="1329"/>
      <c r="JZI1136" s="1329"/>
      <c r="JZJ1136" s="1329"/>
      <c r="JZK1136" s="1329"/>
      <c r="JZL1136" s="1329"/>
      <c r="JZM1136" s="1329"/>
      <c r="JZN1136" s="1329"/>
      <c r="JZO1136" s="1329"/>
      <c r="JZP1136" s="1329"/>
      <c r="JZQ1136" s="1329"/>
      <c r="JZR1136" s="1329"/>
      <c r="JZS1136" s="1329"/>
      <c r="JZT1136" s="1329"/>
      <c r="JZU1136" s="1329"/>
      <c r="JZV1136" s="1329"/>
      <c r="JZW1136" s="1329"/>
      <c r="JZX1136" s="1329"/>
      <c r="JZY1136" s="1329"/>
      <c r="JZZ1136" s="1329"/>
      <c r="KAA1136" s="1329"/>
      <c r="KAB1136" s="1329"/>
      <c r="KAC1136" s="1329"/>
      <c r="KAD1136" s="1329"/>
      <c r="KAE1136" s="1329"/>
      <c r="KAF1136" s="1329"/>
      <c r="KAG1136" s="1329"/>
      <c r="KAH1136" s="1329"/>
      <c r="KAI1136" s="1329"/>
      <c r="KAJ1136" s="1329"/>
      <c r="KAK1136" s="1329"/>
      <c r="KAL1136" s="1329"/>
      <c r="KAM1136" s="1329"/>
      <c r="KAN1136" s="1329"/>
      <c r="KAO1136" s="1329"/>
      <c r="KAP1136" s="1329"/>
      <c r="KAQ1136" s="1329"/>
      <c r="KAR1136" s="1329"/>
      <c r="KAS1136" s="1329"/>
      <c r="KAT1136" s="1329"/>
      <c r="KAU1136" s="1329"/>
      <c r="KAV1136" s="1329"/>
      <c r="KAW1136" s="1329"/>
      <c r="KAX1136" s="1329"/>
      <c r="KAY1136" s="1329"/>
      <c r="KAZ1136" s="1329"/>
      <c r="KBA1136" s="1329"/>
      <c r="KBB1136" s="1329"/>
      <c r="KBC1136" s="1329"/>
      <c r="KBD1136" s="1329"/>
      <c r="KBE1136" s="1329"/>
      <c r="KBF1136" s="1329"/>
      <c r="KBG1136" s="1329"/>
      <c r="KBH1136" s="1329"/>
      <c r="KBI1136" s="1329"/>
      <c r="KBJ1136" s="1329"/>
      <c r="KBK1136" s="1329"/>
      <c r="KBL1136" s="1329"/>
      <c r="KBM1136" s="1329"/>
      <c r="KBN1136" s="1329"/>
      <c r="KBO1136" s="1329"/>
      <c r="KBP1136" s="1329"/>
      <c r="KBQ1136" s="1329"/>
      <c r="KBR1136" s="1329"/>
      <c r="KBS1136" s="1329"/>
      <c r="KBT1136" s="1329"/>
      <c r="KBU1136" s="1329"/>
      <c r="KBV1136" s="1329"/>
      <c r="KBW1136" s="1329"/>
      <c r="KBX1136" s="1329"/>
      <c r="KBY1136" s="1329"/>
      <c r="KBZ1136" s="1329"/>
      <c r="KCA1136" s="1329"/>
      <c r="KCB1136" s="1329"/>
      <c r="KCC1136" s="1329"/>
      <c r="KCD1136" s="1329"/>
      <c r="KCE1136" s="1329"/>
      <c r="KCF1136" s="1329"/>
      <c r="KCG1136" s="1329"/>
      <c r="KCH1136" s="1329"/>
      <c r="KCI1136" s="1329"/>
      <c r="KCJ1136" s="1329"/>
      <c r="KCK1136" s="1329"/>
      <c r="KCL1136" s="1329"/>
      <c r="KCM1136" s="1329"/>
      <c r="KCN1136" s="1329"/>
      <c r="KCO1136" s="1329"/>
      <c r="KCP1136" s="1329"/>
      <c r="KCQ1136" s="1329"/>
      <c r="KCR1136" s="1329"/>
      <c r="KCS1136" s="1329"/>
      <c r="KCT1136" s="1329"/>
      <c r="KCU1136" s="1329"/>
      <c r="KCV1136" s="1329"/>
      <c r="KCW1136" s="1329"/>
      <c r="KCX1136" s="1329"/>
      <c r="KCY1136" s="1329"/>
      <c r="KCZ1136" s="1329"/>
      <c r="KDA1136" s="1329"/>
      <c r="KDB1136" s="1329"/>
      <c r="KDC1136" s="1329"/>
      <c r="KDD1136" s="1329"/>
      <c r="KDE1136" s="1329"/>
      <c r="KDF1136" s="1329"/>
      <c r="KDG1136" s="1329"/>
      <c r="KDH1136" s="1329"/>
      <c r="KDI1136" s="1329"/>
      <c r="KDJ1136" s="1329"/>
      <c r="KDK1136" s="1329"/>
      <c r="KDL1136" s="1329"/>
      <c r="KDM1136" s="1329"/>
      <c r="KDN1136" s="1329"/>
      <c r="KDO1136" s="1329"/>
      <c r="KDP1136" s="1329"/>
      <c r="KDQ1136" s="1329"/>
      <c r="KDR1136" s="1329"/>
      <c r="KDS1136" s="1329"/>
      <c r="KDT1136" s="1329"/>
      <c r="KDU1136" s="1329"/>
      <c r="KDV1136" s="1329"/>
      <c r="KDW1136" s="1329"/>
      <c r="KDX1136" s="1329"/>
      <c r="KDY1136" s="1329"/>
      <c r="KDZ1136" s="1329"/>
      <c r="KEA1136" s="1329"/>
      <c r="KEB1136" s="1329"/>
      <c r="KEC1136" s="1329"/>
      <c r="KED1136" s="1329"/>
      <c r="KEE1136" s="1329"/>
      <c r="KEF1136" s="1329"/>
      <c r="KEG1136" s="1329"/>
      <c r="KEH1136" s="1329"/>
      <c r="KEI1136" s="1329"/>
      <c r="KEJ1136" s="1329"/>
      <c r="KEK1136" s="1329"/>
      <c r="KEL1136" s="1329"/>
      <c r="KEM1136" s="1329"/>
      <c r="KEN1136" s="1329"/>
      <c r="KEO1136" s="1329"/>
      <c r="KEP1136" s="1329"/>
      <c r="KEQ1136" s="1329"/>
      <c r="KER1136" s="1329"/>
      <c r="KES1136" s="1329"/>
      <c r="KET1136" s="1329"/>
      <c r="KEU1136" s="1329"/>
      <c r="KEV1136" s="1329"/>
      <c r="KEW1136" s="1329"/>
      <c r="KEX1136" s="1329"/>
      <c r="KEY1136" s="1329"/>
      <c r="KEZ1136" s="1329"/>
      <c r="KFA1136" s="1329"/>
      <c r="KFB1136" s="1329"/>
      <c r="KFC1136" s="1329"/>
      <c r="KFD1136" s="1329"/>
      <c r="KFE1136" s="1329"/>
      <c r="KFF1136" s="1329"/>
      <c r="KFG1136" s="1329"/>
      <c r="KFH1136" s="1329"/>
      <c r="KFI1136" s="1329"/>
      <c r="KFJ1136" s="1329"/>
      <c r="KFK1136" s="1329"/>
      <c r="KFL1136" s="1329"/>
      <c r="KFM1136" s="1329"/>
      <c r="KFN1136" s="1329"/>
      <c r="KFO1136" s="1329"/>
      <c r="KFP1136" s="1329"/>
      <c r="KFQ1136" s="1329"/>
      <c r="KFR1136" s="1329"/>
      <c r="KFS1136" s="1329"/>
      <c r="KFT1136" s="1329"/>
      <c r="KFU1136" s="1329"/>
      <c r="KFV1136" s="1329"/>
      <c r="KFW1136" s="1329"/>
      <c r="KFX1136" s="1329"/>
      <c r="KFY1136" s="1329"/>
      <c r="KFZ1136" s="1329"/>
      <c r="KGA1136" s="1329"/>
      <c r="KGB1136" s="1329"/>
      <c r="KGC1136" s="1329"/>
      <c r="KGD1136" s="1329"/>
      <c r="KGE1136" s="1329"/>
      <c r="KGF1136" s="1329"/>
      <c r="KGG1136" s="1329"/>
      <c r="KGH1136" s="1329"/>
      <c r="KGI1136" s="1329"/>
      <c r="KGJ1136" s="1329"/>
      <c r="KGK1136" s="1329"/>
      <c r="KGL1136" s="1329"/>
      <c r="KGM1136" s="1329"/>
      <c r="KGN1136" s="1329"/>
      <c r="KGO1136" s="1329"/>
      <c r="KGP1136" s="1329"/>
      <c r="KGQ1136" s="1329"/>
      <c r="KGR1136" s="1329"/>
      <c r="KGS1136" s="1329"/>
      <c r="KGT1136" s="1329"/>
      <c r="KGU1136" s="1329"/>
      <c r="KGV1136" s="1329"/>
      <c r="KGW1136" s="1329"/>
      <c r="KGX1136" s="1329"/>
      <c r="KGY1136" s="1329"/>
      <c r="KGZ1136" s="1329"/>
      <c r="KHA1136" s="1329"/>
      <c r="KHB1136" s="1329"/>
      <c r="KHC1136" s="1329"/>
      <c r="KHD1136" s="1329"/>
      <c r="KHE1136" s="1329"/>
      <c r="KHF1136" s="1329"/>
      <c r="KHG1136" s="1329"/>
      <c r="KHH1136" s="1329"/>
      <c r="KHI1136" s="1329"/>
      <c r="KHJ1136" s="1329"/>
      <c r="KHK1136" s="1329"/>
      <c r="KHL1136" s="1329"/>
      <c r="KHM1136" s="1329"/>
      <c r="KHN1136" s="1329"/>
      <c r="KHO1136" s="1329"/>
      <c r="KHP1136" s="1329"/>
      <c r="KHQ1136" s="1329"/>
      <c r="KHR1136" s="1329"/>
      <c r="KHS1136" s="1329"/>
      <c r="KHT1136" s="1329"/>
      <c r="KHU1136" s="1329"/>
      <c r="KHV1136" s="1329"/>
      <c r="KHW1136" s="1329"/>
      <c r="KHX1136" s="1329"/>
      <c r="KHY1136" s="1329"/>
      <c r="KHZ1136" s="1329"/>
      <c r="KIA1136" s="1329"/>
      <c r="KIB1136" s="1329"/>
      <c r="KIC1136" s="1329"/>
      <c r="KID1136" s="1329"/>
      <c r="KIE1136" s="1329"/>
      <c r="KIF1136" s="1329"/>
      <c r="KIG1136" s="1329"/>
      <c r="KIH1136" s="1329"/>
      <c r="KII1136" s="1329"/>
      <c r="KIJ1136" s="1329"/>
      <c r="KIK1136" s="1329"/>
      <c r="KIL1136" s="1329"/>
      <c r="KIM1136" s="1329"/>
      <c r="KIN1136" s="1329"/>
      <c r="KIO1136" s="1329"/>
      <c r="KIP1136" s="1329"/>
      <c r="KIQ1136" s="1329"/>
      <c r="KIR1136" s="1329"/>
      <c r="KIS1136" s="1329"/>
      <c r="KIT1136" s="1329"/>
      <c r="KIU1136" s="1329"/>
      <c r="KIV1136" s="1329"/>
      <c r="KIW1136" s="1329"/>
      <c r="KIX1136" s="1329"/>
      <c r="KIY1136" s="1329"/>
      <c r="KIZ1136" s="1329"/>
      <c r="KJA1136" s="1329"/>
      <c r="KJB1136" s="1329"/>
      <c r="KJC1136" s="1329"/>
      <c r="KJD1136" s="1329"/>
      <c r="KJE1136" s="1329"/>
      <c r="KJF1136" s="1329"/>
      <c r="KJG1136" s="1329"/>
      <c r="KJH1136" s="1329"/>
      <c r="KJI1136" s="1329"/>
      <c r="KJJ1136" s="1329"/>
      <c r="KJK1136" s="1329"/>
      <c r="KJL1136" s="1329"/>
      <c r="KJM1136" s="1329"/>
      <c r="KJN1136" s="1329"/>
      <c r="KJO1136" s="1329"/>
      <c r="KJP1136" s="1329"/>
      <c r="KJQ1136" s="1329"/>
      <c r="KJR1136" s="1329"/>
      <c r="KJS1136" s="1329"/>
      <c r="KJT1136" s="1329"/>
      <c r="KJU1136" s="1329"/>
      <c r="KJV1136" s="1329"/>
      <c r="KJW1136" s="1329"/>
      <c r="KJX1136" s="1329"/>
      <c r="KJY1136" s="1329"/>
      <c r="KJZ1136" s="1329"/>
      <c r="KKA1136" s="1329"/>
      <c r="KKB1136" s="1329"/>
      <c r="KKC1136" s="1329"/>
      <c r="KKD1136" s="1329"/>
      <c r="KKE1136" s="1329"/>
      <c r="KKF1136" s="1329"/>
      <c r="KKG1136" s="1329"/>
      <c r="KKH1136" s="1329"/>
      <c r="KKI1136" s="1329"/>
      <c r="KKJ1136" s="1329"/>
      <c r="KKK1136" s="1329"/>
      <c r="KKL1136" s="1329"/>
      <c r="KKM1136" s="1329"/>
      <c r="KKN1136" s="1329"/>
      <c r="KKO1136" s="1329"/>
      <c r="KKP1136" s="1329"/>
      <c r="KKQ1136" s="1329"/>
      <c r="KKR1136" s="1329"/>
      <c r="KKS1136" s="1329"/>
      <c r="KKT1136" s="1329"/>
      <c r="KKU1136" s="1329"/>
      <c r="KKV1136" s="1329"/>
      <c r="KKW1136" s="1329"/>
      <c r="KKX1136" s="1329"/>
      <c r="KKY1136" s="1329"/>
      <c r="KKZ1136" s="1329"/>
      <c r="KLA1136" s="1329"/>
      <c r="KLB1136" s="1329"/>
      <c r="KLC1136" s="1329"/>
      <c r="KLD1136" s="1329"/>
      <c r="KLE1136" s="1329"/>
      <c r="KLF1136" s="1329"/>
      <c r="KLG1136" s="1329"/>
      <c r="KLH1136" s="1329"/>
      <c r="KLI1136" s="1329"/>
      <c r="KLJ1136" s="1329"/>
      <c r="KLK1136" s="1329"/>
      <c r="KLL1136" s="1329"/>
      <c r="KLM1136" s="1329"/>
      <c r="KLN1136" s="1329"/>
      <c r="KLO1136" s="1329"/>
      <c r="KLP1136" s="1329"/>
      <c r="KLQ1136" s="1329"/>
      <c r="KLR1136" s="1329"/>
      <c r="KLS1136" s="1329"/>
      <c r="KLT1136" s="1329"/>
      <c r="KLU1136" s="1329"/>
      <c r="KLV1136" s="1329"/>
      <c r="KLW1136" s="1329"/>
      <c r="KLX1136" s="1329"/>
      <c r="KLY1136" s="1329"/>
      <c r="KLZ1136" s="1329"/>
      <c r="KMA1136" s="1329"/>
      <c r="KMB1136" s="1329"/>
      <c r="KMC1136" s="1329"/>
      <c r="KMD1136" s="1329"/>
      <c r="KME1136" s="1329"/>
      <c r="KMF1136" s="1329"/>
      <c r="KMG1136" s="1329"/>
      <c r="KMH1136" s="1329"/>
      <c r="KMI1136" s="1329"/>
      <c r="KMJ1136" s="1329"/>
      <c r="KMK1136" s="1329"/>
      <c r="KML1136" s="1329"/>
      <c r="KMM1136" s="1329"/>
      <c r="KMN1136" s="1329"/>
      <c r="KMO1136" s="1329"/>
      <c r="KMP1136" s="1329"/>
      <c r="KMQ1136" s="1329"/>
      <c r="KMR1136" s="1329"/>
      <c r="KMS1136" s="1329"/>
      <c r="KMT1136" s="1329"/>
      <c r="KMU1136" s="1329"/>
      <c r="KMV1136" s="1329"/>
      <c r="KMW1136" s="1329"/>
      <c r="KMX1136" s="1329"/>
      <c r="KMY1136" s="1329"/>
      <c r="KMZ1136" s="1329"/>
      <c r="KNA1136" s="1329"/>
      <c r="KNB1136" s="1329"/>
      <c r="KNC1136" s="1329"/>
      <c r="KND1136" s="1329"/>
      <c r="KNE1136" s="1329"/>
      <c r="KNF1136" s="1329"/>
      <c r="KNG1136" s="1329"/>
      <c r="KNH1136" s="1329"/>
      <c r="KNI1136" s="1329"/>
      <c r="KNJ1136" s="1329"/>
      <c r="KNK1136" s="1329"/>
      <c r="KNL1136" s="1329"/>
      <c r="KNM1136" s="1329"/>
      <c r="KNN1136" s="1329"/>
      <c r="KNO1136" s="1329"/>
      <c r="KNP1136" s="1329"/>
      <c r="KNQ1136" s="1329"/>
      <c r="KNR1136" s="1329"/>
      <c r="KNS1136" s="1329"/>
      <c r="KNT1136" s="1329"/>
      <c r="KNU1136" s="1329"/>
      <c r="KNV1136" s="1329"/>
      <c r="KNW1136" s="1329"/>
      <c r="KNX1136" s="1329"/>
      <c r="KNY1136" s="1329"/>
      <c r="KNZ1136" s="1329"/>
      <c r="KOA1136" s="1329"/>
      <c r="KOB1136" s="1329"/>
      <c r="KOC1136" s="1329"/>
      <c r="KOD1136" s="1329"/>
      <c r="KOE1136" s="1329"/>
      <c r="KOF1136" s="1329"/>
      <c r="KOG1136" s="1329"/>
      <c r="KOH1136" s="1329"/>
      <c r="KOI1136" s="1329"/>
      <c r="KOJ1136" s="1329"/>
      <c r="KOK1136" s="1329"/>
      <c r="KOL1136" s="1329"/>
      <c r="KOM1136" s="1329"/>
      <c r="KON1136" s="1329"/>
      <c r="KOO1136" s="1329"/>
      <c r="KOP1136" s="1329"/>
      <c r="KOQ1136" s="1329"/>
      <c r="KOR1136" s="1329"/>
      <c r="KOS1136" s="1329"/>
      <c r="KOT1136" s="1329"/>
      <c r="KOU1136" s="1329"/>
      <c r="KOV1136" s="1329"/>
      <c r="KOW1136" s="1329"/>
      <c r="KOX1136" s="1329"/>
      <c r="KOY1136" s="1329"/>
      <c r="KOZ1136" s="1329"/>
      <c r="KPA1136" s="1329"/>
      <c r="KPB1136" s="1329"/>
      <c r="KPC1136" s="1329"/>
      <c r="KPD1136" s="1329"/>
      <c r="KPE1136" s="1329"/>
      <c r="KPF1136" s="1329"/>
      <c r="KPG1136" s="1329"/>
      <c r="KPH1136" s="1329"/>
      <c r="KPI1136" s="1329"/>
      <c r="KPJ1136" s="1329"/>
      <c r="KPK1136" s="1329"/>
      <c r="KPL1136" s="1329"/>
      <c r="KPM1136" s="1329"/>
      <c r="KPN1136" s="1329"/>
      <c r="KPO1136" s="1329"/>
      <c r="KPP1136" s="1329"/>
      <c r="KPQ1136" s="1329"/>
      <c r="KPR1136" s="1329"/>
      <c r="KPS1136" s="1329"/>
      <c r="KPT1136" s="1329"/>
      <c r="KPU1136" s="1329"/>
      <c r="KPV1136" s="1329"/>
      <c r="KPW1136" s="1329"/>
      <c r="KPX1136" s="1329"/>
      <c r="KPY1136" s="1329"/>
      <c r="KPZ1136" s="1329"/>
      <c r="KQA1136" s="1329"/>
      <c r="KQB1136" s="1329"/>
      <c r="KQC1136" s="1329"/>
      <c r="KQD1136" s="1329"/>
      <c r="KQE1136" s="1329"/>
      <c r="KQF1136" s="1329"/>
      <c r="KQG1136" s="1329"/>
      <c r="KQH1136" s="1329"/>
      <c r="KQI1136" s="1329"/>
      <c r="KQJ1136" s="1329"/>
      <c r="KQK1136" s="1329"/>
      <c r="KQL1136" s="1329"/>
      <c r="KQM1136" s="1329"/>
      <c r="KQN1136" s="1329"/>
      <c r="KQO1136" s="1329"/>
      <c r="KQP1136" s="1329"/>
      <c r="KQQ1136" s="1329"/>
      <c r="KQR1136" s="1329"/>
      <c r="KQS1136" s="1329"/>
      <c r="KQT1136" s="1329"/>
      <c r="KQU1136" s="1329"/>
      <c r="KQV1136" s="1329"/>
      <c r="KQW1136" s="1329"/>
      <c r="KQX1136" s="1329"/>
      <c r="KQY1136" s="1329"/>
      <c r="KQZ1136" s="1329"/>
      <c r="KRA1136" s="1329"/>
      <c r="KRB1136" s="1329"/>
      <c r="KRC1136" s="1329"/>
      <c r="KRD1136" s="1329"/>
      <c r="KRE1136" s="1329"/>
      <c r="KRF1136" s="1329"/>
      <c r="KRG1136" s="1329"/>
      <c r="KRH1136" s="1329"/>
      <c r="KRI1136" s="1329"/>
      <c r="KRJ1136" s="1329"/>
      <c r="KRK1136" s="1329"/>
      <c r="KRL1136" s="1329"/>
      <c r="KRM1136" s="1329"/>
      <c r="KRN1136" s="1329"/>
      <c r="KRO1136" s="1329"/>
      <c r="KRP1136" s="1329"/>
      <c r="KRQ1136" s="1329"/>
      <c r="KRR1136" s="1329"/>
      <c r="KRS1136" s="1329"/>
      <c r="KRT1136" s="1329"/>
      <c r="KRU1136" s="1329"/>
      <c r="KRV1136" s="1329"/>
      <c r="KRW1136" s="1329"/>
      <c r="KRX1136" s="1329"/>
      <c r="KRY1136" s="1329"/>
      <c r="KRZ1136" s="1329"/>
      <c r="KSA1136" s="1329"/>
      <c r="KSB1136" s="1329"/>
      <c r="KSC1136" s="1329"/>
      <c r="KSD1136" s="1329"/>
      <c r="KSE1136" s="1329"/>
      <c r="KSF1136" s="1329"/>
      <c r="KSG1136" s="1329"/>
      <c r="KSH1136" s="1329"/>
      <c r="KSI1136" s="1329"/>
      <c r="KSJ1136" s="1329"/>
      <c r="KSK1136" s="1329"/>
      <c r="KSL1136" s="1329"/>
      <c r="KSM1136" s="1329"/>
      <c r="KSN1136" s="1329"/>
      <c r="KSO1136" s="1329"/>
      <c r="KSP1136" s="1329"/>
      <c r="KSQ1136" s="1329"/>
      <c r="KSR1136" s="1329"/>
      <c r="KSS1136" s="1329"/>
      <c r="KST1136" s="1329"/>
      <c r="KSU1136" s="1329"/>
      <c r="KSV1136" s="1329"/>
      <c r="KSW1136" s="1329"/>
      <c r="KSX1136" s="1329"/>
      <c r="KSY1136" s="1329"/>
      <c r="KSZ1136" s="1329"/>
      <c r="KTA1136" s="1329"/>
      <c r="KTB1136" s="1329"/>
      <c r="KTC1136" s="1329"/>
      <c r="KTD1136" s="1329"/>
      <c r="KTE1136" s="1329"/>
      <c r="KTF1136" s="1329"/>
      <c r="KTG1136" s="1329"/>
      <c r="KTH1136" s="1329"/>
      <c r="KTI1136" s="1329"/>
      <c r="KTJ1136" s="1329"/>
      <c r="KTK1136" s="1329"/>
      <c r="KTL1136" s="1329"/>
      <c r="KTM1136" s="1329"/>
      <c r="KTN1136" s="1329"/>
      <c r="KTO1136" s="1329"/>
      <c r="KTP1136" s="1329"/>
      <c r="KTQ1136" s="1329"/>
      <c r="KTR1136" s="1329"/>
      <c r="KTS1136" s="1329"/>
      <c r="KTT1136" s="1329"/>
      <c r="KTU1136" s="1329"/>
      <c r="KTV1136" s="1329"/>
      <c r="KTW1136" s="1329"/>
      <c r="KTX1136" s="1329"/>
      <c r="KTY1136" s="1329"/>
      <c r="KTZ1136" s="1329"/>
      <c r="KUA1136" s="1329"/>
      <c r="KUB1136" s="1329"/>
      <c r="KUC1136" s="1329"/>
      <c r="KUD1136" s="1329"/>
      <c r="KUE1136" s="1329"/>
      <c r="KUF1136" s="1329"/>
      <c r="KUG1136" s="1329"/>
      <c r="KUH1136" s="1329"/>
      <c r="KUI1136" s="1329"/>
      <c r="KUJ1136" s="1329"/>
      <c r="KUK1136" s="1329"/>
      <c r="KUL1136" s="1329"/>
      <c r="KUM1136" s="1329"/>
      <c r="KUN1136" s="1329"/>
      <c r="KUO1136" s="1329"/>
      <c r="KUP1136" s="1329"/>
      <c r="KUQ1136" s="1329"/>
      <c r="KUR1136" s="1329"/>
      <c r="KUS1136" s="1329"/>
      <c r="KUT1136" s="1329"/>
      <c r="KUU1136" s="1329"/>
      <c r="KUV1136" s="1329"/>
      <c r="KUW1136" s="1329"/>
      <c r="KUX1136" s="1329"/>
      <c r="KUY1136" s="1329"/>
      <c r="KUZ1136" s="1329"/>
      <c r="KVA1136" s="1329"/>
      <c r="KVB1136" s="1329"/>
      <c r="KVC1136" s="1329"/>
      <c r="KVD1136" s="1329"/>
      <c r="KVE1136" s="1329"/>
      <c r="KVF1136" s="1329"/>
      <c r="KVG1136" s="1329"/>
      <c r="KVH1136" s="1329"/>
      <c r="KVI1136" s="1329"/>
      <c r="KVJ1136" s="1329"/>
      <c r="KVK1136" s="1329"/>
      <c r="KVL1136" s="1329"/>
      <c r="KVM1136" s="1329"/>
      <c r="KVN1136" s="1329"/>
      <c r="KVO1136" s="1329"/>
      <c r="KVP1136" s="1329"/>
      <c r="KVQ1136" s="1329"/>
      <c r="KVR1136" s="1329"/>
      <c r="KVS1136" s="1329"/>
      <c r="KVT1136" s="1329"/>
      <c r="KVU1136" s="1329"/>
      <c r="KVV1136" s="1329"/>
      <c r="KVW1136" s="1329"/>
      <c r="KVX1136" s="1329"/>
      <c r="KVY1136" s="1329"/>
      <c r="KVZ1136" s="1329"/>
      <c r="KWA1136" s="1329"/>
      <c r="KWB1136" s="1329"/>
      <c r="KWC1136" s="1329"/>
      <c r="KWD1136" s="1329"/>
      <c r="KWE1136" s="1329"/>
      <c r="KWF1136" s="1329"/>
      <c r="KWG1136" s="1329"/>
      <c r="KWH1136" s="1329"/>
      <c r="KWI1136" s="1329"/>
      <c r="KWJ1136" s="1329"/>
      <c r="KWK1136" s="1329"/>
      <c r="KWL1136" s="1329"/>
      <c r="KWM1136" s="1329"/>
      <c r="KWN1136" s="1329"/>
      <c r="KWO1136" s="1329"/>
      <c r="KWP1136" s="1329"/>
      <c r="KWQ1136" s="1329"/>
      <c r="KWR1136" s="1329"/>
      <c r="KWS1136" s="1329"/>
      <c r="KWT1136" s="1329"/>
      <c r="KWU1136" s="1329"/>
      <c r="KWV1136" s="1329"/>
      <c r="KWW1136" s="1329"/>
      <c r="KWX1136" s="1329"/>
      <c r="KWY1136" s="1329"/>
      <c r="KWZ1136" s="1329"/>
      <c r="KXA1136" s="1329"/>
      <c r="KXB1136" s="1329"/>
      <c r="KXC1136" s="1329"/>
      <c r="KXD1136" s="1329"/>
      <c r="KXE1136" s="1329"/>
      <c r="KXF1136" s="1329"/>
      <c r="KXG1136" s="1329"/>
      <c r="KXH1136" s="1329"/>
      <c r="KXI1136" s="1329"/>
      <c r="KXJ1136" s="1329"/>
      <c r="KXK1136" s="1329"/>
      <c r="KXL1136" s="1329"/>
      <c r="KXM1136" s="1329"/>
      <c r="KXN1136" s="1329"/>
      <c r="KXO1136" s="1329"/>
      <c r="KXP1136" s="1329"/>
      <c r="KXQ1136" s="1329"/>
      <c r="KXR1136" s="1329"/>
      <c r="KXS1136" s="1329"/>
      <c r="KXT1136" s="1329"/>
      <c r="KXU1136" s="1329"/>
      <c r="KXV1136" s="1329"/>
      <c r="KXW1136" s="1329"/>
      <c r="KXX1136" s="1329"/>
      <c r="KXY1136" s="1329"/>
      <c r="KXZ1136" s="1329"/>
      <c r="KYA1136" s="1329"/>
      <c r="KYB1136" s="1329"/>
      <c r="KYC1136" s="1329"/>
      <c r="KYD1136" s="1329"/>
      <c r="KYE1136" s="1329"/>
      <c r="KYF1136" s="1329"/>
      <c r="KYG1136" s="1329"/>
      <c r="KYH1136" s="1329"/>
      <c r="KYI1136" s="1329"/>
      <c r="KYJ1136" s="1329"/>
      <c r="KYK1136" s="1329"/>
      <c r="KYL1136" s="1329"/>
      <c r="KYM1136" s="1329"/>
      <c r="KYN1136" s="1329"/>
      <c r="KYO1136" s="1329"/>
      <c r="KYP1136" s="1329"/>
      <c r="KYQ1136" s="1329"/>
      <c r="KYR1136" s="1329"/>
      <c r="KYS1136" s="1329"/>
      <c r="KYT1136" s="1329"/>
      <c r="KYU1136" s="1329"/>
      <c r="KYV1136" s="1329"/>
      <c r="KYW1136" s="1329"/>
      <c r="KYX1136" s="1329"/>
      <c r="KYY1136" s="1329"/>
      <c r="KYZ1136" s="1329"/>
      <c r="KZA1136" s="1329"/>
      <c r="KZB1136" s="1329"/>
      <c r="KZC1136" s="1329"/>
      <c r="KZD1136" s="1329"/>
      <c r="KZE1136" s="1329"/>
      <c r="KZF1136" s="1329"/>
      <c r="KZG1136" s="1329"/>
      <c r="KZH1136" s="1329"/>
      <c r="KZI1136" s="1329"/>
      <c r="KZJ1136" s="1329"/>
      <c r="KZK1136" s="1329"/>
      <c r="KZL1136" s="1329"/>
      <c r="KZM1136" s="1329"/>
      <c r="KZN1136" s="1329"/>
      <c r="KZO1136" s="1329"/>
      <c r="KZP1136" s="1329"/>
      <c r="KZQ1136" s="1329"/>
      <c r="KZR1136" s="1329"/>
      <c r="KZS1136" s="1329"/>
      <c r="KZT1136" s="1329"/>
      <c r="KZU1136" s="1329"/>
      <c r="KZV1136" s="1329"/>
      <c r="KZW1136" s="1329"/>
      <c r="KZX1136" s="1329"/>
      <c r="KZY1136" s="1329"/>
      <c r="KZZ1136" s="1329"/>
      <c r="LAA1136" s="1329"/>
      <c r="LAB1136" s="1329"/>
      <c r="LAC1136" s="1329"/>
      <c r="LAD1136" s="1329"/>
      <c r="LAE1136" s="1329"/>
      <c r="LAF1136" s="1329"/>
      <c r="LAG1136" s="1329"/>
      <c r="LAH1136" s="1329"/>
      <c r="LAI1136" s="1329"/>
      <c r="LAJ1136" s="1329"/>
      <c r="LAK1136" s="1329"/>
      <c r="LAL1136" s="1329"/>
      <c r="LAM1136" s="1329"/>
      <c r="LAN1136" s="1329"/>
      <c r="LAO1136" s="1329"/>
      <c r="LAP1136" s="1329"/>
      <c r="LAQ1136" s="1329"/>
      <c r="LAR1136" s="1329"/>
      <c r="LAS1136" s="1329"/>
      <c r="LAT1136" s="1329"/>
      <c r="LAU1136" s="1329"/>
      <c r="LAV1136" s="1329"/>
      <c r="LAW1136" s="1329"/>
      <c r="LAX1136" s="1329"/>
      <c r="LAY1136" s="1329"/>
      <c r="LAZ1136" s="1329"/>
      <c r="LBA1136" s="1329"/>
      <c r="LBB1136" s="1329"/>
      <c r="LBC1136" s="1329"/>
      <c r="LBD1136" s="1329"/>
      <c r="LBE1136" s="1329"/>
      <c r="LBF1136" s="1329"/>
      <c r="LBG1136" s="1329"/>
      <c r="LBH1136" s="1329"/>
      <c r="LBI1136" s="1329"/>
      <c r="LBJ1136" s="1329"/>
      <c r="LBK1136" s="1329"/>
      <c r="LBL1136" s="1329"/>
      <c r="LBM1136" s="1329"/>
      <c r="LBN1136" s="1329"/>
      <c r="LBO1136" s="1329"/>
      <c r="LBP1136" s="1329"/>
      <c r="LBQ1136" s="1329"/>
      <c r="LBR1136" s="1329"/>
      <c r="LBS1136" s="1329"/>
      <c r="LBT1136" s="1329"/>
      <c r="LBU1136" s="1329"/>
      <c r="LBV1136" s="1329"/>
      <c r="LBW1136" s="1329"/>
      <c r="LBX1136" s="1329"/>
      <c r="LBY1136" s="1329"/>
      <c r="LBZ1136" s="1329"/>
      <c r="LCA1136" s="1329"/>
      <c r="LCB1136" s="1329"/>
      <c r="LCC1136" s="1329"/>
      <c r="LCD1136" s="1329"/>
      <c r="LCE1136" s="1329"/>
      <c r="LCF1136" s="1329"/>
      <c r="LCG1136" s="1329"/>
      <c r="LCH1136" s="1329"/>
      <c r="LCI1136" s="1329"/>
      <c r="LCJ1136" s="1329"/>
      <c r="LCK1136" s="1329"/>
      <c r="LCL1136" s="1329"/>
      <c r="LCM1136" s="1329"/>
      <c r="LCN1136" s="1329"/>
      <c r="LCO1136" s="1329"/>
      <c r="LCP1136" s="1329"/>
      <c r="LCQ1136" s="1329"/>
      <c r="LCR1136" s="1329"/>
      <c r="LCS1136" s="1329"/>
      <c r="LCT1136" s="1329"/>
      <c r="LCU1136" s="1329"/>
      <c r="LCV1136" s="1329"/>
      <c r="LCW1136" s="1329"/>
      <c r="LCX1136" s="1329"/>
      <c r="LCY1136" s="1329"/>
      <c r="LCZ1136" s="1329"/>
      <c r="LDA1136" s="1329"/>
      <c r="LDB1136" s="1329"/>
      <c r="LDC1136" s="1329"/>
      <c r="LDD1136" s="1329"/>
      <c r="LDE1136" s="1329"/>
      <c r="LDF1136" s="1329"/>
      <c r="LDG1136" s="1329"/>
      <c r="LDH1136" s="1329"/>
      <c r="LDI1136" s="1329"/>
      <c r="LDJ1136" s="1329"/>
      <c r="LDK1136" s="1329"/>
      <c r="LDL1136" s="1329"/>
      <c r="LDM1136" s="1329"/>
      <c r="LDN1136" s="1329"/>
      <c r="LDO1136" s="1329"/>
      <c r="LDP1136" s="1329"/>
      <c r="LDQ1136" s="1329"/>
      <c r="LDR1136" s="1329"/>
      <c r="LDS1136" s="1329"/>
      <c r="LDT1136" s="1329"/>
      <c r="LDU1136" s="1329"/>
      <c r="LDV1136" s="1329"/>
      <c r="LDW1136" s="1329"/>
      <c r="LDX1136" s="1329"/>
      <c r="LDY1136" s="1329"/>
      <c r="LDZ1136" s="1329"/>
      <c r="LEA1136" s="1329"/>
      <c r="LEB1136" s="1329"/>
      <c r="LEC1136" s="1329"/>
      <c r="LED1136" s="1329"/>
      <c r="LEE1136" s="1329"/>
      <c r="LEF1136" s="1329"/>
      <c r="LEG1136" s="1329"/>
      <c r="LEH1136" s="1329"/>
      <c r="LEI1136" s="1329"/>
      <c r="LEJ1136" s="1329"/>
      <c r="LEK1136" s="1329"/>
      <c r="LEL1136" s="1329"/>
      <c r="LEM1136" s="1329"/>
      <c r="LEN1136" s="1329"/>
      <c r="LEO1136" s="1329"/>
      <c r="LEP1136" s="1329"/>
      <c r="LEQ1136" s="1329"/>
      <c r="LER1136" s="1329"/>
      <c r="LES1136" s="1329"/>
      <c r="LET1136" s="1329"/>
      <c r="LEU1136" s="1329"/>
      <c r="LEV1136" s="1329"/>
      <c r="LEW1136" s="1329"/>
      <c r="LEX1136" s="1329"/>
      <c r="LEY1136" s="1329"/>
      <c r="LEZ1136" s="1329"/>
      <c r="LFA1136" s="1329"/>
      <c r="LFB1136" s="1329"/>
      <c r="LFC1136" s="1329"/>
      <c r="LFD1136" s="1329"/>
      <c r="LFE1136" s="1329"/>
      <c r="LFF1136" s="1329"/>
      <c r="LFG1136" s="1329"/>
      <c r="LFH1136" s="1329"/>
      <c r="LFI1136" s="1329"/>
      <c r="LFJ1136" s="1329"/>
      <c r="LFK1136" s="1329"/>
      <c r="LFL1136" s="1329"/>
      <c r="LFM1136" s="1329"/>
      <c r="LFN1136" s="1329"/>
      <c r="LFO1136" s="1329"/>
      <c r="LFP1136" s="1329"/>
      <c r="LFQ1136" s="1329"/>
      <c r="LFR1136" s="1329"/>
      <c r="LFS1136" s="1329"/>
      <c r="LFT1136" s="1329"/>
      <c r="LFU1136" s="1329"/>
      <c r="LFV1136" s="1329"/>
      <c r="LFW1136" s="1329"/>
      <c r="LFX1136" s="1329"/>
      <c r="LFY1136" s="1329"/>
      <c r="LFZ1136" s="1329"/>
      <c r="LGA1136" s="1329"/>
      <c r="LGB1136" s="1329"/>
      <c r="LGC1136" s="1329"/>
      <c r="LGD1136" s="1329"/>
      <c r="LGE1136" s="1329"/>
      <c r="LGF1136" s="1329"/>
      <c r="LGG1136" s="1329"/>
      <c r="LGH1136" s="1329"/>
      <c r="LGI1136" s="1329"/>
      <c r="LGJ1136" s="1329"/>
      <c r="LGK1136" s="1329"/>
      <c r="LGL1136" s="1329"/>
      <c r="LGM1136" s="1329"/>
      <c r="LGN1136" s="1329"/>
      <c r="LGO1136" s="1329"/>
      <c r="LGP1136" s="1329"/>
      <c r="LGQ1136" s="1329"/>
      <c r="LGR1136" s="1329"/>
      <c r="LGS1136" s="1329"/>
      <c r="LGT1136" s="1329"/>
      <c r="LGU1136" s="1329"/>
      <c r="LGV1136" s="1329"/>
      <c r="LGW1136" s="1329"/>
      <c r="LGX1136" s="1329"/>
      <c r="LGY1136" s="1329"/>
      <c r="LGZ1136" s="1329"/>
      <c r="LHA1136" s="1329"/>
      <c r="LHB1136" s="1329"/>
      <c r="LHC1136" s="1329"/>
      <c r="LHD1136" s="1329"/>
      <c r="LHE1136" s="1329"/>
      <c r="LHF1136" s="1329"/>
      <c r="LHG1136" s="1329"/>
      <c r="LHH1136" s="1329"/>
      <c r="LHI1136" s="1329"/>
      <c r="LHJ1136" s="1329"/>
      <c r="LHK1136" s="1329"/>
      <c r="LHL1136" s="1329"/>
      <c r="LHM1136" s="1329"/>
      <c r="LHN1136" s="1329"/>
      <c r="LHO1136" s="1329"/>
      <c r="LHP1136" s="1329"/>
      <c r="LHQ1136" s="1329"/>
      <c r="LHR1136" s="1329"/>
      <c r="LHS1136" s="1329"/>
      <c r="LHT1136" s="1329"/>
      <c r="LHU1136" s="1329"/>
      <c r="LHV1136" s="1329"/>
      <c r="LHW1136" s="1329"/>
      <c r="LHX1136" s="1329"/>
      <c r="LHY1136" s="1329"/>
      <c r="LHZ1136" s="1329"/>
      <c r="LIA1136" s="1329"/>
      <c r="LIB1136" s="1329"/>
      <c r="LIC1136" s="1329"/>
      <c r="LID1136" s="1329"/>
      <c r="LIE1136" s="1329"/>
      <c r="LIF1136" s="1329"/>
      <c r="LIG1136" s="1329"/>
      <c r="LIH1136" s="1329"/>
      <c r="LII1136" s="1329"/>
      <c r="LIJ1136" s="1329"/>
      <c r="LIK1136" s="1329"/>
      <c r="LIL1136" s="1329"/>
      <c r="LIM1136" s="1329"/>
      <c r="LIN1136" s="1329"/>
      <c r="LIO1136" s="1329"/>
      <c r="LIP1136" s="1329"/>
      <c r="LIQ1136" s="1329"/>
      <c r="LIR1136" s="1329"/>
      <c r="LIS1136" s="1329"/>
      <c r="LIT1136" s="1329"/>
      <c r="LIU1136" s="1329"/>
      <c r="LIV1136" s="1329"/>
      <c r="LIW1136" s="1329"/>
      <c r="LIX1136" s="1329"/>
      <c r="LIY1136" s="1329"/>
      <c r="LIZ1136" s="1329"/>
      <c r="LJA1136" s="1329"/>
      <c r="LJB1136" s="1329"/>
      <c r="LJC1136" s="1329"/>
      <c r="LJD1136" s="1329"/>
      <c r="LJE1136" s="1329"/>
      <c r="LJF1136" s="1329"/>
      <c r="LJG1136" s="1329"/>
      <c r="LJH1136" s="1329"/>
      <c r="LJI1136" s="1329"/>
      <c r="LJJ1136" s="1329"/>
      <c r="LJK1136" s="1329"/>
      <c r="LJL1136" s="1329"/>
      <c r="LJM1136" s="1329"/>
      <c r="LJN1136" s="1329"/>
      <c r="LJO1136" s="1329"/>
      <c r="LJP1136" s="1329"/>
      <c r="LJQ1136" s="1329"/>
      <c r="LJR1136" s="1329"/>
      <c r="LJS1136" s="1329"/>
      <c r="LJT1136" s="1329"/>
      <c r="LJU1136" s="1329"/>
      <c r="LJV1136" s="1329"/>
      <c r="LJW1136" s="1329"/>
      <c r="LJX1136" s="1329"/>
      <c r="LJY1136" s="1329"/>
      <c r="LJZ1136" s="1329"/>
      <c r="LKA1136" s="1329"/>
      <c r="LKB1136" s="1329"/>
      <c r="LKC1136" s="1329"/>
      <c r="LKD1136" s="1329"/>
      <c r="LKE1136" s="1329"/>
      <c r="LKF1136" s="1329"/>
      <c r="LKG1136" s="1329"/>
      <c r="LKH1136" s="1329"/>
      <c r="LKI1136" s="1329"/>
      <c r="LKJ1136" s="1329"/>
      <c r="LKK1136" s="1329"/>
      <c r="LKL1136" s="1329"/>
      <c r="LKM1136" s="1329"/>
      <c r="LKN1136" s="1329"/>
      <c r="LKO1136" s="1329"/>
      <c r="LKP1136" s="1329"/>
      <c r="LKQ1136" s="1329"/>
      <c r="LKR1136" s="1329"/>
      <c r="LKS1136" s="1329"/>
      <c r="LKT1136" s="1329"/>
      <c r="LKU1136" s="1329"/>
      <c r="LKV1136" s="1329"/>
      <c r="LKW1136" s="1329"/>
      <c r="LKX1136" s="1329"/>
      <c r="LKY1136" s="1329"/>
      <c r="LKZ1136" s="1329"/>
      <c r="LLA1136" s="1329"/>
      <c r="LLB1136" s="1329"/>
      <c r="LLC1136" s="1329"/>
      <c r="LLD1136" s="1329"/>
      <c r="LLE1136" s="1329"/>
      <c r="LLF1136" s="1329"/>
      <c r="LLG1136" s="1329"/>
      <c r="LLH1136" s="1329"/>
      <c r="LLI1136" s="1329"/>
      <c r="LLJ1136" s="1329"/>
      <c r="LLK1136" s="1329"/>
      <c r="LLL1136" s="1329"/>
      <c r="LLM1136" s="1329"/>
      <c r="LLN1136" s="1329"/>
      <c r="LLO1136" s="1329"/>
      <c r="LLP1136" s="1329"/>
      <c r="LLQ1136" s="1329"/>
      <c r="LLR1136" s="1329"/>
      <c r="LLS1136" s="1329"/>
      <c r="LLT1136" s="1329"/>
      <c r="LLU1136" s="1329"/>
      <c r="LLV1136" s="1329"/>
      <c r="LLW1136" s="1329"/>
      <c r="LLX1136" s="1329"/>
      <c r="LLY1136" s="1329"/>
      <c r="LLZ1136" s="1329"/>
      <c r="LMA1136" s="1329"/>
      <c r="LMB1136" s="1329"/>
      <c r="LMC1136" s="1329"/>
      <c r="LMD1136" s="1329"/>
      <c r="LME1136" s="1329"/>
      <c r="LMF1136" s="1329"/>
      <c r="LMG1136" s="1329"/>
      <c r="LMH1136" s="1329"/>
      <c r="LMI1136" s="1329"/>
      <c r="LMJ1136" s="1329"/>
      <c r="LMK1136" s="1329"/>
      <c r="LML1136" s="1329"/>
      <c r="LMM1136" s="1329"/>
      <c r="LMN1136" s="1329"/>
      <c r="LMO1136" s="1329"/>
      <c r="LMP1136" s="1329"/>
      <c r="LMQ1136" s="1329"/>
      <c r="LMR1136" s="1329"/>
      <c r="LMS1136" s="1329"/>
      <c r="LMT1136" s="1329"/>
      <c r="LMU1136" s="1329"/>
      <c r="LMV1136" s="1329"/>
      <c r="LMW1136" s="1329"/>
      <c r="LMX1136" s="1329"/>
      <c r="LMY1136" s="1329"/>
      <c r="LMZ1136" s="1329"/>
      <c r="LNA1136" s="1329"/>
      <c r="LNB1136" s="1329"/>
      <c r="LNC1136" s="1329"/>
      <c r="LND1136" s="1329"/>
      <c r="LNE1136" s="1329"/>
      <c r="LNF1136" s="1329"/>
      <c r="LNG1136" s="1329"/>
      <c r="LNH1136" s="1329"/>
      <c r="LNI1136" s="1329"/>
      <c r="LNJ1136" s="1329"/>
      <c r="LNK1136" s="1329"/>
      <c r="LNL1136" s="1329"/>
      <c r="LNM1136" s="1329"/>
      <c r="LNN1136" s="1329"/>
      <c r="LNO1136" s="1329"/>
      <c r="LNP1136" s="1329"/>
      <c r="LNQ1136" s="1329"/>
      <c r="LNR1136" s="1329"/>
      <c r="LNS1136" s="1329"/>
      <c r="LNT1136" s="1329"/>
      <c r="LNU1136" s="1329"/>
      <c r="LNV1136" s="1329"/>
      <c r="LNW1136" s="1329"/>
      <c r="LNX1136" s="1329"/>
      <c r="LNY1136" s="1329"/>
      <c r="LNZ1136" s="1329"/>
      <c r="LOA1136" s="1329"/>
      <c r="LOB1136" s="1329"/>
      <c r="LOC1136" s="1329"/>
      <c r="LOD1136" s="1329"/>
      <c r="LOE1136" s="1329"/>
      <c r="LOF1136" s="1329"/>
      <c r="LOG1136" s="1329"/>
      <c r="LOH1136" s="1329"/>
      <c r="LOI1136" s="1329"/>
      <c r="LOJ1136" s="1329"/>
      <c r="LOK1136" s="1329"/>
      <c r="LOL1136" s="1329"/>
      <c r="LOM1136" s="1329"/>
      <c r="LON1136" s="1329"/>
      <c r="LOO1136" s="1329"/>
      <c r="LOP1136" s="1329"/>
      <c r="LOQ1136" s="1329"/>
      <c r="LOR1136" s="1329"/>
      <c r="LOS1136" s="1329"/>
      <c r="LOT1136" s="1329"/>
      <c r="LOU1136" s="1329"/>
      <c r="LOV1136" s="1329"/>
      <c r="LOW1136" s="1329"/>
      <c r="LOX1136" s="1329"/>
      <c r="LOY1136" s="1329"/>
      <c r="LOZ1136" s="1329"/>
      <c r="LPA1136" s="1329"/>
      <c r="LPB1136" s="1329"/>
      <c r="LPC1136" s="1329"/>
      <c r="LPD1136" s="1329"/>
      <c r="LPE1136" s="1329"/>
      <c r="LPF1136" s="1329"/>
      <c r="LPG1136" s="1329"/>
      <c r="LPH1136" s="1329"/>
      <c r="LPI1136" s="1329"/>
      <c r="LPJ1136" s="1329"/>
      <c r="LPK1136" s="1329"/>
      <c r="LPL1136" s="1329"/>
      <c r="LPM1136" s="1329"/>
      <c r="LPN1136" s="1329"/>
      <c r="LPO1136" s="1329"/>
      <c r="LPP1136" s="1329"/>
      <c r="LPQ1136" s="1329"/>
      <c r="LPR1136" s="1329"/>
      <c r="LPS1136" s="1329"/>
      <c r="LPT1136" s="1329"/>
      <c r="LPU1136" s="1329"/>
      <c r="LPV1136" s="1329"/>
      <c r="LPW1136" s="1329"/>
      <c r="LPX1136" s="1329"/>
      <c r="LPY1136" s="1329"/>
      <c r="LPZ1136" s="1329"/>
      <c r="LQA1136" s="1329"/>
      <c r="LQB1136" s="1329"/>
      <c r="LQC1136" s="1329"/>
      <c r="LQD1136" s="1329"/>
      <c r="LQE1136" s="1329"/>
      <c r="LQF1136" s="1329"/>
      <c r="LQG1136" s="1329"/>
      <c r="LQH1136" s="1329"/>
      <c r="LQI1136" s="1329"/>
      <c r="LQJ1136" s="1329"/>
      <c r="LQK1136" s="1329"/>
      <c r="LQL1136" s="1329"/>
      <c r="LQM1136" s="1329"/>
      <c r="LQN1136" s="1329"/>
      <c r="LQO1136" s="1329"/>
      <c r="LQP1136" s="1329"/>
      <c r="LQQ1136" s="1329"/>
      <c r="LQR1136" s="1329"/>
      <c r="LQS1136" s="1329"/>
      <c r="LQT1136" s="1329"/>
      <c r="LQU1136" s="1329"/>
      <c r="LQV1136" s="1329"/>
      <c r="LQW1136" s="1329"/>
      <c r="LQX1136" s="1329"/>
      <c r="LQY1136" s="1329"/>
      <c r="LQZ1136" s="1329"/>
      <c r="LRA1136" s="1329"/>
      <c r="LRB1136" s="1329"/>
      <c r="LRC1136" s="1329"/>
      <c r="LRD1136" s="1329"/>
      <c r="LRE1136" s="1329"/>
      <c r="LRF1136" s="1329"/>
      <c r="LRG1136" s="1329"/>
      <c r="LRH1136" s="1329"/>
      <c r="LRI1136" s="1329"/>
      <c r="LRJ1136" s="1329"/>
      <c r="LRK1136" s="1329"/>
      <c r="LRL1136" s="1329"/>
      <c r="LRM1136" s="1329"/>
      <c r="LRN1136" s="1329"/>
      <c r="LRO1136" s="1329"/>
      <c r="LRP1136" s="1329"/>
      <c r="LRQ1136" s="1329"/>
      <c r="LRR1136" s="1329"/>
      <c r="LRS1136" s="1329"/>
      <c r="LRT1136" s="1329"/>
      <c r="LRU1136" s="1329"/>
      <c r="LRV1136" s="1329"/>
      <c r="LRW1136" s="1329"/>
      <c r="LRX1136" s="1329"/>
      <c r="LRY1136" s="1329"/>
      <c r="LRZ1136" s="1329"/>
      <c r="LSA1136" s="1329"/>
      <c r="LSB1136" s="1329"/>
      <c r="LSC1136" s="1329"/>
      <c r="LSD1136" s="1329"/>
      <c r="LSE1136" s="1329"/>
      <c r="LSF1136" s="1329"/>
      <c r="LSG1136" s="1329"/>
      <c r="LSH1136" s="1329"/>
      <c r="LSI1136" s="1329"/>
      <c r="LSJ1136" s="1329"/>
      <c r="LSK1136" s="1329"/>
      <c r="LSL1136" s="1329"/>
      <c r="LSM1136" s="1329"/>
      <c r="LSN1136" s="1329"/>
      <c r="LSO1136" s="1329"/>
      <c r="LSP1136" s="1329"/>
      <c r="LSQ1136" s="1329"/>
      <c r="LSR1136" s="1329"/>
      <c r="LSS1136" s="1329"/>
      <c r="LST1136" s="1329"/>
      <c r="LSU1136" s="1329"/>
      <c r="LSV1136" s="1329"/>
      <c r="LSW1136" s="1329"/>
      <c r="LSX1136" s="1329"/>
      <c r="LSY1136" s="1329"/>
      <c r="LSZ1136" s="1329"/>
      <c r="LTA1136" s="1329"/>
      <c r="LTB1136" s="1329"/>
      <c r="LTC1136" s="1329"/>
      <c r="LTD1136" s="1329"/>
      <c r="LTE1136" s="1329"/>
      <c r="LTF1136" s="1329"/>
      <c r="LTG1136" s="1329"/>
      <c r="LTH1136" s="1329"/>
      <c r="LTI1136" s="1329"/>
      <c r="LTJ1136" s="1329"/>
      <c r="LTK1136" s="1329"/>
      <c r="LTL1136" s="1329"/>
      <c r="LTM1136" s="1329"/>
      <c r="LTN1136" s="1329"/>
      <c r="LTO1136" s="1329"/>
      <c r="LTP1136" s="1329"/>
      <c r="LTQ1136" s="1329"/>
      <c r="LTR1136" s="1329"/>
      <c r="LTS1136" s="1329"/>
      <c r="LTT1136" s="1329"/>
      <c r="LTU1136" s="1329"/>
      <c r="LTV1136" s="1329"/>
      <c r="LTW1136" s="1329"/>
      <c r="LTX1136" s="1329"/>
      <c r="LTY1136" s="1329"/>
      <c r="LTZ1136" s="1329"/>
      <c r="LUA1136" s="1329"/>
      <c r="LUB1136" s="1329"/>
      <c r="LUC1136" s="1329"/>
      <c r="LUD1136" s="1329"/>
      <c r="LUE1136" s="1329"/>
      <c r="LUF1136" s="1329"/>
      <c r="LUG1136" s="1329"/>
      <c r="LUH1136" s="1329"/>
      <c r="LUI1136" s="1329"/>
      <c r="LUJ1136" s="1329"/>
      <c r="LUK1136" s="1329"/>
      <c r="LUL1136" s="1329"/>
      <c r="LUM1136" s="1329"/>
      <c r="LUN1136" s="1329"/>
      <c r="LUO1136" s="1329"/>
      <c r="LUP1136" s="1329"/>
      <c r="LUQ1136" s="1329"/>
      <c r="LUR1136" s="1329"/>
      <c r="LUS1136" s="1329"/>
      <c r="LUT1136" s="1329"/>
      <c r="LUU1136" s="1329"/>
      <c r="LUV1136" s="1329"/>
      <c r="LUW1136" s="1329"/>
      <c r="LUX1136" s="1329"/>
      <c r="LUY1136" s="1329"/>
      <c r="LUZ1136" s="1329"/>
      <c r="LVA1136" s="1329"/>
      <c r="LVB1136" s="1329"/>
      <c r="LVC1136" s="1329"/>
      <c r="LVD1136" s="1329"/>
      <c r="LVE1136" s="1329"/>
      <c r="LVF1136" s="1329"/>
      <c r="LVG1136" s="1329"/>
      <c r="LVH1136" s="1329"/>
      <c r="LVI1136" s="1329"/>
      <c r="LVJ1136" s="1329"/>
      <c r="LVK1136" s="1329"/>
      <c r="LVL1136" s="1329"/>
      <c r="LVM1136" s="1329"/>
      <c r="LVN1136" s="1329"/>
      <c r="LVO1136" s="1329"/>
      <c r="LVP1136" s="1329"/>
      <c r="LVQ1136" s="1329"/>
      <c r="LVR1136" s="1329"/>
      <c r="LVS1136" s="1329"/>
      <c r="LVT1136" s="1329"/>
      <c r="LVU1136" s="1329"/>
      <c r="LVV1136" s="1329"/>
      <c r="LVW1136" s="1329"/>
      <c r="LVX1136" s="1329"/>
      <c r="LVY1136" s="1329"/>
      <c r="LVZ1136" s="1329"/>
      <c r="LWA1136" s="1329"/>
      <c r="LWB1136" s="1329"/>
      <c r="LWC1136" s="1329"/>
      <c r="LWD1136" s="1329"/>
      <c r="LWE1136" s="1329"/>
      <c r="LWF1136" s="1329"/>
      <c r="LWG1136" s="1329"/>
      <c r="LWH1136" s="1329"/>
      <c r="LWI1136" s="1329"/>
      <c r="LWJ1136" s="1329"/>
      <c r="LWK1136" s="1329"/>
      <c r="LWL1136" s="1329"/>
      <c r="LWM1136" s="1329"/>
      <c r="LWN1136" s="1329"/>
      <c r="LWO1136" s="1329"/>
      <c r="LWP1136" s="1329"/>
      <c r="LWQ1136" s="1329"/>
      <c r="LWR1136" s="1329"/>
      <c r="LWS1136" s="1329"/>
      <c r="LWT1136" s="1329"/>
      <c r="LWU1136" s="1329"/>
      <c r="LWV1136" s="1329"/>
      <c r="LWW1136" s="1329"/>
      <c r="LWX1136" s="1329"/>
      <c r="LWY1136" s="1329"/>
      <c r="LWZ1136" s="1329"/>
      <c r="LXA1136" s="1329"/>
      <c r="LXB1136" s="1329"/>
      <c r="LXC1136" s="1329"/>
      <c r="LXD1136" s="1329"/>
      <c r="LXE1136" s="1329"/>
      <c r="LXF1136" s="1329"/>
      <c r="LXG1136" s="1329"/>
      <c r="LXH1136" s="1329"/>
      <c r="LXI1136" s="1329"/>
      <c r="LXJ1136" s="1329"/>
      <c r="LXK1136" s="1329"/>
      <c r="LXL1136" s="1329"/>
      <c r="LXM1136" s="1329"/>
      <c r="LXN1136" s="1329"/>
      <c r="LXO1136" s="1329"/>
      <c r="LXP1136" s="1329"/>
      <c r="LXQ1136" s="1329"/>
      <c r="LXR1136" s="1329"/>
      <c r="LXS1136" s="1329"/>
      <c r="LXT1136" s="1329"/>
      <c r="LXU1136" s="1329"/>
      <c r="LXV1136" s="1329"/>
      <c r="LXW1136" s="1329"/>
      <c r="LXX1136" s="1329"/>
      <c r="LXY1136" s="1329"/>
      <c r="LXZ1136" s="1329"/>
      <c r="LYA1136" s="1329"/>
      <c r="LYB1136" s="1329"/>
      <c r="LYC1136" s="1329"/>
      <c r="LYD1136" s="1329"/>
      <c r="LYE1136" s="1329"/>
      <c r="LYF1136" s="1329"/>
      <c r="LYG1136" s="1329"/>
      <c r="LYH1136" s="1329"/>
      <c r="LYI1136" s="1329"/>
      <c r="LYJ1136" s="1329"/>
      <c r="LYK1136" s="1329"/>
      <c r="LYL1136" s="1329"/>
      <c r="LYM1136" s="1329"/>
      <c r="LYN1136" s="1329"/>
      <c r="LYO1136" s="1329"/>
      <c r="LYP1136" s="1329"/>
      <c r="LYQ1136" s="1329"/>
      <c r="LYR1136" s="1329"/>
      <c r="LYS1136" s="1329"/>
      <c r="LYT1136" s="1329"/>
      <c r="LYU1136" s="1329"/>
      <c r="LYV1136" s="1329"/>
      <c r="LYW1136" s="1329"/>
      <c r="LYX1136" s="1329"/>
      <c r="LYY1136" s="1329"/>
      <c r="LYZ1136" s="1329"/>
      <c r="LZA1136" s="1329"/>
      <c r="LZB1136" s="1329"/>
      <c r="LZC1136" s="1329"/>
      <c r="LZD1136" s="1329"/>
      <c r="LZE1136" s="1329"/>
      <c r="LZF1136" s="1329"/>
      <c r="LZG1136" s="1329"/>
      <c r="LZH1136" s="1329"/>
      <c r="LZI1136" s="1329"/>
      <c r="LZJ1136" s="1329"/>
      <c r="LZK1136" s="1329"/>
      <c r="LZL1136" s="1329"/>
      <c r="LZM1136" s="1329"/>
      <c r="LZN1136" s="1329"/>
      <c r="LZO1136" s="1329"/>
      <c r="LZP1136" s="1329"/>
      <c r="LZQ1136" s="1329"/>
      <c r="LZR1136" s="1329"/>
      <c r="LZS1136" s="1329"/>
      <c r="LZT1136" s="1329"/>
      <c r="LZU1136" s="1329"/>
      <c r="LZV1136" s="1329"/>
      <c r="LZW1136" s="1329"/>
      <c r="LZX1136" s="1329"/>
      <c r="LZY1136" s="1329"/>
      <c r="LZZ1136" s="1329"/>
      <c r="MAA1136" s="1329"/>
      <c r="MAB1136" s="1329"/>
      <c r="MAC1136" s="1329"/>
      <c r="MAD1136" s="1329"/>
      <c r="MAE1136" s="1329"/>
      <c r="MAF1136" s="1329"/>
      <c r="MAG1136" s="1329"/>
      <c r="MAH1136" s="1329"/>
      <c r="MAI1136" s="1329"/>
      <c r="MAJ1136" s="1329"/>
      <c r="MAK1136" s="1329"/>
      <c r="MAL1136" s="1329"/>
      <c r="MAM1136" s="1329"/>
      <c r="MAN1136" s="1329"/>
      <c r="MAO1136" s="1329"/>
      <c r="MAP1136" s="1329"/>
      <c r="MAQ1136" s="1329"/>
      <c r="MAR1136" s="1329"/>
      <c r="MAS1136" s="1329"/>
      <c r="MAT1136" s="1329"/>
      <c r="MAU1136" s="1329"/>
      <c r="MAV1136" s="1329"/>
      <c r="MAW1136" s="1329"/>
      <c r="MAX1136" s="1329"/>
      <c r="MAY1136" s="1329"/>
      <c r="MAZ1136" s="1329"/>
      <c r="MBA1136" s="1329"/>
      <c r="MBB1136" s="1329"/>
      <c r="MBC1136" s="1329"/>
      <c r="MBD1136" s="1329"/>
      <c r="MBE1136" s="1329"/>
      <c r="MBF1136" s="1329"/>
      <c r="MBG1136" s="1329"/>
      <c r="MBH1136" s="1329"/>
      <c r="MBI1136" s="1329"/>
      <c r="MBJ1136" s="1329"/>
      <c r="MBK1136" s="1329"/>
      <c r="MBL1136" s="1329"/>
      <c r="MBM1136" s="1329"/>
      <c r="MBN1136" s="1329"/>
      <c r="MBO1136" s="1329"/>
      <c r="MBP1136" s="1329"/>
      <c r="MBQ1136" s="1329"/>
      <c r="MBR1136" s="1329"/>
      <c r="MBS1136" s="1329"/>
      <c r="MBT1136" s="1329"/>
      <c r="MBU1136" s="1329"/>
      <c r="MBV1136" s="1329"/>
      <c r="MBW1136" s="1329"/>
      <c r="MBX1136" s="1329"/>
      <c r="MBY1136" s="1329"/>
      <c r="MBZ1136" s="1329"/>
      <c r="MCA1136" s="1329"/>
      <c r="MCB1136" s="1329"/>
      <c r="MCC1136" s="1329"/>
      <c r="MCD1136" s="1329"/>
      <c r="MCE1136" s="1329"/>
      <c r="MCF1136" s="1329"/>
      <c r="MCG1136" s="1329"/>
      <c r="MCH1136" s="1329"/>
      <c r="MCI1136" s="1329"/>
      <c r="MCJ1136" s="1329"/>
      <c r="MCK1136" s="1329"/>
      <c r="MCL1136" s="1329"/>
      <c r="MCM1136" s="1329"/>
      <c r="MCN1136" s="1329"/>
      <c r="MCO1136" s="1329"/>
      <c r="MCP1136" s="1329"/>
      <c r="MCQ1136" s="1329"/>
      <c r="MCR1136" s="1329"/>
      <c r="MCS1136" s="1329"/>
      <c r="MCT1136" s="1329"/>
      <c r="MCU1136" s="1329"/>
      <c r="MCV1136" s="1329"/>
      <c r="MCW1136" s="1329"/>
      <c r="MCX1136" s="1329"/>
      <c r="MCY1136" s="1329"/>
      <c r="MCZ1136" s="1329"/>
      <c r="MDA1136" s="1329"/>
      <c r="MDB1136" s="1329"/>
      <c r="MDC1136" s="1329"/>
      <c r="MDD1136" s="1329"/>
      <c r="MDE1136" s="1329"/>
      <c r="MDF1136" s="1329"/>
      <c r="MDG1136" s="1329"/>
      <c r="MDH1136" s="1329"/>
      <c r="MDI1136" s="1329"/>
      <c r="MDJ1136" s="1329"/>
      <c r="MDK1136" s="1329"/>
      <c r="MDL1136" s="1329"/>
      <c r="MDM1136" s="1329"/>
      <c r="MDN1136" s="1329"/>
      <c r="MDO1136" s="1329"/>
      <c r="MDP1136" s="1329"/>
      <c r="MDQ1136" s="1329"/>
      <c r="MDR1136" s="1329"/>
      <c r="MDS1136" s="1329"/>
      <c r="MDT1136" s="1329"/>
      <c r="MDU1136" s="1329"/>
      <c r="MDV1136" s="1329"/>
      <c r="MDW1136" s="1329"/>
      <c r="MDX1136" s="1329"/>
      <c r="MDY1136" s="1329"/>
      <c r="MDZ1136" s="1329"/>
      <c r="MEA1136" s="1329"/>
      <c r="MEB1136" s="1329"/>
      <c r="MEC1136" s="1329"/>
      <c r="MED1136" s="1329"/>
      <c r="MEE1136" s="1329"/>
      <c r="MEF1136" s="1329"/>
      <c r="MEG1136" s="1329"/>
      <c r="MEH1136" s="1329"/>
      <c r="MEI1136" s="1329"/>
      <c r="MEJ1136" s="1329"/>
      <c r="MEK1136" s="1329"/>
      <c r="MEL1136" s="1329"/>
      <c r="MEM1136" s="1329"/>
      <c r="MEN1136" s="1329"/>
      <c r="MEO1136" s="1329"/>
      <c r="MEP1136" s="1329"/>
      <c r="MEQ1136" s="1329"/>
      <c r="MER1136" s="1329"/>
      <c r="MES1136" s="1329"/>
      <c r="MET1136" s="1329"/>
      <c r="MEU1136" s="1329"/>
      <c r="MEV1136" s="1329"/>
      <c r="MEW1136" s="1329"/>
      <c r="MEX1136" s="1329"/>
      <c r="MEY1136" s="1329"/>
      <c r="MEZ1136" s="1329"/>
      <c r="MFA1136" s="1329"/>
      <c r="MFB1136" s="1329"/>
      <c r="MFC1136" s="1329"/>
      <c r="MFD1136" s="1329"/>
      <c r="MFE1136" s="1329"/>
      <c r="MFF1136" s="1329"/>
      <c r="MFG1136" s="1329"/>
      <c r="MFH1136" s="1329"/>
      <c r="MFI1136" s="1329"/>
      <c r="MFJ1136" s="1329"/>
      <c r="MFK1136" s="1329"/>
      <c r="MFL1136" s="1329"/>
      <c r="MFM1136" s="1329"/>
      <c r="MFN1136" s="1329"/>
      <c r="MFO1136" s="1329"/>
      <c r="MFP1136" s="1329"/>
      <c r="MFQ1136" s="1329"/>
      <c r="MFR1136" s="1329"/>
      <c r="MFS1136" s="1329"/>
      <c r="MFT1136" s="1329"/>
      <c r="MFU1136" s="1329"/>
      <c r="MFV1136" s="1329"/>
      <c r="MFW1136" s="1329"/>
      <c r="MFX1136" s="1329"/>
      <c r="MFY1136" s="1329"/>
      <c r="MFZ1136" s="1329"/>
      <c r="MGA1136" s="1329"/>
      <c r="MGB1136" s="1329"/>
      <c r="MGC1136" s="1329"/>
      <c r="MGD1136" s="1329"/>
      <c r="MGE1136" s="1329"/>
      <c r="MGF1136" s="1329"/>
      <c r="MGG1136" s="1329"/>
      <c r="MGH1136" s="1329"/>
      <c r="MGI1136" s="1329"/>
      <c r="MGJ1136" s="1329"/>
      <c r="MGK1136" s="1329"/>
      <c r="MGL1136" s="1329"/>
      <c r="MGM1136" s="1329"/>
      <c r="MGN1136" s="1329"/>
      <c r="MGO1136" s="1329"/>
      <c r="MGP1136" s="1329"/>
      <c r="MGQ1136" s="1329"/>
      <c r="MGR1136" s="1329"/>
      <c r="MGS1136" s="1329"/>
      <c r="MGT1136" s="1329"/>
      <c r="MGU1136" s="1329"/>
      <c r="MGV1136" s="1329"/>
      <c r="MGW1136" s="1329"/>
      <c r="MGX1136" s="1329"/>
      <c r="MGY1136" s="1329"/>
      <c r="MGZ1136" s="1329"/>
      <c r="MHA1136" s="1329"/>
      <c r="MHB1136" s="1329"/>
      <c r="MHC1136" s="1329"/>
      <c r="MHD1136" s="1329"/>
      <c r="MHE1136" s="1329"/>
      <c r="MHF1136" s="1329"/>
      <c r="MHG1136" s="1329"/>
      <c r="MHH1136" s="1329"/>
      <c r="MHI1136" s="1329"/>
      <c r="MHJ1136" s="1329"/>
      <c r="MHK1136" s="1329"/>
      <c r="MHL1136" s="1329"/>
      <c r="MHM1136" s="1329"/>
      <c r="MHN1136" s="1329"/>
      <c r="MHO1136" s="1329"/>
      <c r="MHP1136" s="1329"/>
      <c r="MHQ1136" s="1329"/>
      <c r="MHR1136" s="1329"/>
      <c r="MHS1136" s="1329"/>
      <c r="MHT1136" s="1329"/>
      <c r="MHU1136" s="1329"/>
      <c r="MHV1136" s="1329"/>
      <c r="MHW1136" s="1329"/>
      <c r="MHX1136" s="1329"/>
      <c r="MHY1136" s="1329"/>
      <c r="MHZ1136" s="1329"/>
      <c r="MIA1136" s="1329"/>
      <c r="MIB1136" s="1329"/>
      <c r="MIC1136" s="1329"/>
      <c r="MID1136" s="1329"/>
      <c r="MIE1136" s="1329"/>
      <c r="MIF1136" s="1329"/>
      <c r="MIG1136" s="1329"/>
      <c r="MIH1136" s="1329"/>
      <c r="MII1136" s="1329"/>
      <c r="MIJ1136" s="1329"/>
      <c r="MIK1136" s="1329"/>
      <c r="MIL1136" s="1329"/>
      <c r="MIM1136" s="1329"/>
      <c r="MIN1136" s="1329"/>
      <c r="MIO1136" s="1329"/>
      <c r="MIP1136" s="1329"/>
      <c r="MIQ1136" s="1329"/>
      <c r="MIR1136" s="1329"/>
      <c r="MIS1136" s="1329"/>
      <c r="MIT1136" s="1329"/>
      <c r="MIU1136" s="1329"/>
      <c r="MIV1136" s="1329"/>
      <c r="MIW1136" s="1329"/>
      <c r="MIX1136" s="1329"/>
      <c r="MIY1136" s="1329"/>
      <c r="MIZ1136" s="1329"/>
      <c r="MJA1136" s="1329"/>
      <c r="MJB1136" s="1329"/>
      <c r="MJC1136" s="1329"/>
      <c r="MJD1136" s="1329"/>
      <c r="MJE1136" s="1329"/>
      <c r="MJF1136" s="1329"/>
      <c r="MJG1136" s="1329"/>
      <c r="MJH1136" s="1329"/>
      <c r="MJI1136" s="1329"/>
      <c r="MJJ1136" s="1329"/>
      <c r="MJK1136" s="1329"/>
      <c r="MJL1136" s="1329"/>
      <c r="MJM1136" s="1329"/>
      <c r="MJN1136" s="1329"/>
      <c r="MJO1136" s="1329"/>
      <c r="MJP1136" s="1329"/>
      <c r="MJQ1136" s="1329"/>
      <c r="MJR1136" s="1329"/>
      <c r="MJS1136" s="1329"/>
      <c r="MJT1136" s="1329"/>
      <c r="MJU1136" s="1329"/>
      <c r="MJV1136" s="1329"/>
      <c r="MJW1136" s="1329"/>
      <c r="MJX1136" s="1329"/>
      <c r="MJY1136" s="1329"/>
      <c r="MJZ1136" s="1329"/>
      <c r="MKA1136" s="1329"/>
      <c r="MKB1136" s="1329"/>
      <c r="MKC1136" s="1329"/>
      <c r="MKD1136" s="1329"/>
      <c r="MKE1136" s="1329"/>
      <c r="MKF1136" s="1329"/>
      <c r="MKG1136" s="1329"/>
      <c r="MKH1136" s="1329"/>
      <c r="MKI1136" s="1329"/>
      <c r="MKJ1136" s="1329"/>
      <c r="MKK1136" s="1329"/>
      <c r="MKL1136" s="1329"/>
      <c r="MKM1136" s="1329"/>
      <c r="MKN1136" s="1329"/>
      <c r="MKO1136" s="1329"/>
      <c r="MKP1136" s="1329"/>
      <c r="MKQ1136" s="1329"/>
      <c r="MKR1136" s="1329"/>
      <c r="MKS1136" s="1329"/>
      <c r="MKT1136" s="1329"/>
      <c r="MKU1136" s="1329"/>
      <c r="MKV1136" s="1329"/>
      <c r="MKW1136" s="1329"/>
      <c r="MKX1136" s="1329"/>
      <c r="MKY1136" s="1329"/>
      <c r="MKZ1136" s="1329"/>
      <c r="MLA1136" s="1329"/>
      <c r="MLB1136" s="1329"/>
      <c r="MLC1136" s="1329"/>
      <c r="MLD1136" s="1329"/>
      <c r="MLE1136" s="1329"/>
      <c r="MLF1136" s="1329"/>
      <c r="MLG1136" s="1329"/>
      <c r="MLH1136" s="1329"/>
      <c r="MLI1136" s="1329"/>
      <c r="MLJ1136" s="1329"/>
      <c r="MLK1136" s="1329"/>
      <c r="MLL1136" s="1329"/>
      <c r="MLM1136" s="1329"/>
      <c r="MLN1136" s="1329"/>
      <c r="MLO1136" s="1329"/>
      <c r="MLP1136" s="1329"/>
      <c r="MLQ1136" s="1329"/>
      <c r="MLR1136" s="1329"/>
      <c r="MLS1136" s="1329"/>
      <c r="MLT1136" s="1329"/>
      <c r="MLU1136" s="1329"/>
      <c r="MLV1136" s="1329"/>
      <c r="MLW1136" s="1329"/>
      <c r="MLX1136" s="1329"/>
      <c r="MLY1136" s="1329"/>
      <c r="MLZ1136" s="1329"/>
      <c r="MMA1136" s="1329"/>
      <c r="MMB1136" s="1329"/>
      <c r="MMC1136" s="1329"/>
      <c r="MMD1136" s="1329"/>
      <c r="MME1136" s="1329"/>
      <c r="MMF1136" s="1329"/>
      <c r="MMG1136" s="1329"/>
      <c r="MMH1136" s="1329"/>
      <c r="MMI1136" s="1329"/>
      <c r="MMJ1136" s="1329"/>
      <c r="MMK1136" s="1329"/>
      <c r="MML1136" s="1329"/>
      <c r="MMM1136" s="1329"/>
      <c r="MMN1136" s="1329"/>
      <c r="MMO1136" s="1329"/>
      <c r="MMP1136" s="1329"/>
      <c r="MMQ1136" s="1329"/>
      <c r="MMR1136" s="1329"/>
      <c r="MMS1136" s="1329"/>
      <c r="MMT1136" s="1329"/>
      <c r="MMU1136" s="1329"/>
      <c r="MMV1136" s="1329"/>
      <c r="MMW1136" s="1329"/>
      <c r="MMX1136" s="1329"/>
      <c r="MMY1136" s="1329"/>
      <c r="MMZ1136" s="1329"/>
      <c r="MNA1136" s="1329"/>
      <c r="MNB1136" s="1329"/>
      <c r="MNC1136" s="1329"/>
      <c r="MND1136" s="1329"/>
      <c r="MNE1136" s="1329"/>
      <c r="MNF1136" s="1329"/>
      <c r="MNG1136" s="1329"/>
      <c r="MNH1136" s="1329"/>
      <c r="MNI1136" s="1329"/>
      <c r="MNJ1136" s="1329"/>
      <c r="MNK1136" s="1329"/>
      <c r="MNL1136" s="1329"/>
      <c r="MNM1136" s="1329"/>
      <c r="MNN1136" s="1329"/>
      <c r="MNO1136" s="1329"/>
      <c r="MNP1136" s="1329"/>
      <c r="MNQ1136" s="1329"/>
      <c r="MNR1136" s="1329"/>
      <c r="MNS1136" s="1329"/>
      <c r="MNT1136" s="1329"/>
      <c r="MNU1136" s="1329"/>
      <c r="MNV1136" s="1329"/>
      <c r="MNW1136" s="1329"/>
      <c r="MNX1136" s="1329"/>
      <c r="MNY1136" s="1329"/>
      <c r="MNZ1136" s="1329"/>
      <c r="MOA1136" s="1329"/>
      <c r="MOB1136" s="1329"/>
      <c r="MOC1136" s="1329"/>
      <c r="MOD1136" s="1329"/>
      <c r="MOE1136" s="1329"/>
      <c r="MOF1136" s="1329"/>
      <c r="MOG1136" s="1329"/>
      <c r="MOH1136" s="1329"/>
      <c r="MOI1136" s="1329"/>
      <c r="MOJ1136" s="1329"/>
      <c r="MOK1136" s="1329"/>
      <c r="MOL1136" s="1329"/>
      <c r="MOM1136" s="1329"/>
      <c r="MON1136" s="1329"/>
      <c r="MOO1136" s="1329"/>
      <c r="MOP1136" s="1329"/>
      <c r="MOQ1136" s="1329"/>
      <c r="MOR1136" s="1329"/>
      <c r="MOS1136" s="1329"/>
      <c r="MOT1136" s="1329"/>
      <c r="MOU1136" s="1329"/>
      <c r="MOV1136" s="1329"/>
      <c r="MOW1136" s="1329"/>
      <c r="MOX1136" s="1329"/>
      <c r="MOY1136" s="1329"/>
      <c r="MOZ1136" s="1329"/>
      <c r="MPA1136" s="1329"/>
      <c r="MPB1136" s="1329"/>
      <c r="MPC1136" s="1329"/>
      <c r="MPD1136" s="1329"/>
      <c r="MPE1136" s="1329"/>
      <c r="MPF1136" s="1329"/>
      <c r="MPG1136" s="1329"/>
      <c r="MPH1136" s="1329"/>
      <c r="MPI1136" s="1329"/>
      <c r="MPJ1136" s="1329"/>
      <c r="MPK1136" s="1329"/>
      <c r="MPL1136" s="1329"/>
      <c r="MPM1136" s="1329"/>
      <c r="MPN1136" s="1329"/>
      <c r="MPO1136" s="1329"/>
      <c r="MPP1136" s="1329"/>
      <c r="MPQ1136" s="1329"/>
      <c r="MPR1136" s="1329"/>
      <c r="MPS1136" s="1329"/>
      <c r="MPT1136" s="1329"/>
      <c r="MPU1136" s="1329"/>
      <c r="MPV1136" s="1329"/>
      <c r="MPW1136" s="1329"/>
      <c r="MPX1136" s="1329"/>
      <c r="MPY1136" s="1329"/>
      <c r="MPZ1136" s="1329"/>
      <c r="MQA1136" s="1329"/>
      <c r="MQB1136" s="1329"/>
      <c r="MQC1136" s="1329"/>
      <c r="MQD1136" s="1329"/>
      <c r="MQE1136" s="1329"/>
      <c r="MQF1136" s="1329"/>
      <c r="MQG1136" s="1329"/>
      <c r="MQH1136" s="1329"/>
      <c r="MQI1136" s="1329"/>
      <c r="MQJ1136" s="1329"/>
      <c r="MQK1136" s="1329"/>
      <c r="MQL1136" s="1329"/>
      <c r="MQM1136" s="1329"/>
      <c r="MQN1136" s="1329"/>
      <c r="MQO1136" s="1329"/>
      <c r="MQP1136" s="1329"/>
      <c r="MQQ1136" s="1329"/>
      <c r="MQR1136" s="1329"/>
      <c r="MQS1136" s="1329"/>
      <c r="MQT1136" s="1329"/>
      <c r="MQU1136" s="1329"/>
      <c r="MQV1136" s="1329"/>
      <c r="MQW1136" s="1329"/>
      <c r="MQX1136" s="1329"/>
      <c r="MQY1136" s="1329"/>
      <c r="MQZ1136" s="1329"/>
      <c r="MRA1136" s="1329"/>
      <c r="MRB1136" s="1329"/>
      <c r="MRC1136" s="1329"/>
      <c r="MRD1136" s="1329"/>
      <c r="MRE1136" s="1329"/>
      <c r="MRF1136" s="1329"/>
      <c r="MRG1136" s="1329"/>
      <c r="MRH1136" s="1329"/>
      <c r="MRI1136" s="1329"/>
      <c r="MRJ1136" s="1329"/>
      <c r="MRK1136" s="1329"/>
      <c r="MRL1136" s="1329"/>
      <c r="MRM1136" s="1329"/>
      <c r="MRN1136" s="1329"/>
      <c r="MRO1136" s="1329"/>
      <c r="MRP1136" s="1329"/>
      <c r="MRQ1136" s="1329"/>
      <c r="MRR1136" s="1329"/>
      <c r="MRS1136" s="1329"/>
      <c r="MRT1136" s="1329"/>
      <c r="MRU1136" s="1329"/>
      <c r="MRV1136" s="1329"/>
      <c r="MRW1136" s="1329"/>
      <c r="MRX1136" s="1329"/>
      <c r="MRY1136" s="1329"/>
      <c r="MRZ1136" s="1329"/>
      <c r="MSA1136" s="1329"/>
      <c r="MSB1136" s="1329"/>
      <c r="MSC1136" s="1329"/>
      <c r="MSD1136" s="1329"/>
      <c r="MSE1136" s="1329"/>
      <c r="MSF1136" s="1329"/>
      <c r="MSG1136" s="1329"/>
      <c r="MSH1136" s="1329"/>
      <c r="MSI1136" s="1329"/>
      <c r="MSJ1136" s="1329"/>
      <c r="MSK1136" s="1329"/>
      <c r="MSL1136" s="1329"/>
      <c r="MSM1136" s="1329"/>
      <c r="MSN1136" s="1329"/>
      <c r="MSO1136" s="1329"/>
      <c r="MSP1136" s="1329"/>
      <c r="MSQ1136" s="1329"/>
      <c r="MSR1136" s="1329"/>
      <c r="MSS1136" s="1329"/>
      <c r="MST1136" s="1329"/>
      <c r="MSU1136" s="1329"/>
      <c r="MSV1136" s="1329"/>
      <c r="MSW1136" s="1329"/>
      <c r="MSX1136" s="1329"/>
      <c r="MSY1136" s="1329"/>
      <c r="MSZ1136" s="1329"/>
      <c r="MTA1136" s="1329"/>
      <c r="MTB1136" s="1329"/>
      <c r="MTC1136" s="1329"/>
      <c r="MTD1136" s="1329"/>
      <c r="MTE1136" s="1329"/>
      <c r="MTF1136" s="1329"/>
      <c r="MTG1136" s="1329"/>
      <c r="MTH1136" s="1329"/>
      <c r="MTI1136" s="1329"/>
      <c r="MTJ1136" s="1329"/>
      <c r="MTK1136" s="1329"/>
      <c r="MTL1136" s="1329"/>
      <c r="MTM1136" s="1329"/>
      <c r="MTN1136" s="1329"/>
      <c r="MTO1136" s="1329"/>
      <c r="MTP1136" s="1329"/>
      <c r="MTQ1136" s="1329"/>
      <c r="MTR1136" s="1329"/>
      <c r="MTS1136" s="1329"/>
      <c r="MTT1136" s="1329"/>
      <c r="MTU1136" s="1329"/>
      <c r="MTV1136" s="1329"/>
      <c r="MTW1136" s="1329"/>
      <c r="MTX1136" s="1329"/>
      <c r="MTY1136" s="1329"/>
      <c r="MTZ1136" s="1329"/>
      <c r="MUA1136" s="1329"/>
      <c r="MUB1136" s="1329"/>
      <c r="MUC1136" s="1329"/>
      <c r="MUD1136" s="1329"/>
      <c r="MUE1136" s="1329"/>
      <c r="MUF1136" s="1329"/>
      <c r="MUG1136" s="1329"/>
      <c r="MUH1136" s="1329"/>
      <c r="MUI1136" s="1329"/>
      <c r="MUJ1136" s="1329"/>
      <c r="MUK1136" s="1329"/>
      <c r="MUL1136" s="1329"/>
      <c r="MUM1136" s="1329"/>
      <c r="MUN1136" s="1329"/>
      <c r="MUO1136" s="1329"/>
      <c r="MUP1136" s="1329"/>
      <c r="MUQ1136" s="1329"/>
      <c r="MUR1136" s="1329"/>
      <c r="MUS1136" s="1329"/>
      <c r="MUT1136" s="1329"/>
      <c r="MUU1136" s="1329"/>
      <c r="MUV1136" s="1329"/>
      <c r="MUW1136" s="1329"/>
      <c r="MUX1136" s="1329"/>
      <c r="MUY1136" s="1329"/>
      <c r="MUZ1136" s="1329"/>
      <c r="MVA1136" s="1329"/>
      <c r="MVB1136" s="1329"/>
      <c r="MVC1136" s="1329"/>
      <c r="MVD1136" s="1329"/>
      <c r="MVE1136" s="1329"/>
      <c r="MVF1136" s="1329"/>
      <c r="MVG1136" s="1329"/>
      <c r="MVH1136" s="1329"/>
      <c r="MVI1136" s="1329"/>
      <c r="MVJ1136" s="1329"/>
      <c r="MVK1136" s="1329"/>
      <c r="MVL1136" s="1329"/>
      <c r="MVM1136" s="1329"/>
      <c r="MVN1136" s="1329"/>
      <c r="MVO1136" s="1329"/>
      <c r="MVP1136" s="1329"/>
      <c r="MVQ1136" s="1329"/>
      <c r="MVR1136" s="1329"/>
      <c r="MVS1136" s="1329"/>
      <c r="MVT1136" s="1329"/>
      <c r="MVU1136" s="1329"/>
      <c r="MVV1136" s="1329"/>
      <c r="MVW1136" s="1329"/>
      <c r="MVX1136" s="1329"/>
      <c r="MVY1136" s="1329"/>
      <c r="MVZ1136" s="1329"/>
      <c r="MWA1136" s="1329"/>
      <c r="MWB1136" s="1329"/>
      <c r="MWC1136" s="1329"/>
      <c r="MWD1136" s="1329"/>
      <c r="MWE1136" s="1329"/>
      <c r="MWF1136" s="1329"/>
      <c r="MWG1136" s="1329"/>
      <c r="MWH1136" s="1329"/>
      <c r="MWI1136" s="1329"/>
      <c r="MWJ1136" s="1329"/>
      <c r="MWK1136" s="1329"/>
      <c r="MWL1136" s="1329"/>
      <c r="MWM1136" s="1329"/>
      <c r="MWN1136" s="1329"/>
      <c r="MWO1136" s="1329"/>
      <c r="MWP1136" s="1329"/>
      <c r="MWQ1136" s="1329"/>
      <c r="MWR1136" s="1329"/>
      <c r="MWS1136" s="1329"/>
      <c r="MWT1136" s="1329"/>
      <c r="MWU1136" s="1329"/>
      <c r="MWV1136" s="1329"/>
      <c r="MWW1136" s="1329"/>
      <c r="MWX1136" s="1329"/>
      <c r="MWY1136" s="1329"/>
      <c r="MWZ1136" s="1329"/>
      <c r="MXA1136" s="1329"/>
      <c r="MXB1136" s="1329"/>
      <c r="MXC1136" s="1329"/>
      <c r="MXD1136" s="1329"/>
      <c r="MXE1136" s="1329"/>
      <c r="MXF1136" s="1329"/>
      <c r="MXG1136" s="1329"/>
      <c r="MXH1136" s="1329"/>
      <c r="MXI1136" s="1329"/>
      <c r="MXJ1136" s="1329"/>
      <c r="MXK1136" s="1329"/>
      <c r="MXL1136" s="1329"/>
      <c r="MXM1136" s="1329"/>
      <c r="MXN1136" s="1329"/>
      <c r="MXO1136" s="1329"/>
      <c r="MXP1136" s="1329"/>
      <c r="MXQ1136" s="1329"/>
      <c r="MXR1136" s="1329"/>
      <c r="MXS1136" s="1329"/>
      <c r="MXT1136" s="1329"/>
      <c r="MXU1136" s="1329"/>
      <c r="MXV1136" s="1329"/>
      <c r="MXW1136" s="1329"/>
      <c r="MXX1136" s="1329"/>
      <c r="MXY1136" s="1329"/>
      <c r="MXZ1136" s="1329"/>
      <c r="MYA1136" s="1329"/>
      <c r="MYB1136" s="1329"/>
      <c r="MYC1136" s="1329"/>
      <c r="MYD1136" s="1329"/>
      <c r="MYE1136" s="1329"/>
      <c r="MYF1136" s="1329"/>
      <c r="MYG1136" s="1329"/>
      <c r="MYH1136" s="1329"/>
      <c r="MYI1136" s="1329"/>
      <c r="MYJ1136" s="1329"/>
      <c r="MYK1136" s="1329"/>
      <c r="MYL1136" s="1329"/>
      <c r="MYM1136" s="1329"/>
      <c r="MYN1136" s="1329"/>
      <c r="MYO1136" s="1329"/>
      <c r="MYP1136" s="1329"/>
      <c r="MYQ1136" s="1329"/>
      <c r="MYR1136" s="1329"/>
      <c r="MYS1136" s="1329"/>
      <c r="MYT1136" s="1329"/>
      <c r="MYU1136" s="1329"/>
      <c r="MYV1136" s="1329"/>
      <c r="MYW1136" s="1329"/>
      <c r="MYX1136" s="1329"/>
      <c r="MYY1136" s="1329"/>
      <c r="MYZ1136" s="1329"/>
      <c r="MZA1136" s="1329"/>
      <c r="MZB1136" s="1329"/>
      <c r="MZC1136" s="1329"/>
      <c r="MZD1136" s="1329"/>
      <c r="MZE1136" s="1329"/>
      <c r="MZF1136" s="1329"/>
      <c r="MZG1136" s="1329"/>
      <c r="MZH1136" s="1329"/>
      <c r="MZI1136" s="1329"/>
      <c r="MZJ1136" s="1329"/>
      <c r="MZK1136" s="1329"/>
      <c r="MZL1136" s="1329"/>
      <c r="MZM1136" s="1329"/>
      <c r="MZN1136" s="1329"/>
      <c r="MZO1136" s="1329"/>
      <c r="MZP1136" s="1329"/>
      <c r="MZQ1136" s="1329"/>
      <c r="MZR1136" s="1329"/>
      <c r="MZS1136" s="1329"/>
      <c r="MZT1136" s="1329"/>
      <c r="MZU1136" s="1329"/>
      <c r="MZV1136" s="1329"/>
      <c r="MZW1136" s="1329"/>
      <c r="MZX1136" s="1329"/>
      <c r="MZY1136" s="1329"/>
      <c r="MZZ1136" s="1329"/>
      <c r="NAA1136" s="1329"/>
      <c r="NAB1136" s="1329"/>
      <c r="NAC1136" s="1329"/>
      <c r="NAD1136" s="1329"/>
      <c r="NAE1136" s="1329"/>
      <c r="NAF1136" s="1329"/>
      <c r="NAG1136" s="1329"/>
      <c r="NAH1136" s="1329"/>
      <c r="NAI1136" s="1329"/>
      <c r="NAJ1136" s="1329"/>
      <c r="NAK1136" s="1329"/>
      <c r="NAL1136" s="1329"/>
      <c r="NAM1136" s="1329"/>
      <c r="NAN1136" s="1329"/>
      <c r="NAO1136" s="1329"/>
      <c r="NAP1136" s="1329"/>
      <c r="NAQ1136" s="1329"/>
      <c r="NAR1136" s="1329"/>
      <c r="NAS1136" s="1329"/>
      <c r="NAT1136" s="1329"/>
      <c r="NAU1136" s="1329"/>
      <c r="NAV1136" s="1329"/>
      <c r="NAW1136" s="1329"/>
      <c r="NAX1136" s="1329"/>
      <c r="NAY1136" s="1329"/>
      <c r="NAZ1136" s="1329"/>
      <c r="NBA1136" s="1329"/>
      <c r="NBB1136" s="1329"/>
      <c r="NBC1136" s="1329"/>
      <c r="NBD1136" s="1329"/>
      <c r="NBE1136" s="1329"/>
      <c r="NBF1136" s="1329"/>
      <c r="NBG1136" s="1329"/>
      <c r="NBH1136" s="1329"/>
      <c r="NBI1136" s="1329"/>
      <c r="NBJ1136" s="1329"/>
      <c r="NBK1136" s="1329"/>
      <c r="NBL1136" s="1329"/>
      <c r="NBM1136" s="1329"/>
      <c r="NBN1136" s="1329"/>
      <c r="NBO1136" s="1329"/>
      <c r="NBP1136" s="1329"/>
      <c r="NBQ1136" s="1329"/>
      <c r="NBR1136" s="1329"/>
      <c r="NBS1136" s="1329"/>
      <c r="NBT1136" s="1329"/>
      <c r="NBU1136" s="1329"/>
      <c r="NBV1136" s="1329"/>
      <c r="NBW1136" s="1329"/>
      <c r="NBX1136" s="1329"/>
      <c r="NBY1136" s="1329"/>
      <c r="NBZ1136" s="1329"/>
      <c r="NCA1136" s="1329"/>
      <c r="NCB1136" s="1329"/>
      <c r="NCC1136" s="1329"/>
      <c r="NCD1136" s="1329"/>
      <c r="NCE1136" s="1329"/>
      <c r="NCF1136" s="1329"/>
      <c r="NCG1136" s="1329"/>
      <c r="NCH1136" s="1329"/>
      <c r="NCI1136" s="1329"/>
      <c r="NCJ1136" s="1329"/>
      <c r="NCK1136" s="1329"/>
      <c r="NCL1136" s="1329"/>
      <c r="NCM1136" s="1329"/>
      <c r="NCN1136" s="1329"/>
      <c r="NCO1136" s="1329"/>
      <c r="NCP1136" s="1329"/>
      <c r="NCQ1136" s="1329"/>
      <c r="NCR1136" s="1329"/>
      <c r="NCS1136" s="1329"/>
      <c r="NCT1136" s="1329"/>
      <c r="NCU1136" s="1329"/>
      <c r="NCV1136" s="1329"/>
      <c r="NCW1136" s="1329"/>
      <c r="NCX1136" s="1329"/>
      <c r="NCY1136" s="1329"/>
      <c r="NCZ1136" s="1329"/>
      <c r="NDA1136" s="1329"/>
      <c r="NDB1136" s="1329"/>
      <c r="NDC1136" s="1329"/>
      <c r="NDD1136" s="1329"/>
      <c r="NDE1136" s="1329"/>
      <c r="NDF1136" s="1329"/>
      <c r="NDG1136" s="1329"/>
      <c r="NDH1136" s="1329"/>
      <c r="NDI1136" s="1329"/>
      <c r="NDJ1136" s="1329"/>
      <c r="NDK1136" s="1329"/>
      <c r="NDL1136" s="1329"/>
      <c r="NDM1136" s="1329"/>
      <c r="NDN1136" s="1329"/>
      <c r="NDO1136" s="1329"/>
      <c r="NDP1136" s="1329"/>
      <c r="NDQ1136" s="1329"/>
      <c r="NDR1136" s="1329"/>
      <c r="NDS1136" s="1329"/>
      <c r="NDT1136" s="1329"/>
      <c r="NDU1136" s="1329"/>
      <c r="NDV1136" s="1329"/>
      <c r="NDW1136" s="1329"/>
      <c r="NDX1136" s="1329"/>
      <c r="NDY1136" s="1329"/>
      <c r="NDZ1136" s="1329"/>
      <c r="NEA1136" s="1329"/>
      <c r="NEB1136" s="1329"/>
      <c r="NEC1136" s="1329"/>
      <c r="NED1136" s="1329"/>
      <c r="NEE1136" s="1329"/>
      <c r="NEF1136" s="1329"/>
      <c r="NEG1136" s="1329"/>
      <c r="NEH1136" s="1329"/>
      <c r="NEI1136" s="1329"/>
      <c r="NEJ1136" s="1329"/>
      <c r="NEK1136" s="1329"/>
      <c r="NEL1136" s="1329"/>
      <c r="NEM1136" s="1329"/>
      <c r="NEN1136" s="1329"/>
      <c r="NEO1136" s="1329"/>
      <c r="NEP1136" s="1329"/>
      <c r="NEQ1136" s="1329"/>
      <c r="NER1136" s="1329"/>
      <c r="NES1136" s="1329"/>
      <c r="NET1136" s="1329"/>
      <c r="NEU1136" s="1329"/>
      <c r="NEV1136" s="1329"/>
      <c r="NEW1136" s="1329"/>
      <c r="NEX1136" s="1329"/>
      <c r="NEY1136" s="1329"/>
      <c r="NEZ1136" s="1329"/>
      <c r="NFA1136" s="1329"/>
      <c r="NFB1136" s="1329"/>
      <c r="NFC1136" s="1329"/>
      <c r="NFD1136" s="1329"/>
      <c r="NFE1136" s="1329"/>
      <c r="NFF1136" s="1329"/>
      <c r="NFG1136" s="1329"/>
      <c r="NFH1136" s="1329"/>
      <c r="NFI1136" s="1329"/>
      <c r="NFJ1136" s="1329"/>
      <c r="NFK1136" s="1329"/>
      <c r="NFL1136" s="1329"/>
      <c r="NFM1136" s="1329"/>
      <c r="NFN1136" s="1329"/>
      <c r="NFO1136" s="1329"/>
      <c r="NFP1136" s="1329"/>
      <c r="NFQ1136" s="1329"/>
      <c r="NFR1136" s="1329"/>
      <c r="NFS1136" s="1329"/>
      <c r="NFT1136" s="1329"/>
      <c r="NFU1136" s="1329"/>
      <c r="NFV1136" s="1329"/>
      <c r="NFW1136" s="1329"/>
      <c r="NFX1136" s="1329"/>
      <c r="NFY1136" s="1329"/>
      <c r="NFZ1136" s="1329"/>
      <c r="NGA1136" s="1329"/>
      <c r="NGB1136" s="1329"/>
      <c r="NGC1136" s="1329"/>
      <c r="NGD1136" s="1329"/>
      <c r="NGE1136" s="1329"/>
      <c r="NGF1136" s="1329"/>
      <c r="NGG1136" s="1329"/>
      <c r="NGH1136" s="1329"/>
      <c r="NGI1136" s="1329"/>
      <c r="NGJ1136" s="1329"/>
      <c r="NGK1136" s="1329"/>
      <c r="NGL1136" s="1329"/>
      <c r="NGM1136" s="1329"/>
      <c r="NGN1136" s="1329"/>
      <c r="NGO1136" s="1329"/>
      <c r="NGP1136" s="1329"/>
      <c r="NGQ1136" s="1329"/>
      <c r="NGR1136" s="1329"/>
      <c r="NGS1136" s="1329"/>
      <c r="NGT1136" s="1329"/>
      <c r="NGU1136" s="1329"/>
      <c r="NGV1136" s="1329"/>
      <c r="NGW1136" s="1329"/>
      <c r="NGX1136" s="1329"/>
      <c r="NGY1136" s="1329"/>
      <c r="NGZ1136" s="1329"/>
      <c r="NHA1136" s="1329"/>
      <c r="NHB1136" s="1329"/>
      <c r="NHC1136" s="1329"/>
      <c r="NHD1136" s="1329"/>
      <c r="NHE1136" s="1329"/>
      <c r="NHF1136" s="1329"/>
      <c r="NHG1136" s="1329"/>
      <c r="NHH1136" s="1329"/>
      <c r="NHI1136" s="1329"/>
      <c r="NHJ1136" s="1329"/>
      <c r="NHK1136" s="1329"/>
      <c r="NHL1136" s="1329"/>
      <c r="NHM1136" s="1329"/>
      <c r="NHN1136" s="1329"/>
      <c r="NHO1136" s="1329"/>
      <c r="NHP1136" s="1329"/>
      <c r="NHQ1136" s="1329"/>
      <c r="NHR1136" s="1329"/>
      <c r="NHS1136" s="1329"/>
      <c r="NHT1136" s="1329"/>
      <c r="NHU1136" s="1329"/>
      <c r="NHV1136" s="1329"/>
      <c r="NHW1136" s="1329"/>
      <c r="NHX1136" s="1329"/>
      <c r="NHY1136" s="1329"/>
      <c r="NHZ1136" s="1329"/>
      <c r="NIA1136" s="1329"/>
      <c r="NIB1136" s="1329"/>
      <c r="NIC1136" s="1329"/>
      <c r="NID1136" s="1329"/>
      <c r="NIE1136" s="1329"/>
      <c r="NIF1136" s="1329"/>
      <c r="NIG1136" s="1329"/>
      <c r="NIH1136" s="1329"/>
      <c r="NII1136" s="1329"/>
      <c r="NIJ1136" s="1329"/>
      <c r="NIK1136" s="1329"/>
      <c r="NIL1136" s="1329"/>
      <c r="NIM1136" s="1329"/>
      <c r="NIN1136" s="1329"/>
      <c r="NIO1136" s="1329"/>
      <c r="NIP1136" s="1329"/>
      <c r="NIQ1136" s="1329"/>
      <c r="NIR1136" s="1329"/>
      <c r="NIS1136" s="1329"/>
      <c r="NIT1136" s="1329"/>
      <c r="NIU1136" s="1329"/>
      <c r="NIV1136" s="1329"/>
      <c r="NIW1136" s="1329"/>
      <c r="NIX1136" s="1329"/>
      <c r="NIY1136" s="1329"/>
      <c r="NIZ1136" s="1329"/>
      <c r="NJA1136" s="1329"/>
      <c r="NJB1136" s="1329"/>
      <c r="NJC1136" s="1329"/>
      <c r="NJD1136" s="1329"/>
      <c r="NJE1136" s="1329"/>
      <c r="NJF1136" s="1329"/>
      <c r="NJG1136" s="1329"/>
      <c r="NJH1136" s="1329"/>
      <c r="NJI1136" s="1329"/>
      <c r="NJJ1136" s="1329"/>
      <c r="NJK1136" s="1329"/>
      <c r="NJL1136" s="1329"/>
      <c r="NJM1136" s="1329"/>
      <c r="NJN1136" s="1329"/>
      <c r="NJO1136" s="1329"/>
      <c r="NJP1136" s="1329"/>
      <c r="NJQ1136" s="1329"/>
      <c r="NJR1136" s="1329"/>
      <c r="NJS1136" s="1329"/>
      <c r="NJT1136" s="1329"/>
      <c r="NJU1136" s="1329"/>
      <c r="NJV1136" s="1329"/>
      <c r="NJW1136" s="1329"/>
      <c r="NJX1136" s="1329"/>
      <c r="NJY1136" s="1329"/>
      <c r="NJZ1136" s="1329"/>
      <c r="NKA1136" s="1329"/>
      <c r="NKB1136" s="1329"/>
      <c r="NKC1136" s="1329"/>
      <c r="NKD1136" s="1329"/>
      <c r="NKE1136" s="1329"/>
      <c r="NKF1136" s="1329"/>
      <c r="NKG1136" s="1329"/>
      <c r="NKH1136" s="1329"/>
      <c r="NKI1136" s="1329"/>
      <c r="NKJ1136" s="1329"/>
      <c r="NKK1136" s="1329"/>
      <c r="NKL1136" s="1329"/>
      <c r="NKM1136" s="1329"/>
      <c r="NKN1136" s="1329"/>
      <c r="NKO1136" s="1329"/>
      <c r="NKP1136" s="1329"/>
      <c r="NKQ1136" s="1329"/>
      <c r="NKR1136" s="1329"/>
      <c r="NKS1136" s="1329"/>
      <c r="NKT1136" s="1329"/>
      <c r="NKU1136" s="1329"/>
      <c r="NKV1136" s="1329"/>
      <c r="NKW1136" s="1329"/>
      <c r="NKX1136" s="1329"/>
      <c r="NKY1136" s="1329"/>
      <c r="NKZ1136" s="1329"/>
      <c r="NLA1136" s="1329"/>
      <c r="NLB1136" s="1329"/>
      <c r="NLC1136" s="1329"/>
      <c r="NLD1136" s="1329"/>
      <c r="NLE1136" s="1329"/>
      <c r="NLF1136" s="1329"/>
      <c r="NLG1136" s="1329"/>
      <c r="NLH1136" s="1329"/>
      <c r="NLI1136" s="1329"/>
      <c r="NLJ1136" s="1329"/>
      <c r="NLK1136" s="1329"/>
      <c r="NLL1136" s="1329"/>
      <c r="NLM1136" s="1329"/>
      <c r="NLN1136" s="1329"/>
      <c r="NLO1136" s="1329"/>
      <c r="NLP1136" s="1329"/>
      <c r="NLQ1136" s="1329"/>
      <c r="NLR1136" s="1329"/>
      <c r="NLS1136" s="1329"/>
      <c r="NLT1136" s="1329"/>
      <c r="NLU1136" s="1329"/>
      <c r="NLV1136" s="1329"/>
      <c r="NLW1136" s="1329"/>
      <c r="NLX1136" s="1329"/>
      <c r="NLY1136" s="1329"/>
      <c r="NLZ1136" s="1329"/>
      <c r="NMA1136" s="1329"/>
      <c r="NMB1136" s="1329"/>
      <c r="NMC1136" s="1329"/>
      <c r="NMD1136" s="1329"/>
      <c r="NME1136" s="1329"/>
      <c r="NMF1136" s="1329"/>
      <c r="NMG1136" s="1329"/>
      <c r="NMH1136" s="1329"/>
      <c r="NMI1136" s="1329"/>
      <c r="NMJ1136" s="1329"/>
      <c r="NMK1136" s="1329"/>
      <c r="NML1136" s="1329"/>
      <c r="NMM1136" s="1329"/>
      <c r="NMN1136" s="1329"/>
      <c r="NMO1136" s="1329"/>
      <c r="NMP1136" s="1329"/>
      <c r="NMQ1136" s="1329"/>
      <c r="NMR1136" s="1329"/>
      <c r="NMS1136" s="1329"/>
      <c r="NMT1136" s="1329"/>
      <c r="NMU1136" s="1329"/>
      <c r="NMV1136" s="1329"/>
      <c r="NMW1136" s="1329"/>
      <c r="NMX1136" s="1329"/>
      <c r="NMY1136" s="1329"/>
      <c r="NMZ1136" s="1329"/>
      <c r="NNA1136" s="1329"/>
      <c r="NNB1136" s="1329"/>
      <c r="NNC1136" s="1329"/>
      <c r="NND1136" s="1329"/>
      <c r="NNE1136" s="1329"/>
      <c r="NNF1136" s="1329"/>
      <c r="NNG1136" s="1329"/>
      <c r="NNH1136" s="1329"/>
      <c r="NNI1136" s="1329"/>
      <c r="NNJ1136" s="1329"/>
      <c r="NNK1136" s="1329"/>
      <c r="NNL1136" s="1329"/>
      <c r="NNM1136" s="1329"/>
      <c r="NNN1136" s="1329"/>
      <c r="NNO1136" s="1329"/>
      <c r="NNP1136" s="1329"/>
      <c r="NNQ1136" s="1329"/>
      <c r="NNR1136" s="1329"/>
      <c r="NNS1136" s="1329"/>
      <c r="NNT1136" s="1329"/>
      <c r="NNU1136" s="1329"/>
      <c r="NNV1136" s="1329"/>
      <c r="NNW1136" s="1329"/>
      <c r="NNX1136" s="1329"/>
      <c r="NNY1136" s="1329"/>
      <c r="NNZ1136" s="1329"/>
      <c r="NOA1136" s="1329"/>
      <c r="NOB1136" s="1329"/>
      <c r="NOC1136" s="1329"/>
      <c r="NOD1136" s="1329"/>
      <c r="NOE1136" s="1329"/>
      <c r="NOF1136" s="1329"/>
      <c r="NOG1136" s="1329"/>
      <c r="NOH1136" s="1329"/>
      <c r="NOI1136" s="1329"/>
      <c r="NOJ1136" s="1329"/>
      <c r="NOK1136" s="1329"/>
      <c r="NOL1136" s="1329"/>
      <c r="NOM1136" s="1329"/>
      <c r="NON1136" s="1329"/>
      <c r="NOO1136" s="1329"/>
      <c r="NOP1136" s="1329"/>
      <c r="NOQ1136" s="1329"/>
      <c r="NOR1136" s="1329"/>
      <c r="NOS1136" s="1329"/>
      <c r="NOT1136" s="1329"/>
      <c r="NOU1136" s="1329"/>
      <c r="NOV1136" s="1329"/>
      <c r="NOW1136" s="1329"/>
      <c r="NOX1136" s="1329"/>
      <c r="NOY1136" s="1329"/>
      <c r="NOZ1136" s="1329"/>
      <c r="NPA1136" s="1329"/>
      <c r="NPB1136" s="1329"/>
      <c r="NPC1136" s="1329"/>
      <c r="NPD1136" s="1329"/>
      <c r="NPE1136" s="1329"/>
      <c r="NPF1136" s="1329"/>
      <c r="NPG1136" s="1329"/>
      <c r="NPH1136" s="1329"/>
      <c r="NPI1136" s="1329"/>
      <c r="NPJ1136" s="1329"/>
      <c r="NPK1136" s="1329"/>
      <c r="NPL1136" s="1329"/>
      <c r="NPM1136" s="1329"/>
      <c r="NPN1136" s="1329"/>
      <c r="NPO1136" s="1329"/>
      <c r="NPP1136" s="1329"/>
      <c r="NPQ1136" s="1329"/>
      <c r="NPR1136" s="1329"/>
      <c r="NPS1136" s="1329"/>
      <c r="NPT1136" s="1329"/>
      <c r="NPU1136" s="1329"/>
      <c r="NPV1136" s="1329"/>
      <c r="NPW1136" s="1329"/>
      <c r="NPX1136" s="1329"/>
      <c r="NPY1136" s="1329"/>
      <c r="NPZ1136" s="1329"/>
      <c r="NQA1136" s="1329"/>
      <c r="NQB1136" s="1329"/>
      <c r="NQC1136" s="1329"/>
      <c r="NQD1136" s="1329"/>
      <c r="NQE1136" s="1329"/>
      <c r="NQF1136" s="1329"/>
      <c r="NQG1136" s="1329"/>
      <c r="NQH1136" s="1329"/>
      <c r="NQI1136" s="1329"/>
      <c r="NQJ1136" s="1329"/>
      <c r="NQK1136" s="1329"/>
      <c r="NQL1136" s="1329"/>
      <c r="NQM1136" s="1329"/>
      <c r="NQN1136" s="1329"/>
      <c r="NQO1136" s="1329"/>
      <c r="NQP1136" s="1329"/>
      <c r="NQQ1136" s="1329"/>
      <c r="NQR1136" s="1329"/>
      <c r="NQS1136" s="1329"/>
      <c r="NQT1136" s="1329"/>
      <c r="NQU1136" s="1329"/>
      <c r="NQV1136" s="1329"/>
      <c r="NQW1136" s="1329"/>
      <c r="NQX1136" s="1329"/>
      <c r="NQY1136" s="1329"/>
      <c r="NQZ1136" s="1329"/>
      <c r="NRA1136" s="1329"/>
      <c r="NRB1136" s="1329"/>
      <c r="NRC1136" s="1329"/>
      <c r="NRD1136" s="1329"/>
      <c r="NRE1136" s="1329"/>
      <c r="NRF1136" s="1329"/>
      <c r="NRG1136" s="1329"/>
      <c r="NRH1136" s="1329"/>
      <c r="NRI1136" s="1329"/>
      <c r="NRJ1136" s="1329"/>
      <c r="NRK1136" s="1329"/>
      <c r="NRL1136" s="1329"/>
      <c r="NRM1136" s="1329"/>
      <c r="NRN1136" s="1329"/>
      <c r="NRO1136" s="1329"/>
      <c r="NRP1136" s="1329"/>
      <c r="NRQ1136" s="1329"/>
      <c r="NRR1136" s="1329"/>
      <c r="NRS1136" s="1329"/>
      <c r="NRT1136" s="1329"/>
      <c r="NRU1136" s="1329"/>
      <c r="NRV1136" s="1329"/>
      <c r="NRW1136" s="1329"/>
      <c r="NRX1136" s="1329"/>
      <c r="NRY1136" s="1329"/>
      <c r="NRZ1136" s="1329"/>
      <c r="NSA1136" s="1329"/>
      <c r="NSB1136" s="1329"/>
      <c r="NSC1136" s="1329"/>
      <c r="NSD1136" s="1329"/>
      <c r="NSE1136" s="1329"/>
      <c r="NSF1136" s="1329"/>
      <c r="NSG1136" s="1329"/>
      <c r="NSH1136" s="1329"/>
      <c r="NSI1136" s="1329"/>
      <c r="NSJ1136" s="1329"/>
      <c r="NSK1136" s="1329"/>
      <c r="NSL1136" s="1329"/>
      <c r="NSM1136" s="1329"/>
      <c r="NSN1136" s="1329"/>
      <c r="NSO1136" s="1329"/>
      <c r="NSP1136" s="1329"/>
      <c r="NSQ1136" s="1329"/>
      <c r="NSR1136" s="1329"/>
      <c r="NSS1136" s="1329"/>
      <c r="NST1136" s="1329"/>
      <c r="NSU1136" s="1329"/>
      <c r="NSV1136" s="1329"/>
      <c r="NSW1136" s="1329"/>
      <c r="NSX1136" s="1329"/>
      <c r="NSY1136" s="1329"/>
      <c r="NSZ1136" s="1329"/>
      <c r="NTA1136" s="1329"/>
      <c r="NTB1136" s="1329"/>
      <c r="NTC1136" s="1329"/>
      <c r="NTD1136" s="1329"/>
      <c r="NTE1136" s="1329"/>
      <c r="NTF1136" s="1329"/>
      <c r="NTG1136" s="1329"/>
      <c r="NTH1136" s="1329"/>
      <c r="NTI1136" s="1329"/>
      <c r="NTJ1136" s="1329"/>
      <c r="NTK1136" s="1329"/>
      <c r="NTL1136" s="1329"/>
      <c r="NTM1136" s="1329"/>
      <c r="NTN1136" s="1329"/>
      <c r="NTO1136" s="1329"/>
      <c r="NTP1136" s="1329"/>
      <c r="NTQ1136" s="1329"/>
      <c r="NTR1136" s="1329"/>
      <c r="NTS1136" s="1329"/>
      <c r="NTT1136" s="1329"/>
      <c r="NTU1136" s="1329"/>
      <c r="NTV1136" s="1329"/>
      <c r="NTW1136" s="1329"/>
      <c r="NTX1136" s="1329"/>
      <c r="NTY1136" s="1329"/>
      <c r="NTZ1136" s="1329"/>
      <c r="NUA1136" s="1329"/>
      <c r="NUB1136" s="1329"/>
      <c r="NUC1136" s="1329"/>
      <c r="NUD1136" s="1329"/>
      <c r="NUE1136" s="1329"/>
      <c r="NUF1136" s="1329"/>
      <c r="NUG1136" s="1329"/>
      <c r="NUH1136" s="1329"/>
      <c r="NUI1136" s="1329"/>
      <c r="NUJ1136" s="1329"/>
      <c r="NUK1136" s="1329"/>
      <c r="NUL1136" s="1329"/>
      <c r="NUM1136" s="1329"/>
      <c r="NUN1136" s="1329"/>
      <c r="NUO1136" s="1329"/>
      <c r="NUP1136" s="1329"/>
      <c r="NUQ1136" s="1329"/>
      <c r="NUR1136" s="1329"/>
      <c r="NUS1136" s="1329"/>
      <c r="NUT1136" s="1329"/>
      <c r="NUU1136" s="1329"/>
      <c r="NUV1136" s="1329"/>
      <c r="NUW1136" s="1329"/>
      <c r="NUX1136" s="1329"/>
      <c r="NUY1136" s="1329"/>
      <c r="NUZ1136" s="1329"/>
      <c r="NVA1136" s="1329"/>
      <c r="NVB1136" s="1329"/>
      <c r="NVC1136" s="1329"/>
      <c r="NVD1136" s="1329"/>
      <c r="NVE1136" s="1329"/>
      <c r="NVF1136" s="1329"/>
      <c r="NVG1136" s="1329"/>
      <c r="NVH1136" s="1329"/>
      <c r="NVI1136" s="1329"/>
      <c r="NVJ1136" s="1329"/>
      <c r="NVK1136" s="1329"/>
      <c r="NVL1136" s="1329"/>
      <c r="NVM1136" s="1329"/>
      <c r="NVN1136" s="1329"/>
      <c r="NVO1136" s="1329"/>
      <c r="NVP1136" s="1329"/>
      <c r="NVQ1136" s="1329"/>
      <c r="NVR1136" s="1329"/>
      <c r="NVS1136" s="1329"/>
      <c r="NVT1136" s="1329"/>
      <c r="NVU1136" s="1329"/>
      <c r="NVV1136" s="1329"/>
      <c r="NVW1136" s="1329"/>
      <c r="NVX1136" s="1329"/>
      <c r="NVY1136" s="1329"/>
      <c r="NVZ1136" s="1329"/>
      <c r="NWA1136" s="1329"/>
      <c r="NWB1136" s="1329"/>
      <c r="NWC1136" s="1329"/>
      <c r="NWD1136" s="1329"/>
      <c r="NWE1136" s="1329"/>
      <c r="NWF1136" s="1329"/>
      <c r="NWG1136" s="1329"/>
      <c r="NWH1136" s="1329"/>
      <c r="NWI1136" s="1329"/>
      <c r="NWJ1136" s="1329"/>
      <c r="NWK1136" s="1329"/>
      <c r="NWL1136" s="1329"/>
      <c r="NWM1136" s="1329"/>
      <c r="NWN1136" s="1329"/>
      <c r="NWO1136" s="1329"/>
      <c r="NWP1136" s="1329"/>
      <c r="NWQ1136" s="1329"/>
      <c r="NWR1136" s="1329"/>
      <c r="NWS1136" s="1329"/>
      <c r="NWT1136" s="1329"/>
      <c r="NWU1136" s="1329"/>
      <c r="NWV1136" s="1329"/>
      <c r="NWW1136" s="1329"/>
      <c r="NWX1136" s="1329"/>
      <c r="NWY1136" s="1329"/>
      <c r="NWZ1136" s="1329"/>
      <c r="NXA1136" s="1329"/>
      <c r="NXB1136" s="1329"/>
      <c r="NXC1136" s="1329"/>
      <c r="NXD1136" s="1329"/>
      <c r="NXE1136" s="1329"/>
      <c r="NXF1136" s="1329"/>
      <c r="NXG1136" s="1329"/>
      <c r="NXH1136" s="1329"/>
      <c r="NXI1136" s="1329"/>
      <c r="NXJ1136" s="1329"/>
      <c r="NXK1136" s="1329"/>
      <c r="NXL1136" s="1329"/>
      <c r="NXM1136" s="1329"/>
      <c r="NXN1136" s="1329"/>
      <c r="NXO1136" s="1329"/>
      <c r="NXP1136" s="1329"/>
      <c r="NXQ1136" s="1329"/>
      <c r="NXR1136" s="1329"/>
      <c r="NXS1136" s="1329"/>
      <c r="NXT1136" s="1329"/>
      <c r="NXU1136" s="1329"/>
      <c r="NXV1136" s="1329"/>
      <c r="NXW1136" s="1329"/>
      <c r="NXX1136" s="1329"/>
      <c r="NXY1136" s="1329"/>
      <c r="NXZ1136" s="1329"/>
      <c r="NYA1136" s="1329"/>
      <c r="NYB1136" s="1329"/>
      <c r="NYC1136" s="1329"/>
      <c r="NYD1136" s="1329"/>
      <c r="NYE1136" s="1329"/>
      <c r="NYF1136" s="1329"/>
      <c r="NYG1136" s="1329"/>
      <c r="NYH1136" s="1329"/>
      <c r="NYI1136" s="1329"/>
      <c r="NYJ1136" s="1329"/>
      <c r="NYK1136" s="1329"/>
      <c r="NYL1136" s="1329"/>
      <c r="NYM1136" s="1329"/>
      <c r="NYN1136" s="1329"/>
      <c r="NYO1136" s="1329"/>
      <c r="NYP1136" s="1329"/>
      <c r="NYQ1136" s="1329"/>
      <c r="NYR1136" s="1329"/>
      <c r="NYS1136" s="1329"/>
      <c r="NYT1136" s="1329"/>
      <c r="NYU1136" s="1329"/>
      <c r="NYV1136" s="1329"/>
      <c r="NYW1136" s="1329"/>
      <c r="NYX1136" s="1329"/>
      <c r="NYY1136" s="1329"/>
      <c r="NYZ1136" s="1329"/>
      <c r="NZA1136" s="1329"/>
      <c r="NZB1136" s="1329"/>
      <c r="NZC1136" s="1329"/>
      <c r="NZD1136" s="1329"/>
      <c r="NZE1136" s="1329"/>
      <c r="NZF1136" s="1329"/>
      <c r="NZG1136" s="1329"/>
      <c r="NZH1136" s="1329"/>
      <c r="NZI1136" s="1329"/>
      <c r="NZJ1136" s="1329"/>
      <c r="NZK1136" s="1329"/>
      <c r="NZL1136" s="1329"/>
      <c r="NZM1136" s="1329"/>
      <c r="NZN1136" s="1329"/>
      <c r="NZO1136" s="1329"/>
      <c r="NZP1136" s="1329"/>
      <c r="NZQ1136" s="1329"/>
      <c r="NZR1136" s="1329"/>
      <c r="NZS1136" s="1329"/>
      <c r="NZT1136" s="1329"/>
      <c r="NZU1136" s="1329"/>
      <c r="NZV1136" s="1329"/>
      <c r="NZW1136" s="1329"/>
      <c r="NZX1136" s="1329"/>
      <c r="NZY1136" s="1329"/>
      <c r="NZZ1136" s="1329"/>
      <c r="OAA1136" s="1329"/>
      <c r="OAB1136" s="1329"/>
      <c r="OAC1136" s="1329"/>
      <c r="OAD1136" s="1329"/>
      <c r="OAE1136" s="1329"/>
      <c r="OAF1136" s="1329"/>
      <c r="OAG1136" s="1329"/>
      <c r="OAH1136" s="1329"/>
      <c r="OAI1136" s="1329"/>
      <c r="OAJ1136" s="1329"/>
      <c r="OAK1136" s="1329"/>
      <c r="OAL1136" s="1329"/>
      <c r="OAM1136" s="1329"/>
      <c r="OAN1136" s="1329"/>
      <c r="OAO1136" s="1329"/>
      <c r="OAP1136" s="1329"/>
      <c r="OAQ1136" s="1329"/>
      <c r="OAR1136" s="1329"/>
      <c r="OAS1136" s="1329"/>
      <c r="OAT1136" s="1329"/>
      <c r="OAU1136" s="1329"/>
      <c r="OAV1136" s="1329"/>
      <c r="OAW1136" s="1329"/>
      <c r="OAX1136" s="1329"/>
      <c r="OAY1136" s="1329"/>
      <c r="OAZ1136" s="1329"/>
      <c r="OBA1136" s="1329"/>
      <c r="OBB1136" s="1329"/>
      <c r="OBC1136" s="1329"/>
      <c r="OBD1136" s="1329"/>
      <c r="OBE1136" s="1329"/>
      <c r="OBF1136" s="1329"/>
      <c r="OBG1136" s="1329"/>
      <c r="OBH1136" s="1329"/>
      <c r="OBI1136" s="1329"/>
      <c r="OBJ1136" s="1329"/>
      <c r="OBK1136" s="1329"/>
      <c r="OBL1136" s="1329"/>
      <c r="OBM1136" s="1329"/>
      <c r="OBN1136" s="1329"/>
      <c r="OBO1136" s="1329"/>
      <c r="OBP1136" s="1329"/>
      <c r="OBQ1136" s="1329"/>
      <c r="OBR1136" s="1329"/>
      <c r="OBS1136" s="1329"/>
      <c r="OBT1136" s="1329"/>
      <c r="OBU1136" s="1329"/>
      <c r="OBV1136" s="1329"/>
      <c r="OBW1136" s="1329"/>
      <c r="OBX1136" s="1329"/>
      <c r="OBY1136" s="1329"/>
      <c r="OBZ1136" s="1329"/>
      <c r="OCA1136" s="1329"/>
      <c r="OCB1136" s="1329"/>
      <c r="OCC1136" s="1329"/>
      <c r="OCD1136" s="1329"/>
      <c r="OCE1136" s="1329"/>
      <c r="OCF1136" s="1329"/>
      <c r="OCG1136" s="1329"/>
      <c r="OCH1136" s="1329"/>
      <c r="OCI1136" s="1329"/>
      <c r="OCJ1136" s="1329"/>
      <c r="OCK1136" s="1329"/>
      <c r="OCL1136" s="1329"/>
      <c r="OCM1136" s="1329"/>
      <c r="OCN1136" s="1329"/>
      <c r="OCO1136" s="1329"/>
      <c r="OCP1136" s="1329"/>
      <c r="OCQ1136" s="1329"/>
      <c r="OCR1136" s="1329"/>
      <c r="OCS1136" s="1329"/>
      <c r="OCT1136" s="1329"/>
      <c r="OCU1136" s="1329"/>
      <c r="OCV1136" s="1329"/>
      <c r="OCW1136" s="1329"/>
      <c r="OCX1136" s="1329"/>
      <c r="OCY1136" s="1329"/>
      <c r="OCZ1136" s="1329"/>
      <c r="ODA1136" s="1329"/>
      <c r="ODB1136" s="1329"/>
      <c r="ODC1136" s="1329"/>
      <c r="ODD1136" s="1329"/>
      <c r="ODE1136" s="1329"/>
      <c r="ODF1136" s="1329"/>
      <c r="ODG1136" s="1329"/>
      <c r="ODH1136" s="1329"/>
      <c r="ODI1136" s="1329"/>
      <c r="ODJ1136" s="1329"/>
      <c r="ODK1136" s="1329"/>
      <c r="ODL1136" s="1329"/>
      <c r="ODM1136" s="1329"/>
      <c r="ODN1136" s="1329"/>
      <c r="ODO1136" s="1329"/>
      <c r="ODP1136" s="1329"/>
      <c r="ODQ1136" s="1329"/>
      <c r="ODR1136" s="1329"/>
      <c r="ODS1136" s="1329"/>
      <c r="ODT1136" s="1329"/>
      <c r="ODU1136" s="1329"/>
      <c r="ODV1136" s="1329"/>
      <c r="ODW1136" s="1329"/>
      <c r="ODX1136" s="1329"/>
      <c r="ODY1136" s="1329"/>
      <c r="ODZ1136" s="1329"/>
      <c r="OEA1136" s="1329"/>
      <c r="OEB1136" s="1329"/>
      <c r="OEC1136" s="1329"/>
      <c r="OED1136" s="1329"/>
      <c r="OEE1136" s="1329"/>
      <c r="OEF1136" s="1329"/>
      <c r="OEG1136" s="1329"/>
      <c r="OEH1136" s="1329"/>
      <c r="OEI1136" s="1329"/>
      <c r="OEJ1136" s="1329"/>
      <c r="OEK1136" s="1329"/>
      <c r="OEL1136" s="1329"/>
      <c r="OEM1136" s="1329"/>
      <c r="OEN1136" s="1329"/>
      <c r="OEO1136" s="1329"/>
      <c r="OEP1136" s="1329"/>
      <c r="OEQ1136" s="1329"/>
      <c r="OER1136" s="1329"/>
      <c r="OES1136" s="1329"/>
      <c r="OET1136" s="1329"/>
      <c r="OEU1136" s="1329"/>
      <c r="OEV1136" s="1329"/>
      <c r="OEW1136" s="1329"/>
      <c r="OEX1136" s="1329"/>
      <c r="OEY1136" s="1329"/>
      <c r="OEZ1136" s="1329"/>
      <c r="OFA1136" s="1329"/>
      <c r="OFB1136" s="1329"/>
      <c r="OFC1136" s="1329"/>
      <c r="OFD1136" s="1329"/>
      <c r="OFE1136" s="1329"/>
      <c r="OFF1136" s="1329"/>
      <c r="OFG1136" s="1329"/>
      <c r="OFH1136" s="1329"/>
      <c r="OFI1136" s="1329"/>
      <c r="OFJ1136" s="1329"/>
      <c r="OFK1136" s="1329"/>
      <c r="OFL1136" s="1329"/>
      <c r="OFM1136" s="1329"/>
      <c r="OFN1136" s="1329"/>
      <c r="OFO1136" s="1329"/>
      <c r="OFP1136" s="1329"/>
      <c r="OFQ1136" s="1329"/>
      <c r="OFR1136" s="1329"/>
      <c r="OFS1136" s="1329"/>
      <c r="OFT1136" s="1329"/>
      <c r="OFU1136" s="1329"/>
      <c r="OFV1136" s="1329"/>
      <c r="OFW1136" s="1329"/>
      <c r="OFX1136" s="1329"/>
      <c r="OFY1136" s="1329"/>
      <c r="OFZ1136" s="1329"/>
      <c r="OGA1136" s="1329"/>
      <c r="OGB1136" s="1329"/>
      <c r="OGC1136" s="1329"/>
      <c r="OGD1136" s="1329"/>
      <c r="OGE1136" s="1329"/>
      <c r="OGF1136" s="1329"/>
      <c r="OGG1136" s="1329"/>
      <c r="OGH1136" s="1329"/>
      <c r="OGI1136" s="1329"/>
      <c r="OGJ1136" s="1329"/>
      <c r="OGK1136" s="1329"/>
      <c r="OGL1136" s="1329"/>
      <c r="OGM1136" s="1329"/>
      <c r="OGN1136" s="1329"/>
      <c r="OGO1136" s="1329"/>
      <c r="OGP1136" s="1329"/>
      <c r="OGQ1136" s="1329"/>
      <c r="OGR1136" s="1329"/>
      <c r="OGS1136" s="1329"/>
      <c r="OGT1136" s="1329"/>
      <c r="OGU1136" s="1329"/>
      <c r="OGV1136" s="1329"/>
      <c r="OGW1136" s="1329"/>
      <c r="OGX1136" s="1329"/>
      <c r="OGY1136" s="1329"/>
      <c r="OGZ1136" s="1329"/>
      <c r="OHA1136" s="1329"/>
      <c r="OHB1136" s="1329"/>
      <c r="OHC1136" s="1329"/>
      <c r="OHD1136" s="1329"/>
      <c r="OHE1136" s="1329"/>
      <c r="OHF1136" s="1329"/>
      <c r="OHG1136" s="1329"/>
      <c r="OHH1136" s="1329"/>
      <c r="OHI1136" s="1329"/>
      <c r="OHJ1136" s="1329"/>
      <c r="OHK1136" s="1329"/>
      <c r="OHL1136" s="1329"/>
      <c r="OHM1136" s="1329"/>
      <c r="OHN1136" s="1329"/>
      <c r="OHO1136" s="1329"/>
      <c r="OHP1136" s="1329"/>
      <c r="OHQ1136" s="1329"/>
      <c r="OHR1136" s="1329"/>
      <c r="OHS1136" s="1329"/>
      <c r="OHT1136" s="1329"/>
      <c r="OHU1136" s="1329"/>
      <c r="OHV1136" s="1329"/>
      <c r="OHW1136" s="1329"/>
      <c r="OHX1136" s="1329"/>
      <c r="OHY1136" s="1329"/>
      <c r="OHZ1136" s="1329"/>
      <c r="OIA1136" s="1329"/>
      <c r="OIB1136" s="1329"/>
      <c r="OIC1136" s="1329"/>
      <c r="OID1136" s="1329"/>
      <c r="OIE1136" s="1329"/>
      <c r="OIF1136" s="1329"/>
      <c r="OIG1136" s="1329"/>
      <c r="OIH1136" s="1329"/>
      <c r="OII1136" s="1329"/>
      <c r="OIJ1136" s="1329"/>
      <c r="OIK1136" s="1329"/>
      <c r="OIL1136" s="1329"/>
      <c r="OIM1136" s="1329"/>
      <c r="OIN1136" s="1329"/>
      <c r="OIO1136" s="1329"/>
      <c r="OIP1136" s="1329"/>
      <c r="OIQ1136" s="1329"/>
      <c r="OIR1136" s="1329"/>
      <c r="OIS1136" s="1329"/>
      <c r="OIT1136" s="1329"/>
      <c r="OIU1136" s="1329"/>
      <c r="OIV1136" s="1329"/>
      <c r="OIW1136" s="1329"/>
      <c r="OIX1136" s="1329"/>
      <c r="OIY1136" s="1329"/>
      <c r="OIZ1136" s="1329"/>
      <c r="OJA1136" s="1329"/>
      <c r="OJB1136" s="1329"/>
      <c r="OJC1136" s="1329"/>
      <c r="OJD1136" s="1329"/>
      <c r="OJE1136" s="1329"/>
      <c r="OJF1136" s="1329"/>
      <c r="OJG1136" s="1329"/>
      <c r="OJH1136" s="1329"/>
      <c r="OJI1136" s="1329"/>
      <c r="OJJ1136" s="1329"/>
      <c r="OJK1136" s="1329"/>
      <c r="OJL1136" s="1329"/>
      <c r="OJM1136" s="1329"/>
      <c r="OJN1136" s="1329"/>
      <c r="OJO1136" s="1329"/>
      <c r="OJP1136" s="1329"/>
      <c r="OJQ1136" s="1329"/>
      <c r="OJR1136" s="1329"/>
      <c r="OJS1136" s="1329"/>
      <c r="OJT1136" s="1329"/>
      <c r="OJU1136" s="1329"/>
      <c r="OJV1136" s="1329"/>
      <c r="OJW1136" s="1329"/>
      <c r="OJX1136" s="1329"/>
      <c r="OJY1136" s="1329"/>
      <c r="OJZ1136" s="1329"/>
      <c r="OKA1136" s="1329"/>
      <c r="OKB1136" s="1329"/>
      <c r="OKC1136" s="1329"/>
      <c r="OKD1136" s="1329"/>
      <c r="OKE1136" s="1329"/>
      <c r="OKF1136" s="1329"/>
      <c r="OKG1136" s="1329"/>
      <c r="OKH1136" s="1329"/>
      <c r="OKI1136" s="1329"/>
      <c r="OKJ1136" s="1329"/>
      <c r="OKK1136" s="1329"/>
      <c r="OKL1136" s="1329"/>
      <c r="OKM1136" s="1329"/>
      <c r="OKN1136" s="1329"/>
      <c r="OKO1136" s="1329"/>
      <c r="OKP1136" s="1329"/>
      <c r="OKQ1136" s="1329"/>
      <c r="OKR1136" s="1329"/>
      <c r="OKS1136" s="1329"/>
      <c r="OKT1136" s="1329"/>
      <c r="OKU1136" s="1329"/>
      <c r="OKV1136" s="1329"/>
      <c r="OKW1136" s="1329"/>
      <c r="OKX1136" s="1329"/>
      <c r="OKY1136" s="1329"/>
      <c r="OKZ1136" s="1329"/>
      <c r="OLA1136" s="1329"/>
      <c r="OLB1136" s="1329"/>
      <c r="OLC1136" s="1329"/>
      <c r="OLD1136" s="1329"/>
      <c r="OLE1136" s="1329"/>
      <c r="OLF1136" s="1329"/>
      <c r="OLG1136" s="1329"/>
      <c r="OLH1136" s="1329"/>
      <c r="OLI1136" s="1329"/>
      <c r="OLJ1136" s="1329"/>
      <c r="OLK1136" s="1329"/>
      <c r="OLL1136" s="1329"/>
      <c r="OLM1136" s="1329"/>
      <c r="OLN1136" s="1329"/>
      <c r="OLO1136" s="1329"/>
      <c r="OLP1136" s="1329"/>
      <c r="OLQ1136" s="1329"/>
      <c r="OLR1136" s="1329"/>
      <c r="OLS1136" s="1329"/>
      <c r="OLT1136" s="1329"/>
      <c r="OLU1136" s="1329"/>
      <c r="OLV1136" s="1329"/>
      <c r="OLW1136" s="1329"/>
      <c r="OLX1136" s="1329"/>
      <c r="OLY1136" s="1329"/>
      <c r="OLZ1136" s="1329"/>
      <c r="OMA1136" s="1329"/>
      <c r="OMB1136" s="1329"/>
      <c r="OMC1136" s="1329"/>
      <c r="OMD1136" s="1329"/>
      <c r="OME1136" s="1329"/>
      <c r="OMF1136" s="1329"/>
      <c r="OMG1136" s="1329"/>
      <c r="OMH1136" s="1329"/>
      <c r="OMI1136" s="1329"/>
      <c r="OMJ1136" s="1329"/>
      <c r="OMK1136" s="1329"/>
      <c r="OML1136" s="1329"/>
      <c r="OMM1136" s="1329"/>
      <c r="OMN1136" s="1329"/>
      <c r="OMO1136" s="1329"/>
      <c r="OMP1136" s="1329"/>
      <c r="OMQ1136" s="1329"/>
      <c r="OMR1136" s="1329"/>
      <c r="OMS1136" s="1329"/>
      <c r="OMT1136" s="1329"/>
      <c r="OMU1136" s="1329"/>
      <c r="OMV1136" s="1329"/>
      <c r="OMW1136" s="1329"/>
      <c r="OMX1136" s="1329"/>
      <c r="OMY1136" s="1329"/>
      <c r="OMZ1136" s="1329"/>
      <c r="ONA1136" s="1329"/>
      <c r="ONB1136" s="1329"/>
      <c r="ONC1136" s="1329"/>
      <c r="OND1136" s="1329"/>
      <c r="ONE1136" s="1329"/>
      <c r="ONF1136" s="1329"/>
      <c r="ONG1136" s="1329"/>
      <c r="ONH1136" s="1329"/>
      <c r="ONI1136" s="1329"/>
      <c r="ONJ1136" s="1329"/>
      <c r="ONK1136" s="1329"/>
      <c r="ONL1136" s="1329"/>
      <c r="ONM1136" s="1329"/>
      <c r="ONN1136" s="1329"/>
      <c r="ONO1136" s="1329"/>
      <c r="ONP1136" s="1329"/>
      <c r="ONQ1136" s="1329"/>
      <c r="ONR1136" s="1329"/>
      <c r="ONS1136" s="1329"/>
      <c r="ONT1136" s="1329"/>
      <c r="ONU1136" s="1329"/>
      <c r="ONV1136" s="1329"/>
      <c r="ONW1136" s="1329"/>
      <c r="ONX1136" s="1329"/>
      <c r="ONY1136" s="1329"/>
      <c r="ONZ1136" s="1329"/>
      <c r="OOA1136" s="1329"/>
      <c r="OOB1136" s="1329"/>
      <c r="OOC1136" s="1329"/>
      <c r="OOD1136" s="1329"/>
      <c r="OOE1136" s="1329"/>
      <c r="OOF1136" s="1329"/>
      <c r="OOG1136" s="1329"/>
      <c r="OOH1136" s="1329"/>
      <c r="OOI1136" s="1329"/>
      <c r="OOJ1136" s="1329"/>
      <c r="OOK1136" s="1329"/>
      <c r="OOL1136" s="1329"/>
      <c r="OOM1136" s="1329"/>
      <c r="OON1136" s="1329"/>
      <c r="OOO1136" s="1329"/>
      <c r="OOP1136" s="1329"/>
      <c r="OOQ1136" s="1329"/>
      <c r="OOR1136" s="1329"/>
      <c r="OOS1136" s="1329"/>
      <c r="OOT1136" s="1329"/>
      <c r="OOU1136" s="1329"/>
      <c r="OOV1136" s="1329"/>
      <c r="OOW1136" s="1329"/>
      <c r="OOX1136" s="1329"/>
      <c r="OOY1136" s="1329"/>
      <c r="OOZ1136" s="1329"/>
      <c r="OPA1136" s="1329"/>
      <c r="OPB1136" s="1329"/>
      <c r="OPC1136" s="1329"/>
      <c r="OPD1136" s="1329"/>
      <c r="OPE1136" s="1329"/>
      <c r="OPF1136" s="1329"/>
      <c r="OPG1136" s="1329"/>
      <c r="OPH1136" s="1329"/>
      <c r="OPI1136" s="1329"/>
      <c r="OPJ1136" s="1329"/>
      <c r="OPK1136" s="1329"/>
      <c r="OPL1136" s="1329"/>
      <c r="OPM1136" s="1329"/>
      <c r="OPN1136" s="1329"/>
      <c r="OPO1136" s="1329"/>
      <c r="OPP1136" s="1329"/>
      <c r="OPQ1136" s="1329"/>
      <c r="OPR1136" s="1329"/>
      <c r="OPS1136" s="1329"/>
      <c r="OPT1136" s="1329"/>
      <c r="OPU1136" s="1329"/>
      <c r="OPV1136" s="1329"/>
      <c r="OPW1136" s="1329"/>
      <c r="OPX1136" s="1329"/>
      <c r="OPY1136" s="1329"/>
      <c r="OPZ1136" s="1329"/>
      <c r="OQA1136" s="1329"/>
      <c r="OQB1136" s="1329"/>
      <c r="OQC1136" s="1329"/>
      <c r="OQD1136" s="1329"/>
      <c r="OQE1136" s="1329"/>
      <c r="OQF1136" s="1329"/>
      <c r="OQG1136" s="1329"/>
      <c r="OQH1136" s="1329"/>
      <c r="OQI1136" s="1329"/>
      <c r="OQJ1136" s="1329"/>
      <c r="OQK1136" s="1329"/>
      <c r="OQL1136" s="1329"/>
      <c r="OQM1136" s="1329"/>
      <c r="OQN1136" s="1329"/>
      <c r="OQO1136" s="1329"/>
      <c r="OQP1136" s="1329"/>
      <c r="OQQ1136" s="1329"/>
      <c r="OQR1136" s="1329"/>
      <c r="OQS1136" s="1329"/>
      <c r="OQT1136" s="1329"/>
      <c r="OQU1136" s="1329"/>
      <c r="OQV1136" s="1329"/>
      <c r="OQW1136" s="1329"/>
      <c r="OQX1136" s="1329"/>
      <c r="OQY1136" s="1329"/>
      <c r="OQZ1136" s="1329"/>
      <c r="ORA1136" s="1329"/>
      <c r="ORB1136" s="1329"/>
      <c r="ORC1136" s="1329"/>
      <c r="ORD1136" s="1329"/>
      <c r="ORE1136" s="1329"/>
      <c r="ORF1136" s="1329"/>
      <c r="ORG1136" s="1329"/>
      <c r="ORH1136" s="1329"/>
      <c r="ORI1136" s="1329"/>
      <c r="ORJ1136" s="1329"/>
      <c r="ORK1136" s="1329"/>
      <c r="ORL1136" s="1329"/>
      <c r="ORM1136" s="1329"/>
      <c r="ORN1136" s="1329"/>
      <c r="ORO1136" s="1329"/>
      <c r="ORP1136" s="1329"/>
      <c r="ORQ1136" s="1329"/>
      <c r="ORR1136" s="1329"/>
      <c r="ORS1136" s="1329"/>
      <c r="ORT1136" s="1329"/>
      <c r="ORU1136" s="1329"/>
      <c r="ORV1136" s="1329"/>
      <c r="ORW1136" s="1329"/>
      <c r="ORX1136" s="1329"/>
      <c r="ORY1136" s="1329"/>
      <c r="ORZ1136" s="1329"/>
      <c r="OSA1136" s="1329"/>
      <c r="OSB1136" s="1329"/>
      <c r="OSC1136" s="1329"/>
      <c r="OSD1136" s="1329"/>
      <c r="OSE1136" s="1329"/>
      <c r="OSF1136" s="1329"/>
      <c r="OSG1136" s="1329"/>
      <c r="OSH1136" s="1329"/>
      <c r="OSI1136" s="1329"/>
      <c r="OSJ1136" s="1329"/>
      <c r="OSK1136" s="1329"/>
      <c r="OSL1136" s="1329"/>
      <c r="OSM1136" s="1329"/>
      <c r="OSN1136" s="1329"/>
      <c r="OSO1136" s="1329"/>
      <c r="OSP1136" s="1329"/>
      <c r="OSQ1136" s="1329"/>
      <c r="OSR1136" s="1329"/>
      <c r="OSS1136" s="1329"/>
      <c r="OST1136" s="1329"/>
      <c r="OSU1136" s="1329"/>
      <c r="OSV1136" s="1329"/>
      <c r="OSW1136" s="1329"/>
      <c r="OSX1136" s="1329"/>
      <c r="OSY1136" s="1329"/>
      <c r="OSZ1136" s="1329"/>
      <c r="OTA1136" s="1329"/>
      <c r="OTB1136" s="1329"/>
      <c r="OTC1136" s="1329"/>
      <c r="OTD1136" s="1329"/>
      <c r="OTE1136" s="1329"/>
      <c r="OTF1136" s="1329"/>
      <c r="OTG1136" s="1329"/>
      <c r="OTH1136" s="1329"/>
      <c r="OTI1136" s="1329"/>
      <c r="OTJ1136" s="1329"/>
      <c r="OTK1136" s="1329"/>
      <c r="OTL1136" s="1329"/>
      <c r="OTM1136" s="1329"/>
      <c r="OTN1136" s="1329"/>
      <c r="OTO1136" s="1329"/>
      <c r="OTP1136" s="1329"/>
      <c r="OTQ1136" s="1329"/>
      <c r="OTR1136" s="1329"/>
      <c r="OTS1136" s="1329"/>
      <c r="OTT1136" s="1329"/>
      <c r="OTU1136" s="1329"/>
      <c r="OTV1136" s="1329"/>
      <c r="OTW1136" s="1329"/>
      <c r="OTX1136" s="1329"/>
      <c r="OTY1136" s="1329"/>
      <c r="OTZ1136" s="1329"/>
      <c r="OUA1136" s="1329"/>
      <c r="OUB1136" s="1329"/>
      <c r="OUC1136" s="1329"/>
      <c r="OUD1136" s="1329"/>
      <c r="OUE1136" s="1329"/>
      <c r="OUF1136" s="1329"/>
      <c r="OUG1136" s="1329"/>
      <c r="OUH1136" s="1329"/>
      <c r="OUI1136" s="1329"/>
      <c r="OUJ1136" s="1329"/>
      <c r="OUK1136" s="1329"/>
      <c r="OUL1136" s="1329"/>
      <c r="OUM1136" s="1329"/>
      <c r="OUN1136" s="1329"/>
      <c r="OUO1136" s="1329"/>
      <c r="OUP1136" s="1329"/>
      <c r="OUQ1136" s="1329"/>
      <c r="OUR1136" s="1329"/>
      <c r="OUS1136" s="1329"/>
      <c r="OUT1136" s="1329"/>
      <c r="OUU1136" s="1329"/>
      <c r="OUV1136" s="1329"/>
      <c r="OUW1136" s="1329"/>
      <c r="OUX1136" s="1329"/>
      <c r="OUY1136" s="1329"/>
      <c r="OUZ1136" s="1329"/>
      <c r="OVA1136" s="1329"/>
      <c r="OVB1136" s="1329"/>
      <c r="OVC1136" s="1329"/>
      <c r="OVD1136" s="1329"/>
      <c r="OVE1136" s="1329"/>
      <c r="OVF1136" s="1329"/>
      <c r="OVG1136" s="1329"/>
      <c r="OVH1136" s="1329"/>
      <c r="OVI1136" s="1329"/>
      <c r="OVJ1136" s="1329"/>
      <c r="OVK1136" s="1329"/>
      <c r="OVL1136" s="1329"/>
      <c r="OVM1136" s="1329"/>
      <c r="OVN1136" s="1329"/>
      <c r="OVO1136" s="1329"/>
      <c r="OVP1136" s="1329"/>
      <c r="OVQ1136" s="1329"/>
      <c r="OVR1136" s="1329"/>
      <c r="OVS1136" s="1329"/>
      <c r="OVT1136" s="1329"/>
      <c r="OVU1136" s="1329"/>
      <c r="OVV1136" s="1329"/>
      <c r="OVW1136" s="1329"/>
      <c r="OVX1136" s="1329"/>
      <c r="OVY1136" s="1329"/>
      <c r="OVZ1136" s="1329"/>
      <c r="OWA1136" s="1329"/>
      <c r="OWB1136" s="1329"/>
      <c r="OWC1136" s="1329"/>
      <c r="OWD1136" s="1329"/>
      <c r="OWE1136" s="1329"/>
      <c r="OWF1136" s="1329"/>
      <c r="OWG1136" s="1329"/>
      <c r="OWH1136" s="1329"/>
      <c r="OWI1136" s="1329"/>
      <c r="OWJ1136" s="1329"/>
      <c r="OWK1136" s="1329"/>
      <c r="OWL1136" s="1329"/>
      <c r="OWM1136" s="1329"/>
      <c r="OWN1136" s="1329"/>
      <c r="OWO1136" s="1329"/>
      <c r="OWP1136" s="1329"/>
      <c r="OWQ1136" s="1329"/>
      <c r="OWR1136" s="1329"/>
      <c r="OWS1136" s="1329"/>
      <c r="OWT1136" s="1329"/>
      <c r="OWU1136" s="1329"/>
      <c r="OWV1136" s="1329"/>
      <c r="OWW1136" s="1329"/>
      <c r="OWX1136" s="1329"/>
      <c r="OWY1136" s="1329"/>
      <c r="OWZ1136" s="1329"/>
      <c r="OXA1136" s="1329"/>
      <c r="OXB1136" s="1329"/>
      <c r="OXC1136" s="1329"/>
      <c r="OXD1136" s="1329"/>
      <c r="OXE1136" s="1329"/>
      <c r="OXF1136" s="1329"/>
      <c r="OXG1136" s="1329"/>
      <c r="OXH1136" s="1329"/>
      <c r="OXI1136" s="1329"/>
      <c r="OXJ1136" s="1329"/>
      <c r="OXK1136" s="1329"/>
      <c r="OXL1136" s="1329"/>
      <c r="OXM1136" s="1329"/>
      <c r="OXN1136" s="1329"/>
      <c r="OXO1136" s="1329"/>
      <c r="OXP1136" s="1329"/>
      <c r="OXQ1136" s="1329"/>
      <c r="OXR1136" s="1329"/>
      <c r="OXS1136" s="1329"/>
      <c r="OXT1136" s="1329"/>
      <c r="OXU1136" s="1329"/>
      <c r="OXV1136" s="1329"/>
      <c r="OXW1136" s="1329"/>
      <c r="OXX1136" s="1329"/>
      <c r="OXY1136" s="1329"/>
      <c r="OXZ1136" s="1329"/>
      <c r="OYA1136" s="1329"/>
      <c r="OYB1136" s="1329"/>
      <c r="OYC1136" s="1329"/>
      <c r="OYD1136" s="1329"/>
      <c r="OYE1136" s="1329"/>
      <c r="OYF1136" s="1329"/>
      <c r="OYG1136" s="1329"/>
      <c r="OYH1136" s="1329"/>
      <c r="OYI1136" s="1329"/>
      <c r="OYJ1136" s="1329"/>
      <c r="OYK1136" s="1329"/>
      <c r="OYL1136" s="1329"/>
      <c r="OYM1136" s="1329"/>
      <c r="OYN1136" s="1329"/>
      <c r="OYO1136" s="1329"/>
      <c r="OYP1136" s="1329"/>
      <c r="OYQ1136" s="1329"/>
      <c r="OYR1136" s="1329"/>
      <c r="OYS1136" s="1329"/>
      <c r="OYT1136" s="1329"/>
      <c r="OYU1136" s="1329"/>
      <c r="OYV1136" s="1329"/>
      <c r="OYW1136" s="1329"/>
      <c r="OYX1136" s="1329"/>
      <c r="OYY1136" s="1329"/>
      <c r="OYZ1136" s="1329"/>
      <c r="OZA1136" s="1329"/>
      <c r="OZB1136" s="1329"/>
      <c r="OZC1136" s="1329"/>
      <c r="OZD1136" s="1329"/>
      <c r="OZE1136" s="1329"/>
      <c r="OZF1136" s="1329"/>
      <c r="OZG1136" s="1329"/>
      <c r="OZH1136" s="1329"/>
      <c r="OZI1136" s="1329"/>
      <c r="OZJ1136" s="1329"/>
      <c r="OZK1136" s="1329"/>
      <c r="OZL1136" s="1329"/>
      <c r="OZM1136" s="1329"/>
      <c r="OZN1136" s="1329"/>
      <c r="OZO1136" s="1329"/>
      <c r="OZP1136" s="1329"/>
      <c r="OZQ1136" s="1329"/>
      <c r="OZR1136" s="1329"/>
      <c r="OZS1136" s="1329"/>
      <c r="OZT1136" s="1329"/>
      <c r="OZU1136" s="1329"/>
      <c r="OZV1136" s="1329"/>
      <c r="OZW1136" s="1329"/>
      <c r="OZX1136" s="1329"/>
      <c r="OZY1136" s="1329"/>
      <c r="OZZ1136" s="1329"/>
      <c r="PAA1136" s="1329"/>
      <c r="PAB1136" s="1329"/>
      <c r="PAC1136" s="1329"/>
      <c r="PAD1136" s="1329"/>
      <c r="PAE1136" s="1329"/>
      <c r="PAF1136" s="1329"/>
      <c r="PAG1136" s="1329"/>
      <c r="PAH1136" s="1329"/>
      <c r="PAI1136" s="1329"/>
      <c r="PAJ1136" s="1329"/>
      <c r="PAK1136" s="1329"/>
      <c r="PAL1136" s="1329"/>
      <c r="PAM1136" s="1329"/>
      <c r="PAN1136" s="1329"/>
      <c r="PAO1136" s="1329"/>
      <c r="PAP1136" s="1329"/>
      <c r="PAQ1136" s="1329"/>
      <c r="PAR1136" s="1329"/>
      <c r="PAS1136" s="1329"/>
      <c r="PAT1136" s="1329"/>
      <c r="PAU1136" s="1329"/>
      <c r="PAV1136" s="1329"/>
      <c r="PAW1136" s="1329"/>
      <c r="PAX1136" s="1329"/>
      <c r="PAY1136" s="1329"/>
      <c r="PAZ1136" s="1329"/>
      <c r="PBA1136" s="1329"/>
      <c r="PBB1136" s="1329"/>
      <c r="PBC1136" s="1329"/>
      <c r="PBD1136" s="1329"/>
      <c r="PBE1136" s="1329"/>
      <c r="PBF1136" s="1329"/>
      <c r="PBG1136" s="1329"/>
      <c r="PBH1136" s="1329"/>
      <c r="PBI1136" s="1329"/>
      <c r="PBJ1136" s="1329"/>
      <c r="PBK1136" s="1329"/>
      <c r="PBL1136" s="1329"/>
      <c r="PBM1136" s="1329"/>
      <c r="PBN1136" s="1329"/>
      <c r="PBO1136" s="1329"/>
      <c r="PBP1136" s="1329"/>
      <c r="PBQ1136" s="1329"/>
      <c r="PBR1136" s="1329"/>
      <c r="PBS1136" s="1329"/>
      <c r="PBT1136" s="1329"/>
      <c r="PBU1136" s="1329"/>
      <c r="PBV1136" s="1329"/>
      <c r="PBW1136" s="1329"/>
      <c r="PBX1136" s="1329"/>
      <c r="PBY1136" s="1329"/>
      <c r="PBZ1136" s="1329"/>
      <c r="PCA1136" s="1329"/>
      <c r="PCB1136" s="1329"/>
      <c r="PCC1136" s="1329"/>
      <c r="PCD1136" s="1329"/>
      <c r="PCE1136" s="1329"/>
      <c r="PCF1136" s="1329"/>
      <c r="PCG1136" s="1329"/>
      <c r="PCH1136" s="1329"/>
      <c r="PCI1136" s="1329"/>
      <c r="PCJ1136" s="1329"/>
      <c r="PCK1136" s="1329"/>
      <c r="PCL1136" s="1329"/>
      <c r="PCM1136" s="1329"/>
      <c r="PCN1136" s="1329"/>
      <c r="PCO1136" s="1329"/>
      <c r="PCP1136" s="1329"/>
      <c r="PCQ1136" s="1329"/>
      <c r="PCR1136" s="1329"/>
      <c r="PCS1136" s="1329"/>
      <c r="PCT1136" s="1329"/>
      <c r="PCU1136" s="1329"/>
      <c r="PCV1136" s="1329"/>
      <c r="PCW1136" s="1329"/>
      <c r="PCX1136" s="1329"/>
      <c r="PCY1136" s="1329"/>
      <c r="PCZ1136" s="1329"/>
      <c r="PDA1136" s="1329"/>
      <c r="PDB1136" s="1329"/>
      <c r="PDC1136" s="1329"/>
      <c r="PDD1136" s="1329"/>
      <c r="PDE1136" s="1329"/>
      <c r="PDF1136" s="1329"/>
      <c r="PDG1136" s="1329"/>
      <c r="PDH1136" s="1329"/>
      <c r="PDI1136" s="1329"/>
      <c r="PDJ1136" s="1329"/>
      <c r="PDK1136" s="1329"/>
      <c r="PDL1136" s="1329"/>
      <c r="PDM1136" s="1329"/>
      <c r="PDN1136" s="1329"/>
      <c r="PDO1136" s="1329"/>
      <c r="PDP1136" s="1329"/>
      <c r="PDQ1136" s="1329"/>
      <c r="PDR1136" s="1329"/>
      <c r="PDS1136" s="1329"/>
      <c r="PDT1136" s="1329"/>
      <c r="PDU1136" s="1329"/>
      <c r="PDV1136" s="1329"/>
      <c r="PDW1136" s="1329"/>
      <c r="PDX1136" s="1329"/>
      <c r="PDY1136" s="1329"/>
      <c r="PDZ1136" s="1329"/>
      <c r="PEA1136" s="1329"/>
      <c r="PEB1136" s="1329"/>
      <c r="PEC1136" s="1329"/>
      <c r="PED1136" s="1329"/>
      <c r="PEE1136" s="1329"/>
      <c r="PEF1136" s="1329"/>
      <c r="PEG1136" s="1329"/>
      <c r="PEH1136" s="1329"/>
      <c r="PEI1136" s="1329"/>
      <c r="PEJ1136" s="1329"/>
      <c r="PEK1136" s="1329"/>
      <c r="PEL1136" s="1329"/>
      <c r="PEM1136" s="1329"/>
      <c r="PEN1136" s="1329"/>
      <c r="PEO1136" s="1329"/>
      <c r="PEP1136" s="1329"/>
      <c r="PEQ1136" s="1329"/>
      <c r="PER1136" s="1329"/>
      <c r="PES1136" s="1329"/>
      <c r="PET1136" s="1329"/>
      <c r="PEU1136" s="1329"/>
      <c r="PEV1136" s="1329"/>
      <c r="PEW1136" s="1329"/>
      <c r="PEX1136" s="1329"/>
      <c r="PEY1136" s="1329"/>
      <c r="PEZ1136" s="1329"/>
      <c r="PFA1136" s="1329"/>
      <c r="PFB1136" s="1329"/>
      <c r="PFC1136" s="1329"/>
      <c r="PFD1136" s="1329"/>
      <c r="PFE1136" s="1329"/>
      <c r="PFF1136" s="1329"/>
      <c r="PFG1136" s="1329"/>
      <c r="PFH1136" s="1329"/>
      <c r="PFI1136" s="1329"/>
      <c r="PFJ1136" s="1329"/>
      <c r="PFK1136" s="1329"/>
      <c r="PFL1136" s="1329"/>
      <c r="PFM1136" s="1329"/>
      <c r="PFN1136" s="1329"/>
      <c r="PFO1136" s="1329"/>
      <c r="PFP1136" s="1329"/>
      <c r="PFQ1136" s="1329"/>
      <c r="PFR1136" s="1329"/>
      <c r="PFS1136" s="1329"/>
      <c r="PFT1136" s="1329"/>
      <c r="PFU1136" s="1329"/>
      <c r="PFV1136" s="1329"/>
      <c r="PFW1136" s="1329"/>
      <c r="PFX1136" s="1329"/>
      <c r="PFY1136" s="1329"/>
      <c r="PFZ1136" s="1329"/>
      <c r="PGA1136" s="1329"/>
      <c r="PGB1136" s="1329"/>
      <c r="PGC1136" s="1329"/>
      <c r="PGD1136" s="1329"/>
      <c r="PGE1136" s="1329"/>
      <c r="PGF1136" s="1329"/>
      <c r="PGG1136" s="1329"/>
      <c r="PGH1136" s="1329"/>
      <c r="PGI1136" s="1329"/>
      <c r="PGJ1136" s="1329"/>
      <c r="PGK1136" s="1329"/>
      <c r="PGL1136" s="1329"/>
      <c r="PGM1136" s="1329"/>
      <c r="PGN1136" s="1329"/>
      <c r="PGO1136" s="1329"/>
      <c r="PGP1136" s="1329"/>
      <c r="PGQ1136" s="1329"/>
      <c r="PGR1136" s="1329"/>
      <c r="PGS1136" s="1329"/>
      <c r="PGT1136" s="1329"/>
      <c r="PGU1136" s="1329"/>
      <c r="PGV1136" s="1329"/>
      <c r="PGW1136" s="1329"/>
      <c r="PGX1136" s="1329"/>
      <c r="PGY1136" s="1329"/>
      <c r="PGZ1136" s="1329"/>
      <c r="PHA1136" s="1329"/>
      <c r="PHB1136" s="1329"/>
      <c r="PHC1136" s="1329"/>
      <c r="PHD1136" s="1329"/>
      <c r="PHE1136" s="1329"/>
      <c r="PHF1136" s="1329"/>
      <c r="PHG1136" s="1329"/>
      <c r="PHH1136" s="1329"/>
      <c r="PHI1136" s="1329"/>
      <c r="PHJ1136" s="1329"/>
      <c r="PHK1136" s="1329"/>
      <c r="PHL1136" s="1329"/>
      <c r="PHM1136" s="1329"/>
      <c r="PHN1136" s="1329"/>
      <c r="PHO1136" s="1329"/>
      <c r="PHP1136" s="1329"/>
      <c r="PHQ1136" s="1329"/>
      <c r="PHR1136" s="1329"/>
      <c r="PHS1136" s="1329"/>
      <c r="PHT1136" s="1329"/>
      <c r="PHU1136" s="1329"/>
      <c r="PHV1136" s="1329"/>
      <c r="PHW1136" s="1329"/>
      <c r="PHX1136" s="1329"/>
      <c r="PHY1136" s="1329"/>
      <c r="PHZ1136" s="1329"/>
      <c r="PIA1136" s="1329"/>
      <c r="PIB1136" s="1329"/>
      <c r="PIC1136" s="1329"/>
      <c r="PID1136" s="1329"/>
      <c r="PIE1136" s="1329"/>
      <c r="PIF1136" s="1329"/>
      <c r="PIG1136" s="1329"/>
      <c r="PIH1136" s="1329"/>
      <c r="PII1136" s="1329"/>
      <c r="PIJ1136" s="1329"/>
      <c r="PIK1136" s="1329"/>
      <c r="PIL1136" s="1329"/>
      <c r="PIM1136" s="1329"/>
      <c r="PIN1136" s="1329"/>
      <c r="PIO1136" s="1329"/>
      <c r="PIP1136" s="1329"/>
      <c r="PIQ1136" s="1329"/>
      <c r="PIR1136" s="1329"/>
      <c r="PIS1136" s="1329"/>
      <c r="PIT1136" s="1329"/>
      <c r="PIU1136" s="1329"/>
      <c r="PIV1136" s="1329"/>
      <c r="PIW1136" s="1329"/>
      <c r="PIX1136" s="1329"/>
      <c r="PIY1136" s="1329"/>
      <c r="PIZ1136" s="1329"/>
      <c r="PJA1136" s="1329"/>
      <c r="PJB1136" s="1329"/>
      <c r="PJC1136" s="1329"/>
      <c r="PJD1136" s="1329"/>
      <c r="PJE1136" s="1329"/>
      <c r="PJF1136" s="1329"/>
      <c r="PJG1136" s="1329"/>
      <c r="PJH1136" s="1329"/>
      <c r="PJI1136" s="1329"/>
      <c r="PJJ1136" s="1329"/>
      <c r="PJK1136" s="1329"/>
      <c r="PJL1136" s="1329"/>
      <c r="PJM1136" s="1329"/>
      <c r="PJN1136" s="1329"/>
      <c r="PJO1136" s="1329"/>
      <c r="PJP1136" s="1329"/>
      <c r="PJQ1136" s="1329"/>
      <c r="PJR1136" s="1329"/>
      <c r="PJS1136" s="1329"/>
      <c r="PJT1136" s="1329"/>
      <c r="PJU1136" s="1329"/>
      <c r="PJV1136" s="1329"/>
      <c r="PJW1136" s="1329"/>
      <c r="PJX1136" s="1329"/>
      <c r="PJY1136" s="1329"/>
      <c r="PJZ1136" s="1329"/>
      <c r="PKA1136" s="1329"/>
      <c r="PKB1136" s="1329"/>
      <c r="PKC1136" s="1329"/>
      <c r="PKD1136" s="1329"/>
      <c r="PKE1136" s="1329"/>
      <c r="PKF1136" s="1329"/>
      <c r="PKG1136" s="1329"/>
      <c r="PKH1136" s="1329"/>
      <c r="PKI1136" s="1329"/>
      <c r="PKJ1136" s="1329"/>
      <c r="PKK1136" s="1329"/>
      <c r="PKL1136" s="1329"/>
      <c r="PKM1136" s="1329"/>
      <c r="PKN1136" s="1329"/>
      <c r="PKO1136" s="1329"/>
      <c r="PKP1136" s="1329"/>
      <c r="PKQ1136" s="1329"/>
      <c r="PKR1136" s="1329"/>
      <c r="PKS1136" s="1329"/>
      <c r="PKT1136" s="1329"/>
      <c r="PKU1136" s="1329"/>
      <c r="PKV1136" s="1329"/>
      <c r="PKW1136" s="1329"/>
      <c r="PKX1136" s="1329"/>
      <c r="PKY1136" s="1329"/>
      <c r="PKZ1136" s="1329"/>
      <c r="PLA1136" s="1329"/>
      <c r="PLB1136" s="1329"/>
      <c r="PLC1136" s="1329"/>
      <c r="PLD1136" s="1329"/>
      <c r="PLE1136" s="1329"/>
      <c r="PLF1136" s="1329"/>
      <c r="PLG1136" s="1329"/>
      <c r="PLH1136" s="1329"/>
      <c r="PLI1136" s="1329"/>
      <c r="PLJ1136" s="1329"/>
      <c r="PLK1136" s="1329"/>
      <c r="PLL1136" s="1329"/>
      <c r="PLM1136" s="1329"/>
      <c r="PLN1136" s="1329"/>
      <c r="PLO1136" s="1329"/>
      <c r="PLP1136" s="1329"/>
      <c r="PLQ1136" s="1329"/>
      <c r="PLR1136" s="1329"/>
      <c r="PLS1136" s="1329"/>
      <c r="PLT1136" s="1329"/>
      <c r="PLU1136" s="1329"/>
      <c r="PLV1136" s="1329"/>
      <c r="PLW1136" s="1329"/>
      <c r="PLX1136" s="1329"/>
      <c r="PLY1136" s="1329"/>
      <c r="PLZ1136" s="1329"/>
      <c r="PMA1136" s="1329"/>
      <c r="PMB1136" s="1329"/>
      <c r="PMC1136" s="1329"/>
      <c r="PMD1136" s="1329"/>
      <c r="PME1136" s="1329"/>
      <c r="PMF1136" s="1329"/>
      <c r="PMG1136" s="1329"/>
      <c r="PMH1136" s="1329"/>
      <c r="PMI1136" s="1329"/>
      <c r="PMJ1136" s="1329"/>
      <c r="PMK1136" s="1329"/>
      <c r="PML1136" s="1329"/>
      <c r="PMM1136" s="1329"/>
      <c r="PMN1136" s="1329"/>
      <c r="PMO1136" s="1329"/>
      <c r="PMP1136" s="1329"/>
      <c r="PMQ1136" s="1329"/>
      <c r="PMR1136" s="1329"/>
      <c r="PMS1136" s="1329"/>
      <c r="PMT1136" s="1329"/>
      <c r="PMU1136" s="1329"/>
      <c r="PMV1136" s="1329"/>
      <c r="PMW1136" s="1329"/>
      <c r="PMX1136" s="1329"/>
      <c r="PMY1136" s="1329"/>
      <c r="PMZ1136" s="1329"/>
      <c r="PNA1136" s="1329"/>
      <c r="PNB1136" s="1329"/>
      <c r="PNC1136" s="1329"/>
      <c r="PND1136" s="1329"/>
      <c r="PNE1136" s="1329"/>
      <c r="PNF1136" s="1329"/>
      <c r="PNG1136" s="1329"/>
      <c r="PNH1136" s="1329"/>
      <c r="PNI1136" s="1329"/>
      <c r="PNJ1136" s="1329"/>
      <c r="PNK1136" s="1329"/>
      <c r="PNL1136" s="1329"/>
      <c r="PNM1136" s="1329"/>
      <c r="PNN1136" s="1329"/>
      <c r="PNO1136" s="1329"/>
      <c r="PNP1136" s="1329"/>
      <c r="PNQ1136" s="1329"/>
      <c r="PNR1136" s="1329"/>
      <c r="PNS1136" s="1329"/>
      <c r="PNT1136" s="1329"/>
      <c r="PNU1136" s="1329"/>
      <c r="PNV1136" s="1329"/>
      <c r="PNW1136" s="1329"/>
      <c r="PNX1136" s="1329"/>
      <c r="PNY1136" s="1329"/>
      <c r="PNZ1136" s="1329"/>
      <c r="POA1136" s="1329"/>
      <c r="POB1136" s="1329"/>
      <c r="POC1136" s="1329"/>
      <c r="POD1136" s="1329"/>
      <c r="POE1136" s="1329"/>
      <c r="POF1136" s="1329"/>
      <c r="POG1136" s="1329"/>
      <c r="POH1136" s="1329"/>
      <c r="POI1136" s="1329"/>
      <c r="POJ1136" s="1329"/>
      <c r="POK1136" s="1329"/>
      <c r="POL1136" s="1329"/>
      <c r="POM1136" s="1329"/>
      <c r="PON1136" s="1329"/>
      <c r="POO1136" s="1329"/>
      <c r="POP1136" s="1329"/>
      <c r="POQ1136" s="1329"/>
      <c r="POR1136" s="1329"/>
      <c r="POS1136" s="1329"/>
      <c r="POT1136" s="1329"/>
      <c r="POU1136" s="1329"/>
      <c r="POV1136" s="1329"/>
      <c r="POW1136" s="1329"/>
      <c r="POX1136" s="1329"/>
      <c r="POY1136" s="1329"/>
      <c r="POZ1136" s="1329"/>
      <c r="PPA1136" s="1329"/>
      <c r="PPB1136" s="1329"/>
      <c r="PPC1136" s="1329"/>
      <c r="PPD1136" s="1329"/>
      <c r="PPE1136" s="1329"/>
      <c r="PPF1136" s="1329"/>
      <c r="PPG1136" s="1329"/>
      <c r="PPH1136" s="1329"/>
      <c r="PPI1136" s="1329"/>
      <c r="PPJ1136" s="1329"/>
      <c r="PPK1136" s="1329"/>
      <c r="PPL1136" s="1329"/>
      <c r="PPM1136" s="1329"/>
      <c r="PPN1136" s="1329"/>
      <c r="PPO1136" s="1329"/>
      <c r="PPP1136" s="1329"/>
      <c r="PPQ1136" s="1329"/>
      <c r="PPR1136" s="1329"/>
      <c r="PPS1136" s="1329"/>
      <c r="PPT1136" s="1329"/>
      <c r="PPU1136" s="1329"/>
      <c r="PPV1136" s="1329"/>
      <c r="PPW1136" s="1329"/>
      <c r="PPX1136" s="1329"/>
      <c r="PPY1136" s="1329"/>
      <c r="PPZ1136" s="1329"/>
      <c r="PQA1136" s="1329"/>
      <c r="PQB1136" s="1329"/>
      <c r="PQC1136" s="1329"/>
      <c r="PQD1136" s="1329"/>
      <c r="PQE1136" s="1329"/>
      <c r="PQF1136" s="1329"/>
      <c r="PQG1136" s="1329"/>
      <c r="PQH1136" s="1329"/>
      <c r="PQI1136" s="1329"/>
      <c r="PQJ1136" s="1329"/>
      <c r="PQK1136" s="1329"/>
      <c r="PQL1136" s="1329"/>
      <c r="PQM1136" s="1329"/>
      <c r="PQN1136" s="1329"/>
      <c r="PQO1136" s="1329"/>
      <c r="PQP1136" s="1329"/>
      <c r="PQQ1136" s="1329"/>
      <c r="PQR1136" s="1329"/>
      <c r="PQS1136" s="1329"/>
      <c r="PQT1136" s="1329"/>
      <c r="PQU1136" s="1329"/>
      <c r="PQV1136" s="1329"/>
      <c r="PQW1136" s="1329"/>
      <c r="PQX1136" s="1329"/>
      <c r="PQY1136" s="1329"/>
      <c r="PQZ1136" s="1329"/>
      <c r="PRA1136" s="1329"/>
      <c r="PRB1136" s="1329"/>
      <c r="PRC1136" s="1329"/>
      <c r="PRD1136" s="1329"/>
      <c r="PRE1136" s="1329"/>
      <c r="PRF1136" s="1329"/>
      <c r="PRG1136" s="1329"/>
      <c r="PRH1136" s="1329"/>
      <c r="PRI1136" s="1329"/>
      <c r="PRJ1136" s="1329"/>
      <c r="PRK1136" s="1329"/>
      <c r="PRL1136" s="1329"/>
      <c r="PRM1136" s="1329"/>
      <c r="PRN1136" s="1329"/>
      <c r="PRO1136" s="1329"/>
      <c r="PRP1136" s="1329"/>
      <c r="PRQ1136" s="1329"/>
      <c r="PRR1136" s="1329"/>
      <c r="PRS1136" s="1329"/>
      <c r="PRT1136" s="1329"/>
      <c r="PRU1136" s="1329"/>
      <c r="PRV1136" s="1329"/>
      <c r="PRW1136" s="1329"/>
      <c r="PRX1136" s="1329"/>
      <c r="PRY1136" s="1329"/>
      <c r="PRZ1136" s="1329"/>
      <c r="PSA1136" s="1329"/>
      <c r="PSB1136" s="1329"/>
      <c r="PSC1136" s="1329"/>
      <c r="PSD1136" s="1329"/>
      <c r="PSE1136" s="1329"/>
      <c r="PSF1136" s="1329"/>
      <c r="PSG1136" s="1329"/>
      <c r="PSH1136" s="1329"/>
      <c r="PSI1136" s="1329"/>
      <c r="PSJ1136" s="1329"/>
      <c r="PSK1136" s="1329"/>
      <c r="PSL1136" s="1329"/>
      <c r="PSM1136" s="1329"/>
      <c r="PSN1136" s="1329"/>
      <c r="PSO1136" s="1329"/>
      <c r="PSP1136" s="1329"/>
      <c r="PSQ1136" s="1329"/>
      <c r="PSR1136" s="1329"/>
      <c r="PSS1136" s="1329"/>
      <c r="PST1136" s="1329"/>
      <c r="PSU1136" s="1329"/>
      <c r="PSV1136" s="1329"/>
      <c r="PSW1136" s="1329"/>
      <c r="PSX1136" s="1329"/>
      <c r="PSY1136" s="1329"/>
      <c r="PSZ1136" s="1329"/>
      <c r="PTA1136" s="1329"/>
      <c r="PTB1136" s="1329"/>
      <c r="PTC1136" s="1329"/>
      <c r="PTD1136" s="1329"/>
      <c r="PTE1136" s="1329"/>
      <c r="PTF1136" s="1329"/>
      <c r="PTG1136" s="1329"/>
      <c r="PTH1136" s="1329"/>
      <c r="PTI1136" s="1329"/>
      <c r="PTJ1136" s="1329"/>
      <c r="PTK1136" s="1329"/>
      <c r="PTL1136" s="1329"/>
      <c r="PTM1136" s="1329"/>
      <c r="PTN1136" s="1329"/>
      <c r="PTO1136" s="1329"/>
      <c r="PTP1136" s="1329"/>
      <c r="PTQ1136" s="1329"/>
      <c r="PTR1136" s="1329"/>
      <c r="PTS1136" s="1329"/>
      <c r="PTT1136" s="1329"/>
      <c r="PTU1136" s="1329"/>
      <c r="PTV1136" s="1329"/>
      <c r="PTW1136" s="1329"/>
      <c r="PTX1136" s="1329"/>
      <c r="PTY1136" s="1329"/>
      <c r="PTZ1136" s="1329"/>
      <c r="PUA1136" s="1329"/>
      <c r="PUB1136" s="1329"/>
      <c r="PUC1136" s="1329"/>
      <c r="PUD1136" s="1329"/>
      <c r="PUE1136" s="1329"/>
      <c r="PUF1136" s="1329"/>
      <c r="PUG1136" s="1329"/>
      <c r="PUH1136" s="1329"/>
      <c r="PUI1136" s="1329"/>
      <c r="PUJ1136" s="1329"/>
      <c r="PUK1136" s="1329"/>
      <c r="PUL1136" s="1329"/>
      <c r="PUM1136" s="1329"/>
      <c r="PUN1136" s="1329"/>
      <c r="PUO1136" s="1329"/>
      <c r="PUP1136" s="1329"/>
      <c r="PUQ1136" s="1329"/>
      <c r="PUR1136" s="1329"/>
      <c r="PUS1136" s="1329"/>
      <c r="PUT1136" s="1329"/>
      <c r="PUU1136" s="1329"/>
      <c r="PUV1136" s="1329"/>
      <c r="PUW1136" s="1329"/>
      <c r="PUX1136" s="1329"/>
      <c r="PUY1136" s="1329"/>
      <c r="PUZ1136" s="1329"/>
      <c r="PVA1136" s="1329"/>
      <c r="PVB1136" s="1329"/>
      <c r="PVC1136" s="1329"/>
      <c r="PVD1136" s="1329"/>
      <c r="PVE1136" s="1329"/>
      <c r="PVF1136" s="1329"/>
      <c r="PVG1136" s="1329"/>
      <c r="PVH1136" s="1329"/>
      <c r="PVI1136" s="1329"/>
      <c r="PVJ1136" s="1329"/>
      <c r="PVK1136" s="1329"/>
      <c r="PVL1136" s="1329"/>
      <c r="PVM1136" s="1329"/>
      <c r="PVN1136" s="1329"/>
      <c r="PVO1136" s="1329"/>
      <c r="PVP1136" s="1329"/>
      <c r="PVQ1136" s="1329"/>
      <c r="PVR1136" s="1329"/>
      <c r="PVS1136" s="1329"/>
      <c r="PVT1136" s="1329"/>
      <c r="PVU1136" s="1329"/>
      <c r="PVV1136" s="1329"/>
      <c r="PVW1136" s="1329"/>
      <c r="PVX1136" s="1329"/>
      <c r="PVY1136" s="1329"/>
      <c r="PVZ1136" s="1329"/>
      <c r="PWA1136" s="1329"/>
      <c r="PWB1136" s="1329"/>
      <c r="PWC1136" s="1329"/>
      <c r="PWD1136" s="1329"/>
      <c r="PWE1136" s="1329"/>
      <c r="PWF1136" s="1329"/>
      <c r="PWG1136" s="1329"/>
      <c r="PWH1136" s="1329"/>
      <c r="PWI1136" s="1329"/>
      <c r="PWJ1136" s="1329"/>
      <c r="PWK1136" s="1329"/>
      <c r="PWL1136" s="1329"/>
      <c r="PWM1136" s="1329"/>
      <c r="PWN1136" s="1329"/>
      <c r="PWO1136" s="1329"/>
      <c r="PWP1136" s="1329"/>
      <c r="PWQ1136" s="1329"/>
      <c r="PWR1136" s="1329"/>
      <c r="PWS1136" s="1329"/>
      <c r="PWT1136" s="1329"/>
      <c r="PWU1136" s="1329"/>
      <c r="PWV1136" s="1329"/>
      <c r="PWW1136" s="1329"/>
      <c r="PWX1136" s="1329"/>
      <c r="PWY1136" s="1329"/>
      <c r="PWZ1136" s="1329"/>
      <c r="PXA1136" s="1329"/>
      <c r="PXB1136" s="1329"/>
      <c r="PXC1136" s="1329"/>
      <c r="PXD1136" s="1329"/>
      <c r="PXE1136" s="1329"/>
      <c r="PXF1136" s="1329"/>
      <c r="PXG1136" s="1329"/>
      <c r="PXH1136" s="1329"/>
      <c r="PXI1136" s="1329"/>
      <c r="PXJ1136" s="1329"/>
      <c r="PXK1136" s="1329"/>
      <c r="PXL1136" s="1329"/>
      <c r="PXM1136" s="1329"/>
      <c r="PXN1136" s="1329"/>
      <c r="PXO1136" s="1329"/>
      <c r="PXP1136" s="1329"/>
      <c r="PXQ1136" s="1329"/>
      <c r="PXR1136" s="1329"/>
      <c r="PXS1136" s="1329"/>
      <c r="PXT1136" s="1329"/>
      <c r="PXU1136" s="1329"/>
      <c r="PXV1136" s="1329"/>
      <c r="PXW1136" s="1329"/>
      <c r="PXX1136" s="1329"/>
      <c r="PXY1136" s="1329"/>
      <c r="PXZ1136" s="1329"/>
      <c r="PYA1136" s="1329"/>
      <c r="PYB1136" s="1329"/>
      <c r="PYC1136" s="1329"/>
      <c r="PYD1136" s="1329"/>
      <c r="PYE1136" s="1329"/>
      <c r="PYF1136" s="1329"/>
      <c r="PYG1136" s="1329"/>
      <c r="PYH1136" s="1329"/>
      <c r="PYI1136" s="1329"/>
      <c r="PYJ1136" s="1329"/>
      <c r="PYK1136" s="1329"/>
      <c r="PYL1136" s="1329"/>
      <c r="PYM1136" s="1329"/>
      <c r="PYN1136" s="1329"/>
      <c r="PYO1136" s="1329"/>
      <c r="PYP1136" s="1329"/>
      <c r="PYQ1136" s="1329"/>
      <c r="PYR1136" s="1329"/>
      <c r="PYS1136" s="1329"/>
      <c r="PYT1136" s="1329"/>
      <c r="PYU1136" s="1329"/>
      <c r="PYV1136" s="1329"/>
      <c r="PYW1136" s="1329"/>
      <c r="PYX1136" s="1329"/>
      <c r="PYY1136" s="1329"/>
      <c r="PYZ1136" s="1329"/>
      <c r="PZA1136" s="1329"/>
      <c r="PZB1136" s="1329"/>
      <c r="PZC1136" s="1329"/>
      <c r="PZD1136" s="1329"/>
      <c r="PZE1136" s="1329"/>
      <c r="PZF1136" s="1329"/>
      <c r="PZG1136" s="1329"/>
      <c r="PZH1136" s="1329"/>
      <c r="PZI1136" s="1329"/>
      <c r="PZJ1136" s="1329"/>
      <c r="PZK1136" s="1329"/>
      <c r="PZL1136" s="1329"/>
      <c r="PZM1136" s="1329"/>
      <c r="PZN1136" s="1329"/>
      <c r="PZO1136" s="1329"/>
      <c r="PZP1136" s="1329"/>
      <c r="PZQ1136" s="1329"/>
      <c r="PZR1136" s="1329"/>
      <c r="PZS1136" s="1329"/>
      <c r="PZT1136" s="1329"/>
      <c r="PZU1136" s="1329"/>
      <c r="PZV1136" s="1329"/>
      <c r="PZW1136" s="1329"/>
      <c r="PZX1136" s="1329"/>
      <c r="PZY1136" s="1329"/>
      <c r="PZZ1136" s="1329"/>
      <c r="QAA1136" s="1329"/>
      <c r="QAB1136" s="1329"/>
      <c r="QAC1136" s="1329"/>
      <c r="QAD1136" s="1329"/>
      <c r="QAE1136" s="1329"/>
      <c r="QAF1136" s="1329"/>
      <c r="QAG1136" s="1329"/>
      <c r="QAH1136" s="1329"/>
      <c r="QAI1136" s="1329"/>
      <c r="QAJ1136" s="1329"/>
      <c r="QAK1136" s="1329"/>
      <c r="QAL1136" s="1329"/>
      <c r="QAM1136" s="1329"/>
      <c r="QAN1136" s="1329"/>
      <c r="QAO1136" s="1329"/>
      <c r="QAP1136" s="1329"/>
      <c r="QAQ1136" s="1329"/>
      <c r="QAR1136" s="1329"/>
      <c r="QAS1136" s="1329"/>
      <c r="QAT1136" s="1329"/>
      <c r="QAU1136" s="1329"/>
      <c r="QAV1136" s="1329"/>
      <c r="QAW1136" s="1329"/>
      <c r="QAX1136" s="1329"/>
      <c r="QAY1136" s="1329"/>
      <c r="QAZ1136" s="1329"/>
      <c r="QBA1136" s="1329"/>
      <c r="QBB1136" s="1329"/>
      <c r="QBC1136" s="1329"/>
      <c r="QBD1136" s="1329"/>
      <c r="QBE1136" s="1329"/>
      <c r="QBF1136" s="1329"/>
      <c r="QBG1136" s="1329"/>
      <c r="QBH1136" s="1329"/>
      <c r="QBI1136" s="1329"/>
      <c r="QBJ1136" s="1329"/>
      <c r="QBK1136" s="1329"/>
      <c r="QBL1136" s="1329"/>
      <c r="QBM1136" s="1329"/>
      <c r="QBN1136" s="1329"/>
      <c r="QBO1136" s="1329"/>
      <c r="QBP1136" s="1329"/>
      <c r="QBQ1136" s="1329"/>
      <c r="QBR1136" s="1329"/>
      <c r="QBS1136" s="1329"/>
      <c r="QBT1136" s="1329"/>
      <c r="QBU1136" s="1329"/>
      <c r="QBV1136" s="1329"/>
      <c r="QBW1136" s="1329"/>
      <c r="QBX1136" s="1329"/>
      <c r="QBY1136" s="1329"/>
      <c r="QBZ1136" s="1329"/>
      <c r="QCA1136" s="1329"/>
      <c r="QCB1136" s="1329"/>
      <c r="QCC1136" s="1329"/>
      <c r="QCD1136" s="1329"/>
      <c r="QCE1136" s="1329"/>
      <c r="QCF1136" s="1329"/>
      <c r="QCG1136" s="1329"/>
      <c r="QCH1136" s="1329"/>
      <c r="QCI1136" s="1329"/>
      <c r="QCJ1136" s="1329"/>
      <c r="QCK1136" s="1329"/>
      <c r="QCL1136" s="1329"/>
      <c r="QCM1136" s="1329"/>
      <c r="QCN1136" s="1329"/>
      <c r="QCO1136" s="1329"/>
      <c r="QCP1136" s="1329"/>
      <c r="QCQ1136" s="1329"/>
      <c r="QCR1136" s="1329"/>
      <c r="QCS1136" s="1329"/>
      <c r="QCT1136" s="1329"/>
      <c r="QCU1136" s="1329"/>
      <c r="QCV1136" s="1329"/>
      <c r="QCW1136" s="1329"/>
      <c r="QCX1136" s="1329"/>
      <c r="QCY1136" s="1329"/>
      <c r="QCZ1136" s="1329"/>
      <c r="QDA1136" s="1329"/>
      <c r="QDB1136" s="1329"/>
      <c r="QDC1136" s="1329"/>
      <c r="QDD1136" s="1329"/>
      <c r="QDE1136" s="1329"/>
      <c r="QDF1136" s="1329"/>
      <c r="QDG1136" s="1329"/>
      <c r="QDH1136" s="1329"/>
      <c r="QDI1136" s="1329"/>
      <c r="QDJ1136" s="1329"/>
      <c r="QDK1136" s="1329"/>
      <c r="QDL1136" s="1329"/>
      <c r="QDM1136" s="1329"/>
      <c r="QDN1136" s="1329"/>
      <c r="QDO1136" s="1329"/>
      <c r="QDP1136" s="1329"/>
      <c r="QDQ1136" s="1329"/>
      <c r="QDR1136" s="1329"/>
      <c r="QDS1136" s="1329"/>
      <c r="QDT1136" s="1329"/>
      <c r="QDU1136" s="1329"/>
      <c r="QDV1136" s="1329"/>
      <c r="QDW1136" s="1329"/>
      <c r="QDX1136" s="1329"/>
      <c r="QDY1136" s="1329"/>
      <c r="QDZ1136" s="1329"/>
      <c r="QEA1136" s="1329"/>
      <c r="QEB1136" s="1329"/>
      <c r="QEC1136" s="1329"/>
      <c r="QED1136" s="1329"/>
      <c r="QEE1136" s="1329"/>
      <c r="QEF1136" s="1329"/>
      <c r="QEG1136" s="1329"/>
      <c r="QEH1136" s="1329"/>
      <c r="QEI1136" s="1329"/>
      <c r="QEJ1136" s="1329"/>
      <c r="QEK1136" s="1329"/>
      <c r="QEL1136" s="1329"/>
      <c r="QEM1136" s="1329"/>
      <c r="QEN1136" s="1329"/>
      <c r="QEO1136" s="1329"/>
      <c r="QEP1136" s="1329"/>
      <c r="QEQ1136" s="1329"/>
      <c r="QER1136" s="1329"/>
      <c r="QES1136" s="1329"/>
      <c r="QET1136" s="1329"/>
      <c r="QEU1136" s="1329"/>
      <c r="QEV1136" s="1329"/>
      <c r="QEW1136" s="1329"/>
      <c r="QEX1136" s="1329"/>
      <c r="QEY1136" s="1329"/>
      <c r="QEZ1136" s="1329"/>
      <c r="QFA1136" s="1329"/>
      <c r="QFB1136" s="1329"/>
      <c r="QFC1136" s="1329"/>
      <c r="QFD1136" s="1329"/>
      <c r="QFE1136" s="1329"/>
      <c r="QFF1136" s="1329"/>
      <c r="QFG1136" s="1329"/>
      <c r="QFH1136" s="1329"/>
      <c r="QFI1136" s="1329"/>
      <c r="QFJ1136" s="1329"/>
      <c r="QFK1136" s="1329"/>
      <c r="QFL1136" s="1329"/>
      <c r="QFM1136" s="1329"/>
      <c r="QFN1136" s="1329"/>
      <c r="QFO1136" s="1329"/>
      <c r="QFP1136" s="1329"/>
      <c r="QFQ1136" s="1329"/>
      <c r="QFR1136" s="1329"/>
      <c r="QFS1136" s="1329"/>
      <c r="QFT1136" s="1329"/>
      <c r="QFU1136" s="1329"/>
      <c r="QFV1136" s="1329"/>
      <c r="QFW1136" s="1329"/>
      <c r="QFX1136" s="1329"/>
      <c r="QFY1136" s="1329"/>
      <c r="QFZ1136" s="1329"/>
      <c r="QGA1136" s="1329"/>
      <c r="QGB1136" s="1329"/>
      <c r="QGC1136" s="1329"/>
      <c r="QGD1136" s="1329"/>
      <c r="QGE1136" s="1329"/>
      <c r="QGF1136" s="1329"/>
      <c r="QGG1136" s="1329"/>
      <c r="QGH1136" s="1329"/>
      <c r="QGI1136" s="1329"/>
      <c r="QGJ1136" s="1329"/>
      <c r="QGK1136" s="1329"/>
      <c r="QGL1136" s="1329"/>
      <c r="QGM1136" s="1329"/>
      <c r="QGN1136" s="1329"/>
      <c r="QGO1136" s="1329"/>
      <c r="QGP1136" s="1329"/>
      <c r="QGQ1136" s="1329"/>
      <c r="QGR1136" s="1329"/>
      <c r="QGS1136" s="1329"/>
      <c r="QGT1136" s="1329"/>
      <c r="QGU1136" s="1329"/>
      <c r="QGV1136" s="1329"/>
      <c r="QGW1136" s="1329"/>
      <c r="QGX1136" s="1329"/>
      <c r="QGY1136" s="1329"/>
      <c r="QGZ1136" s="1329"/>
      <c r="QHA1136" s="1329"/>
      <c r="QHB1136" s="1329"/>
      <c r="QHC1136" s="1329"/>
      <c r="QHD1136" s="1329"/>
      <c r="QHE1136" s="1329"/>
      <c r="QHF1136" s="1329"/>
      <c r="QHG1136" s="1329"/>
      <c r="QHH1136" s="1329"/>
      <c r="QHI1136" s="1329"/>
      <c r="QHJ1136" s="1329"/>
      <c r="QHK1136" s="1329"/>
      <c r="QHL1136" s="1329"/>
      <c r="QHM1136" s="1329"/>
      <c r="QHN1136" s="1329"/>
      <c r="QHO1136" s="1329"/>
      <c r="QHP1136" s="1329"/>
      <c r="QHQ1136" s="1329"/>
      <c r="QHR1136" s="1329"/>
      <c r="QHS1136" s="1329"/>
      <c r="QHT1136" s="1329"/>
      <c r="QHU1136" s="1329"/>
      <c r="QHV1136" s="1329"/>
      <c r="QHW1136" s="1329"/>
      <c r="QHX1136" s="1329"/>
      <c r="QHY1136" s="1329"/>
      <c r="QHZ1136" s="1329"/>
      <c r="QIA1136" s="1329"/>
      <c r="QIB1136" s="1329"/>
      <c r="QIC1136" s="1329"/>
      <c r="QID1136" s="1329"/>
      <c r="QIE1136" s="1329"/>
      <c r="QIF1136" s="1329"/>
      <c r="QIG1136" s="1329"/>
      <c r="QIH1136" s="1329"/>
      <c r="QII1136" s="1329"/>
      <c r="QIJ1136" s="1329"/>
      <c r="QIK1136" s="1329"/>
      <c r="QIL1136" s="1329"/>
      <c r="QIM1136" s="1329"/>
      <c r="QIN1136" s="1329"/>
      <c r="QIO1136" s="1329"/>
      <c r="QIP1136" s="1329"/>
      <c r="QIQ1136" s="1329"/>
      <c r="QIR1136" s="1329"/>
      <c r="QIS1136" s="1329"/>
      <c r="QIT1136" s="1329"/>
      <c r="QIU1136" s="1329"/>
      <c r="QIV1136" s="1329"/>
      <c r="QIW1136" s="1329"/>
      <c r="QIX1136" s="1329"/>
      <c r="QIY1136" s="1329"/>
      <c r="QIZ1136" s="1329"/>
      <c r="QJA1136" s="1329"/>
      <c r="QJB1136" s="1329"/>
      <c r="QJC1136" s="1329"/>
      <c r="QJD1136" s="1329"/>
      <c r="QJE1136" s="1329"/>
      <c r="QJF1136" s="1329"/>
      <c r="QJG1136" s="1329"/>
      <c r="QJH1136" s="1329"/>
      <c r="QJI1136" s="1329"/>
      <c r="QJJ1136" s="1329"/>
      <c r="QJK1136" s="1329"/>
      <c r="QJL1136" s="1329"/>
      <c r="QJM1136" s="1329"/>
      <c r="QJN1136" s="1329"/>
      <c r="QJO1136" s="1329"/>
      <c r="QJP1136" s="1329"/>
      <c r="QJQ1136" s="1329"/>
      <c r="QJR1136" s="1329"/>
      <c r="QJS1136" s="1329"/>
      <c r="QJT1136" s="1329"/>
      <c r="QJU1136" s="1329"/>
      <c r="QJV1136" s="1329"/>
      <c r="QJW1136" s="1329"/>
      <c r="QJX1136" s="1329"/>
      <c r="QJY1136" s="1329"/>
      <c r="QJZ1136" s="1329"/>
      <c r="QKA1136" s="1329"/>
      <c r="QKB1136" s="1329"/>
      <c r="QKC1136" s="1329"/>
      <c r="QKD1136" s="1329"/>
      <c r="QKE1136" s="1329"/>
      <c r="QKF1136" s="1329"/>
      <c r="QKG1136" s="1329"/>
      <c r="QKH1136" s="1329"/>
      <c r="QKI1136" s="1329"/>
      <c r="QKJ1136" s="1329"/>
      <c r="QKK1136" s="1329"/>
      <c r="QKL1136" s="1329"/>
      <c r="QKM1136" s="1329"/>
      <c r="QKN1136" s="1329"/>
      <c r="QKO1136" s="1329"/>
      <c r="QKP1136" s="1329"/>
      <c r="QKQ1136" s="1329"/>
      <c r="QKR1136" s="1329"/>
      <c r="QKS1136" s="1329"/>
      <c r="QKT1136" s="1329"/>
      <c r="QKU1136" s="1329"/>
      <c r="QKV1136" s="1329"/>
      <c r="QKW1136" s="1329"/>
      <c r="QKX1136" s="1329"/>
      <c r="QKY1136" s="1329"/>
      <c r="QKZ1136" s="1329"/>
      <c r="QLA1136" s="1329"/>
      <c r="QLB1136" s="1329"/>
      <c r="QLC1136" s="1329"/>
      <c r="QLD1136" s="1329"/>
      <c r="QLE1136" s="1329"/>
      <c r="QLF1136" s="1329"/>
      <c r="QLG1136" s="1329"/>
      <c r="QLH1136" s="1329"/>
      <c r="QLI1136" s="1329"/>
      <c r="QLJ1136" s="1329"/>
      <c r="QLK1136" s="1329"/>
      <c r="QLL1136" s="1329"/>
      <c r="QLM1136" s="1329"/>
      <c r="QLN1136" s="1329"/>
      <c r="QLO1136" s="1329"/>
      <c r="QLP1136" s="1329"/>
      <c r="QLQ1136" s="1329"/>
      <c r="QLR1136" s="1329"/>
      <c r="QLS1136" s="1329"/>
      <c r="QLT1136" s="1329"/>
      <c r="QLU1136" s="1329"/>
      <c r="QLV1136" s="1329"/>
      <c r="QLW1136" s="1329"/>
      <c r="QLX1136" s="1329"/>
      <c r="QLY1136" s="1329"/>
      <c r="QLZ1136" s="1329"/>
      <c r="QMA1136" s="1329"/>
      <c r="QMB1136" s="1329"/>
      <c r="QMC1136" s="1329"/>
      <c r="QMD1136" s="1329"/>
      <c r="QME1136" s="1329"/>
      <c r="QMF1136" s="1329"/>
      <c r="QMG1136" s="1329"/>
      <c r="QMH1136" s="1329"/>
      <c r="QMI1136" s="1329"/>
      <c r="QMJ1136" s="1329"/>
      <c r="QMK1136" s="1329"/>
      <c r="QML1136" s="1329"/>
      <c r="QMM1136" s="1329"/>
      <c r="QMN1136" s="1329"/>
      <c r="QMO1136" s="1329"/>
      <c r="QMP1136" s="1329"/>
      <c r="QMQ1136" s="1329"/>
      <c r="QMR1136" s="1329"/>
      <c r="QMS1136" s="1329"/>
      <c r="QMT1136" s="1329"/>
      <c r="QMU1136" s="1329"/>
      <c r="QMV1136" s="1329"/>
      <c r="QMW1136" s="1329"/>
      <c r="QMX1136" s="1329"/>
      <c r="QMY1136" s="1329"/>
      <c r="QMZ1136" s="1329"/>
      <c r="QNA1136" s="1329"/>
      <c r="QNB1136" s="1329"/>
      <c r="QNC1136" s="1329"/>
      <c r="QND1136" s="1329"/>
      <c r="QNE1136" s="1329"/>
      <c r="QNF1136" s="1329"/>
      <c r="QNG1136" s="1329"/>
      <c r="QNH1136" s="1329"/>
      <c r="QNI1136" s="1329"/>
      <c r="QNJ1136" s="1329"/>
      <c r="QNK1136" s="1329"/>
      <c r="QNL1136" s="1329"/>
      <c r="QNM1136" s="1329"/>
      <c r="QNN1136" s="1329"/>
      <c r="QNO1136" s="1329"/>
      <c r="QNP1136" s="1329"/>
      <c r="QNQ1136" s="1329"/>
      <c r="QNR1136" s="1329"/>
      <c r="QNS1136" s="1329"/>
      <c r="QNT1136" s="1329"/>
      <c r="QNU1136" s="1329"/>
      <c r="QNV1136" s="1329"/>
      <c r="QNW1136" s="1329"/>
      <c r="QNX1136" s="1329"/>
      <c r="QNY1136" s="1329"/>
      <c r="QNZ1136" s="1329"/>
      <c r="QOA1136" s="1329"/>
      <c r="QOB1136" s="1329"/>
      <c r="QOC1136" s="1329"/>
      <c r="QOD1136" s="1329"/>
      <c r="QOE1136" s="1329"/>
      <c r="QOF1136" s="1329"/>
      <c r="QOG1136" s="1329"/>
      <c r="QOH1136" s="1329"/>
      <c r="QOI1136" s="1329"/>
      <c r="QOJ1136" s="1329"/>
      <c r="QOK1136" s="1329"/>
      <c r="QOL1136" s="1329"/>
      <c r="QOM1136" s="1329"/>
      <c r="QON1136" s="1329"/>
      <c r="QOO1136" s="1329"/>
      <c r="QOP1136" s="1329"/>
      <c r="QOQ1136" s="1329"/>
      <c r="QOR1136" s="1329"/>
      <c r="QOS1136" s="1329"/>
      <c r="QOT1136" s="1329"/>
      <c r="QOU1136" s="1329"/>
      <c r="QOV1136" s="1329"/>
      <c r="QOW1136" s="1329"/>
      <c r="QOX1136" s="1329"/>
      <c r="QOY1136" s="1329"/>
      <c r="QOZ1136" s="1329"/>
      <c r="QPA1136" s="1329"/>
      <c r="QPB1136" s="1329"/>
      <c r="QPC1136" s="1329"/>
      <c r="QPD1136" s="1329"/>
      <c r="QPE1136" s="1329"/>
      <c r="QPF1136" s="1329"/>
      <c r="QPG1136" s="1329"/>
      <c r="QPH1136" s="1329"/>
      <c r="QPI1136" s="1329"/>
      <c r="QPJ1136" s="1329"/>
      <c r="QPK1136" s="1329"/>
      <c r="QPL1136" s="1329"/>
      <c r="QPM1136" s="1329"/>
      <c r="QPN1136" s="1329"/>
      <c r="QPO1136" s="1329"/>
      <c r="QPP1136" s="1329"/>
      <c r="QPQ1136" s="1329"/>
      <c r="QPR1136" s="1329"/>
      <c r="QPS1136" s="1329"/>
      <c r="QPT1136" s="1329"/>
      <c r="QPU1136" s="1329"/>
      <c r="QPV1136" s="1329"/>
      <c r="QPW1136" s="1329"/>
      <c r="QPX1136" s="1329"/>
      <c r="QPY1136" s="1329"/>
      <c r="QPZ1136" s="1329"/>
      <c r="QQA1136" s="1329"/>
      <c r="QQB1136" s="1329"/>
      <c r="QQC1136" s="1329"/>
      <c r="QQD1136" s="1329"/>
      <c r="QQE1136" s="1329"/>
      <c r="QQF1136" s="1329"/>
      <c r="QQG1136" s="1329"/>
      <c r="QQH1136" s="1329"/>
      <c r="QQI1136" s="1329"/>
      <c r="QQJ1136" s="1329"/>
      <c r="QQK1136" s="1329"/>
      <c r="QQL1136" s="1329"/>
      <c r="QQM1136" s="1329"/>
      <c r="QQN1136" s="1329"/>
      <c r="QQO1136" s="1329"/>
      <c r="QQP1136" s="1329"/>
      <c r="QQQ1136" s="1329"/>
      <c r="QQR1136" s="1329"/>
      <c r="QQS1136" s="1329"/>
      <c r="QQT1136" s="1329"/>
      <c r="QQU1136" s="1329"/>
      <c r="QQV1136" s="1329"/>
      <c r="QQW1136" s="1329"/>
      <c r="QQX1136" s="1329"/>
      <c r="QQY1136" s="1329"/>
      <c r="QQZ1136" s="1329"/>
      <c r="QRA1136" s="1329"/>
      <c r="QRB1136" s="1329"/>
      <c r="QRC1136" s="1329"/>
      <c r="QRD1136" s="1329"/>
      <c r="QRE1136" s="1329"/>
      <c r="QRF1136" s="1329"/>
      <c r="QRG1136" s="1329"/>
      <c r="QRH1136" s="1329"/>
      <c r="QRI1136" s="1329"/>
      <c r="QRJ1136" s="1329"/>
      <c r="QRK1136" s="1329"/>
      <c r="QRL1136" s="1329"/>
      <c r="QRM1136" s="1329"/>
      <c r="QRN1136" s="1329"/>
      <c r="QRO1136" s="1329"/>
      <c r="QRP1136" s="1329"/>
      <c r="QRQ1136" s="1329"/>
      <c r="QRR1136" s="1329"/>
      <c r="QRS1136" s="1329"/>
      <c r="QRT1136" s="1329"/>
      <c r="QRU1136" s="1329"/>
      <c r="QRV1136" s="1329"/>
      <c r="QRW1136" s="1329"/>
      <c r="QRX1136" s="1329"/>
      <c r="QRY1136" s="1329"/>
      <c r="QRZ1136" s="1329"/>
      <c r="QSA1136" s="1329"/>
      <c r="QSB1136" s="1329"/>
      <c r="QSC1136" s="1329"/>
      <c r="QSD1136" s="1329"/>
      <c r="QSE1136" s="1329"/>
      <c r="QSF1136" s="1329"/>
      <c r="QSG1136" s="1329"/>
      <c r="QSH1136" s="1329"/>
      <c r="QSI1136" s="1329"/>
      <c r="QSJ1136" s="1329"/>
      <c r="QSK1136" s="1329"/>
      <c r="QSL1136" s="1329"/>
      <c r="QSM1136" s="1329"/>
      <c r="QSN1136" s="1329"/>
      <c r="QSO1136" s="1329"/>
      <c r="QSP1136" s="1329"/>
      <c r="QSQ1136" s="1329"/>
      <c r="QSR1136" s="1329"/>
      <c r="QSS1136" s="1329"/>
      <c r="QST1136" s="1329"/>
      <c r="QSU1136" s="1329"/>
      <c r="QSV1136" s="1329"/>
      <c r="QSW1136" s="1329"/>
      <c r="QSX1136" s="1329"/>
      <c r="QSY1136" s="1329"/>
      <c r="QSZ1136" s="1329"/>
      <c r="QTA1136" s="1329"/>
      <c r="QTB1136" s="1329"/>
      <c r="QTC1136" s="1329"/>
      <c r="QTD1136" s="1329"/>
      <c r="QTE1136" s="1329"/>
      <c r="QTF1136" s="1329"/>
      <c r="QTG1136" s="1329"/>
      <c r="QTH1136" s="1329"/>
      <c r="QTI1136" s="1329"/>
      <c r="QTJ1136" s="1329"/>
      <c r="QTK1136" s="1329"/>
      <c r="QTL1136" s="1329"/>
      <c r="QTM1136" s="1329"/>
      <c r="QTN1136" s="1329"/>
      <c r="QTO1136" s="1329"/>
      <c r="QTP1136" s="1329"/>
      <c r="QTQ1136" s="1329"/>
      <c r="QTR1136" s="1329"/>
      <c r="QTS1136" s="1329"/>
      <c r="QTT1136" s="1329"/>
      <c r="QTU1136" s="1329"/>
      <c r="QTV1136" s="1329"/>
      <c r="QTW1136" s="1329"/>
      <c r="QTX1136" s="1329"/>
      <c r="QTY1136" s="1329"/>
      <c r="QTZ1136" s="1329"/>
      <c r="QUA1136" s="1329"/>
      <c r="QUB1136" s="1329"/>
      <c r="QUC1136" s="1329"/>
      <c r="QUD1136" s="1329"/>
      <c r="QUE1136" s="1329"/>
      <c r="QUF1136" s="1329"/>
      <c r="QUG1136" s="1329"/>
      <c r="QUH1136" s="1329"/>
      <c r="QUI1136" s="1329"/>
      <c r="QUJ1136" s="1329"/>
      <c r="QUK1136" s="1329"/>
      <c r="QUL1136" s="1329"/>
      <c r="QUM1136" s="1329"/>
      <c r="QUN1136" s="1329"/>
      <c r="QUO1136" s="1329"/>
      <c r="QUP1136" s="1329"/>
      <c r="QUQ1136" s="1329"/>
      <c r="QUR1136" s="1329"/>
      <c r="QUS1136" s="1329"/>
      <c r="QUT1136" s="1329"/>
      <c r="QUU1136" s="1329"/>
      <c r="QUV1136" s="1329"/>
      <c r="QUW1136" s="1329"/>
      <c r="QUX1136" s="1329"/>
      <c r="QUY1136" s="1329"/>
      <c r="QUZ1136" s="1329"/>
      <c r="QVA1136" s="1329"/>
      <c r="QVB1136" s="1329"/>
      <c r="QVC1136" s="1329"/>
      <c r="QVD1136" s="1329"/>
      <c r="QVE1136" s="1329"/>
      <c r="QVF1136" s="1329"/>
      <c r="QVG1136" s="1329"/>
      <c r="QVH1136" s="1329"/>
      <c r="QVI1136" s="1329"/>
      <c r="QVJ1136" s="1329"/>
      <c r="QVK1136" s="1329"/>
      <c r="QVL1136" s="1329"/>
      <c r="QVM1136" s="1329"/>
      <c r="QVN1136" s="1329"/>
      <c r="QVO1136" s="1329"/>
      <c r="QVP1136" s="1329"/>
      <c r="QVQ1136" s="1329"/>
      <c r="QVR1136" s="1329"/>
      <c r="QVS1136" s="1329"/>
      <c r="QVT1136" s="1329"/>
      <c r="QVU1136" s="1329"/>
      <c r="QVV1136" s="1329"/>
      <c r="QVW1136" s="1329"/>
      <c r="QVX1136" s="1329"/>
      <c r="QVY1136" s="1329"/>
      <c r="QVZ1136" s="1329"/>
      <c r="QWA1136" s="1329"/>
      <c r="QWB1136" s="1329"/>
      <c r="QWC1136" s="1329"/>
      <c r="QWD1136" s="1329"/>
      <c r="QWE1136" s="1329"/>
      <c r="QWF1136" s="1329"/>
      <c r="QWG1136" s="1329"/>
      <c r="QWH1136" s="1329"/>
      <c r="QWI1136" s="1329"/>
      <c r="QWJ1136" s="1329"/>
      <c r="QWK1136" s="1329"/>
      <c r="QWL1136" s="1329"/>
      <c r="QWM1136" s="1329"/>
      <c r="QWN1136" s="1329"/>
      <c r="QWO1136" s="1329"/>
      <c r="QWP1136" s="1329"/>
      <c r="QWQ1136" s="1329"/>
      <c r="QWR1136" s="1329"/>
      <c r="QWS1136" s="1329"/>
      <c r="QWT1136" s="1329"/>
      <c r="QWU1136" s="1329"/>
      <c r="QWV1136" s="1329"/>
      <c r="QWW1136" s="1329"/>
      <c r="QWX1136" s="1329"/>
      <c r="QWY1136" s="1329"/>
      <c r="QWZ1136" s="1329"/>
      <c r="QXA1136" s="1329"/>
      <c r="QXB1136" s="1329"/>
      <c r="QXC1136" s="1329"/>
      <c r="QXD1136" s="1329"/>
      <c r="QXE1136" s="1329"/>
      <c r="QXF1136" s="1329"/>
      <c r="QXG1136" s="1329"/>
      <c r="QXH1136" s="1329"/>
      <c r="QXI1136" s="1329"/>
      <c r="QXJ1136" s="1329"/>
      <c r="QXK1136" s="1329"/>
      <c r="QXL1136" s="1329"/>
      <c r="QXM1136" s="1329"/>
      <c r="QXN1136" s="1329"/>
      <c r="QXO1136" s="1329"/>
      <c r="QXP1136" s="1329"/>
      <c r="QXQ1136" s="1329"/>
      <c r="QXR1136" s="1329"/>
      <c r="QXS1136" s="1329"/>
      <c r="QXT1136" s="1329"/>
      <c r="QXU1136" s="1329"/>
      <c r="QXV1136" s="1329"/>
      <c r="QXW1136" s="1329"/>
      <c r="QXX1136" s="1329"/>
      <c r="QXY1136" s="1329"/>
      <c r="QXZ1136" s="1329"/>
      <c r="QYA1136" s="1329"/>
      <c r="QYB1136" s="1329"/>
      <c r="QYC1136" s="1329"/>
      <c r="QYD1136" s="1329"/>
      <c r="QYE1136" s="1329"/>
      <c r="QYF1136" s="1329"/>
      <c r="QYG1136" s="1329"/>
      <c r="QYH1136" s="1329"/>
      <c r="QYI1136" s="1329"/>
      <c r="QYJ1136" s="1329"/>
      <c r="QYK1136" s="1329"/>
      <c r="QYL1136" s="1329"/>
      <c r="QYM1136" s="1329"/>
      <c r="QYN1136" s="1329"/>
      <c r="QYO1136" s="1329"/>
      <c r="QYP1136" s="1329"/>
      <c r="QYQ1136" s="1329"/>
      <c r="QYR1136" s="1329"/>
      <c r="QYS1136" s="1329"/>
      <c r="QYT1136" s="1329"/>
      <c r="QYU1136" s="1329"/>
      <c r="QYV1136" s="1329"/>
      <c r="QYW1136" s="1329"/>
      <c r="QYX1136" s="1329"/>
      <c r="QYY1136" s="1329"/>
      <c r="QYZ1136" s="1329"/>
      <c r="QZA1136" s="1329"/>
      <c r="QZB1136" s="1329"/>
      <c r="QZC1136" s="1329"/>
      <c r="QZD1136" s="1329"/>
      <c r="QZE1136" s="1329"/>
      <c r="QZF1136" s="1329"/>
      <c r="QZG1136" s="1329"/>
      <c r="QZH1136" s="1329"/>
      <c r="QZI1136" s="1329"/>
      <c r="QZJ1136" s="1329"/>
      <c r="QZK1136" s="1329"/>
      <c r="QZL1136" s="1329"/>
      <c r="QZM1136" s="1329"/>
      <c r="QZN1136" s="1329"/>
      <c r="QZO1136" s="1329"/>
      <c r="QZP1136" s="1329"/>
      <c r="QZQ1136" s="1329"/>
      <c r="QZR1136" s="1329"/>
      <c r="QZS1136" s="1329"/>
      <c r="QZT1136" s="1329"/>
      <c r="QZU1136" s="1329"/>
      <c r="QZV1136" s="1329"/>
      <c r="QZW1136" s="1329"/>
      <c r="QZX1136" s="1329"/>
      <c r="QZY1136" s="1329"/>
      <c r="QZZ1136" s="1329"/>
      <c r="RAA1136" s="1329"/>
      <c r="RAB1136" s="1329"/>
      <c r="RAC1136" s="1329"/>
      <c r="RAD1136" s="1329"/>
      <c r="RAE1136" s="1329"/>
      <c r="RAF1136" s="1329"/>
      <c r="RAG1136" s="1329"/>
      <c r="RAH1136" s="1329"/>
      <c r="RAI1136" s="1329"/>
      <c r="RAJ1136" s="1329"/>
      <c r="RAK1136" s="1329"/>
      <c r="RAL1136" s="1329"/>
      <c r="RAM1136" s="1329"/>
      <c r="RAN1136" s="1329"/>
      <c r="RAO1136" s="1329"/>
      <c r="RAP1136" s="1329"/>
      <c r="RAQ1136" s="1329"/>
      <c r="RAR1136" s="1329"/>
      <c r="RAS1136" s="1329"/>
      <c r="RAT1136" s="1329"/>
      <c r="RAU1136" s="1329"/>
      <c r="RAV1136" s="1329"/>
      <c r="RAW1136" s="1329"/>
      <c r="RAX1136" s="1329"/>
      <c r="RAY1136" s="1329"/>
      <c r="RAZ1136" s="1329"/>
      <c r="RBA1136" s="1329"/>
      <c r="RBB1136" s="1329"/>
      <c r="RBC1136" s="1329"/>
      <c r="RBD1136" s="1329"/>
      <c r="RBE1136" s="1329"/>
      <c r="RBF1136" s="1329"/>
      <c r="RBG1136" s="1329"/>
      <c r="RBH1136" s="1329"/>
      <c r="RBI1136" s="1329"/>
      <c r="RBJ1136" s="1329"/>
      <c r="RBK1136" s="1329"/>
      <c r="RBL1136" s="1329"/>
      <c r="RBM1136" s="1329"/>
      <c r="RBN1136" s="1329"/>
      <c r="RBO1136" s="1329"/>
      <c r="RBP1136" s="1329"/>
      <c r="RBQ1136" s="1329"/>
      <c r="RBR1136" s="1329"/>
      <c r="RBS1136" s="1329"/>
      <c r="RBT1136" s="1329"/>
      <c r="RBU1136" s="1329"/>
      <c r="RBV1136" s="1329"/>
      <c r="RBW1136" s="1329"/>
      <c r="RBX1136" s="1329"/>
      <c r="RBY1136" s="1329"/>
      <c r="RBZ1136" s="1329"/>
      <c r="RCA1136" s="1329"/>
      <c r="RCB1136" s="1329"/>
      <c r="RCC1136" s="1329"/>
      <c r="RCD1136" s="1329"/>
      <c r="RCE1136" s="1329"/>
      <c r="RCF1136" s="1329"/>
      <c r="RCG1136" s="1329"/>
      <c r="RCH1136" s="1329"/>
      <c r="RCI1136" s="1329"/>
      <c r="RCJ1136" s="1329"/>
      <c r="RCK1136" s="1329"/>
      <c r="RCL1136" s="1329"/>
      <c r="RCM1136" s="1329"/>
      <c r="RCN1136" s="1329"/>
      <c r="RCO1136" s="1329"/>
      <c r="RCP1136" s="1329"/>
      <c r="RCQ1136" s="1329"/>
      <c r="RCR1136" s="1329"/>
      <c r="RCS1136" s="1329"/>
      <c r="RCT1136" s="1329"/>
      <c r="RCU1136" s="1329"/>
      <c r="RCV1136" s="1329"/>
      <c r="RCW1136" s="1329"/>
      <c r="RCX1136" s="1329"/>
      <c r="RCY1136" s="1329"/>
      <c r="RCZ1136" s="1329"/>
      <c r="RDA1136" s="1329"/>
      <c r="RDB1136" s="1329"/>
      <c r="RDC1136" s="1329"/>
      <c r="RDD1136" s="1329"/>
      <c r="RDE1136" s="1329"/>
      <c r="RDF1136" s="1329"/>
      <c r="RDG1136" s="1329"/>
      <c r="RDH1136" s="1329"/>
      <c r="RDI1136" s="1329"/>
      <c r="RDJ1136" s="1329"/>
      <c r="RDK1136" s="1329"/>
      <c r="RDL1136" s="1329"/>
      <c r="RDM1136" s="1329"/>
      <c r="RDN1136" s="1329"/>
      <c r="RDO1136" s="1329"/>
      <c r="RDP1136" s="1329"/>
      <c r="RDQ1136" s="1329"/>
      <c r="RDR1136" s="1329"/>
      <c r="RDS1136" s="1329"/>
      <c r="RDT1136" s="1329"/>
      <c r="RDU1136" s="1329"/>
      <c r="RDV1136" s="1329"/>
      <c r="RDW1136" s="1329"/>
      <c r="RDX1136" s="1329"/>
      <c r="RDY1136" s="1329"/>
      <c r="RDZ1136" s="1329"/>
      <c r="REA1136" s="1329"/>
      <c r="REB1136" s="1329"/>
      <c r="REC1136" s="1329"/>
      <c r="RED1136" s="1329"/>
      <c r="REE1136" s="1329"/>
      <c r="REF1136" s="1329"/>
      <c r="REG1136" s="1329"/>
      <c r="REH1136" s="1329"/>
      <c r="REI1136" s="1329"/>
      <c r="REJ1136" s="1329"/>
      <c r="REK1136" s="1329"/>
      <c r="REL1136" s="1329"/>
      <c r="REM1136" s="1329"/>
      <c r="REN1136" s="1329"/>
      <c r="REO1136" s="1329"/>
      <c r="REP1136" s="1329"/>
      <c r="REQ1136" s="1329"/>
      <c r="RER1136" s="1329"/>
      <c r="RES1136" s="1329"/>
      <c r="RET1136" s="1329"/>
      <c r="REU1136" s="1329"/>
      <c r="REV1136" s="1329"/>
      <c r="REW1136" s="1329"/>
      <c r="REX1136" s="1329"/>
      <c r="REY1136" s="1329"/>
      <c r="REZ1136" s="1329"/>
      <c r="RFA1136" s="1329"/>
      <c r="RFB1136" s="1329"/>
      <c r="RFC1136" s="1329"/>
      <c r="RFD1136" s="1329"/>
      <c r="RFE1136" s="1329"/>
      <c r="RFF1136" s="1329"/>
      <c r="RFG1136" s="1329"/>
      <c r="RFH1136" s="1329"/>
      <c r="RFI1136" s="1329"/>
      <c r="RFJ1136" s="1329"/>
      <c r="RFK1136" s="1329"/>
      <c r="RFL1136" s="1329"/>
      <c r="RFM1136" s="1329"/>
      <c r="RFN1136" s="1329"/>
      <c r="RFO1136" s="1329"/>
      <c r="RFP1136" s="1329"/>
      <c r="RFQ1136" s="1329"/>
      <c r="RFR1136" s="1329"/>
      <c r="RFS1136" s="1329"/>
      <c r="RFT1136" s="1329"/>
      <c r="RFU1136" s="1329"/>
      <c r="RFV1136" s="1329"/>
      <c r="RFW1136" s="1329"/>
      <c r="RFX1136" s="1329"/>
      <c r="RFY1136" s="1329"/>
      <c r="RFZ1136" s="1329"/>
      <c r="RGA1136" s="1329"/>
      <c r="RGB1136" s="1329"/>
      <c r="RGC1136" s="1329"/>
      <c r="RGD1136" s="1329"/>
      <c r="RGE1136" s="1329"/>
      <c r="RGF1136" s="1329"/>
      <c r="RGG1136" s="1329"/>
      <c r="RGH1136" s="1329"/>
      <c r="RGI1136" s="1329"/>
      <c r="RGJ1136" s="1329"/>
      <c r="RGK1136" s="1329"/>
      <c r="RGL1136" s="1329"/>
      <c r="RGM1136" s="1329"/>
      <c r="RGN1136" s="1329"/>
      <c r="RGO1136" s="1329"/>
      <c r="RGP1136" s="1329"/>
      <c r="RGQ1136" s="1329"/>
      <c r="RGR1136" s="1329"/>
      <c r="RGS1136" s="1329"/>
      <c r="RGT1136" s="1329"/>
      <c r="RGU1136" s="1329"/>
      <c r="RGV1136" s="1329"/>
      <c r="RGW1136" s="1329"/>
      <c r="RGX1136" s="1329"/>
      <c r="RGY1136" s="1329"/>
      <c r="RGZ1136" s="1329"/>
      <c r="RHA1136" s="1329"/>
      <c r="RHB1136" s="1329"/>
      <c r="RHC1136" s="1329"/>
      <c r="RHD1136" s="1329"/>
      <c r="RHE1136" s="1329"/>
      <c r="RHF1136" s="1329"/>
      <c r="RHG1136" s="1329"/>
      <c r="RHH1136" s="1329"/>
      <c r="RHI1136" s="1329"/>
      <c r="RHJ1136" s="1329"/>
      <c r="RHK1136" s="1329"/>
      <c r="RHL1136" s="1329"/>
      <c r="RHM1136" s="1329"/>
      <c r="RHN1136" s="1329"/>
      <c r="RHO1136" s="1329"/>
      <c r="RHP1136" s="1329"/>
      <c r="RHQ1136" s="1329"/>
      <c r="RHR1136" s="1329"/>
      <c r="RHS1136" s="1329"/>
      <c r="RHT1136" s="1329"/>
      <c r="RHU1136" s="1329"/>
      <c r="RHV1136" s="1329"/>
      <c r="RHW1136" s="1329"/>
      <c r="RHX1136" s="1329"/>
      <c r="RHY1136" s="1329"/>
      <c r="RHZ1136" s="1329"/>
      <c r="RIA1136" s="1329"/>
      <c r="RIB1136" s="1329"/>
      <c r="RIC1136" s="1329"/>
      <c r="RID1136" s="1329"/>
      <c r="RIE1136" s="1329"/>
      <c r="RIF1136" s="1329"/>
      <c r="RIG1136" s="1329"/>
      <c r="RIH1136" s="1329"/>
      <c r="RII1136" s="1329"/>
      <c r="RIJ1136" s="1329"/>
      <c r="RIK1136" s="1329"/>
      <c r="RIL1136" s="1329"/>
      <c r="RIM1136" s="1329"/>
      <c r="RIN1136" s="1329"/>
      <c r="RIO1136" s="1329"/>
      <c r="RIP1136" s="1329"/>
      <c r="RIQ1136" s="1329"/>
      <c r="RIR1136" s="1329"/>
      <c r="RIS1136" s="1329"/>
      <c r="RIT1136" s="1329"/>
      <c r="RIU1136" s="1329"/>
      <c r="RIV1136" s="1329"/>
      <c r="RIW1136" s="1329"/>
      <c r="RIX1136" s="1329"/>
      <c r="RIY1136" s="1329"/>
      <c r="RIZ1136" s="1329"/>
      <c r="RJA1136" s="1329"/>
      <c r="RJB1136" s="1329"/>
      <c r="RJC1136" s="1329"/>
      <c r="RJD1136" s="1329"/>
      <c r="RJE1136" s="1329"/>
      <c r="RJF1136" s="1329"/>
      <c r="RJG1136" s="1329"/>
      <c r="RJH1136" s="1329"/>
      <c r="RJI1136" s="1329"/>
      <c r="RJJ1136" s="1329"/>
      <c r="RJK1136" s="1329"/>
      <c r="RJL1136" s="1329"/>
      <c r="RJM1136" s="1329"/>
      <c r="RJN1136" s="1329"/>
      <c r="RJO1136" s="1329"/>
      <c r="RJP1136" s="1329"/>
      <c r="RJQ1136" s="1329"/>
      <c r="RJR1136" s="1329"/>
      <c r="RJS1136" s="1329"/>
      <c r="RJT1136" s="1329"/>
      <c r="RJU1136" s="1329"/>
      <c r="RJV1136" s="1329"/>
      <c r="RJW1136" s="1329"/>
      <c r="RJX1136" s="1329"/>
      <c r="RJY1136" s="1329"/>
      <c r="RJZ1136" s="1329"/>
      <c r="RKA1136" s="1329"/>
      <c r="RKB1136" s="1329"/>
      <c r="RKC1136" s="1329"/>
      <c r="RKD1136" s="1329"/>
      <c r="RKE1136" s="1329"/>
      <c r="RKF1136" s="1329"/>
      <c r="RKG1136" s="1329"/>
      <c r="RKH1136" s="1329"/>
      <c r="RKI1136" s="1329"/>
      <c r="RKJ1136" s="1329"/>
      <c r="RKK1136" s="1329"/>
      <c r="RKL1136" s="1329"/>
      <c r="RKM1136" s="1329"/>
      <c r="RKN1136" s="1329"/>
      <c r="RKO1136" s="1329"/>
      <c r="RKP1136" s="1329"/>
      <c r="RKQ1136" s="1329"/>
      <c r="RKR1136" s="1329"/>
      <c r="RKS1136" s="1329"/>
      <c r="RKT1136" s="1329"/>
      <c r="RKU1136" s="1329"/>
      <c r="RKV1136" s="1329"/>
      <c r="RKW1136" s="1329"/>
      <c r="RKX1136" s="1329"/>
      <c r="RKY1136" s="1329"/>
      <c r="RKZ1136" s="1329"/>
      <c r="RLA1136" s="1329"/>
      <c r="RLB1136" s="1329"/>
      <c r="RLC1136" s="1329"/>
      <c r="RLD1136" s="1329"/>
      <c r="RLE1136" s="1329"/>
      <c r="RLF1136" s="1329"/>
      <c r="RLG1136" s="1329"/>
      <c r="RLH1136" s="1329"/>
      <c r="RLI1136" s="1329"/>
      <c r="RLJ1136" s="1329"/>
      <c r="RLK1136" s="1329"/>
      <c r="RLL1136" s="1329"/>
      <c r="RLM1136" s="1329"/>
      <c r="RLN1136" s="1329"/>
      <c r="RLO1136" s="1329"/>
      <c r="RLP1136" s="1329"/>
      <c r="RLQ1136" s="1329"/>
      <c r="RLR1136" s="1329"/>
      <c r="RLS1136" s="1329"/>
      <c r="RLT1136" s="1329"/>
      <c r="RLU1136" s="1329"/>
      <c r="RLV1136" s="1329"/>
      <c r="RLW1136" s="1329"/>
      <c r="RLX1136" s="1329"/>
      <c r="RLY1136" s="1329"/>
      <c r="RLZ1136" s="1329"/>
      <c r="RMA1136" s="1329"/>
      <c r="RMB1136" s="1329"/>
      <c r="RMC1136" s="1329"/>
      <c r="RMD1136" s="1329"/>
      <c r="RME1136" s="1329"/>
      <c r="RMF1136" s="1329"/>
      <c r="RMG1136" s="1329"/>
      <c r="RMH1136" s="1329"/>
      <c r="RMI1136" s="1329"/>
      <c r="RMJ1136" s="1329"/>
      <c r="RMK1136" s="1329"/>
      <c r="RML1136" s="1329"/>
      <c r="RMM1136" s="1329"/>
      <c r="RMN1136" s="1329"/>
      <c r="RMO1136" s="1329"/>
      <c r="RMP1136" s="1329"/>
      <c r="RMQ1136" s="1329"/>
      <c r="RMR1136" s="1329"/>
      <c r="RMS1136" s="1329"/>
      <c r="RMT1136" s="1329"/>
      <c r="RMU1136" s="1329"/>
      <c r="RMV1136" s="1329"/>
      <c r="RMW1136" s="1329"/>
      <c r="RMX1136" s="1329"/>
      <c r="RMY1136" s="1329"/>
      <c r="RMZ1136" s="1329"/>
      <c r="RNA1136" s="1329"/>
      <c r="RNB1136" s="1329"/>
      <c r="RNC1136" s="1329"/>
      <c r="RND1136" s="1329"/>
      <c r="RNE1136" s="1329"/>
      <c r="RNF1136" s="1329"/>
      <c r="RNG1136" s="1329"/>
      <c r="RNH1136" s="1329"/>
      <c r="RNI1136" s="1329"/>
      <c r="RNJ1136" s="1329"/>
      <c r="RNK1136" s="1329"/>
      <c r="RNL1136" s="1329"/>
      <c r="RNM1136" s="1329"/>
      <c r="RNN1136" s="1329"/>
      <c r="RNO1136" s="1329"/>
      <c r="RNP1136" s="1329"/>
      <c r="RNQ1136" s="1329"/>
      <c r="RNR1136" s="1329"/>
      <c r="RNS1136" s="1329"/>
      <c r="RNT1136" s="1329"/>
      <c r="RNU1136" s="1329"/>
      <c r="RNV1136" s="1329"/>
      <c r="RNW1136" s="1329"/>
      <c r="RNX1136" s="1329"/>
      <c r="RNY1136" s="1329"/>
      <c r="RNZ1136" s="1329"/>
      <c r="ROA1136" s="1329"/>
      <c r="ROB1136" s="1329"/>
      <c r="ROC1136" s="1329"/>
      <c r="ROD1136" s="1329"/>
      <c r="ROE1136" s="1329"/>
      <c r="ROF1136" s="1329"/>
      <c r="ROG1136" s="1329"/>
      <c r="ROH1136" s="1329"/>
      <c r="ROI1136" s="1329"/>
      <c r="ROJ1136" s="1329"/>
      <c r="ROK1136" s="1329"/>
      <c r="ROL1136" s="1329"/>
      <c r="ROM1136" s="1329"/>
      <c r="RON1136" s="1329"/>
      <c r="ROO1136" s="1329"/>
      <c r="ROP1136" s="1329"/>
      <c r="ROQ1136" s="1329"/>
      <c r="ROR1136" s="1329"/>
      <c r="ROS1136" s="1329"/>
      <c r="ROT1136" s="1329"/>
      <c r="ROU1136" s="1329"/>
      <c r="ROV1136" s="1329"/>
      <c r="ROW1136" s="1329"/>
      <c r="ROX1136" s="1329"/>
      <c r="ROY1136" s="1329"/>
      <c r="ROZ1136" s="1329"/>
      <c r="RPA1136" s="1329"/>
      <c r="RPB1136" s="1329"/>
      <c r="RPC1136" s="1329"/>
      <c r="RPD1136" s="1329"/>
      <c r="RPE1136" s="1329"/>
      <c r="RPF1136" s="1329"/>
      <c r="RPG1136" s="1329"/>
      <c r="RPH1136" s="1329"/>
      <c r="RPI1136" s="1329"/>
      <c r="RPJ1136" s="1329"/>
      <c r="RPK1136" s="1329"/>
      <c r="RPL1136" s="1329"/>
      <c r="RPM1136" s="1329"/>
      <c r="RPN1136" s="1329"/>
      <c r="RPO1136" s="1329"/>
      <c r="RPP1136" s="1329"/>
      <c r="RPQ1136" s="1329"/>
      <c r="RPR1136" s="1329"/>
      <c r="RPS1136" s="1329"/>
      <c r="RPT1136" s="1329"/>
      <c r="RPU1136" s="1329"/>
      <c r="RPV1136" s="1329"/>
      <c r="RPW1136" s="1329"/>
      <c r="RPX1136" s="1329"/>
      <c r="RPY1136" s="1329"/>
      <c r="RPZ1136" s="1329"/>
      <c r="RQA1136" s="1329"/>
      <c r="RQB1136" s="1329"/>
      <c r="RQC1136" s="1329"/>
      <c r="RQD1136" s="1329"/>
      <c r="RQE1136" s="1329"/>
      <c r="RQF1136" s="1329"/>
      <c r="RQG1136" s="1329"/>
      <c r="RQH1136" s="1329"/>
      <c r="RQI1136" s="1329"/>
      <c r="RQJ1136" s="1329"/>
      <c r="RQK1136" s="1329"/>
      <c r="RQL1136" s="1329"/>
      <c r="RQM1136" s="1329"/>
      <c r="RQN1136" s="1329"/>
      <c r="RQO1136" s="1329"/>
      <c r="RQP1136" s="1329"/>
      <c r="RQQ1136" s="1329"/>
      <c r="RQR1136" s="1329"/>
      <c r="RQS1136" s="1329"/>
      <c r="RQT1136" s="1329"/>
      <c r="RQU1136" s="1329"/>
      <c r="RQV1136" s="1329"/>
      <c r="RQW1136" s="1329"/>
      <c r="RQX1136" s="1329"/>
      <c r="RQY1136" s="1329"/>
      <c r="RQZ1136" s="1329"/>
      <c r="RRA1136" s="1329"/>
      <c r="RRB1136" s="1329"/>
      <c r="RRC1136" s="1329"/>
      <c r="RRD1136" s="1329"/>
      <c r="RRE1136" s="1329"/>
      <c r="RRF1136" s="1329"/>
      <c r="RRG1136" s="1329"/>
      <c r="RRH1136" s="1329"/>
      <c r="RRI1136" s="1329"/>
      <c r="RRJ1136" s="1329"/>
      <c r="RRK1136" s="1329"/>
      <c r="RRL1136" s="1329"/>
      <c r="RRM1136" s="1329"/>
      <c r="RRN1136" s="1329"/>
      <c r="RRO1136" s="1329"/>
      <c r="RRP1136" s="1329"/>
      <c r="RRQ1136" s="1329"/>
      <c r="RRR1136" s="1329"/>
      <c r="RRS1136" s="1329"/>
      <c r="RRT1136" s="1329"/>
      <c r="RRU1136" s="1329"/>
      <c r="RRV1136" s="1329"/>
      <c r="RRW1136" s="1329"/>
      <c r="RRX1136" s="1329"/>
      <c r="RRY1136" s="1329"/>
      <c r="RRZ1136" s="1329"/>
      <c r="RSA1136" s="1329"/>
      <c r="RSB1136" s="1329"/>
      <c r="RSC1136" s="1329"/>
      <c r="RSD1136" s="1329"/>
      <c r="RSE1136" s="1329"/>
      <c r="RSF1136" s="1329"/>
      <c r="RSG1136" s="1329"/>
      <c r="RSH1136" s="1329"/>
      <c r="RSI1136" s="1329"/>
      <c r="RSJ1136" s="1329"/>
      <c r="RSK1136" s="1329"/>
      <c r="RSL1136" s="1329"/>
      <c r="RSM1136" s="1329"/>
      <c r="RSN1136" s="1329"/>
      <c r="RSO1136" s="1329"/>
      <c r="RSP1136" s="1329"/>
      <c r="RSQ1136" s="1329"/>
      <c r="RSR1136" s="1329"/>
      <c r="RSS1136" s="1329"/>
      <c r="RST1136" s="1329"/>
      <c r="RSU1136" s="1329"/>
      <c r="RSV1136" s="1329"/>
      <c r="RSW1136" s="1329"/>
      <c r="RSX1136" s="1329"/>
      <c r="RSY1136" s="1329"/>
      <c r="RSZ1136" s="1329"/>
      <c r="RTA1136" s="1329"/>
      <c r="RTB1136" s="1329"/>
      <c r="RTC1136" s="1329"/>
      <c r="RTD1136" s="1329"/>
      <c r="RTE1136" s="1329"/>
      <c r="RTF1136" s="1329"/>
      <c r="RTG1136" s="1329"/>
      <c r="RTH1136" s="1329"/>
      <c r="RTI1136" s="1329"/>
      <c r="RTJ1136" s="1329"/>
      <c r="RTK1136" s="1329"/>
      <c r="RTL1136" s="1329"/>
      <c r="RTM1136" s="1329"/>
      <c r="RTN1136" s="1329"/>
      <c r="RTO1136" s="1329"/>
      <c r="RTP1136" s="1329"/>
      <c r="RTQ1136" s="1329"/>
      <c r="RTR1136" s="1329"/>
      <c r="RTS1136" s="1329"/>
      <c r="RTT1136" s="1329"/>
      <c r="RTU1136" s="1329"/>
      <c r="RTV1136" s="1329"/>
      <c r="RTW1136" s="1329"/>
      <c r="RTX1136" s="1329"/>
      <c r="RTY1136" s="1329"/>
      <c r="RTZ1136" s="1329"/>
      <c r="RUA1136" s="1329"/>
      <c r="RUB1136" s="1329"/>
      <c r="RUC1136" s="1329"/>
      <c r="RUD1136" s="1329"/>
      <c r="RUE1136" s="1329"/>
      <c r="RUF1136" s="1329"/>
      <c r="RUG1136" s="1329"/>
      <c r="RUH1136" s="1329"/>
      <c r="RUI1136" s="1329"/>
      <c r="RUJ1136" s="1329"/>
      <c r="RUK1136" s="1329"/>
      <c r="RUL1136" s="1329"/>
      <c r="RUM1136" s="1329"/>
      <c r="RUN1136" s="1329"/>
      <c r="RUO1136" s="1329"/>
      <c r="RUP1136" s="1329"/>
      <c r="RUQ1136" s="1329"/>
      <c r="RUR1136" s="1329"/>
      <c r="RUS1136" s="1329"/>
      <c r="RUT1136" s="1329"/>
      <c r="RUU1136" s="1329"/>
      <c r="RUV1136" s="1329"/>
      <c r="RUW1136" s="1329"/>
      <c r="RUX1136" s="1329"/>
      <c r="RUY1136" s="1329"/>
      <c r="RUZ1136" s="1329"/>
      <c r="RVA1136" s="1329"/>
      <c r="RVB1136" s="1329"/>
      <c r="RVC1136" s="1329"/>
      <c r="RVD1136" s="1329"/>
      <c r="RVE1136" s="1329"/>
      <c r="RVF1136" s="1329"/>
      <c r="RVG1136" s="1329"/>
      <c r="RVH1136" s="1329"/>
      <c r="RVI1136" s="1329"/>
      <c r="RVJ1136" s="1329"/>
      <c r="RVK1136" s="1329"/>
      <c r="RVL1136" s="1329"/>
      <c r="RVM1136" s="1329"/>
      <c r="RVN1136" s="1329"/>
      <c r="RVO1136" s="1329"/>
      <c r="RVP1136" s="1329"/>
      <c r="RVQ1136" s="1329"/>
      <c r="RVR1136" s="1329"/>
      <c r="RVS1136" s="1329"/>
      <c r="RVT1136" s="1329"/>
      <c r="RVU1136" s="1329"/>
      <c r="RVV1136" s="1329"/>
      <c r="RVW1136" s="1329"/>
      <c r="RVX1136" s="1329"/>
      <c r="RVY1136" s="1329"/>
      <c r="RVZ1136" s="1329"/>
      <c r="RWA1136" s="1329"/>
      <c r="RWB1136" s="1329"/>
      <c r="RWC1136" s="1329"/>
      <c r="RWD1136" s="1329"/>
      <c r="RWE1136" s="1329"/>
      <c r="RWF1136" s="1329"/>
      <c r="RWG1136" s="1329"/>
      <c r="RWH1136" s="1329"/>
      <c r="RWI1136" s="1329"/>
      <c r="RWJ1136" s="1329"/>
      <c r="RWK1136" s="1329"/>
      <c r="RWL1136" s="1329"/>
      <c r="RWM1136" s="1329"/>
      <c r="RWN1136" s="1329"/>
      <c r="RWO1136" s="1329"/>
      <c r="RWP1136" s="1329"/>
      <c r="RWQ1136" s="1329"/>
      <c r="RWR1136" s="1329"/>
      <c r="RWS1136" s="1329"/>
      <c r="RWT1136" s="1329"/>
      <c r="RWU1136" s="1329"/>
      <c r="RWV1136" s="1329"/>
      <c r="RWW1136" s="1329"/>
      <c r="RWX1136" s="1329"/>
      <c r="RWY1136" s="1329"/>
      <c r="RWZ1136" s="1329"/>
      <c r="RXA1136" s="1329"/>
      <c r="RXB1136" s="1329"/>
      <c r="RXC1136" s="1329"/>
      <c r="RXD1136" s="1329"/>
      <c r="RXE1136" s="1329"/>
      <c r="RXF1136" s="1329"/>
      <c r="RXG1136" s="1329"/>
      <c r="RXH1136" s="1329"/>
      <c r="RXI1136" s="1329"/>
      <c r="RXJ1136" s="1329"/>
      <c r="RXK1136" s="1329"/>
      <c r="RXL1136" s="1329"/>
      <c r="RXM1136" s="1329"/>
      <c r="RXN1136" s="1329"/>
      <c r="RXO1136" s="1329"/>
      <c r="RXP1136" s="1329"/>
      <c r="RXQ1136" s="1329"/>
      <c r="RXR1136" s="1329"/>
      <c r="RXS1136" s="1329"/>
      <c r="RXT1136" s="1329"/>
      <c r="RXU1136" s="1329"/>
      <c r="RXV1136" s="1329"/>
      <c r="RXW1136" s="1329"/>
      <c r="RXX1136" s="1329"/>
      <c r="RXY1136" s="1329"/>
      <c r="RXZ1136" s="1329"/>
      <c r="RYA1136" s="1329"/>
      <c r="RYB1136" s="1329"/>
      <c r="RYC1136" s="1329"/>
      <c r="RYD1136" s="1329"/>
      <c r="RYE1136" s="1329"/>
      <c r="RYF1136" s="1329"/>
      <c r="RYG1136" s="1329"/>
      <c r="RYH1136" s="1329"/>
      <c r="RYI1136" s="1329"/>
      <c r="RYJ1136" s="1329"/>
      <c r="RYK1136" s="1329"/>
      <c r="RYL1136" s="1329"/>
      <c r="RYM1136" s="1329"/>
      <c r="RYN1136" s="1329"/>
      <c r="RYO1136" s="1329"/>
      <c r="RYP1136" s="1329"/>
      <c r="RYQ1136" s="1329"/>
      <c r="RYR1136" s="1329"/>
      <c r="RYS1136" s="1329"/>
      <c r="RYT1136" s="1329"/>
      <c r="RYU1136" s="1329"/>
      <c r="RYV1136" s="1329"/>
      <c r="RYW1136" s="1329"/>
      <c r="RYX1136" s="1329"/>
      <c r="RYY1136" s="1329"/>
      <c r="RYZ1136" s="1329"/>
      <c r="RZA1136" s="1329"/>
      <c r="RZB1136" s="1329"/>
      <c r="RZC1136" s="1329"/>
      <c r="RZD1136" s="1329"/>
      <c r="RZE1136" s="1329"/>
      <c r="RZF1136" s="1329"/>
      <c r="RZG1136" s="1329"/>
      <c r="RZH1136" s="1329"/>
      <c r="RZI1136" s="1329"/>
      <c r="RZJ1136" s="1329"/>
      <c r="RZK1136" s="1329"/>
      <c r="RZL1136" s="1329"/>
      <c r="RZM1136" s="1329"/>
      <c r="RZN1136" s="1329"/>
      <c r="RZO1136" s="1329"/>
      <c r="RZP1136" s="1329"/>
      <c r="RZQ1136" s="1329"/>
      <c r="RZR1136" s="1329"/>
      <c r="RZS1136" s="1329"/>
      <c r="RZT1136" s="1329"/>
      <c r="RZU1136" s="1329"/>
      <c r="RZV1136" s="1329"/>
      <c r="RZW1136" s="1329"/>
      <c r="RZX1136" s="1329"/>
      <c r="RZY1136" s="1329"/>
      <c r="RZZ1136" s="1329"/>
      <c r="SAA1136" s="1329"/>
      <c r="SAB1136" s="1329"/>
      <c r="SAC1136" s="1329"/>
      <c r="SAD1136" s="1329"/>
      <c r="SAE1136" s="1329"/>
      <c r="SAF1136" s="1329"/>
      <c r="SAG1136" s="1329"/>
      <c r="SAH1136" s="1329"/>
      <c r="SAI1136" s="1329"/>
      <c r="SAJ1136" s="1329"/>
      <c r="SAK1136" s="1329"/>
      <c r="SAL1136" s="1329"/>
      <c r="SAM1136" s="1329"/>
      <c r="SAN1136" s="1329"/>
      <c r="SAO1136" s="1329"/>
      <c r="SAP1136" s="1329"/>
      <c r="SAQ1136" s="1329"/>
      <c r="SAR1136" s="1329"/>
      <c r="SAS1136" s="1329"/>
      <c r="SAT1136" s="1329"/>
      <c r="SAU1136" s="1329"/>
      <c r="SAV1136" s="1329"/>
      <c r="SAW1136" s="1329"/>
      <c r="SAX1136" s="1329"/>
      <c r="SAY1136" s="1329"/>
      <c r="SAZ1136" s="1329"/>
      <c r="SBA1136" s="1329"/>
      <c r="SBB1136" s="1329"/>
      <c r="SBC1136" s="1329"/>
      <c r="SBD1136" s="1329"/>
      <c r="SBE1136" s="1329"/>
      <c r="SBF1136" s="1329"/>
      <c r="SBG1136" s="1329"/>
      <c r="SBH1136" s="1329"/>
      <c r="SBI1136" s="1329"/>
      <c r="SBJ1136" s="1329"/>
      <c r="SBK1136" s="1329"/>
      <c r="SBL1136" s="1329"/>
      <c r="SBM1136" s="1329"/>
      <c r="SBN1136" s="1329"/>
      <c r="SBO1136" s="1329"/>
      <c r="SBP1136" s="1329"/>
      <c r="SBQ1136" s="1329"/>
      <c r="SBR1136" s="1329"/>
      <c r="SBS1136" s="1329"/>
      <c r="SBT1136" s="1329"/>
      <c r="SBU1136" s="1329"/>
      <c r="SBV1136" s="1329"/>
      <c r="SBW1136" s="1329"/>
      <c r="SBX1136" s="1329"/>
      <c r="SBY1136" s="1329"/>
      <c r="SBZ1136" s="1329"/>
      <c r="SCA1136" s="1329"/>
      <c r="SCB1136" s="1329"/>
      <c r="SCC1136" s="1329"/>
      <c r="SCD1136" s="1329"/>
      <c r="SCE1136" s="1329"/>
      <c r="SCF1136" s="1329"/>
      <c r="SCG1136" s="1329"/>
      <c r="SCH1136" s="1329"/>
      <c r="SCI1136" s="1329"/>
      <c r="SCJ1136" s="1329"/>
      <c r="SCK1136" s="1329"/>
      <c r="SCL1136" s="1329"/>
      <c r="SCM1136" s="1329"/>
      <c r="SCN1136" s="1329"/>
      <c r="SCO1136" s="1329"/>
      <c r="SCP1136" s="1329"/>
      <c r="SCQ1136" s="1329"/>
      <c r="SCR1136" s="1329"/>
      <c r="SCS1136" s="1329"/>
      <c r="SCT1136" s="1329"/>
      <c r="SCU1136" s="1329"/>
      <c r="SCV1136" s="1329"/>
      <c r="SCW1136" s="1329"/>
      <c r="SCX1136" s="1329"/>
      <c r="SCY1136" s="1329"/>
      <c r="SCZ1136" s="1329"/>
      <c r="SDA1136" s="1329"/>
      <c r="SDB1136" s="1329"/>
      <c r="SDC1136" s="1329"/>
      <c r="SDD1136" s="1329"/>
      <c r="SDE1136" s="1329"/>
      <c r="SDF1136" s="1329"/>
      <c r="SDG1136" s="1329"/>
      <c r="SDH1136" s="1329"/>
      <c r="SDI1136" s="1329"/>
      <c r="SDJ1136" s="1329"/>
      <c r="SDK1136" s="1329"/>
      <c r="SDL1136" s="1329"/>
      <c r="SDM1136" s="1329"/>
      <c r="SDN1136" s="1329"/>
      <c r="SDO1136" s="1329"/>
      <c r="SDP1136" s="1329"/>
      <c r="SDQ1136" s="1329"/>
      <c r="SDR1136" s="1329"/>
      <c r="SDS1136" s="1329"/>
      <c r="SDT1136" s="1329"/>
      <c r="SDU1136" s="1329"/>
      <c r="SDV1136" s="1329"/>
      <c r="SDW1136" s="1329"/>
      <c r="SDX1136" s="1329"/>
      <c r="SDY1136" s="1329"/>
      <c r="SDZ1136" s="1329"/>
      <c r="SEA1136" s="1329"/>
      <c r="SEB1136" s="1329"/>
      <c r="SEC1136" s="1329"/>
      <c r="SED1136" s="1329"/>
      <c r="SEE1136" s="1329"/>
      <c r="SEF1136" s="1329"/>
      <c r="SEG1136" s="1329"/>
      <c r="SEH1136" s="1329"/>
      <c r="SEI1136" s="1329"/>
      <c r="SEJ1136" s="1329"/>
      <c r="SEK1136" s="1329"/>
      <c r="SEL1136" s="1329"/>
      <c r="SEM1136" s="1329"/>
      <c r="SEN1136" s="1329"/>
      <c r="SEO1136" s="1329"/>
      <c r="SEP1136" s="1329"/>
      <c r="SEQ1136" s="1329"/>
      <c r="SER1136" s="1329"/>
      <c r="SES1136" s="1329"/>
      <c r="SET1136" s="1329"/>
      <c r="SEU1136" s="1329"/>
      <c r="SEV1136" s="1329"/>
      <c r="SEW1136" s="1329"/>
      <c r="SEX1136" s="1329"/>
      <c r="SEY1136" s="1329"/>
      <c r="SEZ1136" s="1329"/>
      <c r="SFA1136" s="1329"/>
      <c r="SFB1136" s="1329"/>
      <c r="SFC1136" s="1329"/>
      <c r="SFD1136" s="1329"/>
      <c r="SFE1136" s="1329"/>
      <c r="SFF1136" s="1329"/>
      <c r="SFG1136" s="1329"/>
      <c r="SFH1136" s="1329"/>
      <c r="SFI1136" s="1329"/>
      <c r="SFJ1136" s="1329"/>
      <c r="SFK1136" s="1329"/>
      <c r="SFL1136" s="1329"/>
      <c r="SFM1136" s="1329"/>
      <c r="SFN1136" s="1329"/>
      <c r="SFO1136" s="1329"/>
      <c r="SFP1136" s="1329"/>
      <c r="SFQ1136" s="1329"/>
      <c r="SFR1136" s="1329"/>
      <c r="SFS1136" s="1329"/>
      <c r="SFT1136" s="1329"/>
      <c r="SFU1136" s="1329"/>
      <c r="SFV1136" s="1329"/>
      <c r="SFW1136" s="1329"/>
      <c r="SFX1136" s="1329"/>
      <c r="SFY1136" s="1329"/>
      <c r="SFZ1136" s="1329"/>
      <c r="SGA1136" s="1329"/>
      <c r="SGB1136" s="1329"/>
      <c r="SGC1136" s="1329"/>
      <c r="SGD1136" s="1329"/>
      <c r="SGE1136" s="1329"/>
      <c r="SGF1136" s="1329"/>
      <c r="SGG1136" s="1329"/>
      <c r="SGH1136" s="1329"/>
      <c r="SGI1136" s="1329"/>
      <c r="SGJ1136" s="1329"/>
      <c r="SGK1136" s="1329"/>
      <c r="SGL1136" s="1329"/>
      <c r="SGM1136" s="1329"/>
      <c r="SGN1136" s="1329"/>
      <c r="SGO1136" s="1329"/>
      <c r="SGP1136" s="1329"/>
      <c r="SGQ1136" s="1329"/>
      <c r="SGR1136" s="1329"/>
      <c r="SGS1136" s="1329"/>
      <c r="SGT1136" s="1329"/>
      <c r="SGU1136" s="1329"/>
      <c r="SGV1136" s="1329"/>
      <c r="SGW1136" s="1329"/>
      <c r="SGX1136" s="1329"/>
      <c r="SGY1136" s="1329"/>
      <c r="SGZ1136" s="1329"/>
      <c r="SHA1136" s="1329"/>
      <c r="SHB1136" s="1329"/>
      <c r="SHC1136" s="1329"/>
      <c r="SHD1136" s="1329"/>
      <c r="SHE1136" s="1329"/>
      <c r="SHF1136" s="1329"/>
      <c r="SHG1136" s="1329"/>
      <c r="SHH1136" s="1329"/>
      <c r="SHI1136" s="1329"/>
      <c r="SHJ1136" s="1329"/>
      <c r="SHK1136" s="1329"/>
      <c r="SHL1136" s="1329"/>
      <c r="SHM1136" s="1329"/>
      <c r="SHN1136" s="1329"/>
      <c r="SHO1136" s="1329"/>
      <c r="SHP1136" s="1329"/>
      <c r="SHQ1136" s="1329"/>
      <c r="SHR1136" s="1329"/>
      <c r="SHS1136" s="1329"/>
      <c r="SHT1136" s="1329"/>
      <c r="SHU1136" s="1329"/>
      <c r="SHV1136" s="1329"/>
      <c r="SHW1136" s="1329"/>
      <c r="SHX1136" s="1329"/>
      <c r="SHY1136" s="1329"/>
      <c r="SHZ1136" s="1329"/>
      <c r="SIA1136" s="1329"/>
      <c r="SIB1136" s="1329"/>
      <c r="SIC1136" s="1329"/>
      <c r="SID1136" s="1329"/>
      <c r="SIE1136" s="1329"/>
      <c r="SIF1136" s="1329"/>
      <c r="SIG1136" s="1329"/>
      <c r="SIH1136" s="1329"/>
      <c r="SII1136" s="1329"/>
      <c r="SIJ1136" s="1329"/>
      <c r="SIK1136" s="1329"/>
      <c r="SIL1136" s="1329"/>
      <c r="SIM1136" s="1329"/>
      <c r="SIN1136" s="1329"/>
      <c r="SIO1136" s="1329"/>
      <c r="SIP1136" s="1329"/>
      <c r="SIQ1136" s="1329"/>
      <c r="SIR1136" s="1329"/>
      <c r="SIS1136" s="1329"/>
      <c r="SIT1136" s="1329"/>
      <c r="SIU1136" s="1329"/>
      <c r="SIV1136" s="1329"/>
      <c r="SIW1136" s="1329"/>
      <c r="SIX1136" s="1329"/>
      <c r="SIY1136" s="1329"/>
      <c r="SIZ1136" s="1329"/>
      <c r="SJA1136" s="1329"/>
      <c r="SJB1136" s="1329"/>
      <c r="SJC1136" s="1329"/>
      <c r="SJD1136" s="1329"/>
      <c r="SJE1136" s="1329"/>
      <c r="SJF1136" s="1329"/>
      <c r="SJG1136" s="1329"/>
      <c r="SJH1136" s="1329"/>
      <c r="SJI1136" s="1329"/>
      <c r="SJJ1136" s="1329"/>
      <c r="SJK1136" s="1329"/>
      <c r="SJL1136" s="1329"/>
      <c r="SJM1136" s="1329"/>
      <c r="SJN1136" s="1329"/>
      <c r="SJO1136" s="1329"/>
      <c r="SJP1136" s="1329"/>
      <c r="SJQ1136" s="1329"/>
      <c r="SJR1136" s="1329"/>
      <c r="SJS1136" s="1329"/>
      <c r="SJT1136" s="1329"/>
      <c r="SJU1136" s="1329"/>
      <c r="SJV1136" s="1329"/>
      <c r="SJW1136" s="1329"/>
      <c r="SJX1136" s="1329"/>
      <c r="SJY1136" s="1329"/>
      <c r="SJZ1136" s="1329"/>
      <c r="SKA1136" s="1329"/>
      <c r="SKB1136" s="1329"/>
      <c r="SKC1136" s="1329"/>
      <c r="SKD1136" s="1329"/>
      <c r="SKE1136" s="1329"/>
      <c r="SKF1136" s="1329"/>
      <c r="SKG1136" s="1329"/>
      <c r="SKH1136" s="1329"/>
      <c r="SKI1136" s="1329"/>
      <c r="SKJ1136" s="1329"/>
      <c r="SKK1136" s="1329"/>
      <c r="SKL1136" s="1329"/>
      <c r="SKM1136" s="1329"/>
      <c r="SKN1136" s="1329"/>
      <c r="SKO1136" s="1329"/>
      <c r="SKP1136" s="1329"/>
      <c r="SKQ1136" s="1329"/>
      <c r="SKR1136" s="1329"/>
      <c r="SKS1136" s="1329"/>
      <c r="SKT1136" s="1329"/>
      <c r="SKU1136" s="1329"/>
      <c r="SKV1136" s="1329"/>
      <c r="SKW1136" s="1329"/>
      <c r="SKX1136" s="1329"/>
      <c r="SKY1136" s="1329"/>
      <c r="SKZ1136" s="1329"/>
      <c r="SLA1136" s="1329"/>
      <c r="SLB1136" s="1329"/>
      <c r="SLC1136" s="1329"/>
      <c r="SLD1136" s="1329"/>
      <c r="SLE1136" s="1329"/>
      <c r="SLF1136" s="1329"/>
      <c r="SLG1136" s="1329"/>
      <c r="SLH1136" s="1329"/>
      <c r="SLI1136" s="1329"/>
      <c r="SLJ1136" s="1329"/>
      <c r="SLK1136" s="1329"/>
      <c r="SLL1136" s="1329"/>
      <c r="SLM1136" s="1329"/>
      <c r="SLN1136" s="1329"/>
      <c r="SLO1136" s="1329"/>
      <c r="SLP1136" s="1329"/>
      <c r="SLQ1136" s="1329"/>
      <c r="SLR1136" s="1329"/>
      <c r="SLS1136" s="1329"/>
      <c r="SLT1136" s="1329"/>
      <c r="SLU1136" s="1329"/>
      <c r="SLV1136" s="1329"/>
      <c r="SLW1136" s="1329"/>
      <c r="SLX1136" s="1329"/>
      <c r="SLY1136" s="1329"/>
      <c r="SLZ1136" s="1329"/>
      <c r="SMA1136" s="1329"/>
      <c r="SMB1136" s="1329"/>
      <c r="SMC1136" s="1329"/>
      <c r="SMD1136" s="1329"/>
      <c r="SME1136" s="1329"/>
      <c r="SMF1136" s="1329"/>
      <c r="SMG1136" s="1329"/>
      <c r="SMH1136" s="1329"/>
      <c r="SMI1136" s="1329"/>
      <c r="SMJ1136" s="1329"/>
      <c r="SMK1136" s="1329"/>
      <c r="SML1136" s="1329"/>
      <c r="SMM1136" s="1329"/>
      <c r="SMN1136" s="1329"/>
      <c r="SMO1136" s="1329"/>
      <c r="SMP1136" s="1329"/>
      <c r="SMQ1136" s="1329"/>
      <c r="SMR1136" s="1329"/>
      <c r="SMS1136" s="1329"/>
      <c r="SMT1136" s="1329"/>
      <c r="SMU1136" s="1329"/>
      <c r="SMV1136" s="1329"/>
      <c r="SMW1136" s="1329"/>
      <c r="SMX1136" s="1329"/>
      <c r="SMY1136" s="1329"/>
      <c r="SMZ1136" s="1329"/>
      <c r="SNA1136" s="1329"/>
      <c r="SNB1136" s="1329"/>
      <c r="SNC1136" s="1329"/>
      <c r="SND1136" s="1329"/>
      <c r="SNE1136" s="1329"/>
      <c r="SNF1136" s="1329"/>
      <c r="SNG1136" s="1329"/>
      <c r="SNH1136" s="1329"/>
      <c r="SNI1136" s="1329"/>
      <c r="SNJ1136" s="1329"/>
      <c r="SNK1136" s="1329"/>
      <c r="SNL1136" s="1329"/>
      <c r="SNM1136" s="1329"/>
      <c r="SNN1136" s="1329"/>
      <c r="SNO1136" s="1329"/>
      <c r="SNP1136" s="1329"/>
      <c r="SNQ1136" s="1329"/>
      <c r="SNR1136" s="1329"/>
      <c r="SNS1136" s="1329"/>
      <c r="SNT1136" s="1329"/>
      <c r="SNU1136" s="1329"/>
      <c r="SNV1136" s="1329"/>
      <c r="SNW1136" s="1329"/>
      <c r="SNX1136" s="1329"/>
      <c r="SNY1136" s="1329"/>
      <c r="SNZ1136" s="1329"/>
      <c r="SOA1136" s="1329"/>
      <c r="SOB1136" s="1329"/>
      <c r="SOC1136" s="1329"/>
      <c r="SOD1136" s="1329"/>
      <c r="SOE1136" s="1329"/>
      <c r="SOF1136" s="1329"/>
      <c r="SOG1136" s="1329"/>
      <c r="SOH1136" s="1329"/>
      <c r="SOI1136" s="1329"/>
      <c r="SOJ1136" s="1329"/>
      <c r="SOK1136" s="1329"/>
      <c r="SOL1136" s="1329"/>
      <c r="SOM1136" s="1329"/>
      <c r="SON1136" s="1329"/>
      <c r="SOO1136" s="1329"/>
      <c r="SOP1136" s="1329"/>
      <c r="SOQ1136" s="1329"/>
      <c r="SOR1136" s="1329"/>
      <c r="SOS1136" s="1329"/>
      <c r="SOT1136" s="1329"/>
      <c r="SOU1136" s="1329"/>
      <c r="SOV1136" s="1329"/>
      <c r="SOW1136" s="1329"/>
      <c r="SOX1136" s="1329"/>
      <c r="SOY1136" s="1329"/>
      <c r="SOZ1136" s="1329"/>
      <c r="SPA1136" s="1329"/>
      <c r="SPB1136" s="1329"/>
      <c r="SPC1136" s="1329"/>
      <c r="SPD1136" s="1329"/>
      <c r="SPE1136" s="1329"/>
      <c r="SPF1136" s="1329"/>
      <c r="SPG1136" s="1329"/>
      <c r="SPH1136" s="1329"/>
      <c r="SPI1136" s="1329"/>
      <c r="SPJ1136" s="1329"/>
      <c r="SPK1136" s="1329"/>
      <c r="SPL1136" s="1329"/>
      <c r="SPM1136" s="1329"/>
      <c r="SPN1136" s="1329"/>
      <c r="SPO1136" s="1329"/>
      <c r="SPP1136" s="1329"/>
      <c r="SPQ1136" s="1329"/>
      <c r="SPR1136" s="1329"/>
      <c r="SPS1136" s="1329"/>
      <c r="SPT1136" s="1329"/>
      <c r="SPU1136" s="1329"/>
      <c r="SPV1136" s="1329"/>
      <c r="SPW1136" s="1329"/>
      <c r="SPX1136" s="1329"/>
      <c r="SPY1136" s="1329"/>
      <c r="SPZ1136" s="1329"/>
      <c r="SQA1136" s="1329"/>
      <c r="SQB1136" s="1329"/>
      <c r="SQC1136" s="1329"/>
      <c r="SQD1136" s="1329"/>
      <c r="SQE1136" s="1329"/>
      <c r="SQF1136" s="1329"/>
      <c r="SQG1136" s="1329"/>
      <c r="SQH1136" s="1329"/>
      <c r="SQI1136" s="1329"/>
      <c r="SQJ1136" s="1329"/>
      <c r="SQK1136" s="1329"/>
      <c r="SQL1136" s="1329"/>
      <c r="SQM1136" s="1329"/>
      <c r="SQN1136" s="1329"/>
      <c r="SQO1136" s="1329"/>
      <c r="SQP1136" s="1329"/>
      <c r="SQQ1136" s="1329"/>
      <c r="SQR1136" s="1329"/>
      <c r="SQS1136" s="1329"/>
      <c r="SQT1136" s="1329"/>
      <c r="SQU1136" s="1329"/>
      <c r="SQV1136" s="1329"/>
      <c r="SQW1136" s="1329"/>
      <c r="SQX1136" s="1329"/>
      <c r="SQY1136" s="1329"/>
      <c r="SQZ1136" s="1329"/>
      <c r="SRA1136" s="1329"/>
      <c r="SRB1136" s="1329"/>
      <c r="SRC1136" s="1329"/>
      <c r="SRD1136" s="1329"/>
      <c r="SRE1136" s="1329"/>
      <c r="SRF1136" s="1329"/>
      <c r="SRG1136" s="1329"/>
      <c r="SRH1136" s="1329"/>
      <c r="SRI1136" s="1329"/>
      <c r="SRJ1136" s="1329"/>
      <c r="SRK1136" s="1329"/>
      <c r="SRL1136" s="1329"/>
      <c r="SRM1136" s="1329"/>
      <c r="SRN1136" s="1329"/>
      <c r="SRO1136" s="1329"/>
      <c r="SRP1136" s="1329"/>
      <c r="SRQ1136" s="1329"/>
      <c r="SRR1136" s="1329"/>
      <c r="SRS1136" s="1329"/>
      <c r="SRT1136" s="1329"/>
      <c r="SRU1136" s="1329"/>
      <c r="SRV1136" s="1329"/>
      <c r="SRW1136" s="1329"/>
      <c r="SRX1136" s="1329"/>
      <c r="SRY1136" s="1329"/>
      <c r="SRZ1136" s="1329"/>
      <c r="SSA1136" s="1329"/>
      <c r="SSB1136" s="1329"/>
      <c r="SSC1136" s="1329"/>
      <c r="SSD1136" s="1329"/>
      <c r="SSE1136" s="1329"/>
      <c r="SSF1136" s="1329"/>
      <c r="SSG1136" s="1329"/>
      <c r="SSH1136" s="1329"/>
      <c r="SSI1136" s="1329"/>
      <c r="SSJ1136" s="1329"/>
      <c r="SSK1136" s="1329"/>
      <c r="SSL1136" s="1329"/>
      <c r="SSM1136" s="1329"/>
      <c r="SSN1136" s="1329"/>
      <c r="SSO1136" s="1329"/>
      <c r="SSP1136" s="1329"/>
      <c r="SSQ1136" s="1329"/>
      <c r="SSR1136" s="1329"/>
      <c r="SSS1136" s="1329"/>
      <c r="SST1136" s="1329"/>
      <c r="SSU1136" s="1329"/>
      <c r="SSV1136" s="1329"/>
      <c r="SSW1136" s="1329"/>
      <c r="SSX1136" s="1329"/>
      <c r="SSY1136" s="1329"/>
      <c r="SSZ1136" s="1329"/>
      <c r="STA1136" s="1329"/>
      <c r="STB1136" s="1329"/>
      <c r="STC1136" s="1329"/>
      <c r="STD1136" s="1329"/>
      <c r="STE1136" s="1329"/>
      <c r="STF1136" s="1329"/>
      <c r="STG1136" s="1329"/>
      <c r="STH1136" s="1329"/>
      <c r="STI1136" s="1329"/>
      <c r="STJ1136" s="1329"/>
      <c r="STK1136" s="1329"/>
      <c r="STL1136" s="1329"/>
      <c r="STM1136" s="1329"/>
      <c r="STN1136" s="1329"/>
      <c r="STO1136" s="1329"/>
      <c r="STP1136" s="1329"/>
      <c r="STQ1136" s="1329"/>
      <c r="STR1136" s="1329"/>
      <c r="STS1136" s="1329"/>
      <c r="STT1136" s="1329"/>
      <c r="STU1136" s="1329"/>
      <c r="STV1136" s="1329"/>
      <c r="STW1136" s="1329"/>
      <c r="STX1136" s="1329"/>
      <c r="STY1136" s="1329"/>
      <c r="STZ1136" s="1329"/>
      <c r="SUA1136" s="1329"/>
      <c r="SUB1136" s="1329"/>
      <c r="SUC1136" s="1329"/>
      <c r="SUD1136" s="1329"/>
      <c r="SUE1136" s="1329"/>
      <c r="SUF1136" s="1329"/>
      <c r="SUG1136" s="1329"/>
      <c r="SUH1136" s="1329"/>
      <c r="SUI1136" s="1329"/>
      <c r="SUJ1136" s="1329"/>
      <c r="SUK1136" s="1329"/>
      <c r="SUL1136" s="1329"/>
      <c r="SUM1136" s="1329"/>
      <c r="SUN1136" s="1329"/>
      <c r="SUO1136" s="1329"/>
      <c r="SUP1136" s="1329"/>
      <c r="SUQ1136" s="1329"/>
      <c r="SUR1136" s="1329"/>
      <c r="SUS1136" s="1329"/>
      <c r="SUT1136" s="1329"/>
      <c r="SUU1136" s="1329"/>
      <c r="SUV1136" s="1329"/>
      <c r="SUW1136" s="1329"/>
      <c r="SUX1136" s="1329"/>
      <c r="SUY1136" s="1329"/>
      <c r="SUZ1136" s="1329"/>
      <c r="SVA1136" s="1329"/>
      <c r="SVB1136" s="1329"/>
      <c r="SVC1136" s="1329"/>
      <c r="SVD1136" s="1329"/>
      <c r="SVE1136" s="1329"/>
      <c r="SVF1136" s="1329"/>
      <c r="SVG1136" s="1329"/>
      <c r="SVH1136" s="1329"/>
      <c r="SVI1136" s="1329"/>
      <c r="SVJ1136" s="1329"/>
      <c r="SVK1136" s="1329"/>
      <c r="SVL1136" s="1329"/>
      <c r="SVM1136" s="1329"/>
      <c r="SVN1136" s="1329"/>
      <c r="SVO1136" s="1329"/>
      <c r="SVP1136" s="1329"/>
      <c r="SVQ1136" s="1329"/>
      <c r="SVR1136" s="1329"/>
      <c r="SVS1136" s="1329"/>
      <c r="SVT1136" s="1329"/>
      <c r="SVU1136" s="1329"/>
      <c r="SVV1136" s="1329"/>
      <c r="SVW1136" s="1329"/>
      <c r="SVX1136" s="1329"/>
      <c r="SVY1136" s="1329"/>
      <c r="SVZ1136" s="1329"/>
      <c r="SWA1136" s="1329"/>
      <c r="SWB1136" s="1329"/>
      <c r="SWC1136" s="1329"/>
      <c r="SWD1136" s="1329"/>
      <c r="SWE1136" s="1329"/>
      <c r="SWF1136" s="1329"/>
      <c r="SWG1136" s="1329"/>
      <c r="SWH1136" s="1329"/>
      <c r="SWI1136" s="1329"/>
      <c r="SWJ1136" s="1329"/>
      <c r="SWK1136" s="1329"/>
      <c r="SWL1136" s="1329"/>
      <c r="SWM1136" s="1329"/>
      <c r="SWN1136" s="1329"/>
      <c r="SWO1136" s="1329"/>
      <c r="SWP1136" s="1329"/>
      <c r="SWQ1136" s="1329"/>
      <c r="SWR1136" s="1329"/>
      <c r="SWS1136" s="1329"/>
      <c r="SWT1136" s="1329"/>
      <c r="SWU1136" s="1329"/>
      <c r="SWV1136" s="1329"/>
      <c r="SWW1136" s="1329"/>
      <c r="SWX1136" s="1329"/>
      <c r="SWY1136" s="1329"/>
      <c r="SWZ1136" s="1329"/>
      <c r="SXA1136" s="1329"/>
      <c r="SXB1136" s="1329"/>
      <c r="SXC1136" s="1329"/>
      <c r="SXD1136" s="1329"/>
      <c r="SXE1136" s="1329"/>
      <c r="SXF1136" s="1329"/>
      <c r="SXG1136" s="1329"/>
      <c r="SXH1136" s="1329"/>
      <c r="SXI1136" s="1329"/>
      <c r="SXJ1136" s="1329"/>
      <c r="SXK1136" s="1329"/>
      <c r="SXL1136" s="1329"/>
      <c r="SXM1136" s="1329"/>
      <c r="SXN1136" s="1329"/>
      <c r="SXO1136" s="1329"/>
      <c r="SXP1136" s="1329"/>
      <c r="SXQ1136" s="1329"/>
      <c r="SXR1136" s="1329"/>
      <c r="SXS1136" s="1329"/>
      <c r="SXT1136" s="1329"/>
      <c r="SXU1136" s="1329"/>
      <c r="SXV1136" s="1329"/>
      <c r="SXW1136" s="1329"/>
      <c r="SXX1136" s="1329"/>
      <c r="SXY1136" s="1329"/>
      <c r="SXZ1136" s="1329"/>
      <c r="SYA1136" s="1329"/>
      <c r="SYB1136" s="1329"/>
      <c r="SYC1136" s="1329"/>
      <c r="SYD1136" s="1329"/>
      <c r="SYE1136" s="1329"/>
      <c r="SYF1136" s="1329"/>
      <c r="SYG1136" s="1329"/>
      <c r="SYH1136" s="1329"/>
      <c r="SYI1136" s="1329"/>
      <c r="SYJ1136" s="1329"/>
      <c r="SYK1136" s="1329"/>
      <c r="SYL1136" s="1329"/>
      <c r="SYM1136" s="1329"/>
      <c r="SYN1136" s="1329"/>
      <c r="SYO1136" s="1329"/>
      <c r="SYP1136" s="1329"/>
      <c r="SYQ1136" s="1329"/>
      <c r="SYR1136" s="1329"/>
      <c r="SYS1136" s="1329"/>
      <c r="SYT1136" s="1329"/>
      <c r="SYU1136" s="1329"/>
      <c r="SYV1136" s="1329"/>
      <c r="SYW1136" s="1329"/>
      <c r="SYX1136" s="1329"/>
      <c r="SYY1136" s="1329"/>
      <c r="SYZ1136" s="1329"/>
      <c r="SZA1136" s="1329"/>
      <c r="SZB1136" s="1329"/>
      <c r="SZC1136" s="1329"/>
      <c r="SZD1136" s="1329"/>
      <c r="SZE1136" s="1329"/>
      <c r="SZF1136" s="1329"/>
      <c r="SZG1136" s="1329"/>
      <c r="SZH1136" s="1329"/>
      <c r="SZI1136" s="1329"/>
      <c r="SZJ1136" s="1329"/>
      <c r="SZK1136" s="1329"/>
      <c r="SZL1136" s="1329"/>
      <c r="SZM1136" s="1329"/>
      <c r="SZN1136" s="1329"/>
      <c r="SZO1136" s="1329"/>
      <c r="SZP1136" s="1329"/>
      <c r="SZQ1136" s="1329"/>
      <c r="SZR1136" s="1329"/>
      <c r="SZS1136" s="1329"/>
      <c r="SZT1136" s="1329"/>
      <c r="SZU1136" s="1329"/>
      <c r="SZV1136" s="1329"/>
      <c r="SZW1136" s="1329"/>
      <c r="SZX1136" s="1329"/>
      <c r="SZY1136" s="1329"/>
      <c r="SZZ1136" s="1329"/>
      <c r="TAA1136" s="1329"/>
      <c r="TAB1136" s="1329"/>
      <c r="TAC1136" s="1329"/>
      <c r="TAD1136" s="1329"/>
      <c r="TAE1136" s="1329"/>
      <c r="TAF1136" s="1329"/>
      <c r="TAG1136" s="1329"/>
      <c r="TAH1136" s="1329"/>
      <c r="TAI1136" s="1329"/>
      <c r="TAJ1136" s="1329"/>
      <c r="TAK1136" s="1329"/>
      <c r="TAL1136" s="1329"/>
      <c r="TAM1136" s="1329"/>
      <c r="TAN1136" s="1329"/>
      <c r="TAO1136" s="1329"/>
      <c r="TAP1136" s="1329"/>
      <c r="TAQ1136" s="1329"/>
      <c r="TAR1136" s="1329"/>
      <c r="TAS1136" s="1329"/>
      <c r="TAT1136" s="1329"/>
      <c r="TAU1136" s="1329"/>
      <c r="TAV1136" s="1329"/>
      <c r="TAW1136" s="1329"/>
      <c r="TAX1136" s="1329"/>
      <c r="TAY1136" s="1329"/>
      <c r="TAZ1136" s="1329"/>
      <c r="TBA1136" s="1329"/>
      <c r="TBB1136" s="1329"/>
      <c r="TBC1136" s="1329"/>
      <c r="TBD1136" s="1329"/>
      <c r="TBE1136" s="1329"/>
      <c r="TBF1136" s="1329"/>
      <c r="TBG1136" s="1329"/>
      <c r="TBH1136" s="1329"/>
      <c r="TBI1136" s="1329"/>
      <c r="TBJ1136" s="1329"/>
      <c r="TBK1136" s="1329"/>
      <c r="TBL1136" s="1329"/>
      <c r="TBM1136" s="1329"/>
      <c r="TBN1136" s="1329"/>
      <c r="TBO1136" s="1329"/>
      <c r="TBP1136" s="1329"/>
      <c r="TBQ1136" s="1329"/>
      <c r="TBR1136" s="1329"/>
      <c r="TBS1136" s="1329"/>
      <c r="TBT1136" s="1329"/>
      <c r="TBU1136" s="1329"/>
      <c r="TBV1136" s="1329"/>
      <c r="TBW1136" s="1329"/>
      <c r="TBX1136" s="1329"/>
      <c r="TBY1136" s="1329"/>
      <c r="TBZ1136" s="1329"/>
      <c r="TCA1136" s="1329"/>
      <c r="TCB1136" s="1329"/>
      <c r="TCC1136" s="1329"/>
      <c r="TCD1136" s="1329"/>
      <c r="TCE1136" s="1329"/>
      <c r="TCF1136" s="1329"/>
      <c r="TCG1136" s="1329"/>
      <c r="TCH1136" s="1329"/>
      <c r="TCI1136" s="1329"/>
      <c r="TCJ1136" s="1329"/>
      <c r="TCK1136" s="1329"/>
      <c r="TCL1136" s="1329"/>
      <c r="TCM1136" s="1329"/>
      <c r="TCN1136" s="1329"/>
      <c r="TCO1136" s="1329"/>
      <c r="TCP1136" s="1329"/>
      <c r="TCQ1136" s="1329"/>
      <c r="TCR1136" s="1329"/>
      <c r="TCS1136" s="1329"/>
      <c r="TCT1136" s="1329"/>
      <c r="TCU1136" s="1329"/>
      <c r="TCV1136" s="1329"/>
      <c r="TCW1136" s="1329"/>
      <c r="TCX1136" s="1329"/>
      <c r="TCY1136" s="1329"/>
      <c r="TCZ1136" s="1329"/>
      <c r="TDA1136" s="1329"/>
      <c r="TDB1136" s="1329"/>
      <c r="TDC1136" s="1329"/>
      <c r="TDD1136" s="1329"/>
      <c r="TDE1136" s="1329"/>
      <c r="TDF1136" s="1329"/>
      <c r="TDG1136" s="1329"/>
      <c r="TDH1136" s="1329"/>
      <c r="TDI1136" s="1329"/>
      <c r="TDJ1136" s="1329"/>
      <c r="TDK1136" s="1329"/>
      <c r="TDL1136" s="1329"/>
      <c r="TDM1136" s="1329"/>
      <c r="TDN1136" s="1329"/>
      <c r="TDO1136" s="1329"/>
      <c r="TDP1136" s="1329"/>
      <c r="TDQ1136" s="1329"/>
      <c r="TDR1136" s="1329"/>
      <c r="TDS1136" s="1329"/>
      <c r="TDT1136" s="1329"/>
      <c r="TDU1136" s="1329"/>
      <c r="TDV1136" s="1329"/>
      <c r="TDW1136" s="1329"/>
      <c r="TDX1136" s="1329"/>
      <c r="TDY1136" s="1329"/>
      <c r="TDZ1136" s="1329"/>
      <c r="TEA1136" s="1329"/>
      <c r="TEB1136" s="1329"/>
      <c r="TEC1136" s="1329"/>
      <c r="TED1136" s="1329"/>
      <c r="TEE1136" s="1329"/>
      <c r="TEF1136" s="1329"/>
      <c r="TEG1136" s="1329"/>
      <c r="TEH1136" s="1329"/>
      <c r="TEI1136" s="1329"/>
      <c r="TEJ1136" s="1329"/>
      <c r="TEK1136" s="1329"/>
      <c r="TEL1136" s="1329"/>
      <c r="TEM1136" s="1329"/>
      <c r="TEN1136" s="1329"/>
      <c r="TEO1136" s="1329"/>
      <c r="TEP1136" s="1329"/>
      <c r="TEQ1136" s="1329"/>
      <c r="TER1136" s="1329"/>
      <c r="TES1136" s="1329"/>
      <c r="TET1136" s="1329"/>
      <c r="TEU1136" s="1329"/>
      <c r="TEV1136" s="1329"/>
      <c r="TEW1136" s="1329"/>
      <c r="TEX1136" s="1329"/>
      <c r="TEY1136" s="1329"/>
      <c r="TEZ1136" s="1329"/>
      <c r="TFA1136" s="1329"/>
      <c r="TFB1136" s="1329"/>
      <c r="TFC1136" s="1329"/>
      <c r="TFD1136" s="1329"/>
      <c r="TFE1136" s="1329"/>
      <c r="TFF1136" s="1329"/>
      <c r="TFG1136" s="1329"/>
      <c r="TFH1136" s="1329"/>
      <c r="TFI1136" s="1329"/>
      <c r="TFJ1136" s="1329"/>
      <c r="TFK1136" s="1329"/>
      <c r="TFL1136" s="1329"/>
      <c r="TFM1136" s="1329"/>
      <c r="TFN1136" s="1329"/>
      <c r="TFO1136" s="1329"/>
      <c r="TFP1136" s="1329"/>
      <c r="TFQ1136" s="1329"/>
      <c r="TFR1136" s="1329"/>
      <c r="TFS1136" s="1329"/>
      <c r="TFT1136" s="1329"/>
      <c r="TFU1136" s="1329"/>
      <c r="TFV1136" s="1329"/>
      <c r="TFW1136" s="1329"/>
      <c r="TFX1136" s="1329"/>
      <c r="TFY1136" s="1329"/>
      <c r="TFZ1136" s="1329"/>
      <c r="TGA1136" s="1329"/>
      <c r="TGB1136" s="1329"/>
      <c r="TGC1136" s="1329"/>
      <c r="TGD1136" s="1329"/>
      <c r="TGE1136" s="1329"/>
      <c r="TGF1136" s="1329"/>
      <c r="TGG1136" s="1329"/>
      <c r="TGH1136" s="1329"/>
      <c r="TGI1136" s="1329"/>
      <c r="TGJ1136" s="1329"/>
      <c r="TGK1136" s="1329"/>
      <c r="TGL1136" s="1329"/>
      <c r="TGM1136" s="1329"/>
      <c r="TGN1136" s="1329"/>
      <c r="TGO1136" s="1329"/>
      <c r="TGP1136" s="1329"/>
      <c r="TGQ1136" s="1329"/>
      <c r="TGR1136" s="1329"/>
      <c r="TGS1136" s="1329"/>
      <c r="TGT1136" s="1329"/>
      <c r="TGU1136" s="1329"/>
      <c r="TGV1136" s="1329"/>
      <c r="TGW1136" s="1329"/>
      <c r="TGX1136" s="1329"/>
      <c r="TGY1136" s="1329"/>
      <c r="TGZ1136" s="1329"/>
      <c r="THA1136" s="1329"/>
      <c r="THB1136" s="1329"/>
      <c r="THC1136" s="1329"/>
      <c r="THD1136" s="1329"/>
      <c r="THE1136" s="1329"/>
      <c r="THF1136" s="1329"/>
      <c r="THG1136" s="1329"/>
      <c r="THH1136" s="1329"/>
      <c r="THI1136" s="1329"/>
      <c r="THJ1136" s="1329"/>
      <c r="THK1136" s="1329"/>
      <c r="THL1136" s="1329"/>
      <c r="THM1136" s="1329"/>
      <c r="THN1136" s="1329"/>
      <c r="THO1136" s="1329"/>
      <c r="THP1136" s="1329"/>
      <c r="THQ1136" s="1329"/>
      <c r="THR1136" s="1329"/>
      <c r="THS1136" s="1329"/>
      <c r="THT1136" s="1329"/>
      <c r="THU1136" s="1329"/>
      <c r="THV1136" s="1329"/>
      <c r="THW1136" s="1329"/>
      <c r="THX1136" s="1329"/>
      <c r="THY1136" s="1329"/>
      <c r="THZ1136" s="1329"/>
      <c r="TIA1136" s="1329"/>
      <c r="TIB1136" s="1329"/>
      <c r="TIC1136" s="1329"/>
      <c r="TID1136" s="1329"/>
      <c r="TIE1136" s="1329"/>
      <c r="TIF1136" s="1329"/>
      <c r="TIG1136" s="1329"/>
      <c r="TIH1136" s="1329"/>
      <c r="TII1136" s="1329"/>
      <c r="TIJ1136" s="1329"/>
      <c r="TIK1136" s="1329"/>
      <c r="TIL1136" s="1329"/>
      <c r="TIM1136" s="1329"/>
      <c r="TIN1136" s="1329"/>
      <c r="TIO1136" s="1329"/>
      <c r="TIP1136" s="1329"/>
      <c r="TIQ1136" s="1329"/>
      <c r="TIR1136" s="1329"/>
      <c r="TIS1136" s="1329"/>
      <c r="TIT1136" s="1329"/>
      <c r="TIU1136" s="1329"/>
      <c r="TIV1136" s="1329"/>
      <c r="TIW1136" s="1329"/>
      <c r="TIX1136" s="1329"/>
      <c r="TIY1136" s="1329"/>
      <c r="TIZ1136" s="1329"/>
      <c r="TJA1136" s="1329"/>
      <c r="TJB1136" s="1329"/>
      <c r="TJC1136" s="1329"/>
      <c r="TJD1136" s="1329"/>
      <c r="TJE1136" s="1329"/>
      <c r="TJF1136" s="1329"/>
      <c r="TJG1136" s="1329"/>
      <c r="TJH1136" s="1329"/>
      <c r="TJI1136" s="1329"/>
      <c r="TJJ1136" s="1329"/>
      <c r="TJK1136" s="1329"/>
      <c r="TJL1136" s="1329"/>
      <c r="TJM1136" s="1329"/>
      <c r="TJN1136" s="1329"/>
      <c r="TJO1136" s="1329"/>
      <c r="TJP1136" s="1329"/>
      <c r="TJQ1136" s="1329"/>
      <c r="TJR1136" s="1329"/>
      <c r="TJS1136" s="1329"/>
      <c r="TJT1136" s="1329"/>
      <c r="TJU1136" s="1329"/>
      <c r="TJV1136" s="1329"/>
      <c r="TJW1136" s="1329"/>
      <c r="TJX1136" s="1329"/>
      <c r="TJY1136" s="1329"/>
      <c r="TJZ1136" s="1329"/>
      <c r="TKA1136" s="1329"/>
      <c r="TKB1136" s="1329"/>
      <c r="TKC1136" s="1329"/>
      <c r="TKD1136" s="1329"/>
      <c r="TKE1136" s="1329"/>
      <c r="TKF1136" s="1329"/>
      <c r="TKG1136" s="1329"/>
      <c r="TKH1136" s="1329"/>
      <c r="TKI1136" s="1329"/>
      <c r="TKJ1136" s="1329"/>
      <c r="TKK1136" s="1329"/>
      <c r="TKL1136" s="1329"/>
      <c r="TKM1136" s="1329"/>
      <c r="TKN1136" s="1329"/>
      <c r="TKO1136" s="1329"/>
      <c r="TKP1136" s="1329"/>
      <c r="TKQ1136" s="1329"/>
      <c r="TKR1136" s="1329"/>
      <c r="TKS1136" s="1329"/>
      <c r="TKT1136" s="1329"/>
      <c r="TKU1136" s="1329"/>
      <c r="TKV1136" s="1329"/>
      <c r="TKW1136" s="1329"/>
      <c r="TKX1136" s="1329"/>
      <c r="TKY1136" s="1329"/>
      <c r="TKZ1136" s="1329"/>
      <c r="TLA1136" s="1329"/>
      <c r="TLB1136" s="1329"/>
      <c r="TLC1136" s="1329"/>
      <c r="TLD1136" s="1329"/>
      <c r="TLE1136" s="1329"/>
      <c r="TLF1136" s="1329"/>
      <c r="TLG1136" s="1329"/>
      <c r="TLH1136" s="1329"/>
      <c r="TLI1136" s="1329"/>
      <c r="TLJ1136" s="1329"/>
      <c r="TLK1136" s="1329"/>
      <c r="TLL1136" s="1329"/>
      <c r="TLM1136" s="1329"/>
      <c r="TLN1136" s="1329"/>
      <c r="TLO1136" s="1329"/>
      <c r="TLP1136" s="1329"/>
      <c r="TLQ1136" s="1329"/>
      <c r="TLR1136" s="1329"/>
      <c r="TLS1136" s="1329"/>
      <c r="TLT1136" s="1329"/>
      <c r="TLU1136" s="1329"/>
      <c r="TLV1136" s="1329"/>
      <c r="TLW1136" s="1329"/>
      <c r="TLX1136" s="1329"/>
      <c r="TLY1136" s="1329"/>
      <c r="TLZ1136" s="1329"/>
      <c r="TMA1136" s="1329"/>
      <c r="TMB1136" s="1329"/>
      <c r="TMC1136" s="1329"/>
      <c r="TMD1136" s="1329"/>
      <c r="TME1136" s="1329"/>
      <c r="TMF1136" s="1329"/>
      <c r="TMG1136" s="1329"/>
      <c r="TMH1136" s="1329"/>
      <c r="TMI1136" s="1329"/>
      <c r="TMJ1136" s="1329"/>
      <c r="TMK1136" s="1329"/>
      <c r="TML1136" s="1329"/>
      <c r="TMM1136" s="1329"/>
      <c r="TMN1136" s="1329"/>
      <c r="TMO1136" s="1329"/>
      <c r="TMP1136" s="1329"/>
      <c r="TMQ1136" s="1329"/>
      <c r="TMR1136" s="1329"/>
      <c r="TMS1136" s="1329"/>
      <c r="TMT1136" s="1329"/>
      <c r="TMU1136" s="1329"/>
      <c r="TMV1136" s="1329"/>
      <c r="TMW1136" s="1329"/>
      <c r="TMX1136" s="1329"/>
      <c r="TMY1136" s="1329"/>
      <c r="TMZ1136" s="1329"/>
      <c r="TNA1136" s="1329"/>
      <c r="TNB1136" s="1329"/>
      <c r="TNC1136" s="1329"/>
      <c r="TND1136" s="1329"/>
      <c r="TNE1136" s="1329"/>
      <c r="TNF1136" s="1329"/>
      <c r="TNG1136" s="1329"/>
      <c r="TNH1136" s="1329"/>
      <c r="TNI1136" s="1329"/>
      <c r="TNJ1136" s="1329"/>
      <c r="TNK1136" s="1329"/>
      <c r="TNL1136" s="1329"/>
      <c r="TNM1136" s="1329"/>
      <c r="TNN1136" s="1329"/>
      <c r="TNO1136" s="1329"/>
      <c r="TNP1136" s="1329"/>
      <c r="TNQ1136" s="1329"/>
      <c r="TNR1136" s="1329"/>
      <c r="TNS1136" s="1329"/>
      <c r="TNT1136" s="1329"/>
      <c r="TNU1136" s="1329"/>
      <c r="TNV1136" s="1329"/>
      <c r="TNW1136" s="1329"/>
      <c r="TNX1136" s="1329"/>
      <c r="TNY1136" s="1329"/>
      <c r="TNZ1136" s="1329"/>
      <c r="TOA1136" s="1329"/>
      <c r="TOB1136" s="1329"/>
      <c r="TOC1136" s="1329"/>
      <c r="TOD1136" s="1329"/>
      <c r="TOE1136" s="1329"/>
      <c r="TOF1136" s="1329"/>
      <c r="TOG1136" s="1329"/>
      <c r="TOH1136" s="1329"/>
      <c r="TOI1136" s="1329"/>
      <c r="TOJ1136" s="1329"/>
      <c r="TOK1136" s="1329"/>
      <c r="TOL1136" s="1329"/>
      <c r="TOM1136" s="1329"/>
      <c r="TON1136" s="1329"/>
      <c r="TOO1136" s="1329"/>
      <c r="TOP1136" s="1329"/>
      <c r="TOQ1136" s="1329"/>
      <c r="TOR1136" s="1329"/>
      <c r="TOS1136" s="1329"/>
      <c r="TOT1136" s="1329"/>
      <c r="TOU1136" s="1329"/>
      <c r="TOV1136" s="1329"/>
      <c r="TOW1136" s="1329"/>
      <c r="TOX1136" s="1329"/>
      <c r="TOY1136" s="1329"/>
      <c r="TOZ1136" s="1329"/>
      <c r="TPA1136" s="1329"/>
      <c r="TPB1136" s="1329"/>
      <c r="TPC1136" s="1329"/>
      <c r="TPD1136" s="1329"/>
      <c r="TPE1136" s="1329"/>
      <c r="TPF1136" s="1329"/>
      <c r="TPG1136" s="1329"/>
      <c r="TPH1136" s="1329"/>
      <c r="TPI1136" s="1329"/>
      <c r="TPJ1136" s="1329"/>
      <c r="TPK1136" s="1329"/>
      <c r="TPL1136" s="1329"/>
      <c r="TPM1136" s="1329"/>
      <c r="TPN1136" s="1329"/>
      <c r="TPO1136" s="1329"/>
      <c r="TPP1136" s="1329"/>
      <c r="TPQ1136" s="1329"/>
      <c r="TPR1136" s="1329"/>
      <c r="TPS1136" s="1329"/>
      <c r="TPT1136" s="1329"/>
      <c r="TPU1136" s="1329"/>
      <c r="TPV1136" s="1329"/>
      <c r="TPW1136" s="1329"/>
      <c r="TPX1136" s="1329"/>
      <c r="TPY1136" s="1329"/>
      <c r="TPZ1136" s="1329"/>
      <c r="TQA1136" s="1329"/>
      <c r="TQB1136" s="1329"/>
      <c r="TQC1136" s="1329"/>
      <c r="TQD1136" s="1329"/>
      <c r="TQE1136" s="1329"/>
      <c r="TQF1136" s="1329"/>
      <c r="TQG1136" s="1329"/>
      <c r="TQH1136" s="1329"/>
      <c r="TQI1136" s="1329"/>
      <c r="TQJ1136" s="1329"/>
      <c r="TQK1136" s="1329"/>
      <c r="TQL1136" s="1329"/>
      <c r="TQM1136" s="1329"/>
      <c r="TQN1136" s="1329"/>
      <c r="TQO1136" s="1329"/>
      <c r="TQP1136" s="1329"/>
      <c r="TQQ1136" s="1329"/>
      <c r="TQR1136" s="1329"/>
      <c r="TQS1136" s="1329"/>
      <c r="TQT1136" s="1329"/>
      <c r="TQU1136" s="1329"/>
      <c r="TQV1136" s="1329"/>
      <c r="TQW1136" s="1329"/>
      <c r="TQX1136" s="1329"/>
      <c r="TQY1136" s="1329"/>
      <c r="TQZ1136" s="1329"/>
      <c r="TRA1136" s="1329"/>
      <c r="TRB1136" s="1329"/>
      <c r="TRC1136" s="1329"/>
      <c r="TRD1136" s="1329"/>
      <c r="TRE1136" s="1329"/>
      <c r="TRF1136" s="1329"/>
      <c r="TRG1136" s="1329"/>
      <c r="TRH1136" s="1329"/>
      <c r="TRI1136" s="1329"/>
      <c r="TRJ1136" s="1329"/>
      <c r="TRK1136" s="1329"/>
      <c r="TRL1136" s="1329"/>
      <c r="TRM1136" s="1329"/>
      <c r="TRN1136" s="1329"/>
      <c r="TRO1136" s="1329"/>
      <c r="TRP1136" s="1329"/>
      <c r="TRQ1136" s="1329"/>
      <c r="TRR1136" s="1329"/>
      <c r="TRS1136" s="1329"/>
      <c r="TRT1136" s="1329"/>
      <c r="TRU1136" s="1329"/>
      <c r="TRV1136" s="1329"/>
      <c r="TRW1136" s="1329"/>
      <c r="TRX1136" s="1329"/>
      <c r="TRY1136" s="1329"/>
      <c r="TRZ1136" s="1329"/>
      <c r="TSA1136" s="1329"/>
      <c r="TSB1136" s="1329"/>
      <c r="TSC1136" s="1329"/>
      <c r="TSD1136" s="1329"/>
      <c r="TSE1136" s="1329"/>
      <c r="TSF1136" s="1329"/>
      <c r="TSG1136" s="1329"/>
      <c r="TSH1136" s="1329"/>
      <c r="TSI1136" s="1329"/>
      <c r="TSJ1136" s="1329"/>
      <c r="TSK1136" s="1329"/>
      <c r="TSL1136" s="1329"/>
      <c r="TSM1136" s="1329"/>
      <c r="TSN1136" s="1329"/>
      <c r="TSO1136" s="1329"/>
      <c r="TSP1136" s="1329"/>
      <c r="TSQ1136" s="1329"/>
      <c r="TSR1136" s="1329"/>
      <c r="TSS1136" s="1329"/>
      <c r="TST1136" s="1329"/>
      <c r="TSU1136" s="1329"/>
      <c r="TSV1136" s="1329"/>
      <c r="TSW1136" s="1329"/>
      <c r="TSX1136" s="1329"/>
      <c r="TSY1136" s="1329"/>
      <c r="TSZ1136" s="1329"/>
      <c r="TTA1136" s="1329"/>
      <c r="TTB1136" s="1329"/>
      <c r="TTC1136" s="1329"/>
      <c r="TTD1136" s="1329"/>
      <c r="TTE1136" s="1329"/>
      <c r="TTF1136" s="1329"/>
      <c r="TTG1136" s="1329"/>
      <c r="TTH1136" s="1329"/>
      <c r="TTI1136" s="1329"/>
      <c r="TTJ1136" s="1329"/>
      <c r="TTK1136" s="1329"/>
      <c r="TTL1136" s="1329"/>
      <c r="TTM1136" s="1329"/>
      <c r="TTN1136" s="1329"/>
      <c r="TTO1136" s="1329"/>
      <c r="TTP1136" s="1329"/>
      <c r="TTQ1136" s="1329"/>
      <c r="TTR1136" s="1329"/>
      <c r="TTS1136" s="1329"/>
      <c r="TTT1136" s="1329"/>
      <c r="TTU1136" s="1329"/>
      <c r="TTV1136" s="1329"/>
      <c r="TTW1136" s="1329"/>
      <c r="TTX1136" s="1329"/>
      <c r="TTY1136" s="1329"/>
      <c r="TTZ1136" s="1329"/>
      <c r="TUA1136" s="1329"/>
      <c r="TUB1136" s="1329"/>
      <c r="TUC1136" s="1329"/>
      <c r="TUD1136" s="1329"/>
      <c r="TUE1136" s="1329"/>
      <c r="TUF1136" s="1329"/>
      <c r="TUG1136" s="1329"/>
      <c r="TUH1136" s="1329"/>
      <c r="TUI1136" s="1329"/>
      <c r="TUJ1136" s="1329"/>
      <c r="TUK1136" s="1329"/>
      <c r="TUL1136" s="1329"/>
      <c r="TUM1136" s="1329"/>
      <c r="TUN1136" s="1329"/>
      <c r="TUO1136" s="1329"/>
      <c r="TUP1136" s="1329"/>
      <c r="TUQ1136" s="1329"/>
      <c r="TUR1136" s="1329"/>
      <c r="TUS1136" s="1329"/>
      <c r="TUT1136" s="1329"/>
      <c r="TUU1136" s="1329"/>
      <c r="TUV1136" s="1329"/>
      <c r="TUW1136" s="1329"/>
      <c r="TUX1136" s="1329"/>
      <c r="TUY1136" s="1329"/>
      <c r="TUZ1136" s="1329"/>
      <c r="TVA1136" s="1329"/>
      <c r="TVB1136" s="1329"/>
      <c r="TVC1136" s="1329"/>
      <c r="TVD1136" s="1329"/>
      <c r="TVE1136" s="1329"/>
      <c r="TVF1136" s="1329"/>
      <c r="TVG1136" s="1329"/>
      <c r="TVH1136" s="1329"/>
      <c r="TVI1136" s="1329"/>
      <c r="TVJ1136" s="1329"/>
      <c r="TVK1136" s="1329"/>
      <c r="TVL1136" s="1329"/>
      <c r="TVM1136" s="1329"/>
      <c r="TVN1136" s="1329"/>
      <c r="TVO1136" s="1329"/>
      <c r="TVP1136" s="1329"/>
      <c r="TVQ1136" s="1329"/>
      <c r="TVR1136" s="1329"/>
      <c r="TVS1136" s="1329"/>
      <c r="TVT1136" s="1329"/>
      <c r="TVU1136" s="1329"/>
      <c r="TVV1136" s="1329"/>
      <c r="TVW1136" s="1329"/>
      <c r="TVX1136" s="1329"/>
      <c r="TVY1136" s="1329"/>
      <c r="TVZ1136" s="1329"/>
      <c r="TWA1136" s="1329"/>
      <c r="TWB1136" s="1329"/>
      <c r="TWC1136" s="1329"/>
      <c r="TWD1136" s="1329"/>
      <c r="TWE1136" s="1329"/>
      <c r="TWF1136" s="1329"/>
      <c r="TWG1136" s="1329"/>
      <c r="TWH1136" s="1329"/>
      <c r="TWI1136" s="1329"/>
      <c r="TWJ1136" s="1329"/>
      <c r="TWK1136" s="1329"/>
      <c r="TWL1136" s="1329"/>
      <c r="TWM1136" s="1329"/>
      <c r="TWN1136" s="1329"/>
      <c r="TWO1136" s="1329"/>
      <c r="TWP1136" s="1329"/>
      <c r="TWQ1136" s="1329"/>
      <c r="TWR1136" s="1329"/>
      <c r="TWS1136" s="1329"/>
      <c r="TWT1136" s="1329"/>
      <c r="TWU1136" s="1329"/>
      <c r="TWV1136" s="1329"/>
      <c r="TWW1136" s="1329"/>
      <c r="TWX1136" s="1329"/>
      <c r="TWY1136" s="1329"/>
      <c r="TWZ1136" s="1329"/>
      <c r="TXA1136" s="1329"/>
      <c r="TXB1136" s="1329"/>
      <c r="TXC1136" s="1329"/>
      <c r="TXD1136" s="1329"/>
      <c r="TXE1136" s="1329"/>
      <c r="TXF1136" s="1329"/>
      <c r="TXG1136" s="1329"/>
      <c r="TXH1136" s="1329"/>
      <c r="TXI1136" s="1329"/>
      <c r="TXJ1136" s="1329"/>
      <c r="TXK1136" s="1329"/>
      <c r="TXL1136" s="1329"/>
      <c r="TXM1136" s="1329"/>
      <c r="TXN1136" s="1329"/>
      <c r="TXO1136" s="1329"/>
      <c r="TXP1136" s="1329"/>
      <c r="TXQ1136" s="1329"/>
      <c r="TXR1136" s="1329"/>
      <c r="TXS1136" s="1329"/>
      <c r="TXT1136" s="1329"/>
      <c r="TXU1136" s="1329"/>
      <c r="TXV1136" s="1329"/>
      <c r="TXW1136" s="1329"/>
      <c r="TXX1136" s="1329"/>
      <c r="TXY1136" s="1329"/>
      <c r="TXZ1136" s="1329"/>
      <c r="TYA1136" s="1329"/>
      <c r="TYB1136" s="1329"/>
      <c r="TYC1136" s="1329"/>
      <c r="TYD1136" s="1329"/>
      <c r="TYE1136" s="1329"/>
      <c r="TYF1136" s="1329"/>
      <c r="TYG1136" s="1329"/>
      <c r="TYH1136" s="1329"/>
      <c r="TYI1136" s="1329"/>
      <c r="TYJ1136" s="1329"/>
      <c r="TYK1136" s="1329"/>
      <c r="TYL1136" s="1329"/>
      <c r="TYM1136" s="1329"/>
      <c r="TYN1136" s="1329"/>
      <c r="TYO1136" s="1329"/>
      <c r="TYP1136" s="1329"/>
      <c r="TYQ1136" s="1329"/>
      <c r="TYR1136" s="1329"/>
      <c r="TYS1136" s="1329"/>
      <c r="TYT1136" s="1329"/>
      <c r="TYU1136" s="1329"/>
      <c r="TYV1136" s="1329"/>
      <c r="TYW1136" s="1329"/>
      <c r="TYX1136" s="1329"/>
      <c r="TYY1136" s="1329"/>
      <c r="TYZ1136" s="1329"/>
      <c r="TZA1136" s="1329"/>
      <c r="TZB1136" s="1329"/>
      <c r="TZC1136" s="1329"/>
      <c r="TZD1136" s="1329"/>
      <c r="TZE1136" s="1329"/>
      <c r="TZF1136" s="1329"/>
      <c r="TZG1136" s="1329"/>
      <c r="TZH1136" s="1329"/>
      <c r="TZI1136" s="1329"/>
      <c r="TZJ1136" s="1329"/>
      <c r="TZK1136" s="1329"/>
      <c r="TZL1136" s="1329"/>
      <c r="TZM1136" s="1329"/>
      <c r="TZN1136" s="1329"/>
      <c r="TZO1136" s="1329"/>
      <c r="TZP1136" s="1329"/>
      <c r="TZQ1136" s="1329"/>
      <c r="TZR1136" s="1329"/>
      <c r="TZS1136" s="1329"/>
      <c r="TZT1136" s="1329"/>
      <c r="TZU1136" s="1329"/>
      <c r="TZV1136" s="1329"/>
      <c r="TZW1136" s="1329"/>
      <c r="TZX1136" s="1329"/>
      <c r="TZY1136" s="1329"/>
      <c r="TZZ1136" s="1329"/>
      <c r="UAA1136" s="1329"/>
      <c r="UAB1136" s="1329"/>
      <c r="UAC1136" s="1329"/>
      <c r="UAD1136" s="1329"/>
      <c r="UAE1136" s="1329"/>
      <c r="UAF1136" s="1329"/>
      <c r="UAG1136" s="1329"/>
      <c r="UAH1136" s="1329"/>
      <c r="UAI1136" s="1329"/>
      <c r="UAJ1136" s="1329"/>
      <c r="UAK1136" s="1329"/>
      <c r="UAL1136" s="1329"/>
      <c r="UAM1136" s="1329"/>
      <c r="UAN1136" s="1329"/>
      <c r="UAO1136" s="1329"/>
      <c r="UAP1136" s="1329"/>
      <c r="UAQ1136" s="1329"/>
      <c r="UAR1136" s="1329"/>
      <c r="UAS1136" s="1329"/>
      <c r="UAT1136" s="1329"/>
      <c r="UAU1136" s="1329"/>
      <c r="UAV1136" s="1329"/>
      <c r="UAW1136" s="1329"/>
      <c r="UAX1136" s="1329"/>
      <c r="UAY1136" s="1329"/>
      <c r="UAZ1136" s="1329"/>
      <c r="UBA1136" s="1329"/>
      <c r="UBB1136" s="1329"/>
      <c r="UBC1136" s="1329"/>
      <c r="UBD1136" s="1329"/>
      <c r="UBE1136" s="1329"/>
      <c r="UBF1136" s="1329"/>
      <c r="UBG1136" s="1329"/>
      <c r="UBH1136" s="1329"/>
      <c r="UBI1136" s="1329"/>
      <c r="UBJ1136" s="1329"/>
      <c r="UBK1136" s="1329"/>
      <c r="UBL1136" s="1329"/>
      <c r="UBM1136" s="1329"/>
      <c r="UBN1136" s="1329"/>
      <c r="UBO1136" s="1329"/>
      <c r="UBP1136" s="1329"/>
      <c r="UBQ1136" s="1329"/>
      <c r="UBR1136" s="1329"/>
      <c r="UBS1136" s="1329"/>
      <c r="UBT1136" s="1329"/>
      <c r="UBU1136" s="1329"/>
      <c r="UBV1136" s="1329"/>
      <c r="UBW1136" s="1329"/>
      <c r="UBX1136" s="1329"/>
      <c r="UBY1136" s="1329"/>
      <c r="UBZ1136" s="1329"/>
      <c r="UCA1136" s="1329"/>
      <c r="UCB1136" s="1329"/>
      <c r="UCC1136" s="1329"/>
      <c r="UCD1136" s="1329"/>
      <c r="UCE1136" s="1329"/>
      <c r="UCF1136" s="1329"/>
      <c r="UCG1136" s="1329"/>
      <c r="UCH1136" s="1329"/>
      <c r="UCI1136" s="1329"/>
      <c r="UCJ1136" s="1329"/>
      <c r="UCK1136" s="1329"/>
      <c r="UCL1136" s="1329"/>
      <c r="UCM1136" s="1329"/>
      <c r="UCN1136" s="1329"/>
      <c r="UCO1136" s="1329"/>
      <c r="UCP1136" s="1329"/>
      <c r="UCQ1136" s="1329"/>
      <c r="UCR1136" s="1329"/>
      <c r="UCS1136" s="1329"/>
      <c r="UCT1136" s="1329"/>
      <c r="UCU1136" s="1329"/>
      <c r="UCV1136" s="1329"/>
      <c r="UCW1136" s="1329"/>
      <c r="UCX1136" s="1329"/>
      <c r="UCY1136" s="1329"/>
      <c r="UCZ1136" s="1329"/>
      <c r="UDA1136" s="1329"/>
      <c r="UDB1136" s="1329"/>
      <c r="UDC1136" s="1329"/>
      <c r="UDD1136" s="1329"/>
      <c r="UDE1136" s="1329"/>
      <c r="UDF1136" s="1329"/>
      <c r="UDG1136" s="1329"/>
      <c r="UDH1136" s="1329"/>
      <c r="UDI1136" s="1329"/>
      <c r="UDJ1136" s="1329"/>
      <c r="UDK1136" s="1329"/>
      <c r="UDL1136" s="1329"/>
      <c r="UDM1136" s="1329"/>
      <c r="UDN1136" s="1329"/>
      <c r="UDO1136" s="1329"/>
      <c r="UDP1136" s="1329"/>
      <c r="UDQ1136" s="1329"/>
      <c r="UDR1136" s="1329"/>
      <c r="UDS1136" s="1329"/>
      <c r="UDT1136" s="1329"/>
      <c r="UDU1136" s="1329"/>
      <c r="UDV1136" s="1329"/>
      <c r="UDW1136" s="1329"/>
      <c r="UDX1136" s="1329"/>
      <c r="UDY1136" s="1329"/>
      <c r="UDZ1136" s="1329"/>
      <c r="UEA1136" s="1329"/>
      <c r="UEB1136" s="1329"/>
      <c r="UEC1136" s="1329"/>
      <c r="UED1136" s="1329"/>
      <c r="UEE1136" s="1329"/>
      <c r="UEF1136" s="1329"/>
      <c r="UEG1136" s="1329"/>
      <c r="UEH1136" s="1329"/>
      <c r="UEI1136" s="1329"/>
      <c r="UEJ1136" s="1329"/>
      <c r="UEK1136" s="1329"/>
      <c r="UEL1136" s="1329"/>
      <c r="UEM1136" s="1329"/>
      <c r="UEN1136" s="1329"/>
      <c r="UEO1136" s="1329"/>
      <c r="UEP1136" s="1329"/>
      <c r="UEQ1136" s="1329"/>
      <c r="UER1136" s="1329"/>
      <c r="UES1136" s="1329"/>
      <c r="UET1136" s="1329"/>
      <c r="UEU1136" s="1329"/>
      <c r="UEV1136" s="1329"/>
      <c r="UEW1136" s="1329"/>
      <c r="UEX1136" s="1329"/>
      <c r="UEY1136" s="1329"/>
      <c r="UEZ1136" s="1329"/>
      <c r="UFA1136" s="1329"/>
      <c r="UFB1136" s="1329"/>
      <c r="UFC1136" s="1329"/>
      <c r="UFD1136" s="1329"/>
      <c r="UFE1136" s="1329"/>
      <c r="UFF1136" s="1329"/>
      <c r="UFG1136" s="1329"/>
      <c r="UFH1136" s="1329"/>
      <c r="UFI1136" s="1329"/>
      <c r="UFJ1136" s="1329"/>
      <c r="UFK1136" s="1329"/>
      <c r="UFL1136" s="1329"/>
      <c r="UFM1136" s="1329"/>
      <c r="UFN1136" s="1329"/>
      <c r="UFO1136" s="1329"/>
      <c r="UFP1136" s="1329"/>
      <c r="UFQ1136" s="1329"/>
      <c r="UFR1136" s="1329"/>
      <c r="UFS1136" s="1329"/>
      <c r="UFT1136" s="1329"/>
      <c r="UFU1136" s="1329"/>
      <c r="UFV1136" s="1329"/>
      <c r="UFW1136" s="1329"/>
      <c r="UFX1136" s="1329"/>
      <c r="UFY1136" s="1329"/>
      <c r="UFZ1136" s="1329"/>
      <c r="UGA1136" s="1329"/>
      <c r="UGB1136" s="1329"/>
      <c r="UGC1136" s="1329"/>
      <c r="UGD1136" s="1329"/>
      <c r="UGE1136" s="1329"/>
      <c r="UGF1136" s="1329"/>
      <c r="UGG1136" s="1329"/>
      <c r="UGH1136" s="1329"/>
      <c r="UGI1136" s="1329"/>
      <c r="UGJ1136" s="1329"/>
      <c r="UGK1136" s="1329"/>
      <c r="UGL1136" s="1329"/>
      <c r="UGM1136" s="1329"/>
      <c r="UGN1136" s="1329"/>
      <c r="UGO1136" s="1329"/>
      <c r="UGP1136" s="1329"/>
      <c r="UGQ1136" s="1329"/>
      <c r="UGR1136" s="1329"/>
      <c r="UGS1136" s="1329"/>
      <c r="UGT1136" s="1329"/>
      <c r="UGU1136" s="1329"/>
      <c r="UGV1136" s="1329"/>
      <c r="UGW1136" s="1329"/>
      <c r="UGX1136" s="1329"/>
      <c r="UGY1136" s="1329"/>
      <c r="UGZ1136" s="1329"/>
      <c r="UHA1136" s="1329"/>
      <c r="UHB1136" s="1329"/>
      <c r="UHC1136" s="1329"/>
      <c r="UHD1136" s="1329"/>
      <c r="UHE1136" s="1329"/>
      <c r="UHF1136" s="1329"/>
      <c r="UHG1136" s="1329"/>
      <c r="UHH1136" s="1329"/>
      <c r="UHI1136" s="1329"/>
      <c r="UHJ1136" s="1329"/>
      <c r="UHK1136" s="1329"/>
      <c r="UHL1136" s="1329"/>
      <c r="UHM1136" s="1329"/>
      <c r="UHN1136" s="1329"/>
      <c r="UHO1136" s="1329"/>
      <c r="UHP1136" s="1329"/>
      <c r="UHQ1136" s="1329"/>
      <c r="UHR1136" s="1329"/>
      <c r="UHS1136" s="1329"/>
      <c r="UHT1136" s="1329"/>
      <c r="UHU1136" s="1329"/>
      <c r="UHV1136" s="1329"/>
      <c r="UHW1136" s="1329"/>
      <c r="UHX1136" s="1329"/>
      <c r="UHY1136" s="1329"/>
      <c r="UHZ1136" s="1329"/>
      <c r="UIA1136" s="1329"/>
      <c r="UIB1136" s="1329"/>
      <c r="UIC1136" s="1329"/>
      <c r="UID1136" s="1329"/>
      <c r="UIE1136" s="1329"/>
      <c r="UIF1136" s="1329"/>
      <c r="UIG1136" s="1329"/>
      <c r="UIH1136" s="1329"/>
      <c r="UII1136" s="1329"/>
      <c r="UIJ1136" s="1329"/>
      <c r="UIK1136" s="1329"/>
      <c r="UIL1136" s="1329"/>
      <c r="UIM1136" s="1329"/>
      <c r="UIN1136" s="1329"/>
      <c r="UIO1136" s="1329"/>
      <c r="UIP1136" s="1329"/>
      <c r="UIQ1136" s="1329"/>
      <c r="UIR1136" s="1329"/>
      <c r="UIS1136" s="1329"/>
      <c r="UIT1136" s="1329"/>
      <c r="UIU1136" s="1329"/>
      <c r="UIV1136" s="1329"/>
      <c r="UIW1136" s="1329"/>
      <c r="UIX1136" s="1329"/>
      <c r="UIY1136" s="1329"/>
      <c r="UIZ1136" s="1329"/>
      <c r="UJA1136" s="1329"/>
      <c r="UJB1136" s="1329"/>
      <c r="UJC1136" s="1329"/>
      <c r="UJD1136" s="1329"/>
      <c r="UJE1136" s="1329"/>
      <c r="UJF1136" s="1329"/>
      <c r="UJG1136" s="1329"/>
      <c r="UJH1136" s="1329"/>
      <c r="UJI1136" s="1329"/>
      <c r="UJJ1136" s="1329"/>
      <c r="UJK1136" s="1329"/>
      <c r="UJL1136" s="1329"/>
      <c r="UJM1136" s="1329"/>
      <c r="UJN1136" s="1329"/>
      <c r="UJO1136" s="1329"/>
      <c r="UJP1136" s="1329"/>
      <c r="UJQ1136" s="1329"/>
      <c r="UJR1136" s="1329"/>
      <c r="UJS1136" s="1329"/>
      <c r="UJT1136" s="1329"/>
      <c r="UJU1136" s="1329"/>
      <c r="UJV1136" s="1329"/>
      <c r="UJW1136" s="1329"/>
      <c r="UJX1136" s="1329"/>
      <c r="UJY1136" s="1329"/>
      <c r="UJZ1136" s="1329"/>
      <c r="UKA1136" s="1329"/>
      <c r="UKB1136" s="1329"/>
      <c r="UKC1136" s="1329"/>
      <c r="UKD1136" s="1329"/>
      <c r="UKE1136" s="1329"/>
      <c r="UKF1136" s="1329"/>
      <c r="UKG1136" s="1329"/>
      <c r="UKH1136" s="1329"/>
      <c r="UKI1136" s="1329"/>
      <c r="UKJ1136" s="1329"/>
      <c r="UKK1136" s="1329"/>
      <c r="UKL1136" s="1329"/>
      <c r="UKM1136" s="1329"/>
      <c r="UKN1136" s="1329"/>
      <c r="UKO1136" s="1329"/>
      <c r="UKP1136" s="1329"/>
      <c r="UKQ1136" s="1329"/>
      <c r="UKR1136" s="1329"/>
      <c r="UKS1136" s="1329"/>
      <c r="UKT1136" s="1329"/>
      <c r="UKU1136" s="1329"/>
      <c r="UKV1136" s="1329"/>
      <c r="UKW1136" s="1329"/>
      <c r="UKX1136" s="1329"/>
      <c r="UKY1136" s="1329"/>
      <c r="UKZ1136" s="1329"/>
      <c r="ULA1136" s="1329"/>
      <c r="ULB1136" s="1329"/>
      <c r="ULC1136" s="1329"/>
      <c r="ULD1136" s="1329"/>
      <c r="ULE1136" s="1329"/>
      <c r="ULF1136" s="1329"/>
      <c r="ULG1136" s="1329"/>
      <c r="ULH1136" s="1329"/>
      <c r="ULI1136" s="1329"/>
      <c r="ULJ1136" s="1329"/>
      <c r="ULK1136" s="1329"/>
      <c r="ULL1136" s="1329"/>
      <c r="ULM1136" s="1329"/>
      <c r="ULN1136" s="1329"/>
      <c r="ULO1136" s="1329"/>
      <c r="ULP1136" s="1329"/>
      <c r="ULQ1136" s="1329"/>
      <c r="ULR1136" s="1329"/>
      <c r="ULS1136" s="1329"/>
      <c r="ULT1136" s="1329"/>
      <c r="ULU1136" s="1329"/>
      <c r="ULV1136" s="1329"/>
      <c r="ULW1136" s="1329"/>
      <c r="ULX1136" s="1329"/>
      <c r="ULY1136" s="1329"/>
      <c r="ULZ1136" s="1329"/>
      <c r="UMA1136" s="1329"/>
      <c r="UMB1136" s="1329"/>
      <c r="UMC1136" s="1329"/>
      <c r="UMD1136" s="1329"/>
      <c r="UME1136" s="1329"/>
      <c r="UMF1136" s="1329"/>
      <c r="UMG1136" s="1329"/>
      <c r="UMH1136" s="1329"/>
      <c r="UMI1136" s="1329"/>
      <c r="UMJ1136" s="1329"/>
      <c r="UMK1136" s="1329"/>
      <c r="UML1136" s="1329"/>
      <c r="UMM1136" s="1329"/>
      <c r="UMN1136" s="1329"/>
      <c r="UMO1136" s="1329"/>
      <c r="UMP1136" s="1329"/>
      <c r="UMQ1136" s="1329"/>
      <c r="UMR1136" s="1329"/>
      <c r="UMS1136" s="1329"/>
      <c r="UMT1136" s="1329"/>
      <c r="UMU1136" s="1329"/>
      <c r="UMV1136" s="1329"/>
      <c r="UMW1136" s="1329"/>
      <c r="UMX1136" s="1329"/>
      <c r="UMY1136" s="1329"/>
      <c r="UMZ1136" s="1329"/>
      <c r="UNA1136" s="1329"/>
      <c r="UNB1136" s="1329"/>
      <c r="UNC1136" s="1329"/>
      <c r="UND1136" s="1329"/>
      <c r="UNE1136" s="1329"/>
      <c r="UNF1136" s="1329"/>
      <c r="UNG1136" s="1329"/>
      <c r="UNH1136" s="1329"/>
      <c r="UNI1136" s="1329"/>
      <c r="UNJ1136" s="1329"/>
      <c r="UNK1136" s="1329"/>
      <c r="UNL1136" s="1329"/>
      <c r="UNM1136" s="1329"/>
      <c r="UNN1136" s="1329"/>
      <c r="UNO1136" s="1329"/>
      <c r="UNP1136" s="1329"/>
      <c r="UNQ1136" s="1329"/>
      <c r="UNR1136" s="1329"/>
      <c r="UNS1136" s="1329"/>
      <c r="UNT1136" s="1329"/>
      <c r="UNU1136" s="1329"/>
      <c r="UNV1136" s="1329"/>
      <c r="UNW1136" s="1329"/>
      <c r="UNX1136" s="1329"/>
      <c r="UNY1136" s="1329"/>
      <c r="UNZ1136" s="1329"/>
      <c r="UOA1136" s="1329"/>
      <c r="UOB1136" s="1329"/>
      <c r="UOC1136" s="1329"/>
      <c r="UOD1136" s="1329"/>
      <c r="UOE1136" s="1329"/>
      <c r="UOF1136" s="1329"/>
      <c r="UOG1136" s="1329"/>
      <c r="UOH1136" s="1329"/>
      <c r="UOI1136" s="1329"/>
      <c r="UOJ1136" s="1329"/>
      <c r="UOK1136" s="1329"/>
      <c r="UOL1136" s="1329"/>
      <c r="UOM1136" s="1329"/>
      <c r="UON1136" s="1329"/>
      <c r="UOO1136" s="1329"/>
      <c r="UOP1136" s="1329"/>
      <c r="UOQ1136" s="1329"/>
      <c r="UOR1136" s="1329"/>
      <c r="UOS1136" s="1329"/>
      <c r="UOT1136" s="1329"/>
      <c r="UOU1136" s="1329"/>
      <c r="UOV1136" s="1329"/>
      <c r="UOW1136" s="1329"/>
      <c r="UOX1136" s="1329"/>
      <c r="UOY1136" s="1329"/>
      <c r="UOZ1136" s="1329"/>
      <c r="UPA1136" s="1329"/>
      <c r="UPB1136" s="1329"/>
      <c r="UPC1136" s="1329"/>
      <c r="UPD1136" s="1329"/>
      <c r="UPE1136" s="1329"/>
      <c r="UPF1136" s="1329"/>
      <c r="UPG1136" s="1329"/>
      <c r="UPH1136" s="1329"/>
      <c r="UPI1136" s="1329"/>
      <c r="UPJ1136" s="1329"/>
      <c r="UPK1136" s="1329"/>
      <c r="UPL1136" s="1329"/>
      <c r="UPM1136" s="1329"/>
      <c r="UPN1136" s="1329"/>
      <c r="UPO1136" s="1329"/>
      <c r="UPP1136" s="1329"/>
      <c r="UPQ1136" s="1329"/>
      <c r="UPR1136" s="1329"/>
      <c r="UPS1136" s="1329"/>
      <c r="UPT1136" s="1329"/>
      <c r="UPU1136" s="1329"/>
      <c r="UPV1136" s="1329"/>
      <c r="UPW1136" s="1329"/>
      <c r="UPX1136" s="1329"/>
      <c r="UPY1136" s="1329"/>
      <c r="UPZ1136" s="1329"/>
      <c r="UQA1136" s="1329"/>
      <c r="UQB1136" s="1329"/>
      <c r="UQC1136" s="1329"/>
      <c r="UQD1136" s="1329"/>
      <c r="UQE1136" s="1329"/>
      <c r="UQF1136" s="1329"/>
      <c r="UQG1136" s="1329"/>
      <c r="UQH1136" s="1329"/>
      <c r="UQI1136" s="1329"/>
      <c r="UQJ1136" s="1329"/>
      <c r="UQK1136" s="1329"/>
      <c r="UQL1136" s="1329"/>
      <c r="UQM1136" s="1329"/>
      <c r="UQN1136" s="1329"/>
      <c r="UQO1136" s="1329"/>
      <c r="UQP1136" s="1329"/>
      <c r="UQQ1136" s="1329"/>
      <c r="UQR1136" s="1329"/>
      <c r="UQS1136" s="1329"/>
      <c r="UQT1136" s="1329"/>
      <c r="UQU1136" s="1329"/>
      <c r="UQV1136" s="1329"/>
      <c r="UQW1136" s="1329"/>
      <c r="UQX1136" s="1329"/>
      <c r="UQY1136" s="1329"/>
      <c r="UQZ1136" s="1329"/>
      <c r="URA1136" s="1329"/>
      <c r="URB1136" s="1329"/>
      <c r="URC1136" s="1329"/>
      <c r="URD1136" s="1329"/>
      <c r="URE1136" s="1329"/>
      <c r="URF1136" s="1329"/>
      <c r="URG1136" s="1329"/>
      <c r="URH1136" s="1329"/>
      <c r="URI1136" s="1329"/>
      <c r="URJ1136" s="1329"/>
      <c r="URK1136" s="1329"/>
      <c r="URL1136" s="1329"/>
      <c r="URM1136" s="1329"/>
      <c r="URN1136" s="1329"/>
      <c r="URO1136" s="1329"/>
      <c r="URP1136" s="1329"/>
      <c r="URQ1136" s="1329"/>
      <c r="URR1136" s="1329"/>
      <c r="URS1136" s="1329"/>
      <c r="URT1136" s="1329"/>
      <c r="URU1136" s="1329"/>
      <c r="URV1136" s="1329"/>
      <c r="URW1136" s="1329"/>
      <c r="URX1136" s="1329"/>
      <c r="URY1136" s="1329"/>
      <c r="URZ1136" s="1329"/>
      <c r="USA1136" s="1329"/>
      <c r="USB1136" s="1329"/>
      <c r="USC1136" s="1329"/>
      <c r="USD1136" s="1329"/>
      <c r="USE1136" s="1329"/>
      <c r="USF1136" s="1329"/>
      <c r="USG1136" s="1329"/>
      <c r="USH1136" s="1329"/>
      <c r="USI1136" s="1329"/>
      <c r="USJ1136" s="1329"/>
      <c r="USK1136" s="1329"/>
      <c r="USL1136" s="1329"/>
      <c r="USM1136" s="1329"/>
      <c r="USN1136" s="1329"/>
      <c r="USO1136" s="1329"/>
      <c r="USP1136" s="1329"/>
      <c r="USQ1136" s="1329"/>
      <c r="USR1136" s="1329"/>
      <c r="USS1136" s="1329"/>
      <c r="UST1136" s="1329"/>
      <c r="USU1136" s="1329"/>
      <c r="USV1136" s="1329"/>
      <c r="USW1136" s="1329"/>
      <c r="USX1136" s="1329"/>
      <c r="USY1136" s="1329"/>
      <c r="USZ1136" s="1329"/>
      <c r="UTA1136" s="1329"/>
      <c r="UTB1136" s="1329"/>
      <c r="UTC1136" s="1329"/>
      <c r="UTD1136" s="1329"/>
      <c r="UTE1136" s="1329"/>
      <c r="UTF1136" s="1329"/>
      <c r="UTG1136" s="1329"/>
      <c r="UTH1136" s="1329"/>
      <c r="UTI1136" s="1329"/>
      <c r="UTJ1136" s="1329"/>
      <c r="UTK1136" s="1329"/>
      <c r="UTL1136" s="1329"/>
      <c r="UTM1136" s="1329"/>
      <c r="UTN1136" s="1329"/>
      <c r="UTO1136" s="1329"/>
      <c r="UTP1136" s="1329"/>
      <c r="UTQ1136" s="1329"/>
      <c r="UTR1136" s="1329"/>
      <c r="UTS1136" s="1329"/>
      <c r="UTT1136" s="1329"/>
      <c r="UTU1136" s="1329"/>
      <c r="UTV1136" s="1329"/>
      <c r="UTW1136" s="1329"/>
      <c r="UTX1136" s="1329"/>
      <c r="UTY1136" s="1329"/>
      <c r="UTZ1136" s="1329"/>
      <c r="UUA1136" s="1329"/>
      <c r="UUB1136" s="1329"/>
      <c r="UUC1136" s="1329"/>
      <c r="UUD1136" s="1329"/>
      <c r="UUE1136" s="1329"/>
      <c r="UUF1136" s="1329"/>
      <c r="UUG1136" s="1329"/>
      <c r="UUH1136" s="1329"/>
      <c r="UUI1136" s="1329"/>
      <c r="UUJ1136" s="1329"/>
      <c r="UUK1136" s="1329"/>
      <c r="UUL1136" s="1329"/>
      <c r="UUM1136" s="1329"/>
      <c r="UUN1136" s="1329"/>
      <c r="UUO1136" s="1329"/>
      <c r="UUP1136" s="1329"/>
      <c r="UUQ1136" s="1329"/>
      <c r="UUR1136" s="1329"/>
      <c r="UUS1136" s="1329"/>
      <c r="UUT1136" s="1329"/>
      <c r="UUU1136" s="1329"/>
      <c r="UUV1136" s="1329"/>
      <c r="UUW1136" s="1329"/>
      <c r="UUX1136" s="1329"/>
      <c r="UUY1136" s="1329"/>
      <c r="UUZ1136" s="1329"/>
      <c r="UVA1136" s="1329"/>
      <c r="UVB1136" s="1329"/>
      <c r="UVC1136" s="1329"/>
      <c r="UVD1136" s="1329"/>
      <c r="UVE1136" s="1329"/>
      <c r="UVF1136" s="1329"/>
      <c r="UVG1136" s="1329"/>
      <c r="UVH1136" s="1329"/>
      <c r="UVI1136" s="1329"/>
      <c r="UVJ1136" s="1329"/>
      <c r="UVK1136" s="1329"/>
      <c r="UVL1136" s="1329"/>
      <c r="UVM1136" s="1329"/>
      <c r="UVN1136" s="1329"/>
      <c r="UVO1136" s="1329"/>
      <c r="UVP1136" s="1329"/>
      <c r="UVQ1136" s="1329"/>
      <c r="UVR1136" s="1329"/>
      <c r="UVS1136" s="1329"/>
      <c r="UVT1136" s="1329"/>
      <c r="UVU1136" s="1329"/>
      <c r="UVV1136" s="1329"/>
      <c r="UVW1136" s="1329"/>
      <c r="UVX1136" s="1329"/>
      <c r="UVY1136" s="1329"/>
      <c r="UVZ1136" s="1329"/>
      <c r="UWA1136" s="1329"/>
      <c r="UWB1136" s="1329"/>
      <c r="UWC1136" s="1329"/>
      <c r="UWD1136" s="1329"/>
      <c r="UWE1136" s="1329"/>
      <c r="UWF1136" s="1329"/>
      <c r="UWG1136" s="1329"/>
      <c r="UWH1136" s="1329"/>
      <c r="UWI1136" s="1329"/>
      <c r="UWJ1136" s="1329"/>
      <c r="UWK1136" s="1329"/>
      <c r="UWL1136" s="1329"/>
      <c r="UWM1136" s="1329"/>
      <c r="UWN1136" s="1329"/>
      <c r="UWO1136" s="1329"/>
      <c r="UWP1136" s="1329"/>
      <c r="UWQ1136" s="1329"/>
      <c r="UWR1136" s="1329"/>
      <c r="UWS1136" s="1329"/>
      <c r="UWT1136" s="1329"/>
      <c r="UWU1136" s="1329"/>
      <c r="UWV1136" s="1329"/>
      <c r="UWW1136" s="1329"/>
      <c r="UWX1136" s="1329"/>
      <c r="UWY1136" s="1329"/>
      <c r="UWZ1136" s="1329"/>
      <c r="UXA1136" s="1329"/>
      <c r="UXB1136" s="1329"/>
      <c r="UXC1136" s="1329"/>
      <c r="UXD1136" s="1329"/>
      <c r="UXE1136" s="1329"/>
      <c r="UXF1136" s="1329"/>
      <c r="UXG1136" s="1329"/>
      <c r="UXH1136" s="1329"/>
      <c r="UXI1136" s="1329"/>
      <c r="UXJ1136" s="1329"/>
      <c r="UXK1136" s="1329"/>
      <c r="UXL1136" s="1329"/>
      <c r="UXM1136" s="1329"/>
      <c r="UXN1136" s="1329"/>
      <c r="UXO1136" s="1329"/>
      <c r="UXP1136" s="1329"/>
      <c r="UXQ1136" s="1329"/>
      <c r="UXR1136" s="1329"/>
      <c r="UXS1136" s="1329"/>
      <c r="UXT1136" s="1329"/>
      <c r="UXU1136" s="1329"/>
      <c r="UXV1136" s="1329"/>
      <c r="UXW1136" s="1329"/>
      <c r="UXX1136" s="1329"/>
      <c r="UXY1136" s="1329"/>
      <c r="UXZ1136" s="1329"/>
      <c r="UYA1136" s="1329"/>
      <c r="UYB1136" s="1329"/>
      <c r="UYC1136" s="1329"/>
      <c r="UYD1136" s="1329"/>
      <c r="UYE1136" s="1329"/>
      <c r="UYF1136" s="1329"/>
      <c r="UYG1136" s="1329"/>
      <c r="UYH1136" s="1329"/>
      <c r="UYI1136" s="1329"/>
      <c r="UYJ1136" s="1329"/>
      <c r="UYK1136" s="1329"/>
      <c r="UYL1136" s="1329"/>
      <c r="UYM1136" s="1329"/>
      <c r="UYN1136" s="1329"/>
      <c r="UYO1136" s="1329"/>
      <c r="UYP1136" s="1329"/>
      <c r="UYQ1136" s="1329"/>
      <c r="UYR1136" s="1329"/>
      <c r="UYS1136" s="1329"/>
      <c r="UYT1136" s="1329"/>
      <c r="UYU1136" s="1329"/>
      <c r="UYV1136" s="1329"/>
      <c r="UYW1136" s="1329"/>
      <c r="UYX1136" s="1329"/>
      <c r="UYY1136" s="1329"/>
      <c r="UYZ1136" s="1329"/>
      <c r="UZA1136" s="1329"/>
      <c r="UZB1136" s="1329"/>
      <c r="UZC1136" s="1329"/>
      <c r="UZD1136" s="1329"/>
      <c r="UZE1136" s="1329"/>
      <c r="UZF1136" s="1329"/>
      <c r="UZG1136" s="1329"/>
      <c r="UZH1136" s="1329"/>
      <c r="UZI1136" s="1329"/>
      <c r="UZJ1136" s="1329"/>
      <c r="UZK1136" s="1329"/>
      <c r="UZL1136" s="1329"/>
      <c r="UZM1136" s="1329"/>
      <c r="UZN1136" s="1329"/>
      <c r="UZO1136" s="1329"/>
      <c r="UZP1136" s="1329"/>
      <c r="UZQ1136" s="1329"/>
      <c r="UZR1136" s="1329"/>
      <c r="UZS1136" s="1329"/>
      <c r="UZT1136" s="1329"/>
      <c r="UZU1136" s="1329"/>
      <c r="UZV1136" s="1329"/>
      <c r="UZW1136" s="1329"/>
      <c r="UZX1136" s="1329"/>
      <c r="UZY1136" s="1329"/>
      <c r="UZZ1136" s="1329"/>
      <c r="VAA1136" s="1329"/>
      <c r="VAB1136" s="1329"/>
      <c r="VAC1136" s="1329"/>
      <c r="VAD1136" s="1329"/>
      <c r="VAE1136" s="1329"/>
      <c r="VAF1136" s="1329"/>
      <c r="VAG1136" s="1329"/>
      <c r="VAH1136" s="1329"/>
      <c r="VAI1136" s="1329"/>
      <c r="VAJ1136" s="1329"/>
      <c r="VAK1136" s="1329"/>
      <c r="VAL1136" s="1329"/>
      <c r="VAM1136" s="1329"/>
      <c r="VAN1136" s="1329"/>
      <c r="VAO1136" s="1329"/>
      <c r="VAP1136" s="1329"/>
      <c r="VAQ1136" s="1329"/>
      <c r="VAR1136" s="1329"/>
      <c r="VAS1136" s="1329"/>
      <c r="VAT1136" s="1329"/>
      <c r="VAU1136" s="1329"/>
      <c r="VAV1136" s="1329"/>
      <c r="VAW1136" s="1329"/>
      <c r="VAX1136" s="1329"/>
      <c r="VAY1136" s="1329"/>
      <c r="VAZ1136" s="1329"/>
      <c r="VBA1136" s="1329"/>
      <c r="VBB1136" s="1329"/>
      <c r="VBC1136" s="1329"/>
      <c r="VBD1136" s="1329"/>
      <c r="VBE1136" s="1329"/>
      <c r="VBF1136" s="1329"/>
      <c r="VBG1136" s="1329"/>
      <c r="VBH1136" s="1329"/>
      <c r="VBI1136" s="1329"/>
      <c r="VBJ1136" s="1329"/>
      <c r="VBK1136" s="1329"/>
      <c r="VBL1136" s="1329"/>
      <c r="VBM1136" s="1329"/>
      <c r="VBN1136" s="1329"/>
      <c r="VBO1136" s="1329"/>
      <c r="VBP1136" s="1329"/>
      <c r="VBQ1136" s="1329"/>
      <c r="VBR1136" s="1329"/>
      <c r="VBS1136" s="1329"/>
      <c r="VBT1136" s="1329"/>
      <c r="VBU1136" s="1329"/>
      <c r="VBV1136" s="1329"/>
      <c r="VBW1136" s="1329"/>
      <c r="VBX1136" s="1329"/>
      <c r="VBY1136" s="1329"/>
      <c r="VBZ1136" s="1329"/>
      <c r="VCA1136" s="1329"/>
      <c r="VCB1136" s="1329"/>
      <c r="VCC1136" s="1329"/>
      <c r="VCD1136" s="1329"/>
      <c r="VCE1136" s="1329"/>
      <c r="VCF1136" s="1329"/>
      <c r="VCG1136" s="1329"/>
      <c r="VCH1136" s="1329"/>
      <c r="VCI1136" s="1329"/>
      <c r="VCJ1136" s="1329"/>
      <c r="VCK1136" s="1329"/>
      <c r="VCL1136" s="1329"/>
      <c r="VCM1136" s="1329"/>
      <c r="VCN1136" s="1329"/>
      <c r="VCO1136" s="1329"/>
      <c r="VCP1136" s="1329"/>
      <c r="VCQ1136" s="1329"/>
      <c r="VCR1136" s="1329"/>
      <c r="VCS1136" s="1329"/>
      <c r="VCT1136" s="1329"/>
      <c r="VCU1136" s="1329"/>
      <c r="VCV1136" s="1329"/>
      <c r="VCW1136" s="1329"/>
      <c r="VCX1136" s="1329"/>
      <c r="VCY1136" s="1329"/>
      <c r="VCZ1136" s="1329"/>
      <c r="VDA1136" s="1329"/>
      <c r="VDB1136" s="1329"/>
      <c r="VDC1136" s="1329"/>
      <c r="VDD1136" s="1329"/>
      <c r="VDE1136" s="1329"/>
      <c r="VDF1136" s="1329"/>
      <c r="VDG1136" s="1329"/>
      <c r="VDH1136" s="1329"/>
      <c r="VDI1136" s="1329"/>
      <c r="VDJ1136" s="1329"/>
      <c r="VDK1136" s="1329"/>
      <c r="VDL1136" s="1329"/>
      <c r="VDM1136" s="1329"/>
      <c r="VDN1136" s="1329"/>
      <c r="VDO1136" s="1329"/>
      <c r="VDP1136" s="1329"/>
      <c r="VDQ1136" s="1329"/>
      <c r="VDR1136" s="1329"/>
      <c r="VDS1136" s="1329"/>
      <c r="VDT1136" s="1329"/>
      <c r="VDU1136" s="1329"/>
      <c r="VDV1136" s="1329"/>
      <c r="VDW1136" s="1329"/>
      <c r="VDX1136" s="1329"/>
      <c r="VDY1136" s="1329"/>
      <c r="VDZ1136" s="1329"/>
      <c r="VEA1136" s="1329"/>
      <c r="VEB1136" s="1329"/>
      <c r="VEC1136" s="1329"/>
      <c r="VED1136" s="1329"/>
      <c r="VEE1136" s="1329"/>
      <c r="VEF1136" s="1329"/>
      <c r="VEG1136" s="1329"/>
      <c r="VEH1136" s="1329"/>
      <c r="VEI1136" s="1329"/>
      <c r="VEJ1136" s="1329"/>
      <c r="VEK1136" s="1329"/>
      <c r="VEL1136" s="1329"/>
      <c r="VEM1136" s="1329"/>
      <c r="VEN1136" s="1329"/>
      <c r="VEO1136" s="1329"/>
      <c r="VEP1136" s="1329"/>
      <c r="VEQ1136" s="1329"/>
      <c r="VER1136" s="1329"/>
      <c r="VES1136" s="1329"/>
      <c r="VET1136" s="1329"/>
      <c r="VEU1136" s="1329"/>
      <c r="VEV1136" s="1329"/>
      <c r="VEW1136" s="1329"/>
      <c r="VEX1136" s="1329"/>
      <c r="VEY1136" s="1329"/>
      <c r="VEZ1136" s="1329"/>
      <c r="VFA1136" s="1329"/>
      <c r="VFB1136" s="1329"/>
      <c r="VFC1136" s="1329"/>
      <c r="VFD1136" s="1329"/>
      <c r="VFE1136" s="1329"/>
      <c r="VFF1136" s="1329"/>
      <c r="VFG1136" s="1329"/>
      <c r="VFH1136" s="1329"/>
      <c r="VFI1136" s="1329"/>
      <c r="VFJ1136" s="1329"/>
      <c r="VFK1136" s="1329"/>
      <c r="VFL1136" s="1329"/>
      <c r="VFM1136" s="1329"/>
      <c r="VFN1136" s="1329"/>
      <c r="VFO1136" s="1329"/>
      <c r="VFP1136" s="1329"/>
      <c r="VFQ1136" s="1329"/>
      <c r="VFR1136" s="1329"/>
      <c r="VFS1136" s="1329"/>
      <c r="VFT1136" s="1329"/>
      <c r="VFU1136" s="1329"/>
      <c r="VFV1136" s="1329"/>
      <c r="VFW1136" s="1329"/>
      <c r="VFX1136" s="1329"/>
      <c r="VFY1136" s="1329"/>
      <c r="VFZ1136" s="1329"/>
      <c r="VGA1136" s="1329"/>
      <c r="VGB1136" s="1329"/>
      <c r="VGC1136" s="1329"/>
      <c r="VGD1136" s="1329"/>
      <c r="VGE1136" s="1329"/>
      <c r="VGF1136" s="1329"/>
      <c r="VGG1136" s="1329"/>
      <c r="VGH1136" s="1329"/>
      <c r="VGI1136" s="1329"/>
      <c r="VGJ1136" s="1329"/>
      <c r="VGK1136" s="1329"/>
      <c r="VGL1136" s="1329"/>
      <c r="VGM1136" s="1329"/>
      <c r="VGN1136" s="1329"/>
      <c r="VGO1136" s="1329"/>
      <c r="VGP1136" s="1329"/>
      <c r="VGQ1136" s="1329"/>
      <c r="VGR1136" s="1329"/>
      <c r="VGS1136" s="1329"/>
      <c r="VGT1136" s="1329"/>
      <c r="VGU1136" s="1329"/>
      <c r="VGV1136" s="1329"/>
      <c r="VGW1136" s="1329"/>
      <c r="VGX1136" s="1329"/>
      <c r="VGY1136" s="1329"/>
      <c r="VGZ1136" s="1329"/>
      <c r="VHA1136" s="1329"/>
      <c r="VHB1136" s="1329"/>
      <c r="VHC1136" s="1329"/>
      <c r="VHD1136" s="1329"/>
      <c r="VHE1136" s="1329"/>
      <c r="VHF1136" s="1329"/>
      <c r="VHG1136" s="1329"/>
      <c r="VHH1136" s="1329"/>
      <c r="VHI1136" s="1329"/>
      <c r="VHJ1136" s="1329"/>
      <c r="VHK1136" s="1329"/>
      <c r="VHL1136" s="1329"/>
      <c r="VHM1136" s="1329"/>
      <c r="VHN1136" s="1329"/>
      <c r="VHO1136" s="1329"/>
      <c r="VHP1136" s="1329"/>
      <c r="VHQ1136" s="1329"/>
      <c r="VHR1136" s="1329"/>
      <c r="VHS1136" s="1329"/>
      <c r="VHT1136" s="1329"/>
      <c r="VHU1136" s="1329"/>
      <c r="VHV1136" s="1329"/>
      <c r="VHW1136" s="1329"/>
      <c r="VHX1136" s="1329"/>
      <c r="VHY1136" s="1329"/>
      <c r="VHZ1136" s="1329"/>
      <c r="VIA1136" s="1329"/>
      <c r="VIB1136" s="1329"/>
      <c r="VIC1136" s="1329"/>
      <c r="VID1136" s="1329"/>
      <c r="VIE1136" s="1329"/>
      <c r="VIF1136" s="1329"/>
      <c r="VIG1136" s="1329"/>
      <c r="VIH1136" s="1329"/>
      <c r="VII1136" s="1329"/>
      <c r="VIJ1136" s="1329"/>
      <c r="VIK1136" s="1329"/>
      <c r="VIL1136" s="1329"/>
      <c r="VIM1136" s="1329"/>
      <c r="VIN1136" s="1329"/>
      <c r="VIO1136" s="1329"/>
      <c r="VIP1136" s="1329"/>
      <c r="VIQ1136" s="1329"/>
      <c r="VIR1136" s="1329"/>
      <c r="VIS1136" s="1329"/>
      <c r="VIT1136" s="1329"/>
      <c r="VIU1136" s="1329"/>
      <c r="VIV1136" s="1329"/>
      <c r="VIW1136" s="1329"/>
      <c r="VIX1136" s="1329"/>
      <c r="VIY1136" s="1329"/>
      <c r="VIZ1136" s="1329"/>
      <c r="VJA1136" s="1329"/>
      <c r="VJB1136" s="1329"/>
      <c r="VJC1136" s="1329"/>
      <c r="VJD1136" s="1329"/>
      <c r="VJE1136" s="1329"/>
      <c r="VJF1136" s="1329"/>
      <c r="VJG1136" s="1329"/>
      <c r="VJH1136" s="1329"/>
      <c r="VJI1136" s="1329"/>
      <c r="VJJ1136" s="1329"/>
      <c r="VJK1136" s="1329"/>
      <c r="VJL1136" s="1329"/>
      <c r="VJM1136" s="1329"/>
      <c r="VJN1136" s="1329"/>
      <c r="VJO1136" s="1329"/>
      <c r="VJP1136" s="1329"/>
      <c r="VJQ1136" s="1329"/>
      <c r="VJR1136" s="1329"/>
      <c r="VJS1136" s="1329"/>
      <c r="VJT1136" s="1329"/>
      <c r="VJU1136" s="1329"/>
      <c r="VJV1136" s="1329"/>
      <c r="VJW1136" s="1329"/>
      <c r="VJX1136" s="1329"/>
      <c r="VJY1136" s="1329"/>
      <c r="VJZ1136" s="1329"/>
      <c r="VKA1136" s="1329"/>
      <c r="VKB1136" s="1329"/>
      <c r="VKC1136" s="1329"/>
      <c r="VKD1136" s="1329"/>
      <c r="VKE1136" s="1329"/>
      <c r="VKF1136" s="1329"/>
      <c r="VKG1136" s="1329"/>
      <c r="VKH1136" s="1329"/>
      <c r="VKI1136" s="1329"/>
      <c r="VKJ1136" s="1329"/>
      <c r="VKK1136" s="1329"/>
      <c r="VKL1136" s="1329"/>
      <c r="VKM1136" s="1329"/>
      <c r="VKN1136" s="1329"/>
      <c r="VKO1136" s="1329"/>
      <c r="VKP1136" s="1329"/>
      <c r="VKQ1136" s="1329"/>
      <c r="VKR1136" s="1329"/>
      <c r="VKS1136" s="1329"/>
      <c r="VKT1136" s="1329"/>
      <c r="VKU1136" s="1329"/>
      <c r="VKV1136" s="1329"/>
      <c r="VKW1136" s="1329"/>
      <c r="VKX1136" s="1329"/>
      <c r="VKY1136" s="1329"/>
      <c r="VKZ1136" s="1329"/>
      <c r="VLA1136" s="1329"/>
      <c r="VLB1136" s="1329"/>
      <c r="VLC1136" s="1329"/>
      <c r="VLD1136" s="1329"/>
      <c r="VLE1136" s="1329"/>
      <c r="VLF1136" s="1329"/>
      <c r="VLG1136" s="1329"/>
      <c r="VLH1136" s="1329"/>
      <c r="VLI1136" s="1329"/>
      <c r="VLJ1136" s="1329"/>
      <c r="VLK1136" s="1329"/>
      <c r="VLL1136" s="1329"/>
      <c r="VLM1136" s="1329"/>
      <c r="VLN1136" s="1329"/>
      <c r="VLO1136" s="1329"/>
      <c r="VLP1136" s="1329"/>
      <c r="VLQ1136" s="1329"/>
      <c r="VLR1136" s="1329"/>
      <c r="VLS1136" s="1329"/>
      <c r="VLT1136" s="1329"/>
      <c r="VLU1136" s="1329"/>
      <c r="VLV1136" s="1329"/>
      <c r="VLW1136" s="1329"/>
      <c r="VLX1136" s="1329"/>
      <c r="VLY1136" s="1329"/>
      <c r="VLZ1136" s="1329"/>
      <c r="VMA1136" s="1329"/>
      <c r="VMB1136" s="1329"/>
      <c r="VMC1136" s="1329"/>
      <c r="VMD1136" s="1329"/>
      <c r="VME1136" s="1329"/>
      <c r="VMF1136" s="1329"/>
      <c r="VMG1136" s="1329"/>
      <c r="VMH1136" s="1329"/>
      <c r="VMI1136" s="1329"/>
      <c r="VMJ1136" s="1329"/>
      <c r="VMK1136" s="1329"/>
      <c r="VML1136" s="1329"/>
      <c r="VMM1136" s="1329"/>
      <c r="VMN1136" s="1329"/>
      <c r="VMO1136" s="1329"/>
      <c r="VMP1136" s="1329"/>
      <c r="VMQ1136" s="1329"/>
      <c r="VMR1136" s="1329"/>
      <c r="VMS1136" s="1329"/>
      <c r="VMT1136" s="1329"/>
      <c r="VMU1136" s="1329"/>
      <c r="VMV1136" s="1329"/>
      <c r="VMW1136" s="1329"/>
      <c r="VMX1136" s="1329"/>
      <c r="VMY1136" s="1329"/>
      <c r="VMZ1136" s="1329"/>
      <c r="VNA1136" s="1329"/>
      <c r="VNB1136" s="1329"/>
      <c r="VNC1136" s="1329"/>
      <c r="VND1136" s="1329"/>
      <c r="VNE1136" s="1329"/>
      <c r="VNF1136" s="1329"/>
      <c r="VNG1136" s="1329"/>
      <c r="VNH1136" s="1329"/>
      <c r="VNI1136" s="1329"/>
      <c r="VNJ1136" s="1329"/>
      <c r="VNK1136" s="1329"/>
      <c r="VNL1136" s="1329"/>
      <c r="VNM1136" s="1329"/>
      <c r="VNN1136" s="1329"/>
      <c r="VNO1136" s="1329"/>
      <c r="VNP1136" s="1329"/>
      <c r="VNQ1136" s="1329"/>
      <c r="VNR1136" s="1329"/>
      <c r="VNS1136" s="1329"/>
      <c r="VNT1136" s="1329"/>
      <c r="VNU1136" s="1329"/>
      <c r="VNV1136" s="1329"/>
      <c r="VNW1136" s="1329"/>
      <c r="VNX1136" s="1329"/>
      <c r="VNY1136" s="1329"/>
      <c r="VNZ1136" s="1329"/>
      <c r="VOA1136" s="1329"/>
      <c r="VOB1136" s="1329"/>
      <c r="VOC1136" s="1329"/>
      <c r="VOD1136" s="1329"/>
      <c r="VOE1136" s="1329"/>
      <c r="VOF1136" s="1329"/>
      <c r="VOG1136" s="1329"/>
      <c r="VOH1136" s="1329"/>
      <c r="VOI1136" s="1329"/>
      <c r="VOJ1136" s="1329"/>
      <c r="VOK1136" s="1329"/>
      <c r="VOL1136" s="1329"/>
      <c r="VOM1136" s="1329"/>
      <c r="VON1136" s="1329"/>
      <c r="VOO1136" s="1329"/>
      <c r="VOP1136" s="1329"/>
      <c r="VOQ1136" s="1329"/>
      <c r="VOR1136" s="1329"/>
      <c r="VOS1136" s="1329"/>
      <c r="VOT1136" s="1329"/>
      <c r="VOU1136" s="1329"/>
      <c r="VOV1136" s="1329"/>
      <c r="VOW1136" s="1329"/>
      <c r="VOX1136" s="1329"/>
      <c r="VOY1136" s="1329"/>
      <c r="VOZ1136" s="1329"/>
      <c r="VPA1136" s="1329"/>
      <c r="VPB1136" s="1329"/>
      <c r="VPC1136" s="1329"/>
      <c r="VPD1136" s="1329"/>
      <c r="VPE1136" s="1329"/>
      <c r="VPF1136" s="1329"/>
      <c r="VPG1136" s="1329"/>
      <c r="VPH1136" s="1329"/>
      <c r="VPI1136" s="1329"/>
      <c r="VPJ1136" s="1329"/>
      <c r="VPK1136" s="1329"/>
      <c r="VPL1136" s="1329"/>
      <c r="VPM1136" s="1329"/>
      <c r="VPN1136" s="1329"/>
      <c r="VPO1136" s="1329"/>
      <c r="VPP1136" s="1329"/>
      <c r="VPQ1136" s="1329"/>
      <c r="VPR1136" s="1329"/>
      <c r="VPS1136" s="1329"/>
      <c r="VPT1136" s="1329"/>
      <c r="VPU1136" s="1329"/>
      <c r="VPV1136" s="1329"/>
      <c r="VPW1136" s="1329"/>
      <c r="VPX1136" s="1329"/>
      <c r="VPY1136" s="1329"/>
      <c r="VPZ1136" s="1329"/>
      <c r="VQA1136" s="1329"/>
      <c r="VQB1136" s="1329"/>
      <c r="VQC1136" s="1329"/>
      <c r="VQD1136" s="1329"/>
      <c r="VQE1136" s="1329"/>
      <c r="VQF1136" s="1329"/>
      <c r="VQG1136" s="1329"/>
      <c r="VQH1136" s="1329"/>
      <c r="VQI1136" s="1329"/>
      <c r="VQJ1136" s="1329"/>
      <c r="VQK1136" s="1329"/>
      <c r="VQL1136" s="1329"/>
      <c r="VQM1136" s="1329"/>
      <c r="VQN1136" s="1329"/>
      <c r="VQO1136" s="1329"/>
      <c r="VQP1136" s="1329"/>
      <c r="VQQ1136" s="1329"/>
      <c r="VQR1136" s="1329"/>
      <c r="VQS1136" s="1329"/>
      <c r="VQT1136" s="1329"/>
      <c r="VQU1136" s="1329"/>
      <c r="VQV1136" s="1329"/>
      <c r="VQW1136" s="1329"/>
      <c r="VQX1136" s="1329"/>
      <c r="VQY1136" s="1329"/>
      <c r="VQZ1136" s="1329"/>
      <c r="VRA1136" s="1329"/>
      <c r="VRB1136" s="1329"/>
      <c r="VRC1136" s="1329"/>
      <c r="VRD1136" s="1329"/>
      <c r="VRE1136" s="1329"/>
      <c r="VRF1136" s="1329"/>
      <c r="VRG1136" s="1329"/>
      <c r="VRH1136" s="1329"/>
      <c r="VRI1136" s="1329"/>
      <c r="VRJ1136" s="1329"/>
      <c r="VRK1136" s="1329"/>
      <c r="VRL1136" s="1329"/>
      <c r="VRM1136" s="1329"/>
      <c r="VRN1136" s="1329"/>
      <c r="VRO1136" s="1329"/>
      <c r="VRP1136" s="1329"/>
      <c r="VRQ1136" s="1329"/>
      <c r="VRR1136" s="1329"/>
      <c r="VRS1136" s="1329"/>
      <c r="VRT1136" s="1329"/>
      <c r="VRU1136" s="1329"/>
      <c r="VRV1136" s="1329"/>
      <c r="VRW1136" s="1329"/>
      <c r="VRX1136" s="1329"/>
      <c r="VRY1136" s="1329"/>
      <c r="VRZ1136" s="1329"/>
      <c r="VSA1136" s="1329"/>
      <c r="VSB1136" s="1329"/>
      <c r="VSC1136" s="1329"/>
      <c r="VSD1136" s="1329"/>
      <c r="VSE1136" s="1329"/>
      <c r="VSF1136" s="1329"/>
      <c r="VSG1136" s="1329"/>
      <c r="VSH1136" s="1329"/>
      <c r="VSI1136" s="1329"/>
      <c r="VSJ1136" s="1329"/>
      <c r="VSK1136" s="1329"/>
      <c r="VSL1136" s="1329"/>
      <c r="VSM1136" s="1329"/>
      <c r="VSN1136" s="1329"/>
      <c r="VSO1136" s="1329"/>
      <c r="VSP1136" s="1329"/>
      <c r="VSQ1136" s="1329"/>
      <c r="VSR1136" s="1329"/>
      <c r="VSS1136" s="1329"/>
      <c r="VST1136" s="1329"/>
      <c r="VSU1136" s="1329"/>
      <c r="VSV1136" s="1329"/>
      <c r="VSW1136" s="1329"/>
      <c r="VSX1136" s="1329"/>
      <c r="VSY1136" s="1329"/>
      <c r="VSZ1136" s="1329"/>
      <c r="VTA1136" s="1329"/>
      <c r="VTB1136" s="1329"/>
      <c r="VTC1136" s="1329"/>
      <c r="VTD1136" s="1329"/>
      <c r="VTE1136" s="1329"/>
      <c r="VTF1136" s="1329"/>
      <c r="VTG1136" s="1329"/>
      <c r="VTH1136" s="1329"/>
      <c r="VTI1136" s="1329"/>
      <c r="VTJ1136" s="1329"/>
      <c r="VTK1136" s="1329"/>
      <c r="VTL1136" s="1329"/>
      <c r="VTM1136" s="1329"/>
      <c r="VTN1136" s="1329"/>
      <c r="VTO1136" s="1329"/>
      <c r="VTP1136" s="1329"/>
      <c r="VTQ1136" s="1329"/>
      <c r="VTR1136" s="1329"/>
      <c r="VTS1136" s="1329"/>
      <c r="VTT1136" s="1329"/>
      <c r="VTU1136" s="1329"/>
      <c r="VTV1136" s="1329"/>
      <c r="VTW1136" s="1329"/>
      <c r="VTX1136" s="1329"/>
      <c r="VTY1136" s="1329"/>
      <c r="VTZ1136" s="1329"/>
      <c r="VUA1136" s="1329"/>
      <c r="VUB1136" s="1329"/>
      <c r="VUC1136" s="1329"/>
      <c r="VUD1136" s="1329"/>
      <c r="VUE1136" s="1329"/>
      <c r="VUF1136" s="1329"/>
      <c r="VUG1136" s="1329"/>
      <c r="VUH1136" s="1329"/>
      <c r="VUI1136" s="1329"/>
      <c r="VUJ1136" s="1329"/>
      <c r="VUK1136" s="1329"/>
      <c r="VUL1136" s="1329"/>
      <c r="VUM1136" s="1329"/>
      <c r="VUN1136" s="1329"/>
      <c r="VUO1136" s="1329"/>
      <c r="VUP1136" s="1329"/>
      <c r="VUQ1136" s="1329"/>
      <c r="VUR1136" s="1329"/>
      <c r="VUS1136" s="1329"/>
      <c r="VUT1136" s="1329"/>
      <c r="VUU1136" s="1329"/>
      <c r="VUV1136" s="1329"/>
      <c r="VUW1136" s="1329"/>
      <c r="VUX1136" s="1329"/>
      <c r="VUY1136" s="1329"/>
      <c r="VUZ1136" s="1329"/>
      <c r="VVA1136" s="1329"/>
      <c r="VVB1136" s="1329"/>
      <c r="VVC1136" s="1329"/>
      <c r="VVD1136" s="1329"/>
      <c r="VVE1136" s="1329"/>
      <c r="VVF1136" s="1329"/>
      <c r="VVG1136" s="1329"/>
      <c r="VVH1136" s="1329"/>
      <c r="VVI1136" s="1329"/>
      <c r="VVJ1136" s="1329"/>
      <c r="VVK1136" s="1329"/>
      <c r="VVL1136" s="1329"/>
      <c r="VVM1136" s="1329"/>
      <c r="VVN1136" s="1329"/>
      <c r="VVO1136" s="1329"/>
      <c r="VVP1136" s="1329"/>
      <c r="VVQ1136" s="1329"/>
      <c r="VVR1136" s="1329"/>
      <c r="VVS1136" s="1329"/>
      <c r="VVT1136" s="1329"/>
      <c r="VVU1136" s="1329"/>
      <c r="VVV1136" s="1329"/>
      <c r="VVW1136" s="1329"/>
      <c r="VVX1136" s="1329"/>
      <c r="VVY1136" s="1329"/>
      <c r="VVZ1136" s="1329"/>
      <c r="VWA1136" s="1329"/>
      <c r="VWB1136" s="1329"/>
      <c r="VWC1136" s="1329"/>
      <c r="VWD1136" s="1329"/>
      <c r="VWE1136" s="1329"/>
      <c r="VWF1136" s="1329"/>
      <c r="VWG1136" s="1329"/>
      <c r="VWH1136" s="1329"/>
      <c r="VWI1136" s="1329"/>
      <c r="VWJ1136" s="1329"/>
      <c r="VWK1136" s="1329"/>
      <c r="VWL1136" s="1329"/>
      <c r="VWM1136" s="1329"/>
      <c r="VWN1136" s="1329"/>
      <c r="VWO1136" s="1329"/>
      <c r="VWP1136" s="1329"/>
      <c r="VWQ1136" s="1329"/>
      <c r="VWR1136" s="1329"/>
      <c r="VWS1136" s="1329"/>
      <c r="VWT1136" s="1329"/>
      <c r="VWU1136" s="1329"/>
      <c r="VWV1136" s="1329"/>
      <c r="VWW1136" s="1329"/>
      <c r="VWX1136" s="1329"/>
      <c r="VWY1136" s="1329"/>
      <c r="VWZ1136" s="1329"/>
      <c r="VXA1136" s="1329"/>
      <c r="VXB1136" s="1329"/>
      <c r="VXC1136" s="1329"/>
      <c r="VXD1136" s="1329"/>
      <c r="VXE1136" s="1329"/>
      <c r="VXF1136" s="1329"/>
      <c r="VXG1136" s="1329"/>
      <c r="VXH1136" s="1329"/>
      <c r="VXI1136" s="1329"/>
      <c r="VXJ1136" s="1329"/>
      <c r="VXK1136" s="1329"/>
      <c r="VXL1136" s="1329"/>
      <c r="VXM1136" s="1329"/>
      <c r="VXN1136" s="1329"/>
      <c r="VXO1136" s="1329"/>
      <c r="VXP1136" s="1329"/>
      <c r="VXQ1136" s="1329"/>
      <c r="VXR1136" s="1329"/>
      <c r="VXS1136" s="1329"/>
      <c r="VXT1136" s="1329"/>
      <c r="VXU1136" s="1329"/>
      <c r="VXV1136" s="1329"/>
      <c r="VXW1136" s="1329"/>
      <c r="VXX1136" s="1329"/>
      <c r="VXY1136" s="1329"/>
      <c r="VXZ1136" s="1329"/>
      <c r="VYA1136" s="1329"/>
      <c r="VYB1136" s="1329"/>
      <c r="VYC1136" s="1329"/>
      <c r="VYD1136" s="1329"/>
      <c r="VYE1136" s="1329"/>
      <c r="VYF1136" s="1329"/>
      <c r="VYG1136" s="1329"/>
      <c r="VYH1136" s="1329"/>
      <c r="VYI1136" s="1329"/>
      <c r="VYJ1136" s="1329"/>
      <c r="VYK1136" s="1329"/>
      <c r="VYL1136" s="1329"/>
      <c r="VYM1136" s="1329"/>
      <c r="VYN1136" s="1329"/>
      <c r="VYO1136" s="1329"/>
      <c r="VYP1136" s="1329"/>
      <c r="VYQ1136" s="1329"/>
      <c r="VYR1136" s="1329"/>
      <c r="VYS1136" s="1329"/>
      <c r="VYT1136" s="1329"/>
      <c r="VYU1136" s="1329"/>
      <c r="VYV1136" s="1329"/>
      <c r="VYW1136" s="1329"/>
      <c r="VYX1136" s="1329"/>
      <c r="VYY1136" s="1329"/>
      <c r="VYZ1136" s="1329"/>
      <c r="VZA1136" s="1329"/>
      <c r="VZB1136" s="1329"/>
      <c r="VZC1136" s="1329"/>
      <c r="VZD1136" s="1329"/>
      <c r="VZE1136" s="1329"/>
      <c r="VZF1136" s="1329"/>
      <c r="VZG1136" s="1329"/>
      <c r="VZH1136" s="1329"/>
      <c r="VZI1136" s="1329"/>
      <c r="VZJ1136" s="1329"/>
      <c r="VZK1136" s="1329"/>
      <c r="VZL1136" s="1329"/>
      <c r="VZM1136" s="1329"/>
      <c r="VZN1136" s="1329"/>
      <c r="VZO1136" s="1329"/>
      <c r="VZP1136" s="1329"/>
      <c r="VZQ1136" s="1329"/>
      <c r="VZR1136" s="1329"/>
      <c r="VZS1136" s="1329"/>
      <c r="VZT1136" s="1329"/>
      <c r="VZU1136" s="1329"/>
      <c r="VZV1136" s="1329"/>
      <c r="VZW1136" s="1329"/>
      <c r="VZX1136" s="1329"/>
      <c r="VZY1136" s="1329"/>
      <c r="VZZ1136" s="1329"/>
      <c r="WAA1136" s="1329"/>
      <c r="WAB1136" s="1329"/>
      <c r="WAC1136" s="1329"/>
      <c r="WAD1136" s="1329"/>
      <c r="WAE1136" s="1329"/>
      <c r="WAF1136" s="1329"/>
      <c r="WAG1136" s="1329"/>
      <c r="WAH1136" s="1329"/>
      <c r="WAI1136" s="1329"/>
      <c r="WAJ1136" s="1329"/>
      <c r="WAK1136" s="1329"/>
      <c r="WAL1136" s="1329"/>
      <c r="WAM1136" s="1329"/>
      <c r="WAN1136" s="1329"/>
      <c r="WAO1136" s="1329"/>
      <c r="WAP1136" s="1329"/>
      <c r="WAQ1136" s="1329"/>
      <c r="WAR1136" s="1329"/>
      <c r="WAS1136" s="1329"/>
      <c r="WAT1136" s="1329"/>
      <c r="WAU1136" s="1329"/>
      <c r="WAV1136" s="1329"/>
      <c r="WAW1136" s="1329"/>
      <c r="WAX1136" s="1329"/>
      <c r="WAY1136" s="1329"/>
      <c r="WAZ1136" s="1329"/>
      <c r="WBA1136" s="1329"/>
      <c r="WBB1136" s="1329"/>
      <c r="WBC1136" s="1329"/>
      <c r="WBD1136" s="1329"/>
      <c r="WBE1136" s="1329"/>
      <c r="WBF1136" s="1329"/>
      <c r="WBG1136" s="1329"/>
      <c r="WBH1136" s="1329"/>
      <c r="WBI1136" s="1329"/>
      <c r="WBJ1136" s="1329"/>
      <c r="WBK1136" s="1329"/>
      <c r="WBL1136" s="1329"/>
      <c r="WBM1136" s="1329"/>
      <c r="WBN1136" s="1329"/>
      <c r="WBO1136" s="1329"/>
      <c r="WBP1136" s="1329"/>
      <c r="WBQ1136" s="1329"/>
      <c r="WBR1136" s="1329"/>
      <c r="WBS1136" s="1329"/>
      <c r="WBT1136" s="1329"/>
      <c r="WBU1136" s="1329"/>
      <c r="WBV1136" s="1329"/>
      <c r="WBW1136" s="1329"/>
      <c r="WBX1136" s="1329"/>
      <c r="WBY1136" s="1329"/>
      <c r="WBZ1136" s="1329"/>
      <c r="WCA1136" s="1329"/>
      <c r="WCB1136" s="1329"/>
      <c r="WCC1136" s="1329"/>
      <c r="WCD1136" s="1329"/>
      <c r="WCE1136" s="1329"/>
      <c r="WCF1136" s="1329"/>
      <c r="WCG1136" s="1329"/>
      <c r="WCH1136" s="1329"/>
      <c r="WCI1136" s="1329"/>
      <c r="WCJ1136" s="1329"/>
      <c r="WCK1136" s="1329"/>
      <c r="WCL1136" s="1329"/>
      <c r="WCM1136" s="1329"/>
      <c r="WCN1136" s="1329"/>
      <c r="WCO1136" s="1329"/>
      <c r="WCP1136" s="1329"/>
      <c r="WCQ1136" s="1329"/>
      <c r="WCR1136" s="1329"/>
      <c r="WCS1136" s="1329"/>
      <c r="WCT1136" s="1329"/>
      <c r="WCU1136" s="1329"/>
      <c r="WCV1136" s="1329"/>
      <c r="WCW1136" s="1329"/>
      <c r="WCX1136" s="1329"/>
      <c r="WCY1136" s="1329"/>
      <c r="WCZ1136" s="1329"/>
      <c r="WDA1136" s="1329"/>
      <c r="WDB1136" s="1329"/>
      <c r="WDC1136" s="1329"/>
      <c r="WDD1136" s="1329"/>
      <c r="WDE1136" s="1329"/>
      <c r="WDF1136" s="1329"/>
      <c r="WDG1136" s="1329"/>
      <c r="WDH1136" s="1329"/>
      <c r="WDI1136" s="1329"/>
      <c r="WDJ1136" s="1329"/>
      <c r="WDK1136" s="1329"/>
      <c r="WDL1136" s="1329"/>
      <c r="WDM1136" s="1329"/>
      <c r="WDN1136" s="1329"/>
      <c r="WDO1136" s="1329"/>
      <c r="WDP1136" s="1329"/>
      <c r="WDQ1136" s="1329"/>
      <c r="WDR1136" s="1329"/>
      <c r="WDS1136" s="1329"/>
      <c r="WDT1136" s="1329"/>
      <c r="WDU1136" s="1329"/>
      <c r="WDV1136" s="1329"/>
      <c r="WDW1136" s="1329"/>
      <c r="WDX1136" s="1329"/>
      <c r="WDY1136" s="1329"/>
      <c r="WDZ1136" s="1329"/>
      <c r="WEA1136" s="1329"/>
      <c r="WEB1136" s="1329"/>
      <c r="WEC1136" s="1329"/>
      <c r="WED1136" s="1329"/>
      <c r="WEE1136" s="1329"/>
      <c r="WEF1136" s="1329"/>
      <c r="WEG1136" s="1329"/>
      <c r="WEH1136" s="1329"/>
      <c r="WEI1136" s="1329"/>
      <c r="WEJ1136" s="1329"/>
      <c r="WEK1136" s="1329"/>
      <c r="WEL1136" s="1329"/>
      <c r="WEM1136" s="1329"/>
      <c r="WEN1136" s="1329"/>
      <c r="WEO1136" s="1329"/>
      <c r="WEP1136" s="1329"/>
      <c r="WEQ1136" s="1329"/>
      <c r="WER1136" s="1329"/>
      <c r="WES1136" s="1329"/>
      <c r="WET1136" s="1329"/>
      <c r="WEU1136" s="1329"/>
      <c r="WEV1136" s="1329"/>
      <c r="WEW1136" s="1329"/>
      <c r="WEX1136" s="1329"/>
      <c r="WEY1136" s="1329"/>
      <c r="WEZ1136" s="1329"/>
      <c r="WFA1136" s="1329"/>
      <c r="WFB1136" s="1329"/>
      <c r="WFC1136" s="1329"/>
      <c r="WFD1136" s="1329"/>
      <c r="WFE1136" s="1329"/>
      <c r="WFF1136" s="1329"/>
      <c r="WFG1136" s="1329"/>
      <c r="WFH1136" s="1329"/>
      <c r="WFI1136" s="1329"/>
      <c r="WFJ1136" s="1329"/>
      <c r="WFK1136" s="1329"/>
      <c r="WFL1136" s="1329"/>
      <c r="WFM1136" s="1329"/>
      <c r="WFN1136" s="1329"/>
      <c r="WFO1136" s="1329"/>
      <c r="WFP1136" s="1329"/>
      <c r="WFQ1136" s="1329"/>
      <c r="WFR1136" s="1329"/>
      <c r="WFS1136" s="1329"/>
      <c r="WFT1136" s="1329"/>
      <c r="WFU1136" s="1329"/>
      <c r="WFV1136" s="1329"/>
      <c r="WFW1136" s="1329"/>
      <c r="WFX1136" s="1329"/>
      <c r="WFY1136" s="1329"/>
      <c r="WFZ1136" s="1329"/>
      <c r="WGA1136" s="1329"/>
      <c r="WGB1136" s="1329"/>
      <c r="WGC1136" s="1329"/>
      <c r="WGD1136" s="1329"/>
      <c r="WGE1136" s="1329"/>
      <c r="WGF1136" s="1329"/>
      <c r="WGG1136" s="1329"/>
      <c r="WGH1136" s="1329"/>
      <c r="WGI1136" s="1329"/>
      <c r="WGJ1136" s="1329"/>
      <c r="WGK1136" s="1329"/>
      <c r="WGL1136" s="1329"/>
      <c r="WGM1136" s="1329"/>
      <c r="WGN1136" s="1329"/>
      <c r="WGO1136" s="1329"/>
      <c r="WGP1136" s="1329"/>
      <c r="WGQ1136" s="1329"/>
      <c r="WGR1136" s="1329"/>
      <c r="WGS1136" s="1329"/>
      <c r="WGT1136" s="1329"/>
      <c r="WGU1136" s="1329"/>
      <c r="WGV1136" s="1329"/>
      <c r="WGW1136" s="1329"/>
      <c r="WGX1136" s="1329"/>
      <c r="WGY1136" s="1329"/>
      <c r="WGZ1136" s="1329"/>
      <c r="WHA1136" s="1329"/>
      <c r="WHB1136" s="1329"/>
      <c r="WHC1136" s="1329"/>
      <c r="WHD1136" s="1329"/>
      <c r="WHE1136" s="1329"/>
      <c r="WHF1136" s="1329"/>
      <c r="WHG1136" s="1329"/>
      <c r="WHH1136" s="1329"/>
      <c r="WHI1136" s="1329"/>
      <c r="WHJ1136" s="1329"/>
      <c r="WHK1136" s="1329"/>
      <c r="WHL1136" s="1329"/>
      <c r="WHM1136" s="1329"/>
      <c r="WHN1136" s="1329"/>
      <c r="WHO1136" s="1329"/>
      <c r="WHP1136" s="1329"/>
      <c r="WHQ1136" s="1329"/>
      <c r="WHR1136" s="1329"/>
      <c r="WHS1136" s="1329"/>
      <c r="WHT1136" s="1329"/>
      <c r="WHU1136" s="1329"/>
      <c r="WHV1136" s="1329"/>
      <c r="WHW1136" s="1329"/>
      <c r="WHX1136" s="1329"/>
      <c r="WHY1136" s="1329"/>
      <c r="WHZ1136" s="1329"/>
      <c r="WIA1136" s="1329"/>
      <c r="WIB1136" s="1329"/>
      <c r="WIC1136" s="1329"/>
      <c r="WID1136" s="1329"/>
      <c r="WIE1136" s="1329"/>
      <c r="WIF1136" s="1329"/>
      <c r="WIG1136" s="1329"/>
      <c r="WIH1136" s="1329"/>
      <c r="WII1136" s="1329"/>
      <c r="WIJ1136" s="1329"/>
      <c r="WIK1136" s="1329"/>
      <c r="WIL1136" s="1329"/>
      <c r="WIM1136" s="1329"/>
      <c r="WIN1136" s="1329"/>
      <c r="WIO1136" s="1329"/>
      <c r="WIP1136" s="1329"/>
      <c r="WIQ1136" s="1329"/>
      <c r="WIR1136" s="1329"/>
      <c r="WIS1136" s="1329"/>
      <c r="WIT1136" s="1329"/>
      <c r="WIU1136" s="1329"/>
      <c r="WIV1136" s="1329"/>
      <c r="WIW1136" s="1329"/>
      <c r="WIX1136" s="1329"/>
      <c r="WIY1136" s="1329"/>
      <c r="WIZ1136" s="1329"/>
      <c r="WJA1136" s="1329"/>
      <c r="WJB1136" s="1329"/>
      <c r="WJC1136" s="1329"/>
      <c r="WJD1136" s="1329"/>
      <c r="WJE1136" s="1329"/>
      <c r="WJF1136" s="1329"/>
      <c r="WJG1136" s="1329"/>
      <c r="WJH1136" s="1329"/>
      <c r="WJI1136" s="1329"/>
      <c r="WJJ1136" s="1329"/>
      <c r="WJK1136" s="1329"/>
      <c r="WJL1136" s="1329"/>
      <c r="WJM1136" s="1329"/>
      <c r="WJN1136" s="1329"/>
      <c r="WJO1136" s="1329"/>
      <c r="WJP1136" s="1329"/>
      <c r="WJQ1136" s="1329"/>
      <c r="WJR1136" s="1329"/>
      <c r="WJS1136" s="1329"/>
      <c r="WJT1136" s="1329"/>
      <c r="WJU1136" s="1329"/>
      <c r="WJV1136" s="1329"/>
      <c r="WJW1136" s="1329"/>
      <c r="WJX1136" s="1329"/>
      <c r="WJY1136" s="1329"/>
      <c r="WJZ1136" s="1329"/>
      <c r="WKA1136" s="1329"/>
      <c r="WKB1136" s="1329"/>
      <c r="WKC1136" s="1329"/>
      <c r="WKD1136" s="1329"/>
      <c r="WKE1136" s="1329"/>
      <c r="WKF1136" s="1329"/>
      <c r="WKG1136" s="1329"/>
      <c r="WKH1136" s="1329"/>
      <c r="WKI1136" s="1329"/>
      <c r="WKJ1136" s="1329"/>
      <c r="WKK1136" s="1329"/>
      <c r="WKL1136" s="1329"/>
      <c r="WKM1136" s="1329"/>
      <c r="WKN1136" s="1329"/>
      <c r="WKO1136" s="1329"/>
      <c r="WKP1136" s="1329"/>
      <c r="WKQ1136" s="1329"/>
      <c r="WKR1136" s="1329"/>
      <c r="WKS1136" s="1329"/>
      <c r="WKT1136" s="1329"/>
      <c r="WKU1136" s="1329"/>
      <c r="WKV1136" s="1329"/>
      <c r="WKW1136" s="1329"/>
      <c r="WKX1136" s="1329"/>
      <c r="WKY1136" s="1329"/>
      <c r="WKZ1136" s="1329"/>
      <c r="WLA1136" s="1329"/>
      <c r="WLB1136" s="1329"/>
      <c r="WLC1136" s="1329"/>
      <c r="WLD1136" s="1329"/>
      <c r="WLE1136" s="1329"/>
      <c r="WLF1136" s="1329"/>
      <c r="WLG1136" s="1329"/>
      <c r="WLH1136" s="1329"/>
      <c r="WLI1136" s="1329"/>
      <c r="WLJ1136" s="1329"/>
      <c r="WLK1136" s="1329"/>
      <c r="WLL1136" s="1329"/>
      <c r="WLM1136" s="1329"/>
      <c r="WLN1136" s="1329"/>
      <c r="WLO1136" s="1329"/>
      <c r="WLP1136" s="1329"/>
      <c r="WLQ1136" s="1329"/>
      <c r="WLR1136" s="1329"/>
      <c r="WLS1136" s="1329"/>
      <c r="WLT1136" s="1329"/>
      <c r="WLU1136" s="1329"/>
      <c r="WLV1136" s="1329"/>
      <c r="WLW1136" s="1329"/>
      <c r="WLX1136" s="1329"/>
      <c r="WLY1136" s="1329"/>
      <c r="WLZ1136" s="1329"/>
      <c r="WMA1136" s="1329"/>
      <c r="WMB1136" s="1329"/>
      <c r="WMC1136" s="1329"/>
      <c r="WMD1136" s="1329"/>
      <c r="WME1136" s="1329"/>
      <c r="WMF1136" s="1329"/>
      <c r="WMG1136" s="1329"/>
      <c r="WMH1136" s="1329"/>
      <c r="WMI1136" s="1329"/>
      <c r="WMJ1136" s="1329"/>
      <c r="WMK1136" s="1329"/>
      <c r="WML1136" s="1329"/>
      <c r="WMM1136" s="1329"/>
      <c r="WMN1136" s="1329"/>
      <c r="WMO1136" s="1329"/>
      <c r="WMP1136" s="1329"/>
      <c r="WMQ1136" s="1329"/>
      <c r="WMR1136" s="1329"/>
      <c r="WMS1136" s="1329"/>
      <c r="WMT1136" s="1329"/>
      <c r="WMU1136" s="1329"/>
      <c r="WMV1136" s="1329"/>
      <c r="WMW1136" s="1329"/>
      <c r="WMX1136" s="1329"/>
      <c r="WMY1136" s="1329"/>
      <c r="WMZ1136" s="1329"/>
      <c r="WNA1136" s="1329"/>
      <c r="WNB1136" s="1329"/>
      <c r="WNC1136" s="1329"/>
      <c r="WND1136" s="1329"/>
      <c r="WNE1136" s="1329"/>
      <c r="WNF1136" s="1329"/>
      <c r="WNG1136" s="1329"/>
      <c r="WNH1136" s="1329"/>
      <c r="WNI1136" s="1329"/>
      <c r="WNJ1136" s="1329"/>
      <c r="WNK1136" s="1329"/>
      <c r="WNL1136" s="1329"/>
      <c r="WNM1136" s="1329"/>
      <c r="WNN1136" s="1329"/>
      <c r="WNO1136" s="1329"/>
      <c r="WNP1136" s="1329"/>
      <c r="WNQ1136" s="1329"/>
      <c r="WNR1136" s="1329"/>
      <c r="WNS1136" s="1329"/>
      <c r="WNT1136" s="1329"/>
      <c r="WNU1136" s="1329"/>
      <c r="WNV1136" s="1329"/>
      <c r="WNW1136" s="1329"/>
      <c r="WNX1136" s="1329"/>
      <c r="WNY1136" s="1329"/>
      <c r="WNZ1136" s="1329"/>
      <c r="WOA1136" s="1329"/>
      <c r="WOB1136" s="1329"/>
      <c r="WOC1136" s="1329"/>
      <c r="WOD1136" s="1329"/>
      <c r="WOE1136" s="1329"/>
      <c r="WOF1136" s="1329"/>
      <c r="WOG1136" s="1329"/>
      <c r="WOH1136" s="1329"/>
      <c r="WOI1136" s="1329"/>
      <c r="WOJ1136" s="1329"/>
      <c r="WOK1136" s="1329"/>
      <c r="WOL1136" s="1329"/>
      <c r="WOM1136" s="1329"/>
      <c r="WON1136" s="1329"/>
      <c r="WOO1136" s="1329"/>
      <c r="WOP1136" s="1329"/>
      <c r="WOQ1136" s="1329"/>
      <c r="WOR1136" s="1329"/>
      <c r="WOS1136" s="1329"/>
      <c r="WOT1136" s="1329"/>
      <c r="WOU1136" s="1329"/>
      <c r="WOV1136" s="1329"/>
      <c r="WOW1136" s="1329"/>
      <c r="WOX1136" s="1329"/>
      <c r="WOY1136" s="1329"/>
      <c r="WOZ1136" s="1329"/>
      <c r="WPA1136" s="1329"/>
      <c r="WPB1136" s="1329"/>
      <c r="WPC1136" s="1329"/>
      <c r="WPD1136" s="1329"/>
      <c r="WPE1136" s="1329"/>
      <c r="WPF1136" s="1329"/>
      <c r="WPG1136" s="1329"/>
      <c r="WPH1136" s="1329"/>
      <c r="WPI1136" s="1329"/>
      <c r="WPJ1136" s="1329"/>
      <c r="WPK1136" s="1329"/>
      <c r="WPL1136" s="1329"/>
      <c r="WPM1136" s="1329"/>
      <c r="WPN1136" s="1329"/>
      <c r="WPO1136" s="1329"/>
      <c r="WPP1136" s="1329"/>
      <c r="WPQ1136" s="1329"/>
      <c r="WPR1136" s="1329"/>
      <c r="WPS1136" s="1329"/>
      <c r="WPT1136" s="1329"/>
      <c r="WPU1136" s="1329"/>
      <c r="WPV1136" s="1329"/>
      <c r="WPW1136" s="1329"/>
      <c r="WPX1136" s="1329"/>
      <c r="WPY1136" s="1329"/>
      <c r="WPZ1136" s="1329"/>
      <c r="WQA1136" s="1329"/>
      <c r="WQB1136" s="1329"/>
      <c r="WQC1136" s="1329"/>
      <c r="WQD1136" s="1329"/>
      <c r="WQE1136" s="1329"/>
      <c r="WQF1136" s="1329"/>
      <c r="WQG1136" s="1329"/>
      <c r="WQH1136" s="1329"/>
      <c r="WQI1136" s="1329"/>
      <c r="WQJ1136" s="1329"/>
      <c r="WQK1136" s="1329"/>
      <c r="WQL1136" s="1329"/>
      <c r="WQM1136" s="1329"/>
      <c r="WQN1136" s="1329"/>
      <c r="WQO1136" s="1329"/>
      <c r="WQP1136" s="1329"/>
      <c r="WQQ1136" s="1329"/>
      <c r="WQR1136" s="1329"/>
      <c r="WQS1136" s="1329"/>
      <c r="WQT1136" s="1329"/>
      <c r="WQU1136" s="1329"/>
      <c r="WQV1136" s="1329"/>
      <c r="WQW1136" s="1329"/>
      <c r="WQX1136" s="1329"/>
      <c r="WQY1136" s="1329"/>
      <c r="WQZ1136" s="1329"/>
      <c r="WRA1136" s="1329"/>
      <c r="WRB1136" s="1329"/>
      <c r="WRC1136" s="1329"/>
      <c r="WRD1136" s="1329"/>
      <c r="WRE1136" s="1329"/>
      <c r="WRF1136" s="1329"/>
      <c r="WRG1136" s="1329"/>
      <c r="WRH1136" s="1329"/>
      <c r="WRI1136" s="1329"/>
      <c r="WRJ1136" s="1329"/>
      <c r="WRK1136" s="1329"/>
      <c r="WRL1136" s="1329"/>
      <c r="WRM1136" s="1329"/>
      <c r="WRN1136" s="1329"/>
      <c r="WRO1136" s="1329"/>
      <c r="WRP1136" s="1329"/>
      <c r="WRQ1136" s="1329"/>
      <c r="WRR1136" s="1329"/>
      <c r="WRS1136" s="1329"/>
      <c r="WRT1136" s="1329"/>
      <c r="WRU1136" s="1329"/>
      <c r="WRV1136" s="1329"/>
      <c r="WRW1136" s="1329"/>
      <c r="WRX1136" s="1329"/>
      <c r="WRY1136" s="1329"/>
      <c r="WRZ1136" s="1329"/>
      <c r="WSA1136" s="1329"/>
      <c r="WSB1136" s="1329"/>
      <c r="WSC1136" s="1329"/>
      <c r="WSD1136" s="1329"/>
      <c r="WSE1136" s="1329"/>
      <c r="WSF1136" s="1329"/>
      <c r="WSG1136" s="1329"/>
      <c r="WSH1136" s="1329"/>
      <c r="WSI1136" s="1329"/>
      <c r="WSJ1136" s="1329"/>
      <c r="WSK1136" s="1329"/>
      <c r="WSL1136" s="1329"/>
      <c r="WSM1136" s="1329"/>
      <c r="WSN1136" s="1329"/>
      <c r="WSO1136" s="1329"/>
      <c r="WSP1136" s="1329"/>
      <c r="WSQ1136" s="1329"/>
      <c r="WSR1136" s="1329"/>
      <c r="WSS1136" s="1329"/>
      <c r="WST1136" s="1329"/>
      <c r="WSU1136" s="1329"/>
      <c r="WSV1136" s="1329"/>
      <c r="WSW1136" s="1329"/>
      <c r="WSX1136" s="1329"/>
      <c r="WSY1136" s="1329"/>
      <c r="WSZ1136" s="1329"/>
      <c r="WTA1136" s="1329"/>
      <c r="WTB1136" s="1329"/>
      <c r="WTC1136" s="1329"/>
      <c r="WTD1136" s="1329"/>
      <c r="WTE1136" s="1329"/>
      <c r="WTF1136" s="1329"/>
      <c r="WTG1136" s="1329"/>
      <c r="WTH1136" s="1329"/>
      <c r="WTI1136" s="1329"/>
      <c r="WTJ1136" s="1329"/>
      <c r="WTK1136" s="1329"/>
      <c r="WTL1136" s="1329"/>
      <c r="WTM1136" s="1329"/>
      <c r="WTN1136" s="1329"/>
      <c r="WTO1136" s="1329"/>
      <c r="WTP1136" s="1329"/>
      <c r="WTQ1136" s="1329"/>
      <c r="WTR1136" s="1329"/>
      <c r="WTS1136" s="1329"/>
      <c r="WTT1136" s="1329"/>
      <c r="WTU1136" s="1329"/>
      <c r="WTV1136" s="1329"/>
      <c r="WTW1136" s="1329"/>
      <c r="WTX1136" s="1329"/>
      <c r="WTY1136" s="1329"/>
      <c r="WTZ1136" s="1329"/>
      <c r="WUA1136" s="1329"/>
      <c r="WUB1136" s="1329"/>
      <c r="WUC1136" s="1329"/>
      <c r="WUD1136" s="1329"/>
      <c r="WUE1136" s="1329"/>
      <c r="WUF1136" s="1329"/>
      <c r="WUG1136" s="1329"/>
      <c r="WUH1136" s="1329"/>
      <c r="WUI1136" s="1329"/>
      <c r="WUJ1136" s="1329"/>
      <c r="WUK1136" s="1329"/>
      <c r="WUL1136" s="1329"/>
      <c r="WUM1136" s="1329"/>
      <c r="WUN1136" s="1329"/>
      <c r="WUO1136" s="1329"/>
      <c r="WUP1136" s="1329"/>
      <c r="WUQ1136" s="1329"/>
      <c r="WUR1136" s="1329"/>
      <c r="WUS1136" s="1329"/>
      <c r="WUT1136" s="1329"/>
      <c r="WUU1136" s="1329"/>
      <c r="WUV1136" s="1329"/>
      <c r="WUW1136" s="1329"/>
      <c r="WUX1136" s="1329"/>
      <c r="WUY1136" s="1329"/>
      <c r="WUZ1136" s="1329"/>
      <c r="WVA1136" s="1329"/>
      <c r="WVB1136" s="1329"/>
      <c r="WVC1136" s="1329"/>
      <c r="WVD1136" s="1329"/>
      <c r="WVE1136" s="1329"/>
      <c r="WVF1136" s="1329"/>
      <c r="WVG1136" s="1329"/>
      <c r="WVH1136" s="1329"/>
      <c r="WVI1136" s="1329"/>
      <c r="WVJ1136" s="1329"/>
      <c r="WVK1136" s="1329"/>
      <c r="WVL1136" s="1329"/>
      <c r="WVM1136" s="1329"/>
      <c r="WVN1136" s="1329"/>
      <c r="WVO1136" s="1329"/>
      <c r="WVP1136" s="1329"/>
      <c r="WVQ1136" s="1329"/>
      <c r="WVR1136" s="1329"/>
      <c r="WVS1136" s="1329"/>
      <c r="WVT1136" s="1329"/>
      <c r="WVU1136" s="1329"/>
      <c r="WVV1136" s="1329"/>
      <c r="WVW1136" s="1329"/>
      <c r="WVX1136" s="1329"/>
      <c r="WVY1136" s="1329"/>
      <c r="WVZ1136" s="1329"/>
      <c r="WWA1136" s="1329"/>
      <c r="WWB1136" s="1329"/>
      <c r="WWC1136" s="1329"/>
      <c r="WWD1136" s="1329"/>
      <c r="WWE1136" s="1329"/>
      <c r="WWF1136" s="1329"/>
      <c r="WWG1136" s="1329"/>
      <c r="WWH1136" s="1329"/>
      <c r="WWI1136" s="1329"/>
      <c r="WWJ1136" s="1329"/>
      <c r="WWK1136" s="1329"/>
      <c r="WWL1136" s="1329"/>
      <c r="WWM1136" s="1329"/>
      <c r="WWN1136" s="1329"/>
      <c r="WWO1136" s="1329"/>
      <c r="WWP1136" s="1329"/>
      <c r="WWQ1136" s="1329"/>
      <c r="WWR1136" s="1329"/>
      <c r="WWS1136" s="1329"/>
      <c r="WWT1136" s="1329"/>
      <c r="WWU1136" s="1329"/>
      <c r="WWV1136" s="1329"/>
      <c r="WWW1136" s="1329"/>
      <c r="WWX1136" s="1329"/>
      <c r="WWY1136" s="1329"/>
      <c r="WWZ1136" s="1329"/>
      <c r="WXA1136" s="1329"/>
      <c r="WXB1136" s="1329"/>
      <c r="WXC1136" s="1329"/>
      <c r="WXD1136" s="1329"/>
      <c r="WXE1136" s="1329"/>
      <c r="WXF1136" s="1329"/>
      <c r="WXG1136" s="1329"/>
      <c r="WXH1136" s="1329"/>
      <c r="WXI1136" s="1329"/>
      <c r="WXJ1136" s="1329"/>
      <c r="WXK1136" s="1329"/>
      <c r="WXL1136" s="1329"/>
      <c r="WXM1136" s="1329"/>
      <c r="WXN1136" s="1329"/>
      <c r="WXO1136" s="1329"/>
      <c r="WXP1136" s="1329"/>
      <c r="WXQ1136" s="1329"/>
      <c r="WXR1136" s="1329"/>
      <c r="WXS1136" s="1329"/>
      <c r="WXT1136" s="1329"/>
      <c r="WXU1136" s="1329"/>
      <c r="WXV1136" s="1329"/>
      <c r="WXW1136" s="1329"/>
      <c r="WXX1136" s="1329"/>
      <c r="WXY1136" s="1329"/>
      <c r="WXZ1136" s="1329"/>
      <c r="WYA1136" s="1329"/>
      <c r="WYB1136" s="1329"/>
      <c r="WYC1136" s="1329"/>
      <c r="WYD1136" s="1329"/>
      <c r="WYE1136" s="1329"/>
      <c r="WYF1136" s="1329"/>
      <c r="WYG1136" s="1329"/>
      <c r="WYH1136" s="1329"/>
      <c r="WYI1136" s="1329"/>
      <c r="WYJ1136" s="1329"/>
      <c r="WYK1136" s="1329"/>
      <c r="WYL1136" s="1329"/>
      <c r="WYM1136" s="1329"/>
      <c r="WYN1136" s="1329"/>
      <c r="WYO1136" s="1329"/>
      <c r="WYP1136" s="1329"/>
      <c r="WYQ1136" s="1329"/>
      <c r="WYR1136" s="1329"/>
      <c r="WYS1136" s="1329"/>
      <c r="WYT1136" s="1329"/>
      <c r="WYU1136" s="1329"/>
      <c r="WYV1136" s="1329"/>
      <c r="WYW1136" s="1329"/>
      <c r="WYX1136" s="1329"/>
      <c r="WYY1136" s="1329"/>
      <c r="WYZ1136" s="1329"/>
      <c r="WZA1136" s="1329"/>
      <c r="WZB1136" s="1329"/>
      <c r="WZC1136" s="1329"/>
      <c r="WZD1136" s="1329"/>
      <c r="WZE1136" s="1329"/>
      <c r="WZF1136" s="1329"/>
      <c r="WZG1136" s="1329"/>
      <c r="WZH1136" s="1329"/>
      <c r="WZI1136" s="1329"/>
      <c r="WZJ1136" s="1329"/>
      <c r="WZK1136" s="1329"/>
      <c r="WZL1136" s="1329"/>
      <c r="WZM1136" s="1329"/>
      <c r="WZN1136" s="1329"/>
      <c r="WZO1136" s="1329"/>
      <c r="WZP1136" s="1329"/>
      <c r="WZQ1136" s="1329"/>
      <c r="WZR1136" s="1329"/>
      <c r="WZS1136" s="1329"/>
      <c r="WZT1136" s="1329"/>
      <c r="WZU1136" s="1329"/>
      <c r="WZV1136" s="1329"/>
      <c r="WZW1136" s="1329"/>
      <c r="WZX1136" s="1329"/>
      <c r="WZY1136" s="1329"/>
      <c r="WZZ1136" s="1329"/>
      <c r="XAA1136" s="1329"/>
      <c r="XAB1136" s="1329"/>
      <c r="XAC1136" s="1329"/>
      <c r="XAD1136" s="1329"/>
      <c r="XAE1136" s="1329"/>
      <c r="XAF1136" s="1329"/>
      <c r="XAG1136" s="1329"/>
      <c r="XAH1136" s="1329"/>
      <c r="XAI1136" s="1329"/>
      <c r="XAJ1136" s="1329"/>
      <c r="XAK1136" s="1329"/>
      <c r="XAL1136" s="1329"/>
      <c r="XAM1136" s="1329"/>
      <c r="XAN1136" s="1329"/>
      <c r="XAO1136" s="1329"/>
      <c r="XAP1136" s="1329"/>
      <c r="XAQ1136" s="1329"/>
      <c r="XAR1136" s="1329"/>
      <c r="XAS1136" s="1329"/>
      <c r="XAT1136" s="1329"/>
      <c r="XAU1136" s="1329"/>
      <c r="XAV1136" s="1329"/>
      <c r="XAW1136" s="1329"/>
      <c r="XAX1136" s="1329"/>
      <c r="XAY1136" s="1329"/>
      <c r="XAZ1136" s="1329"/>
      <c r="XBA1136" s="1329"/>
      <c r="XBB1136" s="1329"/>
      <c r="XBC1136" s="1329"/>
      <c r="XBD1136" s="1329"/>
      <c r="XBE1136" s="1329"/>
      <c r="XBF1136" s="1329"/>
      <c r="XBG1136" s="1329"/>
      <c r="XBH1136" s="1329"/>
      <c r="XBI1136" s="1329"/>
      <c r="XBJ1136" s="1329"/>
      <c r="XBK1136" s="1329"/>
      <c r="XBL1136" s="1329"/>
      <c r="XBM1136" s="1329"/>
      <c r="XBN1136" s="1329"/>
      <c r="XBO1136" s="1329"/>
      <c r="XBP1136" s="1329"/>
      <c r="XBQ1136" s="1329"/>
      <c r="XBR1136" s="1329"/>
      <c r="XBS1136" s="1329"/>
      <c r="XBT1136" s="1329"/>
      <c r="XBU1136" s="1329"/>
      <c r="XBV1136" s="1329"/>
      <c r="XBW1136" s="1329"/>
      <c r="XBX1136" s="1329"/>
      <c r="XBY1136" s="1329"/>
      <c r="XBZ1136" s="1329"/>
      <c r="XCA1136" s="1329"/>
      <c r="XCB1136" s="1329"/>
      <c r="XCC1136" s="1329"/>
      <c r="XCD1136" s="1329"/>
      <c r="XCE1136" s="1329"/>
      <c r="XCF1136" s="1329"/>
      <c r="XCG1136" s="1329"/>
      <c r="XCH1136" s="1329"/>
      <c r="XCI1136" s="1329"/>
      <c r="XCJ1136" s="1329"/>
      <c r="XCK1136" s="1329"/>
      <c r="XCL1136" s="1329"/>
      <c r="XCM1136" s="1329"/>
      <c r="XCN1136" s="1329"/>
      <c r="XCO1136" s="1329"/>
      <c r="XCP1136" s="1329"/>
      <c r="XCQ1136" s="1329"/>
      <c r="XCR1136" s="1329"/>
      <c r="XCS1136" s="1329"/>
      <c r="XCT1136" s="1329"/>
      <c r="XCU1136" s="1329"/>
      <c r="XCV1136" s="1329"/>
      <c r="XCW1136" s="1329"/>
      <c r="XCX1136" s="1329"/>
      <c r="XCY1136" s="1329"/>
      <c r="XCZ1136" s="1329"/>
      <c r="XDA1136" s="1329"/>
      <c r="XDB1136" s="1329"/>
      <c r="XDC1136" s="1329"/>
      <c r="XDD1136" s="1329"/>
      <c r="XDE1136" s="1329"/>
      <c r="XDF1136" s="1329"/>
      <c r="XDG1136" s="1329"/>
      <c r="XDH1136" s="1329"/>
      <c r="XDI1136" s="1329"/>
      <c r="XDJ1136" s="1329"/>
      <c r="XDK1136" s="1329"/>
      <c r="XDL1136" s="1329"/>
      <c r="XDM1136" s="1329"/>
      <c r="XDN1136" s="1329"/>
      <c r="XDO1136" s="1329"/>
      <c r="XDP1136" s="1329"/>
      <c r="XDQ1136" s="1329"/>
      <c r="XDR1136" s="1329"/>
      <c r="XDS1136" s="1329"/>
      <c r="XDT1136" s="1329"/>
      <c r="XDU1136" s="1329"/>
      <c r="XDV1136" s="1329"/>
      <c r="XDW1136" s="1329"/>
      <c r="XDX1136" s="1329"/>
      <c r="XDY1136" s="1329"/>
      <c r="XDZ1136" s="1329"/>
      <c r="XEA1136" s="1329"/>
      <c r="XEB1136" s="1329"/>
    </row>
    <row r="1138" spans="2:19" ht="12" customHeight="1">
      <c r="B1138" s="2034" t="s">
        <v>755</v>
      </c>
      <c r="C1138" s="2035"/>
      <c r="D1138" s="2035"/>
      <c r="E1138" s="2035"/>
      <c r="F1138" s="2035"/>
      <c r="G1138" s="2035"/>
      <c r="H1138" s="2035"/>
      <c r="I1138" s="2035"/>
      <c r="J1138" s="2035"/>
      <c r="K1138" s="2035"/>
      <c r="L1138" s="2035"/>
      <c r="M1138" s="2035"/>
      <c r="N1138" s="2035"/>
      <c r="O1138" s="2035"/>
      <c r="P1138" s="2035"/>
      <c r="Q1138" s="2035"/>
      <c r="R1138" s="2035"/>
      <c r="S1138" s="2036"/>
    </row>
    <row r="1139" spans="2:19" ht="12" customHeight="1">
      <c r="B1139" s="2029">
        <v>46071</v>
      </c>
      <c r="C1139" s="579" t="s">
        <v>742</v>
      </c>
      <c r="D1139" s="579" t="s">
        <v>381</v>
      </c>
      <c r="E1139" s="579" t="s">
        <v>357</v>
      </c>
      <c r="F1139" s="579" t="s">
        <v>355</v>
      </c>
      <c r="G1139" s="579" t="s">
        <v>3</v>
      </c>
      <c r="H1139" s="580" t="s">
        <v>743</v>
      </c>
      <c r="I1139" s="580" t="s">
        <v>623</v>
      </c>
      <c r="J1139" s="580">
        <v>15</v>
      </c>
      <c r="K1139" s="580" t="s">
        <v>624</v>
      </c>
      <c r="L1139" s="580">
        <v>16</v>
      </c>
      <c r="M1139" s="580" t="s">
        <v>625</v>
      </c>
      <c r="N1139" s="580">
        <v>17</v>
      </c>
      <c r="O1139" s="580" t="s">
        <v>626</v>
      </c>
      <c r="P1139" s="580">
        <v>18</v>
      </c>
      <c r="Q1139" s="580" t="s">
        <v>627</v>
      </c>
      <c r="R1139" s="580" t="s">
        <v>379</v>
      </c>
      <c r="S1139" s="580" t="s">
        <v>467</v>
      </c>
    </row>
    <row r="1140" spans="2:19" ht="12" customHeight="1">
      <c r="B1140" s="2030"/>
      <c r="C1140" s="1997" t="s">
        <v>405</v>
      </c>
      <c r="D1140" s="1999">
        <v>712936018500</v>
      </c>
      <c r="E1140" s="1997" t="s">
        <v>406</v>
      </c>
      <c r="F1140" s="1997" t="s">
        <v>102</v>
      </c>
      <c r="G1140" s="1997">
        <v>4702077438</v>
      </c>
      <c r="H1140" s="1286" t="s">
        <v>747</v>
      </c>
      <c r="I1140" s="301">
        <v>27</v>
      </c>
      <c r="J1140" s="301">
        <v>48</v>
      </c>
      <c r="K1140" s="301">
        <v>56</v>
      </c>
      <c r="L1140" s="301">
        <v>64</v>
      </c>
      <c r="M1140" s="301">
        <v>39</v>
      </c>
      <c r="N1140" s="301">
        <v>28</v>
      </c>
      <c r="O1140" s="301">
        <v>22</v>
      </c>
      <c r="P1140" s="301">
        <v>8</v>
      </c>
      <c r="Q1140" s="301">
        <v>8</v>
      </c>
      <c r="R1140" s="301">
        <f>SUM(I1140:Q1140)</f>
        <v>300</v>
      </c>
      <c r="S1140" s="2032">
        <f>R1141/R1140*100</f>
        <v>98.333333333333329</v>
      </c>
    </row>
    <row r="1141" spans="2:19" ht="12" customHeight="1">
      <c r="B1141" s="2031"/>
      <c r="C1141" s="1997"/>
      <c r="D1141" s="1999"/>
      <c r="E1141" s="1997"/>
      <c r="F1141" s="1997"/>
      <c r="G1141" s="1997"/>
      <c r="H1141" s="1286" t="s">
        <v>8</v>
      </c>
      <c r="I1141" s="301">
        <v>27</v>
      </c>
      <c r="J1141" s="301">
        <v>49</v>
      </c>
      <c r="K1141" s="301">
        <v>55</v>
      </c>
      <c r="L1141" s="301">
        <v>62</v>
      </c>
      <c r="M1141" s="301">
        <v>37</v>
      </c>
      <c r="N1141" s="301">
        <v>27</v>
      </c>
      <c r="O1141" s="301">
        <v>22</v>
      </c>
      <c r="P1141" s="301">
        <v>8</v>
      </c>
      <c r="Q1141" s="301">
        <v>8</v>
      </c>
      <c r="R1141" s="583">
        <f>SUM(I1141:Q1141)</f>
        <v>295</v>
      </c>
      <c r="S1141" s="2032"/>
    </row>
    <row r="1143" spans="2:19" ht="12" customHeight="1">
      <c r="B1143" s="2034" t="s">
        <v>755</v>
      </c>
      <c r="C1143" s="2035"/>
      <c r="D1143" s="2035"/>
      <c r="E1143" s="2035"/>
      <c r="F1143" s="2035"/>
      <c r="G1143" s="2035"/>
      <c r="H1143" s="2035"/>
      <c r="I1143" s="2035"/>
      <c r="J1143" s="2035"/>
      <c r="K1143" s="2035"/>
      <c r="L1143" s="2035"/>
      <c r="M1143" s="2035"/>
      <c r="N1143" s="2035"/>
      <c r="O1143" s="2035"/>
      <c r="P1143" s="2035"/>
      <c r="Q1143" s="2035"/>
      <c r="R1143" s="2035"/>
      <c r="S1143" s="2036"/>
    </row>
    <row r="1144" spans="2:19" ht="12" customHeight="1">
      <c r="B1144" s="2029">
        <v>46071</v>
      </c>
      <c r="C1144" s="579" t="s">
        <v>742</v>
      </c>
      <c r="D1144" s="579" t="s">
        <v>381</v>
      </c>
      <c r="E1144" s="579" t="s">
        <v>357</v>
      </c>
      <c r="F1144" s="579" t="s">
        <v>355</v>
      </c>
      <c r="G1144" s="579" t="s">
        <v>3</v>
      </c>
      <c r="H1144" s="580" t="s">
        <v>743</v>
      </c>
      <c r="I1144" s="580" t="s">
        <v>623</v>
      </c>
      <c r="J1144" s="580">
        <v>15</v>
      </c>
      <c r="K1144" s="580" t="s">
        <v>624</v>
      </c>
      <c r="L1144" s="580">
        <v>16</v>
      </c>
      <c r="M1144" s="580" t="s">
        <v>625</v>
      </c>
      <c r="N1144" s="580">
        <v>17</v>
      </c>
      <c r="O1144" s="580" t="s">
        <v>626</v>
      </c>
      <c r="P1144" s="580">
        <v>18</v>
      </c>
      <c r="Q1144" s="580" t="s">
        <v>627</v>
      </c>
      <c r="R1144" s="580" t="s">
        <v>379</v>
      </c>
      <c r="S1144" s="580" t="s">
        <v>467</v>
      </c>
    </row>
    <row r="1145" spans="2:19" ht="12" customHeight="1">
      <c r="B1145" s="2030"/>
      <c r="C1145" s="1997" t="s">
        <v>407</v>
      </c>
      <c r="D1145" s="1999">
        <v>712936018501</v>
      </c>
      <c r="E1145" s="1997" t="s">
        <v>408</v>
      </c>
      <c r="F1145" s="1997" t="s">
        <v>102</v>
      </c>
      <c r="G1145" s="1997">
        <v>4702077438</v>
      </c>
      <c r="H1145" s="1286" t="s">
        <v>747</v>
      </c>
      <c r="I1145" s="301">
        <v>27</v>
      </c>
      <c r="J1145" s="301">
        <v>48</v>
      </c>
      <c r="K1145" s="301">
        <v>56</v>
      </c>
      <c r="L1145" s="301">
        <v>64</v>
      </c>
      <c r="M1145" s="301">
        <v>39</v>
      </c>
      <c r="N1145" s="301">
        <v>28</v>
      </c>
      <c r="O1145" s="301">
        <v>22</v>
      </c>
      <c r="P1145" s="301">
        <v>8</v>
      </c>
      <c r="Q1145" s="301">
        <v>8</v>
      </c>
      <c r="R1145" s="301">
        <f>SUM(I1145:Q1145)</f>
        <v>300</v>
      </c>
      <c r="S1145" s="2032">
        <f>R1146/R1145*100</f>
        <v>92</v>
      </c>
    </row>
    <row r="1146" spans="2:19" ht="12" customHeight="1">
      <c r="B1146" s="2031"/>
      <c r="C1146" s="1997"/>
      <c r="D1146" s="1999"/>
      <c r="E1146" s="1997"/>
      <c r="F1146" s="1997"/>
      <c r="G1146" s="1997"/>
      <c r="H1146" s="1286" t="s">
        <v>8</v>
      </c>
      <c r="I1146" s="301">
        <v>22</v>
      </c>
      <c r="J1146" s="301">
        <v>43</v>
      </c>
      <c r="K1146" s="301">
        <v>55</v>
      </c>
      <c r="L1146" s="301">
        <v>60</v>
      </c>
      <c r="M1146" s="301">
        <v>36</v>
      </c>
      <c r="N1146" s="301">
        <v>22</v>
      </c>
      <c r="O1146" s="301">
        <v>22</v>
      </c>
      <c r="P1146" s="301">
        <v>8</v>
      </c>
      <c r="Q1146" s="301">
        <v>8</v>
      </c>
      <c r="R1146" s="583">
        <f>SUM(I1146:Q1146)</f>
        <v>276</v>
      </c>
      <c r="S1146" s="2032"/>
    </row>
    <row r="1148" spans="2:19" ht="12" customHeight="1">
      <c r="B1148" s="2034" t="s">
        <v>755</v>
      </c>
      <c r="C1148" s="2035"/>
      <c r="D1148" s="2035"/>
      <c r="E1148" s="2035"/>
      <c r="F1148" s="2035"/>
      <c r="G1148" s="2035"/>
      <c r="H1148" s="2035"/>
      <c r="I1148" s="2035"/>
      <c r="J1148" s="2035"/>
      <c r="K1148" s="2035"/>
      <c r="L1148" s="2035"/>
      <c r="M1148" s="2035"/>
      <c r="N1148" s="2035"/>
      <c r="O1148" s="2035"/>
      <c r="P1148" s="2035"/>
      <c r="Q1148" s="2035"/>
      <c r="R1148" s="2035"/>
      <c r="S1148" s="2036"/>
    </row>
    <row r="1149" spans="2:19" ht="12" customHeight="1">
      <c r="B1149" s="2029">
        <v>46071</v>
      </c>
      <c r="C1149" s="579" t="s">
        <v>742</v>
      </c>
      <c r="D1149" s="579" t="s">
        <v>381</v>
      </c>
      <c r="E1149" s="579" t="s">
        <v>357</v>
      </c>
      <c r="F1149" s="579" t="s">
        <v>355</v>
      </c>
      <c r="G1149" s="579" t="s">
        <v>3</v>
      </c>
      <c r="H1149" s="580" t="s">
        <v>743</v>
      </c>
      <c r="I1149" s="580" t="s">
        <v>623</v>
      </c>
      <c r="J1149" s="580">
        <v>15</v>
      </c>
      <c r="K1149" s="580" t="s">
        <v>624</v>
      </c>
      <c r="L1149" s="580">
        <v>16</v>
      </c>
      <c r="M1149" s="580" t="s">
        <v>625</v>
      </c>
      <c r="N1149" s="580">
        <v>17</v>
      </c>
      <c r="O1149" s="580" t="s">
        <v>626</v>
      </c>
      <c r="P1149" s="580">
        <v>18</v>
      </c>
      <c r="Q1149" s="580" t="s">
        <v>627</v>
      </c>
      <c r="R1149" s="580" t="s">
        <v>379</v>
      </c>
      <c r="S1149" s="580" t="s">
        <v>467</v>
      </c>
    </row>
    <row r="1150" spans="2:19" ht="12" customHeight="1">
      <c r="B1150" s="2030"/>
      <c r="C1150" s="1997" t="s">
        <v>409</v>
      </c>
      <c r="D1150" s="1999">
        <v>712936018502</v>
      </c>
      <c r="E1150" s="1997" t="s">
        <v>410</v>
      </c>
      <c r="F1150" s="1997" t="s">
        <v>102</v>
      </c>
      <c r="G1150" s="1997">
        <v>4702077438</v>
      </c>
      <c r="H1150" s="1286" t="s">
        <v>747</v>
      </c>
      <c r="I1150" s="301">
        <v>27</v>
      </c>
      <c r="J1150" s="301">
        <v>48</v>
      </c>
      <c r="K1150" s="301">
        <v>56</v>
      </c>
      <c r="L1150" s="301">
        <v>64</v>
      </c>
      <c r="M1150" s="301">
        <v>39</v>
      </c>
      <c r="N1150" s="301">
        <v>28</v>
      </c>
      <c r="O1150" s="301">
        <v>22</v>
      </c>
      <c r="P1150" s="301">
        <v>8</v>
      </c>
      <c r="Q1150" s="301">
        <v>8</v>
      </c>
      <c r="R1150" s="301">
        <f>SUM(I1150:Q1150)</f>
        <v>300</v>
      </c>
      <c r="S1150" s="2032">
        <f>R1151/R1150*100</f>
        <v>90</v>
      </c>
    </row>
    <row r="1151" spans="2:19" ht="12" customHeight="1">
      <c r="B1151" s="2031"/>
      <c r="C1151" s="1997"/>
      <c r="D1151" s="1999"/>
      <c r="E1151" s="1997"/>
      <c r="F1151" s="1997"/>
      <c r="G1151" s="1997"/>
      <c r="H1151" s="1286" t="s">
        <v>8</v>
      </c>
      <c r="I1151" s="301">
        <v>24</v>
      </c>
      <c r="J1151" s="301">
        <v>44</v>
      </c>
      <c r="K1151" s="301">
        <v>49</v>
      </c>
      <c r="L1151" s="301">
        <v>59</v>
      </c>
      <c r="M1151" s="301">
        <v>35</v>
      </c>
      <c r="N1151" s="301">
        <v>26</v>
      </c>
      <c r="O1151" s="301">
        <v>20</v>
      </c>
      <c r="P1151" s="301">
        <v>6</v>
      </c>
      <c r="Q1151" s="301">
        <v>7</v>
      </c>
      <c r="R1151" s="583">
        <f>SUM(I1151:Q1151)</f>
        <v>270</v>
      </c>
      <c r="S1151" s="2032"/>
    </row>
    <row r="1154" spans="2:28 16352:16357" ht="12" customHeight="1">
      <c r="B1154" s="2033" t="s">
        <v>755</v>
      </c>
      <c r="C1154" s="2033"/>
      <c r="D1154" s="2033"/>
      <c r="E1154" s="2033"/>
      <c r="F1154" s="2033"/>
      <c r="G1154" s="2033"/>
      <c r="H1154" s="2033"/>
      <c r="I1154" s="2033"/>
      <c r="J1154" s="2033"/>
      <c r="K1154" s="2033"/>
      <c r="L1154" s="2033"/>
      <c r="M1154" s="2033"/>
      <c r="N1154" s="2033"/>
      <c r="O1154"/>
      <c r="P1154"/>
      <c r="Q1154"/>
      <c r="R1154"/>
      <c r="S1154"/>
      <c r="T1154"/>
    </row>
    <row r="1155" spans="2:28 16352:16357" ht="12" customHeight="1">
      <c r="B1155" s="2029">
        <v>46076</v>
      </c>
      <c r="C1155" s="579" t="s">
        <v>742</v>
      </c>
      <c r="D1155" s="579" t="s">
        <v>381</v>
      </c>
      <c r="E1155" s="579" t="s">
        <v>357</v>
      </c>
      <c r="F1155" s="579" t="s">
        <v>355</v>
      </c>
      <c r="G1155" s="579" t="s">
        <v>3</v>
      </c>
      <c r="H1155" s="580" t="s">
        <v>743</v>
      </c>
      <c r="I1155" s="580" t="s">
        <v>487</v>
      </c>
      <c r="J1155" s="580" t="s">
        <v>488</v>
      </c>
      <c r="K1155" s="580" t="s">
        <v>489</v>
      </c>
      <c r="L1155" s="580" t="s">
        <v>490</v>
      </c>
      <c r="M1155" s="580" t="s">
        <v>379</v>
      </c>
      <c r="N1155" s="580" t="s">
        <v>467</v>
      </c>
      <c r="O1155"/>
      <c r="P1155"/>
      <c r="Q1155"/>
      <c r="R1155"/>
      <c r="S1155"/>
      <c r="T1155"/>
      <c r="U1155" s="362"/>
      <c r="W1155" s="275"/>
      <c r="X1155" s="275"/>
      <c r="Y1155" s="275"/>
      <c r="Z1155" s="275"/>
      <c r="AA1155" s="275"/>
      <c r="XDX1155" s="274"/>
      <c r="XDY1155" s="274"/>
      <c r="XDZ1155" s="274"/>
      <c r="XEA1155" s="274"/>
      <c r="XEB1155" s="274"/>
    </row>
    <row r="1156" spans="2:28 16352:16357" ht="12" customHeight="1">
      <c r="B1156" s="2030"/>
      <c r="C1156" s="1997" t="s">
        <v>449</v>
      </c>
      <c r="D1156" s="1999" t="s">
        <v>450</v>
      </c>
      <c r="E1156" s="1997" t="s">
        <v>437</v>
      </c>
      <c r="F1156" s="1997" t="s">
        <v>204</v>
      </c>
      <c r="G1156" s="1997">
        <v>4702090847</v>
      </c>
      <c r="H1156" s="1405" t="s">
        <v>747</v>
      </c>
      <c r="I1156" s="301">
        <v>27</v>
      </c>
      <c r="J1156" s="301">
        <v>29</v>
      </c>
      <c r="K1156" s="301">
        <v>21</v>
      </c>
      <c r="L1156" s="301">
        <v>13</v>
      </c>
      <c r="M1156" s="301">
        <f>SUM(I1156:L1156)</f>
        <v>90</v>
      </c>
      <c r="N1156" s="2032">
        <f>M1157/M1156*100</f>
        <v>98.888888888888886</v>
      </c>
      <c r="O1156"/>
      <c r="P1156"/>
      <c r="Q1156"/>
      <c r="R1156"/>
      <c r="S1156"/>
      <c r="T1156"/>
      <c r="U1156" s="362"/>
      <c r="W1156" s="275"/>
      <c r="X1156" s="275"/>
      <c r="Y1156" s="275"/>
      <c r="Z1156" s="275"/>
      <c r="AA1156" s="275"/>
      <c r="XDX1156" s="274"/>
      <c r="XDY1156" s="274"/>
      <c r="XDZ1156" s="274"/>
      <c r="XEA1156" s="274"/>
      <c r="XEB1156" s="274"/>
    </row>
    <row r="1157" spans="2:28 16352:16357" ht="12" customHeight="1">
      <c r="B1157" s="2031"/>
      <c r="C1157" s="1997"/>
      <c r="D1157" s="1999"/>
      <c r="E1157" s="1997"/>
      <c r="F1157" s="1997"/>
      <c r="G1157" s="1997"/>
      <c r="H1157" s="1405" t="s">
        <v>8</v>
      </c>
      <c r="I1157" s="301">
        <v>26</v>
      </c>
      <c r="J1157" s="301">
        <v>29</v>
      </c>
      <c r="K1157" s="301">
        <v>21</v>
      </c>
      <c r="L1157" s="301">
        <v>13</v>
      </c>
      <c r="M1157" s="583">
        <f>SUM(I1157:L1157)</f>
        <v>89</v>
      </c>
      <c r="N1157" s="2032"/>
      <c r="O1157"/>
      <c r="P1157"/>
      <c r="Q1157"/>
      <c r="R1157"/>
      <c r="S1157"/>
      <c r="T1157"/>
      <c r="U1157" s="362"/>
      <c r="W1157" s="275"/>
      <c r="X1157" s="275"/>
      <c r="Y1157" s="275"/>
      <c r="Z1157" s="275"/>
      <c r="AA1157" s="275"/>
      <c r="XDX1157" s="274"/>
      <c r="XDY1157" s="274"/>
      <c r="XDZ1157" s="274"/>
      <c r="XEA1157" s="274"/>
      <c r="XEB1157" s="274"/>
    </row>
    <row r="1158" spans="2:28 16352:16357" ht="12" customHeight="1">
      <c r="O1158"/>
      <c r="P1158"/>
      <c r="Q1158"/>
      <c r="R1158"/>
      <c r="S1158"/>
      <c r="T1158"/>
    </row>
    <row r="1159" spans="2:28 16352:16357" ht="12" customHeight="1" thickBot="1"/>
    <row r="1160" spans="2:28 16352:16357" ht="12" customHeight="1">
      <c r="B1160" s="1991" t="s">
        <v>755</v>
      </c>
      <c r="C1160" s="1992"/>
      <c r="D1160" s="1992"/>
      <c r="E1160" s="1992"/>
      <c r="F1160" s="1992"/>
      <c r="G1160" s="1992"/>
      <c r="H1160" s="1992"/>
      <c r="I1160" s="1992"/>
      <c r="J1160" s="1992"/>
      <c r="K1160" s="1992"/>
      <c r="L1160" s="1992"/>
      <c r="M1160" s="1992"/>
      <c r="N1160" s="1992"/>
      <c r="O1160" s="1992"/>
      <c r="P1160" s="1993"/>
    </row>
    <row r="1161" spans="2:28 16352:16357" ht="12" customHeight="1">
      <c r="B1161" s="2027">
        <v>46085</v>
      </c>
      <c r="C1161" s="579" t="s">
        <v>742</v>
      </c>
      <c r="D1161" s="579" t="s">
        <v>381</v>
      </c>
      <c r="E1161" s="579" t="s">
        <v>357</v>
      </c>
      <c r="F1161" s="579" t="s">
        <v>355</v>
      </c>
      <c r="G1161" s="579" t="s">
        <v>3</v>
      </c>
      <c r="H1161" s="580" t="s">
        <v>743</v>
      </c>
      <c r="I1161" s="580" t="s">
        <v>453</v>
      </c>
      <c r="J1161" s="580" t="s">
        <v>454</v>
      </c>
      <c r="K1161" s="580" t="s">
        <v>455</v>
      </c>
      <c r="L1161" s="580" t="s">
        <v>456</v>
      </c>
      <c r="M1161" s="580" t="s">
        <v>457</v>
      </c>
      <c r="N1161" s="580" t="s">
        <v>458</v>
      </c>
      <c r="O1161" s="580" t="s">
        <v>379</v>
      </c>
      <c r="P1161" s="581" t="s">
        <v>467</v>
      </c>
    </row>
    <row r="1162" spans="2:28 16352:16357" ht="12" customHeight="1">
      <c r="B1162" s="2027"/>
      <c r="C1162" s="1997" t="s">
        <v>414</v>
      </c>
      <c r="D1162" s="1999" t="s">
        <v>415</v>
      </c>
      <c r="E1162" s="1997" t="s">
        <v>416</v>
      </c>
      <c r="F1162" s="1997" t="s">
        <v>238</v>
      </c>
      <c r="G1162" s="1997">
        <v>4702067321</v>
      </c>
      <c r="H1162" s="1470" t="s">
        <v>747</v>
      </c>
      <c r="I1162" s="301"/>
      <c r="J1162" s="301">
        <v>48</v>
      </c>
      <c r="K1162" s="301">
        <v>92</v>
      </c>
      <c r="L1162" s="301">
        <v>83</v>
      </c>
      <c r="M1162" s="301">
        <v>27</v>
      </c>
      <c r="N1162" s="582"/>
      <c r="O1162" s="301">
        <f>SUM(I1162:N1162)</f>
        <v>250</v>
      </c>
      <c r="P1162" s="2001">
        <f>O1163/O1162*100</f>
        <v>97.2</v>
      </c>
    </row>
    <row r="1163" spans="2:28 16352:16357" ht="12" customHeight="1" thickBot="1">
      <c r="B1163" s="2028"/>
      <c r="C1163" s="1998"/>
      <c r="D1163" s="2000"/>
      <c r="E1163" s="1998"/>
      <c r="F1163" s="1998"/>
      <c r="G1163" s="1998"/>
      <c r="H1163" s="1471" t="s">
        <v>8</v>
      </c>
      <c r="I1163" s="290"/>
      <c r="J1163" s="290">
        <v>44</v>
      </c>
      <c r="K1163" s="290">
        <v>89</v>
      </c>
      <c r="L1163" s="290">
        <v>83</v>
      </c>
      <c r="M1163" s="290">
        <v>27</v>
      </c>
      <c r="N1163" s="290"/>
      <c r="O1163" s="578">
        <f>SUM(I1163:N1163)</f>
        <v>243</v>
      </c>
      <c r="P1163" s="2002"/>
    </row>
    <row r="1165" spans="2:28 16352:16357" ht="12" customHeight="1" thickBot="1"/>
    <row r="1166" spans="2:28 16352:16357" ht="12" customHeight="1" thickBot="1">
      <c r="B1166" s="2017" t="s">
        <v>755</v>
      </c>
      <c r="C1166" s="2018"/>
      <c r="D1166" s="2018"/>
      <c r="E1166" s="2018"/>
      <c r="F1166" s="2018"/>
      <c r="G1166" s="2018"/>
      <c r="H1166" s="2018"/>
      <c r="I1166" s="2018"/>
      <c r="J1166" s="2018"/>
      <c r="K1166" s="2018"/>
      <c r="L1166" s="2018"/>
      <c r="M1166" s="2018"/>
      <c r="N1166" s="2018"/>
      <c r="O1166" s="2018"/>
      <c r="P1166" s="2018"/>
      <c r="Q1166" s="2019"/>
    </row>
    <row r="1167" spans="2:28 16352:16357" ht="12" customHeight="1">
      <c r="B1167" s="2026">
        <v>46099</v>
      </c>
      <c r="C1167" s="1623" t="s">
        <v>742</v>
      </c>
      <c r="D1167" s="1623" t="s">
        <v>381</v>
      </c>
      <c r="E1167" s="1623" t="s">
        <v>357</v>
      </c>
      <c r="F1167" s="1623" t="s">
        <v>355</v>
      </c>
      <c r="G1167" s="1623" t="s">
        <v>3</v>
      </c>
      <c r="H1167" s="1624" t="s">
        <v>743</v>
      </c>
      <c r="I1167" s="1624" t="s">
        <v>453</v>
      </c>
      <c r="J1167" s="1624" t="s">
        <v>454</v>
      </c>
      <c r="K1167" s="1624" t="s">
        <v>455</v>
      </c>
      <c r="L1167" s="1624" t="s">
        <v>456</v>
      </c>
      <c r="M1167" s="1624" t="s">
        <v>457</v>
      </c>
      <c r="N1167" s="1624" t="s">
        <v>458</v>
      </c>
      <c r="O1167" s="1624" t="s">
        <v>458</v>
      </c>
      <c r="P1167" s="1624" t="s">
        <v>379</v>
      </c>
      <c r="Q1167" s="1625" t="s">
        <v>467</v>
      </c>
      <c r="U1167" s="150"/>
      <c r="Z1167" s="308"/>
      <c r="AA1167" s="362"/>
      <c r="AB1167" s="308"/>
      <c r="XEC1167" s="275"/>
    </row>
    <row r="1168" spans="2:28 16352:16357" ht="12" customHeight="1">
      <c r="B1168" s="2027"/>
      <c r="C1168" s="1997" t="s">
        <v>1584</v>
      </c>
      <c r="D1168" s="1999">
        <v>710804257063</v>
      </c>
      <c r="E1168" s="1999">
        <v>710804257063</v>
      </c>
      <c r="F1168" s="1997" t="s">
        <v>102</v>
      </c>
      <c r="G1168" s="1997">
        <v>4702096672</v>
      </c>
      <c r="H1168" s="1601" t="s">
        <v>747</v>
      </c>
      <c r="I1168" s="301"/>
      <c r="J1168" s="301">
        <v>182</v>
      </c>
      <c r="K1168" s="301">
        <v>456</v>
      </c>
      <c r="L1168" s="301">
        <v>512</v>
      </c>
      <c r="M1168" s="301">
        <v>281</v>
      </c>
      <c r="N1168" s="582"/>
      <c r="O1168" s="582">
        <v>126</v>
      </c>
      <c r="P1168" s="301">
        <f>SUM(I1168:O1168)</f>
        <v>1557</v>
      </c>
      <c r="Q1168" s="2001">
        <f>P1169/P1168*100</f>
        <v>93.705844572896595</v>
      </c>
      <c r="U1168" s="150"/>
      <c r="Z1168" s="308"/>
      <c r="AA1168" s="362"/>
      <c r="AB1168" s="308"/>
      <c r="XEC1168" s="275"/>
    </row>
    <row r="1169" spans="2:28 16357:16357" ht="12" customHeight="1" thickBot="1">
      <c r="B1169" s="2028"/>
      <c r="C1169" s="1998"/>
      <c r="D1169" s="2000"/>
      <c r="E1169" s="2000"/>
      <c r="F1169" s="1998"/>
      <c r="G1169" s="1998"/>
      <c r="H1169" s="1602" t="s">
        <v>8</v>
      </c>
      <c r="I1169" s="290"/>
      <c r="J1169" s="290">
        <v>174</v>
      </c>
      <c r="K1169" s="290">
        <v>428</v>
      </c>
      <c r="L1169" s="290">
        <v>473</v>
      </c>
      <c r="M1169" s="290">
        <v>261</v>
      </c>
      <c r="N1169" s="290"/>
      <c r="O1169" s="290">
        <v>123</v>
      </c>
      <c r="P1169" s="578">
        <f>SUM(I1169:O1169)</f>
        <v>1459</v>
      </c>
      <c r="Q1169" s="2002"/>
      <c r="U1169" s="150"/>
      <c r="Z1169" s="308"/>
      <c r="AA1169" s="362"/>
      <c r="AB1169" s="308"/>
      <c r="XEC1169" s="275"/>
    </row>
    <row r="1170" spans="2:28 16357:16357" ht="12" customHeight="1">
      <c r="J1170" s="90">
        <f>+J1169-J1168</f>
        <v>-8</v>
      </c>
      <c r="K1170" s="90">
        <f t="shared" ref="K1170:P1170" si="16">+K1169-K1168</f>
        <v>-28</v>
      </c>
      <c r="L1170" s="90">
        <f t="shared" si="16"/>
        <v>-39</v>
      </c>
      <c r="M1170" s="90">
        <f t="shared" si="16"/>
        <v>-20</v>
      </c>
      <c r="N1170" s="90">
        <f t="shared" si="16"/>
        <v>0</v>
      </c>
      <c r="O1170" s="90">
        <f t="shared" si="16"/>
        <v>-3</v>
      </c>
      <c r="P1170" s="90">
        <f t="shared" si="16"/>
        <v>-98</v>
      </c>
    </row>
    <row r="1171" spans="2:28 16357:16357" ht="12" customHeight="1" thickBot="1">
      <c r="U1171" s="150"/>
      <c r="V1171" s="150"/>
    </row>
    <row r="1172" spans="2:28 16357:16357" ht="12" customHeight="1" thickBot="1">
      <c r="B1172" s="2017" t="s">
        <v>755</v>
      </c>
      <c r="C1172" s="2018"/>
      <c r="D1172" s="2018"/>
      <c r="E1172" s="2018"/>
      <c r="F1172" s="2018"/>
      <c r="G1172" s="2018"/>
      <c r="H1172" s="2018"/>
      <c r="I1172" s="2018"/>
      <c r="J1172" s="2018"/>
      <c r="K1172" s="2018"/>
      <c r="L1172" s="2018"/>
      <c r="M1172" s="2018"/>
      <c r="N1172" s="2018"/>
      <c r="O1172" s="2019"/>
      <c r="U1172" s="150"/>
      <c r="V1172" s="150"/>
    </row>
    <row r="1173" spans="2:28 16357:16357" ht="12" customHeight="1" thickBot="1">
      <c r="B1173" s="1994">
        <v>45741</v>
      </c>
      <c r="C1173" s="276" t="s">
        <v>742</v>
      </c>
      <c r="D1173" s="277" t="s">
        <v>381</v>
      </c>
      <c r="E1173" s="277" t="s">
        <v>357</v>
      </c>
      <c r="F1173" s="277" t="s">
        <v>3</v>
      </c>
      <c r="G1173" s="278" t="s">
        <v>743</v>
      </c>
      <c r="H1173" s="580" t="s">
        <v>623</v>
      </c>
      <c r="I1173" s="580" t="s">
        <v>624</v>
      </c>
      <c r="J1173" s="580">
        <v>15</v>
      </c>
      <c r="K1173" s="580" t="s">
        <v>624</v>
      </c>
      <c r="L1173" s="580">
        <v>16</v>
      </c>
      <c r="M1173" s="580" t="s">
        <v>625</v>
      </c>
      <c r="N1173" s="580">
        <v>18</v>
      </c>
      <c r="O1173" s="580">
        <v>17</v>
      </c>
      <c r="P1173" s="580" t="s">
        <v>626</v>
      </c>
      <c r="Q1173" s="580" t="s">
        <v>379</v>
      </c>
      <c r="R1173" s="580" t="s">
        <v>467</v>
      </c>
      <c r="U1173" s="150"/>
      <c r="V1173" s="150"/>
    </row>
    <row r="1174" spans="2:28 16357:16357" ht="12" customHeight="1">
      <c r="B1174" s="2020"/>
      <c r="C1174" s="2022" t="s">
        <v>1823</v>
      </c>
      <c r="D1174" s="2024" t="s">
        <v>1841</v>
      </c>
      <c r="E1174" s="2005" t="s">
        <v>821</v>
      </c>
      <c r="F1174" s="2005">
        <v>4702096675</v>
      </c>
      <c r="G1174" s="496" t="s">
        <v>747</v>
      </c>
      <c r="H1174" s="301">
        <v>5</v>
      </c>
      <c r="I1174" s="301"/>
      <c r="J1174" s="301">
        <v>22</v>
      </c>
      <c r="K1174" s="301">
        <v>47</v>
      </c>
      <c r="L1174" s="301">
        <v>38</v>
      </c>
      <c r="M1174" s="301">
        <v>45</v>
      </c>
      <c r="N1174" s="301"/>
      <c r="O1174" s="301">
        <v>26</v>
      </c>
      <c r="P1174" s="301">
        <v>17</v>
      </c>
      <c r="Q1174" s="301">
        <f>SUM(H1174:P1174)</f>
        <v>200</v>
      </c>
      <c r="R1174" s="2137">
        <f>Q1175/Q1174*100</f>
        <v>96</v>
      </c>
      <c r="U1174" s="150"/>
      <c r="V1174" s="150"/>
    </row>
    <row r="1175" spans="2:28 16357:16357" ht="12" customHeight="1" thickBot="1">
      <c r="B1175" s="2021"/>
      <c r="C1175" s="2023"/>
      <c r="D1175" s="2025"/>
      <c r="E1175" s="2006"/>
      <c r="F1175" s="2006"/>
      <c r="G1175" s="498" t="s">
        <v>8</v>
      </c>
      <c r="H1175" s="301">
        <v>5</v>
      </c>
      <c r="I1175" s="301"/>
      <c r="J1175" s="301">
        <v>22</v>
      </c>
      <c r="K1175" s="301">
        <v>43</v>
      </c>
      <c r="L1175" s="301">
        <v>38</v>
      </c>
      <c r="M1175" s="301">
        <v>42</v>
      </c>
      <c r="N1175" s="301"/>
      <c r="O1175" s="301">
        <v>26</v>
      </c>
      <c r="P1175" s="301">
        <v>16</v>
      </c>
      <c r="Q1175" s="301">
        <f>SUM(H1175:P1175)</f>
        <v>192</v>
      </c>
      <c r="R1175" s="2055"/>
      <c r="U1175" s="150"/>
      <c r="V1175" s="150"/>
    </row>
    <row r="1177" spans="2:28 16357:16357" ht="12" customHeight="1" thickBot="1"/>
    <row r="1178" spans="2:28 16357:16357" ht="12" customHeight="1" thickBot="1">
      <c r="B1178" s="2017" t="s">
        <v>755</v>
      </c>
      <c r="C1178" s="2018"/>
      <c r="D1178" s="2018"/>
      <c r="E1178" s="2018"/>
      <c r="F1178" s="2018"/>
      <c r="G1178" s="2018"/>
      <c r="H1178" s="2018"/>
      <c r="I1178" s="2018"/>
      <c r="J1178" s="2018"/>
      <c r="K1178" s="2018"/>
      <c r="L1178" s="2018"/>
      <c r="M1178" s="2018"/>
      <c r="N1178" s="2018"/>
      <c r="O1178" s="2019"/>
    </row>
    <row r="1179" spans="2:28 16357:16357" ht="12" customHeight="1" thickBot="1">
      <c r="B1179" s="1994">
        <v>45741</v>
      </c>
      <c r="C1179" s="276" t="s">
        <v>742</v>
      </c>
      <c r="D1179" s="277" t="s">
        <v>381</v>
      </c>
      <c r="E1179" s="277" t="s">
        <v>357</v>
      </c>
      <c r="F1179" s="277" t="s">
        <v>3</v>
      </c>
      <c r="G1179" s="278" t="s">
        <v>743</v>
      </c>
      <c r="H1179" s="580" t="s">
        <v>623</v>
      </c>
      <c r="I1179" s="580" t="s">
        <v>624</v>
      </c>
      <c r="J1179" s="580">
        <v>15</v>
      </c>
      <c r="K1179" s="580">
        <v>16</v>
      </c>
      <c r="L1179" s="580">
        <v>17</v>
      </c>
      <c r="M1179" s="580" t="s">
        <v>379</v>
      </c>
      <c r="N1179" s="580"/>
      <c r="O1179" s="580" t="s">
        <v>467</v>
      </c>
    </row>
    <row r="1180" spans="2:28 16357:16357" ht="12" customHeight="1">
      <c r="B1180" s="2020"/>
      <c r="C1180" s="2022" t="s">
        <v>1823</v>
      </c>
      <c r="D1180" s="2024" t="s">
        <v>1841</v>
      </c>
      <c r="E1180" s="2005" t="s">
        <v>821</v>
      </c>
      <c r="F1180" s="2005" t="s">
        <v>1840</v>
      </c>
      <c r="G1180" s="496" t="s">
        <v>747</v>
      </c>
      <c r="H1180" s="301"/>
      <c r="I1180" s="301"/>
      <c r="J1180" s="301">
        <v>69</v>
      </c>
      <c r="K1180" s="301">
        <v>40</v>
      </c>
      <c r="L1180" s="301">
        <v>10</v>
      </c>
      <c r="M1180" s="1726">
        <f>SUM(D1180:L1180)</f>
        <v>119</v>
      </c>
      <c r="N1180" s="1660"/>
      <c r="O1180" s="2143">
        <v>88</v>
      </c>
    </row>
    <row r="1181" spans="2:28 16357:16357" ht="12" customHeight="1" thickBot="1">
      <c r="B1181" s="2021"/>
      <c r="C1181" s="2023"/>
      <c r="D1181" s="2025"/>
      <c r="E1181" s="2006"/>
      <c r="F1181" s="2006"/>
      <c r="G1181" s="498" t="s">
        <v>8</v>
      </c>
      <c r="H1181" s="301"/>
      <c r="I1181" s="301"/>
      <c r="J1181" s="301">
        <v>59</v>
      </c>
      <c r="K1181" s="301">
        <v>36</v>
      </c>
      <c r="L1181" s="301">
        <v>8</v>
      </c>
      <c r="M1181" s="301">
        <f>SUM(D1181:L1181)</f>
        <v>103</v>
      </c>
      <c r="N1181" s="1660"/>
      <c r="O1181" s="2144"/>
    </row>
    <row r="1183" spans="2:28 16357:16357" ht="12" customHeight="1" thickBot="1"/>
    <row r="1184" spans="2:28 16357:16357" ht="12" customHeight="1" thickBot="1">
      <c r="B1184" s="2017" t="s">
        <v>755</v>
      </c>
      <c r="C1184" s="2018"/>
      <c r="D1184" s="2018"/>
      <c r="E1184" s="2018"/>
      <c r="F1184" s="2018"/>
      <c r="G1184" s="2018"/>
      <c r="H1184" s="2018"/>
      <c r="I1184" s="2018"/>
      <c r="J1184" s="2018"/>
      <c r="K1184" s="2018"/>
      <c r="L1184" s="2018"/>
      <c r="M1184" s="2018"/>
      <c r="N1184" s="2018"/>
      <c r="O1184" s="2018"/>
      <c r="P1184" s="2018"/>
      <c r="Q1184" s="2142"/>
    </row>
    <row r="1185" spans="2:27 16354:16356" ht="12" customHeight="1" thickBot="1">
      <c r="B1185" s="2048">
        <v>45987</v>
      </c>
      <c r="C1185" s="562" t="s">
        <v>742</v>
      </c>
      <c r="D1185" s="563" t="s">
        <v>381</v>
      </c>
      <c r="E1185" s="277" t="s">
        <v>357</v>
      </c>
      <c r="F1185" s="277" t="s">
        <v>355</v>
      </c>
      <c r="G1185" s="277" t="s">
        <v>3</v>
      </c>
      <c r="H1185" s="278" t="s">
        <v>743</v>
      </c>
      <c r="I1185" s="278" t="s">
        <v>484</v>
      </c>
      <c r="J1185" s="278" t="s">
        <v>454</v>
      </c>
      <c r="K1185" s="278" t="s">
        <v>455</v>
      </c>
      <c r="L1185" s="278" t="s">
        <v>456</v>
      </c>
      <c r="M1185" s="278" t="s">
        <v>457</v>
      </c>
      <c r="N1185" s="278" t="s">
        <v>490</v>
      </c>
      <c r="O1185" s="278" t="s">
        <v>458</v>
      </c>
      <c r="P1185" s="278" t="s">
        <v>379</v>
      </c>
      <c r="Q1185" s="279" t="s">
        <v>467</v>
      </c>
    </row>
    <row r="1186" spans="2:27 16354:16356" ht="12" customHeight="1">
      <c r="B1186" s="2049"/>
      <c r="C1186" s="2053" t="s">
        <v>1521</v>
      </c>
      <c r="D1186" s="2053">
        <v>710967632005</v>
      </c>
      <c r="E1186" s="2039" t="s">
        <v>1523</v>
      </c>
      <c r="F1186" s="2039" t="s">
        <v>102</v>
      </c>
      <c r="G1186" s="2039">
        <v>4702095844</v>
      </c>
      <c r="H1186" s="1667" t="s">
        <v>747</v>
      </c>
      <c r="I1186" s="284"/>
      <c r="J1186" s="284">
        <v>438</v>
      </c>
      <c r="K1186" s="284">
        <v>1101</v>
      </c>
      <c r="L1186" s="284">
        <v>1237</v>
      </c>
      <c r="M1186" s="284">
        <v>680</v>
      </c>
      <c r="N1186" s="284"/>
      <c r="O1186" s="284">
        <v>304</v>
      </c>
      <c r="P1186" s="284">
        <v>3760</v>
      </c>
      <c r="Q1186" s="2055">
        <f>P1187/P1186*100</f>
        <v>98.484042553191486</v>
      </c>
    </row>
    <row r="1187" spans="2:27 16354:16356" ht="12" customHeight="1" thickBot="1">
      <c r="B1187" s="2050"/>
      <c r="C1187" s="2054"/>
      <c r="D1187" s="2054"/>
      <c r="E1187" s="1998"/>
      <c r="F1187" s="1998"/>
      <c r="G1187" s="1998"/>
      <c r="H1187" s="1666" t="s">
        <v>8</v>
      </c>
      <c r="I1187" s="290"/>
      <c r="J1187" s="290">
        <v>431</v>
      </c>
      <c r="K1187" s="290">
        <v>1082</v>
      </c>
      <c r="L1187" s="290">
        <v>1219</v>
      </c>
      <c r="M1187" s="290">
        <v>672</v>
      </c>
      <c r="N1187" s="290"/>
      <c r="O1187" s="290">
        <v>299</v>
      </c>
      <c r="P1187" s="578">
        <v>3703</v>
      </c>
      <c r="Q1187" s="2002"/>
    </row>
    <row r="1189" spans="2:27 16354:16356" ht="12" customHeight="1">
      <c r="T1189"/>
      <c r="U1189"/>
      <c r="V1189"/>
    </row>
    <row r="1190" spans="2:27 16354:16356" ht="12" customHeight="1" thickBot="1">
      <c r="T1190"/>
      <c r="U1190"/>
      <c r="V1190"/>
    </row>
    <row r="1191" spans="2:27 16354:16356" ht="12" customHeight="1" thickBot="1">
      <c r="B1191" s="2011" t="s">
        <v>378</v>
      </c>
      <c r="C1191" s="2012"/>
      <c r="D1191" s="2012"/>
      <c r="E1191" s="2012"/>
      <c r="F1191" s="2012"/>
      <c r="G1191" s="2012"/>
      <c r="H1191" s="2012"/>
      <c r="I1191" s="2012"/>
      <c r="J1191" s="2012"/>
      <c r="K1191" s="2012"/>
      <c r="L1191" s="2012"/>
      <c r="M1191" s="2012"/>
      <c r="N1191" s="2012"/>
      <c r="O1191" s="2012"/>
      <c r="P1191" s="2012"/>
      <c r="Q1191" s="2012"/>
      <c r="R1191" s="2012"/>
      <c r="S1191" s="2013"/>
      <c r="T1191" s="1727"/>
      <c r="U1191" s="1727"/>
      <c r="V1191" s="1727"/>
    </row>
    <row r="1192" spans="2:27 16354:16356" ht="12" customHeight="1" thickBot="1">
      <c r="B1192" s="1994">
        <v>46111</v>
      </c>
      <c r="C1192" s="276" t="s">
        <v>742</v>
      </c>
      <c r="D1192" s="277" t="s">
        <v>381</v>
      </c>
      <c r="E1192" s="277" t="s">
        <v>357</v>
      </c>
      <c r="F1192" s="277" t="s">
        <v>3</v>
      </c>
      <c r="G1192" s="278" t="s">
        <v>743</v>
      </c>
      <c r="H1192" s="278">
        <v>14</v>
      </c>
      <c r="I1192" s="278">
        <v>15</v>
      </c>
      <c r="J1192" s="278">
        <v>16</v>
      </c>
      <c r="K1192" s="278">
        <v>17</v>
      </c>
      <c r="L1192" s="278">
        <v>18</v>
      </c>
      <c r="M1192" s="278" t="s">
        <v>623</v>
      </c>
      <c r="N1192" s="278"/>
      <c r="O1192" s="278" t="s">
        <v>624</v>
      </c>
      <c r="P1192" s="278" t="s">
        <v>625</v>
      </c>
      <c r="Q1192" s="278" t="s">
        <v>626</v>
      </c>
      <c r="R1192" s="461" t="s">
        <v>379</v>
      </c>
      <c r="S1192" s="279" t="s">
        <v>467</v>
      </c>
      <c r="T1192" s="1727"/>
      <c r="U1192" s="1727"/>
      <c r="V1192" s="1727"/>
      <c r="W1192" s="362"/>
      <c r="Y1192" s="275"/>
      <c r="Z1192" s="275"/>
      <c r="AA1192" s="275"/>
      <c r="XDZ1192" s="274"/>
      <c r="XEA1192" s="274"/>
      <c r="XEB1192" s="274"/>
    </row>
    <row r="1193" spans="2:27 16354:16356" ht="12" customHeight="1" thickBot="1">
      <c r="B1193" s="1995"/>
      <c r="C1193" s="2009" t="s">
        <v>1648</v>
      </c>
      <c r="D1193" s="2007">
        <v>782528496001</v>
      </c>
      <c r="E1193" s="2005" t="s">
        <v>334</v>
      </c>
      <c r="F1193" s="2014">
        <v>4702050918</v>
      </c>
      <c r="G1193" s="560" t="s">
        <v>747</v>
      </c>
      <c r="H1193" s="509">
        <v>1</v>
      </c>
      <c r="I1193" s="505">
        <v>15</v>
      </c>
      <c r="J1193" s="505">
        <v>41</v>
      </c>
      <c r="K1193" s="505">
        <v>16</v>
      </c>
      <c r="L1193" s="505">
        <v>9</v>
      </c>
      <c r="M1193" s="505">
        <v>6</v>
      </c>
      <c r="N1193" s="505"/>
      <c r="O1193" s="505">
        <v>44</v>
      </c>
      <c r="P1193" s="505">
        <v>36</v>
      </c>
      <c r="Q1193" s="505">
        <v>7</v>
      </c>
      <c r="R1193" s="504">
        <f>SUM(H1193:Q1193)</f>
        <v>175</v>
      </c>
      <c r="S1193" s="2015">
        <f>R1194/R1193*100</f>
        <v>97.142857142857139</v>
      </c>
      <c r="T1193" s="1727"/>
      <c r="U1193" s="1727"/>
      <c r="V1193" s="1727"/>
      <c r="W1193" s="362"/>
      <c r="Y1193" s="275"/>
      <c r="Z1193" s="275"/>
      <c r="AA1193" s="275"/>
      <c r="XDZ1193" s="274"/>
      <c r="XEA1193" s="274"/>
      <c r="XEB1193" s="274"/>
    </row>
    <row r="1194" spans="2:27 16354:16356" ht="12" customHeight="1" thickBot="1">
      <c r="B1194" s="1996"/>
      <c r="C1194" s="2010"/>
      <c r="D1194" s="2008"/>
      <c r="E1194" s="2006"/>
      <c r="F1194" s="2006"/>
      <c r="G1194" s="498" t="s">
        <v>8</v>
      </c>
      <c r="H1194" s="509">
        <v>1</v>
      </c>
      <c r="I1194" s="505">
        <v>15</v>
      </c>
      <c r="J1194" s="505">
        <v>42</v>
      </c>
      <c r="K1194" s="505">
        <v>15</v>
      </c>
      <c r="L1194" s="505">
        <v>8</v>
      </c>
      <c r="M1194" s="505">
        <v>6</v>
      </c>
      <c r="N1194" s="505"/>
      <c r="O1194" s="505">
        <v>39</v>
      </c>
      <c r="P1194" s="505">
        <v>37</v>
      </c>
      <c r="Q1194" s="505">
        <v>7</v>
      </c>
      <c r="R1194" s="532">
        <f>SUM(H1194:Q1194)</f>
        <v>170</v>
      </c>
      <c r="S1194" s="2016"/>
      <c r="T1194" s="1727"/>
      <c r="U1194" s="1727"/>
      <c r="V1194" s="1727"/>
      <c r="W1194" s="362"/>
      <c r="Y1194" s="275"/>
      <c r="Z1194" s="275"/>
      <c r="AA1194" s="275"/>
      <c r="XDZ1194" s="274"/>
      <c r="XEA1194" s="274"/>
      <c r="XEB1194" s="274"/>
    </row>
    <row r="1195" spans="2:27 16354:16356" ht="12" customHeight="1" thickBot="1">
      <c r="T1195" s="1727"/>
      <c r="U1195" s="1727"/>
      <c r="V1195" s="1727"/>
    </row>
    <row r="1196" spans="2:27 16354:16356" ht="12" customHeight="1" thickBot="1">
      <c r="B1196" s="2011" t="s">
        <v>378</v>
      </c>
      <c r="C1196" s="2012"/>
      <c r="D1196" s="2012"/>
      <c r="E1196" s="2012"/>
      <c r="F1196" s="2012"/>
      <c r="G1196" s="2012"/>
      <c r="H1196" s="2012"/>
      <c r="I1196" s="2012"/>
      <c r="J1196" s="2012"/>
      <c r="K1196" s="2012"/>
      <c r="L1196" s="2012"/>
      <c r="M1196" s="2012"/>
      <c r="N1196" s="2012"/>
      <c r="O1196" s="2012"/>
      <c r="P1196" s="2012"/>
      <c r="Q1196" s="2012"/>
      <c r="R1196" s="2012"/>
      <c r="S1196" s="2013"/>
      <c r="T1196" s="1727"/>
      <c r="U1196" s="1727"/>
      <c r="V1196" s="1727"/>
    </row>
    <row r="1197" spans="2:27 16354:16356" ht="12" customHeight="1" thickBot="1">
      <c r="B1197" s="1994">
        <v>46112</v>
      </c>
      <c r="C1197" s="276" t="s">
        <v>742</v>
      </c>
      <c r="D1197" s="277" t="s">
        <v>381</v>
      </c>
      <c r="E1197" s="277" t="s">
        <v>357</v>
      </c>
      <c r="F1197" s="277" t="s">
        <v>3</v>
      </c>
      <c r="G1197" s="278" t="s">
        <v>743</v>
      </c>
      <c r="H1197" s="278">
        <v>14</v>
      </c>
      <c r="I1197" s="278">
        <v>15</v>
      </c>
      <c r="J1197" s="278">
        <v>16</v>
      </c>
      <c r="K1197" s="278">
        <v>17</v>
      </c>
      <c r="L1197" s="278">
        <v>18</v>
      </c>
      <c r="M1197" s="278" t="s">
        <v>623</v>
      </c>
      <c r="N1197" s="278"/>
      <c r="O1197" s="278" t="s">
        <v>624</v>
      </c>
      <c r="P1197" s="278" t="s">
        <v>625</v>
      </c>
      <c r="Q1197" s="278" t="s">
        <v>626</v>
      </c>
      <c r="R1197" s="461" t="s">
        <v>379</v>
      </c>
      <c r="S1197" s="279" t="s">
        <v>467</v>
      </c>
      <c r="T1197" s="1727"/>
      <c r="U1197" s="1727"/>
      <c r="V1197" s="1727"/>
      <c r="W1197" s="362"/>
      <c r="Y1197" s="275"/>
      <c r="Z1197" s="275"/>
      <c r="AA1197" s="275"/>
      <c r="XDZ1197" s="274"/>
      <c r="XEA1197" s="274"/>
      <c r="XEB1197" s="274"/>
    </row>
    <row r="1198" spans="2:27 16354:16356" ht="12" customHeight="1" thickBot="1">
      <c r="B1198" s="1995"/>
      <c r="C1198" s="2009" t="s">
        <v>1647</v>
      </c>
      <c r="D1198" s="2007">
        <v>782581596001</v>
      </c>
      <c r="E1198" s="2005" t="s">
        <v>334</v>
      </c>
      <c r="F1198" s="2014">
        <v>4702050922</v>
      </c>
      <c r="G1198" s="560" t="s">
        <v>747</v>
      </c>
      <c r="H1198" s="509"/>
      <c r="I1198" s="505">
        <v>5</v>
      </c>
      <c r="J1198" s="505">
        <v>3</v>
      </c>
      <c r="K1198" s="505">
        <v>3</v>
      </c>
      <c r="L1198" s="505">
        <v>2</v>
      </c>
      <c r="M1198" s="505">
        <v>3</v>
      </c>
      <c r="N1198" s="505"/>
      <c r="O1198" s="505">
        <v>5</v>
      </c>
      <c r="P1198" s="505">
        <v>4</v>
      </c>
      <c r="Q1198" s="505">
        <v>5</v>
      </c>
      <c r="R1198" s="504">
        <f>SUM(H1198:Q1198)</f>
        <v>30</v>
      </c>
      <c r="S1198" s="2015">
        <f>R1199/R1198*100</f>
        <v>93.333333333333329</v>
      </c>
      <c r="T1198" s="1727"/>
      <c r="U1198" s="1727"/>
      <c r="V1198" s="1727"/>
      <c r="W1198" s="362"/>
      <c r="Y1198" s="275"/>
      <c r="Z1198" s="275"/>
      <c r="AA1198" s="275"/>
      <c r="XDZ1198" s="274"/>
      <c r="XEA1198" s="274"/>
      <c r="XEB1198" s="274"/>
    </row>
    <row r="1199" spans="2:27 16354:16356" ht="12" customHeight="1" thickBot="1">
      <c r="B1199" s="1996"/>
      <c r="C1199" s="2010"/>
      <c r="D1199" s="2008"/>
      <c r="E1199" s="2006"/>
      <c r="F1199" s="2006"/>
      <c r="G1199" s="498" t="s">
        <v>8</v>
      </c>
      <c r="H1199" s="509"/>
      <c r="I1199" s="505">
        <v>5</v>
      </c>
      <c r="J1199" s="505">
        <v>3</v>
      </c>
      <c r="K1199" s="505">
        <v>3</v>
      </c>
      <c r="L1199" s="505">
        <v>1</v>
      </c>
      <c r="M1199" s="505">
        <v>2</v>
      </c>
      <c r="N1199" s="505"/>
      <c r="O1199" s="505">
        <v>5</v>
      </c>
      <c r="P1199" s="505">
        <v>4</v>
      </c>
      <c r="Q1199" s="505">
        <v>5</v>
      </c>
      <c r="R1199" s="532">
        <f>SUM(H1199:Q1199)</f>
        <v>28</v>
      </c>
      <c r="S1199" s="2016"/>
      <c r="T1199" s="1727"/>
      <c r="U1199" s="1727"/>
      <c r="V1199" s="1727"/>
      <c r="W1199" s="362"/>
      <c r="Y1199" s="275"/>
      <c r="Z1199" s="275"/>
      <c r="AA1199" s="275"/>
      <c r="XDZ1199" s="274"/>
      <c r="XEA1199" s="274"/>
      <c r="XEB1199" s="274"/>
    </row>
    <row r="1200" spans="2:27 16354:16356" ht="12" customHeight="1" thickBot="1">
      <c r="T1200" s="1727"/>
      <c r="U1200" s="1727"/>
      <c r="V1200" s="1727"/>
    </row>
    <row r="1201" spans="2:27 16354:16356" ht="12" customHeight="1" thickBot="1">
      <c r="B1201" s="2011" t="s">
        <v>378</v>
      </c>
      <c r="C1201" s="2012"/>
      <c r="D1201" s="2012"/>
      <c r="E1201" s="2012"/>
      <c r="F1201" s="2012"/>
      <c r="G1201" s="2012"/>
      <c r="H1201" s="2012"/>
      <c r="I1201" s="2012"/>
      <c r="J1201" s="2012"/>
      <c r="K1201" s="2012"/>
      <c r="L1201" s="2012"/>
      <c r="M1201" s="2012"/>
      <c r="N1201" s="2012"/>
      <c r="O1201" s="2012"/>
      <c r="P1201" s="2012"/>
      <c r="Q1201" s="2012"/>
      <c r="R1201" s="2012"/>
      <c r="S1201" s="2013"/>
      <c r="T1201"/>
      <c r="U1201"/>
      <c r="V1201"/>
    </row>
    <row r="1202" spans="2:27 16354:16356" ht="12" customHeight="1" thickBot="1">
      <c r="B1202" s="1994">
        <v>46112</v>
      </c>
      <c r="C1202" s="276" t="s">
        <v>742</v>
      </c>
      <c r="D1202" s="277" t="s">
        <v>381</v>
      </c>
      <c r="E1202" s="277" t="s">
        <v>357</v>
      </c>
      <c r="F1202" s="277" t="s">
        <v>3</v>
      </c>
      <c r="G1202" s="278" t="s">
        <v>743</v>
      </c>
      <c r="H1202" s="278">
        <v>14</v>
      </c>
      <c r="I1202" s="278">
        <v>15</v>
      </c>
      <c r="J1202" s="278">
        <v>16</v>
      </c>
      <c r="K1202" s="278">
        <v>17</v>
      </c>
      <c r="L1202" s="278">
        <v>18</v>
      </c>
      <c r="M1202" s="278" t="s">
        <v>623</v>
      </c>
      <c r="N1202" s="278"/>
      <c r="O1202" s="278" t="s">
        <v>624</v>
      </c>
      <c r="P1202" s="278" t="s">
        <v>625</v>
      </c>
      <c r="Q1202" s="278" t="s">
        <v>626</v>
      </c>
      <c r="R1202" s="461" t="s">
        <v>379</v>
      </c>
      <c r="S1202" s="279" t="s">
        <v>467</v>
      </c>
      <c r="T1202"/>
      <c r="U1202"/>
      <c r="V1202"/>
      <c r="W1202" s="362"/>
      <c r="Y1202" s="275"/>
      <c r="Z1202" s="275"/>
      <c r="AA1202" s="275"/>
      <c r="XDZ1202" s="274"/>
      <c r="XEA1202" s="274"/>
      <c r="XEB1202" s="274"/>
    </row>
    <row r="1203" spans="2:27 16354:16356" ht="12" customHeight="1" thickBot="1">
      <c r="B1203" s="1995"/>
      <c r="C1203" s="2009" t="s">
        <v>1647</v>
      </c>
      <c r="D1203" s="2007">
        <v>782581596001</v>
      </c>
      <c r="E1203" s="2005" t="s">
        <v>334</v>
      </c>
      <c r="F1203" s="2014">
        <v>4702050923</v>
      </c>
      <c r="G1203" s="560" t="s">
        <v>747</v>
      </c>
      <c r="H1203" s="509">
        <v>1</v>
      </c>
      <c r="I1203" s="505">
        <v>8</v>
      </c>
      <c r="J1203" s="505">
        <v>21</v>
      </c>
      <c r="K1203" s="505">
        <v>9</v>
      </c>
      <c r="L1203" s="505">
        <v>3</v>
      </c>
      <c r="M1203" s="505">
        <v>3</v>
      </c>
      <c r="N1203" s="505"/>
      <c r="O1203" s="505">
        <v>25</v>
      </c>
      <c r="P1203" s="505">
        <v>17</v>
      </c>
      <c r="Q1203" s="505">
        <v>4</v>
      </c>
      <c r="R1203" s="504">
        <f>SUM(H1203:Q1203)</f>
        <v>91</v>
      </c>
      <c r="S1203" s="2015">
        <f>R1204/R1203*100</f>
        <v>78.021978021978029</v>
      </c>
      <c r="T1203"/>
      <c r="U1203"/>
      <c r="V1203"/>
      <c r="W1203" s="362"/>
      <c r="Y1203" s="275"/>
      <c r="Z1203" s="275"/>
      <c r="AA1203" s="275"/>
      <c r="XDZ1203" s="274"/>
      <c r="XEA1203" s="274"/>
      <c r="XEB1203" s="274"/>
    </row>
    <row r="1204" spans="2:27 16354:16356" ht="12" customHeight="1" thickBot="1">
      <c r="B1204" s="1996"/>
      <c r="C1204" s="2010"/>
      <c r="D1204" s="2008"/>
      <c r="E1204" s="2006"/>
      <c r="F1204" s="2006"/>
      <c r="G1204" s="498" t="s">
        <v>8</v>
      </c>
      <c r="H1204" s="509"/>
      <c r="I1204" s="505">
        <v>7</v>
      </c>
      <c r="J1204" s="505">
        <v>19</v>
      </c>
      <c r="K1204" s="505">
        <v>8</v>
      </c>
      <c r="L1204" s="505">
        <v>1</v>
      </c>
      <c r="M1204" s="505">
        <v>1</v>
      </c>
      <c r="N1204" s="505"/>
      <c r="O1204" s="505">
        <v>22</v>
      </c>
      <c r="P1204" s="505">
        <v>12</v>
      </c>
      <c r="Q1204" s="505">
        <v>1</v>
      </c>
      <c r="R1204" s="532">
        <f>SUM(H1204:Q1204)</f>
        <v>71</v>
      </c>
      <c r="S1204" s="2016"/>
      <c r="T1204"/>
      <c r="U1204"/>
      <c r="V1204"/>
      <c r="W1204" s="362"/>
      <c r="Y1204" s="275"/>
      <c r="Z1204" s="275"/>
      <c r="AA1204" s="275"/>
      <c r="XDZ1204" s="274"/>
      <c r="XEA1204" s="274"/>
      <c r="XEB1204" s="274"/>
    </row>
    <row r="1205" spans="2:27 16354:16356" ht="12" customHeight="1">
      <c r="T1205"/>
      <c r="U1205"/>
      <c r="V1205"/>
    </row>
    <row r="1207" spans="2:27 16354:16356" ht="12" customHeight="1" thickBot="1"/>
    <row r="1208" spans="2:27 16354:16356" ht="12" customHeight="1" thickBot="1">
      <c r="B1208" s="2056" t="s">
        <v>755</v>
      </c>
      <c r="C1208" s="2057"/>
      <c r="D1208" s="2057"/>
      <c r="E1208" s="2057"/>
      <c r="F1208" s="2057"/>
      <c r="G1208" s="2057"/>
      <c r="H1208" s="2057"/>
      <c r="I1208" s="2057"/>
      <c r="J1208" s="2057"/>
      <c r="K1208" s="2057"/>
      <c r="L1208" s="2057"/>
      <c r="M1208" s="2057"/>
      <c r="N1208" s="2057"/>
      <c r="O1208" s="2057"/>
      <c r="P1208" s="2058"/>
    </row>
    <row r="1209" spans="2:27 16354:16356" ht="12" customHeight="1">
      <c r="B1209" s="2026">
        <v>46112</v>
      </c>
      <c r="C1209" s="1623" t="s">
        <v>742</v>
      </c>
      <c r="D1209" s="1623" t="s">
        <v>381</v>
      </c>
      <c r="E1209" s="1623" t="s">
        <v>357</v>
      </c>
      <c r="F1209" s="1623" t="s">
        <v>355</v>
      </c>
      <c r="G1209" s="1623" t="s">
        <v>3</v>
      </c>
      <c r="H1209" s="1624" t="s">
        <v>743</v>
      </c>
      <c r="I1209" s="1624" t="s">
        <v>453</v>
      </c>
      <c r="J1209" s="1624" t="s">
        <v>454</v>
      </c>
      <c r="K1209" s="1624" t="s">
        <v>455</v>
      </c>
      <c r="L1209" s="1624" t="s">
        <v>456</v>
      </c>
      <c r="M1209" s="1624" t="s">
        <v>457</v>
      </c>
      <c r="N1209" s="1624" t="s">
        <v>458</v>
      </c>
      <c r="O1209" s="1624" t="s">
        <v>379</v>
      </c>
      <c r="P1209" s="1625" t="s">
        <v>467</v>
      </c>
    </row>
    <row r="1210" spans="2:27 16354:16356" ht="12" customHeight="1">
      <c r="B1210" s="2027"/>
      <c r="C1210" s="1997" t="s">
        <v>1756</v>
      </c>
      <c r="D1210" s="1999">
        <v>710798540083</v>
      </c>
      <c r="E1210" s="1997" t="s">
        <v>1585</v>
      </c>
      <c r="F1210" s="1997" t="s">
        <v>25</v>
      </c>
      <c r="G1210" s="1997">
        <v>4702096671</v>
      </c>
      <c r="H1210" s="1730" t="s">
        <v>747</v>
      </c>
      <c r="I1210" s="301">
        <v>36</v>
      </c>
      <c r="J1210" s="301">
        <v>73</v>
      </c>
      <c r="K1210" s="301">
        <v>215</v>
      </c>
      <c r="L1210" s="301">
        <v>222</v>
      </c>
      <c r="M1210" s="301">
        <v>109</v>
      </c>
      <c r="N1210" s="582">
        <v>65</v>
      </c>
      <c r="O1210" s="301">
        <f>SUM(I1210:N1210)</f>
        <v>720</v>
      </c>
      <c r="P1210" s="2001">
        <f>O1211/O1210*100</f>
        <v>90</v>
      </c>
    </row>
    <row r="1211" spans="2:27 16354:16356" ht="12" customHeight="1" thickBot="1">
      <c r="B1211" s="2028"/>
      <c r="C1211" s="1998"/>
      <c r="D1211" s="2000"/>
      <c r="E1211" s="1998"/>
      <c r="F1211" s="1998"/>
      <c r="G1211" s="1998"/>
      <c r="H1211" s="1729" t="s">
        <v>8</v>
      </c>
      <c r="I1211" s="290">
        <v>31</v>
      </c>
      <c r="J1211" s="290">
        <v>67</v>
      </c>
      <c r="K1211" s="290">
        <v>199</v>
      </c>
      <c r="L1211" s="290">
        <v>213</v>
      </c>
      <c r="M1211" s="290">
        <v>91</v>
      </c>
      <c r="N1211" s="290">
        <v>47</v>
      </c>
      <c r="O1211" s="578">
        <f>SUM(I1211:N1211)</f>
        <v>648</v>
      </c>
      <c r="P1211" s="2002"/>
    </row>
    <row r="1213" spans="2:27 16354:16356" ht="12" customHeight="1">
      <c r="C1213" s="1732" t="s">
        <v>742</v>
      </c>
      <c r="D1213" s="1733" t="s">
        <v>381</v>
      </c>
      <c r="E1213" s="1733" t="s">
        <v>357</v>
      </c>
      <c r="F1213" s="1733" t="s">
        <v>355</v>
      </c>
      <c r="G1213" s="1733" t="s">
        <v>3</v>
      </c>
      <c r="H1213" s="1733" t="s">
        <v>743</v>
      </c>
      <c r="I1213" s="1733" t="s">
        <v>623</v>
      </c>
      <c r="J1213" s="1733" t="s">
        <v>2026</v>
      </c>
      <c r="K1213" s="1733" t="s">
        <v>624</v>
      </c>
      <c r="L1213" s="1733" t="s">
        <v>2027</v>
      </c>
      <c r="M1213" s="1733" t="s">
        <v>625</v>
      </c>
      <c r="N1213" s="1733" t="s">
        <v>2028</v>
      </c>
      <c r="O1213" s="1733" t="s">
        <v>626</v>
      </c>
      <c r="P1213" s="1733" t="s">
        <v>2029</v>
      </c>
      <c r="Q1213" s="1733" t="s">
        <v>627</v>
      </c>
      <c r="R1213" s="1733" t="s">
        <v>379</v>
      </c>
      <c r="S1213" s="1734" t="s">
        <v>467</v>
      </c>
    </row>
    <row r="1214" spans="2:27 16354:16356" ht="12" customHeight="1">
      <c r="C1214" s="1735" t="s">
        <v>1913</v>
      </c>
      <c r="D1214" s="1736" t="s">
        <v>1924</v>
      </c>
      <c r="E1214" s="1737" t="s">
        <v>1932</v>
      </c>
      <c r="F1214" s="1737" t="s">
        <v>102</v>
      </c>
      <c r="G1214" s="1737">
        <v>4702096680</v>
      </c>
      <c r="H1214" s="1737" t="s">
        <v>747</v>
      </c>
      <c r="I1214" s="1737">
        <v>16</v>
      </c>
      <c r="J1214" s="1737">
        <v>36</v>
      </c>
      <c r="K1214" s="1737">
        <v>70</v>
      </c>
      <c r="L1214" s="1737">
        <v>58</v>
      </c>
      <c r="M1214" s="1737">
        <v>58</v>
      </c>
      <c r="N1214" s="1737">
        <v>30</v>
      </c>
      <c r="O1214" s="1737">
        <v>18</v>
      </c>
      <c r="P1214" s="1737">
        <v>10</v>
      </c>
      <c r="Q1214" s="1737">
        <v>4</v>
      </c>
      <c r="R1214" s="1737">
        <f>SUM(I1214:Q1214)</f>
        <v>300</v>
      </c>
      <c r="S1214" s="1738">
        <f>R1215/R1214*100</f>
        <v>99.333333333333329</v>
      </c>
    </row>
    <row r="1215" spans="2:27 16354:16356" ht="12" customHeight="1">
      <c r="C1215" s="1735"/>
      <c r="D1215" s="1736"/>
      <c r="E1215" s="1737"/>
      <c r="F1215" s="1737"/>
      <c r="G1215" s="1737"/>
      <c r="H1215" s="1737" t="s">
        <v>2025</v>
      </c>
      <c r="I1215" s="1737">
        <v>10</v>
      </c>
      <c r="J1215" s="1737">
        <v>38</v>
      </c>
      <c r="K1215" s="1737">
        <v>70</v>
      </c>
      <c r="L1215" s="1737">
        <v>60</v>
      </c>
      <c r="M1215" s="1737">
        <v>60</v>
      </c>
      <c r="N1215" s="1737">
        <v>31</v>
      </c>
      <c r="O1215" s="1737">
        <v>19</v>
      </c>
      <c r="P1215" s="1737">
        <v>10</v>
      </c>
      <c r="Q1215" s="1737">
        <v>0</v>
      </c>
      <c r="R1215" s="1737">
        <f>SUM(I1215:Q1215)</f>
        <v>298</v>
      </c>
      <c r="S1215" s="1738">
        <f t="shared" ref="S1215:S1216" si="17">R1216/R1215*100</f>
        <v>0.67114093959731547</v>
      </c>
    </row>
    <row r="1216" spans="2:27 16354:16356" ht="12" customHeight="1">
      <c r="C1216" s="1739"/>
      <c r="D1216" s="1740"/>
      <c r="E1216" s="1740"/>
      <c r="F1216" s="1740"/>
      <c r="G1216" s="1740"/>
      <c r="H1216" s="1740" t="s">
        <v>2030</v>
      </c>
      <c r="I1216" s="1741">
        <f>I1215-I1214</f>
        <v>-6</v>
      </c>
      <c r="J1216" s="1741">
        <f t="shared" ref="J1216:Q1216" si="18">J1215-J1214</f>
        <v>2</v>
      </c>
      <c r="K1216" s="1741">
        <f t="shared" si="18"/>
        <v>0</v>
      </c>
      <c r="L1216" s="1741">
        <f t="shared" si="18"/>
        <v>2</v>
      </c>
      <c r="M1216" s="1741">
        <f t="shared" si="18"/>
        <v>2</v>
      </c>
      <c r="N1216" s="1741">
        <f t="shared" si="18"/>
        <v>1</v>
      </c>
      <c r="O1216" s="1741">
        <f>O1215-O1214</f>
        <v>1</v>
      </c>
      <c r="P1216" s="1741">
        <f t="shared" si="18"/>
        <v>0</v>
      </c>
      <c r="Q1216" s="1741">
        <f t="shared" si="18"/>
        <v>-4</v>
      </c>
      <c r="R1216" s="1741">
        <f>R1214-R1215</f>
        <v>2</v>
      </c>
      <c r="S1216" s="1742">
        <f t="shared" si="17"/>
        <v>0</v>
      </c>
    </row>
    <row r="1218" spans="2:19" ht="12" customHeight="1" thickBot="1"/>
    <row r="1219" spans="2:19" ht="12" customHeight="1" thickBot="1">
      <c r="B1219" s="2011" t="s">
        <v>378</v>
      </c>
      <c r="C1219" s="2012"/>
      <c r="D1219" s="2012"/>
      <c r="E1219" s="2012"/>
      <c r="F1219" s="2012"/>
      <c r="G1219" s="2012"/>
      <c r="H1219" s="2012"/>
      <c r="I1219" s="2012"/>
      <c r="J1219" s="2012"/>
      <c r="K1219" s="2012"/>
      <c r="L1219" s="2012"/>
      <c r="M1219" s="2012"/>
      <c r="N1219" s="2012"/>
      <c r="O1219" s="2012"/>
      <c r="P1219" s="2012"/>
      <c r="Q1219" s="2012"/>
      <c r="R1219" s="2012"/>
      <c r="S1219" s="2013"/>
    </row>
    <row r="1220" spans="2:19" ht="12" customHeight="1" thickBot="1">
      <c r="B1220" s="1994">
        <v>46113</v>
      </c>
      <c r="C1220" s="276" t="s">
        <v>742</v>
      </c>
      <c r="D1220" s="277" t="s">
        <v>381</v>
      </c>
      <c r="E1220" s="277" t="s">
        <v>357</v>
      </c>
      <c r="F1220" s="277" t="s">
        <v>3</v>
      </c>
      <c r="G1220" s="278" t="s">
        <v>743</v>
      </c>
      <c r="H1220" s="278">
        <v>14</v>
      </c>
      <c r="I1220" s="278">
        <v>15</v>
      </c>
      <c r="J1220" s="278">
        <v>16</v>
      </c>
      <c r="K1220" s="278">
        <v>17</v>
      </c>
      <c r="L1220" s="278">
        <v>18</v>
      </c>
      <c r="M1220" s="278" t="s">
        <v>623</v>
      </c>
      <c r="N1220" s="278" t="s">
        <v>624</v>
      </c>
      <c r="O1220" s="278" t="s">
        <v>625</v>
      </c>
      <c r="P1220" s="278" t="s">
        <v>626</v>
      </c>
      <c r="Q1220" s="278" t="s">
        <v>627</v>
      </c>
      <c r="R1220" s="461" t="s">
        <v>379</v>
      </c>
      <c r="S1220" s="279" t="s">
        <v>467</v>
      </c>
    </row>
    <row r="1221" spans="2:19" ht="12" customHeight="1" thickBot="1">
      <c r="B1221" s="1995"/>
      <c r="C1221" s="2009" t="s">
        <v>1909</v>
      </c>
      <c r="D1221" s="2007">
        <v>712973694500</v>
      </c>
      <c r="E1221" s="2005" t="s">
        <v>1929</v>
      </c>
      <c r="F1221" s="2014">
        <v>4702096679</v>
      </c>
      <c r="G1221" s="560" t="s">
        <v>747</v>
      </c>
      <c r="H1221" s="509"/>
      <c r="I1221" s="505">
        <v>36</v>
      </c>
      <c r="J1221" s="505">
        <v>58</v>
      </c>
      <c r="K1221" s="505">
        <v>31</v>
      </c>
      <c r="L1221" s="505">
        <v>10</v>
      </c>
      <c r="M1221" s="505">
        <v>15</v>
      </c>
      <c r="N1221" s="505">
        <v>73</v>
      </c>
      <c r="O1221" s="505">
        <v>61</v>
      </c>
      <c r="P1221" s="505">
        <v>18</v>
      </c>
      <c r="Q1221" s="505">
        <v>3</v>
      </c>
      <c r="R1221" s="504">
        <f>SUM(H1221:Q1221)</f>
        <v>305</v>
      </c>
      <c r="S1221" s="2015">
        <f>R1222/R1221*100</f>
        <v>93.114754098360649</v>
      </c>
    </row>
    <row r="1222" spans="2:19" ht="12" customHeight="1" thickBot="1">
      <c r="B1222" s="1996"/>
      <c r="C1222" s="2010"/>
      <c r="D1222" s="2008"/>
      <c r="E1222" s="2006"/>
      <c r="F1222" s="2006"/>
      <c r="G1222" s="498" t="s">
        <v>8</v>
      </c>
      <c r="H1222" s="509"/>
      <c r="I1222" s="505">
        <v>34</v>
      </c>
      <c r="J1222" s="505">
        <v>55</v>
      </c>
      <c r="K1222" s="505">
        <v>29</v>
      </c>
      <c r="L1222" s="505">
        <v>9</v>
      </c>
      <c r="M1222" s="505">
        <v>15</v>
      </c>
      <c r="N1222" s="505">
        <v>67</v>
      </c>
      <c r="O1222" s="505">
        <v>56</v>
      </c>
      <c r="P1222" s="505">
        <v>16</v>
      </c>
      <c r="Q1222" s="505">
        <v>3</v>
      </c>
      <c r="R1222" s="532">
        <f>SUM(H1222:Q1222)</f>
        <v>284</v>
      </c>
      <c r="S1222" s="2016"/>
    </row>
    <row r="1224" spans="2:19" ht="12" customHeight="1" thickBot="1"/>
    <row r="1225" spans="2:19" ht="12" customHeight="1" thickBot="1">
      <c r="B1225" s="2011" t="s">
        <v>378</v>
      </c>
      <c r="C1225" s="2012"/>
      <c r="D1225" s="2012"/>
      <c r="E1225" s="2012"/>
      <c r="F1225" s="2012"/>
      <c r="G1225" s="2012"/>
      <c r="H1225" s="2012"/>
      <c r="I1225" s="2012"/>
      <c r="J1225" s="2012"/>
      <c r="K1225" s="2012"/>
      <c r="L1225" s="2012"/>
      <c r="M1225" s="2012"/>
      <c r="N1225" s="2012"/>
      <c r="O1225" s="2012"/>
      <c r="P1225" s="2012"/>
      <c r="Q1225" s="2012"/>
      <c r="R1225" s="2012"/>
      <c r="S1225" s="2013"/>
    </row>
    <row r="1226" spans="2:19" ht="12" customHeight="1" thickBot="1">
      <c r="B1226" s="1994">
        <v>46113</v>
      </c>
      <c r="C1226" s="276" t="s">
        <v>742</v>
      </c>
      <c r="D1226" s="277" t="s">
        <v>381</v>
      </c>
      <c r="E1226" s="277" t="s">
        <v>357</v>
      </c>
      <c r="F1226" s="277" t="s">
        <v>3</v>
      </c>
      <c r="G1226" s="278" t="s">
        <v>743</v>
      </c>
      <c r="H1226" s="278">
        <v>14</v>
      </c>
      <c r="I1226" s="278">
        <v>15</v>
      </c>
      <c r="J1226" s="278">
        <v>16</v>
      </c>
      <c r="K1226" s="278">
        <v>17</v>
      </c>
      <c r="L1226" s="278">
        <v>18</v>
      </c>
      <c r="M1226" s="278" t="s">
        <v>623</v>
      </c>
      <c r="N1226" s="278" t="s">
        <v>624</v>
      </c>
      <c r="O1226" s="278" t="s">
        <v>625</v>
      </c>
      <c r="P1226" s="278" t="s">
        <v>626</v>
      </c>
      <c r="Q1226" s="278" t="s">
        <v>627</v>
      </c>
      <c r="R1226" s="461" t="s">
        <v>379</v>
      </c>
      <c r="S1226" s="279" t="s">
        <v>467</v>
      </c>
    </row>
    <row r="1227" spans="2:19" ht="12" customHeight="1" thickBot="1">
      <c r="B1227" s="1995"/>
      <c r="C1227" s="2009" t="s">
        <v>1914</v>
      </c>
      <c r="D1227" s="2007" t="s">
        <v>1925</v>
      </c>
      <c r="E1227" s="2005" t="s">
        <v>1933</v>
      </c>
      <c r="F1227" s="2014">
        <v>4702096681</v>
      </c>
      <c r="G1227" s="560" t="s">
        <v>747</v>
      </c>
      <c r="H1227" s="509"/>
      <c r="I1227" s="505">
        <v>36</v>
      </c>
      <c r="J1227" s="505">
        <v>58</v>
      </c>
      <c r="K1227" s="505">
        <v>30</v>
      </c>
      <c r="L1227" s="505">
        <v>10</v>
      </c>
      <c r="M1227" s="505">
        <v>16</v>
      </c>
      <c r="N1227" s="505">
        <v>70</v>
      </c>
      <c r="O1227" s="505">
        <v>58</v>
      </c>
      <c r="P1227" s="505">
        <v>18</v>
      </c>
      <c r="Q1227" s="505">
        <v>4</v>
      </c>
      <c r="R1227" s="504">
        <f>SUM(H1227:Q1227)</f>
        <v>300</v>
      </c>
      <c r="S1227" s="2015">
        <f>R1228/R1227*100</f>
        <v>94</v>
      </c>
    </row>
    <row r="1228" spans="2:19" ht="12" customHeight="1" thickBot="1">
      <c r="B1228" s="1996"/>
      <c r="C1228" s="2010"/>
      <c r="D1228" s="2008"/>
      <c r="E1228" s="2006"/>
      <c r="F1228" s="2006"/>
      <c r="G1228" s="498" t="s">
        <v>8</v>
      </c>
      <c r="H1228" s="509"/>
      <c r="I1228" s="505">
        <v>33</v>
      </c>
      <c r="J1228" s="505">
        <v>54</v>
      </c>
      <c r="K1228" s="505">
        <v>27</v>
      </c>
      <c r="L1228" s="505">
        <v>10</v>
      </c>
      <c r="M1228" s="505">
        <v>16</v>
      </c>
      <c r="N1228" s="505">
        <v>65</v>
      </c>
      <c r="O1228" s="505">
        <v>55</v>
      </c>
      <c r="P1228" s="505">
        <v>18</v>
      </c>
      <c r="Q1228" s="505">
        <v>4</v>
      </c>
      <c r="R1228" s="532">
        <f>SUM(H1228:Q1228)</f>
        <v>282</v>
      </c>
      <c r="S1228" s="2016"/>
    </row>
    <row r="1229" spans="2:19" ht="12" customHeight="1" thickBot="1"/>
    <row r="1230" spans="2:19" ht="12" customHeight="1" thickBot="1">
      <c r="B1230" s="2011" t="s">
        <v>378</v>
      </c>
      <c r="C1230" s="2012"/>
      <c r="D1230" s="2012"/>
      <c r="E1230" s="2012"/>
      <c r="F1230" s="2012"/>
      <c r="G1230" s="2012"/>
      <c r="H1230" s="2012"/>
      <c r="I1230" s="2012"/>
      <c r="J1230" s="2012"/>
      <c r="K1230" s="2012"/>
      <c r="L1230" s="2012"/>
      <c r="M1230" s="2012"/>
      <c r="N1230" s="2012"/>
      <c r="O1230" s="2012"/>
      <c r="P1230" s="2012"/>
      <c r="Q1230" s="2012"/>
      <c r="R1230" s="2012"/>
      <c r="S1230" s="2013"/>
    </row>
    <row r="1231" spans="2:19" ht="12" customHeight="1" thickBot="1">
      <c r="B1231" s="1994">
        <v>46113</v>
      </c>
      <c r="C1231" s="276" t="s">
        <v>742</v>
      </c>
      <c r="D1231" s="277" t="s">
        <v>381</v>
      </c>
      <c r="E1231" s="277" t="s">
        <v>357</v>
      </c>
      <c r="F1231" s="277" t="s">
        <v>3</v>
      </c>
      <c r="G1231" s="278" t="s">
        <v>743</v>
      </c>
      <c r="H1231" s="278">
        <v>14</v>
      </c>
      <c r="I1231" s="278">
        <v>15</v>
      </c>
      <c r="J1231" s="278">
        <v>16</v>
      </c>
      <c r="K1231" s="278">
        <v>17</v>
      </c>
      <c r="L1231" s="278">
        <v>18</v>
      </c>
      <c r="M1231" s="278" t="s">
        <v>623</v>
      </c>
      <c r="N1231" s="278" t="s">
        <v>624</v>
      </c>
      <c r="O1231" s="278" t="s">
        <v>625</v>
      </c>
      <c r="P1231" s="278" t="s">
        <v>626</v>
      </c>
      <c r="Q1231" s="278" t="s">
        <v>627</v>
      </c>
      <c r="R1231" s="461" t="s">
        <v>379</v>
      </c>
      <c r="S1231" s="279" t="s">
        <v>467</v>
      </c>
    </row>
    <row r="1232" spans="2:19" ht="12" customHeight="1" thickBot="1">
      <c r="B1232" s="1995"/>
      <c r="C1232" s="2009" t="s">
        <v>1915</v>
      </c>
      <c r="D1232" s="2007" t="s">
        <v>1926</v>
      </c>
      <c r="E1232" s="2005" t="s">
        <v>1934</v>
      </c>
      <c r="F1232" s="2005">
        <v>4702096681</v>
      </c>
      <c r="G1232" s="560" t="s">
        <v>747</v>
      </c>
      <c r="H1232" s="509"/>
      <c r="I1232" s="505">
        <v>36</v>
      </c>
      <c r="J1232" s="505">
        <v>58</v>
      </c>
      <c r="K1232" s="505">
        <v>30</v>
      </c>
      <c r="L1232" s="505">
        <v>10</v>
      </c>
      <c r="M1232" s="505">
        <v>16</v>
      </c>
      <c r="N1232" s="505">
        <v>70</v>
      </c>
      <c r="O1232" s="505">
        <v>58</v>
      </c>
      <c r="P1232" s="505">
        <v>18</v>
      </c>
      <c r="Q1232" s="505">
        <v>4</v>
      </c>
      <c r="R1232" s="504">
        <f>SUM(H1232:Q1232)</f>
        <v>300</v>
      </c>
      <c r="S1232" s="2003">
        <f>R1233/R1232*100</f>
        <v>87.333333333333329</v>
      </c>
    </row>
    <row r="1233" spans="2:19" ht="12" customHeight="1" thickBot="1">
      <c r="B1233" s="1996"/>
      <c r="C1233" s="2010"/>
      <c r="D1233" s="2008"/>
      <c r="E1233" s="2006"/>
      <c r="F1233" s="2006"/>
      <c r="G1233" s="498" t="s">
        <v>8</v>
      </c>
      <c r="H1233" s="509"/>
      <c r="I1233" s="505">
        <v>32</v>
      </c>
      <c r="J1233" s="505">
        <v>52</v>
      </c>
      <c r="K1233" s="505">
        <v>24</v>
      </c>
      <c r="L1233" s="505">
        <v>9</v>
      </c>
      <c r="M1233" s="505">
        <v>15</v>
      </c>
      <c r="N1233" s="505">
        <v>60</v>
      </c>
      <c r="O1233" s="505">
        <v>50</v>
      </c>
      <c r="P1233" s="505">
        <v>16</v>
      </c>
      <c r="Q1233" s="505">
        <v>4</v>
      </c>
      <c r="R1233" s="532">
        <f>SUM(H1233:Q1233)</f>
        <v>262</v>
      </c>
      <c r="S1233" s="2004"/>
    </row>
    <row r="1236" spans="2:19" ht="12" customHeight="1" thickBot="1"/>
    <row r="1237" spans="2:19" ht="12" customHeight="1" thickBot="1">
      <c r="B1237" s="1991" t="s">
        <v>755</v>
      </c>
      <c r="C1237" s="1992"/>
      <c r="D1237" s="1992"/>
      <c r="E1237" s="1992"/>
      <c r="F1237" s="1992"/>
      <c r="G1237" s="1992"/>
      <c r="H1237" s="1992"/>
      <c r="I1237" s="1992"/>
      <c r="J1237" s="1992"/>
      <c r="K1237" s="1992"/>
      <c r="L1237" s="1992"/>
      <c r="M1237" s="1992"/>
      <c r="N1237" s="1992"/>
      <c r="O1237" s="1992"/>
      <c r="P1237" s="1993"/>
    </row>
    <row r="1238" spans="2:19" ht="12" customHeight="1">
      <c r="B1238" s="1994">
        <v>46113</v>
      </c>
      <c r="C1238" s="579" t="s">
        <v>742</v>
      </c>
      <c r="D1238" s="579" t="s">
        <v>381</v>
      </c>
      <c r="E1238" s="579" t="s">
        <v>357</v>
      </c>
      <c r="F1238" s="579" t="s">
        <v>355</v>
      </c>
      <c r="G1238" s="579" t="s">
        <v>3</v>
      </c>
      <c r="H1238" s="580" t="s">
        <v>743</v>
      </c>
      <c r="I1238" s="580" t="s">
        <v>453</v>
      </c>
      <c r="J1238" s="580" t="s">
        <v>454</v>
      </c>
      <c r="K1238" s="580" t="s">
        <v>455</v>
      </c>
      <c r="L1238" s="580" t="s">
        <v>456</v>
      </c>
      <c r="M1238" s="580" t="s">
        <v>457</v>
      </c>
      <c r="N1238" s="580" t="s">
        <v>458</v>
      </c>
      <c r="O1238" s="580" t="s">
        <v>379</v>
      </c>
      <c r="P1238" s="581" t="s">
        <v>467</v>
      </c>
    </row>
    <row r="1239" spans="2:19" ht="12" customHeight="1">
      <c r="B1239" s="1995"/>
      <c r="C1239" s="1997" t="s">
        <v>1917</v>
      </c>
      <c r="D1239" s="1999" t="s">
        <v>2052</v>
      </c>
      <c r="E1239" s="1997" t="s">
        <v>937</v>
      </c>
      <c r="F1239" s="1997" t="s">
        <v>1732</v>
      </c>
      <c r="G1239" s="1997" t="s">
        <v>2051</v>
      </c>
      <c r="H1239" s="1748" t="s">
        <v>747</v>
      </c>
      <c r="I1239" s="301">
        <v>36</v>
      </c>
      <c r="J1239" s="301">
        <v>54</v>
      </c>
      <c r="K1239" s="301">
        <v>180</v>
      </c>
      <c r="L1239" s="301">
        <v>186</v>
      </c>
      <c r="M1239" s="301">
        <v>90</v>
      </c>
      <c r="N1239" s="582">
        <v>54</v>
      </c>
      <c r="O1239" s="301">
        <f>SUM(I1239:N1239)</f>
        <v>600</v>
      </c>
      <c r="P1239" s="2001">
        <f>O1240/O1239*100</f>
        <v>88</v>
      </c>
    </row>
    <row r="1240" spans="2:19" ht="12" customHeight="1" thickBot="1">
      <c r="B1240" s="1996"/>
      <c r="C1240" s="1998"/>
      <c r="D1240" s="2000"/>
      <c r="E1240" s="1998"/>
      <c r="F1240" s="1998"/>
      <c r="G1240" s="1998"/>
      <c r="H1240" s="1749" t="s">
        <v>8</v>
      </c>
      <c r="I1240" s="290">
        <v>32</v>
      </c>
      <c r="J1240" s="290">
        <v>47</v>
      </c>
      <c r="K1240" s="290">
        <v>156</v>
      </c>
      <c r="L1240" s="290">
        <v>164</v>
      </c>
      <c r="M1240" s="290">
        <v>81</v>
      </c>
      <c r="N1240" s="290">
        <v>48</v>
      </c>
      <c r="O1240" s="578">
        <f>SUM(I1240:N1240)</f>
        <v>528</v>
      </c>
      <c r="P1240" s="2002"/>
    </row>
    <row r="1243" spans="2:19" ht="12" customHeight="1" thickBot="1"/>
    <row r="1244" spans="2:19" ht="12" customHeight="1" thickBot="1">
      <c r="B1244" s="1991" t="s">
        <v>755</v>
      </c>
      <c r="C1244" s="1992"/>
      <c r="D1244" s="1992"/>
      <c r="E1244" s="1992"/>
      <c r="F1244" s="1992"/>
      <c r="G1244" s="1992"/>
      <c r="H1244" s="1992"/>
      <c r="I1244" s="1992"/>
      <c r="J1244" s="1992"/>
      <c r="K1244" s="1992"/>
      <c r="L1244" s="1992"/>
      <c r="M1244" s="1992"/>
      <c r="N1244" s="1992"/>
      <c r="O1244" s="1992"/>
      <c r="P1244" s="1993"/>
    </row>
    <row r="1245" spans="2:19" ht="12" customHeight="1">
      <c r="B1245" s="1994">
        <v>46114</v>
      </c>
      <c r="C1245" s="579" t="s">
        <v>742</v>
      </c>
      <c r="D1245" s="579" t="s">
        <v>381</v>
      </c>
      <c r="E1245" s="579" t="s">
        <v>357</v>
      </c>
      <c r="F1245" s="579" t="s">
        <v>355</v>
      </c>
      <c r="G1245" s="579" t="s">
        <v>3</v>
      </c>
      <c r="H1245" s="580" t="s">
        <v>743</v>
      </c>
      <c r="I1245" s="580" t="s">
        <v>453</v>
      </c>
      <c r="J1245" s="580" t="s">
        <v>454</v>
      </c>
      <c r="K1245" s="580" t="s">
        <v>455</v>
      </c>
      <c r="L1245" s="580" t="s">
        <v>456</v>
      </c>
      <c r="M1245" s="580" t="s">
        <v>457</v>
      </c>
      <c r="N1245" s="580" t="s">
        <v>458</v>
      </c>
      <c r="O1245" s="580" t="s">
        <v>379</v>
      </c>
      <c r="P1245" s="581" t="s">
        <v>467</v>
      </c>
    </row>
    <row r="1246" spans="2:19" ht="12" customHeight="1">
      <c r="B1246" s="1995"/>
      <c r="C1246" s="1997" t="s">
        <v>1917</v>
      </c>
      <c r="D1246" s="1999">
        <v>710953355003</v>
      </c>
      <c r="E1246" s="1997" t="s">
        <v>937</v>
      </c>
      <c r="F1246" s="1997" t="s">
        <v>25</v>
      </c>
      <c r="G1246" s="1997">
        <v>4702095654</v>
      </c>
      <c r="H1246" s="1798" t="s">
        <v>747</v>
      </c>
      <c r="I1246" s="301">
        <v>36</v>
      </c>
      <c r="J1246" s="301">
        <v>54</v>
      </c>
      <c r="K1246" s="301">
        <v>180</v>
      </c>
      <c r="L1246" s="301">
        <v>186</v>
      </c>
      <c r="M1246" s="301">
        <v>90</v>
      </c>
      <c r="N1246" s="582">
        <v>54</v>
      </c>
      <c r="O1246" s="301">
        <f>SUM(I1246:N1246)</f>
        <v>600</v>
      </c>
      <c r="P1246" s="2001">
        <f>O1247/O1246*100</f>
        <v>88</v>
      </c>
    </row>
    <row r="1247" spans="2:19" ht="12" customHeight="1" thickBot="1">
      <c r="B1247" s="1996"/>
      <c r="C1247" s="1998"/>
      <c r="D1247" s="2000"/>
      <c r="E1247" s="1998"/>
      <c r="F1247" s="1998"/>
      <c r="G1247" s="1998"/>
      <c r="H1247" s="1799" t="s">
        <v>8</v>
      </c>
      <c r="I1247" s="290">
        <v>32</v>
      </c>
      <c r="J1247" s="290">
        <v>47</v>
      </c>
      <c r="K1247" s="290">
        <v>156</v>
      </c>
      <c r="L1247" s="290">
        <v>164</v>
      </c>
      <c r="M1247" s="290">
        <v>81</v>
      </c>
      <c r="N1247" s="290">
        <v>48</v>
      </c>
      <c r="O1247" s="578">
        <f>SUM(I1247:N1247)</f>
        <v>528</v>
      </c>
      <c r="P1247" s="2002"/>
    </row>
    <row r="1249" spans="2:16" ht="12" customHeight="1" thickBot="1"/>
    <row r="1250" spans="2:16" ht="12" customHeight="1" thickBot="1">
      <c r="B1250" s="1991" t="s">
        <v>755</v>
      </c>
      <c r="C1250" s="1992"/>
      <c r="D1250" s="1992"/>
      <c r="E1250" s="1992"/>
      <c r="F1250" s="1992"/>
      <c r="G1250" s="1992"/>
      <c r="H1250" s="1992"/>
      <c r="I1250" s="1992"/>
      <c r="J1250" s="1992"/>
      <c r="K1250" s="1992"/>
      <c r="L1250" s="1992"/>
      <c r="M1250" s="1992"/>
      <c r="N1250" s="1992"/>
      <c r="O1250" s="1992"/>
      <c r="P1250" s="1993"/>
    </row>
    <row r="1251" spans="2:16" ht="12" customHeight="1">
      <c r="B1251" s="1994">
        <v>46118</v>
      </c>
      <c r="C1251" s="579" t="s">
        <v>742</v>
      </c>
      <c r="D1251" s="579" t="s">
        <v>381</v>
      </c>
      <c r="E1251" s="579" t="s">
        <v>357</v>
      </c>
      <c r="F1251" s="579" t="s">
        <v>355</v>
      </c>
      <c r="G1251" s="579" t="s">
        <v>3</v>
      </c>
      <c r="H1251" s="580" t="s">
        <v>743</v>
      </c>
      <c r="I1251" s="580" t="s">
        <v>453</v>
      </c>
      <c r="J1251" s="580" t="s">
        <v>454</v>
      </c>
      <c r="K1251" s="580" t="s">
        <v>455</v>
      </c>
      <c r="L1251" s="580" t="s">
        <v>456</v>
      </c>
      <c r="M1251" s="580" t="s">
        <v>457</v>
      </c>
      <c r="N1251" s="580" t="s">
        <v>458</v>
      </c>
      <c r="O1251" s="580" t="s">
        <v>379</v>
      </c>
      <c r="P1251" s="581" t="s">
        <v>467</v>
      </c>
    </row>
    <row r="1252" spans="2:16" ht="12" customHeight="1">
      <c r="B1252" s="1995"/>
      <c r="C1252" s="1997" t="s">
        <v>1910</v>
      </c>
      <c r="D1252" s="1999" t="s">
        <v>1922</v>
      </c>
      <c r="E1252" s="1997" t="s">
        <v>1930</v>
      </c>
      <c r="F1252" s="1997" t="s">
        <v>102</v>
      </c>
      <c r="G1252" s="1997">
        <v>4702110011</v>
      </c>
      <c r="H1252" s="1818" t="s">
        <v>747</v>
      </c>
      <c r="I1252" s="301">
        <v>5</v>
      </c>
      <c r="J1252" s="301">
        <v>34</v>
      </c>
      <c r="K1252" s="301">
        <v>93</v>
      </c>
      <c r="L1252" s="301">
        <v>99</v>
      </c>
      <c r="M1252" s="301">
        <v>60</v>
      </c>
      <c r="N1252" s="582">
        <v>29</v>
      </c>
      <c r="O1252" s="301">
        <f>SUM(I1252:N1252)</f>
        <v>320</v>
      </c>
      <c r="P1252" s="2001">
        <f>O1253/O1252*100</f>
        <v>90.9375</v>
      </c>
    </row>
    <row r="1253" spans="2:16" ht="12" customHeight="1" thickBot="1">
      <c r="B1253" s="1996"/>
      <c r="C1253" s="1998"/>
      <c r="D1253" s="2000"/>
      <c r="E1253" s="1998"/>
      <c r="F1253" s="1998"/>
      <c r="G1253" s="1998"/>
      <c r="H1253" s="1819" t="s">
        <v>8</v>
      </c>
      <c r="I1253" s="290">
        <v>4</v>
      </c>
      <c r="J1253" s="290">
        <v>30</v>
      </c>
      <c r="K1253" s="290">
        <v>73</v>
      </c>
      <c r="L1253" s="290">
        <v>96</v>
      </c>
      <c r="M1253" s="290">
        <v>59</v>
      </c>
      <c r="N1253" s="290">
        <v>29</v>
      </c>
      <c r="O1253" s="578">
        <f>SUM(I1253:N1253)</f>
        <v>291</v>
      </c>
      <c r="P1253" s="2002"/>
    </row>
    <row r="1048568" spans="2:2" ht="12" customHeight="1">
      <c r="B1048568" s="150" t="s">
        <v>1146</v>
      </c>
    </row>
    <row r="1048569" spans="2:2" ht="12" customHeight="1">
      <c r="B1048569" s="150" t="s">
        <v>1147</v>
      </c>
    </row>
    <row r="1048570" spans="2:2" ht="12" customHeight="1">
      <c r="B1048570" s="150" t="s">
        <v>1148</v>
      </c>
    </row>
  </sheetData>
  <autoFilter ref="B1230:S1233">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1425">
    <mergeCell ref="B1208:P1208"/>
    <mergeCell ref="B1209:B1211"/>
    <mergeCell ref="C1210:C1211"/>
    <mergeCell ref="D1210:D1211"/>
    <mergeCell ref="E1210:E1211"/>
    <mergeCell ref="F1210:F1211"/>
    <mergeCell ref="G1210:G1211"/>
    <mergeCell ref="P1210:P1211"/>
    <mergeCell ref="B1202:B1204"/>
    <mergeCell ref="C1203:C1204"/>
    <mergeCell ref="D1203:D1204"/>
    <mergeCell ref="E1203:E1204"/>
    <mergeCell ref="F1203:F1204"/>
    <mergeCell ref="S1203:S1204"/>
    <mergeCell ref="B1201:S1201"/>
    <mergeCell ref="B2:O2"/>
    <mergeCell ref="W27:Z27"/>
    <mergeCell ref="B1185:B1187"/>
    <mergeCell ref="C1186:C1187"/>
    <mergeCell ref="D1186:D1187"/>
    <mergeCell ref="E1186:E1187"/>
    <mergeCell ref="F1186:F1187"/>
    <mergeCell ref="G1186:G1187"/>
    <mergeCell ref="Q1186:Q1187"/>
    <mergeCell ref="B1184:Q1184"/>
    <mergeCell ref="B1178:O1178"/>
    <mergeCell ref="B1179:B1181"/>
    <mergeCell ref="C1180:C1181"/>
    <mergeCell ref="D1180:D1181"/>
    <mergeCell ref="E1180:E1181"/>
    <mergeCell ref="F1180:F1181"/>
    <mergeCell ref="O1180:O1181"/>
    <mergeCell ref="W2:Z2"/>
    <mergeCell ref="B3:B5"/>
    <mergeCell ref="C4:C5"/>
    <mergeCell ref="D4:D5"/>
    <mergeCell ref="E4:E5"/>
    <mergeCell ref="F4:F5"/>
    <mergeCell ref="O4:O5"/>
    <mergeCell ref="F45:F46"/>
    <mergeCell ref="O45:O46"/>
    <mergeCell ref="F33:F34"/>
    <mergeCell ref="O33:O34"/>
    <mergeCell ref="C37:C38"/>
    <mergeCell ref="D37:D38"/>
    <mergeCell ref="E37:E38"/>
    <mergeCell ref="F37:F38"/>
    <mergeCell ref="O37:O38"/>
    <mergeCell ref="E15:E18"/>
    <mergeCell ref="F15:F16"/>
    <mergeCell ref="O15:O16"/>
    <mergeCell ref="F17:F18"/>
    <mergeCell ref="O17:O18"/>
    <mergeCell ref="E25:E26"/>
    <mergeCell ref="F25:F26"/>
    <mergeCell ref="O25:O26"/>
    <mergeCell ref="C41:C42"/>
    <mergeCell ref="D41:D42"/>
    <mergeCell ref="E41:E42"/>
    <mergeCell ref="F41:F42"/>
    <mergeCell ref="O41:O42"/>
    <mergeCell ref="C45:C46"/>
    <mergeCell ref="D45:D46"/>
    <mergeCell ref="E45:E46"/>
    <mergeCell ref="B7:O7"/>
    <mergeCell ref="B8:B26"/>
    <mergeCell ref="C9:C12"/>
    <mergeCell ref="D9:D12"/>
    <mergeCell ref="E9:E12"/>
    <mergeCell ref="F9:F10"/>
    <mergeCell ref="O9:O10"/>
    <mergeCell ref="F11:F12"/>
    <mergeCell ref="O11:O12"/>
    <mergeCell ref="C15:C18"/>
    <mergeCell ref="D15:D18"/>
    <mergeCell ref="W53:AA53"/>
    <mergeCell ref="B54:B56"/>
    <mergeCell ref="C55:C56"/>
    <mergeCell ref="D55:D56"/>
    <mergeCell ref="E55:E56"/>
    <mergeCell ref="F55:F56"/>
    <mergeCell ref="O55:O56"/>
    <mergeCell ref="B48:T48"/>
    <mergeCell ref="B49:B51"/>
    <mergeCell ref="C50:C51"/>
    <mergeCell ref="D50:D51"/>
    <mergeCell ref="E50:E51"/>
    <mergeCell ref="F50:F51"/>
    <mergeCell ref="E33:E34"/>
    <mergeCell ref="C21:C22"/>
    <mergeCell ref="D21:D22"/>
    <mergeCell ref="E21:E22"/>
    <mergeCell ref="F21:F22"/>
    <mergeCell ref="O21:O22"/>
    <mergeCell ref="C25:C26"/>
    <mergeCell ref="D25:D26"/>
    <mergeCell ref="B28:B46"/>
    <mergeCell ref="C29:C30"/>
    <mergeCell ref="D29:D30"/>
    <mergeCell ref="E29:E30"/>
    <mergeCell ref="F29:F30"/>
    <mergeCell ref="O29:O30"/>
    <mergeCell ref="C33:C34"/>
    <mergeCell ref="D33:D34"/>
    <mergeCell ref="C76:C77"/>
    <mergeCell ref="D76:D77"/>
    <mergeCell ref="E76:E77"/>
    <mergeCell ref="F76:F77"/>
    <mergeCell ref="O76:O77"/>
    <mergeCell ref="W68:AA68"/>
    <mergeCell ref="B69:O69"/>
    <mergeCell ref="B70:B72"/>
    <mergeCell ref="C71:C72"/>
    <mergeCell ref="D71:D72"/>
    <mergeCell ref="E71:E72"/>
    <mergeCell ref="F71:F72"/>
    <mergeCell ref="O71:O72"/>
    <mergeCell ref="B64:O64"/>
    <mergeCell ref="W64:AA64"/>
    <mergeCell ref="B65:B67"/>
    <mergeCell ref="C66:C67"/>
    <mergeCell ref="B59:B61"/>
    <mergeCell ref="C60:C61"/>
    <mergeCell ref="D60:D61"/>
    <mergeCell ref="E60:E61"/>
    <mergeCell ref="F60:F61"/>
    <mergeCell ref="O60:O61"/>
    <mergeCell ref="B53:O53"/>
    <mergeCell ref="W93:AA93"/>
    <mergeCell ref="B95:K95"/>
    <mergeCell ref="B96:B98"/>
    <mergeCell ref="C97:C98"/>
    <mergeCell ref="D97:D98"/>
    <mergeCell ref="E97:E98"/>
    <mergeCell ref="F97:F98"/>
    <mergeCell ref="D66:D67"/>
    <mergeCell ref="E66:E67"/>
    <mergeCell ref="F66:F67"/>
    <mergeCell ref="O66:O67"/>
    <mergeCell ref="B89:K89"/>
    <mergeCell ref="B90:B92"/>
    <mergeCell ref="C91:C92"/>
    <mergeCell ref="D91:D92"/>
    <mergeCell ref="E91:E92"/>
    <mergeCell ref="F91:F92"/>
    <mergeCell ref="W82:AA82"/>
    <mergeCell ref="B84:K84"/>
    <mergeCell ref="B85:B87"/>
    <mergeCell ref="C86:C87"/>
    <mergeCell ref="D86:D87"/>
    <mergeCell ref="E86:E87"/>
    <mergeCell ref="F86:F87"/>
    <mergeCell ref="B79:K79"/>
    <mergeCell ref="B80:B82"/>
    <mergeCell ref="C81:C82"/>
    <mergeCell ref="D81:D82"/>
    <mergeCell ref="E81:E82"/>
    <mergeCell ref="F81:F82"/>
    <mergeCell ref="B74:O74"/>
    <mergeCell ref="B75:B77"/>
    <mergeCell ref="B113:K113"/>
    <mergeCell ref="B114:B116"/>
    <mergeCell ref="C115:C116"/>
    <mergeCell ref="D115:D116"/>
    <mergeCell ref="E115:E116"/>
    <mergeCell ref="F115:F116"/>
    <mergeCell ref="B106:K106"/>
    <mergeCell ref="B107:B109"/>
    <mergeCell ref="C108:C109"/>
    <mergeCell ref="D108:D109"/>
    <mergeCell ref="E108:E109"/>
    <mergeCell ref="F108:F109"/>
    <mergeCell ref="W99:AA99"/>
    <mergeCell ref="B100:K100"/>
    <mergeCell ref="B101:B103"/>
    <mergeCell ref="C102:C103"/>
    <mergeCell ref="D102:D103"/>
    <mergeCell ref="E102:E103"/>
    <mergeCell ref="F102:F103"/>
    <mergeCell ref="W129:AA129"/>
    <mergeCell ref="B134:K134"/>
    <mergeCell ref="B135:B137"/>
    <mergeCell ref="C136:C137"/>
    <mergeCell ref="D136:D137"/>
    <mergeCell ref="E136:E137"/>
    <mergeCell ref="F136:F137"/>
    <mergeCell ref="B125:K125"/>
    <mergeCell ref="B126:B128"/>
    <mergeCell ref="C127:C128"/>
    <mergeCell ref="D127:D128"/>
    <mergeCell ref="E127:E128"/>
    <mergeCell ref="F127:F128"/>
    <mergeCell ref="W115:AA115"/>
    <mergeCell ref="B119:K119"/>
    <mergeCell ref="B120:B122"/>
    <mergeCell ref="C121:C122"/>
    <mergeCell ref="D121:D122"/>
    <mergeCell ref="E121:E122"/>
    <mergeCell ref="F121:F122"/>
    <mergeCell ref="B153:T153"/>
    <mergeCell ref="B154:B156"/>
    <mergeCell ref="C155:C156"/>
    <mergeCell ref="D155:D156"/>
    <mergeCell ref="E155:E156"/>
    <mergeCell ref="F155:F156"/>
    <mergeCell ref="W144:AA144"/>
    <mergeCell ref="B147:O147"/>
    <mergeCell ref="B148:B150"/>
    <mergeCell ref="C149:C150"/>
    <mergeCell ref="D149:D150"/>
    <mergeCell ref="E149:E150"/>
    <mergeCell ref="F149:F150"/>
    <mergeCell ref="O149:O150"/>
    <mergeCell ref="B141:T141"/>
    <mergeCell ref="B142:B144"/>
    <mergeCell ref="C143:C144"/>
    <mergeCell ref="D143:D144"/>
    <mergeCell ref="E143:E144"/>
    <mergeCell ref="F143:F144"/>
    <mergeCell ref="B173:O173"/>
    <mergeCell ref="B174:B176"/>
    <mergeCell ref="C175:C176"/>
    <mergeCell ref="D175:D176"/>
    <mergeCell ref="E175:E176"/>
    <mergeCell ref="F175:F176"/>
    <mergeCell ref="O175:O176"/>
    <mergeCell ref="B166:O166"/>
    <mergeCell ref="B167:B169"/>
    <mergeCell ref="C168:C169"/>
    <mergeCell ref="D168:D169"/>
    <mergeCell ref="E168:E169"/>
    <mergeCell ref="F168:F169"/>
    <mergeCell ref="O168:O169"/>
    <mergeCell ref="W155:AA155"/>
    <mergeCell ref="B158:O158"/>
    <mergeCell ref="B159:B161"/>
    <mergeCell ref="C160:C161"/>
    <mergeCell ref="D160:D161"/>
    <mergeCell ref="E160:E161"/>
    <mergeCell ref="F160:F161"/>
    <mergeCell ref="O160:O161"/>
    <mergeCell ref="B189:N189"/>
    <mergeCell ref="W189:AA189"/>
    <mergeCell ref="B190:B192"/>
    <mergeCell ref="C191:C192"/>
    <mergeCell ref="D191:D192"/>
    <mergeCell ref="E191:E192"/>
    <mergeCell ref="F191:F192"/>
    <mergeCell ref="N191:N192"/>
    <mergeCell ref="B184:N184"/>
    <mergeCell ref="B185:B187"/>
    <mergeCell ref="C186:C187"/>
    <mergeCell ref="D186:D187"/>
    <mergeCell ref="E186:E187"/>
    <mergeCell ref="F186:F187"/>
    <mergeCell ref="N186:N187"/>
    <mergeCell ref="B178:N178"/>
    <mergeCell ref="B179:B181"/>
    <mergeCell ref="C180:C181"/>
    <mergeCell ref="D180:D181"/>
    <mergeCell ref="E180:E181"/>
    <mergeCell ref="F180:F181"/>
    <mergeCell ref="N180:N181"/>
    <mergeCell ref="B204:O204"/>
    <mergeCell ref="W204:AA204"/>
    <mergeCell ref="B205:B207"/>
    <mergeCell ref="C206:C207"/>
    <mergeCell ref="D206:D207"/>
    <mergeCell ref="E206:E207"/>
    <mergeCell ref="F206:F207"/>
    <mergeCell ref="O206:O207"/>
    <mergeCell ref="O196:O197"/>
    <mergeCell ref="B199:O199"/>
    <mergeCell ref="B200:B202"/>
    <mergeCell ref="C201:C202"/>
    <mergeCell ref="D201:D202"/>
    <mergeCell ref="E201:E202"/>
    <mergeCell ref="F201:F202"/>
    <mergeCell ref="O201:O202"/>
    <mergeCell ref="B194:N194"/>
    <mergeCell ref="B195:B197"/>
    <mergeCell ref="C196:C197"/>
    <mergeCell ref="D196:D197"/>
    <mergeCell ref="E196:E197"/>
    <mergeCell ref="F196:F197"/>
    <mergeCell ref="B220:O220"/>
    <mergeCell ref="B221:B223"/>
    <mergeCell ref="C222:C223"/>
    <mergeCell ref="D222:D223"/>
    <mergeCell ref="E222:E223"/>
    <mergeCell ref="F222:F223"/>
    <mergeCell ref="O222:O223"/>
    <mergeCell ref="B215:O215"/>
    <mergeCell ref="B216:B218"/>
    <mergeCell ref="C217:C218"/>
    <mergeCell ref="D217:D218"/>
    <mergeCell ref="E217:E218"/>
    <mergeCell ref="F217:F218"/>
    <mergeCell ref="O217:O218"/>
    <mergeCell ref="B209:T209"/>
    <mergeCell ref="B210:B212"/>
    <mergeCell ref="C211:C212"/>
    <mergeCell ref="D211:D212"/>
    <mergeCell ref="E211:E212"/>
    <mergeCell ref="F211:F212"/>
    <mergeCell ref="B235:O235"/>
    <mergeCell ref="B236:B238"/>
    <mergeCell ref="C237:C238"/>
    <mergeCell ref="D237:D238"/>
    <mergeCell ref="E237:E238"/>
    <mergeCell ref="F237:F238"/>
    <mergeCell ref="O237:O238"/>
    <mergeCell ref="B230:O230"/>
    <mergeCell ref="B231:B233"/>
    <mergeCell ref="C232:C233"/>
    <mergeCell ref="D232:D233"/>
    <mergeCell ref="E232:E233"/>
    <mergeCell ref="F232:F233"/>
    <mergeCell ref="O232:O233"/>
    <mergeCell ref="B225:O225"/>
    <mergeCell ref="B226:B228"/>
    <mergeCell ref="C227:C228"/>
    <mergeCell ref="D227:D228"/>
    <mergeCell ref="E227:E228"/>
    <mergeCell ref="F227:F228"/>
    <mergeCell ref="O227:O228"/>
    <mergeCell ref="B250:O250"/>
    <mergeCell ref="B251:B253"/>
    <mergeCell ref="C252:C253"/>
    <mergeCell ref="D252:D253"/>
    <mergeCell ref="E252:E253"/>
    <mergeCell ref="F252:F253"/>
    <mergeCell ref="O252:O253"/>
    <mergeCell ref="B245:O245"/>
    <mergeCell ref="B246:B248"/>
    <mergeCell ref="C247:C248"/>
    <mergeCell ref="D247:D248"/>
    <mergeCell ref="E247:E248"/>
    <mergeCell ref="F247:F248"/>
    <mergeCell ref="O247:O248"/>
    <mergeCell ref="B240:O240"/>
    <mergeCell ref="B241:B243"/>
    <mergeCell ref="C242:C243"/>
    <mergeCell ref="D242:D243"/>
    <mergeCell ref="E242:E243"/>
    <mergeCell ref="F242:F243"/>
    <mergeCell ref="O242:O243"/>
    <mergeCell ref="B265:O265"/>
    <mergeCell ref="B266:B268"/>
    <mergeCell ref="C267:C268"/>
    <mergeCell ref="D267:D268"/>
    <mergeCell ref="E267:E268"/>
    <mergeCell ref="F267:F268"/>
    <mergeCell ref="O267:O268"/>
    <mergeCell ref="B260:T260"/>
    <mergeCell ref="B261:B263"/>
    <mergeCell ref="C262:C263"/>
    <mergeCell ref="D262:D263"/>
    <mergeCell ref="E262:E263"/>
    <mergeCell ref="F262:F263"/>
    <mergeCell ref="B255:O255"/>
    <mergeCell ref="B256:B258"/>
    <mergeCell ref="C257:C258"/>
    <mergeCell ref="D257:D258"/>
    <mergeCell ref="E257:E258"/>
    <mergeCell ref="F257:F258"/>
    <mergeCell ref="O257:O258"/>
    <mergeCell ref="B283:T283"/>
    <mergeCell ref="B284:B286"/>
    <mergeCell ref="C285:C286"/>
    <mergeCell ref="D285:D286"/>
    <mergeCell ref="E285:E286"/>
    <mergeCell ref="F285:F286"/>
    <mergeCell ref="B277:O277"/>
    <mergeCell ref="B278:B280"/>
    <mergeCell ref="C279:C280"/>
    <mergeCell ref="D279:D280"/>
    <mergeCell ref="E279:E280"/>
    <mergeCell ref="F279:F280"/>
    <mergeCell ref="O279:O280"/>
    <mergeCell ref="B271:T271"/>
    <mergeCell ref="B272:B274"/>
    <mergeCell ref="C273:C274"/>
    <mergeCell ref="D273:D274"/>
    <mergeCell ref="E273:E274"/>
    <mergeCell ref="F273:F274"/>
    <mergeCell ref="B301:T301"/>
    <mergeCell ref="B302:B304"/>
    <mergeCell ref="C303:C304"/>
    <mergeCell ref="D303:D304"/>
    <mergeCell ref="E303:E304"/>
    <mergeCell ref="F303:F304"/>
    <mergeCell ref="B295:T295"/>
    <mergeCell ref="B296:B298"/>
    <mergeCell ref="C297:C298"/>
    <mergeCell ref="D297:D298"/>
    <mergeCell ref="E297:E298"/>
    <mergeCell ref="F297:F298"/>
    <mergeCell ref="B289:T289"/>
    <mergeCell ref="B290:B292"/>
    <mergeCell ref="C291:C292"/>
    <mergeCell ref="D291:D292"/>
    <mergeCell ref="E291:E292"/>
    <mergeCell ref="F291:F292"/>
    <mergeCell ref="B318:O318"/>
    <mergeCell ref="B319:B321"/>
    <mergeCell ref="C320:C321"/>
    <mergeCell ref="D320:D321"/>
    <mergeCell ref="E320:E321"/>
    <mergeCell ref="F320:F321"/>
    <mergeCell ref="O320:O321"/>
    <mergeCell ref="B313:O313"/>
    <mergeCell ref="B314:B316"/>
    <mergeCell ref="C315:C316"/>
    <mergeCell ref="D315:D316"/>
    <mergeCell ref="E315:E316"/>
    <mergeCell ref="F315:F316"/>
    <mergeCell ref="O315:O316"/>
    <mergeCell ref="B307:T307"/>
    <mergeCell ref="B308:B310"/>
    <mergeCell ref="C309:C310"/>
    <mergeCell ref="D309:D310"/>
    <mergeCell ref="E309:E310"/>
    <mergeCell ref="F309:F310"/>
    <mergeCell ref="B335:N335"/>
    <mergeCell ref="B336:B338"/>
    <mergeCell ref="C337:C338"/>
    <mergeCell ref="D337:D338"/>
    <mergeCell ref="E337:E338"/>
    <mergeCell ref="F337:F338"/>
    <mergeCell ref="N337:N338"/>
    <mergeCell ref="B330:T330"/>
    <mergeCell ref="B331:B333"/>
    <mergeCell ref="C332:C333"/>
    <mergeCell ref="D332:D333"/>
    <mergeCell ref="E332:E333"/>
    <mergeCell ref="F332:F333"/>
    <mergeCell ref="B324:M324"/>
    <mergeCell ref="B325:B327"/>
    <mergeCell ref="C326:C327"/>
    <mergeCell ref="D326:D327"/>
    <mergeCell ref="E326:E327"/>
    <mergeCell ref="F326:F327"/>
    <mergeCell ref="M326:M327"/>
    <mergeCell ref="B350:O350"/>
    <mergeCell ref="B351:B353"/>
    <mergeCell ref="C352:C353"/>
    <mergeCell ref="D352:D353"/>
    <mergeCell ref="E352:E353"/>
    <mergeCell ref="F352:F353"/>
    <mergeCell ref="O352:O353"/>
    <mergeCell ref="B345:T345"/>
    <mergeCell ref="B346:B348"/>
    <mergeCell ref="C347:C348"/>
    <mergeCell ref="D347:D348"/>
    <mergeCell ref="E347:E348"/>
    <mergeCell ref="F347:F348"/>
    <mergeCell ref="B340:O340"/>
    <mergeCell ref="B341:B343"/>
    <mergeCell ref="C342:C343"/>
    <mergeCell ref="D342:D343"/>
    <mergeCell ref="E342:E343"/>
    <mergeCell ref="F342:F343"/>
    <mergeCell ref="O342:O343"/>
    <mergeCell ref="B366:Q366"/>
    <mergeCell ref="B367:B369"/>
    <mergeCell ref="C368:C369"/>
    <mergeCell ref="D368:D369"/>
    <mergeCell ref="E368:E369"/>
    <mergeCell ref="F368:F369"/>
    <mergeCell ref="Q368:Q369"/>
    <mergeCell ref="B361:O361"/>
    <mergeCell ref="B362:B364"/>
    <mergeCell ref="C363:C364"/>
    <mergeCell ref="D363:D364"/>
    <mergeCell ref="E363:E364"/>
    <mergeCell ref="F363:F364"/>
    <mergeCell ref="O363:O364"/>
    <mergeCell ref="B355:N355"/>
    <mergeCell ref="B356:B358"/>
    <mergeCell ref="C357:C358"/>
    <mergeCell ref="D357:D358"/>
    <mergeCell ref="E357:E358"/>
    <mergeCell ref="F357:F358"/>
    <mergeCell ref="N357:N358"/>
    <mergeCell ref="B386:T386"/>
    <mergeCell ref="B387:B389"/>
    <mergeCell ref="C388:C389"/>
    <mergeCell ref="D388:D389"/>
    <mergeCell ref="E388:E389"/>
    <mergeCell ref="F388:F389"/>
    <mergeCell ref="B380:T380"/>
    <mergeCell ref="B381:B383"/>
    <mergeCell ref="C382:C383"/>
    <mergeCell ref="D382:D383"/>
    <mergeCell ref="E382:E383"/>
    <mergeCell ref="F382:F383"/>
    <mergeCell ref="B374:T374"/>
    <mergeCell ref="B375:B377"/>
    <mergeCell ref="C376:C377"/>
    <mergeCell ref="D376:D377"/>
    <mergeCell ref="E376:E377"/>
    <mergeCell ref="F376:F377"/>
    <mergeCell ref="B402:B404"/>
    <mergeCell ref="C403:C404"/>
    <mergeCell ref="D403:D404"/>
    <mergeCell ref="E403:E404"/>
    <mergeCell ref="F403:F404"/>
    <mergeCell ref="O403:O404"/>
    <mergeCell ref="B396:B398"/>
    <mergeCell ref="C397:C398"/>
    <mergeCell ref="D397:D398"/>
    <mergeCell ref="E397:E398"/>
    <mergeCell ref="F397:F398"/>
    <mergeCell ref="B401:O401"/>
    <mergeCell ref="B391:T391"/>
    <mergeCell ref="B392:B394"/>
    <mergeCell ref="C393:C394"/>
    <mergeCell ref="D393:D394"/>
    <mergeCell ref="E393:E394"/>
    <mergeCell ref="F393:F394"/>
    <mergeCell ref="B418:O418"/>
    <mergeCell ref="B419:B421"/>
    <mergeCell ref="C420:C421"/>
    <mergeCell ref="D420:D421"/>
    <mergeCell ref="E420:E421"/>
    <mergeCell ref="F420:F421"/>
    <mergeCell ref="O420:O421"/>
    <mergeCell ref="B412:T412"/>
    <mergeCell ref="B413:B415"/>
    <mergeCell ref="C414:C415"/>
    <mergeCell ref="D414:D415"/>
    <mergeCell ref="E414:E415"/>
    <mergeCell ref="F414:F415"/>
    <mergeCell ref="B406:N406"/>
    <mergeCell ref="B407:B409"/>
    <mergeCell ref="C408:C409"/>
    <mergeCell ref="D408:D409"/>
    <mergeCell ref="E408:E409"/>
    <mergeCell ref="F408:F409"/>
    <mergeCell ref="N408:N409"/>
    <mergeCell ref="O427:O428"/>
    <mergeCell ref="B430:N430"/>
    <mergeCell ref="B431:B435"/>
    <mergeCell ref="C432:C435"/>
    <mergeCell ref="D432:D433"/>
    <mergeCell ref="E432:E433"/>
    <mergeCell ref="F432:F433"/>
    <mergeCell ref="N432:N433"/>
    <mergeCell ref="D434:D435"/>
    <mergeCell ref="E434:E435"/>
    <mergeCell ref="B423:O423"/>
    <mergeCell ref="B424:B428"/>
    <mergeCell ref="C425:C428"/>
    <mergeCell ref="D425:D426"/>
    <mergeCell ref="E425:E426"/>
    <mergeCell ref="F425:F426"/>
    <mergeCell ref="O425:O426"/>
    <mergeCell ref="D427:D428"/>
    <mergeCell ref="E427:E428"/>
    <mergeCell ref="F427:F428"/>
    <mergeCell ref="B450:M450"/>
    <mergeCell ref="B451:B453"/>
    <mergeCell ref="C452:C453"/>
    <mergeCell ref="D452:D453"/>
    <mergeCell ref="E452:E453"/>
    <mergeCell ref="F452:F453"/>
    <mergeCell ref="M452:M453"/>
    <mergeCell ref="B445:B447"/>
    <mergeCell ref="Z445:Z446"/>
    <mergeCell ref="C446:C447"/>
    <mergeCell ref="D446:D447"/>
    <mergeCell ref="E446:E447"/>
    <mergeCell ref="F446:F447"/>
    <mergeCell ref="F434:F435"/>
    <mergeCell ref="N434:N435"/>
    <mergeCell ref="B438:P438"/>
    <mergeCell ref="B439:B441"/>
    <mergeCell ref="C440:C441"/>
    <mergeCell ref="D440:D441"/>
    <mergeCell ref="E440:E441"/>
    <mergeCell ref="F440:F441"/>
    <mergeCell ref="P440:P441"/>
    <mergeCell ref="B466:O466"/>
    <mergeCell ref="B467:B469"/>
    <mergeCell ref="C468:C469"/>
    <mergeCell ref="D468:D469"/>
    <mergeCell ref="E468:E469"/>
    <mergeCell ref="F468:F469"/>
    <mergeCell ref="O468:O469"/>
    <mergeCell ref="B461:O461"/>
    <mergeCell ref="B462:B464"/>
    <mergeCell ref="C463:C464"/>
    <mergeCell ref="D463:D464"/>
    <mergeCell ref="E463:E464"/>
    <mergeCell ref="F463:F464"/>
    <mergeCell ref="O463:O464"/>
    <mergeCell ref="B455:M455"/>
    <mergeCell ref="B456:B458"/>
    <mergeCell ref="C457:C458"/>
    <mergeCell ref="D457:D458"/>
    <mergeCell ref="E457:E458"/>
    <mergeCell ref="F457:F458"/>
    <mergeCell ref="M457:M458"/>
    <mergeCell ref="B481:N481"/>
    <mergeCell ref="B482:B484"/>
    <mergeCell ref="C483:C484"/>
    <mergeCell ref="D483:D484"/>
    <mergeCell ref="E483:E484"/>
    <mergeCell ref="F483:F484"/>
    <mergeCell ref="N483:N484"/>
    <mergeCell ref="B476:O476"/>
    <mergeCell ref="B477:B479"/>
    <mergeCell ref="C478:C479"/>
    <mergeCell ref="D478:D479"/>
    <mergeCell ref="E478:E479"/>
    <mergeCell ref="F478:F479"/>
    <mergeCell ref="O478:O479"/>
    <mergeCell ref="B471:O471"/>
    <mergeCell ref="B472:B474"/>
    <mergeCell ref="C473:C474"/>
    <mergeCell ref="D473:D474"/>
    <mergeCell ref="E473:E474"/>
    <mergeCell ref="F473:F474"/>
    <mergeCell ref="O473:O474"/>
    <mergeCell ref="B498:O498"/>
    <mergeCell ref="B499:B501"/>
    <mergeCell ref="C500:C501"/>
    <mergeCell ref="D500:D501"/>
    <mergeCell ref="E500:E501"/>
    <mergeCell ref="F500:F501"/>
    <mergeCell ref="O500:O501"/>
    <mergeCell ref="B493:O493"/>
    <mergeCell ref="B494:B496"/>
    <mergeCell ref="C495:C496"/>
    <mergeCell ref="D495:D496"/>
    <mergeCell ref="E495:E496"/>
    <mergeCell ref="F495:F496"/>
    <mergeCell ref="O495:O496"/>
    <mergeCell ref="B487:N487"/>
    <mergeCell ref="B488:B490"/>
    <mergeCell ref="C489:C490"/>
    <mergeCell ref="D489:D490"/>
    <mergeCell ref="E489:E490"/>
    <mergeCell ref="F489:F490"/>
    <mergeCell ref="N489:N490"/>
    <mergeCell ref="B513:N513"/>
    <mergeCell ref="B514:B516"/>
    <mergeCell ref="C515:C516"/>
    <mergeCell ref="D515:D516"/>
    <mergeCell ref="E515:E516"/>
    <mergeCell ref="F515:F516"/>
    <mergeCell ref="N515:N516"/>
    <mergeCell ref="B508:N508"/>
    <mergeCell ref="B509:B511"/>
    <mergeCell ref="C510:C511"/>
    <mergeCell ref="D510:D511"/>
    <mergeCell ref="E510:E511"/>
    <mergeCell ref="F510:F511"/>
    <mergeCell ref="N510:N511"/>
    <mergeCell ref="B503:O503"/>
    <mergeCell ref="B504:B506"/>
    <mergeCell ref="C505:C506"/>
    <mergeCell ref="D505:D506"/>
    <mergeCell ref="E505:E506"/>
    <mergeCell ref="F505:F506"/>
    <mergeCell ref="O505:O506"/>
    <mergeCell ref="B532:T532"/>
    <mergeCell ref="B533:B535"/>
    <mergeCell ref="C534:C535"/>
    <mergeCell ref="D534:D535"/>
    <mergeCell ref="E534:E535"/>
    <mergeCell ref="F534:F535"/>
    <mergeCell ref="F522:F523"/>
    <mergeCell ref="O522:O523"/>
    <mergeCell ref="B526:O526"/>
    <mergeCell ref="B527:B529"/>
    <mergeCell ref="C528:C529"/>
    <mergeCell ref="D528:D529"/>
    <mergeCell ref="E528:E529"/>
    <mergeCell ref="F528:F529"/>
    <mergeCell ref="O528:O529"/>
    <mergeCell ref="B518:O518"/>
    <mergeCell ref="B519:B523"/>
    <mergeCell ref="C520:C521"/>
    <mergeCell ref="D520:D521"/>
    <mergeCell ref="E520:E521"/>
    <mergeCell ref="F520:F521"/>
    <mergeCell ref="O520:O521"/>
    <mergeCell ref="C522:C523"/>
    <mergeCell ref="D522:D523"/>
    <mergeCell ref="E522:E523"/>
    <mergeCell ref="B550:N550"/>
    <mergeCell ref="B551:B553"/>
    <mergeCell ref="C552:C553"/>
    <mergeCell ref="D552:D553"/>
    <mergeCell ref="E552:E553"/>
    <mergeCell ref="F552:F553"/>
    <mergeCell ref="N552:N553"/>
    <mergeCell ref="B543:N543"/>
    <mergeCell ref="B544:B546"/>
    <mergeCell ref="C545:C546"/>
    <mergeCell ref="D545:D546"/>
    <mergeCell ref="E545:E546"/>
    <mergeCell ref="F545:F546"/>
    <mergeCell ref="N545:N546"/>
    <mergeCell ref="B537:V537"/>
    <mergeCell ref="B538:B540"/>
    <mergeCell ref="C539:C540"/>
    <mergeCell ref="D539:D540"/>
    <mergeCell ref="E539:E540"/>
    <mergeCell ref="F539:F540"/>
    <mergeCell ref="V539:V540"/>
    <mergeCell ref="B563:O563"/>
    <mergeCell ref="B564:B568"/>
    <mergeCell ref="C565:C566"/>
    <mergeCell ref="D565:D566"/>
    <mergeCell ref="E565:E566"/>
    <mergeCell ref="F565:F566"/>
    <mergeCell ref="O565:O566"/>
    <mergeCell ref="C567:C568"/>
    <mergeCell ref="D567:D568"/>
    <mergeCell ref="E567:E568"/>
    <mergeCell ref="B556:U556"/>
    <mergeCell ref="B557:B559"/>
    <mergeCell ref="C558:C559"/>
    <mergeCell ref="D558:D559"/>
    <mergeCell ref="E558:E559"/>
    <mergeCell ref="F558:F559"/>
    <mergeCell ref="U558:U559"/>
    <mergeCell ref="B584:O584"/>
    <mergeCell ref="B585:B587"/>
    <mergeCell ref="C586:C587"/>
    <mergeCell ref="D586:D587"/>
    <mergeCell ref="E586:E587"/>
    <mergeCell ref="F586:F587"/>
    <mergeCell ref="O586:O587"/>
    <mergeCell ref="B577:O577"/>
    <mergeCell ref="B578:B580"/>
    <mergeCell ref="C579:C580"/>
    <mergeCell ref="D579:D580"/>
    <mergeCell ref="E579:E580"/>
    <mergeCell ref="F579:F580"/>
    <mergeCell ref="O579:O580"/>
    <mergeCell ref="F567:F568"/>
    <mergeCell ref="O567:O568"/>
    <mergeCell ref="B570:O570"/>
    <mergeCell ref="B571:B573"/>
    <mergeCell ref="C572:C573"/>
    <mergeCell ref="D572:D573"/>
    <mergeCell ref="E572:E573"/>
    <mergeCell ref="F572:F573"/>
    <mergeCell ref="O572:O573"/>
    <mergeCell ref="B605:N605"/>
    <mergeCell ref="B606:B608"/>
    <mergeCell ref="C607:C608"/>
    <mergeCell ref="D607:D608"/>
    <mergeCell ref="E607:E608"/>
    <mergeCell ref="F607:F608"/>
    <mergeCell ref="N607:N608"/>
    <mergeCell ref="B599:O599"/>
    <mergeCell ref="B600:B602"/>
    <mergeCell ref="C601:C602"/>
    <mergeCell ref="D601:D602"/>
    <mergeCell ref="E601:E602"/>
    <mergeCell ref="F601:F602"/>
    <mergeCell ref="O601:O602"/>
    <mergeCell ref="B591:O591"/>
    <mergeCell ref="B592:B594"/>
    <mergeCell ref="C593:C594"/>
    <mergeCell ref="D593:D594"/>
    <mergeCell ref="E593:E594"/>
    <mergeCell ref="F593:F594"/>
    <mergeCell ref="O593:O594"/>
    <mergeCell ref="B620:L620"/>
    <mergeCell ref="B621:B623"/>
    <mergeCell ref="C622:C623"/>
    <mergeCell ref="D622:D623"/>
    <mergeCell ref="E622:E623"/>
    <mergeCell ref="F622:F623"/>
    <mergeCell ref="L622:L623"/>
    <mergeCell ref="B615:T615"/>
    <mergeCell ref="B616:B618"/>
    <mergeCell ref="C617:C618"/>
    <mergeCell ref="D617:D618"/>
    <mergeCell ref="E617:E618"/>
    <mergeCell ref="F617:F618"/>
    <mergeCell ref="B610:O610"/>
    <mergeCell ref="B611:B613"/>
    <mergeCell ref="C612:C613"/>
    <mergeCell ref="D612:D613"/>
    <mergeCell ref="E612:E613"/>
    <mergeCell ref="F612:F613"/>
    <mergeCell ref="O612:O613"/>
    <mergeCell ref="B635:O635"/>
    <mergeCell ref="B636:B638"/>
    <mergeCell ref="C637:C638"/>
    <mergeCell ref="D637:D638"/>
    <mergeCell ref="E637:E638"/>
    <mergeCell ref="F637:F638"/>
    <mergeCell ref="O637:O638"/>
    <mergeCell ref="B630:N630"/>
    <mergeCell ref="B631:B633"/>
    <mergeCell ref="C632:C633"/>
    <mergeCell ref="D632:D633"/>
    <mergeCell ref="E632:E633"/>
    <mergeCell ref="F632:F633"/>
    <mergeCell ref="N632:N633"/>
    <mergeCell ref="B625:O625"/>
    <mergeCell ref="B626:B628"/>
    <mergeCell ref="C627:C628"/>
    <mergeCell ref="D627:D628"/>
    <mergeCell ref="E627:E628"/>
    <mergeCell ref="F627:F628"/>
    <mergeCell ref="O627:O628"/>
    <mergeCell ref="B650:O650"/>
    <mergeCell ref="B651:B653"/>
    <mergeCell ref="C652:C653"/>
    <mergeCell ref="D652:D653"/>
    <mergeCell ref="E652:E653"/>
    <mergeCell ref="F652:F653"/>
    <mergeCell ref="O652:O653"/>
    <mergeCell ref="B645:O645"/>
    <mergeCell ref="B646:B648"/>
    <mergeCell ref="C647:C648"/>
    <mergeCell ref="D647:D648"/>
    <mergeCell ref="E647:E648"/>
    <mergeCell ref="F647:F648"/>
    <mergeCell ref="O647:O648"/>
    <mergeCell ref="B640:O640"/>
    <mergeCell ref="B641:B643"/>
    <mergeCell ref="C642:C643"/>
    <mergeCell ref="D642:D643"/>
    <mergeCell ref="E642:E643"/>
    <mergeCell ref="F642:F643"/>
    <mergeCell ref="O642:O643"/>
    <mergeCell ref="B665:M665"/>
    <mergeCell ref="B666:B668"/>
    <mergeCell ref="C667:C668"/>
    <mergeCell ref="D667:D668"/>
    <mergeCell ref="E667:E668"/>
    <mergeCell ref="F667:F668"/>
    <mergeCell ref="M667:M668"/>
    <mergeCell ref="B660:M660"/>
    <mergeCell ref="B661:B663"/>
    <mergeCell ref="C662:C663"/>
    <mergeCell ref="D662:D663"/>
    <mergeCell ref="E662:E663"/>
    <mergeCell ref="F662:F663"/>
    <mergeCell ref="M662:M663"/>
    <mergeCell ref="B655:O655"/>
    <mergeCell ref="B656:B658"/>
    <mergeCell ref="C657:C658"/>
    <mergeCell ref="D657:D658"/>
    <mergeCell ref="E657:E658"/>
    <mergeCell ref="F657:F658"/>
    <mergeCell ref="O657:O658"/>
    <mergeCell ref="B686:T686"/>
    <mergeCell ref="B687:B689"/>
    <mergeCell ref="C688:C689"/>
    <mergeCell ref="D688:D689"/>
    <mergeCell ref="E688:E689"/>
    <mergeCell ref="F688:F689"/>
    <mergeCell ref="B677:T677"/>
    <mergeCell ref="B678:B680"/>
    <mergeCell ref="C679:C680"/>
    <mergeCell ref="D679:D680"/>
    <mergeCell ref="E679:E680"/>
    <mergeCell ref="F679:F680"/>
    <mergeCell ref="B670:M670"/>
    <mergeCell ref="B671:B673"/>
    <mergeCell ref="C672:C673"/>
    <mergeCell ref="D672:D673"/>
    <mergeCell ref="E672:E673"/>
    <mergeCell ref="F672:F673"/>
    <mergeCell ref="M672:M673"/>
    <mergeCell ref="B713:O713"/>
    <mergeCell ref="B714:B716"/>
    <mergeCell ref="C715:C716"/>
    <mergeCell ref="D715:D716"/>
    <mergeCell ref="E715:E716"/>
    <mergeCell ref="F715:F716"/>
    <mergeCell ref="O715:O716"/>
    <mergeCell ref="B706:O706"/>
    <mergeCell ref="B707:B709"/>
    <mergeCell ref="C708:C709"/>
    <mergeCell ref="D708:D709"/>
    <mergeCell ref="E708:E709"/>
    <mergeCell ref="F708:F709"/>
    <mergeCell ref="O708:O709"/>
    <mergeCell ref="B698:O698"/>
    <mergeCell ref="B699:B701"/>
    <mergeCell ref="C700:C701"/>
    <mergeCell ref="D700:D701"/>
    <mergeCell ref="E700:E701"/>
    <mergeCell ref="F700:F701"/>
    <mergeCell ref="O700:O701"/>
    <mergeCell ref="B737:O737"/>
    <mergeCell ref="B738:B740"/>
    <mergeCell ref="C739:C740"/>
    <mergeCell ref="D739:D740"/>
    <mergeCell ref="E739:E740"/>
    <mergeCell ref="F739:F740"/>
    <mergeCell ref="O739:O740"/>
    <mergeCell ref="B729:N729"/>
    <mergeCell ref="B730:B732"/>
    <mergeCell ref="C731:C732"/>
    <mergeCell ref="D731:D732"/>
    <mergeCell ref="E731:E732"/>
    <mergeCell ref="F731:F732"/>
    <mergeCell ref="N731:N732"/>
    <mergeCell ref="B722:O722"/>
    <mergeCell ref="B723:B725"/>
    <mergeCell ref="C724:C725"/>
    <mergeCell ref="D724:D725"/>
    <mergeCell ref="E724:E725"/>
    <mergeCell ref="F724:F725"/>
    <mergeCell ref="O724:O725"/>
    <mergeCell ref="B759:O759"/>
    <mergeCell ref="B760:B762"/>
    <mergeCell ref="C761:C762"/>
    <mergeCell ref="D761:D762"/>
    <mergeCell ref="E761:E762"/>
    <mergeCell ref="F761:F762"/>
    <mergeCell ref="O761:O762"/>
    <mergeCell ref="B753:O753"/>
    <mergeCell ref="B754:B756"/>
    <mergeCell ref="C755:C756"/>
    <mergeCell ref="D755:D756"/>
    <mergeCell ref="E755:E756"/>
    <mergeCell ref="F755:F756"/>
    <mergeCell ref="O755:O756"/>
    <mergeCell ref="B745:O745"/>
    <mergeCell ref="B746:B748"/>
    <mergeCell ref="C747:C748"/>
    <mergeCell ref="D747:D748"/>
    <mergeCell ref="E747:E748"/>
    <mergeCell ref="F747:F748"/>
    <mergeCell ref="O747:O748"/>
    <mergeCell ref="B781:O781"/>
    <mergeCell ref="B782:B784"/>
    <mergeCell ref="C783:C784"/>
    <mergeCell ref="D783:D784"/>
    <mergeCell ref="E783:E784"/>
    <mergeCell ref="F783:F784"/>
    <mergeCell ref="O783:O784"/>
    <mergeCell ref="B774:O774"/>
    <mergeCell ref="B775:B777"/>
    <mergeCell ref="C776:C777"/>
    <mergeCell ref="D776:D777"/>
    <mergeCell ref="E776:E777"/>
    <mergeCell ref="F776:F777"/>
    <mergeCell ref="O776:O777"/>
    <mergeCell ref="B767:Q767"/>
    <mergeCell ref="B768:B770"/>
    <mergeCell ref="C769:C770"/>
    <mergeCell ref="D769:D770"/>
    <mergeCell ref="E769:E770"/>
    <mergeCell ref="F769:F770"/>
    <mergeCell ref="Q769:Q770"/>
    <mergeCell ref="B808:P808"/>
    <mergeCell ref="B809:B811"/>
    <mergeCell ref="C810:C811"/>
    <mergeCell ref="D810:D811"/>
    <mergeCell ref="E810:E811"/>
    <mergeCell ref="F810:F811"/>
    <mergeCell ref="P810:P811"/>
    <mergeCell ref="B801:T801"/>
    <mergeCell ref="B802:B804"/>
    <mergeCell ref="C803:C804"/>
    <mergeCell ref="D803:D804"/>
    <mergeCell ref="E803:E804"/>
    <mergeCell ref="F803:F804"/>
    <mergeCell ref="B791:T791"/>
    <mergeCell ref="B792:B794"/>
    <mergeCell ref="C793:C794"/>
    <mergeCell ref="D793:D794"/>
    <mergeCell ref="E793:E794"/>
    <mergeCell ref="F793:F794"/>
    <mergeCell ref="B826:O826"/>
    <mergeCell ref="B827:B829"/>
    <mergeCell ref="C828:C829"/>
    <mergeCell ref="D828:D829"/>
    <mergeCell ref="E828:E829"/>
    <mergeCell ref="F828:F829"/>
    <mergeCell ref="O828:O829"/>
    <mergeCell ref="B820:M820"/>
    <mergeCell ref="B821:B823"/>
    <mergeCell ref="C822:C823"/>
    <mergeCell ref="D822:D823"/>
    <mergeCell ref="E822:E823"/>
    <mergeCell ref="F822:F823"/>
    <mergeCell ref="M822:M823"/>
    <mergeCell ref="B814:T814"/>
    <mergeCell ref="B815:B817"/>
    <mergeCell ref="C816:C817"/>
    <mergeCell ref="D816:D817"/>
    <mergeCell ref="E816:E817"/>
    <mergeCell ref="F816:F817"/>
    <mergeCell ref="B846:O846"/>
    <mergeCell ref="B847:B849"/>
    <mergeCell ref="C848:C849"/>
    <mergeCell ref="D848:D849"/>
    <mergeCell ref="E848:E849"/>
    <mergeCell ref="F848:F849"/>
    <mergeCell ref="O848:O849"/>
    <mergeCell ref="B841:O841"/>
    <mergeCell ref="B842:B844"/>
    <mergeCell ref="C843:C844"/>
    <mergeCell ref="D843:D844"/>
    <mergeCell ref="E843:E844"/>
    <mergeCell ref="F843:F844"/>
    <mergeCell ref="O843:O844"/>
    <mergeCell ref="B833:O833"/>
    <mergeCell ref="B834:B836"/>
    <mergeCell ref="C835:C836"/>
    <mergeCell ref="D835:D836"/>
    <mergeCell ref="E835:E836"/>
    <mergeCell ref="F835:F836"/>
    <mergeCell ref="O835:O836"/>
    <mergeCell ref="B891:V891"/>
    <mergeCell ref="B892:B894"/>
    <mergeCell ref="C893:C894"/>
    <mergeCell ref="D893:D894"/>
    <mergeCell ref="E893:E894"/>
    <mergeCell ref="F893:F894"/>
    <mergeCell ref="V893:V894"/>
    <mergeCell ref="B885:V885"/>
    <mergeCell ref="B886:B888"/>
    <mergeCell ref="C887:C888"/>
    <mergeCell ref="D887:D888"/>
    <mergeCell ref="E887:E888"/>
    <mergeCell ref="F887:F888"/>
    <mergeCell ref="V887:V888"/>
    <mergeCell ref="B879:V879"/>
    <mergeCell ref="B880:B882"/>
    <mergeCell ref="C881:C882"/>
    <mergeCell ref="D881:D882"/>
    <mergeCell ref="E881:E882"/>
    <mergeCell ref="F881:F882"/>
    <mergeCell ref="V881:V882"/>
    <mergeCell ref="B904:P904"/>
    <mergeCell ref="B905:B911"/>
    <mergeCell ref="C906:C911"/>
    <mergeCell ref="D906:D911"/>
    <mergeCell ref="E906:E911"/>
    <mergeCell ref="F906:F907"/>
    <mergeCell ref="G906:G907"/>
    <mergeCell ref="P906:P907"/>
    <mergeCell ref="F908:F909"/>
    <mergeCell ref="G908:G909"/>
    <mergeCell ref="B898:O898"/>
    <mergeCell ref="B899:B901"/>
    <mergeCell ref="C900:C901"/>
    <mergeCell ref="D900:D901"/>
    <mergeCell ref="E900:E901"/>
    <mergeCell ref="F900:F901"/>
    <mergeCell ref="O900:O901"/>
    <mergeCell ref="N916:N917"/>
    <mergeCell ref="B919:P919"/>
    <mergeCell ref="B920:B922"/>
    <mergeCell ref="C921:C922"/>
    <mergeCell ref="D921:D922"/>
    <mergeCell ref="E921:E922"/>
    <mergeCell ref="F921:F922"/>
    <mergeCell ref="G921:G922"/>
    <mergeCell ref="P921:P922"/>
    <mergeCell ref="P908:P909"/>
    <mergeCell ref="F910:F911"/>
    <mergeCell ref="G910:G911"/>
    <mergeCell ref="P910:P911"/>
    <mergeCell ref="B914:N914"/>
    <mergeCell ref="B915:B917"/>
    <mergeCell ref="C916:C917"/>
    <mergeCell ref="D916:D917"/>
    <mergeCell ref="E916:E917"/>
    <mergeCell ref="F916:F917"/>
    <mergeCell ref="B975:V975"/>
    <mergeCell ref="B976:B978"/>
    <mergeCell ref="C977:C978"/>
    <mergeCell ref="D977:D978"/>
    <mergeCell ref="E977:E978"/>
    <mergeCell ref="F977:F978"/>
    <mergeCell ref="V977:V978"/>
    <mergeCell ref="F939:F942"/>
    <mergeCell ref="F944:F946"/>
    <mergeCell ref="B967:V967"/>
    <mergeCell ref="B968:B970"/>
    <mergeCell ref="C969:C970"/>
    <mergeCell ref="D969:D970"/>
    <mergeCell ref="E969:E970"/>
    <mergeCell ref="F969:F970"/>
    <mergeCell ref="V969:V970"/>
    <mergeCell ref="B925:N925"/>
    <mergeCell ref="B926:B928"/>
    <mergeCell ref="C927:C928"/>
    <mergeCell ref="D927:D928"/>
    <mergeCell ref="E927:E928"/>
    <mergeCell ref="F927:F928"/>
    <mergeCell ref="N927:N928"/>
    <mergeCell ref="B993:V993"/>
    <mergeCell ref="B994:B996"/>
    <mergeCell ref="C995:C996"/>
    <mergeCell ref="D995:D996"/>
    <mergeCell ref="E995:E996"/>
    <mergeCell ref="F995:F996"/>
    <mergeCell ref="V995:V996"/>
    <mergeCell ref="B987:V987"/>
    <mergeCell ref="B988:B990"/>
    <mergeCell ref="C989:C990"/>
    <mergeCell ref="D989:D990"/>
    <mergeCell ref="E989:E990"/>
    <mergeCell ref="F989:F990"/>
    <mergeCell ref="V989:V990"/>
    <mergeCell ref="B981:P981"/>
    <mergeCell ref="B982:B984"/>
    <mergeCell ref="C983:C984"/>
    <mergeCell ref="D983:D984"/>
    <mergeCell ref="E983:E984"/>
    <mergeCell ref="F983:F984"/>
    <mergeCell ref="G983:G984"/>
    <mergeCell ref="P983:P984"/>
    <mergeCell ref="B1012:P1012"/>
    <mergeCell ref="B1013:B1015"/>
    <mergeCell ref="C1014:C1015"/>
    <mergeCell ref="D1014:D1015"/>
    <mergeCell ref="E1014:E1015"/>
    <mergeCell ref="F1014:F1015"/>
    <mergeCell ref="G1014:G1015"/>
    <mergeCell ref="P1014:P1015"/>
    <mergeCell ref="B1004:Q1004"/>
    <mergeCell ref="B1005:B1007"/>
    <mergeCell ref="C1006:C1007"/>
    <mergeCell ref="D1006:D1007"/>
    <mergeCell ref="E1006:E1007"/>
    <mergeCell ref="F1006:F1007"/>
    <mergeCell ref="Q1006:Q1007"/>
    <mergeCell ref="B1000:B1002"/>
    <mergeCell ref="C1001:C1002"/>
    <mergeCell ref="D1001:D1002"/>
    <mergeCell ref="E1001:E1002"/>
    <mergeCell ref="F1001:F1002"/>
    <mergeCell ref="Q1001:Q1002"/>
    <mergeCell ref="B1032:P1032"/>
    <mergeCell ref="B1033:B1035"/>
    <mergeCell ref="C1034:C1035"/>
    <mergeCell ref="D1034:D1035"/>
    <mergeCell ref="E1034:E1035"/>
    <mergeCell ref="F1034:F1035"/>
    <mergeCell ref="G1034:G1035"/>
    <mergeCell ref="P1034:P1035"/>
    <mergeCell ref="B1025:P1025"/>
    <mergeCell ref="B1026:B1028"/>
    <mergeCell ref="C1027:C1028"/>
    <mergeCell ref="D1027:D1028"/>
    <mergeCell ref="E1027:E1028"/>
    <mergeCell ref="F1027:F1028"/>
    <mergeCell ref="G1027:G1028"/>
    <mergeCell ref="P1027:P1028"/>
    <mergeCell ref="B1019:P1019"/>
    <mergeCell ref="B1020:B1022"/>
    <mergeCell ref="C1021:C1022"/>
    <mergeCell ref="D1021:D1022"/>
    <mergeCell ref="E1021:E1022"/>
    <mergeCell ref="F1021:F1022"/>
    <mergeCell ref="G1021:G1022"/>
    <mergeCell ref="P1021:P1022"/>
    <mergeCell ref="B1048:N1048"/>
    <mergeCell ref="B1049:B1051"/>
    <mergeCell ref="C1050:C1051"/>
    <mergeCell ref="D1050:D1051"/>
    <mergeCell ref="E1050:E1051"/>
    <mergeCell ref="F1050:F1051"/>
    <mergeCell ref="G1050:G1051"/>
    <mergeCell ref="N1050:N1051"/>
    <mergeCell ref="B1043:R1043"/>
    <mergeCell ref="B1044:B1046"/>
    <mergeCell ref="C1045:C1046"/>
    <mergeCell ref="D1045:D1046"/>
    <mergeCell ref="E1045:E1046"/>
    <mergeCell ref="F1045:F1046"/>
    <mergeCell ref="G1045:G1046"/>
    <mergeCell ref="R1045:R1046"/>
    <mergeCell ref="B1038:P1038"/>
    <mergeCell ref="B1039:B1041"/>
    <mergeCell ref="C1040:C1041"/>
    <mergeCell ref="D1040:D1041"/>
    <mergeCell ref="E1040:E1041"/>
    <mergeCell ref="F1040:F1041"/>
    <mergeCell ref="G1040:G1041"/>
    <mergeCell ref="P1040:P1041"/>
    <mergeCell ref="B1066:P1066"/>
    <mergeCell ref="B1067:B1069"/>
    <mergeCell ref="C1068:C1069"/>
    <mergeCell ref="D1068:D1069"/>
    <mergeCell ref="E1068:E1069"/>
    <mergeCell ref="F1068:F1069"/>
    <mergeCell ref="G1068:G1069"/>
    <mergeCell ref="P1068:P1069"/>
    <mergeCell ref="B1059:N1059"/>
    <mergeCell ref="B1060:B1062"/>
    <mergeCell ref="C1061:C1062"/>
    <mergeCell ref="D1061:D1062"/>
    <mergeCell ref="E1061:E1062"/>
    <mergeCell ref="F1061:F1062"/>
    <mergeCell ref="G1061:G1062"/>
    <mergeCell ref="N1061:N1062"/>
    <mergeCell ref="B1054:R1054"/>
    <mergeCell ref="B1055:B1057"/>
    <mergeCell ref="C1056:C1057"/>
    <mergeCell ref="D1056:D1057"/>
    <mergeCell ref="E1056:E1057"/>
    <mergeCell ref="F1056:F1057"/>
    <mergeCell ref="G1056:G1057"/>
    <mergeCell ref="R1056:R1057"/>
    <mergeCell ref="B1082:P1082"/>
    <mergeCell ref="B1083:B1085"/>
    <mergeCell ref="C1084:C1085"/>
    <mergeCell ref="D1084:D1085"/>
    <mergeCell ref="E1084:E1085"/>
    <mergeCell ref="F1084:F1085"/>
    <mergeCell ref="G1084:G1085"/>
    <mergeCell ref="P1084:P1085"/>
    <mergeCell ref="B1077:P1077"/>
    <mergeCell ref="B1078:B1080"/>
    <mergeCell ref="C1079:C1080"/>
    <mergeCell ref="D1079:D1080"/>
    <mergeCell ref="E1079:E1080"/>
    <mergeCell ref="F1079:F1080"/>
    <mergeCell ref="G1079:G1080"/>
    <mergeCell ref="P1079:P1080"/>
    <mergeCell ref="B1071:P1071"/>
    <mergeCell ref="B1072:B1074"/>
    <mergeCell ref="C1073:C1074"/>
    <mergeCell ref="D1073:D1074"/>
    <mergeCell ref="E1073:E1074"/>
    <mergeCell ref="F1073:F1074"/>
    <mergeCell ref="G1073:G1074"/>
    <mergeCell ref="P1073:P1074"/>
    <mergeCell ref="B1098:P1098"/>
    <mergeCell ref="B1099:B1101"/>
    <mergeCell ref="C1100:C1101"/>
    <mergeCell ref="D1100:D1101"/>
    <mergeCell ref="E1100:E1101"/>
    <mergeCell ref="F1100:F1101"/>
    <mergeCell ref="G1100:G1101"/>
    <mergeCell ref="P1100:P1101"/>
    <mergeCell ref="B1092:P1092"/>
    <mergeCell ref="B1093:B1095"/>
    <mergeCell ref="C1094:C1095"/>
    <mergeCell ref="D1094:D1095"/>
    <mergeCell ref="E1094:E1095"/>
    <mergeCell ref="F1094:F1095"/>
    <mergeCell ref="G1094:G1095"/>
    <mergeCell ref="P1094:P1095"/>
    <mergeCell ref="B1087:P1087"/>
    <mergeCell ref="B1088:B1090"/>
    <mergeCell ref="C1089:C1090"/>
    <mergeCell ref="D1089:D1090"/>
    <mergeCell ref="E1089:E1090"/>
    <mergeCell ref="F1089:F1090"/>
    <mergeCell ref="G1089:G1090"/>
    <mergeCell ref="P1089:P1090"/>
    <mergeCell ref="G1127:G1128"/>
    <mergeCell ref="U1127:U1128"/>
    <mergeCell ref="B1120:P1120"/>
    <mergeCell ref="B1121:B1123"/>
    <mergeCell ref="C1122:C1123"/>
    <mergeCell ref="D1122:D1123"/>
    <mergeCell ref="E1122:E1123"/>
    <mergeCell ref="F1122:F1123"/>
    <mergeCell ref="G1122:G1123"/>
    <mergeCell ref="B1103:P1103"/>
    <mergeCell ref="B1104:B1106"/>
    <mergeCell ref="C1105:C1106"/>
    <mergeCell ref="D1105:D1106"/>
    <mergeCell ref="E1105:E1106"/>
    <mergeCell ref="F1105:F1106"/>
    <mergeCell ref="G1105:G1106"/>
    <mergeCell ref="P1105:P1106"/>
    <mergeCell ref="B1114:P1114"/>
    <mergeCell ref="B1115:B1117"/>
    <mergeCell ref="C1116:C1117"/>
    <mergeCell ref="D1116:D1117"/>
    <mergeCell ref="E1116:E1117"/>
    <mergeCell ref="F1116:F1117"/>
    <mergeCell ref="G1116:G1117"/>
    <mergeCell ref="P1116:P1117"/>
    <mergeCell ref="B1108:P1108"/>
    <mergeCell ref="B1109:B1111"/>
    <mergeCell ref="C1110:C1111"/>
    <mergeCell ref="D1110:D1111"/>
    <mergeCell ref="E1110:E1111"/>
    <mergeCell ref="F1110:F1111"/>
    <mergeCell ref="G1110:G1111"/>
    <mergeCell ref="P1110:P1111"/>
    <mergeCell ref="B1125:U1125"/>
    <mergeCell ref="P1122:P1123"/>
    <mergeCell ref="B1132:S1132"/>
    <mergeCell ref="S1150:S1151"/>
    <mergeCell ref="B1138:S1138"/>
    <mergeCell ref="B1139:B1141"/>
    <mergeCell ref="C1140:C1141"/>
    <mergeCell ref="D1140:D1141"/>
    <mergeCell ref="E1140:E1141"/>
    <mergeCell ref="F1140:F1141"/>
    <mergeCell ref="G1140:G1141"/>
    <mergeCell ref="S1140:S1141"/>
    <mergeCell ref="B1143:S1143"/>
    <mergeCell ref="B1144:B1146"/>
    <mergeCell ref="C1145:C1146"/>
    <mergeCell ref="D1145:D1146"/>
    <mergeCell ref="E1145:E1146"/>
    <mergeCell ref="F1145:F1146"/>
    <mergeCell ref="G1145:G1146"/>
    <mergeCell ref="S1145:S1146"/>
    <mergeCell ref="B1148:S1148"/>
    <mergeCell ref="B1133:B1135"/>
    <mergeCell ref="C1134:C1135"/>
    <mergeCell ref="D1134:D1135"/>
    <mergeCell ref="E1134:E1135"/>
    <mergeCell ref="F1134:F1135"/>
    <mergeCell ref="G1134:G1135"/>
    <mergeCell ref="S1134:S1135"/>
    <mergeCell ref="B1126:B1128"/>
    <mergeCell ref="C1127:C1128"/>
    <mergeCell ref="D1127:D1128"/>
    <mergeCell ref="E1127:E1128"/>
    <mergeCell ref="F1127:F1128"/>
    <mergeCell ref="B1167:B1169"/>
    <mergeCell ref="C1168:C1169"/>
    <mergeCell ref="D1168:D1169"/>
    <mergeCell ref="E1168:E1169"/>
    <mergeCell ref="F1168:F1169"/>
    <mergeCell ref="G1168:G1169"/>
    <mergeCell ref="Q1168:Q1169"/>
    <mergeCell ref="B1166:Q1166"/>
    <mergeCell ref="B1155:B1157"/>
    <mergeCell ref="C1156:C1157"/>
    <mergeCell ref="D1156:D1157"/>
    <mergeCell ref="E1156:E1157"/>
    <mergeCell ref="F1156:F1157"/>
    <mergeCell ref="G1156:G1157"/>
    <mergeCell ref="N1156:N1157"/>
    <mergeCell ref="B1154:N1154"/>
    <mergeCell ref="B1149:B1151"/>
    <mergeCell ref="C1150:C1151"/>
    <mergeCell ref="D1150:D1151"/>
    <mergeCell ref="E1150:E1151"/>
    <mergeCell ref="F1150:F1151"/>
    <mergeCell ref="G1150:G1151"/>
    <mergeCell ref="B1160:P1160"/>
    <mergeCell ref="B1161:B1163"/>
    <mergeCell ref="C1162:C1163"/>
    <mergeCell ref="D1162:D1163"/>
    <mergeCell ref="E1162:E1163"/>
    <mergeCell ref="F1162:F1163"/>
    <mergeCell ref="G1162:G1163"/>
    <mergeCell ref="P1162:P1163"/>
    <mergeCell ref="B1172:O1172"/>
    <mergeCell ref="B1173:B1175"/>
    <mergeCell ref="C1174:C1175"/>
    <mergeCell ref="D1174:D1175"/>
    <mergeCell ref="E1174:E1175"/>
    <mergeCell ref="F1174:F1175"/>
    <mergeCell ref="B1191:S1191"/>
    <mergeCell ref="B1192:B1194"/>
    <mergeCell ref="C1193:C1194"/>
    <mergeCell ref="D1193:D1194"/>
    <mergeCell ref="E1193:E1194"/>
    <mergeCell ref="F1193:F1194"/>
    <mergeCell ref="S1193:S1194"/>
    <mergeCell ref="B1196:S1196"/>
    <mergeCell ref="B1197:B1199"/>
    <mergeCell ref="C1198:C1199"/>
    <mergeCell ref="D1198:D1199"/>
    <mergeCell ref="E1198:E1199"/>
    <mergeCell ref="F1198:F1199"/>
    <mergeCell ref="S1198:S1199"/>
    <mergeCell ref="R1174:R1175"/>
    <mergeCell ref="B1230:S1230"/>
    <mergeCell ref="B1237:P1237"/>
    <mergeCell ref="B1238:B1240"/>
    <mergeCell ref="C1239:C1240"/>
    <mergeCell ref="D1239:D1240"/>
    <mergeCell ref="E1239:E1240"/>
    <mergeCell ref="F1239:F1240"/>
    <mergeCell ref="G1239:G1240"/>
    <mergeCell ref="P1239:P1240"/>
    <mergeCell ref="B1219:S1219"/>
    <mergeCell ref="B1220:B1222"/>
    <mergeCell ref="C1221:C1222"/>
    <mergeCell ref="D1221:D1222"/>
    <mergeCell ref="E1221:E1222"/>
    <mergeCell ref="F1221:F1222"/>
    <mergeCell ref="S1221:S1222"/>
    <mergeCell ref="B1225:S1225"/>
    <mergeCell ref="B1226:B1228"/>
    <mergeCell ref="C1227:C1228"/>
    <mergeCell ref="D1227:D1228"/>
    <mergeCell ref="E1227:E1228"/>
    <mergeCell ref="F1227:F1228"/>
    <mergeCell ref="S1227:S1228"/>
    <mergeCell ref="B1250:P1250"/>
    <mergeCell ref="B1251:B1253"/>
    <mergeCell ref="C1252:C1253"/>
    <mergeCell ref="D1252:D1253"/>
    <mergeCell ref="E1252:E1253"/>
    <mergeCell ref="F1252:F1253"/>
    <mergeCell ref="G1252:G1253"/>
    <mergeCell ref="P1252:P1253"/>
    <mergeCell ref="B1244:P1244"/>
    <mergeCell ref="B1245:B1247"/>
    <mergeCell ref="C1246:C1247"/>
    <mergeCell ref="D1246:D1247"/>
    <mergeCell ref="E1246:E1247"/>
    <mergeCell ref="F1246:F1247"/>
    <mergeCell ref="G1246:G1247"/>
    <mergeCell ref="P1246:P1247"/>
    <mergeCell ref="S1232:S1233"/>
    <mergeCell ref="F1232:F1233"/>
    <mergeCell ref="E1232:E1233"/>
    <mergeCell ref="D1232:D1233"/>
    <mergeCell ref="C1232:C1233"/>
    <mergeCell ref="B1231:B1233"/>
  </mergeCells>
  <conditionalFormatting sqref="D858:D861">
    <cfRule type="duplicateValues" dxfId="128" priority="7"/>
  </conditionalFormatting>
  <conditionalFormatting sqref="D868">
    <cfRule type="duplicateValues" dxfId="127" priority="6"/>
  </conditionalFormatting>
  <conditionalFormatting sqref="D869">
    <cfRule type="duplicateValues" dxfId="126" priority="5"/>
  </conditionalFormatting>
  <conditionalFormatting sqref="D870">
    <cfRule type="duplicateValues" dxfId="125" priority="4"/>
  </conditionalFormatting>
  <conditionalFormatting sqref="Q621:T622">
    <cfRule type="duplicateValues" dxfId="124" priority="82"/>
  </conditionalFormatting>
  <conditionalFormatting sqref="U100">
    <cfRule type="duplicateValues" dxfId="123" priority="63"/>
  </conditionalFormatting>
  <conditionalFormatting sqref="U116">
    <cfRule type="duplicateValues" dxfId="122" priority="52"/>
  </conditionalFormatting>
  <conditionalFormatting sqref="U130">
    <cfRule type="duplicateValues" dxfId="121" priority="46"/>
  </conditionalFormatting>
  <conditionalFormatting sqref="U145">
    <cfRule type="duplicateValues" dxfId="120" priority="38"/>
  </conditionalFormatting>
  <conditionalFormatting sqref="U156">
    <cfRule type="duplicateValues" dxfId="119" priority="30"/>
  </conditionalFormatting>
  <conditionalFormatting sqref="U190">
    <cfRule type="duplicateValues" dxfId="118" priority="21"/>
  </conditionalFormatting>
  <conditionalFormatting sqref="U205">
    <cfRule type="duplicateValues" dxfId="117" priority="8"/>
  </conditionalFormatting>
  <conditionalFormatting sqref="V100">
    <cfRule type="duplicateValues" dxfId="116" priority="66"/>
  </conditionalFormatting>
  <conditionalFormatting sqref="V101">
    <cfRule type="duplicateValues" dxfId="115" priority="65"/>
  </conditionalFormatting>
  <conditionalFormatting sqref="V102:V113">
    <cfRule type="duplicateValues" dxfId="114" priority="64"/>
  </conditionalFormatting>
  <conditionalFormatting sqref="V116">
    <cfRule type="duplicateValues" dxfId="113" priority="53"/>
  </conditionalFormatting>
  <conditionalFormatting sqref="V130">
    <cfRule type="duplicateValues" dxfId="112" priority="47"/>
  </conditionalFormatting>
  <conditionalFormatting sqref="V145">
    <cfRule type="duplicateValues" dxfId="111" priority="39"/>
  </conditionalFormatting>
  <conditionalFormatting sqref="V156">
    <cfRule type="duplicateValues" dxfId="110" priority="31"/>
  </conditionalFormatting>
  <conditionalFormatting sqref="V190">
    <cfRule type="duplicateValues" dxfId="109" priority="22"/>
  </conditionalFormatting>
  <conditionalFormatting sqref="V205">
    <cfRule type="duplicateValues" dxfId="108" priority="9"/>
  </conditionalFormatting>
  <conditionalFormatting sqref="V369:V372">
    <cfRule type="duplicateValues" dxfId="107" priority="60"/>
  </conditionalFormatting>
  <conditionalFormatting sqref="V375:V378">
    <cfRule type="duplicateValues" dxfId="106" priority="59"/>
  </conditionalFormatting>
  <conditionalFormatting sqref="V381:V384">
    <cfRule type="duplicateValues" dxfId="105" priority="58"/>
  </conditionalFormatting>
  <conditionalFormatting sqref="V386:V389">
    <cfRule type="duplicateValues" dxfId="104" priority="57"/>
  </conditionalFormatting>
  <conditionalFormatting sqref="V391:V393">
    <cfRule type="duplicateValues" dxfId="103" priority="56"/>
  </conditionalFormatting>
  <conditionalFormatting sqref="W53:W54">
    <cfRule type="duplicateValues" dxfId="102" priority="75"/>
  </conditionalFormatting>
  <conditionalFormatting sqref="W64:W65">
    <cfRule type="duplicateValues" dxfId="101" priority="74"/>
  </conditionalFormatting>
  <conditionalFormatting sqref="W68:W69">
    <cfRule type="duplicateValues" dxfId="100" priority="73"/>
  </conditionalFormatting>
  <conditionalFormatting sqref="W82:W83">
    <cfRule type="duplicateValues" dxfId="99" priority="72"/>
  </conditionalFormatting>
  <conditionalFormatting sqref="W93:W94">
    <cfRule type="duplicateValues" dxfId="98" priority="71"/>
  </conditionalFormatting>
  <conditionalFormatting sqref="W95:W97">
    <cfRule type="duplicateValues" dxfId="97" priority="70"/>
  </conditionalFormatting>
  <conditionalFormatting sqref="W99:W100">
    <cfRule type="duplicateValues" dxfId="96" priority="69"/>
  </conditionalFormatting>
  <conditionalFormatting sqref="W101">
    <cfRule type="duplicateValues" dxfId="95" priority="68"/>
  </conditionalFormatting>
  <conditionalFormatting sqref="W101:W113 W117:W127 W131:W141">
    <cfRule type="duplicateValues" dxfId="94" priority="45"/>
  </conditionalFormatting>
  <conditionalFormatting sqref="W101:W114 W117:W127">
    <cfRule type="duplicateValues" dxfId="93" priority="76"/>
  </conditionalFormatting>
  <conditionalFormatting sqref="W102:W113">
    <cfRule type="duplicateValues" dxfId="92" priority="67"/>
  </conditionalFormatting>
  <conditionalFormatting sqref="W115:W116">
    <cfRule type="duplicateValues" dxfId="91" priority="54"/>
  </conditionalFormatting>
  <conditionalFormatting sqref="W117:W127">
    <cfRule type="duplicateValues" dxfId="90" priority="55"/>
  </conditionalFormatting>
  <conditionalFormatting sqref="W129">
    <cfRule type="duplicateValues" dxfId="89" priority="49"/>
  </conditionalFormatting>
  <conditionalFormatting sqref="W130">
    <cfRule type="duplicateValues" dxfId="88" priority="48"/>
  </conditionalFormatting>
  <conditionalFormatting sqref="W131:W141">
    <cfRule type="duplicateValues" dxfId="87" priority="50"/>
    <cfRule type="duplicateValues" dxfId="86" priority="51"/>
  </conditionalFormatting>
  <conditionalFormatting sqref="W144">
    <cfRule type="duplicateValues" dxfId="85" priority="42"/>
  </conditionalFormatting>
  <conditionalFormatting sqref="W145">
    <cfRule type="duplicateValues" dxfId="84" priority="40"/>
  </conditionalFormatting>
  <conditionalFormatting sqref="W146:W152">
    <cfRule type="duplicateValues" dxfId="83" priority="41"/>
    <cfRule type="duplicateValues" dxfId="82" priority="43"/>
    <cfRule type="duplicateValues" dxfId="81" priority="44"/>
  </conditionalFormatting>
  <conditionalFormatting sqref="W155">
    <cfRule type="duplicateValues" dxfId="80" priority="34"/>
  </conditionalFormatting>
  <conditionalFormatting sqref="W156">
    <cfRule type="duplicateValues" dxfId="79" priority="32"/>
  </conditionalFormatting>
  <conditionalFormatting sqref="W157">
    <cfRule type="duplicateValues" dxfId="78" priority="33"/>
    <cfRule type="duplicateValues" dxfId="77" priority="35"/>
    <cfRule type="duplicateValues" dxfId="76" priority="36"/>
  </conditionalFormatting>
  <conditionalFormatting sqref="W157:W173">
    <cfRule type="duplicateValues" dxfId="75" priority="78"/>
    <cfRule type="duplicateValues" dxfId="74" priority="79"/>
    <cfRule type="duplicateValues" dxfId="73" priority="80"/>
  </conditionalFormatting>
  <conditionalFormatting sqref="W189">
    <cfRule type="duplicateValues" dxfId="72" priority="24"/>
  </conditionalFormatting>
  <conditionalFormatting sqref="W190">
    <cfRule type="duplicateValues" dxfId="71" priority="23"/>
  </conditionalFormatting>
  <conditionalFormatting sqref="W191">
    <cfRule type="duplicateValues" dxfId="70" priority="25"/>
    <cfRule type="duplicateValues" dxfId="69" priority="26"/>
    <cfRule type="duplicateValues" dxfId="68" priority="27"/>
  </conditionalFormatting>
  <conditionalFormatting sqref="W192:W199">
    <cfRule type="duplicateValues" dxfId="67" priority="18"/>
    <cfRule type="duplicateValues" dxfId="66" priority="19"/>
    <cfRule type="duplicateValues" dxfId="65" priority="20"/>
  </conditionalFormatting>
  <conditionalFormatting sqref="W204">
    <cfRule type="duplicateValues" dxfId="64" priority="14"/>
  </conditionalFormatting>
  <conditionalFormatting sqref="W205">
    <cfRule type="duplicateValues" dxfId="63" priority="10"/>
  </conditionalFormatting>
  <conditionalFormatting sqref="W206">
    <cfRule type="duplicateValues" dxfId="62" priority="15"/>
    <cfRule type="duplicateValues" dxfId="61" priority="16"/>
    <cfRule type="duplicateValues" dxfId="60" priority="17"/>
  </conditionalFormatting>
  <conditionalFormatting sqref="W207:W214">
    <cfRule type="duplicateValues" dxfId="59" priority="11"/>
    <cfRule type="duplicateValues" dxfId="58" priority="12"/>
    <cfRule type="duplicateValues" dxfId="57" priority="13"/>
  </conditionalFormatting>
  <conditionalFormatting sqref="W469 X487:X489">
    <cfRule type="duplicateValues" dxfId="56" priority="37"/>
  </conditionalFormatting>
  <conditionalFormatting sqref="W481:W484">
    <cfRule type="duplicateValues" dxfId="55" priority="29"/>
  </conditionalFormatting>
  <conditionalFormatting sqref="W486:W489">
    <cfRule type="duplicateValues" dxfId="54" priority="28"/>
  </conditionalFormatting>
  <conditionalFormatting sqref="W526 X527:X529">
    <cfRule type="duplicateValues" dxfId="53" priority="81"/>
  </conditionalFormatting>
  <conditionalFormatting sqref="W1066:W1070">
    <cfRule type="duplicateValues" dxfId="52" priority="3"/>
  </conditionalFormatting>
  <conditionalFormatting sqref="AB101">
    <cfRule type="duplicateValues" dxfId="51" priority="62"/>
  </conditionalFormatting>
  <conditionalFormatting sqref="AB102:AB113">
    <cfRule type="duplicateValues" dxfId="50" priority="61"/>
  </conditionalFormatting>
  <conditionalFormatting sqref="W1205:W1048576 S1048:S1051 Y880:Y882 U809:U811 W684:W729 W733:W767 W771:W808 W812:W820 W824:W853 W871:W879 W883:W904 W912 U913:U914 W918:W926 V916:V917 X905:X911 U768:U770 V730:V732 U661:U663 Z616:Z618 V557:V559 AA538:AA540 Z533:Z535 W530:W532 W536:W537 W541:W555 W560:W604 W609:W615 V605:V608 W410 V507:V508 Y461:Y463 V424:V425 W429:W430 U448:U449 W436:W443 W447:W463 W467:W468 X481:X483 V448 H443 W424 X438:X440 V428:V430 U430:U431 W405:W406 Y350:Y352 AB330:AB332 AB345:AB347 U333:U334 Z232:Z234 W55:W63 P278 W1:W2 W4:W15 W17:W52 W287:W305 U323:U326 W310:W312 W321:W327 W331:W332 W336:W337 W341:W347 W352:W355 W360:W361 W366:W367 W372 W377 W381:W383 W392:W400 W418:X420 X424:X426 V404 X401:X403 W81 V351:V353 V361:V364 W84:W91 V333 H446 W180:W188 W473:W480 W485 W495:W518 W522:W525 X519:X521 U509:U511 W216:W225 W624:W635 W639:W640 W644:W660 X641:X643 X636:X638 W664:W679 W941 W936:W939 W943:W951 W955:W1047 W855:W856 W858 W861:W862 W1052:W1065 W1071:W1131 U1132 W1136:W1154 W1158:W1166 W1170:W1190 X1167:X1169 W1201">
    <cfRule type="duplicateValues" dxfId="49" priority="110"/>
  </conditionalFormatting>
  <conditionalFormatting sqref="W1195 W1191">
    <cfRule type="duplicateValues" dxfId="48" priority="2"/>
  </conditionalFormatting>
  <conditionalFormatting sqref="W1200 W1196">
    <cfRule type="duplicateValues" dxfId="47" priority="1"/>
  </conditionalFormatting>
  <pageMargins left="0.25" right="0.25" top="0.75" bottom="0.75" header="0.3" footer="0.3"/>
  <pageSetup paperSize="9" scale="74" orientation="landscape"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AW1048556"/>
  <sheetViews>
    <sheetView showGridLines="0" topLeftCell="A202" zoomScale="130" zoomScaleNormal="130" workbookViewId="0">
      <selection activeCell="B212" sqref="B212"/>
    </sheetView>
  </sheetViews>
  <sheetFormatPr defaultColWidth="9.140625" defaultRowHeight="15"/>
  <cols>
    <col min="1" max="1" width="4.140625" style="116" customWidth="1"/>
    <col min="2" max="2" width="11.28515625" style="116" customWidth="1"/>
    <col min="3" max="3" width="5.42578125" style="116" customWidth="1"/>
    <col min="4" max="4" width="5.7109375" style="116" customWidth="1"/>
    <col min="5" max="5" width="5.28515625" style="116" customWidth="1"/>
    <col min="6" max="7" width="5.42578125" style="116" customWidth="1"/>
    <col min="8" max="9" width="5.28515625" style="116" customWidth="1"/>
    <col min="10" max="10" width="12.28515625" style="116" customWidth="1"/>
    <col min="11" max="11" width="8.28515625" style="116" customWidth="1"/>
    <col min="12" max="12" width="5.7109375" style="116" customWidth="1"/>
    <col min="13" max="14" width="11.28515625" style="116" customWidth="1"/>
    <col min="15" max="15" width="5.42578125" style="116" customWidth="1"/>
    <col min="16" max="16" width="8.28515625" style="116" bestFit="1" customWidth="1"/>
    <col min="17" max="17" width="5.42578125" style="116" customWidth="1"/>
    <col min="18" max="18" width="5.28515625" style="116" customWidth="1"/>
    <col min="19" max="19" width="11.28515625" style="116" customWidth="1"/>
    <col min="20" max="20" width="5.140625" style="116" customWidth="1"/>
    <col min="21" max="21" width="12.28515625" style="116" customWidth="1"/>
    <col min="22" max="22" width="5.140625" style="116" customWidth="1"/>
    <col min="23" max="23" width="11.42578125" style="116" customWidth="1"/>
    <col min="24" max="24" width="8.28515625" style="116" customWidth="1"/>
    <col min="25" max="25" width="4.85546875" style="116" customWidth="1"/>
    <col min="26" max="26" width="7" style="116" hidden="1" customWidth="1"/>
    <col min="40" max="40" width="0" hidden="1" customWidth="1"/>
    <col min="41" max="41" width="7" hidden="1" customWidth="1"/>
    <col min="42" max="42" width="10.5703125" hidden="1" customWidth="1"/>
    <col min="43" max="43" width="18.5703125" hidden="1" customWidth="1"/>
    <col min="44" max="44" width="17.42578125" hidden="1" customWidth="1"/>
    <col min="45" max="45" width="31.85546875" hidden="1" customWidth="1"/>
    <col min="46" max="46" width="25.28515625" hidden="1" customWidth="1"/>
    <col min="47" max="47" width="41.7109375" hidden="1" customWidth="1"/>
    <col min="48" max="48" width="38.42578125" hidden="1" customWidth="1"/>
    <col min="49" max="49" width="7" hidden="1" customWidth="1"/>
    <col min="50" max="50" width="0" hidden="1" customWidth="1"/>
    <col min="51" max="51" width="10" customWidth="1"/>
    <col min="52" max="52" width="9.5703125" bestFit="1" customWidth="1"/>
    <col min="53" max="53" width="7.28515625" customWidth="1"/>
    <col min="54" max="54" width="11.28515625" bestFit="1" customWidth="1"/>
    <col min="55" max="55" width="20.28515625" bestFit="1" customWidth="1"/>
  </cols>
  <sheetData>
    <row r="1" spans="2:49" ht="15.75" thickBot="1"/>
    <row r="2" spans="2:49" ht="15.75" thickBot="1">
      <c r="B2" s="2151">
        <v>103</v>
      </c>
      <c r="C2" s="2152"/>
      <c r="D2" s="2153">
        <v>1.2</v>
      </c>
      <c r="E2" s="2153"/>
      <c r="F2" s="2153"/>
      <c r="G2" s="584"/>
      <c r="H2" s="2154" t="s">
        <v>1149</v>
      </c>
      <c r="I2" s="2155"/>
      <c r="J2" s="2156">
        <v>712929278</v>
      </c>
      <c r="K2" s="2156"/>
      <c r="N2" s="2151">
        <v>103</v>
      </c>
      <c r="O2" s="2152"/>
      <c r="P2" s="2153">
        <v>1.2</v>
      </c>
      <c r="Q2" s="2153"/>
      <c r="R2" s="2153"/>
      <c r="S2" s="584"/>
      <c r="T2" s="2154" t="s">
        <v>1149</v>
      </c>
      <c r="U2" s="2155"/>
      <c r="V2" s="2156">
        <v>712917324</v>
      </c>
      <c r="W2" s="2156"/>
      <c r="AO2" s="585"/>
      <c r="AP2" s="2179" t="s">
        <v>1150</v>
      </c>
      <c r="AQ2" s="2180"/>
      <c r="AR2" s="2180"/>
      <c r="AS2" s="2180"/>
      <c r="AT2" s="2180"/>
      <c r="AU2" s="2180"/>
      <c r="AV2" s="2181"/>
    </row>
    <row r="3" spans="2:49" ht="15.75" thickBot="1">
      <c r="B3" s="2145" t="s">
        <v>1151</v>
      </c>
      <c r="C3" s="2146"/>
      <c r="D3" s="2146"/>
      <c r="E3" s="2146"/>
      <c r="F3" s="2146"/>
      <c r="G3" s="2146"/>
      <c r="H3" s="2146"/>
      <c r="I3" s="2157"/>
      <c r="J3" s="2157"/>
      <c r="K3" s="2158"/>
      <c r="N3" s="2145" t="s">
        <v>1151</v>
      </c>
      <c r="O3" s="2146"/>
      <c r="P3" s="2146"/>
      <c r="Q3" s="2146"/>
      <c r="R3" s="2146"/>
      <c r="S3" s="2146"/>
      <c r="T3" s="2146"/>
      <c r="U3" s="2157"/>
      <c r="V3" s="2157"/>
      <c r="W3" s="2158"/>
      <c r="AO3" s="586" t="s">
        <v>633</v>
      </c>
      <c r="AP3" s="587" t="s">
        <v>1152</v>
      </c>
      <c r="AQ3" s="588" t="s">
        <v>503</v>
      </c>
      <c r="AR3" s="588" t="s">
        <v>367</v>
      </c>
      <c r="AS3" s="589" t="s">
        <v>1153</v>
      </c>
      <c r="AT3" s="590" t="s">
        <v>1154</v>
      </c>
      <c r="AU3" s="590" t="s">
        <v>468</v>
      </c>
      <c r="AV3" s="590" t="s">
        <v>20</v>
      </c>
    </row>
    <row r="4" spans="2:49">
      <c r="B4" s="591" t="s">
        <v>1155</v>
      </c>
      <c r="C4" s="592">
        <v>14.5</v>
      </c>
      <c r="D4" s="592">
        <v>15</v>
      </c>
      <c r="E4" s="592">
        <v>15.5</v>
      </c>
      <c r="F4" s="592">
        <v>16</v>
      </c>
      <c r="G4" s="592">
        <v>16.5</v>
      </c>
      <c r="H4" s="592">
        <v>17</v>
      </c>
      <c r="I4" s="593">
        <v>17.5</v>
      </c>
      <c r="J4" s="593">
        <v>18</v>
      </c>
      <c r="K4" s="593">
        <v>18.5</v>
      </c>
      <c r="N4" s="591" t="s">
        <v>1155</v>
      </c>
      <c r="O4" s="594">
        <v>14.5</v>
      </c>
      <c r="P4" s="594">
        <v>15</v>
      </c>
      <c r="Q4" s="594">
        <v>15.5</v>
      </c>
      <c r="R4" s="594">
        <v>16</v>
      </c>
      <c r="S4" s="594">
        <v>16.5</v>
      </c>
      <c r="T4" s="594">
        <v>17</v>
      </c>
      <c r="U4" s="595">
        <v>17.5</v>
      </c>
      <c r="V4" s="595">
        <v>18</v>
      </c>
      <c r="W4" s="595">
        <v>18.5</v>
      </c>
      <c r="Z4" s="596">
        <v>0.104166666666667</v>
      </c>
      <c r="AO4" s="597">
        <v>1</v>
      </c>
      <c r="AP4" s="1325">
        <v>710889739</v>
      </c>
      <c r="AQ4" s="613">
        <v>45907</v>
      </c>
      <c r="AR4" s="607" t="s">
        <v>1166</v>
      </c>
      <c r="AS4" s="607" t="s">
        <v>263</v>
      </c>
      <c r="AT4" s="75" t="s">
        <v>1171</v>
      </c>
      <c r="AU4" s="607" t="s">
        <v>451</v>
      </c>
      <c r="AV4" s="608" t="s">
        <v>1172</v>
      </c>
      <c r="AW4" s="600"/>
    </row>
    <row r="5" spans="2:49">
      <c r="B5" s="601" t="s">
        <v>1160</v>
      </c>
      <c r="C5" s="601">
        <v>0.252</v>
      </c>
      <c r="D5" s="601">
        <v>0.26400000000000001</v>
      </c>
      <c r="E5" s="601">
        <v>0.27500000000000002</v>
      </c>
      <c r="F5" s="601">
        <v>0.27500000000000002</v>
      </c>
      <c r="G5" s="601">
        <v>0.28799999999999998</v>
      </c>
      <c r="H5" s="601">
        <v>0.30299999999999999</v>
      </c>
      <c r="I5" s="601">
        <v>0.30599999999999999</v>
      </c>
      <c r="J5" s="601">
        <v>0.314</v>
      </c>
      <c r="K5" s="601">
        <v>0.32</v>
      </c>
      <c r="N5" s="601" t="s">
        <v>1160</v>
      </c>
      <c r="O5" s="601">
        <v>0.3</v>
      </c>
      <c r="P5" s="601">
        <v>0.3</v>
      </c>
      <c r="Q5" s="601">
        <v>0.32</v>
      </c>
      <c r="R5" s="601">
        <v>0.33</v>
      </c>
      <c r="S5" s="601">
        <v>0.34</v>
      </c>
      <c r="T5" s="601">
        <v>0.35</v>
      </c>
      <c r="U5" s="601">
        <v>0.36</v>
      </c>
      <c r="V5" s="601">
        <v>0.37</v>
      </c>
      <c r="W5" s="601">
        <v>0.38</v>
      </c>
      <c r="Z5" s="602"/>
      <c r="AO5" s="603">
        <v>2</v>
      </c>
      <c r="AP5" s="617">
        <v>710982143</v>
      </c>
      <c r="AQ5" s="618">
        <v>45956</v>
      </c>
      <c r="AR5" s="619" t="s">
        <v>1175</v>
      </c>
      <c r="AS5" s="620" t="s">
        <v>263</v>
      </c>
      <c r="AT5" s="620" t="s">
        <v>1171</v>
      </c>
      <c r="AU5" s="620" t="s">
        <v>511</v>
      </c>
      <c r="AV5" s="621" t="s">
        <v>1168</v>
      </c>
      <c r="AW5" s="600"/>
    </row>
    <row r="6" spans="2:49">
      <c r="B6" s="601" t="s">
        <v>1163</v>
      </c>
      <c r="C6" s="601">
        <v>1.34</v>
      </c>
      <c r="D6" s="601">
        <v>1.34</v>
      </c>
      <c r="E6" s="601">
        <v>1.34</v>
      </c>
      <c r="F6" s="601">
        <v>1.34</v>
      </c>
      <c r="G6" s="601">
        <v>1.34</v>
      </c>
      <c r="H6" s="601">
        <v>1.34</v>
      </c>
      <c r="I6" s="601">
        <v>1.34</v>
      </c>
      <c r="J6" s="601">
        <v>1.34</v>
      </c>
      <c r="K6" s="601">
        <v>1.34</v>
      </c>
      <c r="N6" s="601" t="s">
        <v>1163</v>
      </c>
      <c r="O6" s="601">
        <v>1.34</v>
      </c>
      <c r="P6" s="601">
        <v>1.34</v>
      </c>
      <c r="Q6" s="601">
        <v>1.34</v>
      </c>
      <c r="R6" s="601">
        <v>1.34</v>
      </c>
      <c r="S6" s="601">
        <v>1.34</v>
      </c>
      <c r="T6" s="601">
        <v>1.34</v>
      </c>
      <c r="U6" s="601">
        <v>1.34</v>
      </c>
      <c r="V6" s="601">
        <v>1.34</v>
      </c>
      <c r="W6" s="601">
        <v>1.34</v>
      </c>
      <c r="AO6" s="603">
        <v>3</v>
      </c>
      <c r="AP6" s="617">
        <v>712929278</v>
      </c>
      <c r="AQ6" s="618">
        <v>45956</v>
      </c>
      <c r="AR6" s="619" t="s">
        <v>1175</v>
      </c>
      <c r="AS6" s="620" t="s">
        <v>263</v>
      </c>
      <c r="AT6" s="620" t="s">
        <v>1180</v>
      </c>
      <c r="AU6" s="620" t="s">
        <v>514</v>
      </c>
      <c r="AV6" s="621" t="s">
        <v>1181</v>
      </c>
      <c r="AW6" s="600"/>
    </row>
    <row r="7" spans="2:49">
      <c r="B7" s="601" t="s">
        <v>1165</v>
      </c>
      <c r="C7" s="601">
        <v>20</v>
      </c>
      <c r="D7" s="601">
        <v>20</v>
      </c>
      <c r="E7" s="601">
        <v>20</v>
      </c>
      <c r="F7" s="601">
        <v>20</v>
      </c>
      <c r="G7" s="601">
        <v>20</v>
      </c>
      <c r="H7" s="601">
        <v>20</v>
      </c>
      <c r="I7" s="601">
        <v>20</v>
      </c>
      <c r="J7" s="601">
        <v>20</v>
      </c>
      <c r="K7" s="601">
        <v>20</v>
      </c>
      <c r="N7" s="601" t="s">
        <v>1165</v>
      </c>
      <c r="O7" s="601">
        <v>20</v>
      </c>
      <c r="P7" s="601">
        <v>20</v>
      </c>
      <c r="Q7" s="601">
        <v>20</v>
      </c>
      <c r="R7" s="601">
        <v>20</v>
      </c>
      <c r="S7" s="601">
        <v>20</v>
      </c>
      <c r="T7" s="601">
        <v>20</v>
      </c>
      <c r="U7" s="601">
        <v>20</v>
      </c>
      <c r="V7" s="601">
        <v>20</v>
      </c>
      <c r="W7" s="601">
        <v>20</v>
      </c>
      <c r="AO7" s="597">
        <v>4</v>
      </c>
      <c r="AP7" s="617" t="s">
        <v>1183</v>
      </c>
      <c r="AQ7" s="618">
        <v>45963</v>
      </c>
      <c r="AR7" s="619" t="s">
        <v>1175</v>
      </c>
      <c r="AS7" s="620" t="s">
        <v>263</v>
      </c>
      <c r="AT7" s="620" t="s">
        <v>1171</v>
      </c>
      <c r="AU7" s="620" t="s">
        <v>48</v>
      </c>
      <c r="AV7" s="621" t="s">
        <v>1168</v>
      </c>
      <c r="AW7" s="600"/>
    </row>
    <row r="8" spans="2:49">
      <c r="B8" s="601" t="s">
        <v>1169</v>
      </c>
      <c r="C8" s="609">
        <f t="shared" ref="C8:K8" si="0">C5*C7+C6</f>
        <v>6.38</v>
      </c>
      <c r="D8" s="609">
        <f t="shared" si="0"/>
        <v>6.62</v>
      </c>
      <c r="E8" s="609">
        <f t="shared" si="0"/>
        <v>6.84</v>
      </c>
      <c r="F8" s="609">
        <f t="shared" si="0"/>
        <v>6.84</v>
      </c>
      <c r="G8" s="609">
        <f t="shared" si="0"/>
        <v>7.1</v>
      </c>
      <c r="H8" s="609">
        <f t="shared" si="0"/>
        <v>7.3999999999999995</v>
      </c>
      <c r="I8" s="609">
        <f t="shared" si="0"/>
        <v>7.46</v>
      </c>
      <c r="J8" s="609">
        <f t="shared" si="0"/>
        <v>7.62</v>
      </c>
      <c r="K8" s="609">
        <f t="shared" si="0"/>
        <v>7.74</v>
      </c>
      <c r="N8" s="601" t="s">
        <v>1169</v>
      </c>
      <c r="O8" s="609">
        <f>O5*O7+O6</f>
        <v>7.34</v>
      </c>
      <c r="P8" s="609">
        <f t="shared" ref="P8:W8" si="1">P5*P7+P6</f>
        <v>7.34</v>
      </c>
      <c r="Q8" s="609">
        <f t="shared" si="1"/>
        <v>7.74</v>
      </c>
      <c r="R8" s="609">
        <f t="shared" si="1"/>
        <v>7.94</v>
      </c>
      <c r="S8" s="609">
        <f t="shared" si="1"/>
        <v>8.14</v>
      </c>
      <c r="T8" s="609">
        <f t="shared" si="1"/>
        <v>8.34</v>
      </c>
      <c r="U8" s="609">
        <f t="shared" si="1"/>
        <v>8.5399999999999991</v>
      </c>
      <c r="V8" s="609">
        <f t="shared" si="1"/>
        <v>8.74</v>
      </c>
      <c r="W8" s="609">
        <f t="shared" si="1"/>
        <v>8.94</v>
      </c>
      <c r="AO8" s="603">
        <v>5</v>
      </c>
      <c r="AP8" s="617" t="s">
        <v>1188</v>
      </c>
      <c r="AQ8" s="618">
        <v>45963</v>
      </c>
      <c r="AR8" s="619" t="s">
        <v>1175</v>
      </c>
      <c r="AS8" s="620" t="s">
        <v>263</v>
      </c>
      <c r="AT8" s="620" t="s">
        <v>1171</v>
      </c>
      <c r="AU8" s="620" t="s">
        <v>512</v>
      </c>
      <c r="AV8" s="621" t="s">
        <v>1168</v>
      </c>
      <c r="AW8" s="600"/>
    </row>
    <row r="9" spans="2:49" ht="15.75" thickBot="1">
      <c r="B9" s="610"/>
      <c r="C9" s="611"/>
      <c r="D9" s="611"/>
      <c r="E9" s="611"/>
      <c r="F9" s="611"/>
      <c r="G9" s="611"/>
      <c r="H9" s="611"/>
      <c r="I9" s="611"/>
      <c r="J9" s="612" t="s">
        <v>1170</v>
      </c>
      <c r="K9" s="611"/>
      <c r="N9" s="610"/>
      <c r="O9" s="611"/>
      <c r="P9" s="611"/>
      <c r="Q9" s="611"/>
      <c r="R9" s="611"/>
      <c r="S9" s="611"/>
      <c r="T9" s="611"/>
      <c r="U9" s="611"/>
      <c r="V9" s="611"/>
      <c r="W9" s="611"/>
      <c r="AO9" s="603">
        <v>6</v>
      </c>
      <c r="AP9" s="617" t="s">
        <v>1190</v>
      </c>
      <c r="AQ9" s="618">
        <v>45963</v>
      </c>
      <c r="AR9" s="619" t="s">
        <v>1175</v>
      </c>
      <c r="AS9" s="620" t="s">
        <v>263</v>
      </c>
      <c r="AT9" s="620" t="s">
        <v>1171</v>
      </c>
      <c r="AU9" s="620" t="s">
        <v>537</v>
      </c>
      <c r="AV9" s="621" t="s">
        <v>1168</v>
      </c>
      <c r="AW9" s="614" t="s">
        <v>1173</v>
      </c>
    </row>
    <row r="10" spans="2:49" ht="15.75" thickBot="1">
      <c r="J10" s="615" t="s">
        <v>1174</v>
      </c>
      <c r="K10" s="616">
        <f ca="1">NOW()-TRUNC(NOW())</f>
        <v>0.61871759259520331</v>
      </c>
      <c r="AO10" s="597">
        <v>7</v>
      </c>
      <c r="AP10" s="617" t="s">
        <v>1194</v>
      </c>
      <c r="AQ10" s="618">
        <v>45963</v>
      </c>
      <c r="AR10" s="619" t="s">
        <v>1175</v>
      </c>
      <c r="AS10" s="619" t="s">
        <v>263</v>
      </c>
      <c r="AT10" s="620" t="s">
        <v>1180</v>
      </c>
      <c r="AU10" s="620" t="s">
        <v>514</v>
      </c>
      <c r="AV10" s="621" t="s">
        <v>1168</v>
      </c>
      <c r="AW10" s="614" t="s">
        <v>1173</v>
      </c>
    </row>
    <row r="11" spans="2:49" ht="15.75" thickBot="1">
      <c r="J11" s="615" t="s">
        <v>1176</v>
      </c>
      <c r="K11" s="622">
        <f ca="1">K10+Z4</f>
        <v>0.72288425926187028</v>
      </c>
      <c r="N11" s="2182" t="s">
        <v>1177</v>
      </c>
      <c r="O11" s="2183"/>
      <c r="P11" s="2184" t="s">
        <v>1178</v>
      </c>
      <c r="Q11" s="2185"/>
      <c r="R11" s="2186"/>
      <c r="U11" s="2148" t="s">
        <v>1179</v>
      </c>
      <c r="V11" s="2149"/>
      <c r="W11" s="2149"/>
      <c r="X11" s="2150"/>
      <c r="AO11" s="603">
        <v>8</v>
      </c>
      <c r="AP11" s="617">
        <v>710966421</v>
      </c>
      <c r="AQ11" s="618">
        <v>45998</v>
      </c>
      <c r="AR11" s="619" t="s">
        <v>1175</v>
      </c>
      <c r="AS11" s="619" t="s">
        <v>263</v>
      </c>
      <c r="AT11" s="620" t="s">
        <v>1171</v>
      </c>
      <c r="AU11" s="620" t="s">
        <v>111</v>
      </c>
      <c r="AV11" s="627" t="s">
        <v>1168</v>
      </c>
      <c r="AW11" s="614" t="s">
        <v>1173</v>
      </c>
    </row>
    <row r="12" spans="2:49" ht="15.75" thickBot="1">
      <c r="U12" s="623" t="s">
        <v>1182</v>
      </c>
      <c r="V12" s="624">
        <v>480</v>
      </c>
      <c r="W12" s="625">
        <v>380</v>
      </c>
      <c r="X12" s="626">
        <v>325</v>
      </c>
      <c r="AO12" s="603">
        <v>9</v>
      </c>
      <c r="AP12" s="76" t="s">
        <v>1199</v>
      </c>
      <c r="AQ12" s="604">
        <v>46012</v>
      </c>
      <c r="AR12" s="74" t="s">
        <v>1196</v>
      </c>
      <c r="AS12" s="74" t="s">
        <v>263</v>
      </c>
      <c r="AT12" s="74" t="s">
        <v>1171</v>
      </c>
      <c r="AU12" s="74" t="s">
        <v>86</v>
      </c>
      <c r="AV12" s="643" t="s">
        <v>1181</v>
      </c>
      <c r="AW12" s="614" t="s">
        <v>1173</v>
      </c>
    </row>
    <row r="13" spans="2:49" ht="15.75" thickBot="1">
      <c r="B13" s="2163">
        <v>103</v>
      </c>
      <c r="C13" s="2164"/>
      <c r="D13" s="2165">
        <v>1.2</v>
      </c>
      <c r="E13" s="2165"/>
      <c r="F13" s="2165"/>
      <c r="G13" s="628"/>
      <c r="H13" s="2155" t="s">
        <v>1149</v>
      </c>
      <c r="I13" s="2155"/>
      <c r="J13" s="2166">
        <v>712966314</v>
      </c>
      <c r="K13" s="2166"/>
      <c r="S13" s="49"/>
      <c r="U13" s="629" t="s">
        <v>1184</v>
      </c>
      <c r="V13" s="629" t="s">
        <v>1185</v>
      </c>
      <c r="W13" s="630" t="s">
        <v>1186</v>
      </c>
      <c r="X13" s="629" t="s">
        <v>1187</v>
      </c>
      <c r="AO13" s="597">
        <v>10</v>
      </c>
      <c r="AP13" s="76">
        <v>710982798</v>
      </c>
      <c r="AQ13" s="604">
        <v>46033</v>
      </c>
      <c r="AR13" s="74" t="s">
        <v>1196</v>
      </c>
      <c r="AS13" s="74" t="s">
        <v>263</v>
      </c>
      <c r="AT13" s="74" t="s">
        <v>1171</v>
      </c>
      <c r="AU13" s="74" t="s">
        <v>127</v>
      </c>
      <c r="AV13" s="643" t="s">
        <v>1181</v>
      </c>
      <c r="AW13" s="614" t="s">
        <v>1173</v>
      </c>
    </row>
    <row r="14" spans="2:49" ht="15.75" thickBot="1">
      <c r="B14" s="2176" t="s">
        <v>1151</v>
      </c>
      <c r="C14" s="2157"/>
      <c r="D14" s="2157"/>
      <c r="E14" s="2157"/>
      <c r="F14" s="2157"/>
      <c r="G14" s="2157"/>
      <c r="H14" s="2157"/>
      <c r="I14" s="2157"/>
      <c r="J14" s="2157"/>
      <c r="K14" s="2157"/>
      <c r="L14" s="2157"/>
      <c r="M14" s="2157"/>
      <c r="N14" s="2157"/>
      <c r="O14" s="2157"/>
      <c r="P14" s="2157"/>
      <c r="Q14" s="2157"/>
      <c r="R14" s="2157"/>
      <c r="S14" s="2158"/>
      <c r="U14" s="631" t="s">
        <v>1189</v>
      </c>
      <c r="V14" s="632">
        <v>32.5</v>
      </c>
      <c r="W14" s="633">
        <f>V14</f>
        <v>32.5</v>
      </c>
      <c r="X14" s="634">
        <f>CONVERT(W14,"cm","mm")</f>
        <v>325</v>
      </c>
      <c r="Y14" s="635"/>
      <c r="AO14" s="603">
        <v>11</v>
      </c>
      <c r="AP14" s="663" t="s">
        <v>1211</v>
      </c>
      <c r="AQ14" s="613">
        <v>46034</v>
      </c>
      <c r="AR14" s="75" t="s">
        <v>1175</v>
      </c>
      <c r="AS14" s="75" t="s">
        <v>263</v>
      </c>
      <c r="AT14" s="75" t="s">
        <v>1207</v>
      </c>
      <c r="AU14" s="75" t="s">
        <v>107</v>
      </c>
      <c r="AV14" s="664" t="s">
        <v>1249</v>
      </c>
      <c r="AW14" s="614" t="s">
        <v>1173</v>
      </c>
    </row>
    <row r="15" spans="2:49" ht="15.75" thickBot="1">
      <c r="B15" s="601" t="s">
        <v>1155</v>
      </c>
      <c r="C15" s="593" t="s">
        <v>1017</v>
      </c>
      <c r="D15" s="593" t="s">
        <v>1018</v>
      </c>
      <c r="E15" s="593" t="s">
        <v>1010</v>
      </c>
      <c r="F15" s="593" t="s">
        <v>1019</v>
      </c>
      <c r="G15" s="593" t="s">
        <v>1009</v>
      </c>
      <c r="H15" s="593" t="s">
        <v>1020</v>
      </c>
      <c r="I15" s="593" t="s">
        <v>1014</v>
      </c>
      <c r="J15" s="593" t="s">
        <v>1021</v>
      </c>
      <c r="K15" s="593" t="s">
        <v>1013</v>
      </c>
      <c r="L15" s="593" t="s">
        <v>1022</v>
      </c>
      <c r="M15" s="593" t="s">
        <v>1012</v>
      </c>
      <c r="N15" s="593" t="s">
        <v>1191</v>
      </c>
      <c r="O15" s="636" t="s">
        <v>1192</v>
      </c>
      <c r="P15" s="636" t="s">
        <v>1011</v>
      </c>
      <c r="Q15" s="636" t="s">
        <v>1015</v>
      </c>
      <c r="R15" s="636" t="s">
        <v>1008</v>
      </c>
      <c r="S15" s="636" t="s">
        <v>1016</v>
      </c>
      <c r="U15" s="631" t="s">
        <v>1193</v>
      </c>
      <c r="V15" s="637">
        <v>1</v>
      </c>
      <c r="W15" s="638">
        <f>V15</f>
        <v>1</v>
      </c>
      <c r="X15" s="631">
        <f>CONVERT(W15,"cm","mm")</f>
        <v>10</v>
      </c>
      <c r="Y15" s="639"/>
      <c r="AO15" s="603">
        <v>12</v>
      </c>
      <c r="AP15" s="617" t="s">
        <v>1202</v>
      </c>
      <c r="AQ15" s="618">
        <v>46047</v>
      </c>
      <c r="AR15" s="620" t="s">
        <v>1175</v>
      </c>
      <c r="AS15" s="620" t="s">
        <v>263</v>
      </c>
      <c r="AT15" s="620" t="s">
        <v>1171</v>
      </c>
      <c r="AU15" s="620" t="s">
        <v>511</v>
      </c>
      <c r="AV15" s="621" t="s">
        <v>1168</v>
      </c>
      <c r="AW15" s="614" t="s">
        <v>1173</v>
      </c>
    </row>
    <row r="16" spans="2:49" ht="15.75" thickBot="1">
      <c r="B16" s="601" t="s">
        <v>1165</v>
      </c>
      <c r="C16" s="601">
        <v>31</v>
      </c>
      <c r="D16" s="601">
        <v>20</v>
      </c>
      <c r="E16" s="601">
        <v>20</v>
      </c>
      <c r="F16" s="601">
        <v>20</v>
      </c>
      <c r="G16" s="601">
        <v>20</v>
      </c>
      <c r="H16" s="601">
        <v>20</v>
      </c>
      <c r="I16" s="601">
        <v>20</v>
      </c>
      <c r="J16" s="601">
        <v>20</v>
      </c>
      <c r="K16" s="601">
        <v>20</v>
      </c>
      <c r="L16" s="601">
        <v>20</v>
      </c>
      <c r="M16" s="601">
        <v>20</v>
      </c>
      <c r="N16" s="601">
        <v>20</v>
      </c>
      <c r="O16" s="601">
        <v>20</v>
      </c>
      <c r="P16" s="601">
        <v>20</v>
      </c>
      <c r="Q16" s="601">
        <v>20</v>
      </c>
      <c r="R16" s="601">
        <v>20</v>
      </c>
      <c r="S16" s="601">
        <v>20</v>
      </c>
      <c r="U16" s="644" t="s">
        <v>1197</v>
      </c>
      <c r="V16" s="632" t="e">
        <f>#REF!/16</f>
        <v>#REF!</v>
      </c>
      <c r="W16" s="645" t="e">
        <f>V16</f>
        <v>#REF!</v>
      </c>
      <c r="X16" s="1217" t="e">
        <f>CONVERT(W16,"cm","mm")</f>
        <v>#REF!</v>
      </c>
      <c r="Y16" s="635"/>
      <c r="AO16" s="597">
        <v>13</v>
      </c>
      <c r="AP16" s="1464" t="s">
        <v>1203</v>
      </c>
      <c r="AQ16" s="1448">
        <v>46054</v>
      </c>
      <c r="AR16" s="1449" t="s">
        <v>1708</v>
      </c>
      <c r="AS16" s="1449" t="s">
        <v>263</v>
      </c>
      <c r="AT16" s="1449" t="s">
        <v>1171</v>
      </c>
      <c r="AU16" s="1449" t="s">
        <v>1204</v>
      </c>
      <c r="AV16" s="1450" t="s">
        <v>1181</v>
      </c>
      <c r="AW16" s="614" t="s">
        <v>1198</v>
      </c>
    </row>
    <row r="17" spans="2:49">
      <c r="B17" s="601" t="s">
        <v>1169</v>
      </c>
      <c r="C17" s="609" t="e">
        <f>#REF!*C16+#REF!</f>
        <v>#REF!</v>
      </c>
      <c r="D17" s="609" t="e">
        <f>#REF!*D16+#REF!</f>
        <v>#REF!</v>
      </c>
      <c r="E17" s="609" t="e">
        <f>#REF!*E16+#REF!</f>
        <v>#REF!</v>
      </c>
      <c r="F17" s="609" t="e">
        <f>#REF!*F16+#REF!</f>
        <v>#REF!</v>
      </c>
      <c r="G17" s="609" t="e">
        <f>#REF!*G16+#REF!</f>
        <v>#REF!</v>
      </c>
      <c r="H17" s="609" t="e">
        <f>#REF!*H16+#REF!</f>
        <v>#REF!</v>
      </c>
      <c r="I17" s="609" t="e">
        <f>#REF!*I16+#REF!</f>
        <v>#REF!</v>
      </c>
      <c r="J17" s="609" t="e">
        <f>#REF!*J16+#REF!</f>
        <v>#REF!</v>
      </c>
      <c r="K17" s="609" t="e">
        <f>#REF!*K16+#REF!</f>
        <v>#REF!</v>
      </c>
      <c r="L17" s="609" t="e">
        <f>#REF!*L16+#REF!</f>
        <v>#REF!</v>
      </c>
      <c r="M17" s="609" t="e">
        <f>#REF!*M16+#REF!</f>
        <v>#REF!</v>
      </c>
      <c r="N17" s="609" t="e">
        <f>#REF!*N16+#REF!</f>
        <v>#REF!</v>
      </c>
      <c r="O17" s="609" t="e">
        <f>#REF!*O16+#REF!</f>
        <v>#REF!</v>
      </c>
      <c r="P17" s="609" t="e">
        <f>#REF!*P16+#REF!</f>
        <v>#REF!</v>
      </c>
      <c r="Q17" s="609" t="e">
        <f>#REF!*Q16+#REF!</f>
        <v>#REF!</v>
      </c>
      <c r="R17" s="609" t="e">
        <f>#REF!*R16+#REF!</f>
        <v>#REF!</v>
      </c>
      <c r="S17" s="609" t="e">
        <f>#REF!*S16+#REF!</f>
        <v>#REF!</v>
      </c>
      <c r="U17" s="646"/>
      <c r="V17" s="647"/>
      <c r="W17" s="647"/>
      <c r="X17" s="646"/>
      <c r="Y17" s="635"/>
      <c r="AO17" s="603">
        <v>14</v>
      </c>
      <c r="AP17" s="669">
        <v>712917324</v>
      </c>
      <c r="AQ17" s="1443">
        <v>46068</v>
      </c>
      <c r="AR17" s="620" t="s">
        <v>1251</v>
      </c>
      <c r="AS17" s="620" t="s">
        <v>263</v>
      </c>
      <c r="AT17" s="620" t="s">
        <v>1162</v>
      </c>
      <c r="AU17" s="620" t="s">
        <v>334</v>
      </c>
      <c r="AV17" s="627" t="s">
        <v>1251</v>
      </c>
      <c r="AW17" s="600"/>
    </row>
    <row r="18" spans="2:49" ht="15.75" thickBot="1">
      <c r="H18" s="120"/>
      <c r="K18" s="635"/>
      <c r="L18" s="635"/>
      <c r="M18" s="635"/>
      <c r="N18" s="639"/>
      <c r="Q18" s="635"/>
      <c r="R18" s="635"/>
      <c r="S18" s="635"/>
      <c r="U18" s="635"/>
      <c r="Y18" s="646"/>
      <c r="AO18" s="603">
        <v>15</v>
      </c>
      <c r="AP18" s="669">
        <v>712925893</v>
      </c>
      <c r="AQ18" s="1443">
        <v>46068</v>
      </c>
      <c r="AR18" s="620" t="s">
        <v>1251</v>
      </c>
      <c r="AS18" s="620" t="s">
        <v>263</v>
      </c>
      <c r="AT18" s="620" t="s">
        <v>1162</v>
      </c>
      <c r="AU18" s="620" t="s">
        <v>334</v>
      </c>
      <c r="AV18" s="627" t="s">
        <v>1251</v>
      </c>
      <c r="AW18" s="600"/>
    </row>
    <row r="19" spans="2:49" ht="15.75" thickBot="1">
      <c r="B19" s="2176" t="s">
        <v>1151</v>
      </c>
      <c r="C19" s="2157"/>
      <c r="D19" s="2157"/>
      <c r="E19" s="2157"/>
      <c r="F19" s="2157"/>
      <c r="G19" s="2157"/>
      <c r="H19" s="2158"/>
      <c r="J19" s="2176" t="s">
        <v>1200</v>
      </c>
      <c r="K19" s="2157"/>
      <c r="L19" s="2157"/>
      <c r="M19" s="2157"/>
      <c r="N19" s="2157"/>
      <c r="O19" s="2157"/>
      <c r="P19" s="2158"/>
      <c r="U19" s="2148" t="s">
        <v>1201</v>
      </c>
      <c r="V19" s="2149"/>
      <c r="W19" s="2149"/>
      <c r="X19" s="2150"/>
      <c r="AO19" s="597">
        <v>16</v>
      </c>
      <c r="AP19" s="76">
        <v>712917324</v>
      </c>
      <c r="AQ19" s="674">
        <v>46068</v>
      </c>
      <c r="AR19" s="1323" t="s">
        <v>1157</v>
      </c>
      <c r="AS19" s="1323" t="s">
        <v>263</v>
      </c>
      <c r="AT19" s="1323" t="s">
        <v>1158</v>
      </c>
      <c r="AU19" s="1323" t="s">
        <v>1159</v>
      </c>
      <c r="AV19" s="599"/>
      <c r="AW19" s="614" t="s">
        <v>1173</v>
      </c>
    </row>
    <row r="20" spans="2:49" ht="15.75" thickBot="1">
      <c r="B20" s="601" t="s">
        <v>1160</v>
      </c>
      <c r="C20" s="648">
        <v>0.255</v>
      </c>
      <c r="D20" s="649">
        <v>0.27400000000000002</v>
      </c>
      <c r="E20" s="649">
        <v>0.28799999999999998</v>
      </c>
      <c r="F20" s="649">
        <v>0.30399999999999999</v>
      </c>
      <c r="G20" s="649">
        <v>0.32100000000000001</v>
      </c>
      <c r="H20" s="648">
        <v>0.34100000000000003</v>
      </c>
      <c r="J20" s="601" t="s">
        <v>1160</v>
      </c>
      <c r="K20" s="648">
        <v>0.31</v>
      </c>
      <c r="L20" s="649">
        <v>0.35</v>
      </c>
      <c r="M20" s="649">
        <v>0.36</v>
      </c>
      <c r="N20" s="649">
        <v>0.39</v>
      </c>
      <c r="O20" s="649">
        <v>0.42</v>
      </c>
      <c r="P20" s="648">
        <v>0.45</v>
      </c>
      <c r="U20" s="623" t="s">
        <v>1182</v>
      </c>
      <c r="V20" s="624">
        <v>540</v>
      </c>
      <c r="W20" s="625">
        <v>380</v>
      </c>
      <c r="X20" s="626">
        <v>375</v>
      </c>
      <c r="AO20" s="603">
        <v>17</v>
      </c>
      <c r="AP20" s="676">
        <v>712925893</v>
      </c>
      <c r="AQ20" s="674">
        <v>46068</v>
      </c>
      <c r="AR20" s="1323" t="s">
        <v>1157</v>
      </c>
      <c r="AS20" s="1323" t="s">
        <v>263</v>
      </c>
      <c r="AT20" s="1323"/>
      <c r="AU20" s="1323"/>
      <c r="AV20" s="675"/>
      <c r="AW20" s="600"/>
    </row>
    <row r="21" spans="2:49" ht="15.75" thickBot="1">
      <c r="B21" s="601" t="s">
        <v>1163</v>
      </c>
      <c r="C21" s="609">
        <v>1.34</v>
      </c>
      <c r="D21" s="609">
        <v>1.34</v>
      </c>
      <c r="E21" s="609">
        <v>1.34</v>
      </c>
      <c r="F21" s="609">
        <v>1.34</v>
      </c>
      <c r="G21" s="609">
        <v>1.34</v>
      </c>
      <c r="H21" s="609">
        <v>1.34</v>
      </c>
      <c r="J21" s="601" t="s">
        <v>1163</v>
      </c>
      <c r="K21" s="609">
        <v>1.56</v>
      </c>
      <c r="L21" s="609">
        <v>1.56</v>
      </c>
      <c r="M21" s="609">
        <v>1.56</v>
      </c>
      <c r="N21" s="609">
        <v>1.56</v>
      </c>
      <c r="O21" s="609">
        <v>1.56</v>
      </c>
      <c r="P21" s="609">
        <v>1.56</v>
      </c>
      <c r="U21" s="629" t="s">
        <v>1184</v>
      </c>
      <c r="V21" s="629" t="s">
        <v>1185</v>
      </c>
      <c r="W21" s="630" t="s">
        <v>1186</v>
      </c>
      <c r="X21" s="629" t="s">
        <v>1187</v>
      </c>
      <c r="AO21" s="603">
        <v>18</v>
      </c>
      <c r="AP21" s="76" t="s">
        <v>1156</v>
      </c>
      <c r="AQ21" s="674">
        <v>46082</v>
      </c>
      <c r="AR21" s="1323" t="s">
        <v>1157</v>
      </c>
      <c r="AS21" s="1323" t="s">
        <v>263</v>
      </c>
      <c r="AT21" s="1323" t="s">
        <v>1158</v>
      </c>
      <c r="AU21" s="1323" t="s">
        <v>1159</v>
      </c>
      <c r="AV21" s="675"/>
      <c r="AW21" s="600"/>
    </row>
    <row r="22" spans="2:49" ht="15.75" thickBot="1">
      <c r="B22" s="601" t="s">
        <v>1169</v>
      </c>
      <c r="C22" s="609" t="e">
        <f>C20*#REF!+C21</f>
        <v>#REF!</v>
      </c>
      <c r="D22" s="609" t="e">
        <f>D20*#REF!+D21</f>
        <v>#REF!</v>
      </c>
      <c r="E22" s="609" t="e">
        <f>E20*#REF!+E21</f>
        <v>#REF!</v>
      </c>
      <c r="F22" s="609" t="e">
        <f>F20*#REF!+F21</f>
        <v>#REF!</v>
      </c>
      <c r="G22" s="609" t="e">
        <f>G20*#REF!+G21</f>
        <v>#REF!</v>
      </c>
      <c r="H22" s="609" t="e">
        <f>H20*#REF!+H21</f>
        <v>#REF!</v>
      </c>
      <c r="J22" s="601" t="s">
        <v>1169</v>
      </c>
      <c r="K22" s="609" t="e">
        <f>K20*#REF!+K21</f>
        <v>#REF!</v>
      </c>
      <c r="L22" s="609" t="e">
        <f>L20*#REF!+L21</f>
        <v>#REF!</v>
      </c>
      <c r="M22" s="609" t="e">
        <f>M20*#REF!+M21</f>
        <v>#REF!</v>
      </c>
      <c r="N22" s="609" t="e">
        <f>N20*#REF!+N21</f>
        <v>#REF!</v>
      </c>
      <c r="O22" s="609" t="e">
        <f>O20*#REF!+O21</f>
        <v>#REF!</v>
      </c>
      <c r="P22" s="609" t="e">
        <f>P20*#REF!+P21</f>
        <v>#REF!</v>
      </c>
      <c r="U22" s="632" t="s">
        <v>1189</v>
      </c>
      <c r="V22" s="632">
        <v>37.5</v>
      </c>
      <c r="W22" s="633">
        <f>V22</f>
        <v>37.5</v>
      </c>
      <c r="X22" s="634">
        <f>CONVERT(W22,"cm","mm")</f>
        <v>375</v>
      </c>
      <c r="AO22" s="597">
        <v>19</v>
      </c>
      <c r="AP22" s="669" t="s">
        <v>1253</v>
      </c>
      <c r="AQ22" s="1443">
        <v>46082</v>
      </c>
      <c r="AR22" s="620" t="s">
        <v>1251</v>
      </c>
      <c r="AS22" s="620" t="s">
        <v>263</v>
      </c>
      <c r="AT22" s="620" t="s">
        <v>1171</v>
      </c>
      <c r="AU22" s="620" t="s">
        <v>312</v>
      </c>
      <c r="AV22" s="627" t="s">
        <v>1251</v>
      </c>
      <c r="AW22" s="600"/>
    </row>
    <row r="23" spans="2:49" ht="15.75" thickBot="1">
      <c r="U23" s="631" t="s">
        <v>1193</v>
      </c>
      <c r="V23" s="637">
        <v>1</v>
      </c>
      <c r="W23" s="638">
        <f>V23</f>
        <v>1</v>
      </c>
      <c r="X23" s="631">
        <f>CONVERT(W23,"cm","mm")</f>
        <v>10</v>
      </c>
      <c r="AO23" s="603">
        <v>20</v>
      </c>
      <c r="AP23" s="1324" t="s">
        <v>1156</v>
      </c>
      <c r="AQ23" s="674">
        <v>46082</v>
      </c>
      <c r="AR23" s="1323" t="s">
        <v>1157</v>
      </c>
      <c r="AS23" s="1323" t="s">
        <v>263</v>
      </c>
      <c r="AT23" s="1323" t="s">
        <v>1158</v>
      </c>
      <c r="AU23" s="1323" t="s">
        <v>393</v>
      </c>
      <c r="AV23" s="675">
        <v>4702068713</v>
      </c>
      <c r="AW23" s="600"/>
    </row>
    <row r="24" spans="2:49" ht="15.75" thickBot="1">
      <c r="U24" s="632" t="s">
        <v>1195</v>
      </c>
      <c r="V24" s="640">
        <f>V22-V23</f>
        <v>36.5</v>
      </c>
      <c r="W24" s="641">
        <f>V24</f>
        <v>36.5</v>
      </c>
      <c r="X24" s="637">
        <f>CONVERT(W24,"cm","mm")</f>
        <v>365</v>
      </c>
      <c r="AO24" s="603">
        <v>21</v>
      </c>
      <c r="AP24" s="76">
        <v>712936018</v>
      </c>
      <c r="AQ24" s="642">
        <v>46082</v>
      </c>
      <c r="AR24" s="74" t="s">
        <v>1161</v>
      </c>
      <c r="AS24" s="74" t="s">
        <v>263</v>
      </c>
      <c r="AT24" s="74" t="s">
        <v>1162</v>
      </c>
      <c r="AU24" s="74" t="s">
        <v>406</v>
      </c>
      <c r="AV24" s="1326">
        <v>4702077438</v>
      </c>
      <c r="AW24" s="600"/>
    </row>
    <row r="25" spans="2:49" ht="15.75" thickBot="1">
      <c r="B25" s="2177">
        <v>103</v>
      </c>
      <c r="C25" s="2178"/>
      <c r="D25" s="650">
        <v>1.2</v>
      </c>
      <c r="E25" s="2170" t="s">
        <v>1149</v>
      </c>
      <c r="F25" s="2171"/>
      <c r="G25" s="2174" t="s">
        <v>1211</v>
      </c>
      <c r="H25" s="2175"/>
      <c r="J25" s="2177">
        <v>103</v>
      </c>
      <c r="K25" s="2178"/>
      <c r="L25" s="650">
        <v>1.2</v>
      </c>
      <c r="M25" s="2170" t="s">
        <v>1149</v>
      </c>
      <c r="N25" s="2171"/>
      <c r="O25" s="2174">
        <v>710953355</v>
      </c>
      <c r="P25" s="2175"/>
      <c r="U25" s="651" t="s">
        <v>1197</v>
      </c>
      <c r="V25" s="632">
        <f>V24/55</f>
        <v>0.66363636363636369</v>
      </c>
      <c r="W25" s="645">
        <f>V25</f>
        <v>0.66363636363636369</v>
      </c>
      <c r="X25" s="1217">
        <f>CONVERT(W25,"cm","mm")</f>
        <v>6.6363636363636367</v>
      </c>
      <c r="AO25" s="597">
        <v>22</v>
      </c>
      <c r="AP25" s="76" t="s">
        <v>1164</v>
      </c>
      <c r="AQ25" s="642">
        <v>46082</v>
      </c>
      <c r="AR25" s="74" t="s">
        <v>1161</v>
      </c>
      <c r="AS25" s="74" t="s">
        <v>263</v>
      </c>
      <c r="AT25" s="74" t="s">
        <v>1162</v>
      </c>
      <c r="AU25" s="74" t="s">
        <v>413</v>
      </c>
      <c r="AV25" s="643">
        <v>4702077439</v>
      </c>
      <c r="AW25" s="600"/>
    </row>
    <row r="26" spans="2:49" ht="15.75" thickBot="1">
      <c r="B26" s="2176" t="s">
        <v>1212</v>
      </c>
      <c r="C26" s="2157"/>
      <c r="D26" s="2157"/>
      <c r="E26" s="2157"/>
      <c r="F26" s="2157"/>
      <c r="G26" s="2157"/>
      <c r="H26" s="2158"/>
      <c r="I26" s="150"/>
      <c r="J26" s="2176" t="s">
        <v>1200</v>
      </c>
      <c r="K26" s="2157"/>
      <c r="L26" s="2157"/>
      <c r="M26" s="2157"/>
      <c r="N26" s="2157"/>
      <c r="O26" s="2157"/>
      <c r="P26" s="2158"/>
      <c r="AO26" s="603">
        <v>23</v>
      </c>
      <c r="AP26" s="606">
        <v>710966292</v>
      </c>
      <c r="AQ26" s="1442">
        <v>46026</v>
      </c>
      <c r="AR26" s="75" t="s">
        <v>1166</v>
      </c>
      <c r="AS26" s="75" t="s">
        <v>609</v>
      </c>
      <c r="AT26" s="75" t="s">
        <v>1223</v>
      </c>
      <c r="AU26" s="75" t="s">
        <v>1244</v>
      </c>
      <c r="AV26" s="664" t="s">
        <v>1245</v>
      </c>
      <c r="AW26" s="600"/>
    </row>
    <row r="27" spans="2:49" ht="15.75" thickBot="1">
      <c r="B27" s="652" t="s">
        <v>1155</v>
      </c>
      <c r="C27" s="653" t="s">
        <v>453</v>
      </c>
      <c r="D27" s="653" t="s">
        <v>454</v>
      </c>
      <c r="E27" s="653" t="s">
        <v>455</v>
      </c>
      <c r="F27" s="653" t="s">
        <v>456</v>
      </c>
      <c r="G27" s="653" t="s">
        <v>457</v>
      </c>
      <c r="H27" s="653" t="s">
        <v>458</v>
      </c>
      <c r="J27" s="652" t="s">
        <v>1155</v>
      </c>
      <c r="K27" s="653" t="s">
        <v>453</v>
      </c>
      <c r="L27" s="653" t="s">
        <v>454</v>
      </c>
      <c r="M27" s="653" t="s">
        <v>455</v>
      </c>
      <c r="N27" s="653" t="s">
        <v>456</v>
      </c>
      <c r="O27" s="653" t="s">
        <v>457</v>
      </c>
      <c r="P27" s="653" t="s">
        <v>458</v>
      </c>
      <c r="U27" s="654" t="s">
        <v>1214</v>
      </c>
      <c r="V27" s="655" t="s">
        <v>1215</v>
      </c>
      <c r="W27" s="145" t="s">
        <v>1216</v>
      </c>
      <c r="X27" s="656" t="s">
        <v>739</v>
      </c>
      <c r="AO27" s="603">
        <v>24</v>
      </c>
      <c r="AP27" s="76">
        <v>710966293</v>
      </c>
      <c r="AQ27" s="642">
        <v>46026</v>
      </c>
      <c r="AR27" s="74" t="s">
        <v>1196</v>
      </c>
      <c r="AS27" s="74" t="s">
        <v>263</v>
      </c>
      <c r="AT27" s="74" t="s">
        <v>1171</v>
      </c>
      <c r="AU27" s="74" t="s">
        <v>70</v>
      </c>
      <c r="AV27" s="643" t="s">
        <v>1181</v>
      </c>
      <c r="AW27" s="600"/>
    </row>
    <row r="28" spans="2:49">
      <c r="B28" s="601" t="s">
        <v>1160</v>
      </c>
      <c r="C28" s="648"/>
      <c r="D28" s="649">
        <v>0.27700000000000002</v>
      </c>
      <c r="E28" s="649">
        <v>0.29499999999999998</v>
      </c>
      <c r="F28" s="649">
        <v>0.312</v>
      </c>
      <c r="G28" s="649">
        <v>0.33</v>
      </c>
      <c r="H28" s="648">
        <v>0.34399999999999997</v>
      </c>
      <c r="J28" s="601" t="s">
        <v>1160</v>
      </c>
      <c r="K28" s="648"/>
      <c r="L28" s="649"/>
      <c r="M28" s="649"/>
      <c r="N28" s="649"/>
      <c r="O28" s="649"/>
      <c r="P28" s="648"/>
      <c r="U28" s="120"/>
      <c r="V28" s="657">
        <v>40</v>
      </c>
      <c r="W28" s="658" t="s">
        <v>1217</v>
      </c>
      <c r="X28" s="659">
        <v>1.56</v>
      </c>
      <c r="AO28" s="597">
        <v>25</v>
      </c>
      <c r="AP28" s="606">
        <v>711967632</v>
      </c>
      <c r="AQ28" s="1442">
        <v>46026</v>
      </c>
      <c r="AR28" s="75" t="s">
        <v>1166</v>
      </c>
      <c r="AS28" s="75" t="s">
        <v>263</v>
      </c>
      <c r="AT28" s="75" t="s">
        <v>1167</v>
      </c>
      <c r="AU28" s="75" t="s">
        <v>52</v>
      </c>
      <c r="AV28" s="664" t="s">
        <v>1168</v>
      </c>
      <c r="AW28" s="600"/>
    </row>
    <row r="29" spans="2:49">
      <c r="B29" s="601" t="s">
        <v>1163</v>
      </c>
      <c r="C29" s="609">
        <v>1.56</v>
      </c>
      <c r="D29" s="609">
        <v>1.56</v>
      </c>
      <c r="E29" s="609">
        <v>1.56</v>
      </c>
      <c r="F29" s="609">
        <v>1.56</v>
      </c>
      <c r="G29" s="609">
        <v>1.56</v>
      </c>
      <c r="H29" s="609">
        <v>1.56</v>
      </c>
      <c r="J29" s="601" t="s">
        <v>1163</v>
      </c>
      <c r="K29" s="609">
        <v>1.56</v>
      </c>
      <c r="L29" s="609">
        <v>1.56</v>
      </c>
      <c r="M29" s="609">
        <v>1.56</v>
      </c>
      <c r="N29" s="609">
        <v>1.56</v>
      </c>
      <c r="O29" s="609">
        <v>1.56</v>
      </c>
      <c r="P29" s="609">
        <v>1.56</v>
      </c>
      <c r="U29" s="120"/>
      <c r="V29" s="660">
        <v>30</v>
      </c>
      <c r="W29" s="661" t="s">
        <v>1219</v>
      </c>
      <c r="X29" s="662">
        <v>1.4</v>
      </c>
      <c r="AO29" s="603">
        <v>26</v>
      </c>
      <c r="AP29" s="76">
        <v>711978098</v>
      </c>
      <c r="AQ29" s="642">
        <v>46026</v>
      </c>
      <c r="AR29" s="74" t="s">
        <v>1196</v>
      </c>
      <c r="AS29" s="74" t="s">
        <v>263</v>
      </c>
      <c r="AT29" s="74" t="s">
        <v>1240</v>
      </c>
      <c r="AU29" s="74" t="s">
        <v>1246</v>
      </c>
      <c r="AV29" s="643" t="s">
        <v>1247</v>
      </c>
      <c r="AW29" s="614"/>
    </row>
    <row r="30" spans="2:49" ht="15.75" thickBot="1">
      <c r="B30" s="601" t="s">
        <v>1165</v>
      </c>
      <c r="C30" s="601"/>
      <c r="D30" s="601">
        <v>18</v>
      </c>
      <c r="E30" s="601">
        <v>18</v>
      </c>
      <c r="F30" s="601">
        <v>18</v>
      </c>
      <c r="G30" s="601">
        <v>18</v>
      </c>
      <c r="H30" s="601">
        <v>18</v>
      </c>
      <c r="J30" s="601" t="s">
        <v>1165</v>
      </c>
      <c r="K30" s="601">
        <v>30</v>
      </c>
      <c r="L30" s="601">
        <v>30</v>
      </c>
      <c r="M30" s="601">
        <v>30</v>
      </c>
      <c r="N30" s="601">
        <v>30</v>
      </c>
      <c r="O30" s="601">
        <v>27</v>
      </c>
      <c r="P30" s="601">
        <v>27</v>
      </c>
      <c r="S30" s="610"/>
      <c r="U30" s="120"/>
      <c r="V30" s="665">
        <v>22</v>
      </c>
      <c r="W30" s="666" t="s">
        <v>1221</v>
      </c>
      <c r="X30" s="667">
        <v>1.29</v>
      </c>
      <c r="AO30" s="603">
        <v>27</v>
      </c>
      <c r="AP30" s="76" t="s">
        <v>1248</v>
      </c>
      <c r="AQ30" s="642">
        <v>46026</v>
      </c>
      <c r="AR30" s="74" t="s">
        <v>1196</v>
      </c>
      <c r="AS30" s="74" t="s">
        <v>263</v>
      </c>
      <c r="AT30" s="74" t="s">
        <v>1171</v>
      </c>
      <c r="AU30" s="74" t="s">
        <v>79</v>
      </c>
      <c r="AV30" s="643" t="s">
        <v>1181</v>
      </c>
      <c r="AW30" s="614"/>
    </row>
    <row r="31" spans="2:49" ht="15.75" thickBot="1">
      <c r="B31" s="601" t="s">
        <v>1169</v>
      </c>
      <c r="C31" s="609">
        <f t="shared" ref="C31:H31" si="2">C28*C30+C29</f>
        <v>1.56</v>
      </c>
      <c r="D31" s="668">
        <f t="shared" si="2"/>
        <v>6.5460000000000012</v>
      </c>
      <c r="E31" s="668">
        <f t="shared" si="2"/>
        <v>6.8699999999999992</v>
      </c>
      <c r="F31" s="668">
        <f t="shared" si="2"/>
        <v>7.1760000000000002</v>
      </c>
      <c r="G31" s="668">
        <f t="shared" si="2"/>
        <v>7.5</v>
      </c>
      <c r="H31" s="668">
        <f t="shared" si="2"/>
        <v>7.7519999999999989</v>
      </c>
      <c r="J31" s="601" t="s">
        <v>1169</v>
      </c>
      <c r="K31" s="609">
        <f t="shared" ref="K31:P31" si="3">K28*K30+K29</f>
        <v>1.56</v>
      </c>
      <c r="L31" s="609">
        <f t="shared" si="3"/>
        <v>1.56</v>
      </c>
      <c r="M31" s="609">
        <f t="shared" si="3"/>
        <v>1.56</v>
      </c>
      <c r="N31" s="609">
        <f t="shared" si="3"/>
        <v>1.56</v>
      </c>
      <c r="O31" s="609">
        <f t="shared" si="3"/>
        <v>1.56</v>
      </c>
      <c r="P31" s="609">
        <f t="shared" si="3"/>
        <v>1.56</v>
      </c>
      <c r="AO31" s="597">
        <v>28</v>
      </c>
      <c r="AP31" s="76" t="s">
        <v>1205</v>
      </c>
      <c r="AQ31" s="642">
        <v>46026</v>
      </c>
      <c r="AR31" s="74" t="s">
        <v>1196</v>
      </c>
      <c r="AS31" s="74" t="s">
        <v>263</v>
      </c>
      <c r="AT31" s="74" t="s">
        <v>1171</v>
      </c>
      <c r="AU31" s="74" t="s">
        <v>66</v>
      </c>
      <c r="AV31" s="643" t="s">
        <v>1181</v>
      </c>
      <c r="AW31" s="614"/>
    </row>
    <row r="32" spans="2:49" ht="15.75" thickBot="1">
      <c r="V32" s="655" t="s">
        <v>1215</v>
      </c>
      <c r="W32" s="145" t="s">
        <v>1179</v>
      </c>
      <c r="X32" s="656" t="s">
        <v>739</v>
      </c>
      <c r="AO32" s="603">
        <v>29</v>
      </c>
      <c r="AP32" s="76" t="s">
        <v>1206</v>
      </c>
      <c r="AQ32" s="642">
        <v>46026</v>
      </c>
      <c r="AR32" s="74" t="s">
        <v>1196</v>
      </c>
      <c r="AS32" s="74" t="s">
        <v>263</v>
      </c>
      <c r="AT32" s="74" t="s">
        <v>1207</v>
      </c>
      <c r="AU32" s="74" t="s">
        <v>56</v>
      </c>
      <c r="AV32" s="643" t="s">
        <v>1181</v>
      </c>
      <c r="AW32" s="614" t="s">
        <v>1198</v>
      </c>
    </row>
    <row r="33" spans="2:49">
      <c r="V33" s="657">
        <v>20</v>
      </c>
      <c r="W33" s="658" t="s">
        <v>1222</v>
      </c>
      <c r="X33" s="659">
        <v>1.34</v>
      </c>
      <c r="AO33" s="603">
        <v>30</v>
      </c>
      <c r="AP33" s="76" t="s">
        <v>1208</v>
      </c>
      <c r="AQ33" s="642">
        <v>46026</v>
      </c>
      <c r="AR33" s="74" t="s">
        <v>1196</v>
      </c>
      <c r="AS33" s="74" t="s">
        <v>263</v>
      </c>
      <c r="AT33" s="74" t="s">
        <v>1209</v>
      </c>
      <c r="AU33" s="74" t="s">
        <v>56</v>
      </c>
      <c r="AV33" s="643" t="s">
        <v>1181</v>
      </c>
      <c r="AW33" s="614"/>
    </row>
    <row r="34" spans="2:49">
      <c r="V34" s="660">
        <v>12</v>
      </c>
      <c r="W34" s="661" t="s">
        <v>1226</v>
      </c>
      <c r="X34" s="670">
        <v>1.2030000000000001</v>
      </c>
      <c r="AO34" s="597">
        <v>31</v>
      </c>
      <c r="AP34" s="76">
        <v>710967632</v>
      </c>
      <c r="AQ34" s="642">
        <v>46026</v>
      </c>
      <c r="AR34" s="74" t="s">
        <v>1166</v>
      </c>
      <c r="AS34" s="74" t="s">
        <v>263</v>
      </c>
      <c r="AT34" s="74" t="s">
        <v>1210</v>
      </c>
      <c r="AU34" s="74" t="s">
        <v>52</v>
      </c>
      <c r="AV34" s="643" t="s">
        <v>1172</v>
      </c>
      <c r="AW34" s="600"/>
    </row>
    <row r="35" spans="2:49" ht="15.75" thickBot="1">
      <c r="B35" s="2163">
        <v>103</v>
      </c>
      <c r="C35" s="2164"/>
      <c r="D35" s="2165">
        <v>1.1599999999999999</v>
      </c>
      <c r="E35" s="2165"/>
      <c r="F35" s="2165"/>
      <c r="G35" s="628"/>
      <c r="H35" s="2155" t="s">
        <v>1149</v>
      </c>
      <c r="I35" s="2155"/>
      <c r="J35" s="2166">
        <v>711548535</v>
      </c>
      <c r="K35" s="2166"/>
      <c r="S35" s="49"/>
      <c r="V35" s="665">
        <v>8</v>
      </c>
      <c r="W35" s="666" t="s">
        <v>1228</v>
      </c>
      <c r="X35" s="671">
        <v>0.98299999999999998</v>
      </c>
      <c r="AO35" s="603">
        <v>32</v>
      </c>
      <c r="AP35" s="76">
        <v>710965825</v>
      </c>
      <c r="AQ35" s="642">
        <v>46026</v>
      </c>
      <c r="AR35" s="74" t="s">
        <v>1196</v>
      </c>
      <c r="AS35" s="74" t="s">
        <v>263</v>
      </c>
      <c r="AT35" s="74" t="s">
        <v>1171</v>
      </c>
      <c r="AU35" s="74" t="s">
        <v>194</v>
      </c>
      <c r="AV35" s="643" t="s">
        <v>1181</v>
      </c>
      <c r="AW35" s="600"/>
    </row>
    <row r="36" spans="2:49" ht="15.75" thickBot="1">
      <c r="B36" s="2167" t="s">
        <v>1151</v>
      </c>
      <c r="C36" s="2167"/>
      <c r="D36" s="2167"/>
      <c r="E36" s="2167"/>
      <c r="F36" s="2167"/>
      <c r="G36" s="2167"/>
      <c r="H36" s="2167"/>
      <c r="I36" s="2167"/>
      <c r="J36" s="2167"/>
      <c r="K36" s="2167"/>
      <c r="L36" s="2167"/>
      <c r="M36" s="2167"/>
      <c r="AO36" s="603">
        <v>33</v>
      </c>
      <c r="AP36" s="76" t="s">
        <v>1213</v>
      </c>
      <c r="AQ36" s="642">
        <v>46026</v>
      </c>
      <c r="AR36" s="74" t="s">
        <v>1196</v>
      </c>
      <c r="AS36" s="74" t="s">
        <v>263</v>
      </c>
      <c r="AT36" s="74" t="s">
        <v>1171</v>
      </c>
      <c r="AU36" s="74" t="s">
        <v>274</v>
      </c>
      <c r="AV36" s="643" t="s">
        <v>1181</v>
      </c>
      <c r="AW36" s="614"/>
    </row>
    <row r="37" spans="2:49" ht="15.75" thickBot="1">
      <c r="B37" s="601" t="s">
        <v>1155</v>
      </c>
      <c r="C37" s="593" t="s">
        <v>482</v>
      </c>
      <c r="D37" s="593" t="s">
        <v>483</v>
      </c>
      <c r="E37" s="593" t="s">
        <v>484</v>
      </c>
      <c r="F37" s="593" t="s">
        <v>485</v>
      </c>
      <c r="G37" s="593" t="s">
        <v>486</v>
      </c>
      <c r="H37" s="593" t="s">
        <v>1145</v>
      </c>
      <c r="I37" s="593" t="s">
        <v>487</v>
      </c>
      <c r="J37" s="593" t="s">
        <v>488</v>
      </c>
      <c r="K37" s="593" t="s">
        <v>489</v>
      </c>
      <c r="L37" s="593" t="s">
        <v>490</v>
      </c>
      <c r="M37" s="593" t="s">
        <v>491</v>
      </c>
      <c r="U37" s="1594" t="s">
        <v>1214</v>
      </c>
      <c r="V37" s="655" t="s">
        <v>1215</v>
      </c>
      <c r="W37" s="145" t="s">
        <v>1812</v>
      </c>
      <c r="X37" s="656" t="s">
        <v>739</v>
      </c>
      <c r="AO37" s="597">
        <v>34</v>
      </c>
      <c r="AP37" s="76">
        <v>710968971</v>
      </c>
      <c r="AQ37" s="642">
        <v>46033</v>
      </c>
      <c r="AR37" s="74" t="s">
        <v>1196</v>
      </c>
      <c r="AS37" s="74" t="s">
        <v>263</v>
      </c>
      <c r="AT37" s="74" t="s">
        <v>1171</v>
      </c>
      <c r="AU37" s="74" t="s">
        <v>145</v>
      </c>
      <c r="AV37" s="643" t="s">
        <v>1181</v>
      </c>
      <c r="AW37" s="614"/>
    </row>
    <row r="38" spans="2:49">
      <c r="B38" s="601" t="s">
        <v>1160</v>
      </c>
      <c r="C38" s="601">
        <v>0.42699999999999999</v>
      </c>
      <c r="D38" s="601">
        <v>0.46700000000000003</v>
      </c>
      <c r="E38" s="601">
        <v>0.47</v>
      </c>
      <c r="F38" s="601">
        <v>0.68100000000000005</v>
      </c>
      <c r="G38" s="601">
        <v>0.56399999999999995</v>
      </c>
      <c r="H38" s="601">
        <v>0.56399999999999995</v>
      </c>
      <c r="I38" s="601">
        <v>0.56399999999999995</v>
      </c>
      <c r="J38" s="601">
        <v>0.47599999999999998</v>
      </c>
      <c r="K38" s="601">
        <v>0.64900000000000002</v>
      </c>
      <c r="L38" s="601">
        <v>0.68100000000000005</v>
      </c>
      <c r="M38" s="601">
        <v>0.71199999999999997</v>
      </c>
      <c r="U38" s="120"/>
      <c r="V38" s="1591">
        <v>8</v>
      </c>
      <c r="W38" s="1592" t="s">
        <v>1813</v>
      </c>
      <c r="X38" s="1593">
        <v>1.07</v>
      </c>
      <c r="AO38" s="603">
        <v>35</v>
      </c>
      <c r="AP38" s="76">
        <v>710982800</v>
      </c>
      <c r="AQ38" s="642">
        <v>46033</v>
      </c>
      <c r="AR38" s="74" t="s">
        <v>1196</v>
      </c>
      <c r="AS38" s="74" t="s">
        <v>263</v>
      </c>
      <c r="AT38" s="74" t="s">
        <v>1171</v>
      </c>
      <c r="AU38" s="74" t="s">
        <v>1218</v>
      </c>
      <c r="AV38" s="643" t="s">
        <v>1181</v>
      </c>
      <c r="AW38" s="614"/>
    </row>
    <row r="39" spans="2:49">
      <c r="B39" s="591" t="s">
        <v>1163</v>
      </c>
      <c r="C39" s="591">
        <v>1.55</v>
      </c>
      <c r="D39" s="591">
        <v>1.55</v>
      </c>
      <c r="E39" s="591">
        <v>1.55</v>
      </c>
      <c r="F39" s="591">
        <v>1.55</v>
      </c>
      <c r="G39" s="591">
        <v>1.55</v>
      </c>
      <c r="H39" s="591"/>
      <c r="I39" s="601"/>
      <c r="J39" s="601">
        <v>1.55</v>
      </c>
      <c r="K39" s="601">
        <v>1.55</v>
      </c>
      <c r="L39" s="601">
        <v>1.55</v>
      </c>
      <c r="M39" s="591">
        <v>1.55</v>
      </c>
      <c r="U39" s="120"/>
      <c r="V39" s="660">
        <v>6</v>
      </c>
      <c r="W39" s="1595" t="s">
        <v>1814</v>
      </c>
      <c r="X39" s="1596">
        <v>1.02</v>
      </c>
      <c r="AO39" s="603">
        <v>36</v>
      </c>
      <c r="AP39" s="663">
        <v>710716303</v>
      </c>
      <c r="AQ39" s="1442">
        <v>45977</v>
      </c>
      <c r="AR39" s="75" t="s">
        <v>1166</v>
      </c>
      <c r="AS39" s="75" t="s">
        <v>263</v>
      </c>
      <c r="AT39" s="75" t="s">
        <v>1171</v>
      </c>
      <c r="AU39" s="75" t="s">
        <v>1220</v>
      </c>
      <c r="AV39" s="664" t="s">
        <v>1168</v>
      </c>
      <c r="AW39" s="614" t="s">
        <v>1173</v>
      </c>
    </row>
    <row r="40" spans="2:49">
      <c r="U40" s="120"/>
      <c r="V40" s="660">
        <v>12</v>
      </c>
      <c r="W40" s="1595" t="s">
        <v>1816</v>
      </c>
      <c r="X40" s="1597">
        <v>1.2</v>
      </c>
      <c r="AO40" s="597">
        <v>37</v>
      </c>
      <c r="AP40" s="663">
        <v>710888705</v>
      </c>
      <c r="AQ40" s="1442">
        <v>45977</v>
      </c>
      <c r="AR40" s="75" t="s">
        <v>1166</v>
      </c>
      <c r="AS40" s="75" t="s">
        <v>263</v>
      </c>
      <c r="AT40" s="75" t="s">
        <v>1171</v>
      </c>
      <c r="AU40" s="75" t="s">
        <v>451</v>
      </c>
      <c r="AV40" s="664" t="s">
        <v>1168</v>
      </c>
      <c r="AW40" s="614"/>
    </row>
    <row r="41" spans="2:49" ht="15.75" thickBot="1">
      <c r="V41" s="665">
        <v>22</v>
      </c>
      <c r="W41" s="1598" t="s">
        <v>1815</v>
      </c>
      <c r="X41" s="667">
        <v>1.45</v>
      </c>
      <c r="AO41" s="603">
        <v>38</v>
      </c>
      <c r="AP41" s="663">
        <v>710729232</v>
      </c>
      <c r="AQ41" s="1442">
        <v>45977</v>
      </c>
      <c r="AR41" s="75" t="s">
        <v>1166</v>
      </c>
      <c r="AS41" s="75" t="s">
        <v>263</v>
      </c>
      <c r="AT41" s="75" t="s">
        <v>1171</v>
      </c>
      <c r="AU41" s="75" t="s">
        <v>334</v>
      </c>
      <c r="AV41" s="664" t="s">
        <v>1168</v>
      </c>
      <c r="AW41" s="614" t="s">
        <v>1173</v>
      </c>
    </row>
    <row r="42" spans="2:49">
      <c r="Y42"/>
      <c r="Z42"/>
      <c r="AO42" s="603">
        <v>39</v>
      </c>
      <c r="AP42" s="617">
        <v>710733596</v>
      </c>
      <c r="AQ42" s="1443">
        <v>45977</v>
      </c>
      <c r="AR42" s="620" t="s">
        <v>1175</v>
      </c>
      <c r="AS42" s="620" t="s">
        <v>263</v>
      </c>
      <c r="AT42" s="620" t="s">
        <v>1171</v>
      </c>
      <c r="AU42" s="620" t="s">
        <v>831</v>
      </c>
      <c r="AV42" s="627" t="s">
        <v>1168</v>
      </c>
      <c r="AW42" s="614"/>
    </row>
    <row r="43" spans="2:49">
      <c r="W43"/>
      <c r="X43"/>
      <c r="Y43"/>
      <c r="Z43"/>
      <c r="AO43" s="597">
        <v>40</v>
      </c>
      <c r="AP43" s="669">
        <v>710966294</v>
      </c>
      <c r="AQ43" s="1443">
        <v>45991</v>
      </c>
      <c r="AR43" s="620" t="s">
        <v>1175</v>
      </c>
      <c r="AS43" s="620" t="s">
        <v>263</v>
      </c>
      <c r="AT43" s="620" t="s">
        <v>1223</v>
      </c>
      <c r="AU43" s="620" t="s">
        <v>1224</v>
      </c>
      <c r="AV43" s="627" t="s">
        <v>1225</v>
      </c>
      <c r="AW43" s="600"/>
    </row>
    <row r="44" spans="2:49">
      <c r="B44" s="2163">
        <v>103</v>
      </c>
      <c r="C44" s="2164"/>
      <c r="D44" s="650">
        <v>1.2</v>
      </c>
      <c r="E44" s="2170" t="s">
        <v>1149</v>
      </c>
      <c r="F44" s="2171"/>
      <c r="G44" s="2173">
        <v>710966421</v>
      </c>
      <c r="H44" s="2173"/>
      <c r="J44" s="2163">
        <v>103</v>
      </c>
      <c r="K44" s="2164"/>
      <c r="L44" s="650">
        <v>1.6</v>
      </c>
      <c r="M44" s="2170" t="s">
        <v>1149</v>
      </c>
      <c r="N44" s="2171"/>
      <c r="O44" s="2169"/>
      <c r="P44" s="2169"/>
      <c r="W44"/>
      <c r="X44"/>
      <c r="Y44"/>
      <c r="Z44"/>
      <c r="AO44" s="603">
        <v>41</v>
      </c>
      <c r="AP44" s="76" t="s">
        <v>1227</v>
      </c>
      <c r="AQ44" s="642">
        <v>45984</v>
      </c>
      <c r="AR44" s="74" t="s">
        <v>1196</v>
      </c>
      <c r="AS44" s="74" t="s">
        <v>263</v>
      </c>
      <c r="AT44" s="74" t="s">
        <v>1171</v>
      </c>
      <c r="AU44" s="74" t="s">
        <v>1131</v>
      </c>
      <c r="AV44" s="643" t="s">
        <v>1181</v>
      </c>
      <c r="AW44" s="600"/>
    </row>
    <row r="45" spans="2:49">
      <c r="B45" s="601" t="s">
        <v>1165</v>
      </c>
      <c r="C45" s="601">
        <v>60</v>
      </c>
      <c r="D45" s="601">
        <v>60</v>
      </c>
      <c r="E45" s="601">
        <v>60</v>
      </c>
      <c r="F45" s="601">
        <v>60</v>
      </c>
      <c r="G45" s="601">
        <v>55</v>
      </c>
      <c r="H45" s="601">
        <v>55</v>
      </c>
      <c r="J45" s="601" t="s">
        <v>1165</v>
      </c>
      <c r="K45" s="601">
        <v>16</v>
      </c>
      <c r="L45" s="601">
        <v>16</v>
      </c>
      <c r="M45" s="601">
        <v>16</v>
      </c>
      <c r="N45" s="601">
        <v>16</v>
      </c>
      <c r="O45" s="601">
        <v>14</v>
      </c>
      <c r="P45" s="601">
        <v>14</v>
      </c>
      <c r="Q45" s="673" t="e">
        <f>X16</f>
        <v>#REF!</v>
      </c>
      <c r="W45"/>
      <c r="X45"/>
      <c r="Y45"/>
      <c r="Z45"/>
      <c r="AO45" s="603">
        <v>42</v>
      </c>
      <c r="AP45" s="76">
        <v>712980684</v>
      </c>
      <c r="AQ45" s="642">
        <v>45984</v>
      </c>
      <c r="AR45" s="74" t="s">
        <v>1196</v>
      </c>
      <c r="AS45" s="74" t="s">
        <v>263</v>
      </c>
      <c r="AT45" s="74" t="s">
        <v>1229</v>
      </c>
      <c r="AU45" s="74" t="s">
        <v>334</v>
      </c>
      <c r="AV45" s="672" t="s">
        <v>1230</v>
      </c>
      <c r="AW45" s="600"/>
    </row>
    <row r="46" spans="2:49">
      <c r="W46"/>
      <c r="X46"/>
      <c r="Y46"/>
      <c r="Z46"/>
      <c r="AO46" s="597">
        <v>43</v>
      </c>
      <c r="AP46" s="76">
        <v>712966320</v>
      </c>
      <c r="AQ46" s="642">
        <v>45991</v>
      </c>
      <c r="AR46" s="74" t="s">
        <v>1196</v>
      </c>
      <c r="AS46" s="74" t="s">
        <v>263</v>
      </c>
      <c r="AT46" s="74" t="s">
        <v>1235</v>
      </c>
      <c r="AU46" s="74" t="s">
        <v>1236</v>
      </c>
      <c r="AV46" s="643" t="s">
        <v>1237</v>
      </c>
      <c r="AW46" s="600"/>
    </row>
    <row r="47" spans="2:49">
      <c r="W47"/>
      <c r="X47"/>
      <c r="Y47"/>
      <c r="Z47"/>
      <c r="AO47" s="603">
        <v>44</v>
      </c>
      <c r="AP47" s="76">
        <v>710967669</v>
      </c>
      <c r="AQ47" s="642">
        <v>45991</v>
      </c>
      <c r="AR47" s="74" t="s">
        <v>1196</v>
      </c>
      <c r="AS47" s="74" t="s">
        <v>263</v>
      </c>
      <c r="AT47" s="74" t="s">
        <v>1171</v>
      </c>
      <c r="AU47" s="74" t="s">
        <v>242</v>
      </c>
      <c r="AV47" s="643" t="s">
        <v>1181</v>
      </c>
      <c r="AW47" s="600"/>
    </row>
    <row r="48" spans="2:49">
      <c r="B48" s="2163">
        <v>103</v>
      </c>
      <c r="C48" s="2164"/>
      <c r="D48" s="650">
        <v>1.17</v>
      </c>
      <c r="E48" s="2170" t="s">
        <v>1149</v>
      </c>
      <c r="F48" s="2171"/>
      <c r="G48" s="2172">
        <v>710733596</v>
      </c>
      <c r="H48" s="2172"/>
      <c r="J48" s="2151">
        <v>103</v>
      </c>
      <c r="K48" s="2152"/>
      <c r="L48" s="2153">
        <v>1.2</v>
      </c>
      <c r="M48" s="2153"/>
      <c r="N48" s="2153"/>
      <c r="O48" s="584"/>
      <c r="P48" s="2154" t="s">
        <v>1149</v>
      </c>
      <c r="Q48" s="2155"/>
      <c r="R48" s="2168"/>
      <c r="S48" s="2168"/>
      <c r="W48"/>
      <c r="X48"/>
      <c r="Y48"/>
      <c r="Z48"/>
      <c r="AO48" s="603">
        <v>45</v>
      </c>
      <c r="AP48" s="76" t="s">
        <v>1238</v>
      </c>
      <c r="AQ48" s="642">
        <v>45991</v>
      </c>
      <c r="AR48" s="74" t="s">
        <v>1196</v>
      </c>
      <c r="AS48" s="74" t="s">
        <v>263</v>
      </c>
      <c r="AT48" s="74" t="s">
        <v>1171</v>
      </c>
      <c r="AU48" s="74" t="s">
        <v>1239</v>
      </c>
      <c r="AV48" s="643" t="s">
        <v>1181</v>
      </c>
      <c r="AW48" s="600"/>
    </row>
    <row r="49" spans="2:49">
      <c r="B49" s="652" t="s">
        <v>1155</v>
      </c>
      <c r="C49" s="653" t="s">
        <v>453</v>
      </c>
      <c r="D49" s="653" t="s">
        <v>454</v>
      </c>
      <c r="E49" s="653" t="s">
        <v>455</v>
      </c>
      <c r="F49" s="653" t="s">
        <v>456</v>
      </c>
      <c r="G49" s="653" t="s">
        <v>457</v>
      </c>
      <c r="H49" s="653" t="s">
        <v>458</v>
      </c>
      <c r="J49" s="591" t="s">
        <v>1155</v>
      </c>
      <c r="K49" s="594">
        <v>14.5</v>
      </c>
      <c r="L49" s="594">
        <v>15</v>
      </c>
      <c r="M49" s="594">
        <v>15.5</v>
      </c>
      <c r="N49" s="594">
        <v>16</v>
      </c>
      <c r="O49" s="594">
        <v>16.5</v>
      </c>
      <c r="P49" s="594">
        <v>17</v>
      </c>
      <c r="Q49" s="595">
        <v>17.5</v>
      </c>
      <c r="R49" s="595">
        <v>18</v>
      </c>
      <c r="S49" s="595">
        <v>18.5</v>
      </c>
      <c r="W49"/>
      <c r="X49"/>
      <c r="Y49"/>
      <c r="Z49"/>
      <c r="AO49" s="597">
        <v>46</v>
      </c>
      <c r="AP49" s="669" t="s">
        <v>1231</v>
      </c>
      <c r="AQ49" s="1466">
        <v>45991</v>
      </c>
      <c r="AR49" s="1465" t="s">
        <v>1715</v>
      </c>
      <c r="AS49" s="1465" t="s">
        <v>263</v>
      </c>
      <c r="AT49" s="1465" t="s">
        <v>1171</v>
      </c>
      <c r="AU49" s="1465" t="s">
        <v>572</v>
      </c>
      <c r="AV49" s="1467" t="s">
        <v>1168</v>
      </c>
      <c r="AW49" s="600"/>
    </row>
    <row r="50" spans="2:49">
      <c r="B50" s="601" t="s">
        <v>1160</v>
      </c>
      <c r="C50" s="648">
        <v>0.317</v>
      </c>
      <c r="D50" s="649">
        <v>0.33600000000000002</v>
      </c>
      <c r="E50" s="649">
        <v>0.36499999999999999</v>
      </c>
      <c r="F50" s="649">
        <v>0.38600000000000001</v>
      </c>
      <c r="G50" s="649">
        <v>0.40400000000000003</v>
      </c>
      <c r="H50" s="648">
        <v>0.43099999999999999</v>
      </c>
      <c r="J50" s="601" t="s">
        <v>1160</v>
      </c>
      <c r="K50" s="601">
        <v>0.27500000000000002</v>
      </c>
      <c r="L50" s="601">
        <v>0.28699999999999998</v>
      </c>
      <c r="M50" s="601">
        <v>0.29899999999999999</v>
      </c>
      <c r="N50" s="601">
        <v>0.307</v>
      </c>
      <c r="O50" s="601">
        <v>0.32</v>
      </c>
      <c r="P50" s="601">
        <v>0.33300000000000002</v>
      </c>
      <c r="Q50" s="601">
        <v>0.33900000000000002</v>
      </c>
      <c r="R50" s="601">
        <v>0.35199999999999998</v>
      </c>
      <c r="S50" s="601">
        <v>0.36499999999999999</v>
      </c>
      <c r="W50"/>
      <c r="X50"/>
      <c r="Y50"/>
      <c r="Z50"/>
      <c r="AO50" s="603">
        <v>47</v>
      </c>
      <c r="AP50" s="76">
        <v>711966292</v>
      </c>
      <c r="AQ50" s="642">
        <v>45991</v>
      </c>
      <c r="AR50" s="74" t="s">
        <v>1196</v>
      </c>
      <c r="AS50" s="74" t="s">
        <v>263</v>
      </c>
      <c r="AT50" s="74" t="s">
        <v>1240</v>
      </c>
      <c r="AU50" s="74" t="s">
        <v>70</v>
      </c>
      <c r="AV50" s="643" t="s">
        <v>1181</v>
      </c>
      <c r="AW50" s="600"/>
    </row>
    <row r="51" spans="2:49">
      <c r="B51" s="601" t="s">
        <v>1163</v>
      </c>
      <c r="C51" s="609">
        <v>1.56</v>
      </c>
      <c r="D51" s="609">
        <v>1.56</v>
      </c>
      <c r="E51" s="609">
        <v>1.56</v>
      </c>
      <c r="F51" s="609">
        <v>1.56</v>
      </c>
      <c r="G51" s="609">
        <v>1.56</v>
      </c>
      <c r="H51" s="609">
        <v>1.56</v>
      </c>
      <c r="J51" s="601" t="s">
        <v>1163</v>
      </c>
      <c r="K51" s="601">
        <v>1.34</v>
      </c>
      <c r="L51" s="601">
        <v>1.34</v>
      </c>
      <c r="M51" s="601">
        <v>1.34</v>
      </c>
      <c r="N51" s="601">
        <v>1.34</v>
      </c>
      <c r="O51" s="601">
        <v>1.34</v>
      </c>
      <c r="P51" s="601">
        <v>1.34</v>
      </c>
      <c r="Q51" s="601">
        <v>1.34</v>
      </c>
      <c r="R51" s="601">
        <v>1.34</v>
      </c>
      <c r="S51" s="601">
        <v>1.34</v>
      </c>
      <c r="W51"/>
      <c r="X51"/>
      <c r="Y51"/>
      <c r="Z51"/>
      <c r="AO51" s="603">
        <v>48</v>
      </c>
      <c r="AP51" s="76" t="s">
        <v>1241</v>
      </c>
      <c r="AQ51" s="642">
        <v>45991</v>
      </c>
      <c r="AR51" s="74" t="s">
        <v>1196</v>
      </c>
      <c r="AS51" s="74" t="s">
        <v>263</v>
      </c>
      <c r="AT51" s="74" t="s">
        <v>1171</v>
      </c>
      <c r="AU51" s="74" t="s">
        <v>66</v>
      </c>
      <c r="AV51" s="643" t="s">
        <v>1181</v>
      </c>
      <c r="AW51" s="600"/>
    </row>
    <row r="52" spans="2:49">
      <c r="B52" s="601" t="s">
        <v>1165</v>
      </c>
      <c r="C52" s="601">
        <v>36</v>
      </c>
      <c r="D52" s="601">
        <v>36</v>
      </c>
      <c r="E52" s="601">
        <v>36</v>
      </c>
      <c r="F52" s="601">
        <v>36</v>
      </c>
      <c r="G52" s="601">
        <v>33</v>
      </c>
      <c r="H52" s="601">
        <v>33</v>
      </c>
      <c r="J52" s="601" t="s">
        <v>1165</v>
      </c>
      <c r="K52" s="601">
        <v>18</v>
      </c>
      <c r="L52" s="601">
        <v>18</v>
      </c>
      <c r="M52" s="601">
        <v>18</v>
      </c>
      <c r="N52" s="601">
        <v>18</v>
      </c>
      <c r="O52" s="601">
        <v>18</v>
      </c>
      <c r="P52" s="601">
        <v>18</v>
      </c>
      <c r="Q52" s="601">
        <v>16</v>
      </c>
      <c r="R52" s="601">
        <v>16</v>
      </c>
      <c r="S52" s="601">
        <v>16</v>
      </c>
      <c r="W52"/>
      <c r="X52"/>
      <c r="Y52"/>
      <c r="Z52"/>
      <c r="AO52" s="597">
        <v>49</v>
      </c>
      <c r="AP52" s="669" t="s">
        <v>1232</v>
      </c>
      <c r="AQ52" s="1443">
        <v>45991</v>
      </c>
      <c r="AR52" s="620" t="s">
        <v>1175</v>
      </c>
      <c r="AS52" s="620" t="s">
        <v>263</v>
      </c>
      <c r="AT52" s="620" t="s">
        <v>1171</v>
      </c>
      <c r="AU52" s="620" t="s">
        <v>1233</v>
      </c>
      <c r="AV52" s="627" t="s">
        <v>1234</v>
      </c>
      <c r="AW52" s="600"/>
    </row>
    <row r="53" spans="2:49">
      <c r="B53" s="601" t="s">
        <v>1160</v>
      </c>
      <c r="C53" s="601">
        <v>0.27500000000000002</v>
      </c>
      <c r="D53" s="601">
        <v>0.28699999999999998</v>
      </c>
      <c r="E53" s="601">
        <v>0.29899999999999999</v>
      </c>
      <c r="F53" s="601">
        <v>0.307</v>
      </c>
      <c r="G53" s="648">
        <v>0.32</v>
      </c>
      <c r="H53" s="601">
        <v>0.33300000000000002</v>
      </c>
      <c r="I53" s="601">
        <v>0.33900000000000002</v>
      </c>
      <c r="J53" s="601">
        <v>0.35199999999999998</v>
      </c>
      <c r="K53" s="601">
        <v>0.36499999999999999</v>
      </c>
      <c r="M53" s="601" t="s">
        <v>1160</v>
      </c>
      <c r="N53" s="601">
        <v>0.25700000000000001</v>
      </c>
      <c r="O53" s="601">
        <v>0.26300000000000001</v>
      </c>
      <c r="P53" s="601">
        <v>0.27600000000000002</v>
      </c>
      <c r="Q53" s="601">
        <v>0.28599999999999998</v>
      </c>
      <c r="R53" s="648">
        <v>0.29399999999999998</v>
      </c>
      <c r="S53" s="601">
        <v>0.30099999999999999</v>
      </c>
      <c r="T53" s="601">
        <v>0.311</v>
      </c>
      <c r="U53" s="601">
        <v>0.32200000000000001</v>
      </c>
      <c r="W53"/>
      <c r="X53"/>
      <c r="AO53" s="603">
        <v>50</v>
      </c>
      <c r="AP53" s="76" t="s">
        <v>1242</v>
      </c>
      <c r="AQ53" s="642">
        <v>45991</v>
      </c>
      <c r="AR53" s="74" t="s">
        <v>1196</v>
      </c>
      <c r="AS53" s="74" t="s">
        <v>263</v>
      </c>
      <c r="AT53" s="74" t="s">
        <v>1180</v>
      </c>
      <c r="AU53" s="74" t="s">
        <v>1243</v>
      </c>
      <c r="AV53" s="643" t="s">
        <v>1181</v>
      </c>
      <c r="AW53" s="600"/>
    </row>
    <row r="54" spans="2:49">
      <c r="B54" s="601" t="s">
        <v>1165</v>
      </c>
      <c r="C54" s="601">
        <v>18</v>
      </c>
      <c r="D54" s="601">
        <v>18</v>
      </c>
      <c r="E54" s="601">
        <v>18</v>
      </c>
      <c r="F54" s="601">
        <v>18</v>
      </c>
      <c r="G54" s="601">
        <v>18</v>
      </c>
      <c r="H54" s="601">
        <v>16</v>
      </c>
      <c r="I54" s="601">
        <v>16</v>
      </c>
      <c r="J54" s="601">
        <v>16</v>
      </c>
      <c r="K54" s="601">
        <v>16</v>
      </c>
      <c r="M54" s="601" t="s">
        <v>1165</v>
      </c>
      <c r="N54" s="601"/>
      <c r="O54" s="601"/>
      <c r="P54" s="601"/>
      <c r="Q54" s="601"/>
      <c r="R54" s="601"/>
      <c r="S54" s="601"/>
      <c r="T54" s="601"/>
      <c r="U54" s="601"/>
      <c r="V54" s="601">
        <v>0.32800000000000001</v>
      </c>
      <c r="AO54" s="603">
        <v>51</v>
      </c>
      <c r="AP54" s="669" t="s">
        <v>1255</v>
      </c>
      <c r="AQ54" s="1443">
        <v>46089</v>
      </c>
      <c r="AR54" s="620" t="s">
        <v>1251</v>
      </c>
      <c r="AS54" s="620" t="s">
        <v>263</v>
      </c>
      <c r="AT54" s="620" t="s">
        <v>1171</v>
      </c>
      <c r="AU54" s="620" t="s">
        <v>317</v>
      </c>
      <c r="AV54" s="627" t="s">
        <v>1251</v>
      </c>
      <c r="AW54" s="600"/>
    </row>
    <row r="55" spans="2:49">
      <c r="B55" s="601" t="s">
        <v>1169</v>
      </c>
      <c r="C55" s="609" t="e">
        <f>C53*C54+#REF!</f>
        <v>#REF!</v>
      </c>
      <c r="D55" s="609" t="e">
        <f>D53*D54+#REF!</f>
        <v>#REF!</v>
      </c>
      <c r="E55" s="609" t="e">
        <f>E53*E54+#REF!</f>
        <v>#REF!</v>
      </c>
      <c r="F55" s="609" t="e">
        <f>F53*F54+#REF!</f>
        <v>#REF!</v>
      </c>
      <c r="G55" s="609" t="e">
        <f>G53*G54+#REF!</f>
        <v>#REF!</v>
      </c>
      <c r="H55" s="609" t="e">
        <f>H53*H54+#REF!</f>
        <v>#REF!</v>
      </c>
      <c r="I55" s="609" t="e">
        <f>I53*I54+#REF!</f>
        <v>#REF!</v>
      </c>
      <c r="J55" s="609" t="e">
        <f>J53*J54+#REF!</f>
        <v>#REF!</v>
      </c>
      <c r="K55" s="609" t="e">
        <f>K53*K54+#REF!</f>
        <v>#REF!</v>
      </c>
      <c r="M55" s="601" t="s">
        <v>1169</v>
      </c>
      <c r="N55" s="609" t="e">
        <f>N53*N54+#REF!</f>
        <v>#REF!</v>
      </c>
      <c r="O55" s="609" t="e">
        <f>O53*O54+#REF!</f>
        <v>#REF!</v>
      </c>
      <c r="P55" s="609" t="e">
        <f>P53*P54+#REF!</f>
        <v>#REF!</v>
      </c>
      <c r="Q55" s="609" t="e">
        <f>Q53*Q54+#REF!</f>
        <v>#REF!</v>
      </c>
      <c r="R55" s="609" t="e">
        <f>R53*R54+#REF!</f>
        <v>#REF!</v>
      </c>
      <c r="S55" s="609" t="e">
        <f>S53*S54+#REF!</f>
        <v>#REF!</v>
      </c>
      <c r="T55" s="609" t="e">
        <f>T53*T54+#REF!</f>
        <v>#REF!</v>
      </c>
      <c r="U55" s="609" t="e">
        <f>U53*U54+#REF!</f>
        <v>#REF!</v>
      </c>
      <c r="V55" s="601"/>
      <c r="AO55" s="597">
        <v>52</v>
      </c>
      <c r="AP55" s="606" t="s">
        <v>1211</v>
      </c>
      <c r="AQ55" s="674">
        <v>46034</v>
      </c>
      <c r="AR55" s="1424" t="s">
        <v>1251</v>
      </c>
      <c r="AS55" s="1424" t="s">
        <v>263</v>
      </c>
      <c r="AT55" s="1424" t="s">
        <v>1171</v>
      </c>
      <c r="AU55" s="1424" t="s">
        <v>107</v>
      </c>
      <c r="AV55" s="675" t="s">
        <v>1251</v>
      </c>
      <c r="AW55" s="600"/>
    </row>
    <row r="56" spans="2:49">
      <c r="V56" s="609" t="e">
        <f>V54*V55+#REF!</f>
        <v>#REF!</v>
      </c>
      <c r="AO56" s="603">
        <v>53</v>
      </c>
      <c r="AP56" s="669" t="s">
        <v>1253</v>
      </c>
      <c r="AQ56" s="1443">
        <v>46075</v>
      </c>
      <c r="AR56" s="620" t="s">
        <v>1251</v>
      </c>
      <c r="AS56" s="620" t="s">
        <v>263</v>
      </c>
      <c r="AT56" s="620" t="s">
        <v>1171</v>
      </c>
      <c r="AU56" s="620" t="s">
        <v>393</v>
      </c>
      <c r="AV56" s="627" t="s">
        <v>1251</v>
      </c>
      <c r="AW56" s="600"/>
    </row>
    <row r="57" spans="2:49">
      <c r="AO57" s="603">
        <v>54</v>
      </c>
      <c r="AP57" s="669" t="s">
        <v>1253</v>
      </c>
      <c r="AQ57" s="1443">
        <v>46075</v>
      </c>
      <c r="AR57" s="620" t="s">
        <v>1251</v>
      </c>
      <c r="AS57" s="620" t="s">
        <v>263</v>
      </c>
      <c r="AT57" s="620" t="s">
        <v>1171</v>
      </c>
      <c r="AU57" s="620" t="s">
        <v>312</v>
      </c>
      <c r="AV57" s="627" t="s">
        <v>1251</v>
      </c>
      <c r="AW57" s="600"/>
    </row>
    <row r="58" spans="2:49">
      <c r="AO58" s="597">
        <v>55</v>
      </c>
      <c r="AP58" s="669" t="s">
        <v>1253</v>
      </c>
      <c r="AQ58" s="1443">
        <v>46075</v>
      </c>
      <c r="AR58" s="620" t="s">
        <v>1251</v>
      </c>
      <c r="AS58" s="620" t="s">
        <v>263</v>
      </c>
      <c r="AT58" s="620" t="s">
        <v>1171</v>
      </c>
      <c r="AU58" s="620" t="s">
        <v>344</v>
      </c>
      <c r="AV58" s="627" t="s">
        <v>1251</v>
      </c>
      <c r="AW58" s="600"/>
    </row>
    <row r="59" spans="2:49">
      <c r="B59" s="652" t="s">
        <v>1155</v>
      </c>
      <c r="C59" s="653" t="s">
        <v>453</v>
      </c>
      <c r="D59" s="653" t="s">
        <v>454</v>
      </c>
      <c r="E59" s="653" t="s">
        <v>455</v>
      </c>
      <c r="F59" s="653" t="s">
        <v>456</v>
      </c>
      <c r="G59" s="653" t="s">
        <v>457</v>
      </c>
      <c r="H59" s="653" t="s">
        <v>458</v>
      </c>
      <c r="AO59" s="603">
        <v>56</v>
      </c>
      <c r="AP59" s="669" t="s">
        <v>1253</v>
      </c>
      <c r="AQ59" s="1443">
        <v>46082</v>
      </c>
      <c r="AR59" s="620" t="s">
        <v>1251</v>
      </c>
      <c r="AS59" s="620" t="s">
        <v>263</v>
      </c>
      <c r="AT59" s="620" t="s">
        <v>1171</v>
      </c>
      <c r="AU59" s="620" t="s">
        <v>312</v>
      </c>
      <c r="AV59" s="627" t="s">
        <v>1251</v>
      </c>
      <c r="AW59" s="600"/>
    </row>
    <row r="60" spans="2:49">
      <c r="AO60" s="603">
        <v>59</v>
      </c>
      <c r="AP60" s="76" t="s">
        <v>1231</v>
      </c>
      <c r="AQ60" s="1448">
        <v>46089</v>
      </c>
      <c r="AR60" s="1449" t="s">
        <v>1708</v>
      </c>
      <c r="AS60" s="1449" t="s">
        <v>263</v>
      </c>
      <c r="AT60" s="1449" t="s">
        <v>1171</v>
      </c>
      <c r="AU60" s="1449" t="s">
        <v>437</v>
      </c>
      <c r="AV60" s="1450" t="s">
        <v>1181</v>
      </c>
      <c r="AW60" s="600"/>
    </row>
    <row r="61" spans="2:49">
      <c r="AO61" s="603">
        <v>60</v>
      </c>
      <c r="AP61" s="1427" t="s">
        <v>1492</v>
      </c>
      <c r="AQ61" s="674">
        <v>46089</v>
      </c>
      <c r="AR61" s="1427" t="s">
        <v>1157</v>
      </c>
      <c r="AS61" s="1427"/>
      <c r="AT61" s="1427" t="s">
        <v>1171</v>
      </c>
      <c r="AU61" s="1427" t="s">
        <v>416</v>
      </c>
      <c r="AV61" s="675" t="s">
        <v>1181</v>
      </c>
      <c r="AW61" s="600"/>
    </row>
    <row r="62" spans="2:49">
      <c r="AO62" s="597">
        <v>61</v>
      </c>
      <c r="AP62" s="1464" t="s">
        <v>1493</v>
      </c>
      <c r="AQ62" s="1448">
        <v>46089</v>
      </c>
      <c r="AR62" s="1449" t="s">
        <v>1708</v>
      </c>
      <c r="AS62" s="1449"/>
      <c r="AT62" s="1449" t="s">
        <v>1171</v>
      </c>
      <c r="AU62" s="1449" t="s">
        <v>419</v>
      </c>
      <c r="AV62" s="1450" t="s">
        <v>1181</v>
      </c>
      <c r="AW62" s="600"/>
    </row>
    <row r="63" spans="2:49">
      <c r="B63" s="2151">
        <v>103</v>
      </c>
      <c r="C63" s="2152"/>
      <c r="D63" s="2153">
        <v>1.2</v>
      </c>
      <c r="E63" s="2153"/>
      <c r="F63" s="2153"/>
      <c r="G63" s="584"/>
      <c r="H63" s="2159" t="s">
        <v>1149</v>
      </c>
      <c r="I63" s="2160"/>
      <c r="J63" s="2161" t="s">
        <v>1491</v>
      </c>
      <c r="K63" s="2162"/>
      <c r="AO63" s="603">
        <v>62</v>
      </c>
      <c r="AP63" s="669" t="s">
        <v>1255</v>
      </c>
      <c r="AQ63" s="1443">
        <v>46089</v>
      </c>
      <c r="AR63" s="620" t="s">
        <v>1251</v>
      </c>
      <c r="AS63" s="620"/>
      <c r="AT63" s="620" t="s">
        <v>1171</v>
      </c>
      <c r="AU63" s="620" t="s">
        <v>422</v>
      </c>
      <c r="AV63" s="627" t="s">
        <v>1598</v>
      </c>
      <c r="AW63" s="600"/>
    </row>
    <row r="64" spans="2:49">
      <c r="B64" s="2145" t="s">
        <v>1151</v>
      </c>
      <c r="C64" s="2146"/>
      <c r="D64" s="2146"/>
      <c r="E64" s="2146"/>
      <c r="F64" s="2146"/>
      <c r="G64" s="2146"/>
      <c r="H64" s="2147"/>
      <c r="I64"/>
      <c r="J64"/>
      <c r="K64"/>
      <c r="AO64" s="603">
        <v>63</v>
      </c>
      <c r="AP64" s="669" t="s">
        <v>1253</v>
      </c>
      <c r="AQ64" s="1443">
        <v>46089</v>
      </c>
      <c r="AR64" s="620" t="s">
        <v>1251</v>
      </c>
      <c r="AS64" s="620" t="s">
        <v>263</v>
      </c>
      <c r="AT64" s="620" t="s">
        <v>1171</v>
      </c>
      <c r="AU64" s="620" t="s">
        <v>393</v>
      </c>
      <c r="AV64" s="627" t="s">
        <v>1181</v>
      </c>
      <c r="AW64" s="600"/>
    </row>
    <row r="65" spans="2:49">
      <c r="B65" s="591" t="s">
        <v>1155</v>
      </c>
      <c r="C65" s="592" t="s">
        <v>453</v>
      </c>
      <c r="D65" s="592" t="s">
        <v>454</v>
      </c>
      <c r="E65" s="592" t="s">
        <v>455</v>
      </c>
      <c r="F65" s="592" t="s">
        <v>456</v>
      </c>
      <c r="G65" s="592" t="s">
        <v>457</v>
      </c>
      <c r="H65" s="592" t="s">
        <v>458</v>
      </c>
      <c r="I65"/>
      <c r="J65"/>
      <c r="K65"/>
      <c r="AO65" s="597">
        <v>64</v>
      </c>
      <c r="AP65" s="1473" t="s">
        <v>1254</v>
      </c>
      <c r="AQ65" s="674">
        <v>46089</v>
      </c>
      <c r="AR65" s="1472" t="s">
        <v>1157</v>
      </c>
      <c r="AS65" s="1472"/>
      <c r="AT65" s="1472" t="s">
        <v>1171</v>
      </c>
      <c r="AU65" s="1472" t="s">
        <v>344</v>
      </c>
      <c r="AV65" s="675" t="s">
        <v>1181</v>
      </c>
      <c r="AW65" s="600"/>
    </row>
    <row r="66" spans="2:49">
      <c r="B66" s="1192" t="s">
        <v>1160</v>
      </c>
      <c r="C66" s="648">
        <v>0.26333333333333336</v>
      </c>
      <c r="D66" s="648">
        <v>0.27799999999999997</v>
      </c>
      <c r="E66" s="648">
        <v>0.29433333333333334</v>
      </c>
      <c r="F66" s="648">
        <v>0.3116666666666667</v>
      </c>
      <c r="G66" s="648">
        <v>0.32466666666666666</v>
      </c>
      <c r="H66" s="648">
        <v>0.35333333333333333</v>
      </c>
      <c r="I66"/>
      <c r="J66"/>
      <c r="K66"/>
      <c r="AO66" s="603">
        <v>65</v>
      </c>
      <c r="AP66" s="76" t="s">
        <v>1494</v>
      </c>
      <c r="AQ66" s="642">
        <v>46089</v>
      </c>
      <c r="AR66" s="74" t="s">
        <v>1161</v>
      </c>
      <c r="AS66" s="74" t="s">
        <v>263</v>
      </c>
      <c r="AT66" s="74" t="s">
        <v>1171</v>
      </c>
      <c r="AU66" s="74" t="s">
        <v>320</v>
      </c>
      <c r="AV66" s="643" t="s">
        <v>1181</v>
      </c>
      <c r="AW66" s="600"/>
    </row>
    <row r="67" spans="2:49">
      <c r="B67" s="1192" t="s">
        <v>1165</v>
      </c>
      <c r="C67" s="1192">
        <v>18</v>
      </c>
      <c r="D67" s="1192">
        <v>18</v>
      </c>
      <c r="E67" s="1192">
        <v>18</v>
      </c>
      <c r="F67" s="1192">
        <v>18</v>
      </c>
      <c r="G67" s="1192">
        <v>16</v>
      </c>
      <c r="H67" s="1192">
        <v>16</v>
      </c>
      <c r="I67"/>
      <c r="J67"/>
      <c r="K67"/>
      <c r="AO67" s="603">
        <v>66</v>
      </c>
      <c r="AP67" s="76" t="s">
        <v>1231</v>
      </c>
      <c r="AQ67" s="674">
        <v>46089</v>
      </c>
      <c r="AR67" s="1323" t="s">
        <v>1157</v>
      </c>
      <c r="AS67" s="1323"/>
      <c r="AT67" s="1323" t="s">
        <v>1171</v>
      </c>
      <c r="AU67" s="1323" t="s">
        <v>437</v>
      </c>
      <c r="AV67" s="675" t="s">
        <v>1181</v>
      </c>
      <c r="AW67" s="600"/>
    </row>
    <row r="68" spans="2:49">
      <c r="B68" s="1192" t="s">
        <v>1169</v>
      </c>
      <c r="C68" s="609" t="e">
        <f>C66*C67+#REF!</f>
        <v>#REF!</v>
      </c>
      <c r="D68" s="609" t="e">
        <f>D66*D67+#REF!</f>
        <v>#REF!</v>
      </c>
      <c r="E68" s="609" t="e">
        <f>E66*E67+#REF!</f>
        <v>#REF!</v>
      </c>
      <c r="F68" s="609" t="e">
        <f>F66*F67+#REF!</f>
        <v>#REF!</v>
      </c>
      <c r="G68" s="609" t="e">
        <f>G66*G67+#REF!</f>
        <v>#REF!</v>
      </c>
      <c r="H68" s="609" t="e">
        <f>H66*H67+#REF!</f>
        <v>#REF!</v>
      </c>
      <c r="I68"/>
      <c r="J68"/>
      <c r="K68"/>
      <c r="AO68" s="597">
        <v>67</v>
      </c>
      <c r="AP68" s="1427" t="s">
        <v>1492</v>
      </c>
      <c r="AQ68" s="674">
        <v>46103</v>
      </c>
      <c r="AR68" s="1427" t="s">
        <v>1157</v>
      </c>
      <c r="AS68" s="1427"/>
      <c r="AT68" s="1427" t="s">
        <v>1171</v>
      </c>
      <c r="AU68" s="1427" t="s">
        <v>416</v>
      </c>
      <c r="AV68" s="675" t="s">
        <v>1181</v>
      </c>
      <c r="AW68" s="600"/>
    </row>
    <row r="69" spans="2:49">
      <c r="AO69" s="603">
        <v>68</v>
      </c>
      <c r="AP69" s="76" t="s">
        <v>1493</v>
      </c>
      <c r="AQ69" s="674">
        <v>46103</v>
      </c>
      <c r="AR69" s="1427" t="s">
        <v>1157</v>
      </c>
      <c r="AS69" s="1427"/>
      <c r="AT69" s="1427" t="s">
        <v>1171</v>
      </c>
      <c r="AU69" s="1427" t="s">
        <v>419</v>
      </c>
      <c r="AV69" s="675" t="s">
        <v>1181</v>
      </c>
      <c r="AW69" s="600"/>
    </row>
    <row r="70" spans="2:49">
      <c r="AO70" s="603">
        <v>69</v>
      </c>
      <c r="AP70" s="1324" t="s">
        <v>1231</v>
      </c>
      <c r="AQ70" s="674">
        <v>46110</v>
      </c>
      <c r="AR70" s="1323" t="s">
        <v>1157</v>
      </c>
      <c r="AS70" s="1323"/>
      <c r="AT70" s="1323" t="s">
        <v>1171</v>
      </c>
      <c r="AU70" s="1323" t="s">
        <v>443</v>
      </c>
      <c r="AV70" s="675" t="s">
        <v>1181</v>
      </c>
      <c r="AW70" s="600"/>
    </row>
    <row r="71" spans="2:49">
      <c r="AO71" s="597">
        <v>70</v>
      </c>
      <c r="AP71" s="74" t="s">
        <v>1492</v>
      </c>
      <c r="AQ71" s="642">
        <v>46110</v>
      </c>
      <c r="AR71" s="74" t="s">
        <v>1161</v>
      </c>
      <c r="AS71" s="74"/>
      <c r="AT71" s="74" t="s">
        <v>1171</v>
      </c>
      <c r="AU71" s="74" t="s">
        <v>416</v>
      </c>
      <c r="AV71" s="643" t="s">
        <v>1181</v>
      </c>
      <c r="AW71" s="600"/>
    </row>
    <row r="72" spans="2:49">
      <c r="AO72" s="603">
        <v>71</v>
      </c>
      <c r="AP72" s="76" t="s">
        <v>1493</v>
      </c>
      <c r="AQ72" s="674">
        <v>46110</v>
      </c>
      <c r="AR72" s="1427" t="s">
        <v>1157</v>
      </c>
      <c r="AS72" s="1427"/>
      <c r="AT72" s="1427" t="s">
        <v>1171</v>
      </c>
      <c r="AU72" s="1427" t="s">
        <v>419</v>
      </c>
      <c r="AV72" s="675" t="s">
        <v>1181</v>
      </c>
      <c r="AW72" s="600"/>
    </row>
    <row r="73" spans="2:49" ht="15.75" thickBot="1">
      <c r="AO73" s="603">
        <v>72</v>
      </c>
      <c r="AP73" s="1473" t="s">
        <v>1254</v>
      </c>
      <c r="AQ73" s="674">
        <v>46110</v>
      </c>
      <c r="AR73" s="1472" t="s">
        <v>1157</v>
      </c>
      <c r="AS73" s="1472"/>
      <c r="AT73" s="1472" t="s">
        <v>1171</v>
      </c>
      <c r="AU73" s="1472" t="s">
        <v>393</v>
      </c>
      <c r="AV73" s="675" t="s">
        <v>1181</v>
      </c>
      <c r="AW73" s="600"/>
    </row>
    <row r="74" spans="2:49" ht="15.75" thickBot="1">
      <c r="B74" s="2151">
        <v>103</v>
      </c>
      <c r="C74" s="2152"/>
      <c r="D74" s="2153">
        <v>1.2</v>
      </c>
      <c r="E74" s="2153"/>
      <c r="F74" s="2153"/>
      <c r="G74" s="584"/>
      <c r="H74" s="2154" t="s">
        <v>1149</v>
      </c>
      <c r="I74" s="2155"/>
      <c r="J74" s="2161">
        <v>712925893</v>
      </c>
      <c r="K74" s="2162"/>
      <c r="M74" s="2148" t="s">
        <v>1179</v>
      </c>
      <c r="N74" s="2149"/>
      <c r="O74" s="2149"/>
      <c r="P74" s="2150"/>
      <c r="AO74" s="597">
        <v>73</v>
      </c>
      <c r="AP74" s="1444" t="s">
        <v>1495</v>
      </c>
      <c r="AQ74" s="1445">
        <v>46110</v>
      </c>
      <c r="AR74" s="720" t="s">
        <v>1716</v>
      </c>
      <c r="AS74" s="720" t="s">
        <v>1252</v>
      </c>
      <c r="AT74" s="720" t="s">
        <v>1171</v>
      </c>
      <c r="AU74" s="720" t="s">
        <v>334</v>
      </c>
      <c r="AV74" s="1446" t="s">
        <v>1181</v>
      </c>
      <c r="AW74" s="600"/>
    </row>
    <row r="75" spans="2:49" ht="15.75" thickBot="1">
      <c r="B75" s="591" t="s">
        <v>1155</v>
      </c>
      <c r="C75" s="594">
        <v>14.5</v>
      </c>
      <c r="D75" s="594">
        <v>15</v>
      </c>
      <c r="E75" s="594">
        <v>15.5</v>
      </c>
      <c r="F75" s="594">
        <v>16</v>
      </c>
      <c r="G75" s="594">
        <v>16.5</v>
      </c>
      <c r="H75" s="594">
        <v>17</v>
      </c>
      <c r="I75" s="595">
        <v>17.5</v>
      </c>
      <c r="J75" s="595">
        <v>18</v>
      </c>
      <c r="K75" s="595">
        <v>18.5</v>
      </c>
      <c r="M75" s="629" t="s">
        <v>1184</v>
      </c>
      <c r="N75" s="629" t="s">
        <v>1185</v>
      </c>
      <c r="O75" s="630" t="s">
        <v>1186</v>
      </c>
      <c r="P75" s="629" t="s">
        <v>1187</v>
      </c>
      <c r="AO75" s="603">
        <v>74</v>
      </c>
      <c r="AP75" s="1464">
        <v>710615870</v>
      </c>
      <c r="AQ75" s="1448">
        <v>46096</v>
      </c>
      <c r="AR75" s="1449" t="s">
        <v>1708</v>
      </c>
      <c r="AS75" s="1449" t="s">
        <v>1252</v>
      </c>
      <c r="AT75" s="1449" t="s">
        <v>1171</v>
      </c>
      <c r="AU75" s="1449" t="s">
        <v>566</v>
      </c>
      <c r="AV75" s="1450" t="s">
        <v>1181</v>
      </c>
      <c r="AW75" s="600"/>
    </row>
    <row r="76" spans="2:49" ht="15.75" thickBot="1">
      <c r="B76" s="1219" t="s">
        <v>1160</v>
      </c>
      <c r="C76" s="1219">
        <v>0.25700000000000001</v>
      </c>
      <c r="D76" s="1219">
        <v>0.26700000000000002</v>
      </c>
      <c r="E76" s="1219">
        <v>0.27400000000000002</v>
      </c>
      <c r="F76" s="1219">
        <v>0.28199999999999997</v>
      </c>
      <c r="G76" s="1219">
        <v>0.29399999999999998</v>
      </c>
      <c r="H76" s="1219">
        <v>0.30399999999999999</v>
      </c>
      <c r="I76" s="1219">
        <v>0.313</v>
      </c>
      <c r="J76" s="1219">
        <v>0.32600000000000001</v>
      </c>
      <c r="K76" s="1219">
        <v>0.33300000000000002</v>
      </c>
      <c r="M76" s="631" t="s">
        <v>1189</v>
      </c>
      <c r="N76" s="632">
        <v>32.5</v>
      </c>
      <c r="O76" s="633">
        <f>N76</f>
        <v>32.5</v>
      </c>
      <c r="P76" s="634">
        <f>CONVERT(O76,"cm","mm")</f>
        <v>325</v>
      </c>
      <c r="AO76" s="603">
        <v>75</v>
      </c>
      <c r="AP76" s="1425" t="s">
        <v>1704</v>
      </c>
      <c r="AQ76" s="674">
        <v>46096</v>
      </c>
      <c r="AR76" s="1424" t="s">
        <v>1157</v>
      </c>
      <c r="AS76" s="1424"/>
      <c r="AT76" s="1424"/>
      <c r="AU76" s="1424"/>
      <c r="AV76" s="675"/>
      <c r="AW76" s="600"/>
    </row>
    <row r="77" spans="2:49" ht="15.75" thickBot="1">
      <c r="B77" s="1219" t="s">
        <v>1163</v>
      </c>
      <c r="C77" s="1219">
        <v>1.28</v>
      </c>
      <c r="D77" s="1219">
        <v>1.28</v>
      </c>
      <c r="E77" s="1219">
        <v>1.28</v>
      </c>
      <c r="F77" s="1219">
        <v>1.28</v>
      </c>
      <c r="G77" s="1219">
        <v>1.28</v>
      </c>
      <c r="H77" s="1219">
        <v>1.28</v>
      </c>
      <c r="I77" s="1219">
        <v>1.28</v>
      </c>
      <c r="J77" s="1219">
        <v>1.28</v>
      </c>
      <c r="K77" s="1219">
        <v>1.28</v>
      </c>
      <c r="M77" s="631" t="s">
        <v>1193</v>
      </c>
      <c r="N77" s="637">
        <v>1</v>
      </c>
      <c r="O77" s="638">
        <v>1</v>
      </c>
      <c r="P77" s="631">
        <f>CONVERT(O77,"cm","mm")</f>
        <v>10</v>
      </c>
      <c r="AO77" s="597">
        <v>76</v>
      </c>
      <c r="AP77" s="1464" t="s">
        <v>1705</v>
      </c>
      <c r="AQ77" s="1448">
        <v>46096</v>
      </c>
      <c r="AR77" s="1449" t="s">
        <v>1708</v>
      </c>
      <c r="AS77" s="1449" t="s">
        <v>1252</v>
      </c>
      <c r="AT77" s="1449" t="s">
        <v>1171</v>
      </c>
      <c r="AU77" s="1449" t="s">
        <v>1082</v>
      </c>
      <c r="AV77" s="1450" t="s">
        <v>1181</v>
      </c>
      <c r="AW77" s="600"/>
    </row>
    <row r="78" spans="2:49" ht="15.75" thickBot="1">
      <c r="B78" s="1219" t="s">
        <v>1165</v>
      </c>
      <c r="C78" s="1219">
        <v>18</v>
      </c>
      <c r="D78" s="1219">
        <v>18</v>
      </c>
      <c r="E78" s="1219">
        <v>18</v>
      </c>
      <c r="F78" s="1219">
        <v>18</v>
      </c>
      <c r="G78" s="1219">
        <v>18</v>
      </c>
      <c r="H78" s="1219">
        <v>18</v>
      </c>
      <c r="I78" s="1219">
        <v>18</v>
      </c>
      <c r="J78" s="1219">
        <v>18</v>
      </c>
      <c r="K78" s="1219">
        <v>18</v>
      </c>
      <c r="M78" s="631" t="s">
        <v>1195</v>
      </c>
      <c r="N78" s="640">
        <f>N76-N77</f>
        <v>31.5</v>
      </c>
      <c r="O78" s="641">
        <f>N78</f>
        <v>31.5</v>
      </c>
      <c r="P78" s="637">
        <f>CONVERT(O78,"cm","mm")</f>
        <v>315</v>
      </c>
      <c r="AO78" s="603">
        <v>77</v>
      </c>
      <c r="AP78" s="1464" t="s">
        <v>1706</v>
      </c>
      <c r="AQ78" s="1448">
        <v>46096</v>
      </c>
      <c r="AR78" s="1449" t="s">
        <v>1708</v>
      </c>
      <c r="AS78" s="1449" t="s">
        <v>1252</v>
      </c>
      <c r="AT78" s="1449" t="s">
        <v>1707</v>
      </c>
      <c r="AU78" s="1449" t="s">
        <v>334</v>
      </c>
      <c r="AV78" s="1450" t="s">
        <v>1181</v>
      </c>
      <c r="AW78" s="600"/>
    </row>
    <row r="79" spans="2:49" ht="15.75" thickBot="1">
      <c r="B79" s="1219" t="s">
        <v>1169</v>
      </c>
      <c r="C79" s="609">
        <f>C76*C78+C77</f>
        <v>5.9060000000000006</v>
      </c>
      <c r="D79" s="609">
        <f t="shared" ref="D79:K79" si="4">D76*D78+D77</f>
        <v>6.0860000000000003</v>
      </c>
      <c r="E79" s="609">
        <f t="shared" si="4"/>
        <v>6.2120000000000006</v>
      </c>
      <c r="F79" s="609">
        <f t="shared" si="4"/>
        <v>6.3559999999999999</v>
      </c>
      <c r="G79" s="609">
        <f t="shared" si="4"/>
        <v>6.5720000000000001</v>
      </c>
      <c r="H79" s="609">
        <f t="shared" si="4"/>
        <v>6.7519999999999998</v>
      </c>
      <c r="I79" s="609">
        <f t="shared" si="4"/>
        <v>6.9140000000000006</v>
      </c>
      <c r="J79" s="609">
        <f t="shared" si="4"/>
        <v>7.1480000000000006</v>
      </c>
      <c r="K79" s="609">
        <f t="shared" si="4"/>
        <v>7.2740000000000009</v>
      </c>
      <c r="M79" s="644" t="s">
        <v>1197</v>
      </c>
      <c r="N79" s="632">
        <f>N78/18</f>
        <v>1.75</v>
      </c>
      <c r="O79" s="645">
        <f>N79</f>
        <v>1.75</v>
      </c>
      <c r="P79" s="1217">
        <f>CONVERT(O79,"cm","mm")</f>
        <v>17.5</v>
      </c>
      <c r="AO79" s="603">
        <v>78</v>
      </c>
      <c r="AP79" s="76" t="s">
        <v>1492</v>
      </c>
      <c r="AQ79" s="674">
        <v>46103</v>
      </c>
      <c r="AR79" s="1427" t="s">
        <v>1157</v>
      </c>
      <c r="AS79" s="1427"/>
      <c r="AT79" s="1427" t="s">
        <v>1171</v>
      </c>
      <c r="AU79" s="1427" t="s">
        <v>416</v>
      </c>
      <c r="AV79" s="675" t="s">
        <v>1181</v>
      </c>
      <c r="AW79" s="600"/>
    </row>
    <row r="80" spans="2:49">
      <c r="AO80" s="597">
        <v>79</v>
      </c>
      <c r="AP80" s="76" t="s">
        <v>1493</v>
      </c>
      <c r="AQ80" s="674">
        <v>46103</v>
      </c>
      <c r="AR80" s="1427" t="s">
        <v>1157</v>
      </c>
      <c r="AS80" s="1427"/>
      <c r="AT80" s="1427" t="s">
        <v>1171</v>
      </c>
      <c r="AU80" s="1427" t="s">
        <v>419</v>
      </c>
      <c r="AV80" s="675" t="s">
        <v>1181</v>
      </c>
      <c r="AW80" s="600"/>
    </row>
    <row r="81" spans="2:49">
      <c r="AO81" s="603">
        <v>80</v>
      </c>
      <c r="AP81" s="76" t="s">
        <v>1493</v>
      </c>
      <c r="AQ81" s="674">
        <v>46110</v>
      </c>
      <c r="AR81" s="1424" t="s">
        <v>1157</v>
      </c>
      <c r="AS81" s="1424"/>
      <c r="AT81" s="1424"/>
      <c r="AU81" s="1424" t="s">
        <v>419</v>
      </c>
      <c r="AV81" s="675"/>
      <c r="AW81" s="600"/>
    </row>
    <row r="82" spans="2:49">
      <c r="AO82" s="603">
        <v>81</v>
      </c>
      <c r="AP82" s="76" t="s">
        <v>1709</v>
      </c>
      <c r="AQ82" s="674">
        <v>46110</v>
      </c>
      <c r="AR82" s="1424" t="s">
        <v>1157</v>
      </c>
      <c r="AS82" s="1424"/>
      <c r="AT82" s="1424"/>
      <c r="AU82" s="1424" t="s">
        <v>1589</v>
      </c>
      <c r="AV82" s="675"/>
      <c r="AW82" s="600"/>
    </row>
    <row r="83" spans="2:49" ht="15.75" thickBot="1">
      <c r="B83" s="2151">
        <v>103</v>
      </c>
      <c r="C83" s="2152"/>
      <c r="D83" s="2153">
        <v>1.2</v>
      </c>
      <c r="E83" s="2153"/>
      <c r="F83" s="2153"/>
      <c r="G83" s="584"/>
      <c r="H83" s="2159" t="s">
        <v>1149</v>
      </c>
      <c r="I83" s="2160"/>
      <c r="J83" s="2161" t="s">
        <v>1255</v>
      </c>
      <c r="K83" s="2162"/>
      <c r="AO83" s="597">
        <v>82</v>
      </c>
      <c r="AP83" s="76">
        <v>710804257</v>
      </c>
      <c r="AQ83" s="674">
        <v>46110</v>
      </c>
      <c r="AR83" s="1424" t="s">
        <v>1157</v>
      </c>
      <c r="AS83" s="1424"/>
      <c r="AT83" s="1424"/>
      <c r="AU83" s="1424" t="s">
        <v>1585</v>
      </c>
      <c r="AV83" s="675"/>
      <c r="AW83" s="600"/>
    </row>
    <row r="84" spans="2:49" ht="15.75" thickBot="1">
      <c r="B84" s="2145" t="s">
        <v>1151</v>
      </c>
      <c r="C84" s="2146"/>
      <c r="D84" s="2146"/>
      <c r="E84" s="2146"/>
      <c r="F84" s="2146"/>
      <c r="G84" s="2146"/>
      <c r="H84" s="2147"/>
      <c r="I84" s="1242"/>
      <c r="J84" s="1242"/>
      <c r="K84" s="1242"/>
      <c r="M84" s="2148" t="s">
        <v>1179</v>
      </c>
      <c r="N84" s="2149"/>
      <c r="O84" s="2149"/>
      <c r="P84" s="2150"/>
      <c r="AO84" s="603">
        <v>83</v>
      </c>
      <c r="AP84" s="76" t="s">
        <v>1254</v>
      </c>
      <c r="AQ84" s="642">
        <v>46110</v>
      </c>
      <c r="AR84" s="74" t="s">
        <v>1161</v>
      </c>
      <c r="AS84" s="74" t="s">
        <v>335</v>
      </c>
      <c r="AT84" s="74" t="s">
        <v>1171</v>
      </c>
      <c r="AU84" s="74" t="s">
        <v>393</v>
      </c>
      <c r="AV84" s="643" t="s">
        <v>1181</v>
      </c>
      <c r="AW84" s="600"/>
    </row>
    <row r="85" spans="2:49" ht="15.75" thickBot="1">
      <c r="B85" s="591" t="s">
        <v>1155</v>
      </c>
      <c r="C85" s="592" t="s">
        <v>453</v>
      </c>
      <c r="D85" s="592" t="s">
        <v>454</v>
      </c>
      <c r="E85" s="592" t="s">
        <v>455</v>
      </c>
      <c r="F85" s="592" t="s">
        <v>456</v>
      </c>
      <c r="G85" s="592" t="s">
        <v>457</v>
      </c>
      <c r="H85" s="592" t="s">
        <v>458</v>
      </c>
      <c r="I85" s="1242"/>
      <c r="J85" s="1242"/>
      <c r="K85" s="1242"/>
      <c r="M85" s="623" t="s">
        <v>1182</v>
      </c>
      <c r="N85" s="624">
        <v>480</v>
      </c>
      <c r="O85" s="625">
        <v>380</v>
      </c>
      <c r="P85" s="626">
        <v>325</v>
      </c>
      <c r="AO85" s="603">
        <v>84</v>
      </c>
      <c r="AP85" s="76" t="s">
        <v>1231</v>
      </c>
      <c r="AQ85" s="674">
        <v>46110</v>
      </c>
      <c r="AR85" s="1424" t="s">
        <v>1157</v>
      </c>
      <c r="AS85" s="1424"/>
      <c r="AT85" s="1424"/>
      <c r="AU85" s="1424" t="s">
        <v>443</v>
      </c>
      <c r="AV85" s="675"/>
      <c r="AW85" s="600"/>
    </row>
    <row r="86" spans="2:49" ht="15.75" thickBot="1">
      <c r="B86" s="1243" t="s">
        <v>1160</v>
      </c>
      <c r="C86" s="648">
        <v>0.27200000000000002</v>
      </c>
      <c r="D86" s="648">
        <v>0.28100000000000003</v>
      </c>
      <c r="E86" s="648">
        <v>0.29399999999999998</v>
      </c>
      <c r="F86" s="648">
        <v>0.315</v>
      </c>
      <c r="G86" s="648">
        <v>0.33100000000000002</v>
      </c>
      <c r="H86" s="648">
        <v>0.35099999999999998</v>
      </c>
      <c r="I86" s="1242"/>
      <c r="J86" s="1242"/>
      <c r="K86" s="1242"/>
      <c r="M86" s="629" t="s">
        <v>1184</v>
      </c>
      <c r="N86" s="629" t="s">
        <v>1185</v>
      </c>
      <c r="O86" s="630" t="s">
        <v>1186</v>
      </c>
      <c r="P86" s="629" t="s">
        <v>1187</v>
      </c>
      <c r="AO86" s="597">
        <v>85</v>
      </c>
      <c r="AP86" s="76" t="s">
        <v>1231</v>
      </c>
      <c r="AQ86" s="674">
        <v>46110</v>
      </c>
      <c r="AR86" s="1424" t="s">
        <v>1157</v>
      </c>
      <c r="AS86" s="1424"/>
      <c r="AT86" s="1424"/>
      <c r="AU86" s="1424" t="s">
        <v>446</v>
      </c>
      <c r="AV86" s="675"/>
      <c r="AW86" s="600"/>
    </row>
    <row r="87" spans="2:49" ht="16.5" thickTop="1" thickBot="1">
      <c r="B87" s="1243" t="s">
        <v>1163</v>
      </c>
      <c r="C87" s="1243">
        <v>1.28</v>
      </c>
      <c r="D87" s="1243">
        <v>1.28</v>
      </c>
      <c r="E87" s="1243">
        <v>1.28</v>
      </c>
      <c r="F87" s="1243">
        <v>1.28</v>
      </c>
      <c r="G87" s="1243">
        <v>1.28</v>
      </c>
      <c r="H87" s="1243">
        <v>1.28</v>
      </c>
      <c r="I87" s="1242"/>
      <c r="J87" s="1242"/>
      <c r="K87" s="1242"/>
      <c r="M87" s="631" t="s">
        <v>1189</v>
      </c>
      <c r="N87" s="632">
        <v>32.5</v>
      </c>
      <c r="O87" s="633">
        <f>N87</f>
        <v>32.5</v>
      </c>
      <c r="P87" s="634">
        <f>CONVERT(O87,"cm","mm")</f>
        <v>325</v>
      </c>
      <c r="S87" s="1642" t="s">
        <v>1875</v>
      </c>
      <c r="T87" s="1642" t="s">
        <v>1222</v>
      </c>
      <c r="U87" s="1642">
        <v>48</v>
      </c>
      <c r="V87" s="1642">
        <v>38</v>
      </c>
      <c r="W87" s="1642">
        <v>32</v>
      </c>
      <c r="X87" s="1642" t="s">
        <v>1186</v>
      </c>
      <c r="Y87" s="1642">
        <v>18</v>
      </c>
      <c r="Z87" s="1642">
        <v>1.5</v>
      </c>
      <c r="AA87" s="1642" t="s">
        <v>1853</v>
      </c>
      <c r="AO87" s="603">
        <v>86</v>
      </c>
      <c r="AP87" s="76" t="s">
        <v>1492</v>
      </c>
      <c r="AQ87" s="674">
        <v>46110</v>
      </c>
      <c r="AR87" s="1424" t="s">
        <v>1157</v>
      </c>
      <c r="AS87" s="1424"/>
      <c r="AT87" s="1424"/>
      <c r="AU87" s="1424" t="s">
        <v>416</v>
      </c>
      <c r="AV87" s="675"/>
      <c r="AW87" s="600"/>
    </row>
    <row r="88" spans="2:49" ht="15.75" thickBot="1">
      <c r="B88" s="1243" t="s">
        <v>1165</v>
      </c>
      <c r="C88" s="1243">
        <v>18</v>
      </c>
      <c r="D88" s="1243">
        <v>18</v>
      </c>
      <c r="E88" s="1243">
        <v>18</v>
      </c>
      <c r="F88" s="1243">
        <v>18</v>
      </c>
      <c r="G88" s="1243">
        <v>16</v>
      </c>
      <c r="H88" s="1243">
        <v>16</v>
      </c>
      <c r="I88" s="1242"/>
      <c r="J88" s="1242"/>
      <c r="K88" s="1242"/>
      <c r="M88" s="631" t="s">
        <v>1193</v>
      </c>
      <c r="N88" s="637">
        <v>1</v>
      </c>
      <c r="O88" s="638">
        <v>1</v>
      </c>
      <c r="P88" s="631">
        <f>CONVERT(O88,"cm","mm")</f>
        <v>10</v>
      </c>
      <c r="AO88" s="603">
        <v>87</v>
      </c>
      <c r="AP88" s="76">
        <v>710967632</v>
      </c>
      <c r="AQ88" s="674">
        <v>46110</v>
      </c>
      <c r="AR88" s="1424" t="s">
        <v>1157</v>
      </c>
      <c r="AS88" s="1424"/>
      <c r="AT88" s="1424"/>
      <c r="AU88" s="1424" t="s">
        <v>334</v>
      </c>
      <c r="AV88" s="675"/>
      <c r="AW88" s="600"/>
    </row>
    <row r="89" spans="2:49" ht="15.75" thickBot="1">
      <c r="B89" s="1243" t="s">
        <v>1169</v>
      </c>
      <c r="C89" s="609">
        <f t="shared" ref="C89:H89" si="5">C86*C88+C87</f>
        <v>6.176000000000001</v>
      </c>
      <c r="D89" s="609">
        <f t="shared" si="5"/>
        <v>6.338000000000001</v>
      </c>
      <c r="E89" s="609">
        <f t="shared" si="5"/>
        <v>6.5720000000000001</v>
      </c>
      <c r="F89" s="609">
        <f t="shared" si="5"/>
        <v>6.95</v>
      </c>
      <c r="G89" s="609">
        <f t="shared" si="5"/>
        <v>6.5760000000000005</v>
      </c>
      <c r="H89" s="609">
        <f t="shared" si="5"/>
        <v>6.8959999999999999</v>
      </c>
      <c r="I89" s="1242"/>
      <c r="J89" s="1242"/>
      <c r="K89" s="1242"/>
      <c r="M89" s="631" t="s">
        <v>1195</v>
      </c>
      <c r="N89" s="640">
        <f>N87-N88</f>
        <v>31.5</v>
      </c>
      <c r="O89" s="641">
        <f>N89</f>
        <v>31.5</v>
      </c>
      <c r="P89" s="637">
        <f>CONVERT(O89,"cm","mm")</f>
        <v>315</v>
      </c>
      <c r="AO89" s="597">
        <v>88</v>
      </c>
      <c r="AP89" s="76" t="s">
        <v>1493</v>
      </c>
      <c r="AQ89" s="674">
        <v>46110</v>
      </c>
      <c r="AR89" s="1424" t="s">
        <v>1157</v>
      </c>
      <c r="AS89" s="1424"/>
      <c r="AT89" s="1424"/>
      <c r="AU89" s="1424" t="s">
        <v>419</v>
      </c>
      <c r="AV89" s="675"/>
      <c r="AW89" s="600"/>
    </row>
    <row r="90" spans="2:49" ht="15.75" thickBot="1">
      <c r="M90" s="644" t="s">
        <v>1197</v>
      </c>
      <c r="N90" s="632">
        <f>N89/16</f>
        <v>1.96875</v>
      </c>
      <c r="O90" s="645">
        <f>N90</f>
        <v>1.96875</v>
      </c>
      <c r="P90" s="1217">
        <f>CONVERT(O90,"cm","mm")</f>
        <v>19.6875</v>
      </c>
      <c r="AO90" s="603">
        <v>89</v>
      </c>
      <c r="AP90" s="76">
        <v>710804257</v>
      </c>
      <c r="AQ90" s="674">
        <v>46110</v>
      </c>
      <c r="AR90" s="1424" t="s">
        <v>1157</v>
      </c>
      <c r="AS90" s="1424"/>
      <c r="AT90" s="1424"/>
      <c r="AU90" s="1424" t="s">
        <v>1585</v>
      </c>
      <c r="AV90" s="675"/>
      <c r="AW90" s="600"/>
    </row>
    <row r="91" spans="2:49">
      <c r="AO91" s="603">
        <v>90</v>
      </c>
      <c r="AP91" s="76" t="s">
        <v>1709</v>
      </c>
      <c r="AQ91" s="674">
        <v>46110</v>
      </c>
      <c r="AR91" s="1424" t="s">
        <v>1157</v>
      </c>
      <c r="AS91" s="1424"/>
      <c r="AT91" s="1424"/>
      <c r="AU91" s="1424" t="s">
        <v>1589</v>
      </c>
      <c r="AV91" s="1447"/>
      <c r="AW91" s="600"/>
    </row>
    <row r="92" spans="2:49">
      <c r="AO92" s="597">
        <v>91</v>
      </c>
      <c r="AP92" s="1464">
        <v>710967894</v>
      </c>
      <c r="AQ92" s="1448">
        <v>46110</v>
      </c>
      <c r="AR92" s="1449" t="s">
        <v>1708</v>
      </c>
      <c r="AS92" s="1449"/>
      <c r="AT92" s="1449"/>
      <c r="AU92" s="1449" t="s">
        <v>334</v>
      </c>
      <c r="AV92" s="1450" t="s">
        <v>1181</v>
      </c>
      <c r="AW92" s="600"/>
    </row>
    <row r="93" spans="2:49" ht="15.75" thickBot="1">
      <c r="B93" s="2151">
        <v>103</v>
      </c>
      <c r="C93" s="2152"/>
      <c r="D93" s="2153">
        <v>1.2</v>
      </c>
      <c r="E93" s="2153"/>
      <c r="F93" s="2153"/>
      <c r="G93" s="584"/>
      <c r="H93" s="2159" t="s">
        <v>1149</v>
      </c>
      <c r="I93" s="2160"/>
      <c r="J93" s="2161" t="s">
        <v>1820</v>
      </c>
      <c r="K93" s="2162"/>
      <c r="AO93" s="603">
        <v>92</v>
      </c>
      <c r="AP93" s="76">
        <v>710967632</v>
      </c>
      <c r="AQ93" s="674">
        <v>46110</v>
      </c>
      <c r="AR93" s="1424" t="s">
        <v>1157</v>
      </c>
      <c r="AS93" s="1424"/>
      <c r="AT93" s="1424"/>
      <c r="AU93" s="1424" t="s">
        <v>334</v>
      </c>
      <c r="AV93" s="1447"/>
      <c r="AW93" s="600"/>
    </row>
    <row r="94" spans="2:49" ht="15.75" thickBot="1">
      <c r="B94" s="2145" t="s">
        <v>1151</v>
      </c>
      <c r="C94" s="2146"/>
      <c r="D94" s="2146"/>
      <c r="E94" s="2146"/>
      <c r="F94" s="2146"/>
      <c r="G94" s="2146"/>
      <c r="H94" s="2147"/>
      <c r="I94" s="1637"/>
      <c r="J94" s="1637"/>
      <c r="K94" s="1637"/>
      <c r="M94" s="2148" t="s">
        <v>1179</v>
      </c>
      <c r="N94" s="2149"/>
      <c r="O94" s="2149"/>
      <c r="P94" s="2150"/>
      <c r="AO94" s="603">
        <v>93</v>
      </c>
      <c r="AP94" s="76"/>
      <c r="AQ94" s="642"/>
      <c r="AR94" s="74"/>
      <c r="AS94" s="74"/>
      <c r="AT94" s="74"/>
      <c r="AU94" s="74"/>
      <c r="AV94" s="643"/>
      <c r="AW94" s="600"/>
    </row>
    <row r="95" spans="2:49" ht="15.75" thickBot="1">
      <c r="B95" s="591" t="s">
        <v>1155</v>
      </c>
      <c r="C95" s="592" t="s">
        <v>453</v>
      </c>
      <c r="D95" s="592" t="s">
        <v>454</v>
      </c>
      <c r="E95" s="592" t="s">
        <v>455</v>
      </c>
      <c r="F95" s="592" t="s">
        <v>456</v>
      </c>
      <c r="G95" s="592" t="s">
        <v>457</v>
      </c>
      <c r="H95" s="592" t="s">
        <v>458</v>
      </c>
      <c r="I95" s="1637"/>
      <c r="J95" s="1637"/>
      <c r="K95" s="1637"/>
      <c r="M95" s="623" t="s">
        <v>1182</v>
      </c>
      <c r="N95" s="624">
        <v>480</v>
      </c>
      <c r="O95" s="625">
        <v>380</v>
      </c>
      <c r="P95" s="626">
        <v>325</v>
      </c>
      <c r="AO95" s="597">
        <v>94</v>
      </c>
      <c r="AP95" s="76"/>
      <c r="AQ95" s="74"/>
      <c r="AR95" s="74"/>
      <c r="AS95" s="74"/>
      <c r="AT95" s="74"/>
      <c r="AU95" s="74"/>
      <c r="AV95" s="643"/>
      <c r="AW95" s="600"/>
    </row>
    <row r="96" spans="2:49" ht="15.75" thickBot="1">
      <c r="B96" s="1639" t="s">
        <v>1160</v>
      </c>
      <c r="C96" s="648"/>
      <c r="D96" s="648">
        <v>0.33600000000000002</v>
      </c>
      <c r="E96" s="648">
        <v>0.35199999999999998</v>
      </c>
      <c r="F96" s="648">
        <v>0.378</v>
      </c>
      <c r="G96" s="648">
        <v>0.39800000000000002</v>
      </c>
      <c r="H96" s="648">
        <v>0.42199999999999999</v>
      </c>
      <c r="I96" s="1637"/>
      <c r="J96" s="1637"/>
      <c r="K96" s="1637"/>
      <c r="M96" s="629" t="s">
        <v>1184</v>
      </c>
      <c r="N96" s="629" t="s">
        <v>1185</v>
      </c>
      <c r="O96" s="630" t="s">
        <v>1186</v>
      </c>
      <c r="P96" s="629" t="s">
        <v>1187</v>
      </c>
      <c r="AO96" s="603">
        <v>95</v>
      </c>
      <c r="AP96" s="76"/>
      <c r="AQ96" s="74"/>
      <c r="AR96" s="74"/>
      <c r="AS96" s="74"/>
      <c r="AT96" s="74"/>
      <c r="AU96" s="74"/>
      <c r="AV96" s="217"/>
      <c r="AW96" s="600"/>
    </row>
    <row r="97" spans="2:49" ht="15.75" thickBot="1">
      <c r="B97" s="1639" t="s">
        <v>1163</v>
      </c>
      <c r="C97" s="1639"/>
      <c r="D97" s="1639">
        <v>1.28</v>
      </c>
      <c r="E97" s="1639">
        <v>1.28</v>
      </c>
      <c r="F97" s="1639">
        <v>1.28</v>
      </c>
      <c r="G97" s="1639">
        <v>1.28</v>
      </c>
      <c r="H97" s="1639">
        <v>1.28</v>
      </c>
      <c r="I97" s="1637"/>
      <c r="J97" s="1637"/>
      <c r="K97" s="1637"/>
      <c r="M97" s="631" t="s">
        <v>1189</v>
      </c>
      <c r="N97" s="632">
        <v>32.5</v>
      </c>
      <c r="O97" s="633">
        <f>N97</f>
        <v>32.5</v>
      </c>
      <c r="P97" s="634">
        <f>CONVERT(O97,"cm","mm")</f>
        <v>325</v>
      </c>
      <c r="AO97" s="603">
        <v>96</v>
      </c>
      <c r="AP97" s="76"/>
      <c r="AQ97" s="74"/>
      <c r="AR97" s="74"/>
      <c r="AS97" s="74"/>
      <c r="AT97" s="74"/>
      <c r="AU97" s="74"/>
      <c r="AV97" s="643"/>
      <c r="AW97" s="600"/>
    </row>
    <row r="98" spans="2:49" ht="15.75" thickBot="1">
      <c r="B98" s="1639" t="s">
        <v>1165</v>
      </c>
      <c r="C98" s="1639"/>
      <c r="D98" s="1639">
        <v>18</v>
      </c>
      <c r="E98" s="1639">
        <v>18</v>
      </c>
      <c r="F98" s="1639">
        <v>18</v>
      </c>
      <c r="G98" s="1639">
        <v>16</v>
      </c>
      <c r="H98" s="1639">
        <v>16</v>
      </c>
      <c r="I98" s="1637"/>
      <c r="J98" s="1637"/>
      <c r="K98" s="1637"/>
      <c r="M98" s="631" t="s">
        <v>1193</v>
      </c>
      <c r="N98" s="637">
        <v>1</v>
      </c>
      <c r="O98" s="638">
        <v>1</v>
      </c>
      <c r="P98" s="631">
        <f>CONVERT(O98,"cm","mm")</f>
        <v>10</v>
      </c>
      <c r="AO98" s="597">
        <v>97</v>
      </c>
      <c r="AP98" s="76"/>
      <c r="AQ98" s="74"/>
      <c r="AR98" s="74"/>
      <c r="AS98" s="74"/>
      <c r="AT98" s="74"/>
      <c r="AU98" s="74"/>
      <c r="AV98" s="643"/>
      <c r="AW98" s="600"/>
    </row>
    <row r="99" spans="2:49" ht="15.75" thickBot="1">
      <c r="B99" s="1639" t="s">
        <v>1169</v>
      </c>
      <c r="C99" s="609">
        <f t="shared" ref="C99:H99" si="6">C96*C98+C97</f>
        <v>0</v>
      </c>
      <c r="D99" s="609">
        <f t="shared" si="6"/>
        <v>7.3280000000000003</v>
      </c>
      <c r="E99" s="609">
        <f t="shared" si="6"/>
        <v>7.6159999999999997</v>
      </c>
      <c r="F99" s="609">
        <f t="shared" si="6"/>
        <v>8.0839999999999996</v>
      </c>
      <c r="G99" s="609">
        <f t="shared" si="6"/>
        <v>7.6480000000000006</v>
      </c>
      <c r="H99" s="609">
        <f t="shared" si="6"/>
        <v>8.032</v>
      </c>
      <c r="I99" s="1637"/>
      <c r="J99" s="1637"/>
      <c r="K99" s="1637"/>
      <c r="M99" s="631" t="s">
        <v>1195</v>
      </c>
      <c r="N99" s="640">
        <f>N97-N98</f>
        <v>31.5</v>
      </c>
      <c r="O99" s="641">
        <f>N99</f>
        <v>31.5</v>
      </c>
      <c r="P99" s="637">
        <f>CONVERT(O99,"cm","mm")</f>
        <v>315</v>
      </c>
      <c r="AO99" s="603">
        <v>98</v>
      </c>
      <c r="AP99" s="76"/>
      <c r="AQ99" s="74"/>
      <c r="AR99" s="74"/>
      <c r="AS99" s="74"/>
      <c r="AT99" s="74"/>
      <c r="AU99" s="74"/>
      <c r="AV99" s="217"/>
      <c r="AW99" s="600"/>
    </row>
    <row r="100" spans="2:49" ht="15.75" thickBot="1">
      <c r="M100" s="644" t="s">
        <v>1197</v>
      </c>
      <c r="N100" s="632">
        <f>N99/16</f>
        <v>1.96875</v>
      </c>
      <c r="O100" s="645">
        <f>N100</f>
        <v>1.96875</v>
      </c>
      <c r="P100" s="1217">
        <f>CONVERT(O100,"cm","mm")</f>
        <v>19.6875</v>
      </c>
      <c r="AO100" s="603">
        <v>99</v>
      </c>
      <c r="AP100" s="76"/>
      <c r="AQ100" s="74"/>
      <c r="AR100" s="74"/>
      <c r="AS100" s="74"/>
      <c r="AT100" s="74"/>
      <c r="AU100" s="74"/>
      <c r="AV100" s="643"/>
      <c r="AW100" s="600"/>
    </row>
    <row r="101" spans="2:49">
      <c r="AO101" s="597">
        <v>100</v>
      </c>
      <c r="AP101" s="76"/>
      <c r="AQ101" s="74"/>
      <c r="AR101" s="74"/>
      <c r="AS101" s="74"/>
      <c r="AT101" s="74"/>
      <c r="AU101" s="74"/>
      <c r="AV101" s="217"/>
      <c r="AW101" s="600"/>
    </row>
    <row r="102" spans="2:49">
      <c r="M102" s="116">
        <v>17.5</v>
      </c>
      <c r="N102" s="116">
        <v>19.690000000000001</v>
      </c>
      <c r="AO102" s="603">
        <v>101</v>
      </c>
      <c r="AP102" s="76"/>
      <c r="AQ102" s="74"/>
      <c r="AR102" s="74"/>
      <c r="AS102" s="74"/>
      <c r="AT102" s="74"/>
      <c r="AU102" s="74"/>
      <c r="AV102" s="643"/>
      <c r="AW102" s="600"/>
    </row>
    <row r="103" spans="2:49" ht="15.75" thickBot="1">
      <c r="B103" s="2151">
        <v>103</v>
      </c>
      <c r="C103" s="2152"/>
      <c r="D103" s="2153">
        <v>1.2</v>
      </c>
      <c r="E103" s="2153"/>
      <c r="F103" s="2153"/>
      <c r="G103" s="584"/>
      <c r="H103" s="2159" t="s">
        <v>1149</v>
      </c>
      <c r="I103" s="2160"/>
      <c r="J103" s="2161" t="s">
        <v>1492</v>
      </c>
      <c r="K103" s="2162"/>
      <c r="AO103" s="603">
        <v>102</v>
      </c>
      <c r="AP103" s="76"/>
      <c r="AQ103" s="74"/>
      <c r="AR103" s="74"/>
      <c r="AS103" s="74"/>
      <c r="AT103" s="74"/>
      <c r="AU103" s="74"/>
      <c r="AV103" s="643"/>
      <c r="AW103" s="600"/>
    </row>
    <row r="104" spans="2:49" ht="15.75" thickBot="1">
      <c r="B104" s="2145" t="s">
        <v>1151</v>
      </c>
      <c r="C104" s="2146"/>
      <c r="D104" s="2146"/>
      <c r="E104" s="2146"/>
      <c r="F104" s="2146"/>
      <c r="G104" s="2146"/>
      <c r="H104" s="2147"/>
      <c r="I104" s="1637"/>
      <c r="J104" s="1637"/>
      <c r="K104" s="1637"/>
      <c r="M104" s="2148" t="s">
        <v>1179</v>
      </c>
      <c r="N104" s="2149"/>
      <c r="O104" s="2149"/>
      <c r="P104" s="2150"/>
      <c r="AO104" s="597">
        <v>103</v>
      </c>
      <c r="AP104" s="76"/>
      <c r="AQ104" s="74"/>
      <c r="AR104" s="74"/>
      <c r="AS104" s="74"/>
      <c r="AT104" s="74"/>
      <c r="AU104" s="74"/>
      <c r="AV104" s="217"/>
      <c r="AW104" s="600"/>
    </row>
    <row r="105" spans="2:49" ht="15.75" thickBot="1">
      <c r="B105" s="591" t="s">
        <v>1155</v>
      </c>
      <c r="C105" s="592" t="s">
        <v>453</v>
      </c>
      <c r="D105" s="592" t="s">
        <v>454</v>
      </c>
      <c r="E105" s="592" t="s">
        <v>455</v>
      </c>
      <c r="F105" s="592" t="s">
        <v>456</v>
      </c>
      <c r="G105" s="592" t="s">
        <v>457</v>
      </c>
      <c r="H105" s="592" t="s">
        <v>458</v>
      </c>
      <c r="I105" s="1637"/>
      <c r="J105" s="1637"/>
      <c r="K105" s="1637"/>
      <c r="M105" s="623" t="s">
        <v>1182</v>
      </c>
      <c r="N105" s="624">
        <v>480</v>
      </c>
      <c r="O105" s="625">
        <v>380</v>
      </c>
      <c r="P105" s="626">
        <v>325</v>
      </c>
      <c r="AO105" s="603">
        <v>104</v>
      </c>
      <c r="AP105" s="76"/>
      <c r="AQ105" s="74"/>
      <c r="AR105" s="74"/>
      <c r="AS105" s="74"/>
      <c r="AT105" s="74"/>
      <c r="AU105" s="74"/>
      <c r="AV105" s="643"/>
      <c r="AW105" s="600"/>
    </row>
    <row r="106" spans="2:49" ht="15.75" thickBot="1">
      <c r="B106" s="1639" t="s">
        <v>1160</v>
      </c>
      <c r="C106" s="648">
        <v>0.3</v>
      </c>
      <c r="D106" s="648">
        <v>0.33400000000000002</v>
      </c>
      <c r="E106" s="648">
        <v>0.35199999999999998</v>
      </c>
      <c r="F106" s="648">
        <v>0.38</v>
      </c>
      <c r="G106" s="648">
        <v>0.40699999999999997</v>
      </c>
      <c r="H106" s="648">
        <v>0.42199999999999999</v>
      </c>
      <c r="I106" s="1637"/>
      <c r="J106" s="1637"/>
      <c r="K106" s="1637"/>
      <c r="M106" s="629" t="s">
        <v>1184</v>
      </c>
      <c r="N106" s="629" t="s">
        <v>1185</v>
      </c>
      <c r="O106" s="630" t="s">
        <v>1186</v>
      </c>
      <c r="P106" s="629" t="s">
        <v>1187</v>
      </c>
      <c r="AO106" s="603">
        <v>105</v>
      </c>
      <c r="AP106" s="76"/>
      <c r="AQ106" s="74"/>
      <c r="AR106" s="74"/>
      <c r="AS106" s="74"/>
      <c r="AT106" s="74"/>
      <c r="AU106" s="74"/>
      <c r="AV106" s="217"/>
      <c r="AW106" s="600"/>
    </row>
    <row r="107" spans="2:49" ht="15.75" thickBot="1">
      <c r="B107" s="1639" t="s">
        <v>1163</v>
      </c>
      <c r="C107" s="1639">
        <v>1.28</v>
      </c>
      <c r="D107" s="1639">
        <v>1.28</v>
      </c>
      <c r="E107" s="1639">
        <v>1.28</v>
      </c>
      <c r="F107" s="1639">
        <v>1.28</v>
      </c>
      <c r="G107" s="1639">
        <v>1.28</v>
      </c>
      <c r="H107" s="1639">
        <v>1.28</v>
      </c>
      <c r="I107" s="1637"/>
      <c r="J107" s="1637"/>
      <c r="K107" s="1637"/>
      <c r="M107" s="631" t="s">
        <v>1189</v>
      </c>
      <c r="N107" s="632">
        <v>32.5</v>
      </c>
      <c r="O107" s="633">
        <f>N107</f>
        <v>32.5</v>
      </c>
      <c r="P107" s="634">
        <f>CONVERT(O107,"cm","mm")</f>
        <v>325</v>
      </c>
      <c r="AO107" s="597">
        <v>106</v>
      </c>
      <c r="AP107" s="76"/>
      <c r="AQ107" s="74"/>
      <c r="AR107" s="74"/>
      <c r="AS107" s="74"/>
      <c r="AT107" s="74"/>
      <c r="AU107" s="74"/>
      <c r="AV107" s="643"/>
      <c r="AW107" s="600"/>
    </row>
    <row r="108" spans="2:49" ht="15.75" thickBot="1">
      <c r="B108" s="1639" t="s">
        <v>1165</v>
      </c>
      <c r="C108" s="1639">
        <v>18</v>
      </c>
      <c r="D108" s="1639">
        <v>18</v>
      </c>
      <c r="E108" s="1639">
        <v>18</v>
      </c>
      <c r="F108" s="1639">
        <v>18</v>
      </c>
      <c r="G108" s="1639">
        <v>16</v>
      </c>
      <c r="H108" s="1639">
        <v>16</v>
      </c>
      <c r="I108" s="1637"/>
      <c r="J108" s="1637"/>
      <c r="K108" s="1637"/>
      <c r="M108" s="631" t="s">
        <v>1193</v>
      </c>
      <c r="N108" s="637">
        <v>1</v>
      </c>
      <c r="O108" s="638">
        <v>1</v>
      </c>
      <c r="P108" s="631">
        <f>CONVERT(O108,"cm","mm")</f>
        <v>10</v>
      </c>
      <c r="AO108" s="603">
        <v>107</v>
      </c>
      <c r="AP108" s="677"/>
      <c r="AQ108" s="74"/>
      <c r="AR108" s="74"/>
      <c r="AS108" s="74"/>
      <c r="AT108" s="74"/>
      <c r="AU108" s="74"/>
      <c r="AV108" s="643"/>
      <c r="AW108" s="600"/>
    </row>
    <row r="109" spans="2:49" ht="15.75" thickBot="1">
      <c r="B109" s="1639" t="s">
        <v>1169</v>
      </c>
      <c r="C109" s="609">
        <f t="shared" ref="C109:H109" si="7">C106*C108+C107</f>
        <v>6.68</v>
      </c>
      <c r="D109" s="609">
        <f t="shared" si="7"/>
        <v>7.2920000000000007</v>
      </c>
      <c r="E109" s="609">
        <f t="shared" si="7"/>
        <v>7.6159999999999997</v>
      </c>
      <c r="F109" s="609">
        <f t="shared" si="7"/>
        <v>8.1199999999999992</v>
      </c>
      <c r="G109" s="609">
        <f t="shared" si="7"/>
        <v>7.7919999999999998</v>
      </c>
      <c r="H109" s="609">
        <f t="shared" si="7"/>
        <v>8.032</v>
      </c>
      <c r="I109" s="1637"/>
      <c r="J109" s="1637"/>
      <c r="K109" s="1637"/>
      <c r="M109" s="631" t="s">
        <v>1195</v>
      </c>
      <c r="N109" s="640">
        <f>N107-N108</f>
        <v>31.5</v>
      </c>
      <c r="O109" s="641">
        <f>N109</f>
        <v>31.5</v>
      </c>
      <c r="P109" s="637">
        <f>CONVERT(O109,"cm","mm")</f>
        <v>315</v>
      </c>
      <c r="AO109" s="603">
        <v>108</v>
      </c>
      <c r="AP109" s="677"/>
      <c r="AQ109" s="74"/>
      <c r="AR109" s="74"/>
      <c r="AS109" s="74"/>
      <c r="AT109" s="74"/>
      <c r="AU109" s="74"/>
      <c r="AV109" s="643"/>
      <c r="AW109" s="600"/>
    </row>
    <row r="110" spans="2:49" ht="15.75" thickBot="1">
      <c r="M110" s="644" t="s">
        <v>1197</v>
      </c>
      <c r="N110" s="632">
        <f>N109/16</f>
        <v>1.96875</v>
      </c>
      <c r="O110" s="645">
        <f>N110</f>
        <v>1.96875</v>
      </c>
      <c r="P110" s="1217">
        <f>CONVERT(O110,"cm","mm")</f>
        <v>19.6875</v>
      </c>
      <c r="AO110" s="597">
        <v>109</v>
      </c>
      <c r="AP110" s="677"/>
      <c r="AQ110" s="74"/>
      <c r="AR110" s="74"/>
      <c r="AS110" s="74"/>
      <c r="AT110" s="74"/>
      <c r="AU110" s="74"/>
      <c r="AV110" s="643"/>
      <c r="AW110" s="600"/>
    </row>
    <row r="111" spans="2:49">
      <c r="AO111" s="603">
        <v>110</v>
      </c>
      <c r="AP111" s="677"/>
      <c r="AQ111" s="74"/>
      <c r="AR111" s="74"/>
      <c r="AS111" s="74"/>
      <c r="AT111" s="74"/>
      <c r="AU111" s="74"/>
      <c r="AV111" s="643"/>
      <c r="AW111" s="600"/>
    </row>
    <row r="112" spans="2:49">
      <c r="AO112" s="603">
        <v>111</v>
      </c>
      <c r="AP112" s="677"/>
      <c r="AQ112" s="74"/>
      <c r="AR112" s="74"/>
      <c r="AS112" s="74"/>
      <c r="AT112" s="74"/>
      <c r="AU112" s="74"/>
      <c r="AV112" s="643"/>
      <c r="AW112" s="600"/>
    </row>
    <row r="113" spans="2:49" ht="15.75" thickBot="1">
      <c r="B113" s="2151">
        <v>103</v>
      </c>
      <c r="C113" s="2152"/>
      <c r="D113" s="2153">
        <v>1.2</v>
      </c>
      <c r="E113" s="2153"/>
      <c r="F113" s="2153"/>
      <c r="G113" s="584"/>
      <c r="H113" s="2159" t="s">
        <v>1149</v>
      </c>
      <c r="I113" s="2160"/>
      <c r="J113" s="2161" t="s">
        <v>1467</v>
      </c>
      <c r="K113" s="2162"/>
      <c r="AO113" s="597">
        <v>112</v>
      </c>
      <c r="AP113" s="677"/>
      <c r="AQ113" s="74"/>
      <c r="AR113" s="74"/>
      <c r="AS113" s="74"/>
      <c r="AT113" s="74"/>
      <c r="AU113" s="74"/>
      <c r="AV113" s="643"/>
      <c r="AW113" s="600"/>
    </row>
    <row r="114" spans="2:49" ht="15.75" thickBot="1">
      <c r="B114" s="2145" t="s">
        <v>1151</v>
      </c>
      <c r="C114" s="2146"/>
      <c r="D114" s="2146"/>
      <c r="E114" s="2146"/>
      <c r="F114" s="2146"/>
      <c r="G114" s="2146"/>
      <c r="H114" s="2147"/>
      <c r="I114" s="1637"/>
      <c r="J114" s="1637"/>
      <c r="K114" s="1637"/>
      <c r="M114" s="2148" t="s">
        <v>1179</v>
      </c>
      <c r="N114" s="2149"/>
      <c r="O114" s="2149"/>
      <c r="P114" s="2150"/>
      <c r="AO114" s="603">
        <v>113</v>
      </c>
      <c r="AP114" s="76"/>
      <c r="AQ114" s="74"/>
      <c r="AR114" s="74"/>
      <c r="AS114" s="74"/>
      <c r="AT114" s="74"/>
      <c r="AU114" s="74"/>
      <c r="AV114" s="643"/>
      <c r="AW114" s="600"/>
    </row>
    <row r="115" spans="2:49" ht="15.75" thickBot="1">
      <c r="B115" s="591" t="s">
        <v>1155</v>
      </c>
      <c r="C115" s="592" t="s">
        <v>453</v>
      </c>
      <c r="D115" s="592" t="s">
        <v>454</v>
      </c>
      <c r="E115" s="592" t="s">
        <v>455</v>
      </c>
      <c r="F115" s="592" t="s">
        <v>456</v>
      </c>
      <c r="G115" s="592" t="s">
        <v>457</v>
      </c>
      <c r="H115" s="592" t="s">
        <v>458</v>
      </c>
      <c r="I115" s="1637"/>
      <c r="J115" s="1637"/>
      <c r="K115" s="1637"/>
      <c r="M115" s="623" t="s">
        <v>1182</v>
      </c>
      <c r="N115" s="624">
        <v>480</v>
      </c>
      <c r="O115" s="625">
        <v>380</v>
      </c>
      <c r="P115" s="626">
        <v>325</v>
      </c>
      <c r="AO115" s="603">
        <v>114</v>
      </c>
      <c r="AP115" s="76"/>
      <c r="AQ115" s="74"/>
      <c r="AR115" s="74"/>
      <c r="AS115" s="74"/>
      <c r="AT115" s="74"/>
      <c r="AU115" s="74"/>
      <c r="AV115" s="643"/>
      <c r="AW115" s="600"/>
    </row>
    <row r="116" spans="2:49" ht="15.75" thickBot="1">
      <c r="B116" s="1639" t="s">
        <v>1160</v>
      </c>
      <c r="C116" s="648">
        <v>0.312</v>
      </c>
      <c r="D116" s="648">
        <v>0.29799999999999999</v>
      </c>
      <c r="E116" s="648">
        <v>0.33100000000000002</v>
      </c>
      <c r="F116" s="648">
        <v>0.3745</v>
      </c>
      <c r="G116" s="648">
        <v>0.38600000000000001</v>
      </c>
      <c r="H116" s="648">
        <v>0.41099999999999998</v>
      </c>
      <c r="I116" s="1637"/>
      <c r="J116" s="1637"/>
      <c r="K116" s="1637"/>
      <c r="M116" s="629" t="s">
        <v>1184</v>
      </c>
      <c r="N116" s="629" t="s">
        <v>1185</v>
      </c>
      <c r="O116" s="630" t="s">
        <v>1186</v>
      </c>
      <c r="P116" s="629" t="s">
        <v>1187</v>
      </c>
      <c r="AO116" s="597">
        <v>115</v>
      </c>
      <c r="AP116" s="76"/>
      <c r="AQ116" s="74"/>
      <c r="AR116" s="74"/>
      <c r="AS116" s="74"/>
      <c r="AT116" s="74"/>
      <c r="AU116" s="74"/>
      <c r="AV116" s="643"/>
      <c r="AW116" s="600"/>
    </row>
    <row r="117" spans="2:49" ht="15.75" thickBot="1">
      <c r="B117" s="1639" t="s">
        <v>1163</v>
      </c>
      <c r="C117" s="1639">
        <v>1.28</v>
      </c>
      <c r="D117" s="1639">
        <v>1.28</v>
      </c>
      <c r="E117" s="1639">
        <v>1.28</v>
      </c>
      <c r="F117" s="1639">
        <v>1.28</v>
      </c>
      <c r="G117" s="1639">
        <v>1.28</v>
      </c>
      <c r="H117" s="1639">
        <v>1.28</v>
      </c>
      <c r="I117" s="1637"/>
      <c r="J117" s="1637"/>
      <c r="K117" s="1637"/>
      <c r="M117" s="631" t="s">
        <v>1189</v>
      </c>
      <c r="N117" s="632">
        <v>32.5</v>
      </c>
      <c r="O117" s="633">
        <f>N117</f>
        <v>32.5</v>
      </c>
      <c r="P117" s="634">
        <f>CONVERT(O117,"cm","mm")</f>
        <v>325</v>
      </c>
      <c r="AO117" s="603">
        <v>116</v>
      </c>
      <c r="AP117" s="76"/>
      <c r="AQ117" s="74"/>
      <c r="AR117" s="74"/>
      <c r="AS117" s="74"/>
      <c r="AT117" s="74"/>
      <c r="AU117" s="74"/>
      <c r="AV117" s="643"/>
      <c r="AW117" s="600"/>
    </row>
    <row r="118" spans="2:49" ht="15.75" thickBot="1">
      <c r="B118" s="1639" t="s">
        <v>1165</v>
      </c>
      <c r="C118" s="1639">
        <v>18</v>
      </c>
      <c r="D118" s="1639">
        <v>18</v>
      </c>
      <c r="E118" s="1639">
        <v>18</v>
      </c>
      <c r="F118" s="1639">
        <v>18</v>
      </c>
      <c r="G118" s="1639">
        <v>16</v>
      </c>
      <c r="H118" s="1639">
        <v>16</v>
      </c>
      <c r="I118" s="1637"/>
      <c r="J118" s="1637"/>
      <c r="K118" s="1637"/>
      <c r="M118" s="631" t="s">
        <v>1193</v>
      </c>
      <c r="N118" s="637">
        <v>1</v>
      </c>
      <c r="O118" s="638">
        <v>1</v>
      </c>
      <c r="P118" s="631">
        <f>CONVERT(O118,"cm","mm")</f>
        <v>10</v>
      </c>
      <c r="AO118" s="603">
        <v>117</v>
      </c>
      <c r="AP118" s="76"/>
      <c r="AQ118" s="74"/>
      <c r="AR118" s="74"/>
      <c r="AS118" s="74"/>
      <c r="AT118" s="74"/>
      <c r="AU118" s="74"/>
      <c r="AV118" s="643"/>
      <c r="AW118" s="600"/>
    </row>
    <row r="119" spans="2:49" ht="15.75" thickBot="1">
      <c r="B119" s="1639" t="s">
        <v>1169</v>
      </c>
      <c r="C119" s="609">
        <f t="shared" ref="C119:H119" si="8">C116*C118+C117</f>
        <v>6.8959999999999999</v>
      </c>
      <c r="D119" s="609">
        <f t="shared" si="8"/>
        <v>6.6440000000000001</v>
      </c>
      <c r="E119" s="609">
        <f t="shared" si="8"/>
        <v>7.2380000000000004</v>
      </c>
      <c r="F119" s="609">
        <f t="shared" si="8"/>
        <v>8.020999999999999</v>
      </c>
      <c r="G119" s="609">
        <f t="shared" si="8"/>
        <v>7.4560000000000004</v>
      </c>
      <c r="H119" s="609">
        <f t="shared" si="8"/>
        <v>7.8559999999999999</v>
      </c>
      <c r="I119" s="1637"/>
      <c r="J119" s="1637"/>
      <c r="K119" s="1637"/>
      <c r="M119" s="631" t="s">
        <v>1195</v>
      </c>
      <c r="N119" s="640">
        <f>N117-N118</f>
        <v>31.5</v>
      </c>
      <c r="O119" s="641">
        <f>N119</f>
        <v>31.5</v>
      </c>
      <c r="P119" s="637">
        <f>CONVERT(O119,"cm","mm")</f>
        <v>315</v>
      </c>
      <c r="AO119" s="597">
        <v>118</v>
      </c>
      <c r="AP119" s="76"/>
      <c r="AQ119" s="74"/>
      <c r="AR119" s="74"/>
      <c r="AS119" s="74"/>
      <c r="AT119" s="74"/>
      <c r="AU119" s="74"/>
      <c r="AV119" s="643"/>
      <c r="AW119" s="600"/>
    </row>
    <row r="120" spans="2:49" ht="15.75" thickBot="1">
      <c r="M120" s="644" t="s">
        <v>1197</v>
      </c>
      <c r="N120" s="632">
        <f>N119/16</f>
        <v>1.96875</v>
      </c>
      <c r="O120" s="645">
        <f>N120</f>
        <v>1.96875</v>
      </c>
      <c r="P120" s="1217">
        <f>CONVERT(O120,"cm","mm")</f>
        <v>19.6875</v>
      </c>
      <c r="AO120" s="603">
        <v>119</v>
      </c>
      <c r="AP120" s="76"/>
      <c r="AQ120" s="74"/>
      <c r="AR120" s="74"/>
      <c r="AS120" s="74"/>
      <c r="AT120" s="74"/>
      <c r="AU120" s="74"/>
      <c r="AV120" s="643"/>
      <c r="AW120" s="600"/>
    </row>
    <row r="121" spans="2:49">
      <c r="AO121" s="603">
        <v>120</v>
      </c>
      <c r="AP121" s="76"/>
      <c r="AQ121" s="74"/>
      <c r="AR121" s="74"/>
      <c r="AS121" s="74"/>
      <c r="AT121" s="74"/>
      <c r="AU121" s="74"/>
      <c r="AV121" s="643"/>
      <c r="AW121" s="600"/>
    </row>
    <row r="122" spans="2:49">
      <c r="AO122" s="597">
        <v>121</v>
      </c>
      <c r="AP122" s="76"/>
      <c r="AQ122" s="74"/>
      <c r="AR122" s="74"/>
      <c r="AS122" s="74"/>
      <c r="AT122" s="74"/>
      <c r="AU122" s="74"/>
      <c r="AV122" s="643"/>
      <c r="AW122" s="600"/>
    </row>
    <row r="123" spans="2:49">
      <c r="AO123" s="603">
        <v>122</v>
      </c>
      <c r="AP123" s="76"/>
      <c r="AQ123" s="74"/>
      <c r="AR123" s="74"/>
      <c r="AS123" s="74"/>
      <c r="AT123" s="74"/>
      <c r="AU123" s="74"/>
      <c r="AV123" s="643"/>
      <c r="AW123" s="600"/>
    </row>
    <row r="124" spans="2:49" ht="15.75" thickBot="1">
      <c r="B124" s="2151">
        <v>103</v>
      </c>
      <c r="C124" s="2152"/>
      <c r="D124" s="2153">
        <v>1.2</v>
      </c>
      <c r="E124" s="2153"/>
      <c r="F124" s="2153"/>
      <c r="G124" s="584"/>
      <c r="H124" s="2159" t="s">
        <v>1149</v>
      </c>
      <c r="I124" s="2160"/>
      <c r="J124" s="2161">
        <v>712936018</v>
      </c>
      <c r="K124" s="2162"/>
      <c r="AO124" s="603">
        <v>123</v>
      </c>
      <c r="AP124" s="76"/>
      <c r="AQ124" s="74"/>
      <c r="AR124" s="74"/>
      <c r="AS124" s="74"/>
      <c r="AT124" s="74"/>
      <c r="AU124" s="74"/>
      <c r="AV124" s="643"/>
      <c r="AW124" s="600"/>
    </row>
    <row r="125" spans="2:49" ht="15.75" thickBot="1">
      <c r="B125" s="2145" t="s">
        <v>1151</v>
      </c>
      <c r="C125" s="2146"/>
      <c r="D125" s="2146"/>
      <c r="E125" s="2146"/>
      <c r="F125" s="2146"/>
      <c r="G125" s="2146"/>
      <c r="H125" s="2147"/>
      <c r="I125" s="1661"/>
      <c r="J125" s="1661"/>
      <c r="K125" s="1661"/>
      <c r="M125" s="2148" t="s">
        <v>1179</v>
      </c>
      <c r="N125" s="2149"/>
      <c r="O125" s="2149"/>
      <c r="P125" s="2150"/>
      <c r="AO125" s="597">
        <v>124</v>
      </c>
      <c r="AP125" s="76"/>
      <c r="AQ125" s="74"/>
      <c r="AR125" s="74"/>
      <c r="AS125" s="74"/>
      <c r="AT125" s="74"/>
      <c r="AU125" s="74"/>
      <c r="AV125" s="643"/>
      <c r="AW125" s="600"/>
    </row>
    <row r="126" spans="2:49" ht="15.75" thickBot="1">
      <c r="B126" s="591" t="s">
        <v>1155</v>
      </c>
      <c r="C126" s="592"/>
      <c r="D126" s="592" t="s">
        <v>623</v>
      </c>
      <c r="E126" s="592">
        <v>15</v>
      </c>
      <c r="F126" s="592">
        <v>16</v>
      </c>
      <c r="G126" s="592">
        <v>17</v>
      </c>
      <c r="H126" s="592"/>
      <c r="I126" s="1661"/>
      <c r="J126" s="1661"/>
      <c r="K126" s="1661"/>
      <c r="M126" s="623" t="s">
        <v>1182</v>
      </c>
      <c r="N126" s="624">
        <v>480</v>
      </c>
      <c r="O126" s="625">
        <v>380</v>
      </c>
      <c r="P126" s="626">
        <v>325</v>
      </c>
      <c r="AO126" s="603">
        <v>125</v>
      </c>
      <c r="AP126" s="76"/>
      <c r="AQ126" s="74"/>
      <c r="AR126" s="74"/>
      <c r="AS126" s="74"/>
      <c r="AT126" s="74"/>
      <c r="AU126" s="74"/>
      <c r="AV126" s="643"/>
      <c r="AW126" s="600"/>
    </row>
    <row r="127" spans="2:49" ht="15.75" thickBot="1">
      <c r="B127" s="1662" t="s">
        <v>1160</v>
      </c>
      <c r="C127" s="648"/>
      <c r="D127" s="648">
        <v>0.251</v>
      </c>
      <c r="E127" s="648">
        <v>0.26200000000000001</v>
      </c>
      <c r="F127" s="648">
        <v>0.27200000000000002</v>
      </c>
      <c r="G127" s="648">
        <v>0.29299999999999998</v>
      </c>
      <c r="H127" s="648"/>
      <c r="I127" s="1661"/>
      <c r="J127" s="1661"/>
      <c r="K127" s="1661"/>
      <c r="M127" s="629" t="s">
        <v>1184</v>
      </c>
      <c r="N127" s="629" t="s">
        <v>1185</v>
      </c>
      <c r="O127" s="630" t="s">
        <v>1186</v>
      </c>
      <c r="P127" s="629" t="s">
        <v>1187</v>
      </c>
      <c r="AO127" s="603">
        <v>126</v>
      </c>
      <c r="AP127" s="76"/>
      <c r="AQ127" s="74"/>
      <c r="AR127" s="74"/>
      <c r="AS127" s="74"/>
      <c r="AT127" s="74"/>
      <c r="AU127" s="74"/>
      <c r="AV127" s="643"/>
      <c r="AW127" s="600"/>
    </row>
    <row r="128" spans="2:49" ht="15.75" thickBot="1">
      <c r="B128" s="1662" t="s">
        <v>1163</v>
      </c>
      <c r="C128" s="1662"/>
      <c r="D128" s="1662">
        <v>1.28</v>
      </c>
      <c r="E128" s="1662">
        <v>1.28</v>
      </c>
      <c r="F128" s="1662">
        <v>1.28</v>
      </c>
      <c r="G128" s="1662">
        <v>1.28</v>
      </c>
      <c r="H128" s="1662"/>
      <c r="I128" s="1661"/>
      <c r="J128" s="1661"/>
      <c r="K128" s="1661"/>
      <c r="M128" s="631" t="s">
        <v>1189</v>
      </c>
      <c r="N128" s="632">
        <v>32.5</v>
      </c>
      <c r="O128" s="633">
        <f>N128</f>
        <v>32.5</v>
      </c>
      <c r="P128" s="634">
        <f>CONVERT(O128,"cm","mm")</f>
        <v>325</v>
      </c>
      <c r="AO128" s="597">
        <v>127</v>
      </c>
      <c r="AP128" s="76"/>
      <c r="AQ128" s="74"/>
      <c r="AR128" s="74"/>
      <c r="AS128" s="74"/>
      <c r="AT128" s="74"/>
      <c r="AU128" s="74"/>
      <c r="AV128" s="643"/>
      <c r="AW128" s="600"/>
    </row>
    <row r="129" spans="2:49" ht="15.75" thickBot="1">
      <c r="B129" s="1662" t="s">
        <v>1165</v>
      </c>
      <c r="C129" s="1662"/>
      <c r="D129" s="1662">
        <v>20</v>
      </c>
      <c r="E129" s="1662">
        <v>20</v>
      </c>
      <c r="F129" s="1662">
        <v>20</v>
      </c>
      <c r="G129" s="1662">
        <v>8</v>
      </c>
      <c r="H129" s="1662"/>
      <c r="I129" s="1661"/>
      <c r="J129" s="1661"/>
      <c r="K129" s="1661"/>
      <c r="M129" s="631" t="s">
        <v>1193</v>
      </c>
      <c r="N129" s="637">
        <v>1</v>
      </c>
      <c r="O129" s="638">
        <v>1</v>
      </c>
      <c r="P129" s="631">
        <f>CONVERT(O129,"cm","mm")</f>
        <v>10</v>
      </c>
      <c r="AO129" s="603">
        <v>128</v>
      </c>
      <c r="AP129" s="76"/>
      <c r="AQ129" s="74"/>
      <c r="AR129" s="74"/>
      <c r="AS129" s="74"/>
      <c r="AT129" s="74"/>
      <c r="AU129" s="74"/>
      <c r="AV129" s="643"/>
      <c r="AW129" s="600"/>
    </row>
    <row r="130" spans="2:49" ht="15.75" thickBot="1">
      <c r="B130" s="1662" t="s">
        <v>1169</v>
      </c>
      <c r="C130" s="609">
        <f t="shared" ref="C130:H130" si="9">C127*C129+C128</f>
        <v>0</v>
      </c>
      <c r="D130" s="609">
        <f t="shared" si="9"/>
        <v>6.3</v>
      </c>
      <c r="E130" s="609">
        <f t="shared" si="9"/>
        <v>6.5200000000000005</v>
      </c>
      <c r="F130" s="609">
        <f t="shared" si="9"/>
        <v>6.7200000000000006</v>
      </c>
      <c r="G130" s="609">
        <f t="shared" si="9"/>
        <v>3.6239999999999997</v>
      </c>
      <c r="H130" s="609">
        <f t="shared" si="9"/>
        <v>0</v>
      </c>
      <c r="I130" s="1661"/>
      <c r="J130" s="1661"/>
      <c r="K130" s="1661"/>
      <c r="M130" s="631" t="s">
        <v>1195</v>
      </c>
      <c r="N130" s="640">
        <f>N128-N129</f>
        <v>31.5</v>
      </c>
      <c r="O130" s="641">
        <f>N130</f>
        <v>31.5</v>
      </c>
      <c r="P130" s="637">
        <f>CONVERT(O130,"cm","mm")</f>
        <v>315</v>
      </c>
      <c r="AO130" s="603">
        <v>129</v>
      </c>
      <c r="AP130" s="76"/>
      <c r="AQ130" s="74"/>
      <c r="AR130" s="74"/>
      <c r="AS130" s="74"/>
      <c r="AT130" s="74"/>
      <c r="AU130" s="74"/>
      <c r="AV130" s="643"/>
      <c r="AW130" s="600"/>
    </row>
    <row r="131" spans="2:49" ht="15.75" thickBot="1">
      <c r="M131" s="644" t="s">
        <v>1197</v>
      </c>
      <c r="N131" s="632">
        <f>N130/20</f>
        <v>1.575</v>
      </c>
      <c r="O131" s="645">
        <f>N131</f>
        <v>1.575</v>
      </c>
      <c r="P131" s="1217">
        <f>CONVERT(O131,"cm","mm")</f>
        <v>15.75</v>
      </c>
      <c r="AO131" s="597">
        <v>130</v>
      </c>
      <c r="AP131" s="76"/>
      <c r="AQ131" s="74"/>
      <c r="AR131" s="74"/>
      <c r="AS131" s="74"/>
      <c r="AT131" s="74"/>
      <c r="AU131" s="74"/>
      <c r="AV131" s="643"/>
      <c r="AW131" s="600"/>
    </row>
    <row r="132" spans="2:49">
      <c r="AO132" s="603">
        <v>131</v>
      </c>
      <c r="AP132" s="76"/>
      <c r="AQ132" s="74"/>
      <c r="AR132" s="74"/>
      <c r="AS132" s="74"/>
      <c r="AT132" s="74"/>
      <c r="AU132" s="74"/>
      <c r="AV132" s="643"/>
      <c r="AW132" s="600"/>
    </row>
    <row r="133" spans="2:49">
      <c r="AO133" s="603">
        <v>132</v>
      </c>
      <c r="AP133" s="76"/>
      <c r="AQ133" s="74"/>
      <c r="AR133" s="74"/>
      <c r="AS133" s="74"/>
      <c r="AT133" s="74"/>
      <c r="AU133" s="74"/>
      <c r="AV133" s="643"/>
      <c r="AW133" s="600"/>
    </row>
    <row r="134" spans="2:49">
      <c r="AO134" s="597">
        <v>133</v>
      </c>
      <c r="AP134" s="76"/>
      <c r="AQ134" s="74"/>
      <c r="AR134" s="74"/>
      <c r="AS134" s="74"/>
      <c r="AT134" s="74"/>
      <c r="AU134" s="74"/>
      <c r="AV134" s="643"/>
      <c r="AW134" s="600"/>
    </row>
    <row r="135" spans="2:49" ht="15.75" thickBot="1">
      <c r="B135" s="2151">
        <v>103</v>
      </c>
      <c r="C135" s="2152"/>
      <c r="D135" s="2153">
        <v>1.2</v>
      </c>
      <c r="E135" s="2153"/>
      <c r="F135" s="2153"/>
      <c r="G135" s="584"/>
      <c r="H135" s="2159" t="s">
        <v>1149</v>
      </c>
      <c r="I135" s="2160"/>
      <c r="J135" s="2161">
        <v>710968971</v>
      </c>
      <c r="K135" s="2162"/>
      <c r="AO135" s="603">
        <v>134</v>
      </c>
      <c r="AP135" s="76"/>
      <c r="AQ135" s="74"/>
      <c r="AR135" s="74"/>
      <c r="AS135" s="74"/>
      <c r="AT135" s="74"/>
      <c r="AU135" s="74"/>
      <c r="AV135" s="643"/>
      <c r="AW135" s="600"/>
    </row>
    <row r="136" spans="2:49" ht="15.75" thickBot="1">
      <c r="B136" s="2145" t="s">
        <v>1151</v>
      </c>
      <c r="C136" s="2146"/>
      <c r="D136" s="2146"/>
      <c r="E136" s="2146"/>
      <c r="F136" s="2146"/>
      <c r="G136" s="2146"/>
      <c r="H136" s="2147"/>
      <c r="I136" s="1661"/>
      <c r="J136" s="1661"/>
      <c r="K136" s="1661"/>
      <c r="M136" s="2148" t="s">
        <v>1179</v>
      </c>
      <c r="N136" s="2149"/>
      <c r="O136" s="2149"/>
      <c r="P136" s="2150"/>
      <c r="AO136" s="603">
        <v>135</v>
      </c>
      <c r="AP136" s="76"/>
      <c r="AQ136" s="74"/>
      <c r="AR136" s="74"/>
      <c r="AS136" s="74"/>
      <c r="AT136" s="74"/>
      <c r="AU136" s="74"/>
      <c r="AV136" s="643"/>
      <c r="AW136" s="600"/>
    </row>
    <row r="137" spans="2:49" ht="15.75" thickBot="1">
      <c r="B137" s="591" t="s">
        <v>1155</v>
      </c>
      <c r="C137" s="592" t="s">
        <v>453</v>
      </c>
      <c r="D137" s="592" t="s">
        <v>454</v>
      </c>
      <c r="E137" s="592" t="s">
        <v>455</v>
      </c>
      <c r="F137" s="592" t="s">
        <v>456</v>
      </c>
      <c r="G137" s="592" t="s">
        <v>457</v>
      </c>
      <c r="H137" s="592" t="s">
        <v>458</v>
      </c>
      <c r="I137" s="1661"/>
      <c r="J137" s="1661"/>
      <c r="K137" s="1661"/>
      <c r="M137" s="623" t="s">
        <v>1182</v>
      </c>
      <c r="N137" s="624">
        <v>480</v>
      </c>
      <c r="O137" s="625">
        <v>380</v>
      </c>
      <c r="P137" s="626">
        <v>325</v>
      </c>
      <c r="AO137" s="597">
        <v>136</v>
      </c>
      <c r="AP137" s="76"/>
      <c r="AQ137" s="74"/>
      <c r="AR137" s="74"/>
      <c r="AS137" s="74"/>
      <c r="AT137" s="74"/>
      <c r="AU137" s="74"/>
      <c r="AV137" s="643"/>
      <c r="AW137" s="600"/>
    </row>
    <row r="138" spans="2:49" ht="15.75" thickBot="1">
      <c r="B138" s="1662" t="s">
        <v>1160</v>
      </c>
      <c r="C138" s="648">
        <v>0.26800000000000002</v>
      </c>
      <c r="D138" s="648">
        <v>0.28199999999999997</v>
      </c>
      <c r="E138" s="648">
        <v>0.29299999999999998</v>
      </c>
      <c r="F138" s="648">
        <v>0.313</v>
      </c>
      <c r="G138" s="648">
        <v>0.32600000000000001</v>
      </c>
      <c r="H138" s="648">
        <v>0.34899999999999998</v>
      </c>
      <c r="I138" s="1661"/>
      <c r="J138" s="1661"/>
      <c r="K138" s="1661"/>
      <c r="M138" s="629" t="s">
        <v>1184</v>
      </c>
      <c r="N138" s="629" t="s">
        <v>1185</v>
      </c>
      <c r="O138" s="630" t="s">
        <v>1186</v>
      </c>
      <c r="P138" s="629" t="s">
        <v>1187</v>
      </c>
      <c r="AO138" s="603">
        <v>137</v>
      </c>
      <c r="AP138" s="76"/>
      <c r="AQ138" s="74"/>
      <c r="AR138" s="74"/>
      <c r="AS138" s="74"/>
      <c r="AT138" s="74"/>
      <c r="AU138" s="74"/>
      <c r="AV138" s="643"/>
      <c r="AW138" s="600"/>
    </row>
    <row r="139" spans="2:49" ht="15.75" thickBot="1">
      <c r="B139" s="1662" t="s">
        <v>1163</v>
      </c>
      <c r="C139" s="1662">
        <v>1.28</v>
      </c>
      <c r="D139" s="1662">
        <v>1.28</v>
      </c>
      <c r="E139" s="1662">
        <v>1.28</v>
      </c>
      <c r="F139" s="1662">
        <v>1.28</v>
      </c>
      <c r="G139" s="1662">
        <v>1.28</v>
      </c>
      <c r="H139" s="1662">
        <v>1.28</v>
      </c>
      <c r="I139" s="1661"/>
      <c r="J139" s="1661"/>
      <c r="K139" s="1661"/>
      <c r="M139" s="631" t="s">
        <v>1189</v>
      </c>
      <c r="N139" s="632">
        <v>32.5</v>
      </c>
      <c r="O139" s="633">
        <f>N139</f>
        <v>32.5</v>
      </c>
      <c r="P139" s="634">
        <f>CONVERT(O139,"cm","mm")</f>
        <v>325</v>
      </c>
      <c r="AO139" s="603">
        <v>138</v>
      </c>
      <c r="AP139" s="76"/>
      <c r="AQ139" s="74"/>
      <c r="AR139" s="74"/>
      <c r="AS139" s="74"/>
      <c r="AT139" s="74"/>
      <c r="AU139" s="74"/>
      <c r="AV139" s="643"/>
      <c r="AW139" s="600"/>
    </row>
    <row r="140" spans="2:49" ht="15.75" thickBot="1">
      <c r="B140" s="1662" t="s">
        <v>1165</v>
      </c>
      <c r="C140" s="1662">
        <v>18</v>
      </c>
      <c r="D140" s="1662">
        <v>18</v>
      </c>
      <c r="E140" s="1662">
        <v>18</v>
      </c>
      <c r="F140" s="1662">
        <v>18</v>
      </c>
      <c r="G140" s="1662">
        <v>16</v>
      </c>
      <c r="H140" s="1662">
        <v>16</v>
      </c>
      <c r="I140" s="1661"/>
      <c r="J140" s="1661"/>
      <c r="K140" s="1661"/>
      <c r="M140" s="631" t="s">
        <v>1193</v>
      </c>
      <c r="N140" s="637">
        <v>1</v>
      </c>
      <c r="O140" s="638">
        <v>1</v>
      </c>
      <c r="P140" s="631">
        <f>CONVERT(O140,"cm","mm")</f>
        <v>10</v>
      </c>
      <c r="AO140" s="597">
        <v>139</v>
      </c>
      <c r="AP140" s="76"/>
      <c r="AQ140" s="74"/>
      <c r="AR140" s="74"/>
      <c r="AS140" s="74"/>
      <c r="AT140" s="74"/>
      <c r="AU140" s="74"/>
      <c r="AV140" s="643"/>
      <c r="AW140" s="600"/>
    </row>
    <row r="141" spans="2:49" ht="15.75" thickBot="1">
      <c r="B141" s="1662" t="s">
        <v>1169</v>
      </c>
      <c r="C141" s="609">
        <f t="shared" ref="C141:H141" si="10">C138*C140+C139</f>
        <v>6.1040000000000001</v>
      </c>
      <c r="D141" s="609">
        <f t="shared" si="10"/>
        <v>6.3559999999999999</v>
      </c>
      <c r="E141" s="609">
        <f t="shared" si="10"/>
        <v>6.5540000000000003</v>
      </c>
      <c r="F141" s="609">
        <f t="shared" si="10"/>
        <v>6.9140000000000006</v>
      </c>
      <c r="G141" s="609">
        <f t="shared" si="10"/>
        <v>6.4960000000000004</v>
      </c>
      <c r="H141" s="609">
        <f t="shared" si="10"/>
        <v>6.8639999999999999</v>
      </c>
      <c r="I141" s="1661"/>
      <c r="J141" s="1661"/>
      <c r="K141" s="1661"/>
      <c r="M141" s="631" t="s">
        <v>1195</v>
      </c>
      <c r="N141" s="640">
        <f>N139-N140</f>
        <v>31.5</v>
      </c>
      <c r="O141" s="641">
        <f>N141</f>
        <v>31.5</v>
      </c>
      <c r="P141" s="637">
        <f>CONVERT(O141,"cm","mm")</f>
        <v>315</v>
      </c>
      <c r="AO141" s="603">
        <v>140</v>
      </c>
      <c r="AP141" s="76"/>
      <c r="AQ141" s="74"/>
      <c r="AR141" s="74"/>
      <c r="AS141" s="74"/>
      <c r="AT141" s="74"/>
      <c r="AU141" s="74"/>
      <c r="AV141" s="643"/>
      <c r="AW141" s="600"/>
    </row>
    <row r="142" spans="2:49" ht="15.75" thickBot="1">
      <c r="M142" s="644" t="s">
        <v>1197</v>
      </c>
      <c r="N142" s="632">
        <f>N141/16</f>
        <v>1.96875</v>
      </c>
      <c r="O142" s="645">
        <f>N142</f>
        <v>1.96875</v>
      </c>
      <c r="P142" s="1217">
        <f>CONVERT(O142,"cm","mm")</f>
        <v>19.6875</v>
      </c>
      <c r="AO142" s="603">
        <v>141</v>
      </c>
      <c r="AP142" s="76"/>
      <c r="AQ142" s="74"/>
      <c r="AR142" s="74"/>
      <c r="AS142" s="74"/>
      <c r="AT142" s="74"/>
      <c r="AU142" s="74"/>
      <c r="AV142" s="643"/>
      <c r="AW142" s="600"/>
    </row>
    <row r="143" spans="2:49">
      <c r="AO143" s="597">
        <v>142</v>
      </c>
      <c r="AP143" s="76"/>
      <c r="AQ143" s="74"/>
      <c r="AR143" s="74"/>
      <c r="AS143" s="74"/>
      <c r="AT143" s="74"/>
      <c r="AU143" s="74"/>
      <c r="AV143" s="643"/>
      <c r="AW143" s="600"/>
    </row>
    <row r="144" spans="2:49">
      <c r="AO144" s="603">
        <v>143</v>
      </c>
      <c r="AP144" s="76"/>
      <c r="AQ144" s="74"/>
      <c r="AR144" s="74"/>
      <c r="AS144" s="74"/>
      <c r="AT144" s="74"/>
      <c r="AU144" s="74"/>
      <c r="AV144" s="643"/>
      <c r="AW144" s="600"/>
    </row>
    <row r="145" spans="2:49">
      <c r="AO145" s="603">
        <v>144</v>
      </c>
      <c r="AP145" s="76"/>
      <c r="AQ145" s="74"/>
      <c r="AR145" s="74"/>
      <c r="AS145" s="74"/>
      <c r="AT145" s="74"/>
      <c r="AU145" s="74"/>
      <c r="AV145" s="643"/>
      <c r="AW145" s="600"/>
    </row>
    <row r="146" spans="2:49">
      <c r="AO146" s="597">
        <v>145</v>
      </c>
      <c r="AP146" s="76"/>
      <c r="AQ146" s="74"/>
      <c r="AR146" s="74"/>
      <c r="AS146" s="74"/>
      <c r="AT146" s="74"/>
      <c r="AU146" s="74"/>
      <c r="AV146" s="643"/>
      <c r="AW146" s="600"/>
    </row>
    <row r="147" spans="2:49" ht="15.75" thickBot="1">
      <c r="B147" s="2151">
        <v>103</v>
      </c>
      <c r="C147" s="2152"/>
      <c r="D147" s="2153">
        <v>1.2</v>
      </c>
      <c r="E147" s="2153"/>
      <c r="F147" s="2153"/>
      <c r="G147" s="584"/>
      <c r="H147" s="2159" t="s">
        <v>1149</v>
      </c>
      <c r="I147" s="2160"/>
      <c r="J147" s="2161">
        <v>710968971</v>
      </c>
      <c r="K147" s="2162"/>
      <c r="AO147" s="603">
        <v>146</v>
      </c>
      <c r="AP147" s="76"/>
      <c r="AQ147" s="74"/>
      <c r="AR147" s="74"/>
      <c r="AS147" s="74"/>
      <c r="AT147" s="74"/>
      <c r="AU147" s="74"/>
      <c r="AV147" s="643"/>
      <c r="AW147" s="600"/>
    </row>
    <row r="148" spans="2:49" ht="15.75" thickBot="1">
      <c r="B148" s="2145" t="s">
        <v>1151</v>
      </c>
      <c r="C148" s="2146"/>
      <c r="D148" s="2146"/>
      <c r="E148" s="2146"/>
      <c r="F148" s="2146"/>
      <c r="G148" s="2146"/>
      <c r="H148" s="2147"/>
      <c r="I148" s="1664"/>
      <c r="J148" s="1664"/>
      <c r="K148" s="1664"/>
      <c r="M148" s="2148" t="s">
        <v>1179</v>
      </c>
      <c r="N148" s="2149"/>
      <c r="O148" s="2149"/>
      <c r="P148" s="2150"/>
      <c r="AO148" s="603">
        <v>147</v>
      </c>
      <c r="AP148" s="76"/>
      <c r="AQ148" s="74"/>
      <c r="AR148" s="74"/>
      <c r="AS148" s="74"/>
      <c r="AT148" s="74"/>
      <c r="AU148" s="74"/>
      <c r="AV148" s="643"/>
      <c r="AW148" s="600"/>
    </row>
    <row r="149" spans="2:49" ht="15.75" thickBot="1">
      <c r="B149" s="591" t="s">
        <v>1155</v>
      </c>
      <c r="C149" s="592" t="s">
        <v>453</v>
      </c>
      <c r="D149" s="592" t="s">
        <v>454</v>
      </c>
      <c r="E149" s="592" t="s">
        <v>455</v>
      </c>
      <c r="F149" s="592" t="s">
        <v>456</v>
      </c>
      <c r="G149" s="592" t="s">
        <v>457</v>
      </c>
      <c r="H149" s="592" t="s">
        <v>458</v>
      </c>
      <c r="I149" s="1664"/>
      <c r="J149" s="1664"/>
      <c r="K149" s="1664"/>
      <c r="M149" s="623" t="s">
        <v>1182</v>
      </c>
      <c r="N149" s="624">
        <v>480</v>
      </c>
      <c r="O149" s="625">
        <v>380</v>
      </c>
      <c r="P149" s="626">
        <v>325</v>
      </c>
      <c r="AO149" s="597">
        <v>148</v>
      </c>
      <c r="AP149" s="76"/>
      <c r="AQ149" s="74"/>
      <c r="AR149" s="74"/>
      <c r="AS149" s="74"/>
      <c r="AT149" s="74"/>
      <c r="AU149" s="74"/>
      <c r="AV149" s="643"/>
      <c r="AW149" s="600"/>
    </row>
    <row r="150" spans="2:49" ht="15.75" thickBot="1">
      <c r="B150" s="1668" t="s">
        <v>1160</v>
      </c>
      <c r="C150" s="648"/>
      <c r="D150" s="648"/>
      <c r="E150" s="648"/>
      <c r="F150" s="648"/>
      <c r="G150" s="648"/>
      <c r="H150" s="648"/>
      <c r="I150" s="1664"/>
      <c r="J150" s="1664"/>
      <c r="K150" s="1664"/>
      <c r="M150" s="629" t="s">
        <v>1184</v>
      </c>
      <c r="N150" s="629" t="s">
        <v>1185</v>
      </c>
      <c r="O150" s="630" t="s">
        <v>1186</v>
      </c>
      <c r="P150" s="629" t="s">
        <v>1187</v>
      </c>
      <c r="AO150" s="603">
        <v>149</v>
      </c>
      <c r="AP150" s="76"/>
      <c r="AQ150" s="74"/>
      <c r="AR150" s="74"/>
      <c r="AS150" s="74"/>
      <c r="AT150" s="74"/>
      <c r="AU150" s="74"/>
      <c r="AV150" s="643"/>
      <c r="AW150" s="600"/>
    </row>
    <row r="151" spans="2:49" ht="15.75" thickBot="1">
      <c r="B151" s="1668" t="s">
        <v>1163</v>
      </c>
      <c r="C151" s="1668">
        <v>1.28</v>
      </c>
      <c r="D151" s="1668">
        <v>1.28</v>
      </c>
      <c r="E151" s="1668">
        <v>1.28</v>
      </c>
      <c r="F151" s="1668">
        <v>1.28</v>
      </c>
      <c r="G151" s="1668">
        <v>1.28</v>
      </c>
      <c r="H151" s="1668">
        <v>1.28</v>
      </c>
      <c r="I151" s="1664"/>
      <c r="J151" s="1664"/>
      <c r="K151" s="1664"/>
      <c r="M151" s="631" t="s">
        <v>1189</v>
      </c>
      <c r="N151" s="632">
        <v>32.5</v>
      </c>
      <c r="O151" s="633">
        <f>N151</f>
        <v>32.5</v>
      </c>
      <c r="P151" s="634">
        <f>CONVERT(O151,"cm","mm")</f>
        <v>325</v>
      </c>
      <c r="AO151" s="603">
        <v>150</v>
      </c>
      <c r="AP151" s="76"/>
      <c r="AQ151" s="74"/>
      <c r="AR151" s="74"/>
      <c r="AS151" s="74"/>
      <c r="AT151" s="74"/>
      <c r="AU151" s="74"/>
      <c r="AV151" s="643"/>
      <c r="AW151" s="600"/>
    </row>
    <row r="152" spans="2:49" ht="15.75" thickBot="1">
      <c r="B152" s="1668" t="s">
        <v>1165</v>
      </c>
      <c r="C152" s="1668">
        <v>18</v>
      </c>
      <c r="D152" s="1668">
        <v>18</v>
      </c>
      <c r="E152" s="1668">
        <v>18</v>
      </c>
      <c r="F152" s="1668">
        <v>18</v>
      </c>
      <c r="G152" s="1668">
        <v>16</v>
      </c>
      <c r="H152" s="1668">
        <v>16</v>
      </c>
      <c r="I152" s="1664"/>
      <c r="J152" s="1664"/>
      <c r="K152" s="1664"/>
      <c r="M152" s="631" t="s">
        <v>1193</v>
      </c>
      <c r="N152" s="637">
        <v>1</v>
      </c>
      <c r="O152" s="638">
        <v>1</v>
      </c>
      <c r="P152" s="631">
        <f>CONVERT(O152,"cm","mm")</f>
        <v>10</v>
      </c>
      <c r="AO152" s="597">
        <v>151</v>
      </c>
      <c r="AP152" s="76"/>
      <c r="AQ152" s="74"/>
      <c r="AR152" s="74"/>
      <c r="AS152" s="74"/>
      <c r="AT152" s="74"/>
      <c r="AU152" s="74"/>
      <c r="AV152" s="643"/>
      <c r="AW152" s="600"/>
    </row>
    <row r="153" spans="2:49" ht="15.75" thickBot="1">
      <c r="B153" s="1668" t="s">
        <v>1169</v>
      </c>
      <c r="C153" s="609">
        <f t="shared" ref="C153:H153" si="11">C150*C152+C151</f>
        <v>1.28</v>
      </c>
      <c r="D153" s="609">
        <f t="shared" si="11"/>
        <v>1.28</v>
      </c>
      <c r="E153" s="609">
        <f t="shared" si="11"/>
        <v>1.28</v>
      </c>
      <c r="F153" s="609">
        <f t="shared" si="11"/>
        <v>1.28</v>
      </c>
      <c r="G153" s="609">
        <f t="shared" si="11"/>
        <v>1.28</v>
      </c>
      <c r="H153" s="609">
        <f t="shared" si="11"/>
        <v>1.28</v>
      </c>
      <c r="I153" s="1664"/>
      <c r="J153" s="1664"/>
      <c r="K153" s="1664"/>
      <c r="M153" s="631" t="s">
        <v>1195</v>
      </c>
      <c r="N153" s="640">
        <f>N151-N152</f>
        <v>31.5</v>
      </c>
      <c r="O153" s="641">
        <f>N153</f>
        <v>31.5</v>
      </c>
      <c r="P153" s="637">
        <f>CONVERT(O153,"cm","mm")</f>
        <v>315</v>
      </c>
      <c r="AO153" s="603">
        <v>152</v>
      </c>
      <c r="AP153" s="76"/>
      <c r="AQ153" s="74"/>
      <c r="AR153" s="74"/>
      <c r="AS153" s="74"/>
      <c r="AT153" s="74"/>
      <c r="AU153" s="74"/>
      <c r="AV153" s="643"/>
      <c r="AW153" s="600"/>
    </row>
    <row r="154" spans="2:49" ht="15.75" thickBot="1">
      <c r="M154" s="644" t="s">
        <v>1197</v>
      </c>
      <c r="N154" s="632">
        <f>N153/16</f>
        <v>1.96875</v>
      </c>
      <c r="O154" s="645">
        <f>N154</f>
        <v>1.96875</v>
      </c>
      <c r="P154" s="1217">
        <f>CONVERT(O154,"cm","mm")</f>
        <v>19.6875</v>
      </c>
      <c r="AO154" s="603">
        <v>153</v>
      </c>
      <c r="AP154" s="76"/>
      <c r="AQ154" s="74"/>
      <c r="AR154" s="74"/>
      <c r="AS154" s="74"/>
      <c r="AT154" s="74"/>
      <c r="AU154" s="74"/>
      <c r="AV154" s="643"/>
      <c r="AW154" s="600"/>
    </row>
    <row r="155" spans="2:49">
      <c r="AO155" s="597">
        <v>154</v>
      </c>
      <c r="AP155" s="76"/>
      <c r="AQ155" s="74"/>
      <c r="AR155" s="74"/>
      <c r="AS155" s="74"/>
      <c r="AT155" s="74"/>
      <c r="AU155" s="74"/>
      <c r="AV155" s="643"/>
      <c r="AW155" s="600"/>
    </row>
    <row r="156" spans="2:49">
      <c r="AO156" s="603">
        <v>155</v>
      </c>
      <c r="AP156" s="76"/>
      <c r="AQ156" s="74"/>
      <c r="AR156" s="74"/>
      <c r="AS156" s="74"/>
      <c r="AT156" s="74"/>
      <c r="AU156" s="74"/>
      <c r="AV156" s="643"/>
      <c r="AW156" s="600"/>
    </row>
    <row r="157" spans="2:49" ht="15.75" thickBot="1">
      <c r="B157" s="2151">
        <v>103</v>
      </c>
      <c r="C157" s="2152"/>
      <c r="D157" s="2153">
        <v>1.2</v>
      </c>
      <c r="E157" s="2153"/>
      <c r="F157" s="2153"/>
      <c r="G157" s="584"/>
      <c r="H157" s="2154" t="s">
        <v>1149</v>
      </c>
      <c r="I157" s="2155"/>
      <c r="J157" s="2156">
        <v>712929278</v>
      </c>
      <c r="K157" s="2156"/>
      <c r="AO157" s="603">
        <v>156</v>
      </c>
      <c r="AP157" s="76"/>
      <c r="AQ157" s="74"/>
      <c r="AR157" s="74"/>
      <c r="AS157" s="74"/>
      <c r="AT157" s="74"/>
      <c r="AU157" s="74"/>
      <c r="AV157" s="643"/>
      <c r="AW157" s="600"/>
    </row>
    <row r="158" spans="2:49" ht="15.75" thickBot="1">
      <c r="B158" s="2145" t="s">
        <v>1151</v>
      </c>
      <c r="C158" s="2146"/>
      <c r="D158" s="2146"/>
      <c r="E158" s="2146"/>
      <c r="F158" s="2146"/>
      <c r="G158" s="2146"/>
      <c r="H158" s="2146"/>
      <c r="I158" s="2157"/>
      <c r="J158" s="2157"/>
      <c r="K158" s="2158"/>
      <c r="M158" s="2148" t="s">
        <v>1179</v>
      </c>
      <c r="N158" s="2149"/>
      <c r="O158" s="2149"/>
      <c r="P158" s="2150"/>
      <c r="AO158" s="597">
        <v>157</v>
      </c>
      <c r="AP158" s="76"/>
      <c r="AQ158" s="74"/>
      <c r="AR158" s="74"/>
      <c r="AS158" s="74"/>
      <c r="AT158" s="74"/>
      <c r="AU158" s="74"/>
      <c r="AV158" s="643"/>
      <c r="AW158" s="600"/>
    </row>
    <row r="159" spans="2:49" ht="15.75" thickBot="1">
      <c r="B159" s="591" t="s">
        <v>1155</v>
      </c>
      <c r="C159" s="592">
        <v>14.5</v>
      </c>
      <c r="D159" s="592">
        <v>15</v>
      </c>
      <c r="E159" s="592">
        <v>15.5</v>
      </c>
      <c r="F159" s="592">
        <v>16</v>
      </c>
      <c r="G159" s="592">
        <v>16.5</v>
      </c>
      <c r="H159" s="592">
        <v>17</v>
      </c>
      <c r="I159" s="593">
        <v>17.5</v>
      </c>
      <c r="J159" s="593">
        <v>18</v>
      </c>
      <c r="K159" s="593">
        <v>18.5</v>
      </c>
      <c r="M159" s="623" t="s">
        <v>1182</v>
      </c>
      <c r="N159" s="624">
        <v>480</v>
      </c>
      <c r="O159" s="625">
        <v>380</v>
      </c>
      <c r="P159" s="626">
        <v>325</v>
      </c>
      <c r="AO159" s="603">
        <v>158</v>
      </c>
      <c r="AP159" s="76"/>
      <c r="AQ159" s="74"/>
      <c r="AR159" s="74"/>
      <c r="AS159" s="74"/>
      <c r="AT159" s="74"/>
      <c r="AU159" s="74"/>
      <c r="AV159" s="643"/>
      <c r="AW159" s="600"/>
    </row>
    <row r="160" spans="2:49" ht="15.75" thickBot="1">
      <c r="B160" s="1676" t="s">
        <v>1160</v>
      </c>
      <c r="C160" s="1676">
        <v>0.24399999999999999</v>
      </c>
      <c r="D160" s="1676">
        <v>0.253</v>
      </c>
      <c r="E160" s="1676">
        <v>0.27500000000000002</v>
      </c>
      <c r="F160" s="1676">
        <v>0.26900000000000002</v>
      </c>
      <c r="G160" s="1676">
        <v>0.25600000000000001</v>
      </c>
      <c r="H160" s="1676">
        <v>0.29399999999999998</v>
      </c>
      <c r="I160" s="1676">
        <v>0.309</v>
      </c>
      <c r="J160" s="1676">
        <v>0.32</v>
      </c>
      <c r="K160" s="1676">
        <v>0.38</v>
      </c>
      <c r="M160" s="629" t="s">
        <v>1184</v>
      </c>
      <c r="N160" s="629" t="s">
        <v>1185</v>
      </c>
      <c r="O160" s="630" t="s">
        <v>1186</v>
      </c>
      <c r="P160" s="629" t="s">
        <v>1187</v>
      </c>
      <c r="AO160" s="603">
        <v>159</v>
      </c>
      <c r="AP160" s="76"/>
      <c r="AQ160" s="74"/>
      <c r="AR160" s="74"/>
      <c r="AS160" s="74"/>
      <c r="AT160" s="74"/>
      <c r="AU160" s="74"/>
      <c r="AV160" s="643"/>
      <c r="AW160" s="600"/>
    </row>
    <row r="161" spans="2:49" ht="15.75" thickBot="1">
      <c r="B161" s="1676" t="s">
        <v>1163</v>
      </c>
      <c r="C161" s="1676">
        <v>1.28</v>
      </c>
      <c r="D161" s="1676">
        <v>1.28</v>
      </c>
      <c r="E161" s="1676">
        <v>1.28</v>
      </c>
      <c r="F161" s="1676">
        <v>1.28</v>
      </c>
      <c r="G161" s="1676">
        <v>1.28</v>
      </c>
      <c r="H161" s="1676">
        <v>1.28</v>
      </c>
      <c r="I161" s="1676">
        <v>1.28</v>
      </c>
      <c r="J161" s="1676">
        <v>1.28</v>
      </c>
      <c r="K161" s="1676">
        <v>1.28</v>
      </c>
      <c r="M161" s="631" t="s">
        <v>1189</v>
      </c>
      <c r="N161" s="632">
        <v>32.5</v>
      </c>
      <c r="O161" s="633">
        <f>N161</f>
        <v>32.5</v>
      </c>
      <c r="P161" s="634">
        <f>CONVERT(O161,"cm","mm")</f>
        <v>325</v>
      </c>
      <c r="AO161" s="597">
        <v>160</v>
      </c>
      <c r="AP161" s="76"/>
      <c r="AQ161" s="74"/>
      <c r="AR161" s="74"/>
      <c r="AS161" s="74"/>
      <c r="AT161" s="74"/>
      <c r="AU161" s="74"/>
      <c r="AV161" s="643"/>
      <c r="AW161" s="600"/>
    </row>
    <row r="162" spans="2:49" ht="15.75" thickBot="1">
      <c r="B162" s="1676" t="s">
        <v>1165</v>
      </c>
      <c r="C162" s="1676">
        <v>20</v>
      </c>
      <c r="D162" s="1676">
        <v>20</v>
      </c>
      <c r="E162" s="1676">
        <v>20</v>
      </c>
      <c r="F162" s="1676">
        <v>20</v>
      </c>
      <c r="G162" s="1676">
        <v>20</v>
      </c>
      <c r="H162" s="1676">
        <v>20</v>
      </c>
      <c r="I162" s="1676">
        <v>20</v>
      </c>
      <c r="J162" s="1676">
        <v>20</v>
      </c>
      <c r="K162" s="1676">
        <v>20</v>
      </c>
      <c r="M162" s="631" t="s">
        <v>1193</v>
      </c>
      <c r="N162" s="637">
        <v>1</v>
      </c>
      <c r="O162" s="638">
        <v>1</v>
      </c>
      <c r="P162" s="631">
        <f>CONVERT(O162,"cm","mm")</f>
        <v>10</v>
      </c>
      <c r="AO162" s="603">
        <v>161</v>
      </c>
      <c r="AP162" s="76"/>
      <c r="AQ162" s="74"/>
      <c r="AR162" s="74"/>
      <c r="AS162" s="74"/>
      <c r="AT162" s="74"/>
      <c r="AU162" s="74"/>
      <c r="AV162" s="643"/>
      <c r="AW162" s="600"/>
    </row>
    <row r="163" spans="2:49" ht="15.75" thickBot="1">
      <c r="B163" s="1676" t="s">
        <v>1169</v>
      </c>
      <c r="C163" s="609">
        <f t="shared" ref="C163:K163" si="12">C160*C162+C161</f>
        <v>6.16</v>
      </c>
      <c r="D163" s="609">
        <f t="shared" si="12"/>
        <v>6.3400000000000007</v>
      </c>
      <c r="E163" s="609">
        <f t="shared" si="12"/>
        <v>6.78</v>
      </c>
      <c r="F163" s="609">
        <f t="shared" si="12"/>
        <v>6.660000000000001</v>
      </c>
      <c r="G163" s="609">
        <f t="shared" si="12"/>
        <v>6.4</v>
      </c>
      <c r="H163" s="609">
        <f t="shared" si="12"/>
        <v>7.16</v>
      </c>
      <c r="I163" s="609">
        <f t="shared" si="12"/>
        <v>7.46</v>
      </c>
      <c r="J163" s="609">
        <f t="shared" si="12"/>
        <v>7.6800000000000006</v>
      </c>
      <c r="K163" s="609">
        <f t="shared" si="12"/>
        <v>8.879999999999999</v>
      </c>
      <c r="M163" s="631" t="s">
        <v>1195</v>
      </c>
      <c r="N163" s="640">
        <f>N161-N162</f>
        <v>31.5</v>
      </c>
      <c r="O163" s="641">
        <f>N163</f>
        <v>31.5</v>
      </c>
      <c r="P163" s="637">
        <f>CONVERT(O163,"cm","mm")</f>
        <v>315</v>
      </c>
      <c r="AO163" s="603">
        <v>162</v>
      </c>
      <c r="AP163" s="76"/>
      <c r="AQ163" s="74"/>
      <c r="AR163" s="74"/>
      <c r="AS163" s="74"/>
      <c r="AT163" s="74"/>
      <c r="AU163" s="74"/>
      <c r="AV163" s="643"/>
      <c r="AW163" s="600"/>
    </row>
    <row r="164" spans="2:49" ht="15.75" thickBot="1">
      <c r="M164" s="644" t="s">
        <v>1197</v>
      </c>
      <c r="N164" s="632">
        <f>N163/20</f>
        <v>1.575</v>
      </c>
      <c r="O164" s="645">
        <f>N164</f>
        <v>1.575</v>
      </c>
      <c r="P164" s="1217">
        <f>CONVERT(O164,"cm","mm")</f>
        <v>15.75</v>
      </c>
      <c r="AO164" s="597">
        <v>163</v>
      </c>
      <c r="AP164" s="76"/>
      <c r="AQ164" s="74"/>
      <c r="AR164" s="74"/>
      <c r="AS164" s="74"/>
      <c r="AT164" s="74"/>
      <c r="AU164" s="74"/>
      <c r="AV164" s="643"/>
      <c r="AW164" s="600"/>
    </row>
    <row r="165" spans="2:49">
      <c r="AO165" s="603">
        <v>164</v>
      </c>
      <c r="AP165" s="76"/>
      <c r="AQ165" s="74"/>
      <c r="AR165" s="74"/>
      <c r="AS165" s="74"/>
      <c r="AT165" s="74"/>
      <c r="AU165" s="74"/>
      <c r="AV165" s="643"/>
      <c r="AW165" s="600"/>
    </row>
    <row r="166" spans="2:49">
      <c r="AO166" s="603">
        <v>165</v>
      </c>
      <c r="AP166" s="76"/>
      <c r="AQ166" s="74"/>
      <c r="AR166" s="74"/>
      <c r="AS166" s="74"/>
      <c r="AT166" s="74"/>
      <c r="AU166" s="74"/>
      <c r="AV166" s="643"/>
      <c r="AW166" s="600"/>
    </row>
    <row r="167" spans="2:49" ht="15.75" thickBot="1">
      <c r="B167" s="2151">
        <v>103</v>
      </c>
      <c r="C167" s="2152"/>
      <c r="D167" s="2153">
        <v>1.2</v>
      </c>
      <c r="E167" s="2153"/>
      <c r="F167" s="2153"/>
      <c r="G167" s="584"/>
      <c r="H167" s="2159" t="s">
        <v>1149</v>
      </c>
      <c r="I167" s="2160"/>
      <c r="J167" s="2161" t="s">
        <v>1992</v>
      </c>
      <c r="K167" s="2162"/>
      <c r="AO167" s="597">
        <v>166</v>
      </c>
      <c r="AP167" s="76"/>
      <c r="AQ167" s="74"/>
      <c r="AR167" s="74"/>
      <c r="AS167" s="74"/>
      <c r="AT167" s="74"/>
      <c r="AU167" s="74"/>
      <c r="AV167" s="643"/>
      <c r="AW167" s="600"/>
    </row>
    <row r="168" spans="2:49" ht="15.75" thickBot="1">
      <c r="B168" s="2145" t="s">
        <v>1151</v>
      </c>
      <c r="C168" s="2146"/>
      <c r="D168" s="2146"/>
      <c r="E168" s="2146"/>
      <c r="F168" s="2146"/>
      <c r="G168" s="2146"/>
      <c r="H168" s="2147"/>
      <c r="I168" s="1820"/>
      <c r="J168" s="1820"/>
      <c r="K168" s="1820"/>
      <c r="M168" s="2148" t="s">
        <v>1201</v>
      </c>
      <c r="N168" s="2149"/>
      <c r="O168" s="2149"/>
      <c r="P168" s="2150"/>
      <c r="AO168" s="603">
        <v>167</v>
      </c>
      <c r="AP168" s="76"/>
      <c r="AQ168" s="74"/>
      <c r="AR168" s="74"/>
      <c r="AS168" s="74"/>
      <c r="AT168" s="74"/>
      <c r="AU168" s="74"/>
      <c r="AV168" s="643"/>
      <c r="AW168" s="600"/>
    </row>
    <row r="169" spans="2:49" ht="15.75" thickBot="1">
      <c r="B169" s="591" t="s">
        <v>1155</v>
      </c>
      <c r="C169" s="592" t="s">
        <v>453</v>
      </c>
      <c r="D169" s="592" t="s">
        <v>454</v>
      </c>
      <c r="E169" s="592" t="s">
        <v>455</v>
      </c>
      <c r="F169" s="592" t="s">
        <v>456</v>
      </c>
      <c r="G169" s="592" t="s">
        <v>457</v>
      </c>
      <c r="H169" s="592" t="s">
        <v>458</v>
      </c>
      <c r="I169" s="1820"/>
      <c r="J169" s="1820"/>
      <c r="K169" s="1820"/>
      <c r="M169" s="623" t="s">
        <v>1182</v>
      </c>
      <c r="N169" s="624">
        <v>540</v>
      </c>
      <c r="O169" s="625">
        <v>380</v>
      </c>
      <c r="P169" s="626">
        <v>375</v>
      </c>
      <c r="AO169" s="603">
        <v>168</v>
      </c>
      <c r="AP169" s="76"/>
      <c r="AQ169" s="74"/>
      <c r="AR169" s="74"/>
      <c r="AS169" s="74"/>
      <c r="AT169" s="74"/>
      <c r="AU169" s="74"/>
      <c r="AV169" s="643"/>
      <c r="AW169" s="600"/>
    </row>
    <row r="170" spans="2:49" ht="15.75" thickBot="1">
      <c r="B170" s="1822" t="s">
        <v>1160</v>
      </c>
      <c r="C170" s="648">
        <v>0.29010000000000002</v>
      </c>
      <c r="D170" s="648">
        <v>0.30209999999999998</v>
      </c>
      <c r="E170" s="648">
        <v>0.32100000000000001</v>
      </c>
      <c r="F170" s="648">
        <v>0.39800000000000002</v>
      </c>
      <c r="G170" s="648">
        <v>0.42199999999999999</v>
      </c>
      <c r="H170" s="648">
        <v>0.45</v>
      </c>
      <c r="I170" s="1820"/>
      <c r="J170" s="1820"/>
      <c r="K170" s="1820"/>
      <c r="M170" s="629" t="s">
        <v>1184</v>
      </c>
      <c r="N170" s="629" t="s">
        <v>1185</v>
      </c>
      <c r="O170" s="630" t="s">
        <v>1186</v>
      </c>
      <c r="P170" s="629" t="s">
        <v>1187</v>
      </c>
      <c r="AO170" s="597">
        <v>169</v>
      </c>
      <c r="AP170" s="76"/>
      <c r="AQ170" s="74"/>
      <c r="AR170" s="74"/>
      <c r="AS170" s="74"/>
      <c r="AT170" s="74"/>
      <c r="AU170" s="74"/>
      <c r="AV170" s="643"/>
      <c r="AW170" s="600"/>
    </row>
    <row r="171" spans="2:49" ht="15.75" thickBot="1">
      <c r="B171" s="1822" t="s">
        <v>1163</v>
      </c>
      <c r="C171" s="1822">
        <v>1.28</v>
      </c>
      <c r="D171" s="1822">
        <v>1.28</v>
      </c>
      <c r="E171" s="1822">
        <v>1.28</v>
      </c>
      <c r="F171" s="1822">
        <v>1.28</v>
      </c>
      <c r="G171" s="1822">
        <v>1.28</v>
      </c>
      <c r="H171" s="1822">
        <v>1.28</v>
      </c>
      <c r="I171" s="1820"/>
      <c r="J171" s="1820"/>
      <c r="K171" s="1820"/>
      <c r="M171" s="632" t="s">
        <v>1189</v>
      </c>
      <c r="N171" s="632">
        <v>37.5</v>
      </c>
      <c r="O171" s="633">
        <f>N171</f>
        <v>37.5</v>
      </c>
      <c r="P171" s="634">
        <f>CONVERT(O171,"cm","mm")</f>
        <v>375</v>
      </c>
      <c r="AO171" s="603">
        <v>170</v>
      </c>
      <c r="AP171" s="76"/>
      <c r="AQ171" s="74"/>
      <c r="AR171" s="74"/>
      <c r="AS171" s="74"/>
      <c r="AT171" s="74"/>
      <c r="AU171" s="74"/>
      <c r="AV171" s="643"/>
      <c r="AW171" s="600"/>
    </row>
    <row r="172" spans="2:49" ht="15.75" thickBot="1">
      <c r="B172" s="1822" t="s">
        <v>1165</v>
      </c>
      <c r="C172" s="1822">
        <v>35</v>
      </c>
      <c r="D172" s="1822">
        <v>35</v>
      </c>
      <c r="E172" s="1822">
        <v>35</v>
      </c>
      <c r="F172" s="1822">
        <v>35</v>
      </c>
      <c r="G172" s="1822">
        <v>30</v>
      </c>
      <c r="H172" s="1822">
        <v>30</v>
      </c>
      <c r="I172" s="1820"/>
      <c r="J172" s="1820"/>
      <c r="K172" s="1820"/>
      <c r="M172" s="631" t="s">
        <v>1193</v>
      </c>
      <c r="N172" s="637">
        <v>1</v>
      </c>
      <c r="O172" s="638">
        <f>N172</f>
        <v>1</v>
      </c>
      <c r="P172" s="631">
        <f>CONVERT(O172,"cm","mm")</f>
        <v>10</v>
      </c>
      <c r="AO172" s="603">
        <v>171</v>
      </c>
      <c r="AP172" s="76"/>
      <c r="AQ172" s="74"/>
      <c r="AR172" s="74"/>
      <c r="AS172" s="74"/>
      <c r="AT172" s="74"/>
      <c r="AU172" s="74"/>
      <c r="AV172" s="643"/>
      <c r="AW172" s="600"/>
    </row>
    <row r="173" spans="2:49" ht="15.75" thickBot="1">
      <c r="B173" s="1822" t="s">
        <v>1169</v>
      </c>
      <c r="C173" s="609">
        <f t="shared" ref="C173:H173" si="13">C170*C172+C171</f>
        <v>11.4335</v>
      </c>
      <c r="D173" s="609">
        <f t="shared" si="13"/>
        <v>11.853499999999999</v>
      </c>
      <c r="E173" s="609">
        <f t="shared" si="13"/>
        <v>12.514999999999999</v>
      </c>
      <c r="F173" s="609">
        <f t="shared" si="13"/>
        <v>15.21</v>
      </c>
      <c r="G173" s="609">
        <f t="shared" si="13"/>
        <v>13.94</v>
      </c>
      <c r="H173" s="609">
        <f t="shared" si="13"/>
        <v>14.78</v>
      </c>
      <c r="I173" s="1820"/>
      <c r="J173" s="1820"/>
      <c r="K173" s="1820"/>
      <c r="M173" s="632" t="s">
        <v>1195</v>
      </c>
      <c r="N173" s="640">
        <f>N171-N172</f>
        <v>36.5</v>
      </c>
      <c r="O173" s="641">
        <f>N173</f>
        <v>36.5</v>
      </c>
      <c r="P173" s="637">
        <f>CONVERT(O173,"cm","mm")</f>
        <v>365</v>
      </c>
      <c r="AO173" s="597">
        <v>172</v>
      </c>
      <c r="AP173" s="76"/>
      <c r="AQ173" s="74"/>
      <c r="AR173" s="74"/>
      <c r="AS173" s="74"/>
      <c r="AT173" s="74"/>
      <c r="AU173" s="74"/>
      <c r="AV173" s="643"/>
      <c r="AW173" s="600"/>
    </row>
    <row r="174" spans="2:49" ht="15.75" thickBot="1">
      <c r="M174" s="651" t="s">
        <v>1197</v>
      </c>
      <c r="N174" s="632">
        <f>N173/30</f>
        <v>1.2166666666666666</v>
      </c>
      <c r="O174" s="645">
        <f>N174</f>
        <v>1.2166666666666666</v>
      </c>
      <c r="P174" s="1217">
        <f>CONVERT(O174,"cm","mm")</f>
        <v>12.166666666666666</v>
      </c>
      <c r="AO174" s="603">
        <v>173</v>
      </c>
      <c r="AP174" s="76"/>
      <c r="AQ174" s="74"/>
      <c r="AR174" s="74"/>
      <c r="AS174" s="74"/>
      <c r="AT174" s="74"/>
      <c r="AU174" s="74"/>
      <c r="AV174" s="643"/>
      <c r="AW174" s="600"/>
    </row>
    <row r="175" spans="2:49">
      <c r="AO175" s="603">
        <v>174</v>
      </c>
      <c r="AP175" s="76"/>
      <c r="AQ175" s="74"/>
      <c r="AR175" s="74"/>
      <c r="AS175" s="74"/>
      <c r="AT175" s="74"/>
      <c r="AU175" s="74"/>
      <c r="AV175" s="643"/>
      <c r="AW175" s="600"/>
    </row>
    <row r="176" spans="2:49">
      <c r="AO176" s="597">
        <v>175</v>
      </c>
      <c r="AP176" s="76"/>
      <c r="AQ176" s="74"/>
      <c r="AR176" s="74"/>
      <c r="AS176" s="74"/>
      <c r="AT176" s="74"/>
      <c r="AU176" s="74"/>
      <c r="AV176" s="643"/>
      <c r="AW176" s="600"/>
    </row>
    <row r="177" spans="2:49" ht="15.75" thickBot="1">
      <c r="B177" s="2151">
        <v>103</v>
      </c>
      <c r="C177" s="2152"/>
      <c r="D177" s="2153">
        <v>1.2</v>
      </c>
      <c r="E177" s="2153"/>
      <c r="F177" s="2153"/>
      <c r="G177" s="584"/>
      <c r="H177" s="2159" t="s">
        <v>1149</v>
      </c>
      <c r="I177" s="2160"/>
      <c r="J177" s="2161" t="s">
        <v>2089</v>
      </c>
      <c r="K177" s="2162"/>
      <c r="AO177" s="603">
        <v>176</v>
      </c>
      <c r="AP177" s="76"/>
      <c r="AQ177" s="74"/>
      <c r="AR177" s="74"/>
      <c r="AS177" s="74"/>
      <c r="AT177" s="74"/>
      <c r="AU177" s="74"/>
      <c r="AV177" s="643"/>
      <c r="AW177" s="600"/>
    </row>
    <row r="178" spans="2:49" ht="15.75" thickBot="1">
      <c r="B178" s="2145" t="s">
        <v>1151</v>
      </c>
      <c r="C178" s="2146"/>
      <c r="D178" s="2146"/>
      <c r="E178" s="2146"/>
      <c r="F178" s="2146"/>
      <c r="G178" s="2146"/>
      <c r="H178" s="2147"/>
      <c r="I178" s="1820"/>
      <c r="J178" s="1820"/>
      <c r="K178" s="1820"/>
      <c r="M178" s="2148" t="s">
        <v>1179</v>
      </c>
      <c r="N178" s="2149"/>
      <c r="O178" s="2149"/>
      <c r="P178" s="2150"/>
      <c r="AO178" s="603">
        <v>177</v>
      </c>
      <c r="AP178" s="76"/>
      <c r="AQ178" s="74"/>
      <c r="AR178" s="74"/>
      <c r="AS178" s="74"/>
      <c r="AT178" s="74"/>
      <c r="AU178" s="74"/>
      <c r="AV178" s="643"/>
      <c r="AW178" s="600"/>
    </row>
    <row r="179" spans="2:49" ht="15.75" thickBot="1">
      <c r="B179" s="591" t="s">
        <v>1155</v>
      </c>
      <c r="C179" s="592" t="s">
        <v>453</v>
      </c>
      <c r="D179" s="592" t="s">
        <v>454</v>
      </c>
      <c r="E179" s="592" t="s">
        <v>455</v>
      </c>
      <c r="F179" s="592" t="s">
        <v>456</v>
      </c>
      <c r="G179" s="592" t="s">
        <v>457</v>
      </c>
      <c r="H179" s="592" t="s">
        <v>458</v>
      </c>
      <c r="I179" s="1820"/>
      <c r="J179" s="1820"/>
      <c r="K179" s="1820"/>
      <c r="M179" s="623" t="s">
        <v>1182</v>
      </c>
      <c r="N179" s="624">
        <v>480</v>
      </c>
      <c r="O179" s="625">
        <v>380</v>
      </c>
      <c r="P179" s="626">
        <v>325</v>
      </c>
      <c r="AO179" s="597">
        <v>178</v>
      </c>
      <c r="AP179" s="76"/>
      <c r="AQ179" s="74"/>
      <c r="AR179" s="74"/>
      <c r="AS179" s="74"/>
      <c r="AT179" s="74"/>
      <c r="AU179" s="74"/>
      <c r="AV179" s="643"/>
      <c r="AW179" s="600"/>
    </row>
    <row r="180" spans="2:49" ht="15.75" thickBot="1">
      <c r="B180" s="1822" t="s">
        <v>1160</v>
      </c>
      <c r="C180" s="648"/>
      <c r="D180" s="648">
        <v>0.33800000000000002</v>
      </c>
      <c r="E180" s="648">
        <v>0.35399999999999998</v>
      </c>
      <c r="F180" s="648">
        <v>0.378</v>
      </c>
      <c r="G180" s="648">
        <v>0.40400000000000003</v>
      </c>
      <c r="H180" s="648">
        <v>0.42799999999999999</v>
      </c>
      <c r="I180" s="1820"/>
      <c r="J180" s="1820"/>
      <c r="K180" s="1820"/>
      <c r="M180" s="629" t="s">
        <v>1184</v>
      </c>
      <c r="N180" s="629" t="s">
        <v>1185</v>
      </c>
      <c r="O180" s="630" t="s">
        <v>1186</v>
      </c>
      <c r="P180" s="629" t="s">
        <v>1187</v>
      </c>
      <c r="AO180" s="603">
        <v>179</v>
      </c>
      <c r="AP180" s="76"/>
      <c r="AQ180" s="74"/>
      <c r="AR180" s="74"/>
      <c r="AS180" s="74"/>
      <c r="AT180" s="74"/>
      <c r="AU180" s="74"/>
      <c r="AV180" s="643"/>
      <c r="AW180" s="600"/>
    </row>
    <row r="181" spans="2:49" ht="15.75" thickBot="1">
      <c r="B181" s="1822" t="s">
        <v>1163</v>
      </c>
      <c r="C181" s="1822">
        <v>1.28</v>
      </c>
      <c r="D181" s="1822">
        <v>1.28</v>
      </c>
      <c r="E181" s="1822">
        <v>1.28</v>
      </c>
      <c r="F181" s="1822">
        <v>1.28</v>
      </c>
      <c r="G181" s="1822">
        <v>1.28</v>
      </c>
      <c r="H181" s="1822">
        <v>1.28</v>
      </c>
      <c r="I181" s="1820"/>
      <c r="J181" s="1820"/>
      <c r="K181" s="1820"/>
      <c r="M181" s="631" t="s">
        <v>1189</v>
      </c>
      <c r="N181" s="632">
        <v>32.5</v>
      </c>
      <c r="O181" s="633">
        <f>N181</f>
        <v>32.5</v>
      </c>
      <c r="P181" s="634">
        <f>CONVERT(O181,"cm","mm")</f>
        <v>325</v>
      </c>
      <c r="AO181" s="603">
        <v>180</v>
      </c>
      <c r="AP181" s="76"/>
      <c r="AQ181" s="74"/>
      <c r="AR181" s="74"/>
      <c r="AS181" s="74"/>
      <c r="AT181" s="74"/>
      <c r="AU181" s="74"/>
      <c r="AV181" s="643"/>
      <c r="AW181" s="600"/>
    </row>
    <row r="182" spans="2:49" ht="15.75" thickBot="1">
      <c r="B182" s="1822" t="s">
        <v>1165</v>
      </c>
      <c r="C182" s="1822">
        <v>18</v>
      </c>
      <c r="D182" s="1822">
        <v>18</v>
      </c>
      <c r="E182" s="1822">
        <v>18</v>
      </c>
      <c r="F182" s="1822">
        <v>18</v>
      </c>
      <c r="G182" s="1822">
        <v>16</v>
      </c>
      <c r="H182" s="1822">
        <v>16</v>
      </c>
      <c r="I182" s="1820"/>
      <c r="J182" s="1820"/>
      <c r="K182" s="1820"/>
      <c r="M182" s="631" t="s">
        <v>1193</v>
      </c>
      <c r="N182" s="637">
        <v>1</v>
      </c>
      <c r="O182" s="638">
        <v>1</v>
      </c>
      <c r="P182" s="631">
        <f>CONVERT(O182,"cm","mm")</f>
        <v>10</v>
      </c>
      <c r="AO182" s="597">
        <v>181</v>
      </c>
      <c r="AP182" s="76"/>
      <c r="AQ182" s="74"/>
      <c r="AR182" s="74"/>
      <c r="AS182" s="74"/>
      <c r="AT182" s="74"/>
      <c r="AU182" s="74"/>
      <c r="AV182" s="643"/>
      <c r="AW182" s="600"/>
    </row>
    <row r="183" spans="2:49" ht="15.75" thickBot="1">
      <c r="B183" s="1822" t="s">
        <v>1169</v>
      </c>
      <c r="C183" s="609">
        <f t="shared" ref="C183:H183" si="14">C180*C182+C181</f>
        <v>1.28</v>
      </c>
      <c r="D183" s="609">
        <f t="shared" si="14"/>
        <v>7.3640000000000008</v>
      </c>
      <c r="E183" s="609">
        <f t="shared" si="14"/>
        <v>7.6520000000000001</v>
      </c>
      <c r="F183" s="609">
        <f t="shared" si="14"/>
        <v>8.0839999999999996</v>
      </c>
      <c r="G183" s="609">
        <f t="shared" si="14"/>
        <v>7.7440000000000007</v>
      </c>
      <c r="H183" s="609">
        <f t="shared" si="14"/>
        <v>8.1280000000000001</v>
      </c>
      <c r="I183" s="1820"/>
      <c r="J183" s="1820"/>
      <c r="K183" s="1820"/>
      <c r="M183" s="631" t="s">
        <v>1195</v>
      </c>
      <c r="N183" s="640">
        <f>N181-N182</f>
        <v>31.5</v>
      </c>
      <c r="O183" s="641">
        <f>N183</f>
        <v>31.5</v>
      </c>
      <c r="P183" s="637">
        <f>CONVERT(O183,"cm","mm")</f>
        <v>315</v>
      </c>
      <c r="AO183" s="603">
        <v>182</v>
      </c>
      <c r="AP183" s="76"/>
      <c r="AQ183" s="74"/>
      <c r="AR183" s="74"/>
      <c r="AS183" s="74"/>
      <c r="AT183" s="74"/>
      <c r="AU183" s="74"/>
      <c r="AV183" s="643"/>
      <c r="AW183" s="600"/>
    </row>
    <row r="184" spans="2:49" ht="15.75" thickBot="1">
      <c r="M184" s="644" t="s">
        <v>1197</v>
      </c>
      <c r="N184" s="632">
        <f>N183/16</f>
        <v>1.96875</v>
      </c>
      <c r="O184" s="645">
        <f>N184</f>
        <v>1.96875</v>
      </c>
      <c r="P184" s="1217">
        <f>CONVERT(O184,"cm","mm")</f>
        <v>19.6875</v>
      </c>
      <c r="AO184" s="603">
        <v>183</v>
      </c>
      <c r="AP184" s="76"/>
      <c r="AQ184" s="74"/>
      <c r="AR184" s="74"/>
      <c r="AS184" s="74"/>
      <c r="AT184" s="74"/>
      <c r="AU184" s="74"/>
      <c r="AV184" s="643"/>
      <c r="AW184" s="600"/>
    </row>
    <row r="185" spans="2:49">
      <c r="AO185" s="597">
        <v>184</v>
      </c>
      <c r="AP185" s="76"/>
      <c r="AQ185" s="74"/>
      <c r="AR185" s="74"/>
      <c r="AS185" s="74"/>
      <c r="AT185" s="74"/>
      <c r="AU185" s="74"/>
      <c r="AV185" s="643"/>
      <c r="AW185" s="600"/>
    </row>
    <row r="186" spans="2:49" ht="15.75" thickBot="1">
      <c r="AO186" s="603">
        <v>185</v>
      </c>
      <c r="AP186" s="76"/>
      <c r="AQ186" s="74"/>
      <c r="AR186" s="74"/>
      <c r="AS186" s="74"/>
      <c r="AT186" s="74"/>
      <c r="AU186" s="74"/>
      <c r="AV186" s="643"/>
      <c r="AW186" s="600"/>
    </row>
    <row r="187" spans="2:49" ht="15.75" thickBot="1">
      <c r="M187" s="623" t="s">
        <v>1182</v>
      </c>
      <c r="N187" s="624">
        <v>480</v>
      </c>
      <c r="O187" s="625">
        <v>380</v>
      </c>
      <c r="P187" s="626">
        <v>325</v>
      </c>
      <c r="AO187" s="603">
        <v>186</v>
      </c>
      <c r="AP187" s="76"/>
      <c r="AQ187" s="74"/>
      <c r="AR187" s="74"/>
      <c r="AS187" s="74"/>
      <c r="AT187" s="74"/>
      <c r="AU187" s="74"/>
      <c r="AV187" s="643"/>
      <c r="AW187" s="600"/>
    </row>
    <row r="188" spans="2:49" ht="15.75" thickBot="1">
      <c r="B188" s="2151">
        <v>103</v>
      </c>
      <c r="C188" s="2152"/>
      <c r="D188" s="2153">
        <v>1.2</v>
      </c>
      <c r="E188" s="2153"/>
      <c r="F188" s="2153"/>
      <c r="G188" s="584"/>
      <c r="H188" s="2154" t="s">
        <v>1149</v>
      </c>
      <c r="I188" s="2155"/>
      <c r="J188" s="2156" t="s">
        <v>1995</v>
      </c>
      <c r="K188" s="2156"/>
      <c r="M188" s="629" t="s">
        <v>1184</v>
      </c>
      <c r="N188" s="629" t="s">
        <v>1185</v>
      </c>
      <c r="O188" s="630" t="s">
        <v>1186</v>
      </c>
      <c r="P188" s="629" t="s">
        <v>1187</v>
      </c>
      <c r="AO188" s="597">
        <v>187</v>
      </c>
      <c r="AP188" s="76"/>
      <c r="AQ188" s="74"/>
      <c r="AR188" s="74"/>
      <c r="AS188" s="74"/>
      <c r="AT188" s="74"/>
      <c r="AU188" s="74"/>
      <c r="AV188" s="643"/>
      <c r="AW188" s="600"/>
    </row>
    <row r="189" spans="2:49" ht="15.75" thickBot="1">
      <c r="B189" s="2145" t="s">
        <v>1151</v>
      </c>
      <c r="C189" s="2146"/>
      <c r="D189" s="2146"/>
      <c r="E189" s="2146"/>
      <c r="F189" s="2146"/>
      <c r="G189" s="2146"/>
      <c r="H189" s="2146"/>
      <c r="I189" s="2157"/>
      <c r="J189" s="2157"/>
      <c r="K189" s="2158"/>
      <c r="M189" s="631" t="s">
        <v>1189</v>
      </c>
      <c r="N189" s="632">
        <v>32.5</v>
      </c>
      <c r="O189" s="633">
        <f>N189</f>
        <v>32.5</v>
      </c>
      <c r="P189" s="634">
        <f>CONVERT(O189,"cm","mm")</f>
        <v>325</v>
      </c>
      <c r="AO189" s="603">
        <v>188</v>
      </c>
      <c r="AP189" s="76"/>
      <c r="AQ189" s="74"/>
      <c r="AR189" s="74"/>
      <c r="AS189" s="74"/>
      <c r="AT189" s="74"/>
      <c r="AU189" s="74"/>
      <c r="AV189" s="643"/>
      <c r="AW189" s="600"/>
    </row>
    <row r="190" spans="2:49" ht="15.75" thickBot="1">
      <c r="B190" s="591" t="s">
        <v>1155</v>
      </c>
      <c r="C190" s="592">
        <v>14.5</v>
      </c>
      <c r="D190" s="592">
        <v>15</v>
      </c>
      <c r="E190" s="592">
        <v>15.5</v>
      </c>
      <c r="F190" s="592">
        <v>16</v>
      </c>
      <c r="G190" s="592">
        <v>16.5</v>
      </c>
      <c r="H190" s="592">
        <v>17</v>
      </c>
      <c r="I190" s="593">
        <v>17.5</v>
      </c>
      <c r="J190" s="593">
        <v>18</v>
      </c>
      <c r="K190" s="593">
        <v>18.5</v>
      </c>
      <c r="M190" s="631" t="s">
        <v>1193</v>
      </c>
      <c r="N190" s="637">
        <v>1</v>
      </c>
      <c r="O190" s="638">
        <v>1</v>
      </c>
      <c r="P190" s="631">
        <f>CONVERT(O190,"cm","mm")</f>
        <v>10</v>
      </c>
      <c r="AO190" s="603">
        <v>189</v>
      </c>
      <c r="AP190" s="76"/>
      <c r="AQ190" s="74"/>
      <c r="AR190" s="74"/>
      <c r="AS190" s="74"/>
      <c r="AT190" s="74"/>
      <c r="AU190" s="74"/>
      <c r="AV190" s="643"/>
      <c r="AW190" s="600"/>
    </row>
    <row r="191" spans="2:49" ht="15.75" thickBot="1">
      <c r="B191" s="1822" t="s">
        <v>1160</v>
      </c>
      <c r="C191" s="1822">
        <v>0.26700000000000002</v>
      </c>
      <c r="D191" s="1822">
        <v>0.28199999999999997</v>
      </c>
      <c r="E191" s="1822">
        <v>0.28699999999999998</v>
      </c>
      <c r="F191" s="1822">
        <v>0.28000000000000003</v>
      </c>
      <c r="G191" s="1822">
        <v>0.30399999999999999</v>
      </c>
      <c r="H191" s="1822">
        <v>0.31</v>
      </c>
      <c r="I191" s="1822">
        <v>0.312</v>
      </c>
      <c r="J191" s="1822">
        <v>0.313</v>
      </c>
      <c r="K191" s="1822">
        <v>0.32700000000000001</v>
      </c>
      <c r="M191" s="631" t="s">
        <v>1195</v>
      </c>
      <c r="N191" s="640">
        <f>N189-N190</f>
        <v>31.5</v>
      </c>
      <c r="O191" s="641">
        <f>N191</f>
        <v>31.5</v>
      </c>
      <c r="P191" s="637">
        <f>CONVERT(O191,"cm","mm")</f>
        <v>315</v>
      </c>
      <c r="AO191" s="597">
        <v>190</v>
      </c>
      <c r="AP191" s="76"/>
      <c r="AQ191" s="74"/>
      <c r="AR191" s="74"/>
      <c r="AS191" s="74"/>
      <c r="AT191" s="74"/>
      <c r="AU191" s="74"/>
      <c r="AV191" s="643"/>
      <c r="AW191" s="600"/>
    </row>
    <row r="192" spans="2:49" ht="15.75" thickBot="1">
      <c r="B192" s="1822" t="s">
        <v>1163</v>
      </c>
      <c r="C192" s="1822">
        <v>1.28</v>
      </c>
      <c r="D192" s="1822">
        <v>1.28</v>
      </c>
      <c r="E192" s="1822">
        <v>1.28</v>
      </c>
      <c r="F192" s="1822">
        <v>1.28</v>
      </c>
      <c r="G192" s="1822">
        <v>1.28</v>
      </c>
      <c r="H192" s="1822">
        <v>1.28</v>
      </c>
      <c r="I192" s="1822">
        <v>1.28</v>
      </c>
      <c r="J192" s="1822">
        <v>1.28</v>
      </c>
      <c r="K192" s="1822">
        <v>1.28</v>
      </c>
      <c r="M192" s="644" t="s">
        <v>1197</v>
      </c>
      <c r="N192" s="632">
        <f>N191/20</f>
        <v>1.575</v>
      </c>
      <c r="O192" s="645">
        <f>N192</f>
        <v>1.575</v>
      </c>
      <c r="P192" s="1217">
        <f>CONVERT(O192,"cm","mm")</f>
        <v>15.75</v>
      </c>
      <c r="AO192" s="603">
        <v>191</v>
      </c>
      <c r="AP192" s="76"/>
      <c r="AQ192" s="74"/>
      <c r="AR192" s="74"/>
      <c r="AS192" s="74"/>
      <c r="AT192" s="74"/>
      <c r="AU192" s="74"/>
      <c r="AV192" s="643"/>
      <c r="AW192" s="600"/>
    </row>
    <row r="193" spans="2:49">
      <c r="B193" s="1822" t="s">
        <v>1165</v>
      </c>
      <c r="C193" s="1822">
        <v>20</v>
      </c>
      <c r="D193" s="1822">
        <v>20</v>
      </c>
      <c r="E193" s="1822">
        <v>20</v>
      </c>
      <c r="F193" s="1822">
        <v>20</v>
      </c>
      <c r="G193" s="1822">
        <v>20</v>
      </c>
      <c r="H193" s="1822">
        <v>20</v>
      </c>
      <c r="I193" s="1822">
        <v>20</v>
      </c>
      <c r="J193" s="1822">
        <v>20</v>
      </c>
      <c r="K193" s="1822">
        <v>20</v>
      </c>
      <c r="AO193" s="603">
        <v>192</v>
      </c>
      <c r="AP193" s="76"/>
      <c r="AQ193" s="74"/>
      <c r="AR193" s="74"/>
      <c r="AS193" s="74"/>
      <c r="AT193" s="74"/>
      <c r="AU193" s="74"/>
      <c r="AV193" s="643"/>
      <c r="AW193" s="600"/>
    </row>
    <row r="194" spans="2:49">
      <c r="B194" s="1822" t="s">
        <v>1169</v>
      </c>
      <c r="C194" s="609">
        <f t="shared" ref="C194:K194" si="15">C191*C193+C192</f>
        <v>6.62</v>
      </c>
      <c r="D194" s="609">
        <f t="shared" si="15"/>
        <v>6.92</v>
      </c>
      <c r="E194" s="609">
        <f t="shared" si="15"/>
        <v>7.02</v>
      </c>
      <c r="F194" s="609">
        <f t="shared" si="15"/>
        <v>6.8800000000000008</v>
      </c>
      <c r="G194" s="609">
        <f t="shared" si="15"/>
        <v>7.36</v>
      </c>
      <c r="H194" s="609">
        <f t="shared" si="15"/>
        <v>7.48</v>
      </c>
      <c r="I194" s="609">
        <f t="shared" si="15"/>
        <v>7.5200000000000005</v>
      </c>
      <c r="J194" s="609">
        <f t="shared" si="15"/>
        <v>7.54</v>
      </c>
      <c r="K194" s="609">
        <f t="shared" si="15"/>
        <v>7.82</v>
      </c>
      <c r="AO194" s="597">
        <v>193</v>
      </c>
      <c r="AP194" s="76"/>
      <c r="AQ194" s="74"/>
      <c r="AR194" s="74"/>
      <c r="AS194" s="74"/>
      <c r="AT194" s="74"/>
      <c r="AU194" s="74"/>
      <c r="AV194" s="643"/>
      <c r="AW194" s="600"/>
    </row>
    <row r="195" spans="2:49">
      <c r="AO195" s="603">
        <v>194</v>
      </c>
      <c r="AP195" s="76"/>
      <c r="AQ195" s="74"/>
      <c r="AR195" s="74"/>
      <c r="AS195" s="74"/>
      <c r="AT195" s="74"/>
      <c r="AU195" s="74"/>
      <c r="AV195" s="643"/>
      <c r="AW195" s="600"/>
    </row>
    <row r="196" spans="2:49">
      <c r="AO196" s="603">
        <v>195</v>
      </c>
      <c r="AP196" s="76"/>
      <c r="AQ196" s="74"/>
      <c r="AR196" s="74"/>
      <c r="AS196" s="74"/>
      <c r="AT196" s="74"/>
      <c r="AU196" s="74"/>
      <c r="AV196" s="643"/>
      <c r="AW196" s="600"/>
    </row>
    <row r="197" spans="2:49" ht="15.75" thickBot="1">
      <c r="AO197" s="597">
        <v>196</v>
      </c>
      <c r="AP197" s="678"/>
      <c r="AQ197" s="200"/>
      <c r="AR197" s="200"/>
      <c r="AS197" s="200"/>
      <c r="AT197" s="200"/>
      <c r="AU197" s="200"/>
      <c r="AV197" s="679"/>
      <c r="AW197" s="600"/>
    </row>
    <row r="198" spans="2:49" ht="15.75" thickBot="1">
      <c r="M198" s="623" t="s">
        <v>1182</v>
      </c>
      <c r="N198" s="624">
        <v>480</v>
      </c>
      <c r="O198" s="625">
        <v>380</v>
      </c>
      <c r="P198" s="626">
        <v>325</v>
      </c>
    </row>
    <row r="199" spans="2:49" ht="15.75" thickBot="1">
      <c r="B199" s="2151">
        <v>103</v>
      </c>
      <c r="C199" s="2152"/>
      <c r="D199" s="2153">
        <v>1.2</v>
      </c>
      <c r="E199" s="2153"/>
      <c r="F199" s="2153"/>
      <c r="G199" s="584"/>
      <c r="H199" s="2154" t="s">
        <v>1149</v>
      </c>
      <c r="I199" s="2155"/>
      <c r="J199" s="2156" t="s">
        <v>1995</v>
      </c>
      <c r="K199" s="2156"/>
      <c r="M199" s="629" t="s">
        <v>1184</v>
      </c>
      <c r="N199" s="629" t="s">
        <v>1185</v>
      </c>
      <c r="O199" s="630" t="s">
        <v>1186</v>
      </c>
      <c r="P199" s="629" t="s">
        <v>1187</v>
      </c>
    </row>
    <row r="200" spans="2:49" ht="15.75" thickBot="1">
      <c r="B200" s="2145" t="s">
        <v>1151</v>
      </c>
      <c r="C200" s="2146"/>
      <c r="D200" s="2146"/>
      <c r="E200" s="2146"/>
      <c r="F200" s="2146"/>
      <c r="G200" s="2146"/>
      <c r="H200" s="2146"/>
      <c r="I200" s="2157"/>
      <c r="J200" s="2157"/>
      <c r="K200" s="2158"/>
      <c r="M200" s="631" t="s">
        <v>1189</v>
      </c>
      <c r="N200" s="632">
        <v>32.5</v>
      </c>
      <c r="O200" s="633">
        <f>N200</f>
        <v>32.5</v>
      </c>
      <c r="P200" s="634">
        <f>CONVERT(O200,"cm","mm")</f>
        <v>325</v>
      </c>
    </row>
    <row r="201" spans="2:49" ht="15.75" thickBot="1">
      <c r="B201" s="591" t="s">
        <v>1155</v>
      </c>
      <c r="C201" s="592">
        <v>14.5</v>
      </c>
      <c r="D201" s="592">
        <v>15</v>
      </c>
      <c r="E201" s="592">
        <v>15.5</v>
      </c>
      <c r="F201" s="592">
        <v>16</v>
      </c>
      <c r="G201" s="592">
        <v>16.5</v>
      </c>
      <c r="H201" s="592">
        <v>17</v>
      </c>
      <c r="I201" s="593">
        <v>17.5</v>
      </c>
      <c r="J201" s="593">
        <v>18</v>
      </c>
      <c r="K201" s="593">
        <v>18.5</v>
      </c>
      <c r="M201" s="631" t="s">
        <v>1193</v>
      </c>
      <c r="N201" s="637">
        <v>1</v>
      </c>
      <c r="O201" s="638">
        <v>1</v>
      </c>
      <c r="P201" s="631">
        <f>CONVERT(O201,"cm","mm")</f>
        <v>10</v>
      </c>
    </row>
    <row r="202" spans="2:49" ht="15.75" thickBot="1">
      <c r="B202" s="1830" t="s">
        <v>1160</v>
      </c>
      <c r="C202" s="1830">
        <v>0.26700000000000002</v>
      </c>
      <c r="D202" s="1830">
        <v>0.28199999999999997</v>
      </c>
      <c r="E202" s="1830">
        <v>0.28699999999999998</v>
      </c>
      <c r="F202" s="1830">
        <v>0.28010000000000002</v>
      </c>
      <c r="G202" s="1830">
        <v>0.30399999999999999</v>
      </c>
      <c r="H202" s="1830">
        <v>0.31</v>
      </c>
      <c r="I202" s="1830">
        <v>0.312</v>
      </c>
      <c r="J202" s="1830">
        <v>0.313</v>
      </c>
      <c r="K202" s="1830">
        <v>0.32700000000000001</v>
      </c>
      <c r="M202" s="631" t="s">
        <v>1195</v>
      </c>
      <c r="N202" s="640">
        <f>N200-N201</f>
        <v>31.5</v>
      </c>
      <c r="O202" s="641">
        <f>N202</f>
        <v>31.5</v>
      </c>
      <c r="P202" s="637">
        <f>CONVERT(O202,"cm","mm")</f>
        <v>315</v>
      </c>
    </row>
    <row r="203" spans="2:49" ht="15.75" thickBot="1">
      <c r="B203" s="1830" t="s">
        <v>1163</v>
      </c>
      <c r="C203" s="1830">
        <v>1.28</v>
      </c>
      <c r="D203" s="1830">
        <v>1.28</v>
      </c>
      <c r="E203" s="1830">
        <v>1.28</v>
      </c>
      <c r="F203" s="1830">
        <v>1.28</v>
      </c>
      <c r="G203" s="1830">
        <v>1.28</v>
      </c>
      <c r="H203" s="1830">
        <v>1.28</v>
      </c>
      <c r="I203" s="1830">
        <v>1.28</v>
      </c>
      <c r="J203" s="1830">
        <v>1.28</v>
      </c>
      <c r="K203" s="1830">
        <v>1.28</v>
      </c>
      <c r="M203" s="644" t="s">
        <v>1197</v>
      </c>
      <c r="N203" s="632">
        <f>N202/20</f>
        <v>1.575</v>
      </c>
      <c r="O203" s="645">
        <f>N203</f>
        <v>1.575</v>
      </c>
      <c r="P203" s="1217">
        <f>CONVERT(O203,"cm","mm")</f>
        <v>15.75</v>
      </c>
    </row>
    <row r="204" spans="2:49">
      <c r="B204" s="1830" t="s">
        <v>1165</v>
      </c>
      <c r="C204" s="1830">
        <v>20</v>
      </c>
      <c r="D204" s="1830">
        <v>20</v>
      </c>
      <c r="E204" s="1830">
        <v>20</v>
      </c>
      <c r="F204" s="1830">
        <v>20</v>
      </c>
      <c r="G204" s="1830">
        <v>20</v>
      </c>
      <c r="H204" s="1830">
        <v>20</v>
      </c>
      <c r="I204" s="1830">
        <v>20</v>
      </c>
      <c r="J204" s="1830">
        <v>20</v>
      </c>
      <c r="K204" s="1830">
        <v>20</v>
      </c>
    </row>
    <row r="205" spans="2:49">
      <c r="B205" s="1830" t="s">
        <v>1169</v>
      </c>
      <c r="C205" s="609">
        <f t="shared" ref="C205:K205" si="16">C202*C204+C203</f>
        <v>6.62</v>
      </c>
      <c r="D205" s="609">
        <f t="shared" si="16"/>
        <v>6.92</v>
      </c>
      <c r="E205" s="609">
        <f t="shared" si="16"/>
        <v>7.02</v>
      </c>
      <c r="F205" s="609">
        <f t="shared" si="16"/>
        <v>6.8820000000000006</v>
      </c>
      <c r="G205" s="609">
        <f t="shared" si="16"/>
        <v>7.36</v>
      </c>
      <c r="H205" s="609">
        <f t="shared" si="16"/>
        <v>7.48</v>
      </c>
      <c r="I205" s="609">
        <f t="shared" si="16"/>
        <v>7.5200000000000005</v>
      </c>
      <c r="J205" s="609">
        <f t="shared" si="16"/>
        <v>7.54</v>
      </c>
      <c r="K205" s="609">
        <f t="shared" si="16"/>
        <v>7.82</v>
      </c>
    </row>
    <row r="207" spans="2:49" ht="15.75" thickBot="1"/>
    <row r="208" spans="2:49" ht="15.75" thickBot="1">
      <c r="B208" s="2151">
        <v>103</v>
      </c>
      <c r="C208" s="2152"/>
      <c r="D208" s="2153">
        <v>1.2</v>
      </c>
      <c r="E208" s="2153"/>
      <c r="F208" s="2153"/>
      <c r="G208" s="584"/>
      <c r="H208" s="2159" t="s">
        <v>1149</v>
      </c>
      <c r="I208" s="2160"/>
      <c r="J208" s="2161" t="s">
        <v>2089</v>
      </c>
      <c r="K208" s="2162"/>
      <c r="M208" s="2148" t="s">
        <v>1201</v>
      </c>
      <c r="N208" s="2149"/>
      <c r="O208" s="2149"/>
      <c r="P208" s="2150"/>
    </row>
    <row r="209" spans="2:16" ht="15.75" thickBot="1">
      <c r="B209" s="2145" t="s">
        <v>1151</v>
      </c>
      <c r="C209" s="2146"/>
      <c r="D209" s="2146"/>
      <c r="E209" s="2146"/>
      <c r="F209" s="2146"/>
      <c r="G209" s="2146"/>
      <c r="H209" s="2147"/>
      <c r="I209" s="1828"/>
      <c r="J209" s="1828"/>
      <c r="K209" s="1828"/>
      <c r="M209" s="623" t="s">
        <v>1182</v>
      </c>
      <c r="N209" s="624">
        <v>540</v>
      </c>
      <c r="O209" s="625">
        <v>380</v>
      </c>
      <c r="P209" s="626">
        <v>375</v>
      </c>
    </row>
    <row r="210" spans="2:16" ht="15.75" thickBot="1">
      <c r="B210" s="591" t="s">
        <v>1155</v>
      </c>
      <c r="C210" s="592" t="s">
        <v>453</v>
      </c>
      <c r="D210" s="592" t="s">
        <v>454</v>
      </c>
      <c r="E210" s="592" t="s">
        <v>455</v>
      </c>
      <c r="F210" s="592" t="s">
        <v>456</v>
      </c>
      <c r="G210" s="592" t="s">
        <v>457</v>
      </c>
      <c r="H210" s="592" t="s">
        <v>458</v>
      </c>
      <c r="I210" s="1828"/>
      <c r="J210" s="1828"/>
      <c r="K210" s="1828"/>
      <c r="M210" s="629" t="s">
        <v>1184</v>
      </c>
      <c r="N210" s="629" t="s">
        <v>1185</v>
      </c>
      <c r="O210" s="630" t="s">
        <v>1186</v>
      </c>
      <c r="P210" s="629" t="s">
        <v>1187</v>
      </c>
    </row>
    <row r="211" spans="2:16" ht="15.75" thickBot="1">
      <c r="B211" s="1830" t="s">
        <v>1160</v>
      </c>
      <c r="C211" s="648"/>
      <c r="D211" s="648"/>
      <c r="E211" s="648"/>
      <c r="F211" s="648"/>
      <c r="G211" s="648"/>
      <c r="H211" s="648"/>
      <c r="I211" s="1828"/>
      <c r="J211" s="1828"/>
      <c r="K211" s="1828"/>
      <c r="M211" s="632" t="s">
        <v>1189</v>
      </c>
      <c r="N211" s="632">
        <v>37.5</v>
      </c>
      <c r="O211" s="633">
        <f>N211</f>
        <v>37.5</v>
      </c>
      <c r="P211" s="634">
        <f>CONVERT(O211,"cm","mm")</f>
        <v>375</v>
      </c>
    </row>
    <row r="212" spans="2:16" ht="15.75" thickBot="1">
      <c r="B212" s="1830" t="s">
        <v>1163</v>
      </c>
      <c r="C212" s="1830">
        <v>1.28</v>
      </c>
      <c r="D212" s="1830">
        <v>1.28</v>
      </c>
      <c r="E212" s="1830">
        <v>1.28</v>
      </c>
      <c r="F212" s="1830">
        <v>1.28</v>
      </c>
      <c r="G212" s="1830">
        <v>1.28</v>
      </c>
      <c r="H212" s="1830">
        <v>1.28</v>
      </c>
      <c r="I212" s="1828"/>
      <c r="J212" s="1828"/>
      <c r="K212" s="1828"/>
      <c r="M212" s="631" t="s">
        <v>1193</v>
      </c>
      <c r="N212" s="637">
        <v>1</v>
      </c>
      <c r="O212" s="638">
        <f>N212</f>
        <v>1</v>
      </c>
      <c r="P212" s="631">
        <f>CONVERT(O212,"cm","mm")</f>
        <v>10</v>
      </c>
    </row>
    <row r="213" spans="2:16" ht="15.75" thickBot="1">
      <c r="B213" s="1830" t="s">
        <v>1165</v>
      </c>
      <c r="C213" s="1830">
        <v>18</v>
      </c>
      <c r="D213" s="1830">
        <v>18</v>
      </c>
      <c r="E213" s="1830">
        <v>18</v>
      </c>
      <c r="F213" s="1830">
        <v>18</v>
      </c>
      <c r="G213" s="1830">
        <v>16</v>
      </c>
      <c r="H213" s="1830">
        <v>16</v>
      </c>
      <c r="I213" s="1828"/>
      <c r="J213" s="1828"/>
      <c r="K213" s="1828"/>
      <c r="M213" s="632" t="s">
        <v>1195</v>
      </c>
      <c r="N213" s="640">
        <f>N211-N212</f>
        <v>36.5</v>
      </c>
      <c r="O213" s="641">
        <f>N213</f>
        <v>36.5</v>
      </c>
      <c r="P213" s="637">
        <f>CONVERT(O213,"cm","mm")</f>
        <v>365</v>
      </c>
    </row>
    <row r="214" spans="2:16" ht="15.75" thickBot="1">
      <c r="B214" s="1830" t="s">
        <v>1169</v>
      </c>
      <c r="C214" s="609">
        <f t="shared" ref="C214:H214" si="17">C211*C213+C212</f>
        <v>1.28</v>
      </c>
      <c r="D214" s="609">
        <f t="shared" si="17"/>
        <v>1.28</v>
      </c>
      <c r="E214" s="609">
        <f t="shared" si="17"/>
        <v>1.28</v>
      </c>
      <c r="F214" s="609">
        <f t="shared" si="17"/>
        <v>1.28</v>
      </c>
      <c r="G214" s="609">
        <f t="shared" si="17"/>
        <v>1.28</v>
      </c>
      <c r="H214" s="609">
        <f t="shared" si="17"/>
        <v>1.28</v>
      </c>
      <c r="I214" s="1828"/>
      <c r="J214" s="1828"/>
      <c r="K214" s="1828"/>
      <c r="M214" s="651" t="s">
        <v>1197</v>
      </c>
      <c r="N214" s="632">
        <f>N213/30</f>
        <v>1.2166666666666666</v>
      </c>
      <c r="O214" s="645">
        <f>N214</f>
        <v>1.2166666666666666</v>
      </c>
      <c r="P214" s="1217">
        <f>CONVERT(O214,"cm","mm")</f>
        <v>12.166666666666666</v>
      </c>
    </row>
    <row r="1048555" spans="41:41">
      <c r="AO1048555" s="1175" t="s">
        <v>1414</v>
      </c>
    </row>
    <row r="1048556" spans="41:41">
      <c r="AO1048556" t="s">
        <v>1415</v>
      </c>
    </row>
  </sheetData>
  <autoFilter ref="AO3:AV197">
    <sortState ref="AO4:AV201">
      <sortCondition ref="AO3:AO201"/>
    </sortState>
  </autoFilter>
  <mergeCells count="134">
    <mergeCell ref="B178:H178"/>
    <mergeCell ref="M178:P178"/>
    <mergeCell ref="B188:C188"/>
    <mergeCell ref="D188:F188"/>
    <mergeCell ref="H188:I188"/>
    <mergeCell ref="J188:K188"/>
    <mergeCell ref="B189:K189"/>
    <mergeCell ref="B167:C167"/>
    <mergeCell ref="D167:F167"/>
    <mergeCell ref="H167:I167"/>
    <mergeCell ref="J167:K167"/>
    <mergeCell ref="B168:H168"/>
    <mergeCell ref="M168:P168"/>
    <mergeCell ref="B177:C177"/>
    <mergeCell ref="D177:F177"/>
    <mergeCell ref="H177:I177"/>
    <mergeCell ref="J177:K177"/>
    <mergeCell ref="M158:P158"/>
    <mergeCell ref="B157:C157"/>
    <mergeCell ref="D157:F157"/>
    <mergeCell ref="H157:I157"/>
    <mergeCell ref="J157:K157"/>
    <mergeCell ref="B158:K158"/>
    <mergeCell ref="M148:P148"/>
    <mergeCell ref="B147:C147"/>
    <mergeCell ref="D147:F147"/>
    <mergeCell ref="H147:I147"/>
    <mergeCell ref="J147:K147"/>
    <mergeCell ref="B148:H148"/>
    <mergeCell ref="B74:C74"/>
    <mergeCell ref="D74:F74"/>
    <mergeCell ref="H74:I74"/>
    <mergeCell ref="J74:K74"/>
    <mergeCell ref="M84:P84"/>
    <mergeCell ref="B83:C83"/>
    <mergeCell ref="D83:F83"/>
    <mergeCell ref="H83:I83"/>
    <mergeCell ref="J83:K83"/>
    <mergeCell ref="B84:H84"/>
    <mergeCell ref="B64:H64"/>
    <mergeCell ref="M74:P74"/>
    <mergeCell ref="AP2:AV2"/>
    <mergeCell ref="B3:K3"/>
    <mergeCell ref="N3:W3"/>
    <mergeCell ref="B63:C63"/>
    <mergeCell ref="D63:F63"/>
    <mergeCell ref="H63:I63"/>
    <mergeCell ref="J63:K63"/>
    <mergeCell ref="B13:C13"/>
    <mergeCell ref="D13:F13"/>
    <mergeCell ref="H13:I13"/>
    <mergeCell ref="J13:K13"/>
    <mergeCell ref="N11:O11"/>
    <mergeCell ref="P11:R11"/>
    <mergeCell ref="U11:X11"/>
    <mergeCell ref="P2:R2"/>
    <mergeCell ref="T2:U2"/>
    <mergeCell ref="V2:W2"/>
    <mergeCell ref="B14:S14"/>
    <mergeCell ref="U19:X19"/>
    <mergeCell ref="B2:C2"/>
    <mergeCell ref="D2:F2"/>
    <mergeCell ref="H2:I2"/>
    <mergeCell ref="J2:K2"/>
    <mergeCell ref="N2:O2"/>
    <mergeCell ref="O25:P25"/>
    <mergeCell ref="B19:H19"/>
    <mergeCell ref="J19:P19"/>
    <mergeCell ref="B26:H26"/>
    <mergeCell ref="J26:P26"/>
    <mergeCell ref="B25:C25"/>
    <mergeCell ref="E25:F25"/>
    <mergeCell ref="G25:H25"/>
    <mergeCell ref="J25:K25"/>
    <mergeCell ref="M25:N25"/>
    <mergeCell ref="B35:C35"/>
    <mergeCell ref="D35:F35"/>
    <mergeCell ref="H35:I35"/>
    <mergeCell ref="J35:K35"/>
    <mergeCell ref="B36:M36"/>
    <mergeCell ref="R48:S48"/>
    <mergeCell ref="O44:P44"/>
    <mergeCell ref="B48:C48"/>
    <mergeCell ref="E48:F48"/>
    <mergeCell ref="G48:H48"/>
    <mergeCell ref="J48:K48"/>
    <mergeCell ref="L48:N48"/>
    <mergeCell ref="P48:Q48"/>
    <mergeCell ref="B44:C44"/>
    <mergeCell ref="E44:F44"/>
    <mergeCell ref="G44:H44"/>
    <mergeCell ref="J44:K44"/>
    <mergeCell ref="M44:N44"/>
    <mergeCell ref="B93:C93"/>
    <mergeCell ref="D93:F93"/>
    <mergeCell ref="H93:I93"/>
    <mergeCell ref="J93:K93"/>
    <mergeCell ref="B94:H94"/>
    <mergeCell ref="M94:P94"/>
    <mergeCell ref="B103:C103"/>
    <mergeCell ref="D103:F103"/>
    <mergeCell ref="H103:I103"/>
    <mergeCell ref="J103:K103"/>
    <mergeCell ref="B104:H104"/>
    <mergeCell ref="M104:P104"/>
    <mergeCell ref="B113:C113"/>
    <mergeCell ref="D113:F113"/>
    <mergeCell ref="H113:I113"/>
    <mergeCell ref="J113:K113"/>
    <mergeCell ref="B124:C124"/>
    <mergeCell ref="D124:F124"/>
    <mergeCell ref="H124:I124"/>
    <mergeCell ref="J124:K124"/>
    <mergeCell ref="B125:H125"/>
    <mergeCell ref="B136:H136"/>
    <mergeCell ref="M136:P136"/>
    <mergeCell ref="M125:P125"/>
    <mergeCell ref="B135:C135"/>
    <mergeCell ref="D135:F135"/>
    <mergeCell ref="H135:I135"/>
    <mergeCell ref="J135:K135"/>
    <mergeCell ref="B114:H114"/>
    <mergeCell ref="M114:P114"/>
    <mergeCell ref="B209:H209"/>
    <mergeCell ref="M208:P208"/>
    <mergeCell ref="B199:C199"/>
    <mergeCell ref="D199:F199"/>
    <mergeCell ref="H199:I199"/>
    <mergeCell ref="J199:K199"/>
    <mergeCell ref="B200:K200"/>
    <mergeCell ref="B208:C208"/>
    <mergeCell ref="D208:F208"/>
    <mergeCell ref="H208:I208"/>
    <mergeCell ref="J208:K208"/>
  </mergeCells>
  <conditionalFormatting sqref="J10:K11">
    <cfRule type="dataBar" priority="115">
      <dataBar>
        <cfvo type="min"/>
        <cfvo type="max"/>
        <color rgb="FFD6007B"/>
      </dataBar>
      <extLst>
        <ext xmlns:x14="http://schemas.microsoft.com/office/spreadsheetml/2009/9/main" uri="{B025F937-C7B1-47D3-B67F-A62EFF666E3E}">
          <x14:id>{0B826FB6-DF3B-4E3F-B491-4551164EC5BE}</x14:id>
        </ext>
      </extLst>
    </cfRule>
  </conditionalFormatting>
  <conditionalFormatting sqref="U11:X13 U16 U15:X15 U14">
    <cfRule type="dataBar" priority="118">
      <dataBar>
        <cfvo type="min"/>
        <cfvo type="max"/>
        <color rgb="FF63C384"/>
      </dataBar>
      <extLst>
        <ext xmlns:x14="http://schemas.microsoft.com/office/spreadsheetml/2009/9/main" uri="{B025F937-C7B1-47D3-B67F-A62EFF666E3E}">
          <x14:id>{BB49F2AC-0C4C-4547-B398-71C9E7C39B4A}</x14:id>
        </ext>
      </extLst>
    </cfRule>
  </conditionalFormatting>
  <conditionalFormatting sqref="U20:X21">
    <cfRule type="dataBar" priority="109">
      <dataBar>
        <cfvo type="min"/>
        <cfvo type="max"/>
        <color rgb="FF63C384"/>
      </dataBar>
      <extLst>
        <ext xmlns:x14="http://schemas.microsoft.com/office/spreadsheetml/2009/9/main" uri="{B025F937-C7B1-47D3-B67F-A62EFF666E3E}">
          <x14:id>{B5EE322D-49C9-41EA-B783-589AD96B806F}</x14:id>
        </ext>
      </extLst>
    </cfRule>
  </conditionalFormatting>
  <conditionalFormatting sqref="U22:X22 U19 U24:U25">
    <cfRule type="dataBar" priority="119">
      <dataBar>
        <cfvo type="min"/>
        <cfvo type="max"/>
        <color rgb="FF008AEF"/>
      </dataBar>
      <extLst>
        <ext xmlns:x14="http://schemas.microsoft.com/office/spreadsheetml/2009/9/main" uri="{B025F937-C7B1-47D3-B67F-A62EFF666E3E}">
          <x14:id>{B07459D2-B4B8-4919-A03E-91B3AE2EB5E2}</x14:id>
        </ext>
      </extLst>
    </cfRule>
  </conditionalFormatting>
  <conditionalFormatting sqref="U23:X23">
    <cfRule type="dataBar" priority="110">
      <dataBar>
        <cfvo type="min"/>
        <cfvo type="max"/>
        <color rgb="FF63C384"/>
      </dataBar>
      <extLst>
        <ext xmlns:x14="http://schemas.microsoft.com/office/spreadsheetml/2009/9/main" uri="{B025F937-C7B1-47D3-B67F-A62EFF666E3E}">
          <x14:id>{09324323-EB2D-44B4-8446-281CCB564C9A}</x14:id>
        </ext>
      </extLst>
    </cfRule>
  </conditionalFormatting>
  <conditionalFormatting sqref="V14:X14">
    <cfRule type="dataBar" priority="106">
      <dataBar>
        <cfvo type="min"/>
        <cfvo type="max"/>
        <color rgb="FF008AEF"/>
      </dataBar>
      <extLst>
        <ext xmlns:x14="http://schemas.microsoft.com/office/spreadsheetml/2009/9/main" uri="{B025F937-C7B1-47D3-B67F-A62EFF666E3E}">
          <x14:id>{A490529F-59ED-4C21-B170-4758170BF797}</x14:id>
        </ext>
      </extLst>
    </cfRule>
  </conditionalFormatting>
  <conditionalFormatting sqref="V16:X16">
    <cfRule type="dataBar" priority="105">
      <dataBar>
        <cfvo type="min"/>
        <cfvo type="max"/>
        <color rgb="FF008AEF"/>
      </dataBar>
      <extLst>
        <ext xmlns:x14="http://schemas.microsoft.com/office/spreadsheetml/2009/9/main" uri="{B025F937-C7B1-47D3-B67F-A62EFF666E3E}">
          <x14:id>{E27D559A-EBE0-4637-A192-C8249E4C4D25}</x14:id>
        </ext>
      </extLst>
    </cfRule>
  </conditionalFormatting>
  <conditionalFormatting sqref="V24:X24">
    <cfRule type="dataBar" priority="108">
      <dataBar>
        <cfvo type="min"/>
        <cfvo type="max"/>
        <color rgb="FF63C384"/>
      </dataBar>
      <extLst>
        <ext xmlns:x14="http://schemas.microsoft.com/office/spreadsheetml/2009/9/main" uri="{B025F937-C7B1-47D3-B67F-A62EFF666E3E}">
          <x14:id>{B8814C29-2015-40E9-B158-3CB310EB2CFF}</x14:id>
        </ext>
      </extLst>
    </cfRule>
  </conditionalFormatting>
  <conditionalFormatting sqref="V25:X25">
    <cfRule type="dataBar" priority="107">
      <dataBar>
        <cfvo type="min"/>
        <cfvo type="max"/>
        <color rgb="FF008AEF"/>
      </dataBar>
      <extLst>
        <ext xmlns:x14="http://schemas.microsoft.com/office/spreadsheetml/2009/9/main" uri="{B025F937-C7B1-47D3-B67F-A62EFF666E3E}">
          <x14:id>{B1AB58DD-1E44-4F00-8091-D2F7C65F2888}</x14:id>
        </ext>
      </extLst>
    </cfRule>
  </conditionalFormatting>
  <conditionalFormatting sqref="V27:X30">
    <cfRule type="dataBar" priority="117">
      <dataBar>
        <cfvo type="min"/>
        <cfvo type="max"/>
        <color rgb="FFFF555A"/>
      </dataBar>
      <extLst>
        <ext xmlns:x14="http://schemas.microsoft.com/office/spreadsheetml/2009/9/main" uri="{B025F937-C7B1-47D3-B67F-A62EFF666E3E}">
          <x14:id>{353D3FAB-E63A-436E-8131-1A1D2D7A9570}</x14:id>
        </ext>
      </extLst>
    </cfRule>
  </conditionalFormatting>
  <conditionalFormatting sqref="V32:X35">
    <cfRule type="dataBar" priority="116">
      <dataBar>
        <cfvo type="min"/>
        <cfvo type="max"/>
        <color rgb="FF008AEF"/>
      </dataBar>
      <extLst>
        <ext xmlns:x14="http://schemas.microsoft.com/office/spreadsheetml/2009/9/main" uri="{B025F937-C7B1-47D3-B67F-A62EFF666E3E}">
          <x14:id>{894A1D5B-C506-4652-9835-5DB00E822C82}</x14:id>
        </ext>
      </extLst>
    </cfRule>
  </conditionalFormatting>
  <conditionalFormatting sqref="AP20">
    <cfRule type="duplicateValues" dxfId="46" priority="114"/>
  </conditionalFormatting>
  <conditionalFormatting sqref="AP28">
    <cfRule type="duplicateValues" dxfId="45" priority="112"/>
  </conditionalFormatting>
  <conditionalFormatting sqref="AP29">
    <cfRule type="duplicateValues" dxfId="44" priority="113"/>
  </conditionalFormatting>
  <conditionalFormatting sqref="AP199:AP1048576 AO198 AP47:AP55 AP1:AP44 AP75:AP197">
    <cfRule type="duplicateValues" dxfId="43" priority="120"/>
  </conditionalFormatting>
  <conditionalFormatting sqref="AP199:AP1048576 AO198 AP1:AP27 AP47:AP55 AP30:AP44 AP75:AP197">
    <cfRule type="duplicateValues" dxfId="42" priority="121"/>
  </conditionalFormatting>
  <conditionalFormatting sqref="AP45">
    <cfRule type="duplicateValues" dxfId="41" priority="101"/>
  </conditionalFormatting>
  <conditionalFormatting sqref="AP45">
    <cfRule type="duplicateValues" dxfId="40" priority="102"/>
  </conditionalFormatting>
  <conditionalFormatting sqref="AP45">
    <cfRule type="duplicateValues" dxfId="39" priority="103"/>
  </conditionalFormatting>
  <conditionalFormatting sqref="AP45">
    <cfRule type="duplicateValues" dxfId="38" priority="104"/>
  </conditionalFormatting>
  <conditionalFormatting sqref="AP46">
    <cfRule type="duplicateValues" dxfId="37" priority="97"/>
  </conditionalFormatting>
  <conditionalFormatting sqref="AP46">
    <cfRule type="duplicateValues" dxfId="36" priority="98"/>
  </conditionalFormatting>
  <conditionalFormatting sqref="AP46">
    <cfRule type="duplicateValues" dxfId="35" priority="99"/>
  </conditionalFormatting>
  <conditionalFormatting sqref="AP46">
    <cfRule type="duplicateValues" dxfId="34" priority="100"/>
  </conditionalFormatting>
  <conditionalFormatting sqref="AP56">
    <cfRule type="duplicateValues" dxfId="33" priority="93"/>
  </conditionalFormatting>
  <conditionalFormatting sqref="AP56">
    <cfRule type="duplicateValues" dxfId="32" priority="94"/>
  </conditionalFormatting>
  <conditionalFormatting sqref="AP56">
    <cfRule type="duplicateValues" dxfId="31" priority="95"/>
  </conditionalFormatting>
  <conditionalFormatting sqref="AP56">
    <cfRule type="duplicateValues" dxfId="30" priority="96"/>
  </conditionalFormatting>
  <conditionalFormatting sqref="AP57">
    <cfRule type="duplicateValues" dxfId="29" priority="89"/>
  </conditionalFormatting>
  <conditionalFormatting sqref="AP57">
    <cfRule type="duplicateValues" dxfId="28" priority="90"/>
  </conditionalFormatting>
  <conditionalFormatting sqref="AP57">
    <cfRule type="duplicateValues" dxfId="27" priority="91"/>
  </conditionalFormatting>
  <conditionalFormatting sqref="AP57">
    <cfRule type="duplicateValues" dxfId="26" priority="92"/>
  </conditionalFormatting>
  <conditionalFormatting sqref="AP58">
    <cfRule type="duplicateValues" dxfId="25" priority="85"/>
  </conditionalFormatting>
  <conditionalFormatting sqref="AP58">
    <cfRule type="duplicateValues" dxfId="24" priority="86"/>
  </conditionalFormatting>
  <conditionalFormatting sqref="AP58">
    <cfRule type="duplicateValues" dxfId="23" priority="87"/>
  </conditionalFormatting>
  <conditionalFormatting sqref="AP58">
    <cfRule type="duplicateValues" dxfId="22" priority="88"/>
  </conditionalFormatting>
  <conditionalFormatting sqref="AP59">
    <cfRule type="duplicateValues" dxfId="21" priority="81"/>
  </conditionalFormatting>
  <conditionalFormatting sqref="AP59">
    <cfRule type="duplicateValues" dxfId="20" priority="82"/>
  </conditionalFormatting>
  <conditionalFormatting sqref="AP59">
    <cfRule type="duplicateValues" dxfId="19" priority="83"/>
  </conditionalFormatting>
  <conditionalFormatting sqref="AP59">
    <cfRule type="duplicateValues" dxfId="18" priority="84"/>
  </conditionalFormatting>
  <conditionalFormatting sqref="M74:P75 M79 M77:P77 M76">
    <cfRule type="dataBar" priority="80">
      <dataBar>
        <cfvo type="min"/>
        <cfvo type="max"/>
        <color rgb="FF63C384"/>
      </dataBar>
      <extLst>
        <ext xmlns:x14="http://schemas.microsoft.com/office/spreadsheetml/2009/9/main" uri="{B025F937-C7B1-47D3-B67F-A62EFF666E3E}">
          <x14:id>{CC5C3385-6999-434B-B372-6AEC31C5E06E}</x14:id>
        </ext>
      </extLst>
    </cfRule>
  </conditionalFormatting>
  <conditionalFormatting sqref="M78:P78">
    <cfRule type="dataBar" priority="79">
      <dataBar>
        <cfvo type="min"/>
        <cfvo type="max"/>
        <color rgb="FF63C384"/>
      </dataBar>
      <extLst>
        <ext xmlns:x14="http://schemas.microsoft.com/office/spreadsheetml/2009/9/main" uri="{B025F937-C7B1-47D3-B67F-A62EFF666E3E}">
          <x14:id>{ED373DD3-0010-4893-BE12-1C7A36E8F583}</x14:id>
        </ext>
      </extLst>
    </cfRule>
  </conditionalFormatting>
  <conditionalFormatting sqref="N76:P76">
    <cfRule type="dataBar" priority="78">
      <dataBar>
        <cfvo type="min"/>
        <cfvo type="max"/>
        <color rgb="FF008AEF"/>
      </dataBar>
      <extLst>
        <ext xmlns:x14="http://schemas.microsoft.com/office/spreadsheetml/2009/9/main" uri="{B025F937-C7B1-47D3-B67F-A62EFF666E3E}">
          <x14:id>{17AC7BA5-9ED1-4E2E-8254-CF2C6BEAF10C}</x14:id>
        </ext>
      </extLst>
    </cfRule>
  </conditionalFormatting>
  <conditionalFormatting sqref="N79:P79">
    <cfRule type="dataBar" priority="77">
      <dataBar>
        <cfvo type="min"/>
        <cfvo type="max"/>
        <color rgb="FF008AEF"/>
      </dataBar>
      <extLst>
        <ext xmlns:x14="http://schemas.microsoft.com/office/spreadsheetml/2009/9/main" uri="{B025F937-C7B1-47D3-B67F-A62EFF666E3E}">
          <x14:id>{F2222DD2-A48B-45AA-8A6D-8271BB2BFFC0}</x14:id>
        </ext>
      </extLst>
    </cfRule>
  </conditionalFormatting>
  <conditionalFormatting sqref="AP70 AP73:AP74">
    <cfRule type="duplicateValues" dxfId="17" priority="65"/>
  </conditionalFormatting>
  <conditionalFormatting sqref="AP70">
    <cfRule type="duplicateValues" dxfId="16" priority="66"/>
  </conditionalFormatting>
  <conditionalFormatting sqref="AP70">
    <cfRule type="duplicateValues" dxfId="15" priority="67"/>
  </conditionalFormatting>
  <conditionalFormatting sqref="AP70">
    <cfRule type="duplicateValues" dxfId="14" priority="68"/>
  </conditionalFormatting>
  <conditionalFormatting sqref="M84:P86 M90 M88:P88 M87">
    <cfRule type="dataBar" priority="60">
      <dataBar>
        <cfvo type="min"/>
        <cfvo type="max"/>
        <color rgb="FF63C384"/>
      </dataBar>
      <extLst>
        <ext xmlns:x14="http://schemas.microsoft.com/office/spreadsheetml/2009/9/main" uri="{B025F937-C7B1-47D3-B67F-A62EFF666E3E}">
          <x14:id>{B4265BB0-BB42-4C29-A62D-2B1017BCDB67}</x14:id>
        </ext>
      </extLst>
    </cfRule>
  </conditionalFormatting>
  <conditionalFormatting sqref="M89:P89">
    <cfRule type="dataBar" priority="59">
      <dataBar>
        <cfvo type="min"/>
        <cfvo type="max"/>
        <color rgb="FF63C384"/>
      </dataBar>
      <extLst>
        <ext xmlns:x14="http://schemas.microsoft.com/office/spreadsheetml/2009/9/main" uri="{B025F937-C7B1-47D3-B67F-A62EFF666E3E}">
          <x14:id>{04A97D04-3D9A-46F0-A662-39A37B9A46C4}</x14:id>
        </ext>
      </extLst>
    </cfRule>
  </conditionalFormatting>
  <conditionalFormatting sqref="N87:P87">
    <cfRule type="dataBar" priority="58">
      <dataBar>
        <cfvo type="min"/>
        <cfvo type="max"/>
        <color rgb="FF008AEF"/>
      </dataBar>
      <extLst>
        <ext xmlns:x14="http://schemas.microsoft.com/office/spreadsheetml/2009/9/main" uri="{B025F937-C7B1-47D3-B67F-A62EFF666E3E}">
          <x14:id>{47C09D66-2CBD-4753-8EAD-4BF61481EB7F}</x14:id>
        </ext>
      </extLst>
    </cfRule>
  </conditionalFormatting>
  <conditionalFormatting sqref="N90:P90">
    <cfRule type="dataBar" priority="57">
      <dataBar>
        <cfvo type="min"/>
        <cfvo type="max"/>
        <color rgb="FF008AEF"/>
      </dataBar>
      <extLst>
        <ext xmlns:x14="http://schemas.microsoft.com/office/spreadsheetml/2009/9/main" uri="{B025F937-C7B1-47D3-B67F-A62EFF666E3E}">
          <x14:id>{101C6CCC-321B-4918-879D-327A56FECA8A}</x14:id>
        </ext>
      </extLst>
    </cfRule>
  </conditionalFormatting>
  <conditionalFormatting sqref="AP60 AP62:AP67">
    <cfRule type="duplicateValues" dxfId="13" priority="276"/>
  </conditionalFormatting>
  <conditionalFormatting sqref="AP75:AP197 AP47:AP55 AP4:AP19 AP21:AP27 AP30:AP44">
    <cfRule type="duplicateValues" dxfId="12" priority="314"/>
  </conditionalFormatting>
  <conditionalFormatting sqref="AP75:AP197 AP47:AP55 AP4:AP27 AP30:AP44">
    <cfRule type="duplicateValues" dxfId="11" priority="319"/>
  </conditionalFormatting>
  <conditionalFormatting sqref="AP72 AP69">
    <cfRule type="duplicateValues" dxfId="10" priority="56"/>
  </conditionalFormatting>
  <conditionalFormatting sqref="V37:X41">
    <cfRule type="dataBar" priority="349">
      <dataBar>
        <cfvo type="min"/>
        <cfvo type="max"/>
        <color rgb="FFFF555A"/>
      </dataBar>
      <extLst>
        <ext xmlns:x14="http://schemas.microsoft.com/office/spreadsheetml/2009/9/main" uri="{B025F937-C7B1-47D3-B67F-A62EFF666E3E}">
          <x14:id>{090B919D-8CB3-4ABC-B4A3-63D0BC156A05}</x14:id>
        </ext>
      </extLst>
    </cfRule>
  </conditionalFormatting>
  <conditionalFormatting sqref="M94:P96 M100 M98:P98 M97">
    <cfRule type="dataBar" priority="54">
      <dataBar>
        <cfvo type="min"/>
        <cfvo type="max"/>
        <color rgb="FF63C384"/>
      </dataBar>
      <extLst>
        <ext xmlns:x14="http://schemas.microsoft.com/office/spreadsheetml/2009/9/main" uri="{B025F937-C7B1-47D3-B67F-A62EFF666E3E}">
          <x14:id>{7CFC5FAF-23DC-4B4D-91CD-1D0EB5FA9F09}</x14:id>
        </ext>
      </extLst>
    </cfRule>
  </conditionalFormatting>
  <conditionalFormatting sqref="M99:P99">
    <cfRule type="dataBar" priority="53">
      <dataBar>
        <cfvo type="min"/>
        <cfvo type="max"/>
        <color rgb="FF63C384"/>
      </dataBar>
      <extLst>
        <ext xmlns:x14="http://schemas.microsoft.com/office/spreadsheetml/2009/9/main" uri="{B025F937-C7B1-47D3-B67F-A62EFF666E3E}">
          <x14:id>{46269D03-0840-407F-BF64-C74C48B88B57}</x14:id>
        </ext>
      </extLst>
    </cfRule>
  </conditionalFormatting>
  <conditionalFormatting sqref="N97:P97">
    <cfRule type="dataBar" priority="52">
      <dataBar>
        <cfvo type="min"/>
        <cfvo type="max"/>
        <color rgb="FF008AEF"/>
      </dataBar>
      <extLst>
        <ext xmlns:x14="http://schemas.microsoft.com/office/spreadsheetml/2009/9/main" uri="{B025F937-C7B1-47D3-B67F-A62EFF666E3E}">
          <x14:id>{201926F8-40D4-425C-8D6B-D929BFF6E13E}</x14:id>
        </ext>
      </extLst>
    </cfRule>
  </conditionalFormatting>
  <conditionalFormatting sqref="N100:P100">
    <cfRule type="dataBar" priority="51">
      <dataBar>
        <cfvo type="min"/>
        <cfvo type="max"/>
        <color rgb="FF008AEF"/>
      </dataBar>
      <extLst>
        <ext xmlns:x14="http://schemas.microsoft.com/office/spreadsheetml/2009/9/main" uri="{B025F937-C7B1-47D3-B67F-A62EFF666E3E}">
          <x14:id>{E2C66C8F-08B0-4E30-9D5F-2E5AF1F11066}</x14:id>
        </ext>
      </extLst>
    </cfRule>
  </conditionalFormatting>
  <conditionalFormatting sqref="M104:P106 M110 M108:P108 M107">
    <cfRule type="dataBar" priority="50">
      <dataBar>
        <cfvo type="min"/>
        <cfvo type="max"/>
        <color rgb="FF63C384"/>
      </dataBar>
      <extLst>
        <ext xmlns:x14="http://schemas.microsoft.com/office/spreadsheetml/2009/9/main" uri="{B025F937-C7B1-47D3-B67F-A62EFF666E3E}">
          <x14:id>{F1885D6C-D727-4503-8A5D-2E9F5F0A2712}</x14:id>
        </ext>
      </extLst>
    </cfRule>
  </conditionalFormatting>
  <conditionalFormatting sqref="M109:P109">
    <cfRule type="dataBar" priority="49">
      <dataBar>
        <cfvo type="min"/>
        <cfvo type="max"/>
        <color rgb="FF63C384"/>
      </dataBar>
      <extLst>
        <ext xmlns:x14="http://schemas.microsoft.com/office/spreadsheetml/2009/9/main" uri="{B025F937-C7B1-47D3-B67F-A62EFF666E3E}">
          <x14:id>{894CFF2B-E5C6-49FE-89B4-4BE340A10FDE}</x14:id>
        </ext>
      </extLst>
    </cfRule>
  </conditionalFormatting>
  <conditionalFormatting sqref="N107:P107">
    <cfRule type="dataBar" priority="48">
      <dataBar>
        <cfvo type="min"/>
        <cfvo type="max"/>
        <color rgb="FF008AEF"/>
      </dataBar>
      <extLst>
        <ext xmlns:x14="http://schemas.microsoft.com/office/spreadsheetml/2009/9/main" uri="{B025F937-C7B1-47D3-B67F-A62EFF666E3E}">
          <x14:id>{CBAA96CE-2B3F-4DF7-A9DC-83FFB7A49AAF}</x14:id>
        </ext>
      </extLst>
    </cfRule>
  </conditionalFormatting>
  <conditionalFormatting sqref="N110:P110">
    <cfRule type="dataBar" priority="47">
      <dataBar>
        <cfvo type="min"/>
        <cfvo type="max"/>
        <color rgb="FF008AEF"/>
      </dataBar>
      <extLst>
        <ext xmlns:x14="http://schemas.microsoft.com/office/spreadsheetml/2009/9/main" uri="{B025F937-C7B1-47D3-B67F-A62EFF666E3E}">
          <x14:id>{F9AD0A76-768D-4BA7-A379-63E5B6A059B0}</x14:id>
        </ext>
      </extLst>
    </cfRule>
  </conditionalFormatting>
  <conditionalFormatting sqref="M114:P116 M120 M118:P118 M117">
    <cfRule type="dataBar" priority="46">
      <dataBar>
        <cfvo type="min"/>
        <cfvo type="max"/>
        <color rgb="FF63C384"/>
      </dataBar>
      <extLst>
        <ext xmlns:x14="http://schemas.microsoft.com/office/spreadsheetml/2009/9/main" uri="{B025F937-C7B1-47D3-B67F-A62EFF666E3E}">
          <x14:id>{82003D56-8834-49F0-824A-1C30414311A9}</x14:id>
        </ext>
      </extLst>
    </cfRule>
  </conditionalFormatting>
  <conditionalFormatting sqref="M119:P119">
    <cfRule type="dataBar" priority="45">
      <dataBar>
        <cfvo type="min"/>
        <cfvo type="max"/>
        <color rgb="FF63C384"/>
      </dataBar>
      <extLst>
        <ext xmlns:x14="http://schemas.microsoft.com/office/spreadsheetml/2009/9/main" uri="{B025F937-C7B1-47D3-B67F-A62EFF666E3E}">
          <x14:id>{F8456E0F-FBC6-43E3-B53B-2DD97236DCF2}</x14:id>
        </ext>
      </extLst>
    </cfRule>
  </conditionalFormatting>
  <conditionalFormatting sqref="N117:P117">
    <cfRule type="dataBar" priority="44">
      <dataBar>
        <cfvo type="min"/>
        <cfvo type="max"/>
        <color rgb="FF008AEF"/>
      </dataBar>
      <extLst>
        <ext xmlns:x14="http://schemas.microsoft.com/office/spreadsheetml/2009/9/main" uri="{B025F937-C7B1-47D3-B67F-A62EFF666E3E}">
          <x14:id>{BA61413F-DA42-4CEB-AF62-F13A0366303B}</x14:id>
        </ext>
      </extLst>
    </cfRule>
  </conditionalFormatting>
  <conditionalFormatting sqref="N120:P120">
    <cfRule type="dataBar" priority="43">
      <dataBar>
        <cfvo type="min"/>
        <cfvo type="max"/>
        <color rgb="FF008AEF"/>
      </dataBar>
      <extLst>
        <ext xmlns:x14="http://schemas.microsoft.com/office/spreadsheetml/2009/9/main" uri="{B025F937-C7B1-47D3-B67F-A62EFF666E3E}">
          <x14:id>{72C23699-9682-4227-B21E-ADB32CB851A0}</x14:id>
        </ext>
      </extLst>
    </cfRule>
  </conditionalFormatting>
  <conditionalFormatting sqref="M125:P127 M131 M129:P129 M128">
    <cfRule type="dataBar" priority="42">
      <dataBar>
        <cfvo type="min"/>
        <cfvo type="max"/>
        <color rgb="FF63C384"/>
      </dataBar>
      <extLst>
        <ext xmlns:x14="http://schemas.microsoft.com/office/spreadsheetml/2009/9/main" uri="{B025F937-C7B1-47D3-B67F-A62EFF666E3E}">
          <x14:id>{96087296-BD47-4D51-BD3B-E6F43718BFB4}</x14:id>
        </ext>
      </extLst>
    </cfRule>
  </conditionalFormatting>
  <conditionalFormatting sqref="M130:P130">
    <cfRule type="dataBar" priority="41">
      <dataBar>
        <cfvo type="min"/>
        <cfvo type="max"/>
        <color rgb="FF63C384"/>
      </dataBar>
      <extLst>
        <ext xmlns:x14="http://schemas.microsoft.com/office/spreadsheetml/2009/9/main" uri="{B025F937-C7B1-47D3-B67F-A62EFF666E3E}">
          <x14:id>{4B4A7D5F-17EA-4437-8F77-9A6310625511}</x14:id>
        </ext>
      </extLst>
    </cfRule>
  </conditionalFormatting>
  <conditionalFormatting sqref="N128:P128">
    <cfRule type="dataBar" priority="40">
      <dataBar>
        <cfvo type="min"/>
        <cfvo type="max"/>
        <color rgb="FF008AEF"/>
      </dataBar>
      <extLst>
        <ext xmlns:x14="http://schemas.microsoft.com/office/spreadsheetml/2009/9/main" uri="{B025F937-C7B1-47D3-B67F-A62EFF666E3E}">
          <x14:id>{766CF358-A2CE-42C1-B76E-D8EE19F7D5FD}</x14:id>
        </ext>
      </extLst>
    </cfRule>
  </conditionalFormatting>
  <conditionalFormatting sqref="N131:P131">
    <cfRule type="dataBar" priority="39">
      <dataBar>
        <cfvo type="min"/>
        <cfvo type="max"/>
        <color rgb="FF008AEF"/>
      </dataBar>
      <extLst>
        <ext xmlns:x14="http://schemas.microsoft.com/office/spreadsheetml/2009/9/main" uri="{B025F937-C7B1-47D3-B67F-A62EFF666E3E}">
          <x14:id>{889211FC-C6A5-413D-AAD6-C84FE8703F73}</x14:id>
        </ext>
      </extLst>
    </cfRule>
  </conditionalFormatting>
  <conditionalFormatting sqref="M136:P138 M142 M140:P140 M139">
    <cfRule type="dataBar" priority="38">
      <dataBar>
        <cfvo type="min"/>
        <cfvo type="max"/>
        <color rgb="FF63C384"/>
      </dataBar>
      <extLst>
        <ext xmlns:x14="http://schemas.microsoft.com/office/spreadsheetml/2009/9/main" uri="{B025F937-C7B1-47D3-B67F-A62EFF666E3E}">
          <x14:id>{736378CB-9A44-45BC-805F-3020C2DF54CE}</x14:id>
        </ext>
      </extLst>
    </cfRule>
  </conditionalFormatting>
  <conditionalFormatting sqref="M141:P141">
    <cfRule type="dataBar" priority="37">
      <dataBar>
        <cfvo type="min"/>
        <cfvo type="max"/>
        <color rgb="FF63C384"/>
      </dataBar>
      <extLst>
        <ext xmlns:x14="http://schemas.microsoft.com/office/spreadsheetml/2009/9/main" uri="{B025F937-C7B1-47D3-B67F-A62EFF666E3E}">
          <x14:id>{7D2335C6-E66E-4055-BB31-D108D5EF83AC}</x14:id>
        </ext>
      </extLst>
    </cfRule>
  </conditionalFormatting>
  <conditionalFormatting sqref="N139:P139">
    <cfRule type="dataBar" priority="36">
      <dataBar>
        <cfvo type="min"/>
        <cfvo type="max"/>
        <color rgb="FF008AEF"/>
      </dataBar>
      <extLst>
        <ext xmlns:x14="http://schemas.microsoft.com/office/spreadsheetml/2009/9/main" uri="{B025F937-C7B1-47D3-B67F-A62EFF666E3E}">
          <x14:id>{A4885817-BDC9-4F86-9E7F-96AD35984FA4}</x14:id>
        </ext>
      </extLst>
    </cfRule>
  </conditionalFormatting>
  <conditionalFormatting sqref="N142:P142">
    <cfRule type="dataBar" priority="35">
      <dataBar>
        <cfvo type="min"/>
        <cfvo type="max"/>
        <color rgb="FF008AEF"/>
      </dataBar>
      <extLst>
        <ext xmlns:x14="http://schemas.microsoft.com/office/spreadsheetml/2009/9/main" uri="{B025F937-C7B1-47D3-B67F-A62EFF666E3E}">
          <x14:id>{072965C0-EA5A-4505-B6FC-7C177BAB458F}</x14:id>
        </ext>
      </extLst>
    </cfRule>
  </conditionalFormatting>
  <conditionalFormatting sqref="M148:P150 M154 M152:P152 M151">
    <cfRule type="dataBar" priority="34">
      <dataBar>
        <cfvo type="min"/>
        <cfvo type="max"/>
        <color rgb="FF63C384"/>
      </dataBar>
      <extLst>
        <ext xmlns:x14="http://schemas.microsoft.com/office/spreadsheetml/2009/9/main" uri="{B025F937-C7B1-47D3-B67F-A62EFF666E3E}">
          <x14:id>{2676EFA1-EF82-4FC7-AF50-65263C4C2B69}</x14:id>
        </ext>
      </extLst>
    </cfRule>
  </conditionalFormatting>
  <conditionalFormatting sqref="M153:P153">
    <cfRule type="dataBar" priority="33">
      <dataBar>
        <cfvo type="min"/>
        <cfvo type="max"/>
        <color rgb="FF63C384"/>
      </dataBar>
      <extLst>
        <ext xmlns:x14="http://schemas.microsoft.com/office/spreadsheetml/2009/9/main" uri="{B025F937-C7B1-47D3-B67F-A62EFF666E3E}">
          <x14:id>{190D234D-8BE9-4254-B70B-F2BE3DF73049}</x14:id>
        </ext>
      </extLst>
    </cfRule>
  </conditionalFormatting>
  <conditionalFormatting sqref="N151:P151">
    <cfRule type="dataBar" priority="32">
      <dataBar>
        <cfvo type="min"/>
        <cfvo type="max"/>
        <color rgb="FF008AEF"/>
      </dataBar>
      <extLst>
        <ext xmlns:x14="http://schemas.microsoft.com/office/spreadsheetml/2009/9/main" uri="{B025F937-C7B1-47D3-B67F-A62EFF666E3E}">
          <x14:id>{98628EC2-639B-4893-B12F-4F21F044DD9B}</x14:id>
        </ext>
      </extLst>
    </cfRule>
  </conditionalFormatting>
  <conditionalFormatting sqref="N154:P154">
    <cfRule type="dataBar" priority="31">
      <dataBar>
        <cfvo type="min"/>
        <cfvo type="max"/>
        <color rgb="FF008AEF"/>
      </dataBar>
      <extLst>
        <ext xmlns:x14="http://schemas.microsoft.com/office/spreadsheetml/2009/9/main" uri="{B025F937-C7B1-47D3-B67F-A62EFF666E3E}">
          <x14:id>{0D93F8D8-D251-415A-A953-206874404DFA}</x14:id>
        </ext>
      </extLst>
    </cfRule>
  </conditionalFormatting>
  <conditionalFormatting sqref="M158:P160 M164 M162:P162 M161">
    <cfRule type="dataBar" priority="30">
      <dataBar>
        <cfvo type="min"/>
        <cfvo type="max"/>
        <color rgb="FF63C384"/>
      </dataBar>
      <extLst>
        <ext xmlns:x14="http://schemas.microsoft.com/office/spreadsheetml/2009/9/main" uri="{B025F937-C7B1-47D3-B67F-A62EFF666E3E}">
          <x14:id>{C6A558A1-AE53-4DC8-B356-96B2DE484165}</x14:id>
        </ext>
      </extLst>
    </cfRule>
  </conditionalFormatting>
  <conditionalFormatting sqref="M163:P163">
    <cfRule type="dataBar" priority="29">
      <dataBar>
        <cfvo type="min"/>
        <cfvo type="max"/>
        <color rgb="FF63C384"/>
      </dataBar>
      <extLst>
        <ext xmlns:x14="http://schemas.microsoft.com/office/spreadsheetml/2009/9/main" uri="{B025F937-C7B1-47D3-B67F-A62EFF666E3E}">
          <x14:id>{3DD71AF2-7B06-4911-9FC3-4E4A65A4FFC0}</x14:id>
        </ext>
      </extLst>
    </cfRule>
  </conditionalFormatting>
  <conditionalFormatting sqref="N161:P161">
    <cfRule type="dataBar" priority="28">
      <dataBar>
        <cfvo type="min"/>
        <cfvo type="max"/>
        <color rgb="FF008AEF"/>
      </dataBar>
      <extLst>
        <ext xmlns:x14="http://schemas.microsoft.com/office/spreadsheetml/2009/9/main" uri="{B025F937-C7B1-47D3-B67F-A62EFF666E3E}">
          <x14:id>{BD57E4DC-B61F-4B89-A9A2-95DFF269EF69}</x14:id>
        </ext>
      </extLst>
    </cfRule>
  </conditionalFormatting>
  <conditionalFormatting sqref="N164:P164">
    <cfRule type="dataBar" priority="27">
      <dataBar>
        <cfvo type="min"/>
        <cfvo type="max"/>
        <color rgb="FF008AEF"/>
      </dataBar>
      <extLst>
        <ext xmlns:x14="http://schemas.microsoft.com/office/spreadsheetml/2009/9/main" uri="{B025F937-C7B1-47D3-B67F-A62EFF666E3E}">
          <x14:id>{14EF139D-66D9-4454-AE25-DD5019E90070}</x14:id>
        </ext>
      </extLst>
    </cfRule>
  </conditionalFormatting>
  <conditionalFormatting sqref="M169:P170">
    <cfRule type="dataBar" priority="20">
      <dataBar>
        <cfvo type="min"/>
        <cfvo type="max"/>
        <color rgb="FF63C384"/>
      </dataBar>
      <extLst>
        <ext xmlns:x14="http://schemas.microsoft.com/office/spreadsheetml/2009/9/main" uri="{B025F937-C7B1-47D3-B67F-A62EFF666E3E}">
          <x14:id>{9A6B795C-04A9-4038-8A46-F001E5F552FF}</x14:id>
        </ext>
      </extLst>
    </cfRule>
  </conditionalFormatting>
  <conditionalFormatting sqref="M171:P171 M168 M173:M174">
    <cfRule type="dataBar" priority="22">
      <dataBar>
        <cfvo type="min"/>
        <cfvo type="max"/>
        <color rgb="FF008AEF"/>
      </dataBar>
      <extLst>
        <ext xmlns:x14="http://schemas.microsoft.com/office/spreadsheetml/2009/9/main" uri="{B025F937-C7B1-47D3-B67F-A62EFF666E3E}">
          <x14:id>{EB36A305-7687-4611-A76F-330E2EBFBD99}</x14:id>
        </ext>
      </extLst>
    </cfRule>
  </conditionalFormatting>
  <conditionalFormatting sqref="M172:P172">
    <cfRule type="dataBar" priority="21">
      <dataBar>
        <cfvo type="min"/>
        <cfvo type="max"/>
        <color rgb="FF63C384"/>
      </dataBar>
      <extLst>
        <ext xmlns:x14="http://schemas.microsoft.com/office/spreadsheetml/2009/9/main" uri="{B025F937-C7B1-47D3-B67F-A62EFF666E3E}">
          <x14:id>{B5E542B0-6A43-47EC-AE60-766B6D9A810F}</x14:id>
        </ext>
      </extLst>
    </cfRule>
  </conditionalFormatting>
  <conditionalFormatting sqref="N173:P173">
    <cfRule type="dataBar" priority="19">
      <dataBar>
        <cfvo type="min"/>
        <cfvo type="max"/>
        <color rgb="FF63C384"/>
      </dataBar>
      <extLst>
        <ext xmlns:x14="http://schemas.microsoft.com/office/spreadsheetml/2009/9/main" uri="{B025F937-C7B1-47D3-B67F-A62EFF666E3E}">
          <x14:id>{4031537F-6F88-4C85-A7D5-C4B28C3898DA}</x14:id>
        </ext>
      </extLst>
    </cfRule>
  </conditionalFormatting>
  <conditionalFormatting sqref="N174:P174">
    <cfRule type="dataBar" priority="18">
      <dataBar>
        <cfvo type="min"/>
        <cfvo type="max"/>
        <color rgb="FF008AEF"/>
      </dataBar>
      <extLst>
        <ext xmlns:x14="http://schemas.microsoft.com/office/spreadsheetml/2009/9/main" uri="{B025F937-C7B1-47D3-B67F-A62EFF666E3E}">
          <x14:id>{07FC2F08-95F9-4DAB-A080-D825006CCBB6}</x14:id>
        </ext>
      </extLst>
    </cfRule>
  </conditionalFormatting>
  <conditionalFormatting sqref="M178:P180 M184 M182:P182 M181">
    <cfRule type="dataBar" priority="17">
      <dataBar>
        <cfvo type="min"/>
        <cfvo type="max"/>
        <color rgb="FF63C384"/>
      </dataBar>
      <extLst>
        <ext xmlns:x14="http://schemas.microsoft.com/office/spreadsheetml/2009/9/main" uri="{B025F937-C7B1-47D3-B67F-A62EFF666E3E}">
          <x14:id>{C6D705FA-89F5-4E6D-9CC2-BD9512214452}</x14:id>
        </ext>
      </extLst>
    </cfRule>
  </conditionalFormatting>
  <conditionalFormatting sqref="M183:P183">
    <cfRule type="dataBar" priority="16">
      <dataBar>
        <cfvo type="min"/>
        <cfvo type="max"/>
        <color rgb="FF63C384"/>
      </dataBar>
      <extLst>
        <ext xmlns:x14="http://schemas.microsoft.com/office/spreadsheetml/2009/9/main" uri="{B025F937-C7B1-47D3-B67F-A62EFF666E3E}">
          <x14:id>{E61B3D3A-5B4F-46B0-9817-46FB1E187C89}</x14:id>
        </ext>
      </extLst>
    </cfRule>
  </conditionalFormatting>
  <conditionalFormatting sqref="N181:P181">
    <cfRule type="dataBar" priority="15">
      <dataBar>
        <cfvo type="min"/>
        <cfvo type="max"/>
        <color rgb="FF008AEF"/>
      </dataBar>
      <extLst>
        <ext xmlns:x14="http://schemas.microsoft.com/office/spreadsheetml/2009/9/main" uri="{B025F937-C7B1-47D3-B67F-A62EFF666E3E}">
          <x14:id>{BF76BD3B-9054-4822-9D65-2421ADFBCB8E}</x14:id>
        </ext>
      </extLst>
    </cfRule>
  </conditionalFormatting>
  <conditionalFormatting sqref="N184:P184">
    <cfRule type="dataBar" priority="14">
      <dataBar>
        <cfvo type="min"/>
        <cfvo type="max"/>
        <color rgb="FF008AEF"/>
      </dataBar>
      <extLst>
        <ext xmlns:x14="http://schemas.microsoft.com/office/spreadsheetml/2009/9/main" uri="{B025F937-C7B1-47D3-B67F-A62EFF666E3E}">
          <x14:id>{89EACCAA-4C4A-4EFA-AC23-B5B57207652D}</x14:id>
        </ext>
      </extLst>
    </cfRule>
  </conditionalFormatting>
  <conditionalFormatting sqref="M187:P188 M192 M190:P190 M189">
    <cfRule type="dataBar" priority="13">
      <dataBar>
        <cfvo type="min"/>
        <cfvo type="max"/>
        <color rgb="FF63C384"/>
      </dataBar>
      <extLst>
        <ext xmlns:x14="http://schemas.microsoft.com/office/spreadsheetml/2009/9/main" uri="{B025F937-C7B1-47D3-B67F-A62EFF666E3E}">
          <x14:id>{CFFC34C6-D0CB-4CF8-8A52-A10D0324E10A}</x14:id>
        </ext>
      </extLst>
    </cfRule>
  </conditionalFormatting>
  <conditionalFormatting sqref="M191:P191">
    <cfRule type="dataBar" priority="12">
      <dataBar>
        <cfvo type="min"/>
        <cfvo type="max"/>
        <color rgb="FF63C384"/>
      </dataBar>
      <extLst>
        <ext xmlns:x14="http://schemas.microsoft.com/office/spreadsheetml/2009/9/main" uri="{B025F937-C7B1-47D3-B67F-A62EFF666E3E}">
          <x14:id>{2AE3D47E-4E6D-40CC-88D3-69153EDC720E}</x14:id>
        </ext>
      </extLst>
    </cfRule>
  </conditionalFormatting>
  <conditionalFormatting sqref="N189:P189">
    <cfRule type="dataBar" priority="11">
      <dataBar>
        <cfvo type="min"/>
        <cfvo type="max"/>
        <color rgb="FF008AEF"/>
      </dataBar>
      <extLst>
        <ext xmlns:x14="http://schemas.microsoft.com/office/spreadsheetml/2009/9/main" uri="{B025F937-C7B1-47D3-B67F-A62EFF666E3E}">
          <x14:id>{BEB64905-D2A0-4466-9AED-66BE0B0B4AC0}</x14:id>
        </ext>
      </extLst>
    </cfRule>
  </conditionalFormatting>
  <conditionalFormatting sqref="N192:P192">
    <cfRule type="dataBar" priority="10">
      <dataBar>
        <cfvo type="min"/>
        <cfvo type="max"/>
        <color rgb="FF008AEF"/>
      </dataBar>
      <extLst>
        <ext xmlns:x14="http://schemas.microsoft.com/office/spreadsheetml/2009/9/main" uri="{B025F937-C7B1-47D3-B67F-A62EFF666E3E}">
          <x14:id>{BEA18EBE-3CA6-49F9-ACBA-378DF5987EA1}</x14:id>
        </ext>
      </extLst>
    </cfRule>
  </conditionalFormatting>
  <conditionalFormatting sqref="M198:P199 M203 M201:P201 M200">
    <cfRule type="dataBar" priority="9">
      <dataBar>
        <cfvo type="min"/>
        <cfvo type="max"/>
        <color rgb="FF63C384"/>
      </dataBar>
      <extLst>
        <ext xmlns:x14="http://schemas.microsoft.com/office/spreadsheetml/2009/9/main" uri="{B025F937-C7B1-47D3-B67F-A62EFF666E3E}">
          <x14:id>{32EB9F78-E743-4AE9-9DD0-B0205AA11C87}</x14:id>
        </ext>
      </extLst>
    </cfRule>
  </conditionalFormatting>
  <conditionalFormatting sqref="M202:P202">
    <cfRule type="dataBar" priority="8">
      <dataBar>
        <cfvo type="min"/>
        <cfvo type="max"/>
        <color rgb="FF63C384"/>
      </dataBar>
      <extLst>
        <ext xmlns:x14="http://schemas.microsoft.com/office/spreadsheetml/2009/9/main" uri="{B025F937-C7B1-47D3-B67F-A62EFF666E3E}">
          <x14:id>{E9FDAA7D-C4E2-4039-918C-A73C6FFEC619}</x14:id>
        </ext>
      </extLst>
    </cfRule>
  </conditionalFormatting>
  <conditionalFormatting sqref="N200:P200">
    <cfRule type="dataBar" priority="7">
      <dataBar>
        <cfvo type="min"/>
        <cfvo type="max"/>
        <color rgb="FF008AEF"/>
      </dataBar>
      <extLst>
        <ext xmlns:x14="http://schemas.microsoft.com/office/spreadsheetml/2009/9/main" uri="{B025F937-C7B1-47D3-B67F-A62EFF666E3E}">
          <x14:id>{2A82A903-7282-45BD-9A98-8BBE85F8016D}</x14:id>
        </ext>
      </extLst>
    </cfRule>
  </conditionalFormatting>
  <conditionalFormatting sqref="N203:P203">
    <cfRule type="dataBar" priority="6">
      <dataBar>
        <cfvo type="min"/>
        <cfvo type="max"/>
        <color rgb="FF008AEF"/>
      </dataBar>
      <extLst>
        <ext xmlns:x14="http://schemas.microsoft.com/office/spreadsheetml/2009/9/main" uri="{B025F937-C7B1-47D3-B67F-A62EFF666E3E}">
          <x14:id>{179ADBA1-708B-4253-B9B2-C723F6CF73DE}</x14:id>
        </ext>
      </extLst>
    </cfRule>
  </conditionalFormatting>
  <conditionalFormatting sqref="M209:P210">
    <cfRule type="dataBar" priority="3">
      <dataBar>
        <cfvo type="min"/>
        <cfvo type="max"/>
        <color rgb="FF63C384"/>
      </dataBar>
      <extLst>
        <ext xmlns:x14="http://schemas.microsoft.com/office/spreadsheetml/2009/9/main" uri="{B025F937-C7B1-47D3-B67F-A62EFF666E3E}">
          <x14:id>{44C6901F-40A7-43B7-BB8C-A1AF87B6CC38}</x14:id>
        </ext>
      </extLst>
    </cfRule>
  </conditionalFormatting>
  <conditionalFormatting sqref="M211:P211 M208 M213:M214">
    <cfRule type="dataBar" priority="5">
      <dataBar>
        <cfvo type="min"/>
        <cfvo type="max"/>
        <color rgb="FF008AEF"/>
      </dataBar>
      <extLst>
        <ext xmlns:x14="http://schemas.microsoft.com/office/spreadsheetml/2009/9/main" uri="{B025F937-C7B1-47D3-B67F-A62EFF666E3E}">
          <x14:id>{F217C656-17D7-469D-BF02-8B4AD01974D0}</x14:id>
        </ext>
      </extLst>
    </cfRule>
  </conditionalFormatting>
  <conditionalFormatting sqref="M212:P212">
    <cfRule type="dataBar" priority="4">
      <dataBar>
        <cfvo type="min"/>
        <cfvo type="max"/>
        <color rgb="FF63C384"/>
      </dataBar>
      <extLst>
        <ext xmlns:x14="http://schemas.microsoft.com/office/spreadsheetml/2009/9/main" uri="{B025F937-C7B1-47D3-B67F-A62EFF666E3E}">
          <x14:id>{7827939B-3E5F-4303-9773-635CE42C9EEE}</x14:id>
        </ext>
      </extLst>
    </cfRule>
  </conditionalFormatting>
  <conditionalFormatting sqref="N213:P213">
    <cfRule type="dataBar" priority="2">
      <dataBar>
        <cfvo type="min"/>
        <cfvo type="max"/>
        <color rgb="FF63C384"/>
      </dataBar>
      <extLst>
        <ext xmlns:x14="http://schemas.microsoft.com/office/spreadsheetml/2009/9/main" uri="{B025F937-C7B1-47D3-B67F-A62EFF666E3E}">
          <x14:id>{86A0BA29-1C94-4084-B789-12EBCAC4BF0E}</x14:id>
        </ext>
      </extLst>
    </cfRule>
  </conditionalFormatting>
  <conditionalFormatting sqref="N214:P214">
    <cfRule type="dataBar" priority="1">
      <dataBar>
        <cfvo type="min"/>
        <cfvo type="max"/>
        <color rgb="FF008AEF"/>
      </dataBar>
      <extLst>
        <ext xmlns:x14="http://schemas.microsoft.com/office/spreadsheetml/2009/9/main" uri="{B025F937-C7B1-47D3-B67F-A62EFF666E3E}">
          <x14:id>{9F1DDC6C-2A58-4117-A466-6A7DC5D3A425}</x14:id>
        </ext>
      </extLst>
    </cfRule>
  </conditionalFormatting>
  <pageMargins left="0.25" right="0.25" top="0.75" bottom="0.75" header="0.3" footer="0.3"/>
  <pageSetup paperSize="9" orientation="landscape" r:id="rId1"/>
  <colBreaks count="1" manualBreakCount="1">
    <brk id="7997" max="1048575" man="1"/>
  </colBreaks>
  <drawing r:id="rId2"/>
  <extLst>
    <ext xmlns:x14="http://schemas.microsoft.com/office/spreadsheetml/2009/9/main" uri="{78C0D931-6437-407d-A8EE-F0AAD7539E65}">
      <x14:conditionalFormattings>
        <x14:conditionalFormatting xmlns:xm="http://schemas.microsoft.com/office/excel/2006/main">
          <x14:cfRule type="dataBar" id="{0B826FB6-DF3B-4E3F-B491-4551164EC5BE}">
            <x14:dataBar minLength="0" maxLength="100" border="1" negativeBarBorderColorSameAsPositive="0">
              <x14:cfvo type="autoMin"/>
              <x14:cfvo type="autoMax"/>
              <x14:borderColor rgb="FFD6007B"/>
              <x14:negativeFillColor rgb="FFFF0000"/>
              <x14:negativeBorderColor rgb="FFFF0000"/>
              <x14:axisColor rgb="FF000000"/>
            </x14:dataBar>
          </x14:cfRule>
          <xm:sqref>J10:K11</xm:sqref>
        </x14:conditionalFormatting>
        <x14:conditionalFormatting xmlns:xm="http://schemas.microsoft.com/office/excel/2006/main">
          <x14:cfRule type="dataBar" id="{BB49F2AC-0C4C-4547-B398-71C9E7C39B4A}">
            <x14:dataBar minLength="0" maxLength="100" border="1" negativeBarBorderColorSameAsPositive="0">
              <x14:cfvo type="autoMin"/>
              <x14:cfvo type="autoMax"/>
              <x14:borderColor rgb="FF63C384"/>
              <x14:negativeFillColor rgb="FFFF0000"/>
              <x14:negativeBorderColor rgb="FFFF0000"/>
              <x14:axisColor rgb="FF000000"/>
            </x14:dataBar>
          </x14:cfRule>
          <xm:sqref>U11:X13 U16 U15:X15 U14</xm:sqref>
        </x14:conditionalFormatting>
        <x14:conditionalFormatting xmlns:xm="http://schemas.microsoft.com/office/excel/2006/main">
          <x14:cfRule type="dataBar" id="{B5EE322D-49C9-41EA-B783-589AD96B806F}">
            <x14:dataBar minLength="0" maxLength="100" border="1" negativeBarBorderColorSameAsPositive="0">
              <x14:cfvo type="autoMin"/>
              <x14:cfvo type="autoMax"/>
              <x14:borderColor rgb="FF63C384"/>
              <x14:negativeFillColor rgb="FFFF0000"/>
              <x14:negativeBorderColor rgb="FFFF0000"/>
              <x14:axisColor rgb="FF000000"/>
            </x14:dataBar>
          </x14:cfRule>
          <xm:sqref>U20:X21</xm:sqref>
        </x14:conditionalFormatting>
        <x14:conditionalFormatting xmlns:xm="http://schemas.microsoft.com/office/excel/2006/main">
          <x14:cfRule type="dataBar" id="{B07459D2-B4B8-4919-A03E-91B3AE2EB5E2}">
            <x14:dataBar minLength="0" maxLength="100" border="1" negativeBarBorderColorSameAsPositive="0">
              <x14:cfvo type="autoMin"/>
              <x14:cfvo type="autoMax"/>
              <x14:borderColor rgb="FF008AEF"/>
              <x14:negativeFillColor rgb="FFFF0000"/>
              <x14:negativeBorderColor rgb="FFFF0000"/>
              <x14:axisColor rgb="FF000000"/>
            </x14:dataBar>
          </x14:cfRule>
          <xm:sqref>U22:X22 U19 U24:U25</xm:sqref>
        </x14:conditionalFormatting>
        <x14:conditionalFormatting xmlns:xm="http://schemas.microsoft.com/office/excel/2006/main">
          <x14:cfRule type="dataBar" id="{09324323-EB2D-44B4-8446-281CCB564C9A}">
            <x14:dataBar minLength="0" maxLength="100" border="1" negativeBarBorderColorSameAsPositive="0">
              <x14:cfvo type="autoMin"/>
              <x14:cfvo type="autoMax"/>
              <x14:borderColor rgb="FF63C384"/>
              <x14:negativeFillColor rgb="FFFF0000"/>
              <x14:negativeBorderColor rgb="FFFF0000"/>
              <x14:axisColor rgb="FF000000"/>
            </x14:dataBar>
          </x14:cfRule>
          <xm:sqref>U23:X23</xm:sqref>
        </x14:conditionalFormatting>
        <x14:conditionalFormatting xmlns:xm="http://schemas.microsoft.com/office/excel/2006/main">
          <x14:cfRule type="dataBar" id="{A490529F-59ED-4C21-B170-4758170BF797}">
            <x14:dataBar minLength="0" maxLength="100" border="1" negativeBarBorderColorSameAsPositive="0">
              <x14:cfvo type="autoMin"/>
              <x14:cfvo type="autoMax"/>
              <x14:borderColor rgb="FF008AEF"/>
              <x14:negativeFillColor rgb="FFFF0000"/>
              <x14:negativeBorderColor rgb="FFFF0000"/>
              <x14:axisColor rgb="FF000000"/>
            </x14:dataBar>
          </x14:cfRule>
          <xm:sqref>V14:X14</xm:sqref>
        </x14:conditionalFormatting>
        <x14:conditionalFormatting xmlns:xm="http://schemas.microsoft.com/office/excel/2006/main">
          <x14:cfRule type="dataBar" id="{E27D559A-EBE0-4637-A192-C8249E4C4D25}">
            <x14:dataBar minLength="0" maxLength="100" border="1" negativeBarBorderColorSameAsPositive="0">
              <x14:cfvo type="autoMin"/>
              <x14:cfvo type="autoMax"/>
              <x14:borderColor rgb="FF008AEF"/>
              <x14:negativeFillColor rgb="FFFF0000"/>
              <x14:negativeBorderColor rgb="FFFF0000"/>
              <x14:axisColor rgb="FF000000"/>
            </x14:dataBar>
          </x14:cfRule>
          <xm:sqref>V16:X16</xm:sqref>
        </x14:conditionalFormatting>
        <x14:conditionalFormatting xmlns:xm="http://schemas.microsoft.com/office/excel/2006/main">
          <x14:cfRule type="dataBar" id="{B8814C29-2015-40E9-B158-3CB310EB2CFF}">
            <x14:dataBar minLength="0" maxLength="100" border="1" negativeBarBorderColorSameAsPositive="0">
              <x14:cfvo type="autoMin"/>
              <x14:cfvo type="autoMax"/>
              <x14:borderColor rgb="FF63C384"/>
              <x14:negativeFillColor rgb="FFFF0000"/>
              <x14:negativeBorderColor rgb="FFFF0000"/>
              <x14:axisColor rgb="FF000000"/>
            </x14:dataBar>
          </x14:cfRule>
          <xm:sqref>V24:X24</xm:sqref>
        </x14:conditionalFormatting>
        <x14:conditionalFormatting xmlns:xm="http://schemas.microsoft.com/office/excel/2006/main">
          <x14:cfRule type="dataBar" id="{B1AB58DD-1E44-4F00-8091-D2F7C65F2888}">
            <x14:dataBar minLength="0" maxLength="100" border="1" negativeBarBorderColorSameAsPositive="0">
              <x14:cfvo type="autoMin"/>
              <x14:cfvo type="autoMax"/>
              <x14:borderColor rgb="FF008AEF"/>
              <x14:negativeFillColor rgb="FFFF0000"/>
              <x14:negativeBorderColor rgb="FFFF0000"/>
              <x14:axisColor rgb="FF000000"/>
            </x14:dataBar>
          </x14:cfRule>
          <xm:sqref>V25:X25</xm:sqref>
        </x14:conditionalFormatting>
        <x14:conditionalFormatting xmlns:xm="http://schemas.microsoft.com/office/excel/2006/main">
          <x14:cfRule type="dataBar" id="{353D3FAB-E63A-436E-8131-1A1D2D7A9570}">
            <x14:dataBar minLength="0" maxLength="100" border="1" negativeBarBorderColorSameAsPositive="0">
              <x14:cfvo type="autoMin"/>
              <x14:cfvo type="autoMax"/>
              <x14:borderColor rgb="FFFF555A"/>
              <x14:negativeFillColor rgb="FFFF0000"/>
              <x14:negativeBorderColor rgb="FFFF0000"/>
              <x14:axisColor rgb="FF000000"/>
            </x14:dataBar>
          </x14:cfRule>
          <xm:sqref>V27:X30</xm:sqref>
        </x14:conditionalFormatting>
        <x14:conditionalFormatting xmlns:xm="http://schemas.microsoft.com/office/excel/2006/main">
          <x14:cfRule type="dataBar" id="{894A1D5B-C506-4652-9835-5DB00E822C82}">
            <x14:dataBar minLength="0" maxLength="100" border="1" negativeBarBorderColorSameAsPositive="0">
              <x14:cfvo type="autoMin"/>
              <x14:cfvo type="autoMax"/>
              <x14:borderColor rgb="FF008AEF"/>
              <x14:negativeFillColor rgb="FFFF0000"/>
              <x14:negativeBorderColor rgb="FFFF0000"/>
              <x14:axisColor rgb="FF000000"/>
            </x14:dataBar>
          </x14:cfRule>
          <xm:sqref>V32:X35</xm:sqref>
        </x14:conditionalFormatting>
        <x14:conditionalFormatting xmlns:xm="http://schemas.microsoft.com/office/excel/2006/main">
          <x14:cfRule type="dataBar" id="{CC5C3385-6999-434B-B372-6AEC31C5E06E}">
            <x14:dataBar minLength="0" maxLength="100" border="1" negativeBarBorderColorSameAsPositive="0">
              <x14:cfvo type="autoMin"/>
              <x14:cfvo type="autoMax"/>
              <x14:borderColor rgb="FF63C384"/>
              <x14:negativeFillColor rgb="FFFF0000"/>
              <x14:negativeBorderColor rgb="FFFF0000"/>
              <x14:axisColor rgb="FF000000"/>
            </x14:dataBar>
          </x14:cfRule>
          <xm:sqref>M74:P75 M79 M77:P77 M76</xm:sqref>
        </x14:conditionalFormatting>
        <x14:conditionalFormatting xmlns:xm="http://schemas.microsoft.com/office/excel/2006/main">
          <x14:cfRule type="dataBar" id="{ED373DD3-0010-4893-BE12-1C7A36E8F583}">
            <x14:dataBar minLength="0" maxLength="100" border="1" negativeBarBorderColorSameAsPositive="0">
              <x14:cfvo type="autoMin"/>
              <x14:cfvo type="autoMax"/>
              <x14:borderColor rgb="FF63C384"/>
              <x14:negativeFillColor rgb="FFFF0000"/>
              <x14:negativeBorderColor rgb="FFFF0000"/>
              <x14:axisColor rgb="FF000000"/>
            </x14:dataBar>
          </x14:cfRule>
          <xm:sqref>M78:P78</xm:sqref>
        </x14:conditionalFormatting>
        <x14:conditionalFormatting xmlns:xm="http://schemas.microsoft.com/office/excel/2006/main">
          <x14:cfRule type="dataBar" id="{17AC7BA5-9ED1-4E2E-8254-CF2C6BEAF10C}">
            <x14:dataBar minLength="0" maxLength="100" border="1" negativeBarBorderColorSameAsPositive="0">
              <x14:cfvo type="autoMin"/>
              <x14:cfvo type="autoMax"/>
              <x14:borderColor rgb="FF008AEF"/>
              <x14:negativeFillColor rgb="FFFF0000"/>
              <x14:negativeBorderColor rgb="FFFF0000"/>
              <x14:axisColor rgb="FF000000"/>
            </x14:dataBar>
          </x14:cfRule>
          <xm:sqref>N76:P76</xm:sqref>
        </x14:conditionalFormatting>
        <x14:conditionalFormatting xmlns:xm="http://schemas.microsoft.com/office/excel/2006/main">
          <x14:cfRule type="dataBar" id="{F2222DD2-A48B-45AA-8A6D-8271BB2BFFC0}">
            <x14:dataBar minLength="0" maxLength="100" border="1" negativeBarBorderColorSameAsPositive="0">
              <x14:cfvo type="autoMin"/>
              <x14:cfvo type="autoMax"/>
              <x14:borderColor rgb="FF008AEF"/>
              <x14:negativeFillColor rgb="FFFF0000"/>
              <x14:negativeBorderColor rgb="FFFF0000"/>
              <x14:axisColor rgb="FF000000"/>
            </x14:dataBar>
          </x14:cfRule>
          <xm:sqref>N79:P79</xm:sqref>
        </x14:conditionalFormatting>
        <x14:conditionalFormatting xmlns:xm="http://schemas.microsoft.com/office/excel/2006/main">
          <x14:cfRule type="dataBar" id="{B4265BB0-BB42-4C29-A62D-2B1017BCDB67}">
            <x14:dataBar minLength="0" maxLength="100" border="1" negativeBarBorderColorSameAsPositive="0">
              <x14:cfvo type="autoMin"/>
              <x14:cfvo type="autoMax"/>
              <x14:borderColor rgb="FF63C384"/>
              <x14:negativeFillColor rgb="FFFF0000"/>
              <x14:negativeBorderColor rgb="FFFF0000"/>
              <x14:axisColor rgb="FF000000"/>
            </x14:dataBar>
          </x14:cfRule>
          <xm:sqref>M84:P86 M90 M88:P88 M87</xm:sqref>
        </x14:conditionalFormatting>
        <x14:conditionalFormatting xmlns:xm="http://schemas.microsoft.com/office/excel/2006/main">
          <x14:cfRule type="dataBar" id="{04A97D04-3D9A-46F0-A662-39A37B9A46C4}">
            <x14:dataBar minLength="0" maxLength="100" border="1" negativeBarBorderColorSameAsPositive="0">
              <x14:cfvo type="autoMin"/>
              <x14:cfvo type="autoMax"/>
              <x14:borderColor rgb="FF63C384"/>
              <x14:negativeFillColor rgb="FFFF0000"/>
              <x14:negativeBorderColor rgb="FFFF0000"/>
              <x14:axisColor rgb="FF000000"/>
            </x14:dataBar>
          </x14:cfRule>
          <xm:sqref>M89:P89</xm:sqref>
        </x14:conditionalFormatting>
        <x14:conditionalFormatting xmlns:xm="http://schemas.microsoft.com/office/excel/2006/main">
          <x14:cfRule type="dataBar" id="{47C09D66-2CBD-4753-8EAD-4BF61481EB7F}">
            <x14:dataBar minLength="0" maxLength="100" border="1" negativeBarBorderColorSameAsPositive="0">
              <x14:cfvo type="autoMin"/>
              <x14:cfvo type="autoMax"/>
              <x14:borderColor rgb="FF008AEF"/>
              <x14:negativeFillColor rgb="FFFF0000"/>
              <x14:negativeBorderColor rgb="FFFF0000"/>
              <x14:axisColor rgb="FF000000"/>
            </x14:dataBar>
          </x14:cfRule>
          <xm:sqref>N87:P87</xm:sqref>
        </x14:conditionalFormatting>
        <x14:conditionalFormatting xmlns:xm="http://schemas.microsoft.com/office/excel/2006/main">
          <x14:cfRule type="dataBar" id="{101C6CCC-321B-4918-879D-327A56FECA8A}">
            <x14:dataBar minLength="0" maxLength="100" border="1" negativeBarBorderColorSameAsPositive="0">
              <x14:cfvo type="autoMin"/>
              <x14:cfvo type="autoMax"/>
              <x14:borderColor rgb="FF008AEF"/>
              <x14:negativeFillColor rgb="FFFF0000"/>
              <x14:negativeBorderColor rgb="FFFF0000"/>
              <x14:axisColor rgb="FF000000"/>
            </x14:dataBar>
          </x14:cfRule>
          <xm:sqref>N90:P90</xm:sqref>
        </x14:conditionalFormatting>
        <x14:conditionalFormatting xmlns:xm="http://schemas.microsoft.com/office/excel/2006/main">
          <x14:cfRule type="dataBar" id="{090B919D-8CB3-4ABC-B4A3-63D0BC156A05}">
            <x14:dataBar minLength="0" maxLength="100" border="1" negativeBarBorderColorSameAsPositive="0">
              <x14:cfvo type="autoMin"/>
              <x14:cfvo type="autoMax"/>
              <x14:borderColor rgb="FFFF555A"/>
              <x14:negativeFillColor rgb="FFFF0000"/>
              <x14:negativeBorderColor rgb="FFFF0000"/>
              <x14:axisColor rgb="FF000000"/>
            </x14:dataBar>
          </x14:cfRule>
          <xm:sqref>V37:X41</xm:sqref>
        </x14:conditionalFormatting>
        <x14:conditionalFormatting xmlns:xm="http://schemas.microsoft.com/office/excel/2006/main">
          <x14:cfRule type="dataBar" id="{7CFC5FAF-23DC-4B4D-91CD-1D0EB5FA9F09}">
            <x14:dataBar minLength="0" maxLength="100" border="1" negativeBarBorderColorSameAsPositive="0">
              <x14:cfvo type="autoMin"/>
              <x14:cfvo type="autoMax"/>
              <x14:borderColor rgb="FF63C384"/>
              <x14:negativeFillColor rgb="FFFF0000"/>
              <x14:negativeBorderColor rgb="FFFF0000"/>
              <x14:axisColor rgb="FF000000"/>
            </x14:dataBar>
          </x14:cfRule>
          <xm:sqref>M94:P96 M100 M98:P98 M97</xm:sqref>
        </x14:conditionalFormatting>
        <x14:conditionalFormatting xmlns:xm="http://schemas.microsoft.com/office/excel/2006/main">
          <x14:cfRule type="dataBar" id="{46269D03-0840-407F-BF64-C74C48B88B57}">
            <x14:dataBar minLength="0" maxLength="100" border="1" negativeBarBorderColorSameAsPositive="0">
              <x14:cfvo type="autoMin"/>
              <x14:cfvo type="autoMax"/>
              <x14:borderColor rgb="FF63C384"/>
              <x14:negativeFillColor rgb="FFFF0000"/>
              <x14:negativeBorderColor rgb="FFFF0000"/>
              <x14:axisColor rgb="FF000000"/>
            </x14:dataBar>
          </x14:cfRule>
          <xm:sqref>M99:P99</xm:sqref>
        </x14:conditionalFormatting>
        <x14:conditionalFormatting xmlns:xm="http://schemas.microsoft.com/office/excel/2006/main">
          <x14:cfRule type="dataBar" id="{201926F8-40D4-425C-8D6B-D929BFF6E13E}">
            <x14:dataBar minLength="0" maxLength="100" border="1" negativeBarBorderColorSameAsPositive="0">
              <x14:cfvo type="autoMin"/>
              <x14:cfvo type="autoMax"/>
              <x14:borderColor rgb="FF008AEF"/>
              <x14:negativeFillColor rgb="FFFF0000"/>
              <x14:negativeBorderColor rgb="FFFF0000"/>
              <x14:axisColor rgb="FF000000"/>
            </x14:dataBar>
          </x14:cfRule>
          <xm:sqref>N97:P97</xm:sqref>
        </x14:conditionalFormatting>
        <x14:conditionalFormatting xmlns:xm="http://schemas.microsoft.com/office/excel/2006/main">
          <x14:cfRule type="dataBar" id="{E2C66C8F-08B0-4E30-9D5F-2E5AF1F11066}">
            <x14:dataBar minLength="0" maxLength="100" border="1" negativeBarBorderColorSameAsPositive="0">
              <x14:cfvo type="autoMin"/>
              <x14:cfvo type="autoMax"/>
              <x14:borderColor rgb="FF008AEF"/>
              <x14:negativeFillColor rgb="FFFF0000"/>
              <x14:negativeBorderColor rgb="FFFF0000"/>
              <x14:axisColor rgb="FF000000"/>
            </x14:dataBar>
          </x14:cfRule>
          <xm:sqref>N100:P100</xm:sqref>
        </x14:conditionalFormatting>
        <x14:conditionalFormatting xmlns:xm="http://schemas.microsoft.com/office/excel/2006/main">
          <x14:cfRule type="dataBar" id="{F1885D6C-D727-4503-8A5D-2E9F5F0A2712}">
            <x14:dataBar minLength="0" maxLength="100" border="1" negativeBarBorderColorSameAsPositive="0">
              <x14:cfvo type="autoMin"/>
              <x14:cfvo type="autoMax"/>
              <x14:borderColor rgb="FF63C384"/>
              <x14:negativeFillColor rgb="FFFF0000"/>
              <x14:negativeBorderColor rgb="FFFF0000"/>
              <x14:axisColor rgb="FF000000"/>
            </x14:dataBar>
          </x14:cfRule>
          <xm:sqref>M104:P106 M110 M108:P108 M107</xm:sqref>
        </x14:conditionalFormatting>
        <x14:conditionalFormatting xmlns:xm="http://schemas.microsoft.com/office/excel/2006/main">
          <x14:cfRule type="dataBar" id="{894CFF2B-E5C6-49FE-89B4-4BE340A10FDE}">
            <x14:dataBar minLength="0" maxLength="100" border="1" negativeBarBorderColorSameAsPositive="0">
              <x14:cfvo type="autoMin"/>
              <x14:cfvo type="autoMax"/>
              <x14:borderColor rgb="FF63C384"/>
              <x14:negativeFillColor rgb="FFFF0000"/>
              <x14:negativeBorderColor rgb="FFFF0000"/>
              <x14:axisColor rgb="FF000000"/>
            </x14:dataBar>
          </x14:cfRule>
          <xm:sqref>M109:P109</xm:sqref>
        </x14:conditionalFormatting>
        <x14:conditionalFormatting xmlns:xm="http://schemas.microsoft.com/office/excel/2006/main">
          <x14:cfRule type="dataBar" id="{CBAA96CE-2B3F-4DF7-A9DC-83FFB7A49AAF}">
            <x14:dataBar minLength="0" maxLength="100" border="1" negativeBarBorderColorSameAsPositive="0">
              <x14:cfvo type="autoMin"/>
              <x14:cfvo type="autoMax"/>
              <x14:borderColor rgb="FF008AEF"/>
              <x14:negativeFillColor rgb="FFFF0000"/>
              <x14:negativeBorderColor rgb="FFFF0000"/>
              <x14:axisColor rgb="FF000000"/>
            </x14:dataBar>
          </x14:cfRule>
          <xm:sqref>N107:P107</xm:sqref>
        </x14:conditionalFormatting>
        <x14:conditionalFormatting xmlns:xm="http://schemas.microsoft.com/office/excel/2006/main">
          <x14:cfRule type="dataBar" id="{F9AD0A76-768D-4BA7-A379-63E5B6A059B0}">
            <x14:dataBar minLength="0" maxLength="100" border="1" negativeBarBorderColorSameAsPositive="0">
              <x14:cfvo type="autoMin"/>
              <x14:cfvo type="autoMax"/>
              <x14:borderColor rgb="FF008AEF"/>
              <x14:negativeFillColor rgb="FFFF0000"/>
              <x14:negativeBorderColor rgb="FFFF0000"/>
              <x14:axisColor rgb="FF000000"/>
            </x14:dataBar>
          </x14:cfRule>
          <xm:sqref>N110:P110</xm:sqref>
        </x14:conditionalFormatting>
        <x14:conditionalFormatting xmlns:xm="http://schemas.microsoft.com/office/excel/2006/main">
          <x14:cfRule type="dataBar" id="{82003D56-8834-49F0-824A-1C30414311A9}">
            <x14:dataBar minLength="0" maxLength="100" border="1" negativeBarBorderColorSameAsPositive="0">
              <x14:cfvo type="autoMin"/>
              <x14:cfvo type="autoMax"/>
              <x14:borderColor rgb="FF63C384"/>
              <x14:negativeFillColor rgb="FFFF0000"/>
              <x14:negativeBorderColor rgb="FFFF0000"/>
              <x14:axisColor rgb="FF000000"/>
            </x14:dataBar>
          </x14:cfRule>
          <xm:sqref>M114:P116 M120 M118:P118 M117</xm:sqref>
        </x14:conditionalFormatting>
        <x14:conditionalFormatting xmlns:xm="http://schemas.microsoft.com/office/excel/2006/main">
          <x14:cfRule type="dataBar" id="{F8456E0F-FBC6-43E3-B53B-2DD97236DCF2}">
            <x14:dataBar minLength="0" maxLength="100" border="1" negativeBarBorderColorSameAsPositive="0">
              <x14:cfvo type="autoMin"/>
              <x14:cfvo type="autoMax"/>
              <x14:borderColor rgb="FF63C384"/>
              <x14:negativeFillColor rgb="FFFF0000"/>
              <x14:negativeBorderColor rgb="FFFF0000"/>
              <x14:axisColor rgb="FF000000"/>
            </x14:dataBar>
          </x14:cfRule>
          <xm:sqref>M119:P119</xm:sqref>
        </x14:conditionalFormatting>
        <x14:conditionalFormatting xmlns:xm="http://schemas.microsoft.com/office/excel/2006/main">
          <x14:cfRule type="dataBar" id="{BA61413F-DA42-4CEB-AF62-F13A0366303B}">
            <x14:dataBar minLength="0" maxLength="100" border="1" negativeBarBorderColorSameAsPositive="0">
              <x14:cfvo type="autoMin"/>
              <x14:cfvo type="autoMax"/>
              <x14:borderColor rgb="FF008AEF"/>
              <x14:negativeFillColor rgb="FFFF0000"/>
              <x14:negativeBorderColor rgb="FFFF0000"/>
              <x14:axisColor rgb="FF000000"/>
            </x14:dataBar>
          </x14:cfRule>
          <xm:sqref>N117:P117</xm:sqref>
        </x14:conditionalFormatting>
        <x14:conditionalFormatting xmlns:xm="http://schemas.microsoft.com/office/excel/2006/main">
          <x14:cfRule type="dataBar" id="{72C23699-9682-4227-B21E-ADB32CB851A0}">
            <x14:dataBar minLength="0" maxLength="100" border="1" negativeBarBorderColorSameAsPositive="0">
              <x14:cfvo type="autoMin"/>
              <x14:cfvo type="autoMax"/>
              <x14:borderColor rgb="FF008AEF"/>
              <x14:negativeFillColor rgb="FFFF0000"/>
              <x14:negativeBorderColor rgb="FFFF0000"/>
              <x14:axisColor rgb="FF000000"/>
            </x14:dataBar>
          </x14:cfRule>
          <xm:sqref>N120:P120</xm:sqref>
        </x14:conditionalFormatting>
        <x14:conditionalFormatting xmlns:xm="http://schemas.microsoft.com/office/excel/2006/main">
          <x14:cfRule type="dataBar" id="{96087296-BD47-4D51-BD3B-E6F43718BFB4}">
            <x14:dataBar minLength="0" maxLength="100" border="1" negativeBarBorderColorSameAsPositive="0">
              <x14:cfvo type="autoMin"/>
              <x14:cfvo type="autoMax"/>
              <x14:borderColor rgb="FF63C384"/>
              <x14:negativeFillColor rgb="FFFF0000"/>
              <x14:negativeBorderColor rgb="FFFF0000"/>
              <x14:axisColor rgb="FF000000"/>
            </x14:dataBar>
          </x14:cfRule>
          <xm:sqref>M125:P127 M131 M129:P129 M128</xm:sqref>
        </x14:conditionalFormatting>
        <x14:conditionalFormatting xmlns:xm="http://schemas.microsoft.com/office/excel/2006/main">
          <x14:cfRule type="dataBar" id="{4B4A7D5F-17EA-4437-8F77-9A6310625511}">
            <x14:dataBar minLength="0" maxLength="100" border="1" negativeBarBorderColorSameAsPositive="0">
              <x14:cfvo type="autoMin"/>
              <x14:cfvo type="autoMax"/>
              <x14:borderColor rgb="FF63C384"/>
              <x14:negativeFillColor rgb="FFFF0000"/>
              <x14:negativeBorderColor rgb="FFFF0000"/>
              <x14:axisColor rgb="FF000000"/>
            </x14:dataBar>
          </x14:cfRule>
          <xm:sqref>M130:P130</xm:sqref>
        </x14:conditionalFormatting>
        <x14:conditionalFormatting xmlns:xm="http://schemas.microsoft.com/office/excel/2006/main">
          <x14:cfRule type="dataBar" id="{766CF358-A2CE-42C1-B76E-D8EE19F7D5FD}">
            <x14:dataBar minLength="0" maxLength="100" border="1" negativeBarBorderColorSameAsPositive="0">
              <x14:cfvo type="autoMin"/>
              <x14:cfvo type="autoMax"/>
              <x14:borderColor rgb="FF008AEF"/>
              <x14:negativeFillColor rgb="FFFF0000"/>
              <x14:negativeBorderColor rgb="FFFF0000"/>
              <x14:axisColor rgb="FF000000"/>
            </x14:dataBar>
          </x14:cfRule>
          <xm:sqref>N128:P128</xm:sqref>
        </x14:conditionalFormatting>
        <x14:conditionalFormatting xmlns:xm="http://schemas.microsoft.com/office/excel/2006/main">
          <x14:cfRule type="dataBar" id="{889211FC-C6A5-413D-AAD6-C84FE8703F73}">
            <x14:dataBar minLength="0" maxLength="100" border="1" negativeBarBorderColorSameAsPositive="0">
              <x14:cfvo type="autoMin"/>
              <x14:cfvo type="autoMax"/>
              <x14:borderColor rgb="FF008AEF"/>
              <x14:negativeFillColor rgb="FFFF0000"/>
              <x14:negativeBorderColor rgb="FFFF0000"/>
              <x14:axisColor rgb="FF000000"/>
            </x14:dataBar>
          </x14:cfRule>
          <xm:sqref>N131:P131</xm:sqref>
        </x14:conditionalFormatting>
        <x14:conditionalFormatting xmlns:xm="http://schemas.microsoft.com/office/excel/2006/main">
          <x14:cfRule type="dataBar" id="{736378CB-9A44-45BC-805F-3020C2DF54CE}">
            <x14:dataBar minLength="0" maxLength="100" border="1" negativeBarBorderColorSameAsPositive="0">
              <x14:cfvo type="autoMin"/>
              <x14:cfvo type="autoMax"/>
              <x14:borderColor rgb="FF63C384"/>
              <x14:negativeFillColor rgb="FFFF0000"/>
              <x14:negativeBorderColor rgb="FFFF0000"/>
              <x14:axisColor rgb="FF000000"/>
            </x14:dataBar>
          </x14:cfRule>
          <xm:sqref>M136:P138 M142 M140:P140 M139</xm:sqref>
        </x14:conditionalFormatting>
        <x14:conditionalFormatting xmlns:xm="http://schemas.microsoft.com/office/excel/2006/main">
          <x14:cfRule type="dataBar" id="{7D2335C6-E66E-4055-BB31-D108D5EF83AC}">
            <x14:dataBar minLength="0" maxLength="100" border="1" negativeBarBorderColorSameAsPositive="0">
              <x14:cfvo type="autoMin"/>
              <x14:cfvo type="autoMax"/>
              <x14:borderColor rgb="FF63C384"/>
              <x14:negativeFillColor rgb="FFFF0000"/>
              <x14:negativeBorderColor rgb="FFFF0000"/>
              <x14:axisColor rgb="FF000000"/>
            </x14:dataBar>
          </x14:cfRule>
          <xm:sqref>M141:P141</xm:sqref>
        </x14:conditionalFormatting>
        <x14:conditionalFormatting xmlns:xm="http://schemas.microsoft.com/office/excel/2006/main">
          <x14:cfRule type="dataBar" id="{A4885817-BDC9-4F86-9E7F-96AD35984FA4}">
            <x14:dataBar minLength="0" maxLength="100" border="1" negativeBarBorderColorSameAsPositive="0">
              <x14:cfvo type="autoMin"/>
              <x14:cfvo type="autoMax"/>
              <x14:borderColor rgb="FF008AEF"/>
              <x14:negativeFillColor rgb="FFFF0000"/>
              <x14:negativeBorderColor rgb="FFFF0000"/>
              <x14:axisColor rgb="FF000000"/>
            </x14:dataBar>
          </x14:cfRule>
          <xm:sqref>N139:P139</xm:sqref>
        </x14:conditionalFormatting>
        <x14:conditionalFormatting xmlns:xm="http://schemas.microsoft.com/office/excel/2006/main">
          <x14:cfRule type="dataBar" id="{072965C0-EA5A-4505-B6FC-7C177BAB458F}">
            <x14:dataBar minLength="0" maxLength="100" border="1" negativeBarBorderColorSameAsPositive="0">
              <x14:cfvo type="autoMin"/>
              <x14:cfvo type="autoMax"/>
              <x14:borderColor rgb="FF008AEF"/>
              <x14:negativeFillColor rgb="FFFF0000"/>
              <x14:negativeBorderColor rgb="FFFF0000"/>
              <x14:axisColor rgb="FF000000"/>
            </x14:dataBar>
          </x14:cfRule>
          <xm:sqref>N142:P142</xm:sqref>
        </x14:conditionalFormatting>
        <x14:conditionalFormatting xmlns:xm="http://schemas.microsoft.com/office/excel/2006/main">
          <x14:cfRule type="dataBar" id="{2676EFA1-EF82-4FC7-AF50-65263C4C2B69}">
            <x14:dataBar minLength="0" maxLength="100" border="1" negativeBarBorderColorSameAsPositive="0">
              <x14:cfvo type="autoMin"/>
              <x14:cfvo type="autoMax"/>
              <x14:borderColor rgb="FF63C384"/>
              <x14:negativeFillColor rgb="FFFF0000"/>
              <x14:negativeBorderColor rgb="FFFF0000"/>
              <x14:axisColor rgb="FF000000"/>
            </x14:dataBar>
          </x14:cfRule>
          <xm:sqref>M148:P150 M154 M152:P152 M151</xm:sqref>
        </x14:conditionalFormatting>
        <x14:conditionalFormatting xmlns:xm="http://schemas.microsoft.com/office/excel/2006/main">
          <x14:cfRule type="dataBar" id="{190D234D-8BE9-4254-B70B-F2BE3DF73049}">
            <x14:dataBar minLength="0" maxLength="100" border="1" negativeBarBorderColorSameAsPositive="0">
              <x14:cfvo type="autoMin"/>
              <x14:cfvo type="autoMax"/>
              <x14:borderColor rgb="FF63C384"/>
              <x14:negativeFillColor rgb="FFFF0000"/>
              <x14:negativeBorderColor rgb="FFFF0000"/>
              <x14:axisColor rgb="FF000000"/>
            </x14:dataBar>
          </x14:cfRule>
          <xm:sqref>M153:P153</xm:sqref>
        </x14:conditionalFormatting>
        <x14:conditionalFormatting xmlns:xm="http://schemas.microsoft.com/office/excel/2006/main">
          <x14:cfRule type="dataBar" id="{98628EC2-639B-4893-B12F-4F21F044DD9B}">
            <x14:dataBar minLength="0" maxLength="100" border="1" negativeBarBorderColorSameAsPositive="0">
              <x14:cfvo type="autoMin"/>
              <x14:cfvo type="autoMax"/>
              <x14:borderColor rgb="FF008AEF"/>
              <x14:negativeFillColor rgb="FFFF0000"/>
              <x14:negativeBorderColor rgb="FFFF0000"/>
              <x14:axisColor rgb="FF000000"/>
            </x14:dataBar>
          </x14:cfRule>
          <xm:sqref>N151:P151</xm:sqref>
        </x14:conditionalFormatting>
        <x14:conditionalFormatting xmlns:xm="http://schemas.microsoft.com/office/excel/2006/main">
          <x14:cfRule type="dataBar" id="{0D93F8D8-D251-415A-A953-206874404DFA}">
            <x14:dataBar minLength="0" maxLength="100" border="1" negativeBarBorderColorSameAsPositive="0">
              <x14:cfvo type="autoMin"/>
              <x14:cfvo type="autoMax"/>
              <x14:borderColor rgb="FF008AEF"/>
              <x14:negativeFillColor rgb="FFFF0000"/>
              <x14:negativeBorderColor rgb="FFFF0000"/>
              <x14:axisColor rgb="FF000000"/>
            </x14:dataBar>
          </x14:cfRule>
          <xm:sqref>N154:P154</xm:sqref>
        </x14:conditionalFormatting>
        <x14:conditionalFormatting xmlns:xm="http://schemas.microsoft.com/office/excel/2006/main">
          <x14:cfRule type="dataBar" id="{C6A558A1-AE53-4DC8-B356-96B2DE484165}">
            <x14:dataBar minLength="0" maxLength="100" border="1" negativeBarBorderColorSameAsPositive="0">
              <x14:cfvo type="autoMin"/>
              <x14:cfvo type="autoMax"/>
              <x14:borderColor rgb="FF63C384"/>
              <x14:negativeFillColor rgb="FFFF0000"/>
              <x14:negativeBorderColor rgb="FFFF0000"/>
              <x14:axisColor rgb="FF000000"/>
            </x14:dataBar>
          </x14:cfRule>
          <xm:sqref>M158:P160 M164 M162:P162 M161</xm:sqref>
        </x14:conditionalFormatting>
        <x14:conditionalFormatting xmlns:xm="http://schemas.microsoft.com/office/excel/2006/main">
          <x14:cfRule type="dataBar" id="{3DD71AF2-7B06-4911-9FC3-4E4A65A4FFC0}">
            <x14:dataBar minLength="0" maxLength="100" border="1" negativeBarBorderColorSameAsPositive="0">
              <x14:cfvo type="autoMin"/>
              <x14:cfvo type="autoMax"/>
              <x14:borderColor rgb="FF63C384"/>
              <x14:negativeFillColor rgb="FFFF0000"/>
              <x14:negativeBorderColor rgb="FFFF0000"/>
              <x14:axisColor rgb="FF000000"/>
            </x14:dataBar>
          </x14:cfRule>
          <xm:sqref>M163:P163</xm:sqref>
        </x14:conditionalFormatting>
        <x14:conditionalFormatting xmlns:xm="http://schemas.microsoft.com/office/excel/2006/main">
          <x14:cfRule type="dataBar" id="{BD57E4DC-B61F-4B89-A9A2-95DFF269EF69}">
            <x14:dataBar minLength="0" maxLength="100" border="1" negativeBarBorderColorSameAsPositive="0">
              <x14:cfvo type="autoMin"/>
              <x14:cfvo type="autoMax"/>
              <x14:borderColor rgb="FF008AEF"/>
              <x14:negativeFillColor rgb="FFFF0000"/>
              <x14:negativeBorderColor rgb="FFFF0000"/>
              <x14:axisColor rgb="FF000000"/>
            </x14:dataBar>
          </x14:cfRule>
          <xm:sqref>N161:P161</xm:sqref>
        </x14:conditionalFormatting>
        <x14:conditionalFormatting xmlns:xm="http://schemas.microsoft.com/office/excel/2006/main">
          <x14:cfRule type="dataBar" id="{14EF139D-66D9-4454-AE25-DD5019E90070}">
            <x14:dataBar minLength="0" maxLength="100" border="1" negativeBarBorderColorSameAsPositive="0">
              <x14:cfvo type="autoMin"/>
              <x14:cfvo type="autoMax"/>
              <x14:borderColor rgb="FF008AEF"/>
              <x14:negativeFillColor rgb="FFFF0000"/>
              <x14:negativeBorderColor rgb="FFFF0000"/>
              <x14:axisColor rgb="FF000000"/>
            </x14:dataBar>
          </x14:cfRule>
          <xm:sqref>N164:P164</xm:sqref>
        </x14:conditionalFormatting>
        <x14:conditionalFormatting xmlns:xm="http://schemas.microsoft.com/office/excel/2006/main">
          <x14:cfRule type="dataBar" id="{9A6B795C-04A9-4038-8A46-F001E5F552FF}">
            <x14:dataBar minLength="0" maxLength="100" border="1" negativeBarBorderColorSameAsPositive="0">
              <x14:cfvo type="autoMin"/>
              <x14:cfvo type="autoMax"/>
              <x14:borderColor rgb="FF63C384"/>
              <x14:negativeFillColor rgb="FFFF0000"/>
              <x14:negativeBorderColor rgb="FFFF0000"/>
              <x14:axisColor rgb="FF000000"/>
            </x14:dataBar>
          </x14:cfRule>
          <xm:sqref>M169:P170</xm:sqref>
        </x14:conditionalFormatting>
        <x14:conditionalFormatting xmlns:xm="http://schemas.microsoft.com/office/excel/2006/main">
          <x14:cfRule type="dataBar" id="{EB36A305-7687-4611-A76F-330E2EBFBD99}">
            <x14:dataBar minLength="0" maxLength="100" border="1" negativeBarBorderColorSameAsPositive="0">
              <x14:cfvo type="autoMin"/>
              <x14:cfvo type="autoMax"/>
              <x14:borderColor rgb="FF008AEF"/>
              <x14:negativeFillColor rgb="FFFF0000"/>
              <x14:negativeBorderColor rgb="FFFF0000"/>
              <x14:axisColor rgb="FF000000"/>
            </x14:dataBar>
          </x14:cfRule>
          <xm:sqref>M171:P171 M168 M173:M174</xm:sqref>
        </x14:conditionalFormatting>
        <x14:conditionalFormatting xmlns:xm="http://schemas.microsoft.com/office/excel/2006/main">
          <x14:cfRule type="dataBar" id="{B5E542B0-6A43-47EC-AE60-766B6D9A810F}">
            <x14:dataBar minLength="0" maxLength="100" border="1" negativeBarBorderColorSameAsPositive="0">
              <x14:cfvo type="autoMin"/>
              <x14:cfvo type="autoMax"/>
              <x14:borderColor rgb="FF63C384"/>
              <x14:negativeFillColor rgb="FFFF0000"/>
              <x14:negativeBorderColor rgb="FFFF0000"/>
              <x14:axisColor rgb="FF000000"/>
            </x14:dataBar>
          </x14:cfRule>
          <xm:sqref>M172:P172</xm:sqref>
        </x14:conditionalFormatting>
        <x14:conditionalFormatting xmlns:xm="http://schemas.microsoft.com/office/excel/2006/main">
          <x14:cfRule type="dataBar" id="{4031537F-6F88-4C85-A7D5-C4B28C3898DA}">
            <x14:dataBar minLength="0" maxLength="100" border="1" negativeBarBorderColorSameAsPositive="0">
              <x14:cfvo type="autoMin"/>
              <x14:cfvo type="autoMax"/>
              <x14:borderColor rgb="FF63C384"/>
              <x14:negativeFillColor rgb="FFFF0000"/>
              <x14:negativeBorderColor rgb="FFFF0000"/>
              <x14:axisColor rgb="FF000000"/>
            </x14:dataBar>
          </x14:cfRule>
          <xm:sqref>N173:P173</xm:sqref>
        </x14:conditionalFormatting>
        <x14:conditionalFormatting xmlns:xm="http://schemas.microsoft.com/office/excel/2006/main">
          <x14:cfRule type="dataBar" id="{07FC2F08-95F9-4DAB-A080-D825006CCBB6}">
            <x14:dataBar minLength="0" maxLength="100" border="1" negativeBarBorderColorSameAsPositive="0">
              <x14:cfvo type="autoMin"/>
              <x14:cfvo type="autoMax"/>
              <x14:borderColor rgb="FF008AEF"/>
              <x14:negativeFillColor rgb="FFFF0000"/>
              <x14:negativeBorderColor rgb="FFFF0000"/>
              <x14:axisColor rgb="FF000000"/>
            </x14:dataBar>
          </x14:cfRule>
          <xm:sqref>N174:P174</xm:sqref>
        </x14:conditionalFormatting>
        <x14:conditionalFormatting xmlns:xm="http://schemas.microsoft.com/office/excel/2006/main">
          <x14:cfRule type="dataBar" id="{C6D705FA-89F5-4E6D-9CC2-BD9512214452}">
            <x14:dataBar minLength="0" maxLength="100" border="1" negativeBarBorderColorSameAsPositive="0">
              <x14:cfvo type="autoMin"/>
              <x14:cfvo type="autoMax"/>
              <x14:borderColor rgb="FF63C384"/>
              <x14:negativeFillColor rgb="FFFF0000"/>
              <x14:negativeBorderColor rgb="FFFF0000"/>
              <x14:axisColor rgb="FF000000"/>
            </x14:dataBar>
          </x14:cfRule>
          <xm:sqref>M178:P180 M184 M182:P182 M181</xm:sqref>
        </x14:conditionalFormatting>
        <x14:conditionalFormatting xmlns:xm="http://schemas.microsoft.com/office/excel/2006/main">
          <x14:cfRule type="dataBar" id="{E61B3D3A-5B4F-46B0-9817-46FB1E187C89}">
            <x14:dataBar minLength="0" maxLength="100" border="1" negativeBarBorderColorSameAsPositive="0">
              <x14:cfvo type="autoMin"/>
              <x14:cfvo type="autoMax"/>
              <x14:borderColor rgb="FF63C384"/>
              <x14:negativeFillColor rgb="FFFF0000"/>
              <x14:negativeBorderColor rgb="FFFF0000"/>
              <x14:axisColor rgb="FF000000"/>
            </x14:dataBar>
          </x14:cfRule>
          <xm:sqref>M183:P183</xm:sqref>
        </x14:conditionalFormatting>
        <x14:conditionalFormatting xmlns:xm="http://schemas.microsoft.com/office/excel/2006/main">
          <x14:cfRule type="dataBar" id="{BF76BD3B-9054-4822-9D65-2421ADFBCB8E}">
            <x14:dataBar minLength="0" maxLength="100" border="1" negativeBarBorderColorSameAsPositive="0">
              <x14:cfvo type="autoMin"/>
              <x14:cfvo type="autoMax"/>
              <x14:borderColor rgb="FF008AEF"/>
              <x14:negativeFillColor rgb="FFFF0000"/>
              <x14:negativeBorderColor rgb="FFFF0000"/>
              <x14:axisColor rgb="FF000000"/>
            </x14:dataBar>
          </x14:cfRule>
          <xm:sqref>N181:P181</xm:sqref>
        </x14:conditionalFormatting>
        <x14:conditionalFormatting xmlns:xm="http://schemas.microsoft.com/office/excel/2006/main">
          <x14:cfRule type="dataBar" id="{89EACCAA-4C4A-4EFA-AC23-B5B57207652D}">
            <x14:dataBar minLength="0" maxLength="100" border="1" negativeBarBorderColorSameAsPositive="0">
              <x14:cfvo type="autoMin"/>
              <x14:cfvo type="autoMax"/>
              <x14:borderColor rgb="FF008AEF"/>
              <x14:negativeFillColor rgb="FFFF0000"/>
              <x14:negativeBorderColor rgb="FFFF0000"/>
              <x14:axisColor rgb="FF000000"/>
            </x14:dataBar>
          </x14:cfRule>
          <xm:sqref>N184:P184</xm:sqref>
        </x14:conditionalFormatting>
        <x14:conditionalFormatting xmlns:xm="http://schemas.microsoft.com/office/excel/2006/main">
          <x14:cfRule type="dataBar" id="{CFFC34C6-D0CB-4CF8-8A52-A10D0324E10A}">
            <x14:dataBar minLength="0" maxLength="100" border="1" negativeBarBorderColorSameAsPositive="0">
              <x14:cfvo type="autoMin"/>
              <x14:cfvo type="autoMax"/>
              <x14:borderColor rgb="FF63C384"/>
              <x14:negativeFillColor rgb="FFFF0000"/>
              <x14:negativeBorderColor rgb="FFFF0000"/>
              <x14:axisColor rgb="FF000000"/>
            </x14:dataBar>
          </x14:cfRule>
          <xm:sqref>M187:P188 M192 M190:P190 M189</xm:sqref>
        </x14:conditionalFormatting>
        <x14:conditionalFormatting xmlns:xm="http://schemas.microsoft.com/office/excel/2006/main">
          <x14:cfRule type="dataBar" id="{2AE3D47E-4E6D-40CC-88D3-69153EDC720E}">
            <x14:dataBar minLength="0" maxLength="100" border="1" negativeBarBorderColorSameAsPositive="0">
              <x14:cfvo type="autoMin"/>
              <x14:cfvo type="autoMax"/>
              <x14:borderColor rgb="FF63C384"/>
              <x14:negativeFillColor rgb="FFFF0000"/>
              <x14:negativeBorderColor rgb="FFFF0000"/>
              <x14:axisColor rgb="FF000000"/>
            </x14:dataBar>
          </x14:cfRule>
          <xm:sqref>M191:P191</xm:sqref>
        </x14:conditionalFormatting>
        <x14:conditionalFormatting xmlns:xm="http://schemas.microsoft.com/office/excel/2006/main">
          <x14:cfRule type="dataBar" id="{BEB64905-D2A0-4466-9AED-66BE0B0B4AC0}">
            <x14:dataBar minLength="0" maxLength="100" border="1" negativeBarBorderColorSameAsPositive="0">
              <x14:cfvo type="autoMin"/>
              <x14:cfvo type="autoMax"/>
              <x14:borderColor rgb="FF008AEF"/>
              <x14:negativeFillColor rgb="FFFF0000"/>
              <x14:negativeBorderColor rgb="FFFF0000"/>
              <x14:axisColor rgb="FF000000"/>
            </x14:dataBar>
          </x14:cfRule>
          <xm:sqref>N189:P189</xm:sqref>
        </x14:conditionalFormatting>
        <x14:conditionalFormatting xmlns:xm="http://schemas.microsoft.com/office/excel/2006/main">
          <x14:cfRule type="dataBar" id="{BEA18EBE-3CA6-49F9-ACBA-378DF5987EA1}">
            <x14:dataBar minLength="0" maxLength="100" border="1" negativeBarBorderColorSameAsPositive="0">
              <x14:cfvo type="autoMin"/>
              <x14:cfvo type="autoMax"/>
              <x14:borderColor rgb="FF008AEF"/>
              <x14:negativeFillColor rgb="FFFF0000"/>
              <x14:negativeBorderColor rgb="FFFF0000"/>
              <x14:axisColor rgb="FF000000"/>
            </x14:dataBar>
          </x14:cfRule>
          <xm:sqref>N192:P192</xm:sqref>
        </x14:conditionalFormatting>
        <x14:conditionalFormatting xmlns:xm="http://schemas.microsoft.com/office/excel/2006/main">
          <x14:cfRule type="dataBar" id="{32EB9F78-E743-4AE9-9DD0-B0205AA11C87}">
            <x14:dataBar minLength="0" maxLength="100" border="1" negativeBarBorderColorSameAsPositive="0">
              <x14:cfvo type="autoMin"/>
              <x14:cfvo type="autoMax"/>
              <x14:borderColor rgb="FF63C384"/>
              <x14:negativeFillColor rgb="FFFF0000"/>
              <x14:negativeBorderColor rgb="FFFF0000"/>
              <x14:axisColor rgb="FF000000"/>
            </x14:dataBar>
          </x14:cfRule>
          <xm:sqref>M198:P199 M203 M201:P201 M200</xm:sqref>
        </x14:conditionalFormatting>
        <x14:conditionalFormatting xmlns:xm="http://schemas.microsoft.com/office/excel/2006/main">
          <x14:cfRule type="dataBar" id="{E9FDAA7D-C4E2-4039-918C-A73C6FFEC619}">
            <x14:dataBar minLength="0" maxLength="100" border="1" negativeBarBorderColorSameAsPositive="0">
              <x14:cfvo type="autoMin"/>
              <x14:cfvo type="autoMax"/>
              <x14:borderColor rgb="FF63C384"/>
              <x14:negativeFillColor rgb="FFFF0000"/>
              <x14:negativeBorderColor rgb="FFFF0000"/>
              <x14:axisColor rgb="FF000000"/>
            </x14:dataBar>
          </x14:cfRule>
          <xm:sqref>M202:P202</xm:sqref>
        </x14:conditionalFormatting>
        <x14:conditionalFormatting xmlns:xm="http://schemas.microsoft.com/office/excel/2006/main">
          <x14:cfRule type="dataBar" id="{2A82A903-7282-45BD-9A98-8BBE85F8016D}">
            <x14:dataBar minLength="0" maxLength="100" border="1" negativeBarBorderColorSameAsPositive="0">
              <x14:cfvo type="autoMin"/>
              <x14:cfvo type="autoMax"/>
              <x14:borderColor rgb="FF008AEF"/>
              <x14:negativeFillColor rgb="FFFF0000"/>
              <x14:negativeBorderColor rgb="FFFF0000"/>
              <x14:axisColor rgb="FF000000"/>
            </x14:dataBar>
          </x14:cfRule>
          <xm:sqref>N200:P200</xm:sqref>
        </x14:conditionalFormatting>
        <x14:conditionalFormatting xmlns:xm="http://schemas.microsoft.com/office/excel/2006/main">
          <x14:cfRule type="dataBar" id="{179ADBA1-708B-4253-B9B2-C723F6CF73DE}">
            <x14:dataBar minLength="0" maxLength="100" border="1" negativeBarBorderColorSameAsPositive="0">
              <x14:cfvo type="autoMin"/>
              <x14:cfvo type="autoMax"/>
              <x14:borderColor rgb="FF008AEF"/>
              <x14:negativeFillColor rgb="FFFF0000"/>
              <x14:negativeBorderColor rgb="FFFF0000"/>
              <x14:axisColor rgb="FF000000"/>
            </x14:dataBar>
          </x14:cfRule>
          <xm:sqref>N203:P203</xm:sqref>
        </x14:conditionalFormatting>
        <x14:conditionalFormatting xmlns:xm="http://schemas.microsoft.com/office/excel/2006/main">
          <x14:cfRule type="dataBar" id="{44C6901F-40A7-43B7-BB8C-A1AF87B6CC38}">
            <x14:dataBar minLength="0" maxLength="100" border="1" negativeBarBorderColorSameAsPositive="0">
              <x14:cfvo type="autoMin"/>
              <x14:cfvo type="autoMax"/>
              <x14:borderColor rgb="FF63C384"/>
              <x14:negativeFillColor rgb="FFFF0000"/>
              <x14:negativeBorderColor rgb="FFFF0000"/>
              <x14:axisColor rgb="FF000000"/>
            </x14:dataBar>
          </x14:cfRule>
          <xm:sqref>M209:P210</xm:sqref>
        </x14:conditionalFormatting>
        <x14:conditionalFormatting xmlns:xm="http://schemas.microsoft.com/office/excel/2006/main">
          <x14:cfRule type="dataBar" id="{F217C656-17D7-469D-BF02-8B4AD01974D0}">
            <x14:dataBar minLength="0" maxLength="100" border="1" negativeBarBorderColorSameAsPositive="0">
              <x14:cfvo type="autoMin"/>
              <x14:cfvo type="autoMax"/>
              <x14:borderColor rgb="FF008AEF"/>
              <x14:negativeFillColor rgb="FFFF0000"/>
              <x14:negativeBorderColor rgb="FFFF0000"/>
              <x14:axisColor rgb="FF000000"/>
            </x14:dataBar>
          </x14:cfRule>
          <xm:sqref>M211:P211 M208 M213:M214</xm:sqref>
        </x14:conditionalFormatting>
        <x14:conditionalFormatting xmlns:xm="http://schemas.microsoft.com/office/excel/2006/main">
          <x14:cfRule type="dataBar" id="{7827939B-3E5F-4303-9773-635CE42C9EEE}">
            <x14:dataBar minLength="0" maxLength="100" border="1" negativeBarBorderColorSameAsPositive="0">
              <x14:cfvo type="autoMin"/>
              <x14:cfvo type="autoMax"/>
              <x14:borderColor rgb="FF63C384"/>
              <x14:negativeFillColor rgb="FFFF0000"/>
              <x14:negativeBorderColor rgb="FFFF0000"/>
              <x14:axisColor rgb="FF000000"/>
            </x14:dataBar>
          </x14:cfRule>
          <xm:sqref>M212:P212</xm:sqref>
        </x14:conditionalFormatting>
        <x14:conditionalFormatting xmlns:xm="http://schemas.microsoft.com/office/excel/2006/main">
          <x14:cfRule type="dataBar" id="{86A0BA29-1C94-4084-B789-12EBCAC4BF0E}">
            <x14:dataBar minLength="0" maxLength="100" border="1" negativeBarBorderColorSameAsPositive="0">
              <x14:cfvo type="autoMin"/>
              <x14:cfvo type="autoMax"/>
              <x14:borderColor rgb="FF63C384"/>
              <x14:negativeFillColor rgb="FFFF0000"/>
              <x14:negativeBorderColor rgb="FFFF0000"/>
              <x14:axisColor rgb="FF000000"/>
            </x14:dataBar>
          </x14:cfRule>
          <xm:sqref>N213:P213</xm:sqref>
        </x14:conditionalFormatting>
        <x14:conditionalFormatting xmlns:xm="http://schemas.microsoft.com/office/excel/2006/main">
          <x14:cfRule type="dataBar" id="{9F1DDC6C-2A58-4117-A466-6A7DC5D3A425}">
            <x14:dataBar minLength="0" maxLength="100" border="1" negativeBarBorderColorSameAsPositive="0">
              <x14:cfvo type="autoMin"/>
              <x14:cfvo type="autoMax"/>
              <x14:borderColor rgb="FF008AEF"/>
              <x14:negativeFillColor rgb="FFFF0000"/>
              <x14:negativeBorderColor rgb="FFFF0000"/>
              <x14:axisColor rgb="FF000000"/>
            </x14:dataBar>
          </x14:cfRule>
          <xm:sqref>N214:P214</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Y287"/>
  <sheetViews>
    <sheetView workbookViewId="0">
      <pane ySplit="2" topLeftCell="A3" activePane="bottomLeft" state="frozenSplit"/>
      <selection pane="bottomLeft" activeCell="J33" sqref="J33"/>
    </sheetView>
  </sheetViews>
  <sheetFormatPr defaultRowHeight="15"/>
  <cols>
    <col min="3" max="3" width="6.140625" customWidth="1"/>
    <col min="4" max="4" width="14.28515625" bestFit="1" customWidth="1"/>
    <col min="5" max="5" width="10.140625" bestFit="1" customWidth="1"/>
    <col min="6" max="6" width="23.42578125" customWidth="1"/>
    <col min="7" max="7" width="17" bestFit="1" customWidth="1"/>
    <col min="8" max="8" width="33" customWidth="1"/>
    <col min="9" max="9" width="45" customWidth="1"/>
    <col min="10" max="10" width="42.5703125" customWidth="1"/>
    <col min="15" max="15" width="13.28515625" bestFit="1" customWidth="1"/>
    <col min="16" max="16" width="10" bestFit="1" customWidth="1"/>
    <col min="17" max="17" width="19.5703125" customWidth="1"/>
    <col min="18" max="18" width="21.85546875" customWidth="1"/>
    <col min="19" max="19" width="17.42578125" customWidth="1"/>
    <col min="20" max="20" width="17" customWidth="1"/>
    <col min="21" max="21" width="17.28515625" customWidth="1"/>
    <col min="22" max="22" width="13" customWidth="1"/>
    <col min="23" max="23" width="19" customWidth="1"/>
    <col min="24" max="24" width="18.140625" customWidth="1"/>
    <col min="25" max="25" width="16" customWidth="1"/>
    <col min="26" max="26" width="7.28515625" customWidth="1"/>
    <col min="27" max="27" width="6.85546875" customWidth="1"/>
    <col min="28" max="28" width="11.28515625" customWidth="1"/>
    <col min="29" max="47" width="16.28515625" bestFit="1" customWidth="1"/>
    <col min="48" max="48" width="11.28515625" bestFit="1" customWidth="1"/>
  </cols>
  <sheetData>
    <row r="1" spans="3:25">
      <c r="C1" s="74"/>
      <c r="D1" s="2187" t="s">
        <v>1150</v>
      </c>
      <c r="E1" s="2187"/>
      <c r="F1" s="2187"/>
      <c r="G1" s="2187"/>
      <c r="H1" s="2187"/>
      <c r="I1" s="2187"/>
      <c r="J1" s="2187"/>
    </row>
    <row r="2" spans="3:25">
      <c r="C2" s="1478" t="s">
        <v>633</v>
      </c>
      <c r="D2" s="1478" t="s">
        <v>1152</v>
      </c>
      <c r="E2" s="1478" t="s">
        <v>503</v>
      </c>
      <c r="F2" s="1478" t="s">
        <v>367</v>
      </c>
      <c r="G2" s="1478" t="s">
        <v>1153</v>
      </c>
      <c r="H2" s="1478" t="s">
        <v>1154</v>
      </c>
      <c r="I2" s="1478" t="s">
        <v>468</v>
      </c>
      <c r="J2" s="1478" t="s">
        <v>20</v>
      </c>
    </row>
    <row r="3" spans="3:25">
      <c r="C3" s="1484">
        <v>1</v>
      </c>
      <c r="D3" s="1485" t="s">
        <v>1211</v>
      </c>
      <c r="E3" s="1486">
        <v>46034</v>
      </c>
      <c r="F3" s="1487" t="s">
        <v>1175</v>
      </c>
      <c r="G3" s="1487" t="s">
        <v>263</v>
      </c>
      <c r="H3" s="1487" t="s">
        <v>1207</v>
      </c>
      <c r="I3" s="1487" t="s">
        <v>107</v>
      </c>
      <c r="J3" s="1487"/>
    </row>
    <row r="4" spans="3:25" ht="15.75" thickBot="1">
      <c r="C4" s="1484">
        <v>2</v>
      </c>
      <c r="D4" s="1485" t="s">
        <v>1202</v>
      </c>
      <c r="E4" s="1486">
        <v>46047</v>
      </c>
      <c r="F4" s="1487" t="s">
        <v>1175</v>
      </c>
      <c r="G4" s="1487" t="s">
        <v>263</v>
      </c>
      <c r="H4" s="1487" t="s">
        <v>1171</v>
      </c>
      <c r="I4" s="1487" t="s">
        <v>511</v>
      </c>
      <c r="J4" s="1487"/>
    </row>
    <row r="5" spans="3:25" ht="16.5" thickTop="1" thickBot="1">
      <c r="C5" s="1484">
        <v>3</v>
      </c>
      <c r="D5" s="1488" t="s">
        <v>1203</v>
      </c>
      <c r="E5" s="1489">
        <v>46054</v>
      </c>
      <c r="F5" s="1490" t="s">
        <v>2082</v>
      </c>
      <c r="G5" s="1490" t="s">
        <v>263</v>
      </c>
      <c r="H5" s="1490" t="s">
        <v>1171</v>
      </c>
      <c r="I5" s="1490" t="s">
        <v>1204</v>
      </c>
      <c r="J5" s="1490"/>
      <c r="Q5" s="1634" t="s">
        <v>1842</v>
      </c>
      <c r="R5" s="1634" t="s">
        <v>1843</v>
      </c>
      <c r="S5" s="1634" t="s">
        <v>1844</v>
      </c>
      <c r="T5" s="1634" t="s">
        <v>1845</v>
      </c>
      <c r="U5" s="1634" t="s">
        <v>1846</v>
      </c>
      <c r="V5" s="1634" t="s">
        <v>1847</v>
      </c>
      <c r="W5" s="1634" t="s">
        <v>1848</v>
      </c>
      <c r="X5" s="1634" t="s">
        <v>1849</v>
      </c>
      <c r="Y5" s="1634" t="s">
        <v>1850</v>
      </c>
    </row>
    <row r="6" spans="3:25" ht="16.5" thickTop="1" thickBot="1">
      <c r="C6" s="1484">
        <v>4</v>
      </c>
      <c r="D6" s="1485">
        <v>712917324</v>
      </c>
      <c r="E6" s="1486">
        <v>46068</v>
      </c>
      <c r="F6" s="1487" t="s">
        <v>1251</v>
      </c>
      <c r="G6" s="1487" t="s">
        <v>263</v>
      </c>
      <c r="H6" s="1487" t="s">
        <v>1162</v>
      </c>
      <c r="I6" s="1487" t="s">
        <v>334</v>
      </c>
      <c r="J6" s="1487"/>
      <c r="Q6" s="1634" t="s">
        <v>1851</v>
      </c>
      <c r="R6" s="1634" t="s">
        <v>1852</v>
      </c>
      <c r="S6" s="1634">
        <v>54</v>
      </c>
      <c r="T6" s="1634">
        <v>38</v>
      </c>
      <c r="U6" s="1634">
        <v>6</v>
      </c>
      <c r="V6" s="1634" t="s">
        <v>1186</v>
      </c>
      <c r="W6" s="1634">
        <v>1</v>
      </c>
      <c r="X6" s="1634">
        <v>0.78</v>
      </c>
      <c r="Y6" s="1634" t="s">
        <v>1853</v>
      </c>
    </row>
    <row r="7" spans="3:25" ht="16.5" thickTop="1" thickBot="1">
      <c r="C7" s="1484">
        <v>5</v>
      </c>
      <c r="D7" s="1485">
        <v>712925893</v>
      </c>
      <c r="E7" s="1486">
        <v>46068</v>
      </c>
      <c r="F7" s="1487" t="s">
        <v>1251</v>
      </c>
      <c r="G7" s="1487" t="s">
        <v>263</v>
      </c>
      <c r="H7" s="1487" t="s">
        <v>1162</v>
      </c>
      <c r="I7" s="1487" t="s">
        <v>334</v>
      </c>
      <c r="J7" s="1487"/>
      <c r="Q7" s="1634" t="s">
        <v>1854</v>
      </c>
      <c r="R7" s="1634" t="s">
        <v>1855</v>
      </c>
      <c r="S7" s="1634">
        <v>54</v>
      </c>
      <c r="T7" s="1634">
        <v>38</v>
      </c>
      <c r="U7" s="1634">
        <v>4.5</v>
      </c>
      <c r="V7" s="1634" t="s">
        <v>1186</v>
      </c>
      <c r="W7" s="1634">
        <v>1</v>
      </c>
      <c r="X7" s="1634">
        <v>0.2</v>
      </c>
      <c r="Y7" s="1634" t="s">
        <v>1853</v>
      </c>
    </row>
    <row r="8" spans="3:25" ht="16.5" thickTop="1" thickBot="1">
      <c r="C8" s="1484">
        <v>6</v>
      </c>
      <c r="D8" s="1485">
        <v>712917324</v>
      </c>
      <c r="E8" s="1491">
        <v>46068</v>
      </c>
      <c r="F8" s="1492" t="s">
        <v>1157</v>
      </c>
      <c r="G8" s="1492" t="s">
        <v>263</v>
      </c>
      <c r="H8" s="1492" t="s">
        <v>1162</v>
      </c>
      <c r="I8" s="1492" t="s">
        <v>1159</v>
      </c>
      <c r="J8" s="1492"/>
      <c r="Q8" s="1634" t="s">
        <v>1856</v>
      </c>
      <c r="R8" s="1634" t="s">
        <v>1857</v>
      </c>
      <c r="S8" s="1634">
        <v>54</v>
      </c>
      <c r="T8" s="1634">
        <v>38</v>
      </c>
      <c r="U8" s="1634">
        <v>4</v>
      </c>
      <c r="V8" s="1634" t="s">
        <v>1186</v>
      </c>
      <c r="W8" s="1634">
        <v>2</v>
      </c>
      <c r="X8" s="1634">
        <v>0.65</v>
      </c>
      <c r="Y8" s="1634" t="s">
        <v>1853</v>
      </c>
    </row>
    <row r="9" spans="3:25" ht="16.5" thickTop="1" thickBot="1">
      <c r="C9" s="1484">
        <v>7</v>
      </c>
      <c r="D9" s="1485">
        <v>712925893</v>
      </c>
      <c r="E9" s="1491">
        <v>46068</v>
      </c>
      <c r="F9" s="1492" t="s">
        <v>1157</v>
      </c>
      <c r="G9" s="1492" t="s">
        <v>263</v>
      </c>
      <c r="H9" s="1492" t="s">
        <v>1162</v>
      </c>
      <c r="I9" s="1492" t="s">
        <v>334</v>
      </c>
      <c r="J9" s="1492"/>
      <c r="Q9" s="1634">
        <v>611</v>
      </c>
      <c r="R9" s="1634" t="s">
        <v>1858</v>
      </c>
      <c r="S9" s="1634">
        <v>54</v>
      </c>
      <c r="T9" s="1634">
        <v>38</v>
      </c>
      <c r="U9" s="1634">
        <v>8</v>
      </c>
      <c r="V9" s="1634" t="s">
        <v>1186</v>
      </c>
      <c r="W9" s="1634">
        <v>3</v>
      </c>
      <c r="X9" s="1634">
        <v>1</v>
      </c>
      <c r="Y9" s="1634" t="s">
        <v>1853</v>
      </c>
    </row>
    <row r="10" spans="3:25" ht="16.5" thickTop="1" thickBot="1">
      <c r="C10" s="1484">
        <v>8</v>
      </c>
      <c r="D10" s="1486" t="s">
        <v>1253</v>
      </c>
      <c r="E10" s="1491">
        <v>46082</v>
      </c>
      <c r="F10" s="1492" t="s">
        <v>1157</v>
      </c>
      <c r="G10" s="1492" t="s">
        <v>263</v>
      </c>
      <c r="H10" s="1492" t="s">
        <v>1158</v>
      </c>
      <c r="I10" s="1492" t="s">
        <v>1159</v>
      </c>
      <c r="J10" s="1492"/>
      <c r="Q10" s="1634" t="s">
        <v>1859</v>
      </c>
      <c r="R10" s="1634" t="s">
        <v>1852</v>
      </c>
      <c r="S10" s="1634">
        <v>54</v>
      </c>
      <c r="T10" s="1634">
        <v>38</v>
      </c>
      <c r="U10" s="1634">
        <v>6</v>
      </c>
      <c r="V10" s="1634" t="s">
        <v>1186</v>
      </c>
      <c r="W10" s="1634">
        <v>4</v>
      </c>
      <c r="X10" s="1634">
        <v>530</v>
      </c>
      <c r="Y10" s="1634" t="s">
        <v>1853</v>
      </c>
    </row>
    <row r="11" spans="3:25" ht="16.5" thickTop="1" thickBot="1">
      <c r="C11" s="1484">
        <v>9</v>
      </c>
      <c r="D11" s="1486" t="s">
        <v>1253</v>
      </c>
      <c r="E11" s="1486">
        <v>46082</v>
      </c>
      <c r="F11" s="1487" t="s">
        <v>1251</v>
      </c>
      <c r="G11" s="1487" t="s">
        <v>263</v>
      </c>
      <c r="H11" s="1487" t="s">
        <v>1171</v>
      </c>
      <c r="I11" s="1487" t="s">
        <v>312</v>
      </c>
      <c r="J11" s="1487"/>
      <c r="Q11" s="1634" t="s">
        <v>1860</v>
      </c>
      <c r="R11" s="1634" t="s">
        <v>1861</v>
      </c>
      <c r="S11" s="1634">
        <v>55</v>
      </c>
      <c r="T11" s="1634">
        <v>45</v>
      </c>
      <c r="U11" s="1634">
        <v>21</v>
      </c>
      <c r="V11" s="1634" t="s">
        <v>1186</v>
      </c>
      <c r="W11" s="1634">
        <v>4</v>
      </c>
      <c r="X11" s="1634">
        <v>2.85</v>
      </c>
      <c r="Y11" s="1634" t="s">
        <v>1853</v>
      </c>
    </row>
    <row r="12" spans="3:25" ht="16.5" thickTop="1" thickBot="1">
      <c r="C12" s="1484">
        <v>10</v>
      </c>
      <c r="D12" s="1486" t="s">
        <v>1156</v>
      </c>
      <c r="E12" s="1811">
        <v>46068</v>
      </c>
      <c r="F12" s="1812" t="s">
        <v>1196</v>
      </c>
      <c r="G12" s="1812" t="s">
        <v>263</v>
      </c>
      <c r="H12" s="1812" t="s">
        <v>1158</v>
      </c>
      <c r="I12" s="1812" t="s">
        <v>393</v>
      </c>
      <c r="J12" s="1812"/>
      <c r="Q12" s="1634" t="s">
        <v>1862</v>
      </c>
      <c r="R12" s="1634" t="s">
        <v>1814</v>
      </c>
      <c r="S12" s="1634">
        <v>48</v>
      </c>
      <c r="T12" s="1634">
        <v>38</v>
      </c>
      <c r="U12" s="1634">
        <v>14</v>
      </c>
      <c r="V12" s="1634" t="s">
        <v>1186</v>
      </c>
      <c r="W12" s="1634">
        <v>6</v>
      </c>
      <c r="X12" s="1634">
        <v>1.02</v>
      </c>
      <c r="Y12" s="1634" t="s">
        <v>1853</v>
      </c>
    </row>
    <row r="13" spans="3:25" ht="16.5" thickTop="1" thickBot="1">
      <c r="C13" s="1484">
        <v>11</v>
      </c>
      <c r="D13" s="1485">
        <v>712936018</v>
      </c>
      <c r="E13" s="1486">
        <v>46124</v>
      </c>
      <c r="F13" s="1487" t="s">
        <v>1157</v>
      </c>
      <c r="G13" s="1487" t="s">
        <v>263</v>
      </c>
      <c r="H13" s="1487" t="s">
        <v>2079</v>
      </c>
      <c r="I13" s="1487" t="s">
        <v>406</v>
      </c>
      <c r="J13" s="1487" t="s">
        <v>2081</v>
      </c>
      <c r="Q13" s="1634" t="s">
        <v>1863</v>
      </c>
      <c r="R13" s="1634" t="s">
        <v>1864</v>
      </c>
      <c r="S13" s="1634">
        <v>55</v>
      </c>
      <c r="T13" s="1634">
        <v>45</v>
      </c>
      <c r="U13" s="1634">
        <v>25</v>
      </c>
      <c r="V13" s="1634" t="s">
        <v>1186</v>
      </c>
      <c r="W13" s="1634">
        <v>6</v>
      </c>
      <c r="X13" s="1634">
        <v>3.2</v>
      </c>
      <c r="Y13" s="1634" t="s">
        <v>1853</v>
      </c>
    </row>
    <row r="14" spans="3:25" ht="16.5" thickTop="1" thickBot="1">
      <c r="C14" s="1484">
        <v>13</v>
      </c>
      <c r="D14" s="1485">
        <v>710966292</v>
      </c>
      <c r="E14" s="1482">
        <v>46026</v>
      </c>
      <c r="F14" s="1483" t="s">
        <v>1716</v>
      </c>
      <c r="G14" s="1483" t="s">
        <v>609</v>
      </c>
      <c r="H14" s="1483" t="s">
        <v>1223</v>
      </c>
      <c r="I14" s="1483" t="s">
        <v>1244</v>
      </c>
      <c r="J14" s="1483"/>
      <c r="Q14" s="1634" t="s">
        <v>1865</v>
      </c>
      <c r="R14" s="1634" t="s">
        <v>1866</v>
      </c>
      <c r="S14" s="1634">
        <v>54</v>
      </c>
      <c r="T14" s="1634">
        <v>38</v>
      </c>
      <c r="U14" s="1634">
        <v>11</v>
      </c>
      <c r="V14" s="1634" t="s">
        <v>1186</v>
      </c>
      <c r="W14" s="1634">
        <v>8</v>
      </c>
      <c r="X14" s="1634">
        <v>0.93</v>
      </c>
      <c r="Y14" s="1634" t="s">
        <v>1853</v>
      </c>
    </row>
    <row r="15" spans="3:25" ht="16.5" thickTop="1" thickBot="1">
      <c r="C15" s="1484">
        <v>14</v>
      </c>
      <c r="D15" s="1485">
        <v>710966293</v>
      </c>
      <c r="E15" s="1809">
        <v>46026</v>
      </c>
      <c r="F15" s="1810" t="s">
        <v>1196</v>
      </c>
      <c r="G15" s="1810" t="s">
        <v>263</v>
      </c>
      <c r="H15" s="1810" t="s">
        <v>1171</v>
      </c>
      <c r="I15" s="1810" t="s">
        <v>70</v>
      </c>
      <c r="J15" s="1810"/>
      <c r="Q15" s="1634" t="s">
        <v>1867</v>
      </c>
      <c r="R15" s="1634" t="s">
        <v>1813</v>
      </c>
      <c r="S15" s="1634">
        <v>48</v>
      </c>
      <c r="T15" s="1634">
        <v>38</v>
      </c>
      <c r="U15" s="1634">
        <v>17</v>
      </c>
      <c r="V15" s="1634" t="s">
        <v>1186</v>
      </c>
      <c r="W15" s="1634">
        <v>8</v>
      </c>
      <c r="X15" s="1634">
        <v>1.07</v>
      </c>
      <c r="Y15" s="1634" t="s">
        <v>1853</v>
      </c>
    </row>
    <row r="16" spans="3:25" ht="16.5" thickTop="1" thickBot="1">
      <c r="C16" s="1484">
        <v>15</v>
      </c>
      <c r="D16" s="1485">
        <v>711967632</v>
      </c>
      <c r="E16" s="1482">
        <v>46026</v>
      </c>
      <c r="F16" s="1483" t="s">
        <v>1716</v>
      </c>
      <c r="G16" s="1483" t="s">
        <v>263</v>
      </c>
      <c r="H16" s="1483" t="s">
        <v>1167</v>
      </c>
      <c r="I16" s="1483" t="s">
        <v>52</v>
      </c>
      <c r="J16" s="1483"/>
      <c r="Q16" s="1634" t="s">
        <v>1868</v>
      </c>
      <c r="R16" s="1634" t="s">
        <v>1869</v>
      </c>
      <c r="S16" s="1634">
        <v>55</v>
      </c>
      <c r="T16" s="1634">
        <v>44</v>
      </c>
      <c r="U16" s="1634">
        <v>38</v>
      </c>
      <c r="V16" s="1634" t="s">
        <v>1186</v>
      </c>
      <c r="W16" s="1634">
        <v>10</v>
      </c>
      <c r="X16" s="1634">
        <v>1.78</v>
      </c>
      <c r="Y16" s="1634" t="s">
        <v>1853</v>
      </c>
    </row>
    <row r="17" spans="3:25" ht="16.5" thickTop="1" thickBot="1">
      <c r="C17" s="1484">
        <v>16</v>
      </c>
      <c r="D17" s="1485">
        <v>711978098</v>
      </c>
      <c r="E17" s="1809">
        <v>46026</v>
      </c>
      <c r="F17" s="1810" t="s">
        <v>1196</v>
      </c>
      <c r="G17" s="1810" t="s">
        <v>263</v>
      </c>
      <c r="H17" s="1810" t="s">
        <v>1240</v>
      </c>
      <c r="I17" s="1810" t="s">
        <v>1246</v>
      </c>
      <c r="J17" s="1810"/>
      <c r="Q17" s="1634" t="s">
        <v>1870</v>
      </c>
      <c r="R17" s="1634" t="s">
        <v>1870</v>
      </c>
      <c r="S17" s="1634">
        <v>54</v>
      </c>
      <c r="T17" s="1634">
        <v>38</v>
      </c>
      <c r="U17" s="1634">
        <v>10</v>
      </c>
      <c r="V17" s="1634" t="s">
        <v>1186</v>
      </c>
      <c r="W17" s="1634">
        <v>12</v>
      </c>
      <c r="X17" s="1634">
        <v>1.05</v>
      </c>
      <c r="Y17" s="1634" t="s">
        <v>1853</v>
      </c>
    </row>
    <row r="18" spans="3:25" ht="16.5" thickTop="1" thickBot="1">
      <c r="C18" s="1484">
        <v>17</v>
      </c>
      <c r="D18" s="1486" t="s">
        <v>1248</v>
      </c>
      <c r="E18" s="1809">
        <v>46026</v>
      </c>
      <c r="F18" s="1810" t="s">
        <v>1196</v>
      </c>
      <c r="G18" s="1810" t="s">
        <v>263</v>
      </c>
      <c r="H18" s="1810" t="s">
        <v>1171</v>
      </c>
      <c r="I18" s="1810" t="s">
        <v>79</v>
      </c>
      <c r="J18" s="1810"/>
      <c r="Q18" s="1634" t="s">
        <v>1871</v>
      </c>
      <c r="R18" s="1634" t="s">
        <v>1226</v>
      </c>
      <c r="S18" s="1634">
        <v>48</v>
      </c>
      <c r="T18" s="1634">
        <v>38</v>
      </c>
      <c r="U18" s="1634">
        <v>26</v>
      </c>
      <c r="V18" s="1634" t="s">
        <v>1186</v>
      </c>
      <c r="W18" s="1634">
        <v>12</v>
      </c>
      <c r="X18" s="1634">
        <v>1.2</v>
      </c>
      <c r="Y18" s="1634" t="s">
        <v>1853</v>
      </c>
    </row>
    <row r="19" spans="3:25" ht="16.5" thickTop="1" thickBot="1">
      <c r="C19" s="1484">
        <v>18</v>
      </c>
      <c r="D19" s="1486" t="s">
        <v>1205</v>
      </c>
      <c r="E19" s="1809">
        <v>46026</v>
      </c>
      <c r="F19" s="1810" t="s">
        <v>1196</v>
      </c>
      <c r="G19" s="1810" t="s">
        <v>263</v>
      </c>
      <c r="H19" s="1810" t="s">
        <v>1171</v>
      </c>
      <c r="I19" s="1810" t="s">
        <v>66</v>
      </c>
      <c r="J19" s="1810"/>
      <c r="Q19" s="1634" t="s">
        <v>1872</v>
      </c>
      <c r="R19" s="1634" t="s">
        <v>1816</v>
      </c>
      <c r="S19" s="1634">
        <v>48</v>
      </c>
      <c r="T19" s="1634">
        <v>38</v>
      </c>
      <c r="U19" s="1634">
        <v>25</v>
      </c>
      <c r="V19" s="1634" t="s">
        <v>1186</v>
      </c>
      <c r="W19" s="1634">
        <v>12</v>
      </c>
      <c r="X19" s="1634">
        <v>1.2</v>
      </c>
      <c r="Y19" s="1634" t="s">
        <v>1853</v>
      </c>
    </row>
    <row r="20" spans="3:25" ht="16.5" thickTop="1" thickBot="1">
      <c r="C20" s="1484">
        <v>19</v>
      </c>
      <c r="D20" s="1486" t="s">
        <v>1206</v>
      </c>
      <c r="E20" s="1491">
        <v>46026</v>
      </c>
      <c r="F20" s="1492" t="s">
        <v>1157</v>
      </c>
      <c r="G20" s="1492" t="s">
        <v>263</v>
      </c>
      <c r="H20" s="1492" t="s">
        <v>1207</v>
      </c>
      <c r="I20" s="1492" t="s">
        <v>56</v>
      </c>
      <c r="J20" s="1492"/>
      <c r="Q20" s="1634" t="s">
        <v>1873</v>
      </c>
      <c r="R20" s="1634" t="s">
        <v>1874</v>
      </c>
      <c r="S20" s="1634">
        <v>54</v>
      </c>
      <c r="T20" s="1634">
        <v>38</v>
      </c>
      <c r="U20" s="1634">
        <v>18</v>
      </c>
      <c r="V20" s="1634" t="s">
        <v>1186</v>
      </c>
      <c r="W20" s="1634">
        <v>16</v>
      </c>
      <c r="X20" s="1634">
        <v>1.25</v>
      </c>
      <c r="Y20" s="1634" t="s">
        <v>1853</v>
      </c>
    </row>
    <row r="21" spans="3:25" ht="16.5" thickTop="1" thickBot="1">
      <c r="C21" s="1484">
        <v>20</v>
      </c>
      <c r="D21" s="1486" t="s">
        <v>1208</v>
      </c>
      <c r="E21" s="1809">
        <v>46026</v>
      </c>
      <c r="F21" s="1810" t="s">
        <v>1196</v>
      </c>
      <c r="G21" s="1810" t="s">
        <v>263</v>
      </c>
      <c r="H21" s="1810" t="s">
        <v>1209</v>
      </c>
      <c r="I21" s="1810" t="s">
        <v>56</v>
      </c>
      <c r="J21" s="1810"/>
      <c r="Q21" s="1636" t="s">
        <v>1875</v>
      </c>
      <c r="R21" s="1636" t="s">
        <v>1222</v>
      </c>
      <c r="S21" s="1636">
        <v>48</v>
      </c>
      <c r="T21" s="1636">
        <v>38</v>
      </c>
      <c r="U21" s="1636">
        <v>32</v>
      </c>
      <c r="V21" s="1636" t="s">
        <v>1186</v>
      </c>
      <c r="W21" s="1636">
        <v>18</v>
      </c>
      <c r="X21" s="1636">
        <v>1.5</v>
      </c>
      <c r="Y21" s="1636" t="s">
        <v>1853</v>
      </c>
    </row>
    <row r="22" spans="3:25" ht="16.5" thickTop="1" thickBot="1">
      <c r="C22" s="1484">
        <v>21</v>
      </c>
      <c r="D22" s="1485">
        <v>710967632</v>
      </c>
      <c r="E22" s="1482">
        <v>46026</v>
      </c>
      <c r="F22" s="1483" t="s">
        <v>1716</v>
      </c>
      <c r="G22" s="1483" t="s">
        <v>263</v>
      </c>
      <c r="H22" s="1483" t="s">
        <v>1210</v>
      </c>
      <c r="I22" s="1483" t="s">
        <v>52</v>
      </c>
      <c r="J22" s="1483"/>
      <c r="Q22" s="1635" t="s">
        <v>1876</v>
      </c>
      <c r="R22" s="1634" t="s">
        <v>1877</v>
      </c>
      <c r="S22" s="1634">
        <v>54</v>
      </c>
      <c r="T22" s="1634">
        <v>48</v>
      </c>
      <c r="U22" s="1634">
        <v>15</v>
      </c>
      <c r="V22" s="1634" t="s">
        <v>1186</v>
      </c>
      <c r="W22" s="1634">
        <v>20</v>
      </c>
      <c r="X22" s="1634">
        <v>1.47</v>
      </c>
      <c r="Y22" s="1634" t="s">
        <v>1853</v>
      </c>
    </row>
    <row r="23" spans="3:25" ht="16.5" thickTop="1" thickBot="1">
      <c r="C23" s="1484">
        <v>22</v>
      </c>
      <c r="D23" s="1485">
        <v>710965825</v>
      </c>
      <c r="E23" s="1809">
        <v>46026</v>
      </c>
      <c r="F23" s="1810" t="s">
        <v>1196</v>
      </c>
      <c r="G23" s="1810" t="s">
        <v>263</v>
      </c>
      <c r="H23" s="1810" t="s">
        <v>1171</v>
      </c>
      <c r="I23" s="1810" t="s">
        <v>194</v>
      </c>
      <c r="J23" s="1810"/>
      <c r="Q23" s="1634" t="s">
        <v>1878</v>
      </c>
      <c r="R23" s="1634" t="s">
        <v>1879</v>
      </c>
      <c r="S23" s="1634">
        <v>54</v>
      </c>
      <c r="T23" s="1634">
        <v>38</v>
      </c>
      <c r="U23" s="1634">
        <v>21</v>
      </c>
      <c r="V23" s="1634" t="s">
        <v>1186</v>
      </c>
      <c r="W23" s="1634">
        <v>21</v>
      </c>
      <c r="X23" s="1634">
        <v>1.2</v>
      </c>
      <c r="Y23" s="1634" t="s">
        <v>1853</v>
      </c>
    </row>
    <row r="24" spans="3:25" ht="16.5" thickTop="1" thickBot="1">
      <c r="C24" s="1484">
        <v>23</v>
      </c>
      <c r="D24" s="1486" t="s">
        <v>1213</v>
      </c>
      <c r="E24" s="1809">
        <v>46026</v>
      </c>
      <c r="F24" s="1810" t="s">
        <v>1196</v>
      </c>
      <c r="G24" s="1810" t="s">
        <v>263</v>
      </c>
      <c r="H24" s="1810" t="s">
        <v>1171</v>
      </c>
      <c r="I24" s="1810" t="s">
        <v>274</v>
      </c>
      <c r="J24" s="1810"/>
      <c r="Q24" s="1635" t="s">
        <v>1880</v>
      </c>
      <c r="R24" s="1634" t="s">
        <v>1221</v>
      </c>
      <c r="S24" s="1634">
        <v>54</v>
      </c>
      <c r="T24" s="1634">
        <v>38</v>
      </c>
      <c r="U24" s="1634">
        <v>26</v>
      </c>
      <c r="V24" s="1634" t="s">
        <v>1186</v>
      </c>
      <c r="W24" s="1634">
        <v>22</v>
      </c>
      <c r="X24" s="1634">
        <v>1.29</v>
      </c>
      <c r="Y24" s="1634" t="s">
        <v>1853</v>
      </c>
    </row>
    <row r="25" spans="3:25" ht="16.5" thickTop="1" thickBot="1">
      <c r="C25" s="1484">
        <v>24</v>
      </c>
      <c r="D25" s="1485">
        <v>710968971</v>
      </c>
      <c r="E25" s="1809">
        <v>46033</v>
      </c>
      <c r="F25" s="1810" t="s">
        <v>1196</v>
      </c>
      <c r="G25" s="1810" t="s">
        <v>263</v>
      </c>
      <c r="H25" s="1810" t="s">
        <v>1171</v>
      </c>
      <c r="I25" s="1810" t="s">
        <v>145</v>
      </c>
      <c r="J25" s="1810"/>
      <c r="Q25" s="1635" t="s">
        <v>1881</v>
      </c>
      <c r="R25" s="1634" t="s">
        <v>1815</v>
      </c>
      <c r="S25" s="1634">
        <v>48</v>
      </c>
      <c r="T25" s="1634">
        <v>38</v>
      </c>
      <c r="U25" s="1634">
        <v>44</v>
      </c>
      <c r="V25" s="1634" t="s">
        <v>1186</v>
      </c>
      <c r="W25" s="1634">
        <v>22</v>
      </c>
      <c r="X25" s="1634">
        <v>1.45</v>
      </c>
      <c r="Y25" s="1634" t="s">
        <v>1853</v>
      </c>
    </row>
    <row r="26" spans="3:25" ht="16.5" thickTop="1" thickBot="1">
      <c r="C26" s="1484">
        <v>25</v>
      </c>
      <c r="D26" s="1485">
        <v>710982800</v>
      </c>
      <c r="E26" s="1809">
        <v>46033</v>
      </c>
      <c r="F26" s="1810" t="s">
        <v>1196</v>
      </c>
      <c r="G26" s="1810" t="s">
        <v>263</v>
      </c>
      <c r="H26" s="1810" t="s">
        <v>1171</v>
      </c>
      <c r="I26" s="1810" t="s">
        <v>1218</v>
      </c>
      <c r="J26" s="1810"/>
      <c r="Q26" s="1634" t="s">
        <v>1882</v>
      </c>
      <c r="R26" s="1634" t="s">
        <v>1882</v>
      </c>
      <c r="S26" s="1634">
        <v>54</v>
      </c>
      <c r="T26" s="1634">
        <v>38</v>
      </c>
      <c r="U26" s="1634">
        <v>15</v>
      </c>
      <c r="V26" s="1634" t="s">
        <v>1186</v>
      </c>
      <c r="W26" s="1634">
        <v>25</v>
      </c>
      <c r="X26" s="1634">
        <v>1.1399999999999999</v>
      </c>
      <c r="Y26" s="1634" t="s">
        <v>1853</v>
      </c>
    </row>
    <row r="27" spans="3:25" ht="16.5" thickTop="1" thickBot="1">
      <c r="C27" s="1484">
        <v>26</v>
      </c>
      <c r="D27" s="1486" t="s">
        <v>1255</v>
      </c>
      <c r="E27" s="1486">
        <v>46089</v>
      </c>
      <c r="F27" s="1487" t="s">
        <v>1251</v>
      </c>
      <c r="G27" s="1487" t="s">
        <v>263</v>
      </c>
      <c r="H27" s="1487" t="s">
        <v>1171</v>
      </c>
      <c r="I27" s="1487" t="s">
        <v>317</v>
      </c>
      <c r="J27" s="1487"/>
      <c r="Q27" s="1635" t="s">
        <v>1883</v>
      </c>
      <c r="R27" s="1634" t="s">
        <v>1219</v>
      </c>
      <c r="S27" s="1634">
        <v>54</v>
      </c>
      <c r="T27" s="1634">
        <v>38</v>
      </c>
      <c r="U27" s="1634">
        <v>32.5</v>
      </c>
      <c r="V27" s="1634" t="s">
        <v>1186</v>
      </c>
      <c r="W27" s="1634">
        <v>32</v>
      </c>
      <c r="X27" s="1634">
        <v>1.4</v>
      </c>
      <c r="Y27" s="1634" t="s">
        <v>1853</v>
      </c>
    </row>
    <row r="28" spans="3:25" ht="16.5" thickTop="1" thickBot="1">
      <c r="C28" s="1484">
        <v>27</v>
      </c>
      <c r="D28" s="1486" t="s">
        <v>1211</v>
      </c>
      <c r="E28" s="1486">
        <v>46034</v>
      </c>
      <c r="F28" s="1487" t="s">
        <v>1251</v>
      </c>
      <c r="G28" s="1487" t="s">
        <v>263</v>
      </c>
      <c r="H28" s="1487" t="s">
        <v>1171</v>
      </c>
      <c r="I28" s="1487" t="s">
        <v>107</v>
      </c>
      <c r="J28" s="1487"/>
      <c r="Q28" s="1635" t="s">
        <v>1884</v>
      </c>
      <c r="R28" s="1634" t="s">
        <v>1885</v>
      </c>
      <c r="S28" s="1634">
        <v>54</v>
      </c>
      <c r="T28" s="1634">
        <v>48</v>
      </c>
      <c r="U28" s="1634">
        <v>26</v>
      </c>
      <c r="V28" s="1634" t="s">
        <v>1186</v>
      </c>
      <c r="W28" s="1634">
        <v>32</v>
      </c>
      <c r="X28" s="1634">
        <v>1.71</v>
      </c>
      <c r="Y28" s="1634" t="s">
        <v>1853</v>
      </c>
    </row>
    <row r="29" spans="3:25" ht="16.5" thickTop="1" thickBot="1">
      <c r="C29" s="1484">
        <v>28</v>
      </c>
      <c r="D29" s="1486" t="s">
        <v>1253</v>
      </c>
      <c r="E29" s="1486">
        <v>46075</v>
      </c>
      <c r="F29" s="1487" t="s">
        <v>1251</v>
      </c>
      <c r="G29" s="1487" t="s">
        <v>263</v>
      </c>
      <c r="H29" s="1487" t="s">
        <v>1171</v>
      </c>
      <c r="I29" s="1487" t="s">
        <v>393</v>
      </c>
      <c r="J29" s="1487"/>
      <c r="Q29" s="1635" t="s">
        <v>1886</v>
      </c>
      <c r="R29" s="1634" t="s">
        <v>1217</v>
      </c>
      <c r="S29" s="1634">
        <v>54</v>
      </c>
      <c r="T29" s="1634">
        <v>38</v>
      </c>
      <c r="U29" s="1634">
        <v>37.5</v>
      </c>
      <c r="V29" s="1634" t="s">
        <v>1186</v>
      </c>
      <c r="W29" s="1634">
        <v>36</v>
      </c>
      <c r="X29" s="1634">
        <v>1.6</v>
      </c>
      <c r="Y29" s="1634" t="s">
        <v>1853</v>
      </c>
    </row>
    <row r="30" spans="3:25" ht="16.5" thickTop="1" thickBot="1">
      <c r="C30" s="1484">
        <v>29</v>
      </c>
      <c r="D30" s="1486" t="s">
        <v>1253</v>
      </c>
      <c r="E30" s="1486">
        <v>46075</v>
      </c>
      <c r="F30" s="1487" t="s">
        <v>1251</v>
      </c>
      <c r="G30" s="1487" t="s">
        <v>263</v>
      </c>
      <c r="H30" s="1487" t="s">
        <v>1171</v>
      </c>
      <c r="I30" s="1487" t="s">
        <v>312</v>
      </c>
      <c r="J30" s="1487"/>
      <c r="Q30" s="1636" t="s">
        <v>1887</v>
      </c>
      <c r="R30" s="1636" t="s">
        <v>1888</v>
      </c>
      <c r="S30" s="1636">
        <v>54</v>
      </c>
      <c r="T30" s="1636">
        <v>48</v>
      </c>
      <c r="U30" s="1636">
        <v>32.5</v>
      </c>
      <c r="V30" s="1636" t="s">
        <v>1186</v>
      </c>
      <c r="W30" s="1636">
        <v>44</v>
      </c>
      <c r="X30" s="1636">
        <v>1.88</v>
      </c>
      <c r="Y30" s="1636" t="s">
        <v>1853</v>
      </c>
    </row>
    <row r="31" spans="3:25" ht="15.75" thickTop="1">
      <c r="C31" s="1484">
        <v>30</v>
      </c>
      <c r="D31" s="1486" t="s">
        <v>1253</v>
      </c>
      <c r="E31" s="1486">
        <v>46075</v>
      </c>
      <c r="F31" s="1487" t="s">
        <v>1251</v>
      </c>
      <c r="G31" s="1487" t="s">
        <v>263</v>
      </c>
      <c r="H31" s="1487" t="s">
        <v>1171</v>
      </c>
      <c r="I31" s="1487" t="s">
        <v>344</v>
      </c>
      <c r="J31" s="1487"/>
    </row>
    <row r="32" spans="3:25">
      <c r="C32" s="1484">
        <v>31</v>
      </c>
      <c r="D32" s="1486" t="s">
        <v>1253</v>
      </c>
      <c r="E32" s="1486">
        <v>46082</v>
      </c>
      <c r="F32" s="1487" t="s">
        <v>1251</v>
      </c>
      <c r="G32" s="1487" t="s">
        <v>263</v>
      </c>
      <c r="H32" s="1487" t="s">
        <v>1171</v>
      </c>
      <c r="I32" s="1487" t="s">
        <v>312</v>
      </c>
      <c r="J32" s="1487"/>
    </row>
    <row r="33" spans="3:10">
      <c r="C33" s="1484">
        <v>32</v>
      </c>
      <c r="D33" s="1486" t="s">
        <v>1231</v>
      </c>
      <c r="E33" s="1491">
        <v>46089</v>
      </c>
      <c r="F33" s="1492" t="s">
        <v>1157</v>
      </c>
      <c r="G33" s="1492" t="s">
        <v>263</v>
      </c>
      <c r="H33" s="1492" t="s">
        <v>1171</v>
      </c>
      <c r="I33" s="1492" t="s">
        <v>437</v>
      </c>
      <c r="J33" s="1492"/>
    </row>
    <row r="34" spans="3:10">
      <c r="C34" s="1484">
        <v>33</v>
      </c>
      <c r="D34" s="1486" t="s">
        <v>1492</v>
      </c>
      <c r="E34" s="1491">
        <v>46089</v>
      </c>
      <c r="F34" s="1492" t="s">
        <v>1157</v>
      </c>
      <c r="G34" s="1492" t="s">
        <v>263</v>
      </c>
      <c r="H34" s="1492" t="s">
        <v>1171</v>
      </c>
      <c r="I34" s="1492" t="s">
        <v>416</v>
      </c>
      <c r="J34" s="1492"/>
    </row>
    <row r="35" spans="3:10">
      <c r="C35" s="1484">
        <v>34</v>
      </c>
      <c r="D35" s="1486" t="s">
        <v>1493</v>
      </c>
      <c r="E35" s="1486">
        <v>46089</v>
      </c>
      <c r="F35" s="1487" t="s">
        <v>1251</v>
      </c>
      <c r="G35" s="1487" t="s">
        <v>263</v>
      </c>
      <c r="H35" s="1487" t="s">
        <v>1171</v>
      </c>
      <c r="I35" s="1487" t="s">
        <v>419</v>
      </c>
      <c r="J35" s="1487"/>
    </row>
    <row r="36" spans="3:10">
      <c r="C36" s="1484">
        <v>35</v>
      </c>
      <c r="D36" s="1486" t="s">
        <v>1255</v>
      </c>
      <c r="E36" s="1486">
        <v>46089</v>
      </c>
      <c r="F36" s="1487" t="s">
        <v>1251</v>
      </c>
      <c r="G36" s="1487" t="s">
        <v>263</v>
      </c>
      <c r="H36" s="1487" t="s">
        <v>1171</v>
      </c>
      <c r="I36" s="1487" t="s">
        <v>422</v>
      </c>
      <c r="J36" s="1487"/>
    </row>
    <row r="37" spans="3:10">
      <c r="C37" s="1484">
        <v>36</v>
      </c>
      <c r="D37" s="1486" t="s">
        <v>1253</v>
      </c>
      <c r="E37" s="1486">
        <v>46089</v>
      </c>
      <c r="F37" s="1487" t="s">
        <v>1251</v>
      </c>
      <c r="G37" s="1487" t="s">
        <v>263</v>
      </c>
      <c r="H37" s="1487" t="s">
        <v>1171</v>
      </c>
      <c r="I37" s="1487" t="s">
        <v>393</v>
      </c>
      <c r="J37" s="1487"/>
    </row>
    <row r="38" spans="3:10">
      <c r="C38" s="1484">
        <v>37</v>
      </c>
      <c r="D38" s="1486" t="s">
        <v>1254</v>
      </c>
      <c r="E38" s="1491">
        <v>46089</v>
      </c>
      <c r="F38" s="1492" t="s">
        <v>1157</v>
      </c>
      <c r="G38" s="1492" t="s">
        <v>263</v>
      </c>
      <c r="H38" s="1492" t="s">
        <v>1171</v>
      </c>
      <c r="I38" s="1492" t="s">
        <v>344</v>
      </c>
      <c r="J38" s="1492"/>
    </row>
    <row r="39" spans="3:10">
      <c r="C39" s="1484">
        <v>39</v>
      </c>
      <c r="D39" s="1486" t="s">
        <v>1231</v>
      </c>
      <c r="E39" s="1491">
        <v>46089</v>
      </c>
      <c r="F39" s="1492" t="s">
        <v>1157</v>
      </c>
      <c r="G39" s="1492" t="s">
        <v>263</v>
      </c>
      <c r="H39" s="1492" t="s">
        <v>1171</v>
      </c>
      <c r="I39" s="1492" t="s">
        <v>437</v>
      </c>
      <c r="J39" s="1492"/>
    </row>
    <row r="40" spans="3:10">
      <c r="C40" s="1484">
        <v>40</v>
      </c>
      <c r="D40" s="1486" t="s">
        <v>1492</v>
      </c>
      <c r="E40" s="1491">
        <v>46103</v>
      </c>
      <c r="F40" s="1492" t="s">
        <v>1157</v>
      </c>
      <c r="G40" s="1492" t="s">
        <v>263</v>
      </c>
      <c r="H40" s="1492" t="s">
        <v>1171</v>
      </c>
      <c r="I40" s="1492" t="s">
        <v>416</v>
      </c>
      <c r="J40" s="1492"/>
    </row>
    <row r="41" spans="3:10">
      <c r="C41" s="1484">
        <v>41</v>
      </c>
      <c r="D41" s="1486" t="s">
        <v>1493</v>
      </c>
      <c r="E41" s="1491">
        <v>46103</v>
      </c>
      <c r="F41" s="1492" t="s">
        <v>1157</v>
      </c>
      <c r="G41" s="1492" t="s">
        <v>263</v>
      </c>
      <c r="H41" s="1492" t="s">
        <v>1171</v>
      </c>
      <c r="I41" s="1492" t="s">
        <v>419</v>
      </c>
      <c r="J41" s="1492"/>
    </row>
    <row r="42" spans="3:10">
      <c r="C42" s="1484">
        <v>42</v>
      </c>
      <c r="D42" s="1486" t="s">
        <v>1231</v>
      </c>
      <c r="E42" s="1486">
        <v>46110</v>
      </c>
      <c r="F42" s="1487" t="s">
        <v>1251</v>
      </c>
      <c r="G42" s="1487" t="s">
        <v>263</v>
      </c>
      <c r="H42" s="1487" t="s">
        <v>1171</v>
      </c>
      <c r="I42" s="1487" t="s">
        <v>443</v>
      </c>
      <c r="J42" s="1487"/>
    </row>
    <row r="43" spans="3:10">
      <c r="C43" s="1484">
        <v>43</v>
      </c>
      <c r="D43" s="1486" t="s">
        <v>1492</v>
      </c>
      <c r="E43" s="1486">
        <v>46110</v>
      </c>
      <c r="F43" s="1487" t="s">
        <v>1251</v>
      </c>
      <c r="G43" s="1487" t="s">
        <v>263</v>
      </c>
      <c r="H43" s="1487" t="s">
        <v>1171</v>
      </c>
      <c r="I43" s="1487" t="s">
        <v>416</v>
      </c>
      <c r="J43" s="1487"/>
    </row>
    <row r="44" spans="3:10">
      <c r="C44" s="1484">
        <v>44</v>
      </c>
      <c r="D44" s="1486" t="s">
        <v>1493</v>
      </c>
      <c r="E44" s="1491">
        <v>46110</v>
      </c>
      <c r="F44" s="1492" t="s">
        <v>1157</v>
      </c>
      <c r="G44" s="1492" t="s">
        <v>263</v>
      </c>
      <c r="H44" s="1492" t="s">
        <v>1171</v>
      </c>
      <c r="I44" s="1492" t="s">
        <v>419</v>
      </c>
      <c r="J44" s="1492"/>
    </row>
    <row r="45" spans="3:10">
      <c r="C45" s="1484">
        <v>45</v>
      </c>
      <c r="D45" s="1486" t="s">
        <v>1254</v>
      </c>
      <c r="E45" s="1491">
        <v>46110</v>
      </c>
      <c r="F45" s="1492" t="s">
        <v>1157</v>
      </c>
      <c r="G45" s="1492" t="s">
        <v>263</v>
      </c>
      <c r="H45" s="1492" t="s">
        <v>1171</v>
      </c>
      <c r="I45" s="1492" t="s">
        <v>393</v>
      </c>
      <c r="J45" s="1492"/>
    </row>
    <row r="46" spans="3:10">
      <c r="C46" s="1484">
        <v>46</v>
      </c>
      <c r="D46" s="1485">
        <v>710967632</v>
      </c>
      <c r="E46" s="1482">
        <v>46110</v>
      </c>
      <c r="F46" s="1483" t="s">
        <v>1716</v>
      </c>
      <c r="G46" s="1483" t="s">
        <v>263</v>
      </c>
      <c r="H46" s="1483" t="s">
        <v>1171</v>
      </c>
      <c r="I46" s="1483" t="s">
        <v>334</v>
      </c>
      <c r="J46" s="1483"/>
    </row>
    <row r="47" spans="3:10">
      <c r="C47" s="1484">
        <v>48</v>
      </c>
      <c r="D47" s="1485">
        <v>710615870</v>
      </c>
      <c r="E47" s="1491">
        <v>46096</v>
      </c>
      <c r="F47" s="1492" t="s">
        <v>1157</v>
      </c>
      <c r="G47" s="1492" t="s">
        <v>263</v>
      </c>
      <c r="H47" s="1492" t="s">
        <v>1171</v>
      </c>
      <c r="I47" s="1492" t="s">
        <v>419</v>
      </c>
      <c r="J47" s="1492"/>
    </row>
    <row r="48" spans="3:10">
      <c r="C48" s="1484">
        <v>51</v>
      </c>
      <c r="D48" s="1486" t="s">
        <v>1492</v>
      </c>
      <c r="E48" s="1491">
        <v>46103</v>
      </c>
      <c r="F48" s="1492" t="s">
        <v>1157</v>
      </c>
      <c r="G48" s="1492" t="s">
        <v>263</v>
      </c>
      <c r="H48" s="1492" t="s">
        <v>1171</v>
      </c>
      <c r="I48" s="1492" t="s">
        <v>416</v>
      </c>
      <c r="J48" s="1492"/>
    </row>
    <row r="49" spans="3:19">
      <c r="C49" s="1484">
        <v>52</v>
      </c>
      <c r="D49" s="1486" t="s">
        <v>1493</v>
      </c>
      <c r="E49" s="1491">
        <v>46103</v>
      </c>
      <c r="F49" s="1492" t="s">
        <v>1157</v>
      </c>
      <c r="G49" s="1492" t="s">
        <v>263</v>
      </c>
      <c r="H49" s="1492" t="s">
        <v>1171</v>
      </c>
      <c r="I49" s="1492" t="s">
        <v>419</v>
      </c>
      <c r="J49" s="1492"/>
    </row>
    <row r="50" spans="3:19">
      <c r="C50" s="1484">
        <v>53</v>
      </c>
      <c r="D50" s="1486" t="s">
        <v>1493</v>
      </c>
      <c r="E50" s="1491">
        <v>46110</v>
      </c>
      <c r="F50" s="1492" t="s">
        <v>1157</v>
      </c>
      <c r="G50" s="1492" t="s">
        <v>263</v>
      </c>
      <c r="H50" s="1492" t="s">
        <v>1171</v>
      </c>
      <c r="I50" s="1492" t="s">
        <v>419</v>
      </c>
      <c r="J50" s="1492"/>
    </row>
    <row r="51" spans="3:19">
      <c r="C51" s="1484">
        <v>56</v>
      </c>
      <c r="D51" s="1486" t="s">
        <v>1231</v>
      </c>
      <c r="E51" s="1491">
        <v>46110</v>
      </c>
      <c r="F51" s="1492" t="s">
        <v>1157</v>
      </c>
      <c r="G51" s="1492" t="s">
        <v>263</v>
      </c>
      <c r="H51" s="1492" t="s">
        <v>1171</v>
      </c>
      <c r="I51" s="1492" t="s">
        <v>443</v>
      </c>
      <c r="J51" s="1492"/>
    </row>
    <row r="52" spans="3:19">
      <c r="C52" s="1484">
        <v>57</v>
      </c>
      <c r="D52" s="1486" t="s">
        <v>1231</v>
      </c>
      <c r="E52" s="1491">
        <v>46110</v>
      </c>
      <c r="F52" s="1492" t="s">
        <v>1157</v>
      </c>
      <c r="G52" s="1492" t="s">
        <v>263</v>
      </c>
      <c r="H52" s="1492" t="s">
        <v>1171</v>
      </c>
      <c r="I52" s="1492" t="s">
        <v>446</v>
      </c>
      <c r="J52" s="1492"/>
    </row>
    <row r="53" spans="3:19">
      <c r="C53" s="1484">
        <v>58</v>
      </c>
      <c r="D53" s="1486" t="s">
        <v>1492</v>
      </c>
      <c r="E53" s="1491">
        <v>46110</v>
      </c>
      <c r="F53" s="1492" t="s">
        <v>1157</v>
      </c>
      <c r="G53" s="1492" t="s">
        <v>263</v>
      </c>
      <c r="H53" s="1492" t="s">
        <v>1171</v>
      </c>
      <c r="I53" s="1492" t="s">
        <v>416</v>
      </c>
      <c r="J53" s="1492"/>
    </row>
    <row r="54" spans="3:19">
      <c r="C54" s="1484">
        <v>59</v>
      </c>
      <c r="D54" s="1485">
        <v>710967632</v>
      </c>
      <c r="E54" s="1491">
        <v>46110</v>
      </c>
      <c r="F54" s="1492" t="s">
        <v>1157</v>
      </c>
      <c r="G54" s="1492" t="s">
        <v>263</v>
      </c>
      <c r="H54" s="1492" t="s">
        <v>1171</v>
      </c>
      <c r="I54" s="1492" t="s">
        <v>334</v>
      </c>
      <c r="J54" s="1492"/>
    </row>
    <row r="55" spans="3:19">
      <c r="C55" s="1484">
        <v>60</v>
      </c>
      <c r="D55" s="1486" t="s">
        <v>1493</v>
      </c>
      <c r="E55" s="1491">
        <v>46110</v>
      </c>
      <c r="F55" s="1492" t="s">
        <v>1157</v>
      </c>
      <c r="G55" s="1492" t="s">
        <v>263</v>
      </c>
      <c r="H55" s="1492" t="s">
        <v>1171</v>
      </c>
      <c r="I55" s="1492" t="s">
        <v>419</v>
      </c>
      <c r="J55" s="1492"/>
    </row>
    <row r="56" spans="3:19">
      <c r="C56" s="1484">
        <v>61</v>
      </c>
      <c r="D56" s="1485">
        <v>710804257</v>
      </c>
      <c r="E56" s="1491">
        <v>46117</v>
      </c>
      <c r="F56" s="1492" t="s">
        <v>1157</v>
      </c>
      <c r="G56" s="1492" t="s">
        <v>263</v>
      </c>
      <c r="H56" s="1492" t="s">
        <v>1171</v>
      </c>
      <c r="I56" s="1492" t="s">
        <v>1585</v>
      </c>
      <c r="J56" s="1492"/>
    </row>
    <row r="57" spans="3:19">
      <c r="C57" s="1484">
        <v>62</v>
      </c>
      <c r="D57" s="1486" t="s">
        <v>1709</v>
      </c>
      <c r="E57" s="1491">
        <v>46110</v>
      </c>
      <c r="F57" s="1492" t="s">
        <v>1157</v>
      </c>
      <c r="G57" s="1492" t="s">
        <v>263</v>
      </c>
      <c r="H57" s="1492" t="s">
        <v>1171</v>
      </c>
      <c r="I57" s="1492" t="s">
        <v>1589</v>
      </c>
      <c r="J57" s="1492"/>
    </row>
    <row r="58" spans="3:19">
      <c r="C58" s="1484">
        <v>63</v>
      </c>
      <c r="D58" s="1485">
        <v>710967894</v>
      </c>
      <c r="E58" s="1482">
        <v>46110</v>
      </c>
      <c r="F58" s="1483" t="s">
        <v>1716</v>
      </c>
      <c r="G58" s="1483" t="s">
        <v>1250</v>
      </c>
      <c r="H58" s="1483" t="s">
        <v>1207</v>
      </c>
      <c r="I58" s="1483" t="s">
        <v>334</v>
      </c>
      <c r="J58" s="1483"/>
    </row>
    <row r="59" spans="3:19">
      <c r="C59" s="1484">
        <v>64</v>
      </c>
      <c r="D59" s="1485">
        <v>710967632</v>
      </c>
      <c r="E59" s="1491">
        <v>46110</v>
      </c>
      <c r="F59" s="1492" t="s">
        <v>1157</v>
      </c>
      <c r="G59" s="1492" t="s">
        <v>263</v>
      </c>
      <c r="H59" s="1492" t="s">
        <v>1171</v>
      </c>
      <c r="I59" s="1492" t="s">
        <v>334</v>
      </c>
      <c r="J59" s="1492"/>
    </row>
    <row r="60" spans="3:19" s="1474" customFormat="1">
      <c r="C60" s="1484">
        <v>65</v>
      </c>
      <c r="D60" s="1486" t="s">
        <v>1820</v>
      </c>
      <c r="E60" s="1486">
        <v>46117</v>
      </c>
      <c r="F60" s="1487" t="s">
        <v>1251</v>
      </c>
      <c r="G60" s="1487" t="s">
        <v>263</v>
      </c>
      <c r="H60" s="1487" t="s">
        <v>1207</v>
      </c>
      <c r="I60" s="1487" t="s">
        <v>1654</v>
      </c>
      <c r="J60" s="1487"/>
      <c r="P60"/>
      <c r="Q60"/>
      <c r="R60"/>
      <c r="S60"/>
    </row>
    <row r="61" spans="3:19" s="1474" customFormat="1">
      <c r="C61" s="1484">
        <v>66</v>
      </c>
      <c r="D61" s="1486" t="s">
        <v>1231</v>
      </c>
      <c r="E61" s="1491">
        <v>46117</v>
      </c>
      <c r="F61" s="1492" t="s">
        <v>1157</v>
      </c>
      <c r="G61" s="1492" t="s">
        <v>263</v>
      </c>
      <c r="H61" s="1492" t="s">
        <v>1207</v>
      </c>
      <c r="I61" s="1492" t="s">
        <v>437</v>
      </c>
      <c r="J61" s="1492"/>
      <c r="P61"/>
      <c r="Q61"/>
      <c r="R61"/>
      <c r="S61"/>
    </row>
    <row r="62" spans="3:19" s="1474" customFormat="1">
      <c r="C62" s="1484">
        <v>68</v>
      </c>
      <c r="D62" s="1486" t="s">
        <v>1492</v>
      </c>
      <c r="E62" s="1491">
        <v>46117</v>
      </c>
      <c r="F62" s="1492" t="s">
        <v>1157</v>
      </c>
      <c r="G62" s="1492" t="s">
        <v>609</v>
      </c>
      <c r="H62" s="1492" t="s">
        <v>1207</v>
      </c>
      <c r="I62" s="1492" t="s">
        <v>416</v>
      </c>
      <c r="J62" s="1492"/>
      <c r="M62"/>
      <c r="P62"/>
      <c r="Q62"/>
      <c r="R62"/>
      <c r="S62"/>
    </row>
    <row r="63" spans="3:19" s="1474" customFormat="1">
      <c r="C63" s="1484">
        <v>69</v>
      </c>
      <c r="D63" s="1486" t="s">
        <v>1493</v>
      </c>
      <c r="E63" s="1491">
        <v>46117</v>
      </c>
      <c r="F63" s="1492" t="s">
        <v>1157</v>
      </c>
      <c r="G63" s="1492" t="s">
        <v>263</v>
      </c>
      <c r="H63" s="1492" t="s">
        <v>1207</v>
      </c>
      <c r="I63" s="1492" t="s">
        <v>419</v>
      </c>
      <c r="J63" s="1492"/>
      <c r="P63"/>
      <c r="Q63"/>
      <c r="R63"/>
      <c r="S63"/>
    </row>
    <row r="64" spans="3:19" s="1474" customFormat="1">
      <c r="C64" s="1484">
        <v>70</v>
      </c>
      <c r="D64" s="1486" t="s">
        <v>1254</v>
      </c>
      <c r="E64" s="1491">
        <v>46117</v>
      </c>
      <c r="F64" s="1492" t="s">
        <v>1157</v>
      </c>
      <c r="G64" s="1492" t="s">
        <v>263</v>
      </c>
      <c r="H64" s="1492" t="s">
        <v>1207</v>
      </c>
      <c r="I64" s="1492" t="s">
        <v>344</v>
      </c>
      <c r="J64" s="1492"/>
      <c r="P64"/>
      <c r="Q64"/>
      <c r="R64"/>
      <c r="S64"/>
    </row>
    <row r="65" spans="3:19" s="1474" customFormat="1">
      <c r="C65" s="1484">
        <v>72</v>
      </c>
      <c r="D65" s="1486" t="s">
        <v>1937</v>
      </c>
      <c r="E65" s="1491">
        <v>46117</v>
      </c>
      <c r="F65" s="1492" t="s">
        <v>1157</v>
      </c>
      <c r="G65" s="1492" t="s">
        <v>263</v>
      </c>
      <c r="H65" s="1492" t="s">
        <v>1207</v>
      </c>
      <c r="I65" s="1492" t="s">
        <v>769</v>
      </c>
      <c r="J65" s="1492"/>
      <c r="P65"/>
      <c r="Q65"/>
      <c r="R65"/>
      <c r="S65"/>
    </row>
    <row r="66" spans="3:19" s="1474" customFormat="1">
      <c r="C66" s="1484">
        <v>73</v>
      </c>
      <c r="D66" s="1486" t="s">
        <v>1709</v>
      </c>
      <c r="E66" s="1491">
        <v>46117</v>
      </c>
      <c r="F66" s="1492" t="s">
        <v>1157</v>
      </c>
      <c r="G66" s="1492" t="s">
        <v>263</v>
      </c>
      <c r="H66" s="1492" t="s">
        <v>1207</v>
      </c>
      <c r="I66" s="1492" t="s">
        <v>1589</v>
      </c>
      <c r="J66" s="1492"/>
      <c r="P66"/>
      <c r="Q66"/>
      <c r="R66"/>
      <c r="S66"/>
    </row>
    <row r="67" spans="3:19" s="1474" customFormat="1">
      <c r="C67" s="1484">
        <v>74</v>
      </c>
      <c r="D67" s="1486" t="s">
        <v>1495</v>
      </c>
      <c r="E67" s="1491">
        <v>46117</v>
      </c>
      <c r="F67" s="1492" t="s">
        <v>1157</v>
      </c>
      <c r="G67" s="1492" t="s">
        <v>263</v>
      </c>
      <c r="H67" s="1492" t="s">
        <v>1207</v>
      </c>
      <c r="I67" s="1492" t="s">
        <v>769</v>
      </c>
      <c r="J67" s="1492"/>
      <c r="P67"/>
      <c r="Q67"/>
      <c r="R67"/>
      <c r="S67"/>
    </row>
    <row r="68" spans="3:19" s="1474" customFormat="1">
      <c r="C68" s="1484">
        <v>75</v>
      </c>
      <c r="D68" s="1486" t="s">
        <v>1938</v>
      </c>
      <c r="E68" s="1491">
        <v>46117</v>
      </c>
      <c r="F68" s="1492" t="s">
        <v>1157</v>
      </c>
      <c r="G68" s="1492" t="s">
        <v>263</v>
      </c>
      <c r="H68" s="1492" t="s">
        <v>1207</v>
      </c>
      <c r="I68" s="1492" t="s">
        <v>1585</v>
      </c>
      <c r="J68" s="1492"/>
      <c r="P68"/>
      <c r="Q68"/>
      <c r="R68"/>
      <c r="S68"/>
    </row>
    <row r="69" spans="3:19" s="1474" customFormat="1">
      <c r="C69" s="1484">
        <v>76</v>
      </c>
      <c r="D69" s="1486" t="s">
        <v>1991</v>
      </c>
      <c r="E69" s="1486">
        <v>46124</v>
      </c>
      <c r="F69" s="1487" t="s">
        <v>1251</v>
      </c>
      <c r="G69" s="1487" t="s">
        <v>263</v>
      </c>
      <c r="H69" s="1487" t="s">
        <v>2002</v>
      </c>
      <c r="I69" s="1487" t="s">
        <v>1929</v>
      </c>
      <c r="J69" s="1487"/>
      <c r="P69"/>
      <c r="Q69"/>
      <c r="R69"/>
      <c r="S69"/>
    </row>
    <row r="70" spans="3:19" s="1474" customFormat="1">
      <c r="C70" s="1484">
        <v>79</v>
      </c>
      <c r="D70" s="1486" t="s">
        <v>1991</v>
      </c>
      <c r="E70" s="1491">
        <v>46124</v>
      </c>
      <c r="F70" s="1492" t="s">
        <v>1157</v>
      </c>
      <c r="G70" s="1492" t="s">
        <v>263</v>
      </c>
      <c r="H70" s="1492" t="s">
        <v>2002</v>
      </c>
      <c r="I70" s="1492" t="s">
        <v>825</v>
      </c>
      <c r="J70" s="1492"/>
      <c r="P70"/>
      <c r="Q70"/>
      <c r="R70"/>
      <c r="S70"/>
    </row>
    <row r="71" spans="3:19" s="1474" customFormat="1">
      <c r="C71" s="1484">
        <v>80</v>
      </c>
      <c r="D71" s="1486" t="s">
        <v>1993</v>
      </c>
      <c r="E71" s="1486">
        <v>46124</v>
      </c>
      <c r="F71" s="1487" t="s">
        <v>1251</v>
      </c>
      <c r="G71" s="1487" t="s">
        <v>263</v>
      </c>
      <c r="H71" s="1487" t="s">
        <v>1171</v>
      </c>
      <c r="I71" s="1487" t="s">
        <v>1931</v>
      </c>
      <c r="J71" s="1487"/>
      <c r="P71"/>
      <c r="Q71"/>
      <c r="R71"/>
      <c r="S71"/>
    </row>
    <row r="72" spans="3:19" s="1474" customFormat="1">
      <c r="C72" s="1484">
        <v>81</v>
      </c>
      <c r="D72" s="1487" t="s">
        <v>1994</v>
      </c>
      <c r="E72" s="1486">
        <v>46124</v>
      </c>
      <c r="F72" s="1487" t="s">
        <v>1251</v>
      </c>
      <c r="G72" s="1487" t="s">
        <v>263</v>
      </c>
      <c r="H72" s="1487" t="s">
        <v>1162</v>
      </c>
      <c r="I72" s="1487" t="s">
        <v>821</v>
      </c>
      <c r="J72" s="1487" t="s">
        <v>2080</v>
      </c>
      <c r="P72"/>
      <c r="Q72"/>
      <c r="R72"/>
      <c r="S72"/>
    </row>
    <row r="73" spans="3:19" s="1474" customFormat="1">
      <c r="C73" s="1484">
        <v>83</v>
      </c>
      <c r="D73" s="1486" t="s">
        <v>1995</v>
      </c>
      <c r="E73" s="1491">
        <v>46124</v>
      </c>
      <c r="F73" s="1492" t="s">
        <v>1157</v>
      </c>
      <c r="G73" s="1492" t="s">
        <v>263</v>
      </c>
      <c r="H73" s="1492"/>
      <c r="I73" s="1492" t="s">
        <v>1933</v>
      </c>
      <c r="J73" s="1492"/>
    </row>
    <row r="74" spans="3:19" s="1474" customFormat="1">
      <c r="C74" s="1484">
        <v>84</v>
      </c>
      <c r="D74" s="1487" t="s">
        <v>1995</v>
      </c>
      <c r="E74" s="1486">
        <v>46124</v>
      </c>
      <c r="F74" s="1487" t="s">
        <v>1251</v>
      </c>
      <c r="G74" s="1487" t="s">
        <v>263</v>
      </c>
      <c r="H74" s="1487" t="s">
        <v>2002</v>
      </c>
      <c r="I74" s="1487" t="s">
        <v>1934</v>
      </c>
      <c r="J74" s="1487"/>
    </row>
    <row r="75" spans="3:19" s="1474" customFormat="1">
      <c r="C75" s="1484">
        <v>85</v>
      </c>
      <c r="D75" s="1486" t="s">
        <v>1991</v>
      </c>
      <c r="E75" s="1491">
        <v>46124</v>
      </c>
      <c r="F75" s="1492" t="s">
        <v>1157</v>
      </c>
      <c r="G75" s="1492" t="s">
        <v>263</v>
      </c>
      <c r="H75" s="1492" t="s">
        <v>2002</v>
      </c>
      <c r="I75" s="1492" t="s">
        <v>1929</v>
      </c>
      <c r="J75" s="1492"/>
    </row>
    <row r="76" spans="3:19" s="1474" customFormat="1">
      <c r="C76" s="1484">
        <v>87</v>
      </c>
      <c r="D76" s="1486" t="s">
        <v>1991</v>
      </c>
      <c r="E76" s="1491">
        <v>46124</v>
      </c>
      <c r="F76" s="1492" t="s">
        <v>1157</v>
      </c>
      <c r="G76" s="1492" t="s">
        <v>263</v>
      </c>
      <c r="H76" s="1492" t="s">
        <v>2002</v>
      </c>
      <c r="I76" s="1492" t="s">
        <v>825</v>
      </c>
      <c r="J76" s="1492"/>
    </row>
    <row r="77" spans="3:19" s="1474" customFormat="1">
      <c r="C77" s="1484">
        <v>90</v>
      </c>
      <c r="D77" s="1486" t="s">
        <v>1993</v>
      </c>
      <c r="E77" s="1491">
        <v>46124</v>
      </c>
      <c r="F77" s="1492" t="s">
        <v>1157</v>
      </c>
      <c r="G77" s="1492" t="s">
        <v>263</v>
      </c>
      <c r="H77" s="1492" t="s">
        <v>1171</v>
      </c>
      <c r="I77" s="1492" t="s">
        <v>1931</v>
      </c>
      <c r="J77" s="1492"/>
    </row>
    <row r="78" spans="3:19" s="1474" customFormat="1">
      <c r="C78" s="1484">
        <v>95</v>
      </c>
      <c r="D78" s="1486" t="s">
        <v>1993</v>
      </c>
      <c r="E78" s="1491">
        <v>46124</v>
      </c>
      <c r="F78" s="1492" t="s">
        <v>1157</v>
      </c>
      <c r="G78" s="1492" t="s">
        <v>263</v>
      </c>
      <c r="H78" s="1492" t="s">
        <v>1171</v>
      </c>
      <c r="I78" s="1492" t="s">
        <v>138</v>
      </c>
      <c r="J78" s="1492"/>
    </row>
    <row r="79" spans="3:19" s="1474" customFormat="1">
      <c r="C79" s="1484">
        <v>96</v>
      </c>
      <c r="D79" s="1486" t="s">
        <v>1993</v>
      </c>
      <c r="E79" s="1491">
        <v>46124</v>
      </c>
      <c r="F79" s="1492" t="s">
        <v>1157</v>
      </c>
      <c r="G79" s="1492" t="s">
        <v>263</v>
      </c>
      <c r="H79" s="1492" t="s">
        <v>1171</v>
      </c>
      <c r="I79" s="1492" t="s">
        <v>1931</v>
      </c>
      <c r="J79" s="1492"/>
    </row>
    <row r="80" spans="3:19" s="1474" customFormat="1">
      <c r="C80" s="1484">
        <v>97</v>
      </c>
      <c r="D80" s="1486" t="s">
        <v>1992</v>
      </c>
      <c r="E80" s="1486">
        <v>46124</v>
      </c>
      <c r="F80" s="1487" t="s">
        <v>1251</v>
      </c>
      <c r="G80" s="1487" t="s">
        <v>263</v>
      </c>
      <c r="H80" s="1486" t="s">
        <v>1171</v>
      </c>
      <c r="I80" s="1486" t="s">
        <v>1930</v>
      </c>
      <c r="J80" s="1486" t="s">
        <v>2080</v>
      </c>
    </row>
    <row r="81" spans="3:10" s="1474" customFormat="1">
      <c r="C81" s="1484">
        <v>99</v>
      </c>
      <c r="D81" s="1486" t="s">
        <v>2095</v>
      </c>
      <c r="E81" s="1480">
        <v>46131</v>
      </c>
      <c r="F81" s="1480"/>
      <c r="G81" s="1479"/>
      <c r="H81" s="1479"/>
      <c r="I81" s="1479" t="s">
        <v>2098</v>
      </c>
      <c r="J81" s="1479"/>
    </row>
    <row r="82" spans="3:10" s="1474" customFormat="1">
      <c r="C82" s="1484">
        <v>100</v>
      </c>
      <c r="D82" s="1486" t="s">
        <v>2096</v>
      </c>
      <c r="E82" s="1480">
        <v>46131</v>
      </c>
      <c r="F82" s="1479"/>
      <c r="G82" s="1479"/>
      <c r="H82" s="1479"/>
      <c r="I82" s="1479" t="s">
        <v>1980</v>
      </c>
      <c r="J82" s="1479"/>
    </row>
    <row r="83" spans="3:10" s="1474" customFormat="1">
      <c r="C83" s="1484">
        <v>101</v>
      </c>
      <c r="D83" s="1486" t="s">
        <v>2097</v>
      </c>
      <c r="E83" s="1480">
        <v>46131</v>
      </c>
      <c r="F83" s="1479"/>
      <c r="G83" s="1479"/>
      <c r="H83" s="1479"/>
      <c r="I83" s="1479" t="s">
        <v>1980</v>
      </c>
      <c r="J83" s="1479"/>
    </row>
    <row r="84" spans="3:10" s="1474" customFormat="1">
      <c r="C84" s="1484">
        <v>102</v>
      </c>
      <c r="D84" s="1486" t="s">
        <v>2099</v>
      </c>
      <c r="E84" s="1480">
        <v>46138</v>
      </c>
      <c r="F84" s="1479"/>
      <c r="G84" s="1479"/>
      <c r="H84" s="1479"/>
      <c r="I84" s="1479" t="s">
        <v>1585</v>
      </c>
      <c r="J84" s="1479"/>
    </row>
    <row r="85" spans="3:10" s="1474" customFormat="1">
      <c r="C85" s="1484">
        <v>103</v>
      </c>
      <c r="D85" s="1486" t="s">
        <v>2100</v>
      </c>
      <c r="E85" s="1480">
        <v>46138</v>
      </c>
      <c r="F85" s="1479"/>
      <c r="G85" s="1479"/>
      <c r="H85" s="1479"/>
      <c r="I85" s="1479" t="s">
        <v>1585</v>
      </c>
      <c r="J85" s="1479"/>
    </row>
    <row r="86" spans="3:10" s="1474" customFormat="1">
      <c r="C86" s="1484">
        <v>104</v>
      </c>
      <c r="D86" s="1486" t="s">
        <v>1994</v>
      </c>
      <c r="E86" s="1491">
        <v>46138</v>
      </c>
      <c r="F86" s="1492" t="s">
        <v>1157</v>
      </c>
      <c r="G86" s="1492" t="s">
        <v>335</v>
      </c>
      <c r="H86" s="1492" t="s">
        <v>1162</v>
      </c>
      <c r="I86" s="1492" t="s">
        <v>821</v>
      </c>
      <c r="J86" s="1492"/>
    </row>
    <row r="87" spans="3:10" s="1474" customFormat="1">
      <c r="C87" s="1484">
        <v>105</v>
      </c>
      <c r="D87" s="1486" t="s">
        <v>2101</v>
      </c>
      <c r="E87" s="1480">
        <v>46138</v>
      </c>
      <c r="F87" s="1479"/>
      <c r="G87" s="1479"/>
      <c r="H87" s="1479"/>
      <c r="I87" s="1479" t="s">
        <v>1980</v>
      </c>
      <c r="J87" s="1479"/>
    </row>
    <row r="88" spans="3:10" s="1474" customFormat="1">
      <c r="C88" s="1484">
        <v>106</v>
      </c>
      <c r="D88" s="1486" t="s">
        <v>1820</v>
      </c>
      <c r="E88" s="1491">
        <v>46138</v>
      </c>
      <c r="F88" s="1492" t="s">
        <v>1157</v>
      </c>
      <c r="G88" s="1492" t="s">
        <v>263</v>
      </c>
      <c r="H88" s="1492" t="s">
        <v>1171</v>
      </c>
      <c r="I88" s="1479" t="s">
        <v>1981</v>
      </c>
      <c r="J88" s="1479"/>
    </row>
    <row r="89" spans="3:10" s="1474" customFormat="1">
      <c r="C89" s="1484">
        <v>107</v>
      </c>
      <c r="D89" s="1486" t="s">
        <v>2089</v>
      </c>
      <c r="E89" s="1486">
        <v>46138</v>
      </c>
      <c r="F89" s="1487" t="s">
        <v>1251</v>
      </c>
      <c r="G89" s="1487" t="s">
        <v>263</v>
      </c>
      <c r="H89" s="1486" t="s">
        <v>1171</v>
      </c>
      <c r="I89" s="1479" t="s">
        <v>1982</v>
      </c>
      <c r="J89" s="1479"/>
    </row>
    <row r="90" spans="3:10" s="1474" customFormat="1">
      <c r="C90" s="1484">
        <v>108</v>
      </c>
      <c r="D90" s="1486" t="s">
        <v>2102</v>
      </c>
      <c r="E90" s="1480">
        <v>46138</v>
      </c>
      <c r="F90" s="1479"/>
      <c r="G90" s="1479"/>
      <c r="H90" s="1479"/>
      <c r="I90" s="1479" t="s">
        <v>571</v>
      </c>
      <c r="J90" s="1479"/>
    </row>
    <row r="91" spans="3:10" s="1474" customFormat="1">
      <c r="C91" s="1484">
        <v>109</v>
      </c>
      <c r="D91" s="1486" t="s">
        <v>2103</v>
      </c>
      <c r="E91" s="1480">
        <v>46138</v>
      </c>
      <c r="F91" s="1479"/>
      <c r="G91" s="1479"/>
      <c r="H91" s="1479"/>
      <c r="I91" s="1479" t="s">
        <v>334</v>
      </c>
      <c r="J91" s="1479"/>
    </row>
    <row r="92" spans="3:10" s="1474" customFormat="1">
      <c r="C92" s="1484">
        <v>110</v>
      </c>
      <c r="D92" s="1486" t="s">
        <v>2104</v>
      </c>
      <c r="E92" s="1486">
        <v>46138</v>
      </c>
      <c r="F92" s="1487" t="s">
        <v>1251</v>
      </c>
      <c r="G92" s="1487"/>
      <c r="H92" s="1486" t="s">
        <v>1171</v>
      </c>
      <c r="I92" s="1479" t="s">
        <v>334</v>
      </c>
      <c r="J92" s="1479"/>
    </row>
    <row r="93" spans="3:10" s="1474" customFormat="1">
      <c r="C93" s="1484">
        <v>111</v>
      </c>
      <c r="D93" s="1486" t="s">
        <v>1704</v>
      </c>
      <c r="E93" s="1480">
        <v>46138</v>
      </c>
      <c r="F93" s="1808" t="s">
        <v>2001</v>
      </c>
      <c r="G93" s="1808"/>
      <c r="H93" s="1808" t="s">
        <v>1171</v>
      </c>
      <c r="I93" s="1808" t="s">
        <v>566</v>
      </c>
      <c r="J93" s="1479"/>
    </row>
    <row r="94" spans="3:10" s="1474" customFormat="1">
      <c r="C94" s="1484">
        <v>112</v>
      </c>
      <c r="D94" s="1486" t="s">
        <v>1706</v>
      </c>
      <c r="E94" s="1480">
        <v>46138</v>
      </c>
      <c r="F94" s="1808" t="s">
        <v>2001</v>
      </c>
      <c r="G94" s="1808"/>
      <c r="H94" s="1808" t="s">
        <v>1171</v>
      </c>
      <c r="I94" s="1808" t="s">
        <v>334</v>
      </c>
      <c r="J94" s="1479"/>
    </row>
    <row r="95" spans="3:10" s="1474" customFormat="1">
      <c r="C95" s="1484">
        <v>113</v>
      </c>
      <c r="D95" s="1481"/>
      <c r="E95" s="1480"/>
      <c r="F95" s="1479"/>
      <c r="G95" s="1479"/>
      <c r="H95" s="1479"/>
      <c r="I95" s="1479"/>
      <c r="J95" s="1479"/>
    </row>
    <row r="96" spans="3:10" s="1474" customFormat="1">
      <c r="C96" s="1484">
        <v>114</v>
      </c>
      <c r="D96" s="1275"/>
      <c r="E96" s="1275"/>
      <c r="F96" s="1275"/>
      <c r="G96" s="1275"/>
      <c r="H96" s="1275"/>
      <c r="I96" s="1275"/>
      <c r="J96" s="1479"/>
    </row>
    <row r="97" spans="3:10" s="1474" customFormat="1">
      <c r="C97" s="1484">
        <v>115</v>
      </c>
      <c r="D97" s="1275"/>
      <c r="E97" s="1275"/>
      <c r="F97" s="1275"/>
      <c r="G97" s="1275"/>
      <c r="H97" s="1275"/>
      <c r="I97" s="1275"/>
      <c r="J97" s="1479"/>
    </row>
    <row r="98" spans="3:10" s="1474" customFormat="1">
      <c r="C98" s="1484">
        <v>116</v>
      </c>
      <c r="D98" s="1275"/>
      <c r="E98" s="1275"/>
      <c r="F98" s="1275"/>
      <c r="G98" s="1275"/>
      <c r="H98" s="1275"/>
      <c r="I98" s="1275"/>
      <c r="J98" s="1479"/>
    </row>
    <row r="99" spans="3:10" s="1474" customFormat="1">
      <c r="C99" s="1484">
        <v>117</v>
      </c>
      <c r="D99" s="1275"/>
      <c r="E99" s="1275"/>
      <c r="F99" s="1275"/>
      <c r="G99" s="1275"/>
      <c r="H99" s="1275"/>
      <c r="I99" s="1275"/>
      <c r="J99" s="1479"/>
    </row>
    <row r="100" spans="3:10" s="1474" customFormat="1">
      <c r="C100" s="1484">
        <v>118</v>
      </c>
      <c r="D100" s="1275"/>
      <c r="E100" s="1275"/>
      <c r="F100" s="1275"/>
      <c r="G100" s="1275"/>
      <c r="H100" s="1275"/>
      <c r="I100" s="1275"/>
      <c r="J100" s="1479"/>
    </row>
    <row r="101" spans="3:10" s="1474" customFormat="1">
      <c r="C101" s="1484">
        <v>119</v>
      </c>
      <c r="D101" s="1275"/>
      <c r="E101" s="1275"/>
      <c r="F101" s="1275"/>
      <c r="G101" s="1275"/>
      <c r="H101" s="1275"/>
      <c r="I101" s="1275"/>
      <c r="J101" s="1479"/>
    </row>
    <row r="102" spans="3:10" s="1474" customFormat="1">
      <c r="C102" s="1484">
        <v>120</v>
      </c>
      <c r="D102" s="1275"/>
      <c r="E102" s="1275"/>
      <c r="F102" s="1275"/>
      <c r="G102" s="1275"/>
      <c r="H102" s="1275"/>
      <c r="I102" s="1275"/>
      <c r="J102" s="1479"/>
    </row>
    <row r="103" spans="3:10" s="1474" customFormat="1">
      <c r="C103" s="1484">
        <v>121</v>
      </c>
      <c r="D103" s="1275"/>
      <c r="E103" s="1275"/>
      <c r="F103" s="1275"/>
      <c r="G103" s="1275"/>
      <c r="H103" s="1275"/>
      <c r="I103" s="1275"/>
      <c r="J103" s="1479"/>
    </row>
    <row r="104" spans="3:10" s="1474" customFormat="1">
      <c r="C104" s="1484">
        <v>122</v>
      </c>
      <c r="D104" s="1275"/>
      <c r="E104" s="1275"/>
      <c r="F104" s="1275"/>
      <c r="G104" s="1275"/>
      <c r="H104" s="1275"/>
      <c r="I104" s="1275"/>
      <c r="J104" s="1479"/>
    </row>
    <row r="105" spans="3:10" s="1474" customFormat="1">
      <c r="C105" s="1484">
        <v>123</v>
      </c>
      <c r="D105" s="1275"/>
      <c r="E105" s="1275"/>
      <c r="F105" s="1275"/>
      <c r="G105" s="1275"/>
      <c r="H105" s="1275"/>
      <c r="I105" s="1275"/>
      <c r="J105" s="1479"/>
    </row>
    <row r="106" spans="3:10" s="1474" customFormat="1">
      <c r="C106" s="1484">
        <v>124</v>
      </c>
      <c r="D106" s="1275"/>
      <c r="E106" s="1275"/>
      <c r="F106" s="1275"/>
      <c r="G106" s="1275"/>
      <c r="H106" s="1275"/>
      <c r="I106" s="1275"/>
      <c r="J106" s="1479"/>
    </row>
    <row r="107" spans="3:10" s="1474" customFormat="1">
      <c r="C107" s="1484">
        <v>125</v>
      </c>
      <c r="D107" s="1275"/>
      <c r="E107" s="1275"/>
      <c r="F107" s="1275"/>
      <c r="G107" s="1275"/>
      <c r="H107" s="1275"/>
      <c r="I107" s="1275"/>
      <c r="J107" s="1479"/>
    </row>
    <row r="108" spans="3:10" s="1474" customFormat="1">
      <c r="C108" s="1484">
        <v>126</v>
      </c>
      <c r="D108" s="1275"/>
      <c r="E108" s="1275"/>
      <c r="F108" s="1275"/>
      <c r="G108" s="1275"/>
      <c r="H108" s="1275"/>
      <c r="I108" s="1275"/>
      <c r="J108" s="1479"/>
    </row>
    <row r="109" spans="3:10" s="1474" customFormat="1">
      <c r="C109" s="1484">
        <v>127</v>
      </c>
      <c r="D109" s="1275"/>
      <c r="E109" s="1275"/>
      <c r="F109" s="1275"/>
      <c r="G109" s="1275"/>
      <c r="H109" s="1275"/>
      <c r="I109" s="1275"/>
      <c r="J109" s="1479"/>
    </row>
    <row r="110" spans="3:10" s="1474" customFormat="1">
      <c r="C110" s="1484">
        <v>128</v>
      </c>
      <c r="D110" s="1275"/>
      <c r="E110" s="1275"/>
      <c r="F110" s="1275"/>
      <c r="G110" s="1275"/>
      <c r="H110" s="1275"/>
      <c r="I110" s="1275"/>
      <c r="J110" s="1479"/>
    </row>
    <row r="111" spans="3:10" s="1474" customFormat="1">
      <c r="C111" s="1484">
        <v>129</v>
      </c>
      <c r="D111" s="1275"/>
      <c r="E111" s="1275"/>
      <c r="F111" s="1275"/>
      <c r="G111" s="1275"/>
      <c r="H111" s="1275"/>
      <c r="I111" s="1275"/>
      <c r="J111" s="1479"/>
    </row>
    <row r="112" spans="3:10" s="1474" customFormat="1">
      <c r="C112" s="1484">
        <v>130</v>
      </c>
      <c r="D112" s="1275"/>
      <c r="E112" s="1275"/>
      <c r="F112" s="1275"/>
      <c r="G112" s="1275"/>
      <c r="H112" s="1275"/>
      <c r="I112" s="1275"/>
      <c r="J112" s="1479"/>
    </row>
    <row r="113" spans="3:10" s="1474" customFormat="1">
      <c r="C113" s="1484">
        <v>131</v>
      </c>
      <c r="D113" s="1275"/>
      <c r="E113" s="1275"/>
      <c r="F113" s="1275"/>
      <c r="G113" s="1275"/>
      <c r="H113" s="1275"/>
      <c r="I113" s="1275"/>
      <c r="J113" s="1479"/>
    </row>
    <row r="114" spans="3:10" s="1474" customFormat="1">
      <c r="C114" s="1484">
        <v>132</v>
      </c>
      <c r="D114" s="1275"/>
      <c r="E114" s="1275"/>
      <c r="F114" s="1275"/>
      <c r="G114" s="1275"/>
      <c r="H114" s="1275"/>
      <c r="I114" s="1275"/>
      <c r="J114" s="1479"/>
    </row>
    <row r="115" spans="3:10" s="1474" customFormat="1">
      <c r="C115" s="1484">
        <v>133</v>
      </c>
      <c r="D115" s="1275"/>
      <c r="E115" s="1275"/>
      <c r="F115" s="1275"/>
      <c r="G115" s="1275"/>
      <c r="H115" s="1275"/>
      <c r="I115" s="1275"/>
      <c r="J115" s="1479"/>
    </row>
    <row r="116" spans="3:10" s="1474" customFormat="1">
      <c r="C116" s="1484">
        <v>134</v>
      </c>
      <c r="D116" s="1275"/>
      <c r="E116" s="1275"/>
      <c r="F116" s="1275"/>
      <c r="G116" s="1275"/>
      <c r="H116" s="1275"/>
      <c r="I116" s="1275"/>
      <c r="J116" s="1479"/>
    </row>
    <row r="117" spans="3:10" s="1474" customFormat="1">
      <c r="C117" s="1484">
        <v>135</v>
      </c>
      <c r="D117" s="1275"/>
      <c r="E117" s="1275"/>
      <c r="F117" s="1275"/>
      <c r="G117" s="1275"/>
      <c r="H117" s="1275"/>
      <c r="I117" s="1275"/>
      <c r="J117" s="1479"/>
    </row>
    <row r="118" spans="3:10" s="1474" customFormat="1">
      <c r="C118" s="1484">
        <v>136</v>
      </c>
      <c r="D118" s="1275"/>
      <c r="E118" s="1275"/>
      <c r="F118" s="1275"/>
      <c r="G118" s="1275"/>
      <c r="H118" s="1275"/>
      <c r="I118" s="1275"/>
      <c r="J118" s="1479"/>
    </row>
    <row r="119" spans="3:10" s="1474" customFormat="1">
      <c r="C119" s="1484">
        <v>137</v>
      </c>
      <c r="D119" s="1275"/>
      <c r="E119" s="1275"/>
      <c r="F119" s="1275"/>
      <c r="G119" s="1275"/>
      <c r="H119" s="1275"/>
      <c r="I119" s="1275"/>
      <c r="J119" s="1479"/>
    </row>
    <row r="120" spans="3:10" s="1474" customFormat="1">
      <c r="C120" s="1484">
        <v>138</v>
      </c>
      <c r="D120" s="1275"/>
      <c r="E120" s="1275"/>
      <c r="F120" s="1275"/>
      <c r="G120" s="1275"/>
      <c r="H120" s="1275"/>
      <c r="I120" s="1275"/>
      <c r="J120" s="1479"/>
    </row>
    <row r="121" spans="3:10" s="1474" customFormat="1">
      <c r="C121" s="1484">
        <v>139</v>
      </c>
      <c r="D121" s="1275"/>
      <c r="E121" s="1275"/>
      <c r="F121" s="1275"/>
      <c r="G121" s="1275"/>
      <c r="H121" s="1275"/>
      <c r="I121" s="1275"/>
      <c r="J121" s="1479"/>
    </row>
    <row r="122" spans="3:10" s="1474" customFormat="1">
      <c r="C122" s="1484">
        <v>140</v>
      </c>
      <c r="D122" s="1275"/>
      <c r="E122" s="1275"/>
      <c r="F122" s="1275"/>
      <c r="G122" s="1275"/>
      <c r="H122" s="1275"/>
      <c r="I122" s="1275"/>
      <c r="J122" s="1479"/>
    </row>
    <row r="123" spans="3:10" s="1474" customFormat="1">
      <c r="C123" s="1484">
        <v>141</v>
      </c>
      <c r="D123" s="1275"/>
      <c r="E123" s="1275"/>
      <c r="F123" s="1275"/>
      <c r="G123" s="1275"/>
      <c r="H123" s="1275"/>
      <c r="I123" s="1275"/>
      <c r="J123" s="1479"/>
    </row>
    <row r="124" spans="3:10" s="1474" customFormat="1">
      <c r="C124" s="1484">
        <v>142</v>
      </c>
      <c r="D124" s="1275"/>
      <c r="E124" s="1275"/>
      <c r="F124" s="1275"/>
      <c r="G124" s="1275"/>
      <c r="H124" s="1275"/>
      <c r="I124" s="1275"/>
      <c r="J124" s="1479"/>
    </row>
    <row r="125" spans="3:10" s="1474" customFormat="1">
      <c r="C125" s="1484">
        <v>143</v>
      </c>
      <c r="D125" s="1275"/>
      <c r="E125" s="1275"/>
      <c r="F125" s="1275"/>
      <c r="G125" s="1275"/>
      <c r="H125" s="1275"/>
      <c r="I125" s="1275"/>
      <c r="J125" s="1479"/>
    </row>
    <row r="126" spans="3:10" s="1474" customFormat="1">
      <c r="C126" s="1484">
        <v>144</v>
      </c>
      <c r="D126" s="1275"/>
      <c r="E126" s="1275"/>
      <c r="F126" s="1275"/>
      <c r="G126" s="1275"/>
      <c r="H126" s="1275"/>
      <c r="I126" s="1275"/>
      <c r="J126" s="1479"/>
    </row>
    <row r="127" spans="3:10" s="1474" customFormat="1">
      <c r="C127" s="1484">
        <v>145</v>
      </c>
      <c r="D127" s="1275"/>
      <c r="E127" s="1275"/>
      <c r="F127" s="1275"/>
      <c r="G127" s="1275"/>
      <c r="H127" s="1275"/>
      <c r="I127" s="1275"/>
      <c r="J127" s="1479"/>
    </row>
    <row r="128" spans="3:10" s="1474" customFormat="1">
      <c r="C128" s="1484">
        <v>146</v>
      </c>
      <c r="D128" s="1275"/>
      <c r="E128" s="1275"/>
      <c r="F128" s="1275"/>
      <c r="G128" s="1275"/>
      <c r="H128" s="1275"/>
      <c r="I128" s="1275"/>
      <c r="J128" s="1479"/>
    </row>
    <row r="129" spans="3:10" s="1474" customFormat="1">
      <c r="C129" s="1484">
        <v>147</v>
      </c>
      <c r="D129" s="1275"/>
      <c r="E129" s="1275"/>
      <c r="F129" s="1275"/>
      <c r="G129" s="1275"/>
      <c r="H129" s="1275"/>
      <c r="I129" s="1275"/>
      <c r="J129" s="1479"/>
    </row>
    <row r="130" spans="3:10" s="1474" customFormat="1">
      <c r="C130" s="1484">
        <v>148</v>
      </c>
      <c r="D130" s="1275"/>
      <c r="E130" s="1275"/>
      <c r="F130" s="1275"/>
      <c r="G130" s="1275"/>
      <c r="H130" s="1275"/>
      <c r="I130" s="1275"/>
      <c r="J130" s="1479"/>
    </row>
    <row r="131" spans="3:10" s="1474" customFormat="1">
      <c r="C131" s="1484">
        <v>149</v>
      </c>
      <c r="D131" s="1275"/>
      <c r="E131" s="1275"/>
      <c r="F131" s="1275"/>
      <c r="G131" s="1275"/>
      <c r="H131" s="1275"/>
      <c r="I131" s="1275"/>
      <c r="J131" s="1479"/>
    </row>
    <row r="132" spans="3:10" s="1474" customFormat="1">
      <c r="C132" s="1484">
        <v>150</v>
      </c>
      <c r="D132" s="1275"/>
      <c r="E132" s="1275"/>
      <c r="F132" s="1275"/>
      <c r="G132" s="1275"/>
      <c r="H132" s="1275"/>
      <c r="I132" s="1275"/>
      <c r="J132" s="1479"/>
    </row>
    <row r="133" spans="3:10" s="1474" customFormat="1">
      <c r="C133" s="1484">
        <v>151</v>
      </c>
      <c r="D133" s="1275"/>
      <c r="E133" s="1275"/>
      <c r="F133" s="1275"/>
      <c r="G133" s="1275"/>
      <c r="H133" s="1275"/>
      <c r="I133" s="1275"/>
      <c r="J133" s="1479"/>
    </row>
    <row r="134" spans="3:10" s="1474" customFormat="1">
      <c r="C134" s="1484">
        <v>152</v>
      </c>
      <c r="D134" s="1275"/>
      <c r="E134" s="1275"/>
      <c r="F134" s="1275"/>
      <c r="G134" s="1275"/>
      <c r="H134" s="1275"/>
      <c r="I134" s="1275"/>
      <c r="J134" s="1479"/>
    </row>
    <row r="135" spans="3:10" s="1474" customFormat="1">
      <c r="C135" s="1484">
        <v>153</v>
      </c>
      <c r="D135" s="1275"/>
      <c r="E135" s="1275"/>
      <c r="F135" s="1275"/>
      <c r="G135" s="1275"/>
      <c r="H135" s="1275"/>
      <c r="I135" s="1275"/>
      <c r="J135" s="1479"/>
    </row>
    <row r="136" spans="3:10" s="1474" customFormat="1">
      <c r="C136" s="1484">
        <v>154</v>
      </c>
      <c r="D136" s="1275"/>
      <c r="E136" s="1275"/>
      <c r="F136" s="1275"/>
      <c r="G136" s="1275"/>
      <c r="H136" s="1275"/>
      <c r="I136" s="1275"/>
      <c r="J136" s="1479"/>
    </row>
    <row r="137" spans="3:10" s="1474" customFormat="1">
      <c r="C137" s="1484">
        <v>155</v>
      </c>
      <c r="D137" s="1275"/>
      <c r="E137" s="1275"/>
      <c r="F137" s="1275"/>
      <c r="G137" s="1275"/>
      <c r="H137" s="1275"/>
      <c r="I137" s="1275"/>
      <c r="J137" s="1479"/>
    </row>
    <row r="138" spans="3:10" s="1474" customFormat="1">
      <c r="C138" s="1484">
        <v>156</v>
      </c>
      <c r="D138" s="1275"/>
      <c r="E138" s="1275"/>
      <c r="F138" s="1275"/>
      <c r="G138" s="1275"/>
      <c r="H138" s="1275"/>
      <c r="I138" s="1275"/>
      <c r="J138" s="1479"/>
    </row>
    <row r="139" spans="3:10" s="1474" customFormat="1">
      <c r="C139" s="1484">
        <v>157</v>
      </c>
      <c r="D139" s="1275"/>
      <c r="E139" s="1275"/>
      <c r="F139" s="1275"/>
      <c r="G139" s="1275"/>
      <c r="H139" s="1275"/>
      <c r="I139" s="1275"/>
      <c r="J139" s="1479"/>
    </row>
    <row r="140" spans="3:10" s="1474" customFormat="1">
      <c r="C140" s="1484">
        <v>158</v>
      </c>
      <c r="D140" s="1275"/>
      <c r="E140" s="1275"/>
      <c r="F140" s="1275"/>
      <c r="G140" s="1275"/>
      <c r="H140" s="1275"/>
      <c r="I140" s="1275"/>
      <c r="J140" s="1479"/>
    </row>
    <row r="141" spans="3:10" s="1474" customFormat="1">
      <c r="C141" s="1484">
        <v>159</v>
      </c>
      <c r="D141" s="1275"/>
      <c r="E141" s="1275"/>
      <c r="F141" s="1275"/>
      <c r="G141" s="1275"/>
      <c r="H141" s="1275"/>
      <c r="I141" s="1275"/>
      <c r="J141" s="1479"/>
    </row>
    <row r="142" spans="3:10" s="1474" customFormat="1">
      <c r="C142" s="1484">
        <v>160</v>
      </c>
      <c r="D142" s="1275"/>
      <c r="E142" s="1275"/>
      <c r="F142" s="1275"/>
      <c r="G142" s="1275"/>
      <c r="H142" s="1275"/>
      <c r="I142" s="1275"/>
      <c r="J142" s="1479"/>
    </row>
    <row r="143" spans="3:10" s="1474" customFormat="1">
      <c r="C143" s="1484">
        <v>161</v>
      </c>
      <c r="D143" s="1275"/>
      <c r="E143" s="1275"/>
      <c r="F143" s="1275"/>
      <c r="G143" s="1275"/>
      <c r="H143" s="1275"/>
      <c r="I143" s="1275"/>
      <c r="J143" s="1479"/>
    </row>
    <row r="144" spans="3:10" s="1474" customFormat="1">
      <c r="C144" s="1484">
        <v>162</v>
      </c>
      <c r="D144" s="1275"/>
      <c r="E144" s="1275"/>
      <c r="F144" s="1275"/>
      <c r="G144" s="1275"/>
      <c r="H144" s="1275"/>
      <c r="I144" s="1275"/>
      <c r="J144" s="1479"/>
    </row>
    <row r="145" spans="3:10" s="1474" customFormat="1">
      <c r="C145" s="1484">
        <v>163</v>
      </c>
      <c r="D145" s="1275"/>
      <c r="E145" s="1275"/>
      <c r="F145" s="1275"/>
      <c r="G145" s="1275"/>
      <c r="H145" s="1275"/>
      <c r="I145" s="1275"/>
      <c r="J145" s="1479"/>
    </row>
    <row r="146" spans="3:10" s="1474" customFormat="1">
      <c r="C146" s="1484">
        <v>164</v>
      </c>
      <c r="D146" s="1275"/>
      <c r="E146" s="1275"/>
      <c r="F146" s="1275"/>
      <c r="G146" s="1275"/>
      <c r="H146" s="1275"/>
      <c r="I146" s="1275"/>
      <c r="J146" s="1479"/>
    </row>
    <row r="147" spans="3:10" s="1474" customFormat="1">
      <c r="C147" s="1484">
        <v>165</v>
      </c>
      <c r="D147" s="1275"/>
      <c r="E147" s="1275"/>
      <c r="F147" s="1275"/>
      <c r="G147" s="1275"/>
      <c r="H147" s="1275"/>
      <c r="I147" s="1275"/>
      <c r="J147" s="1479"/>
    </row>
    <row r="148" spans="3:10" s="1474" customFormat="1">
      <c r="C148" s="1484">
        <v>166</v>
      </c>
      <c r="D148" s="1275"/>
      <c r="E148" s="1275"/>
      <c r="F148" s="1275"/>
      <c r="G148" s="1275"/>
      <c r="H148" s="1275"/>
      <c r="I148" s="1275"/>
      <c r="J148" s="1479"/>
    </row>
    <row r="149" spans="3:10" s="1474" customFormat="1">
      <c r="C149" s="1484">
        <v>167</v>
      </c>
      <c r="D149" s="1275"/>
      <c r="E149" s="1275"/>
      <c r="F149" s="1275"/>
      <c r="G149" s="1275"/>
      <c r="H149" s="1275"/>
      <c r="I149" s="1275"/>
      <c r="J149" s="1479"/>
    </row>
    <row r="150" spans="3:10" s="1474" customFormat="1">
      <c r="C150" s="1484">
        <v>168</v>
      </c>
      <c r="D150" s="1275"/>
      <c r="E150" s="1275"/>
      <c r="F150" s="1275"/>
      <c r="G150" s="1275"/>
      <c r="H150" s="1275"/>
      <c r="I150" s="1275"/>
      <c r="J150" s="1479"/>
    </row>
    <row r="151" spans="3:10" s="1474" customFormat="1">
      <c r="C151" s="1484">
        <v>169</v>
      </c>
      <c r="D151" s="1275"/>
      <c r="E151" s="1275"/>
      <c r="F151" s="1275"/>
      <c r="G151" s="1275"/>
      <c r="H151" s="1275"/>
      <c r="I151" s="1275"/>
      <c r="J151" s="1479"/>
    </row>
    <row r="152" spans="3:10" s="1474" customFormat="1">
      <c r="C152" s="1484">
        <v>170</v>
      </c>
      <c r="D152" s="1275"/>
      <c r="E152" s="1275"/>
      <c r="F152" s="1275"/>
      <c r="G152" s="1275"/>
      <c r="H152" s="1275"/>
      <c r="I152" s="1275"/>
      <c r="J152" s="1479"/>
    </row>
    <row r="153" spans="3:10" s="1474" customFormat="1">
      <c r="C153" s="1484">
        <v>171</v>
      </c>
      <c r="D153" s="1275"/>
      <c r="E153" s="1275"/>
      <c r="F153" s="1275"/>
      <c r="G153" s="1275"/>
      <c r="H153" s="1275"/>
      <c r="I153" s="1275"/>
      <c r="J153" s="1479"/>
    </row>
    <row r="154" spans="3:10" s="1474" customFormat="1">
      <c r="C154" s="1484">
        <v>172</v>
      </c>
      <c r="D154" s="1275"/>
      <c r="E154" s="1275"/>
      <c r="F154" s="1275"/>
      <c r="G154" s="1275"/>
      <c r="H154" s="1275"/>
      <c r="I154" s="1275"/>
      <c r="J154" s="1479"/>
    </row>
    <row r="155" spans="3:10" s="1474" customFormat="1">
      <c r="C155" s="1484">
        <v>173</v>
      </c>
      <c r="D155" s="1275"/>
      <c r="E155" s="1275"/>
      <c r="F155" s="1275"/>
      <c r="G155" s="1275"/>
      <c r="H155" s="1275"/>
      <c r="I155" s="1275"/>
      <c r="J155" s="1479"/>
    </row>
    <row r="156" spans="3:10" s="1474" customFormat="1">
      <c r="C156" s="1484">
        <v>174</v>
      </c>
      <c r="D156" s="1275"/>
      <c r="E156" s="1275"/>
      <c r="F156" s="1275"/>
      <c r="G156" s="1275"/>
      <c r="H156" s="1275"/>
      <c r="I156" s="1275"/>
      <c r="J156" s="1479"/>
    </row>
    <row r="157" spans="3:10" s="1474" customFormat="1">
      <c r="C157" s="1484">
        <v>175</v>
      </c>
      <c r="D157" s="1275"/>
      <c r="E157" s="1275"/>
      <c r="F157" s="1275"/>
      <c r="G157" s="1275"/>
      <c r="H157" s="1275"/>
      <c r="I157" s="1275"/>
      <c r="J157" s="1479"/>
    </row>
    <row r="158" spans="3:10" s="1474" customFormat="1">
      <c r="C158" s="1484">
        <v>176</v>
      </c>
      <c r="D158" s="1275"/>
      <c r="E158" s="1275"/>
      <c r="F158" s="1275"/>
      <c r="G158" s="1275"/>
      <c r="H158" s="1275"/>
      <c r="I158" s="1275"/>
      <c r="J158" s="1479"/>
    </row>
    <row r="159" spans="3:10" s="1828" customFormat="1">
      <c r="C159" s="1484"/>
      <c r="D159" s="1275"/>
      <c r="E159" s="1275"/>
      <c r="F159" s="1275"/>
      <c r="G159" s="1275"/>
      <c r="H159" s="1275"/>
      <c r="I159" s="1275"/>
      <c r="J159" s="1479"/>
    </row>
    <row r="160" spans="3:10" s="1474" customFormat="1">
      <c r="C160" s="1484">
        <v>177</v>
      </c>
      <c r="D160" s="1275"/>
      <c r="E160" s="1275"/>
      <c r="F160" s="1275"/>
      <c r="G160" s="1275"/>
      <c r="H160" s="1275"/>
      <c r="I160" s="1275"/>
      <c r="J160" s="1479"/>
    </row>
    <row r="161" spans="3:10" s="1474" customFormat="1">
      <c r="C161" s="1484">
        <v>178</v>
      </c>
      <c r="D161" s="1275"/>
      <c r="E161" s="1275"/>
      <c r="F161" s="1275"/>
      <c r="G161" s="1275"/>
      <c r="H161" s="1275"/>
      <c r="I161" s="1275"/>
      <c r="J161" s="1479"/>
    </row>
    <row r="162" spans="3:10" s="1474" customFormat="1">
      <c r="C162" s="1484">
        <v>179</v>
      </c>
      <c r="D162" s="1275"/>
      <c r="E162" s="1275"/>
      <c r="F162" s="1275"/>
      <c r="G162" s="1275"/>
      <c r="H162" s="1275"/>
      <c r="I162" s="1275"/>
      <c r="J162" s="1479"/>
    </row>
    <row r="163" spans="3:10" s="1474" customFormat="1">
      <c r="C163" s="1484">
        <v>181</v>
      </c>
      <c r="D163" s="1275"/>
      <c r="E163" s="1275"/>
      <c r="F163" s="1275"/>
      <c r="G163" s="1275"/>
      <c r="H163" s="1275"/>
      <c r="I163" s="1275"/>
      <c r="J163" s="1479"/>
    </row>
    <row r="164" spans="3:10" s="1474" customFormat="1">
      <c r="C164" s="1484">
        <v>182</v>
      </c>
      <c r="D164" s="1275"/>
      <c r="E164" s="1275"/>
      <c r="F164" s="1275"/>
      <c r="G164" s="1275"/>
      <c r="H164" s="1275"/>
      <c r="I164" s="1275"/>
      <c r="J164" s="1479"/>
    </row>
    <row r="165" spans="3:10" s="1474" customFormat="1">
      <c r="C165" s="1484">
        <v>183</v>
      </c>
      <c r="D165" s="1275"/>
      <c r="E165" s="1275"/>
      <c r="F165" s="1275"/>
      <c r="G165" s="1275"/>
      <c r="H165" s="1275"/>
      <c r="I165" s="1275"/>
      <c r="J165" s="1479"/>
    </row>
    <row r="166" spans="3:10" s="1474" customFormat="1">
      <c r="C166" s="1484">
        <v>184</v>
      </c>
      <c r="D166" s="1275"/>
      <c r="E166" s="1275"/>
      <c r="F166" s="1275"/>
      <c r="G166" s="1275"/>
      <c r="H166" s="1275"/>
      <c r="I166" s="1275"/>
      <c r="J166" s="1479"/>
    </row>
    <row r="167" spans="3:10" s="1474" customFormat="1">
      <c r="C167" s="1484">
        <v>185</v>
      </c>
      <c r="D167" s="1275"/>
      <c r="E167" s="1275"/>
      <c r="F167" s="1275"/>
      <c r="G167" s="1275"/>
      <c r="H167" s="1275"/>
      <c r="I167" s="1275"/>
      <c r="J167" s="1479"/>
    </row>
    <row r="168" spans="3:10" s="1474" customFormat="1">
      <c r="C168" s="1484">
        <v>186</v>
      </c>
      <c r="D168" s="1275"/>
      <c r="E168" s="1275"/>
      <c r="F168" s="1275"/>
      <c r="G168" s="1275"/>
      <c r="H168" s="1275"/>
      <c r="I168" s="1275"/>
      <c r="J168" s="1479"/>
    </row>
    <row r="169" spans="3:10" s="1474" customFormat="1">
      <c r="C169" s="1484">
        <v>187</v>
      </c>
      <c r="D169" s="1481"/>
      <c r="E169" s="1480"/>
      <c r="F169" s="1479"/>
      <c r="G169" s="1479"/>
      <c r="H169" s="1479"/>
      <c r="I169" s="1479"/>
      <c r="J169" s="1479"/>
    </row>
    <row r="170" spans="3:10" s="1474" customFormat="1">
      <c r="C170" s="1484">
        <v>188</v>
      </c>
      <c r="D170" s="1481"/>
      <c r="E170" s="1480"/>
      <c r="F170" s="1479"/>
      <c r="G170" s="1479"/>
      <c r="H170" s="1479"/>
      <c r="I170" s="1479"/>
      <c r="J170" s="1479"/>
    </row>
    <row r="171" spans="3:10" s="1474" customFormat="1">
      <c r="C171" s="1484">
        <v>189</v>
      </c>
      <c r="D171" s="1481"/>
      <c r="E171" s="1480"/>
      <c r="F171" s="1479"/>
      <c r="G171" s="1479"/>
      <c r="H171" s="1479"/>
      <c r="I171" s="1479"/>
      <c r="J171" s="1479"/>
    </row>
    <row r="172" spans="3:10" s="1474" customFormat="1">
      <c r="C172" s="1484">
        <v>190</v>
      </c>
      <c r="D172" s="1481"/>
      <c r="E172" s="1480"/>
      <c r="F172" s="1479"/>
      <c r="G172" s="1479"/>
      <c r="H172" s="1479"/>
      <c r="I172" s="1479"/>
      <c r="J172" s="1479"/>
    </row>
    <row r="173" spans="3:10" s="1474" customFormat="1">
      <c r="C173" s="1484">
        <v>191</v>
      </c>
      <c r="D173" s="1486" t="s">
        <v>2099</v>
      </c>
      <c r="E173" s="1480">
        <v>46145</v>
      </c>
      <c r="F173" s="1479"/>
      <c r="G173" s="1479"/>
      <c r="H173" s="1479"/>
      <c r="I173" s="1479" t="s">
        <v>1585</v>
      </c>
      <c r="J173" s="1479"/>
    </row>
    <row r="174" spans="3:10" s="1474" customFormat="1">
      <c r="C174" s="1484">
        <v>192</v>
      </c>
      <c r="D174" s="1486" t="s">
        <v>2100</v>
      </c>
      <c r="E174" s="1480">
        <v>46145</v>
      </c>
      <c r="F174" s="1479"/>
      <c r="G174" s="1479"/>
      <c r="H174" s="1479"/>
      <c r="I174" s="1479" t="s">
        <v>1585</v>
      </c>
      <c r="J174" s="1479"/>
    </row>
    <row r="175" spans="3:10" s="1474" customFormat="1">
      <c r="C175" s="1484">
        <v>193</v>
      </c>
      <c r="D175" s="1486" t="s">
        <v>1994</v>
      </c>
      <c r="E175" s="1480">
        <v>46145</v>
      </c>
      <c r="F175" s="1479"/>
      <c r="G175" s="1479"/>
      <c r="H175" s="1479"/>
      <c r="I175" s="1479" t="s">
        <v>821</v>
      </c>
      <c r="J175" s="1479"/>
    </row>
    <row r="176" spans="3:10" s="1474" customFormat="1">
      <c r="C176" s="1484">
        <v>194</v>
      </c>
      <c r="D176" s="1486" t="s">
        <v>2095</v>
      </c>
      <c r="E176" s="1480">
        <v>46145</v>
      </c>
      <c r="F176" s="1479"/>
      <c r="G176" s="1479"/>
      <c r="H176" s="1479"/>
      <c r="I176" s="1479" t="s">
        <v>2098</v>
      </c>
      <c r="J176" s="1479"/>
    </row>
    <row r="177" spans="3:10" s="1474" customFormat="1">
      <c r="C177" s="1484">
        <v>195</v>
      </c>
      <c r="D177" s="1486" t="s">
        <v>2105</v>
      </c>
      <c r="E177" s="1480">
        <v>46145</v>
      </c>
      <c r="F177" s="1479"/>
      <c r="G177" s="1479"/>
      <c r="H177" s="1479"/>
      <c r="I177" s="1479" t="s">
        <v>2109</v>
      </c>
      <c r="J177" s="1479"/>
    </row>
    <row r="178" spans="3:10" s="1474" customFormat="1">
      <c r="C178" s="1484">
        <v>196</v>
      </c>
      <c r="D178" s="1486" t="s">
        <v>2106</v>
      </c>
      <c r="E178" s="1480">
        <v>46145</v>
      </c>
      <c r="F178" s="1479"/>
      <c r="G178" s="1479"/>
      <c r="H178" s="1479"/>
      <c r="I178" s="1479" t="s">
        <v>2060</v>
      </c>
      <c r="J178" s="1479"/>
    </row>
    <row r="179" spans="3:10" s="1474" customFormat="1">
      <c r="C179" s="1484">
        <v>197</v>
      </c>
      <c r="D179" s="1486" t="s">
        <v>2107</v>
      </c>
      <c r="E179" s="1480">
        <v>46145</v>
      </c>
      <c r="F179" s="1479"/>
      <c r="G179" s="1479"/>
      <c r="H179" s="1479"/>
      <c r="I179" s="1479" t="s">
        <v>334</v>
      </c>
      <c r="J179" s="1479"/>
    </row>
    <row r="180" spans="3:10" s="1474" customFormat="1">
      <c r="C180" s="1484">
        <v>198</v>
      </c>
      <c r="D180" s="1486" t="s">
        <v>2108</v>
      </c>
      <c r="E180" s="1480">
        <v>46145</v>
      </c>
      <c r="F180" s="1479"/>
      <c r="G180" s="1479"/>
      <c r="H180" s="1479"/>
      <c r="I180" s="1479" t="s">
        <v>334</v>
      </c>
      <c r="J180" s="1479"/>
    </row>
    <row r="181" spans="3:10" s="1474" customFormat="1">
      <c r="C181" s="1484">
        <v>199</v>
      </c>
      <c r="D181" s="1486" t="s">
        <v>1232</v>
      </c>
      <c r="E181" s="1480">
        <v>46145</v>
      </c>
      <c r="F181" s="1479"/>
      <c r="G181" s="1479"/>
      <c r="H181" s="1479"/>
      <c r="I181" s="1479" t="s">
        <v>2061</v>
      </c>
      <c r="J181" s="1479"/>
    </row>
    <row r="182" spans="3:10" s="1474" customFormat="1">
      <c r="C182" s="1484">
        <v>200</v>
      </c>
      <c r="D182" s="1481"/>
      <c r="E182" s="1480"/>
      <c r="F182" s="1479"/>
      <c r="G182" s="1479"/>
      <c r="H182" s="1479"/>
      <c r="I182" s="1479"/>
      <c r="J182" s="1479"/>
    </row>
    <row r="183" spans="3:10" s="1474" customFormat="1">
      <c r="C183" s="1484">
        <v>201</v>
      </c>
      <c r="D183" s="1486" t="s">
        <v>2110</v>
      </c>
      <c r="E183" s="1480">
        <v>46152</v>
      </c>
      <c r="F183" s="1479"/>
      <c r="G183" s="1479"/>
      <c r="H183" s="1479"/>
      <c r="I183" s="1479" t="s">
        <v>2068</v>
      </c>
      <c r="J183" s="1479"/>
    </row>
    <row r="184" spans="3:10" s="1474" customFormat="1">
      <c r="C184" s="1484">
        <v>202</v>
      </c>
      <c r="D184" s="1486" t="s">
        <v>2111</v>
      </c>
      <c r="E184" s="1480">
        <v>46152</v>
      </c>
      <c r="F184" s="1479"/>
      <c r="G184" s="1479"/>
      <c r="H184" s="1479"/>
      <c r="I184" s="1479" t="s">
        <v>70</v>
      </c>
      <c r="J184" s="1479"/>
    </row>
    <row r="185" spans="3:10" s="1474" customFormat="1">
      <c r="C185" s="1484">
        <v>203</v>
      </c>
      <c r="D185" s="1486" t="s">
        <v>2112</v>
      </c>
      <c r="E185" s="1480">
        <v>46152</v>
      </c>
      <c r="F185" s="1479"/>
      <c r="G185" s="1479"/>
      <c r="H185" s="1479"/>
      <c r="I185" s="1479" t="s">
        <v>2069</v>
      </c>
      <c r="J185" s="1479"/>
    </row>
    <row r="186" spans="3:10" s="1474" customFormat="1">
      <c r="C186" s="1484">
        <v>204</v>
      </c>
      <c r="D186" s="1486" t="s">
        <v>2113</v>
      </c>
      <c r="E186" s="1480">
        <v>46152</v>
      </c>
      <c r="F186" s="1479"/>
      <c r="G186" s="1479"/>
      <c r="H186" s="1479"/>
      <c r="I186" s="1479" t="s">
        <v>334</v>
      </c>
      <c r="J186" s="1479"/>
    </row>
    <row r="187" spans="3:10" s="1474" customFormat="1">
      <c r="C187" s="1484">
        <v>205</v>
      </c>
      <c r="D187" s="1486" t="s">
        <v>2096</v>
      </c>
      <c r="E187" s="1480">
        <v>46152</v>
      </c>
      <c r="F187" s="1479"/>
      <c r="G187" s="1479"/>
      <c r="H187" s="1479"/>
      <c r="I187" s="1479" t="s">
        <v>1980</v>
      </c>
      <c r="J187" s="1479"/>
    </row>
    <row r="188" spans="3:10" s="1474" customFormat="1">
      <c r="C188" s="1484">
        <v>206</v>
      </c>
      <c r="D188" s="1486" t="s">
        <v>2107</v>
      </c>
      <c r="E188" s="1480">
        <v>46152</v>
      </c>
      <c r="F188" s="1479"/>
      <c r="G188" s="1479"/>
      <c r="H188" s="1479"/>
      <c r="I188" s="1479" t="s">
        <v>769</v>
      </c>
      <c r="J188" s="1479"/>
    </row>
    <row r="189" spans="3:10" s="1474" customFormat="1">
      <c r="C189" s="1484">
        <v>207</v>
      </c>
      <c r="D189" s="1486" t="s">
        <v>2108</v>
      </c>
      <c r="E189" s="1480">
        <v>46152</v>
      </c>
      <c r="F189" s="1479"/>
      <c r="G189" s="1479"/>
      <c r="H189" s="1479"/>
      <c r="I189" s="1479" t="s">
        <v>769</v>
      </c>
      <c r="J189" s="1479"/>
    </row>
    <row r="190" spans="3:10" s="1474" customFormat="1">
      <c r="C190" s="1484">
        <v>208</v>
      </c>
      <c r="D190" s="1486" t="s">
        <v>1820</v>
      </c>
      <c r="E190" s="1480">
        <v>46152</v>
      </c>
      <c r="F190" s="1479"/>
      <c r="G190" s="1479"/>
      <c r="H190" s="1479"/>
      <c r="I190" s="1479" t="s">
        <v>1981</v>
      </c>
      <c r="J190" s="1479"/>
    </row>
    <row r="191" spans="3:10" s="1474" customFormat="1">
      <c r="C191" s="1484">
        <v>209</v>
      </c>
      <c r="D191" s="1486" t="s">
        <v>2089</v>
      </c>
      <c r="E191" s="1480">
        <v>46152</v>
      </c>
      <c r="F191" s="1479"/>
      <c r="G191" s="1479"/>
      <c r="H191" s="1479"/>
      <c r="I191" s="1479" t="s">
        <v>1982</v>
      </c>
      <c r="J191" s="1479"/>
    </row>
    <row r="192" spans="3:10" s="1474" customFormat="1">
      <c r="C192" s="1484">
        <v>210</v>
      </c>
      <c r="D192" s="1481"/>
      <c r="E192" s="1480"/>
      <c r="F192" s="1479"/>
      <c r="G192" s="1479"/>
      <c r="H192" s="1479"/>
      <c r="I192" s="1479"/>
      <c r="J192" s="1479"/>
    </row>
    <row r="193" spans="3:10" s="1474" customFormat="1">
      <c r="C193" s="1484">
        <v>211</v>
      </c>
      <c r="D193" s="1486" t="s">
        <v>2114</v>
      </c>
      <c r="E193" s="1480">
        <v>46159</v>
      </c>
      <c r="F193" s="1479"/>
      <c r="G193" s="1479"/>
      <c r="H193" s="1479"/>
      <c r="I193" s="1479" t="s">
        <v>2120</v>
      </c>
      <c r="J193" s="1479"/>
    </row>
    <row r="194" spans="3:10" s="1474" customFormat="1">
      <c r="C194" s="1484">
        <v>212</v>
      </c>
      <c r="D194" s="1486" t="s">
        <v>2115</v>
      </c>
      <c r="E194" s="1480">
        <v>46159</v>
      </c>
      <c r="F194" s="1479"/>
      <c r="G194" s="1479"/>
      <c r="H194" s="1479"/>
      <c r="I194" s="1479" t="s">
        <v>2121</v>
      </c>
      <c r="J194" s="1479"/>
    </row>
    <row r="195" spans="3:10" s="1474" customFormat="1">
      <c r="C195" s="1484">
        <v>213</v>
      </c>
      <c r="D195" s="1486" t="s">
        <v>2116</v>
      </c>
      <c r="E195" s="1480">
        <v>46159</v>
      </c>
      <c r="F195" s="1479"/>
      <c r="G195" s="1479"/>
      <c r="H195" s="1479"/>
      <c r="I195" s="1479" t="s">
        <v>2122</v>
      </c>
      <c r="J195" s="1479"/>
    </row>
    <row r="196" spans="3:10" s="1474" customFormat="1">
      <c r="C196" s="1484">
        <v>214</v>
      </c>
      <c r="D196" s="1486" t="s">
        <v>2117</v>
      </c>
      <c r="E196" s="1480">
        <v>46159</v>
      </c>
      <c r="F196" s="1479"/>
      <c r="G196" s="1479"/>
      <c r="H196" s="1479"/>
      <c r="I196" s="1479" t="s">
        <v>2123</v>
      </c>
      <c r="J196" s="1479"/>
    </row>
    <row r="197" spans="3:10" s="1474" customFormat="1">
      <c r="C197" s="1484">
        <v>215</v>
      </c>
      <c r="D197" s="1486" t="s">
        <v>2118</v>
      </c>
      <c r="E197" s="1480">
        <v>46159</v>
      </c>
      <c r="F197" s="1479"/>
      <c r="G197" s="1479"/>
      <c r="H197" s="1479"/>
      <c r="I197" s="1479" t="s">
        <v>2124</v>
      </c>
      <c r="J197" s="1479"/>
    </row>
    <row r="198" spans="3:10" s="1474" customFormat="1">
      <c r="C198" s="1484">
        <v>216</v>
      </c>
      <c r="D198" s="1486" t="s">
        <v>2119</v>
      </c>
      <c r="E198" s="1480">
        <v>46159</v>
      </c>
      <c r="F198" s="1479"/>
      <c r="G198" s="1479"/>
      <c r="H198" s="1479"/>
      <c r="I198" s="1479" t="s">
        <v>2125</v>
      </c>
      <c r="J198" s="1479"/>
    </row>
    <row r="199" spans="3:10" s="1474" customFormat="1">
      <c r="C199" s="1484">
        <v>217</v>
      </c>
      <c r="D199" s="1481"/>
      <c r="E199" s="1480"/>
      <c r="F199" s="1479"/>
      <c r="G199" s="1479"/>
      <c r="H199" s="1479"/>
      <c r="I199" s="1479"/>
      <c r="J199" s="1479"/>
    </row>
    <row r="200" spans="3:10" s="1474" customFormat="1">
      <c r="C200" s="1484">
        <v>218</v>
      </c>
      <c r="D200" s="1486" t="s">
        <v>2126</v>
      </c>
      <c r="E200" s="1480">
        <v>46166</v>
      </c>
      <c r="F200" s="1479"/>
      <c r="G200" s="1479"/>
      <c r="H200" s="1479"/>
      <c r="I200" s="1479" t="s">
        <v>111</v>
      </c>
      <c r="J200" s="1479"/>
    </row>
    <row r="201" spans="3:10" s="1474" customFormat="1">
      <c r="C201" s="1484">
        <v>219</v>
      </c>
      <c r="D201" s="1486" t="s">
        <v>2127</v>
      </c>
      <c r="E201" s="1480">
        <v>46166</v>
      </c>
      <c r="F201" s="1479"/>
      <c r="G201" s="1479"/>
      <c r="H201" s="1479"/>
      <c r="I201" s="1479" t="s">
        <v>334</v>
      </c>
      <c r="J201" s="1479"/>
    </row>
    <row r="202" spans="3:10" s="1474" customFormat="1">
      <c r="C202" s="1484">
        <v>220</v>
      </c>
      <c r="D202" s="1486" t="s">
        <v>2128</v>
      </c>
      <c r="E202" s="1480">
        <v>46166</v>
      </c>
      <c r="F202" s="1479"/>
      <c r="G202" s="1479"/>
      <c r="H202" s="1479"/>
      <c r="I202" s="1479" t="s">
        <v>2038</v>
      </c>
      <c r="J202" s="1479"/>
    </row>
    <row r="203" spans="3:10" s="1474" customFormat="1">
      <c r="C203" s="1484">
        <v>221</v>
      </c>
      <c r="D203" s="1486" t="s">
        <v>1994</v>
      </c>
      <c r="E203" s="1480">
        <v>46166</v>
      </c>
      <c r="F203" s="1479"/>
      <c r="G203" s="1479"/>
      <c r="H203" s="1479"/>
      <c r="I203" s="1479" t="s">
        <v>821</v>
      </c>
      <c r="J203" s="1479"/>
    </row>
    <row r="204" spans="3:10">
      <c r="C204" s="1275"/>
      <c r="D204" s="1486" t="s">
        <v>1995</v>
      </c>
      <c r="E204" s="1480">
        <v>46166</v>
      </c>
      <c r="F204" s="1479"/>
      <c r="G204" s="1479"/>
      <c r="H204" s="1479"/>
      <c r="I204" s="1479" t="s">
        <v>1934</v>
      </c>
      <c r="J204" s="1275"/>
    </row>
    <row r="205" spans="3:10">
      <c r="C205" s="1275"/>
      <c r="D205" s="1486" t="s">
        <v>1232</v>
      </c>
      <c r="E205" s="1480">
        <v>46166</v>
      </c>
      <c r="F205" s="1479"/>
      <c r="G205" s="1479"/>
      <c r="H205" s="1479"/>
      <c r="I205" s="1479" t="s">
        <v>566</v>
      </c>
      <c r="J205" s="1275"/>
    </row>
    <row r="206" spans="3:10">
      <c r="C206" s="1275"/>
      <c r="D206" s="1486" t="s">
        <v>2129</v>
      </c>
      <c r="E206" s="1480">
        <v>46166</v>
      </c>
      <c r="F206" s="1479"/>
      <c r="G206" s="1479"/>
      <c r="H206" s="1479"/>
      <c r="I206" s="1479" t="s">
        <v>566</v>
      </c>
      <c r="J206" s="1275"/>
    </row>
    <row r="207" spans="3:10">
      <c r="C207" s="1275"/>
      <c r="D207" s="1481"/>
      <c r="E207" s="1480"/>
      <c r="F207" s="1479"/>
      <c r="G207" s="1479"/>
      <c r="H207" s="1479"/>
      <c r="I207" s="1479"/>
      <c r="J207" s="1275"/>
    </row>
    <row r="208" spans="3:10">
      <c r="C208" s="1275"/>
      <c r="D208" s="1486" t="s">
        <v>2128</v>
      </c>
      <c r="E208" s="1480">
        <v>46173</v>
      </c>
      <c r="F208" s="1479"/>
      <c r="G208" s="1479"/>
      <c r="H208" s="1479"/>
      <c r="I208" s="1479" t="s">
        <v>2038</v>
      </c>
      <c r="J208" s="1275"/>
    </row>
    <row r="209" spans="3:10">
      <c r="C209" s="1275"/>
      <c r="D209" s="1486" t="s">
        <v>2130</v>
      </c>
      <c r="E209" s="1480">
        <v>46173</v>
      </c>
      <c r="F209" s="1479"/>
      <c r="G209" s="1479"/>
      <c r="H209" s="1479"/>
      <c r="I209" s="1479" t="s">
        <v>334</v>
      </c>
      <c r="J209" s="1275"/>
    </row>
    <row r="210" spans="3:10">
      <c r="C210" s="1275"/>
      <c r="D210" s="1486" t="s">
        <v>2101</v>
      </c>
      <c r="E210" s="1480">
        <v>46173</v>
      </c>
      <c r="F210" s="1479"/>
      <c r="G210" s="1479"/>
      <c r="H210" s="1479"/>
      <c r="I210" s="1479" t="s">
        <v>2131</v>
      </c>
      <c r="J210" s="1275"/>
    </row>
    <row r="211" spans="3:10">
      <c r="C211" s="1275"/>
      <c r="D211" s="1481"/>
      <c r="E211" s="1480"/>
      <c r="F211" s="1479"/>
      <c r="G211" s="1479"/>
      <c r="H211" s="1479"/>
      <c r="I211" s="1479"/>
      <c r="J211" s="1275"/>
    </row>
    <row r="212" spans="3:10">
      <c r="C212" s="1275"/>
      <c r="D212" s="1486" t="s">
        <v>2128</v>
      </c>
      <c r="E212" s="1480">
        <v>46180</v>
      </c>
      <c r="F212" s="1479"/>
      <c r="G212" s="1479"/>
      <c r="H212" s="1479"/>
      <c r="I212" s="1479" t="s">
        <v>2038</v>
      </c>
      <c r="J212" s="1275"/>
    </row>
    <row r="213" spans="3:10">
      <c r="C213" s="1275"/>
      <c r="D213" s="1486" t="s">
        <v>2111</v>
      </c>
      <c r="E213" s="1480">
        <v>46180</v>
      </c>
      <c r="F213" s="1479"/>
      <c r="G213" s="1479"/>
      <c r="H213" s="1479"/>
      <c r="I213" s="1479" t="s">
        <v>334</v>
      </c>
      <c r="J213" s="1275"/>
    </row>
    <row r="214" spans="3:10">
      <c r="C214" s="1275"/>
      <c r="D214" s="1486" t="s">
        <v>2106</v>
      </c>
      <c r="E214" s="1480">
        <v>46180</v>
      </c>
      <c r="F214" s="1479"/>
      <c r="G214" s="1479"/>
      <c r="H214" s="1479"/>
      <c r="I214" s="1479" t="s">
        <v>2132</v>
      </c>
      <c r="J214" s="1275"/>
    </row>
    <row r="215" spans="3:10">
      <c r="C215" s="1275"/>
      <c r="D215" s="1486" t="s">
        <v>2101</v>
      </c>
      <c r="E215" s="1480">
        <v>46180</v>
      </c>
      <c r="F215" s="1479"/>
      <c r="G215" s="1479"/>
      <c r="H215" s="1479"/>
      <c r="I215" s="1479" t="s">
        <v>2131</v>
      </c>
      <c r="J215" s="1275"/>
    </row>
    <row r="216" spans="3:10">
      <c r="C216" s="1275"/>
      <c r="D216" s="1486" t="s">
        <v>1232</v>
      </c>
      <c r="E216" s="1480">
        <v>46180</v>
      </c>
      <c r="F216" s="1479"/>
      <c r="G216" s="1479"/>
      <c r="H216" s="1479"/>
      <c r="I216" s="1479" t="s">
        <v>571</v>
      </c>
      <c r="J216" s="1275"/>
    </row>
    <row r="217" spans="3:10">
      <c r="C217" s="1275"/>
      <c r="D217" s="1486" t="s">
        <v>1231</v>
      </c>
      <c r="E217" s="1480">
        <v>46180</v>
      </c>
      <c r="F217" s="1479"/>
      <c r="G217" s="1479"/>
      <c r="H217" s="1479"/>
      <c r="I217" s="1479" t="s">
        <v>2098</v>
      </c>
      <c r="J217" s="1275"/>
    </row>
    <row r="218" spans="3:10">
      <c r="C218" s="1275"/>
      <c r="D218" s="1481"/>
      <c r="E218" s="1480"/>
      <c r="F218" s="1479"/>
      <c r="G218" s="1479"/>
      <c r="H218" s="1479"/>
      <c r="I218" s="1479"/>
      <c r="J218" s="1275"/>
    </row>
    <row r="219" spans="3:10">
      <c r="C219" s="1275"/>
      <c r="D219" s="1486" t="s">
        <v>2096</v>
      </c>
      <c r="E219" s="1480">
        <v>46187</v>
      </c>
      <c r="F219" s="1479"/>
      <c r="G219" s="1479"/>
      <c r="H219" s="1479"/>
      <c r="I219" s="1479" t="s">
        <v>1980</v>
      </c>
      <c r="J219" s="1275"/>
    </row>
    <row r="220" spans="3:10">
      <c r="C220" s="1275"/>
      <c r="D220" s="1486" t="s">
        <v>2111</v>
      </c>
      <c r="E220" s="1480">
        <v>46187</v>
      </c>
      <c r="F220" s="1479"/>
      <c r="G220" s="1479"/>
      <c r="H220" s="1479"/>
      <c r="I220" s="1479" t="s">
        <v>334</v>
      </c>
      <c r="J220" s="1275"/>
    </row>
    <row r="221" spans="3:10">
      <c r="C221" s="1275"/>
      <c r="D221" s="1486" t="s">
        <v>1231</v>
      </c>
      <c r="E221" s="1480">
        <v>46187</v>
      </c>
      <c r="F221" s="1479"/>
      <c r="G221" s="1479"/>
      <c r="H221" s="1479"/>
      <c r="I221" s="1479" t="s">
        <v>2134</v>
      </c>
      <c r="J221" s="1275"/>
    </row>
    <row r="222" spans="3:10">
      <c r="C222" s="1275"/>
      <c r="D222" s="1486" t="s">
        <v>2133</v>
      </c>
      <c r="E222" s="1480">
        <v>46187</v>
      </c>
      <c r="F222" s="1479"/>
      <c r="G222" s="1479"/>
      <c r="H222" s="1479"/>
      <c r="I222" s="1479" t="s">
        <v>2098</v>
      </c>
      <c r="J222" s="1275"/>
    </row>
    <row r="223" spans="3:10">
      <c r="C223" s="1275"/>
      <c r="D223" s="1481"/>
      <c r="E223" s="1480"/>
      <c r="F223" s="1479"/>
      <c r="G223" s="1479"/>
      <c r="H223" s="1479"/>
      <c r="I223" s="1479"/>
      <c r="J223" s="1275"/>
    </row>
    <row r="224" spans="3:10">
      <c r="C224" s="1275"/>
      <c r="D224" s="1486" t="s">
        <v>2096</v>
      </c>
      <c r="E224" s="1480">
        <v>46201</v>
      </c>
      <c r="F224" s="1479"/>
      <c r="G224" s="1479"/>
      <c r="H224" s="1479"/>
      <c r="I224" s="1479" t="s">
        <v>1980</v>
      </c>
      <c r="J224" s="1275"/>
    </row>
    <row r="225" spans="3:10">
      <c r="C225" s="1275"/>
      <c r="D225" s="1486" t="s">
        <v>2111</v>
      </c>
      <c r="E225" s="1480">
        <v>46201</v>
      </c>
      <c r="F225" s="1479"/>
      <c r="G225" s="1479"/>
      <c r="H225" s="1479"/>
      <c r="I225" s="1479" t="s">
        <v>334</v>
      </c>
      <c r="J225" s="1275"/>
    </row>
    <row r="226" spans="3:10">
      <c r="C226" s="1275"/>
      <c r="D226" s="1486" t="s">
        <v>2135</v>
      </c>
      <c r="E226" s="1480">
        <v>46201</v>
      </c>
      <c r="F226" s="1479"/>
      <c r="G226" s="1479"/>
      <c r="H226" s="1479"/>
      <c r="I226" s="1479" t="s">
        <v>2137</v>
      </c>
      <c r="J226" s="1275"/>
    </row>
    <row r="227" spans="3:10">
      <c r="C227" s="1275"/>
      <c r="D227" s="1486" t="s">
        <v>2136</v>
      </c>
      <c r="E227" s="1480">
        <v>46201</v>
      </c>
      <c r="F227" s="1479"/>
      <c r="G227" s="1479"/>
      <c r="H227" s="1479"/>
      <c r="I227" s="1479" t="s">
        <v>2137</v>
      </c>
      <c r="J227" s="1275"/>
    </row>
    <row r="228" spans="3:10">
      <c r="C228" s="1275"/>
      <c r="D228" s="1481"/>
      <c r="E228" s="1480"/>
      <c r="F228" s="1479"/>
      <c r="G228" s="1479"/>
      <c r="H228" s="1479"/>
      <c r="I228" s="1479"/>
      <c r="J228" s="1275"/>
    </row>
    <row r="229" spans="3:10">
      <c r="C229" s="1275"/>
      <c r="D229" s="1486" t="s">
        <v>2138</v>
      </c>
      <c r="E229" s="1480">
        <v>46208</v>
      </c>
      <c r="F229" s="1479"/>
      <c r="G229" s="1479"/>
      <c r="H229" s="1479"/>
      <c r="I229" s="1479" t="s">
        <v>2139</v>
      </c>
      <c r="J229" s="1275"/>
    </row>
    <row r="230" spans="3:10">
      <c r="C230" s="1275"/>
      <c r="D230" s="1486" t="s">
        <v>2110</v>
      </c>
      <c r="E230" s="1480">
        <v>46208</v>
      </c>
      <c r="F230" s="1479"/>
      <c r="G230" s="1479"/>
      <c r="H230" s="1479"/>
      <c r="I230" s="1479" t="s">
        <v>2068</v>
      </c>
      <c r="J230" s="1275"/>
    </row>
    <row r="231" spans="3:10">
      <c r="C231" s="1275"/>
      <c r="D231" s="1486" t="s">
        <v>2140</v>
      </c>
      <c r="E231" s="1480">
        <v>46208</v>
      </c>
      <c r="F231" s="1479"/>
      <c r="G231" s="1479"/>
      <c r="H231" s="1479"/>
      <c r="I231" s="1479" t="s">
        <v>937</v>
      </c>
      <c r="J231" s="1275"/>
    </row>
    <row r="232" spans="3:10">
      <c r="C232" s="1275"/>
      <c r="D232" s="1486" t="s">
        <v>2107</v>
      </c>
      <c r="E232" s="1480">
        <v>46208</v>
      </c>
      <c r="F232" s="1479"/>
      <c r="G232" s="1479"/>
      <c r="H232" s="1479"/>
      <c r="I232" s="1479" t="s">
        <v>334</v>
      </c>
      <c r="J232" s="1275"/>
    </row>
    <row r="233" spans="3:10">
      <c r="C233" s="1275"/>
      <c r="D233" s="1486" t="s">
        <v>2135</v>
      </c>
      <c r="E233" s="1480">
        <v>46208</v>
      </c>
      <c r="F233" s="1479"/>
      <c r="G233" s="1479"/>
      <c r="H233" s="1479"/>
      <c r="I233" s="1479" t="s">
        <v>2137</v>
      </c>
      <c r="J233" s="1275"/>
    </row>
    <row r="234" spans="3:10">
      <c r="C234" s="1275"/>
      <c r="D234" s="1486" t="s">
        <v>2108</v>
      </c>
      <c r="E234" s="1480">
        <v>46208</v>
      </c>
      <c r="F234" s="1479"/>
      <c r="G234" s="1479"/>
      <c r="H234" s="1479"/>
      <c r="I234" s="1479" t="s">
        <v>769</v>
      </c>
      <c r="J234" s="1275"/>
    </row>
    <row r="235" spans="3:10">
      <c r="C235" s="1275"/>
      <c r="D235" s="1486" t="s">
        <v>2136</v>
      </c>
      <c r="E235" s="1480">
        <v>46208</v>
      </c>
      <c r="F235" s="1479"/>
      <c r="G235" s="1479"/>
      <c r="H235" s="1479"/>
      <c r="I235" s="1479" t="s">
        <v>2137</v>
      </c>
      <c r="J235" s="1275"/>
    </row>
    <row r="236" spans="3:10">
      <c r="C236" s="1275"/>
      <c r="D236" s="1481"/>
      <c r="E236" s="1481"/>
      <c r="F236" s="1481"/>
      <c r="G236" s="1481"/>
      <c r="H236" s="1481"/>
      <c r="I236" s="1481"/>
      <c r="J236" s="1275"/>
    </row>
    <row r="237" spans="3:10">
      <c r="C237" s="1275"/>
      <c r="D237" s="1486" t="s">
        <v>2142</v>
      </c>
      <c r="E237" s="1480">
        <v>46215</v>
      </c>
      <c r="F237" s="1479"/>
      <c r="G237" s="1479"/>
      <c r="H237" s="1479"/>
      <c r="I237" s="1479" t="s">
        <v>1936</v>
      </c>
      <c r="J237" s="1275"/>
    </row>
    <row r="238" spans="3:10">
      <c r="C238" s="1275"/>
      <c r="D238" s="1486" t="s">
        <v>2099</v>
      </c>
      <c r="E238" s="1480">
        <v>46215</v>
      </c>
      <c r="F238" s="1479"/>
      <c r="G238" s="1479"/>
      <c r="H238" s="1479"/>
      <c r="I238" s="1479" t="s">
        <v>2143</v>
      </c>
      <c r="J238" s="1275"/>
    </row>
    <row r="239" spans="3:10">
      <c r="C239" s="1275"/>
      <c r="D239" s="1486" t="s">
        <v>2100</v>
      </c>
      <c r="E239" s="1480">
        <v>46215</v>
      </c>
      <c r="F239" s="1479"/>
      <c r="G239" s="1479"/>
      <c r="H239" s="1479"/>
      <c r="I239" s="1479" t="s">
        <v>2143</v>
      </c>
      <c r="J239" s="1275"/>
    </row>
    <row r="240" spans="3:10">
      <c r="C240" s="1275"/>
      <c r="D240" s="1486" t="s">
        <v>2141</v>
      </c>
      <c r="E240" s="1480">
        <v>46215</v>
      </c>
      <c r="F240" s="1479"/>
      <c r="G240" s="1479"/>
      <c r="H240" s="1479"/>
      <c r="I240" s="1479" t="s">
        <v>334</v>
      </c>
      <c r="J240" s="1275"/>
    </row>
    <row r="241" spans="3:10">
      <c r="C241" s="1275"/>
      <c r="D241" s="1481"/>
      <c r="E241" s="1480"/>
      <c r="F241" s="1479"/>
      <c r="G241" s="1479"/>
      <c r="H241" s="1479"/>
      <c r="I241" s="1479"/>
      <c r="J241" s="1275"/>
    </row>
    <row r="242" spans="3:10">
      <c r="C242" s="1275"/>
      <c r="D242" s="1486" t="s">
        <v>2144</v>
      </c>
      <c r="E242" s="1480">
        <v>46236</v>
      </c>
      <c r="F242" s="1479"/>
      <c r="G242" s="1479"/>
      <c r="H242" s="1479"/>
      <c r="I242" s="1479" t="s">
        <v>2147</v>
      </c>
      <c r="J242" s="1275"/>
    </row>
    <row r="243" spans="3:10">
      <c r="C243" s="1275"/>
      <c r="D243" s="1486" t="s">
        <v>2145</v>
      </c>
      <c r="E243" s="1480">
        <v>46236</v>
      </c>
      <c r="F243" s="1479"/>
      <c r="G243" s="1479"/>
      <c r="H243" s="1479"/>
      <c r="I243" s="1479" t="s">
        <v>2148</v>
      </c>
      <c r="J243" s="1275"/>
    </row>
    <row r="244" spans="3:10">
      <c r="C244" s="1275"/>
      <c r="D244" s="1486" t="s">
        <v>2145</v>
      </c>
      <c r="E244" s="1480">
        <v>46236</v>
      </c>
      <c r="F244" s="1479"/>
      <c r="G244" s="1479"/>
      <c r="H244" s="1479"/>
      <c r="I244" s="1479" t="s">
        <v>2149</v>
      </c>
      <c r="J244" s="1275"/>
    </row>
    <row r="245" spans="3:10">
      <c r="C245" s="1275"/>
      <c r="D245" s="1486" t="s">
        <v>2146</v>
      </c>
      <c r="E245" s="1480">
        <v>46236</v>
      </c>
      <c r="F245" s="1479"/>
      <c r="G245" s="1479"/>
      <c r="H245" s="1479"/>
      <c r="I245" s="1479" t="s">
        <v>2149</v>
      </c>
      <c r="J245" s="1275"/>
    </row>
    <row r="246" spans="3:10">
      <c r="C246" s="1275"/>
      <c r="D246" s="1275"/>
      <c r="E246" s="1275"/>
      <c r="F246" s="1275"/>
      <c r="G246" s="1275"/>
      <c r="H246" s="1275"/>
      <c r="I246" s="1275"/>
      <c r="J246" s="1275"/>
    </row>
    <row r="247" spans="3:10">
      <c r="C247" s="1275"/>
      <c r="D247" s="1275"/>
      <c r="E247" s="1275"/>
      <c r="F247" s="1275"/>
      <c r="G247" s="1275"/>
      <c r="H247" s="1275"/>
      <c r="I247" s="1275"/>
      <c r="J247" s="1275"/>
    </row>
    <row r="248" spans="3:10">
      <c r="C248" s="1275"/>
      <c r="D248" s="1275"/>
      <c r="E248" s="1275"/>
      <c r="F248" s="1275"/>
      <c r="G248" s="1275"/>
      <c r="H248" s="1275"/>
      <c r="I248" s="1275"/>
      <c r="J248" s="1275"/>
    </row>
    <row r="249" spans="3:10">
      <c r="C249" s="1275"/>
      <c r="D249" s="1275"/>
      <c r="E249" s="1275"/>
      <c r="F249" s="1275"/>
      <c r="G249" s="1275"/>
      <c r="H249" s="1275"/>
      <c r="I249" s="1275"/>
      <c r="J249" s="1275"/>
    </row>
    <row r="250" spans="3:10">
      <c r="C250" s="1275"/>
      <c r="D250" s="1275"/>
      <c r="E250" s="1275"/>
      <c r="F250" s="1275"/>
      <c r="G250" s="1275"/>
      <c r="H250" s="1275"/>
      <c r="I250" s="1275"/>
      <c r="J250" s="1275"/>
    </row>
    <row r="251" spans="3:10">
      <c r="C251" s="1275"/>
      <c r="D251" s="1275"/>
      <c r="E251" s="1275"/>
      <c r="F251" s="1275"/>
      <c r="G251" s="1275"/>
      <c r="H251" s="1275"/>
      <c r="I251" s="1275"/>
      <c r="J251" s="1275"/>
    </row>
    <row r="252" spans="3:10">
      <c r="C252" s="1275"/>
      <c r="D252" s="1275"/>
      <c r="E252" s="1275"/>
      <c r="F252" s="1275"/>
      <c r="G252" s="1275"/>
      <c r="H252" s="1275"/>
      <c r="I252" s="1275"/>
      <c r="J252" s="1275"/>
    </row>
    <row r="253" spans="3:10">
      <c r="C253" s="1275"/>
      <c r="D253" s="1275"/>
      <c r="E253" s="1275"/>
      <c r="F253" s="1275"/>
      <c r="G253" s="1275"/>
      <c r="H253" s="1275"/>
      <c r="I253" s="1275"/>
      <c r="J253" s="1275"/>
    </row>
    <row r="254" spans="3:10">
      <c r="C254" s="1275"/>
      <c r="D254" s="1275"/>
      <c r="E254" s="1275"/>
      <c r="F254" s="1275"/>
      <c r="G254" s="1275"/>
      <c r="H254" s="1275"/>
      <c r="I254" s="1275"/>
      <c r="J254" s="1275"/>
    </row>
    <row r="255" spans="3:10">
      <c r="C255" s="1275"/>
      <c r="D255" s="1275"/>
      <c r="E255" s="1275"/>
      <c r="F255" s="1275"/>
      <c r="G255" s="1275"/>
      <c r="H255" s="1275"/>
      <c r="I255" s="1275"/>
      <c r="J255" s="1275"/>
    </row>
    <row r="256" spans="3:10">
      <c r="C256" s="1275"/>
      <c r="D256" s="1275"/>
      <c r="E256" s="1275"/>
      <c r="F256" s="1275"/>
      <c r="G256" s="1275"/>
      <c r="H256" s="1275"/>
      <c r="I256" s="1275"/>
      <c r="J256" s="1275"/>
    </row>
    <row r="257" spans="3:10">
      <c r="C257" s="1275"/>
      <c r="D257" s="1275"/>
      <c r="E257" s="1275"/>
      <c r="F257" s="1275"/>
      <c r="G257" s="1275"/>
      <c r="H257" s="1275"/>
      <c r="I257" s="1275"/>
      <c r="J257" s="1275"/>
    </row>
    <row r="258" spans="3:10">
      <c r="C258" s="1275"/>
      <c r="D258" s="1275"/>
      <c r="E258" s="1275"/>
      <c r="F258" s="1275"/>
      <c r="G258" s="1275"/>
      <c r="H258" s="1275"/>
      <c r="I258" s="1275"/>
      <c r="J258" s="1275"/>
    </row>
    <row r="259" spans="3:10">
      <c r="C259" s="1275"/>
      <c r="D259" s="1275"/>
      <c r="E259" s="1275"/>
      <c r="F259" s="1275"/>
      <c r="G259" s="1275"/>
      <c r="H259" s="1275"/>
      <c r="I259" s="1275"/>
      <c r="J259" s="1275"/>
    </row>
    <row r="260" spans="3:10">
      <c r="C260" s="1275"/>
      <c r="D260" s="1275"/>
      <c r="E260" s="1275"/>
      <c r="F260" s="1275"/>
      <c r="G260" s="1275"/>
      <c r="H260" s="1275"/>
      <c r="I260" s="1275"/>
      <c r="J260" s="1275"/>
    </row>
    <row r="261" spans="3:10">
      <c r="C261" s="1275"/>
      <c r="D261" s="1275"/>
      <c r="E261" s="1275"/>
      <c r="F261" s="1275"/>
      <c r="G261" s="1275"/>
      <c r="H261" s="1275"/>
      <c r="I261" s="1275"/>
      <c r="J261" s="1275"/>
    </row>
    <row r="262" spans="3:10">
      <c r="C262" s="1275"/>
      <c r="D262" s="1275"/>
      <c r="E262" s="1275"/>
      <c r="F262" s="1275"/>
      <c r="G262" s="1275"/>
      <c r="H262" s="1275"/>
      <c r="I262" s="1275"/>
      <c r="J262" s="1275"/>
    </row>
    <row r="263" spans="3:10">
      <c r="C263" s="1275"/>
      <c r="D263" s="1275"/>
      <c r="E263" s="1275"/>
      <c r="F263" s="1275"/>
      <c r="G263" s="1275"/>
      <c r="H263" s="1275"/>
      <c r="I263" s="1275"/>
      <c r="J263" s="1275"/>
    </row>
    <row r="264" spans="3:10">
      <c r="C264" s="1275"/>
      <c r="D264" s="1275"/>
      <c r="E264" s="1275"/>
      <c r="F264" s="1275"/>
      <c r="G264" s="1275"/>
      <c r="H264" s="1275"/>
      <c r="I264" s="1275"/>
      <c r="J264" s="1275"/>
    </row>
    <row r="265" spans="3:10">
      <c r="C265" s="1275"/>
      <c r="D265" s="1275"/>
      <c r="E265" s="1275"/>
      <c r="F265" s="1275"/>
      <c r="G265" s="1275"/>
      <c r="H265" s="1275"/>
      <c r="I265" s="1275"/>
      <c r="J265" s="1275"/>
    </row>
    <row r="266" spans="3:10">
      <c r="C266" s="1275"/>
      <c r="D266" s="1275"/>
      <c r="E266" s="1275"/>
      <c r="F266" s="1275"/>
      <c r="G266" s="1275"/>
      <c r="H266" s="1275"/>
      <c r="I266" s="1275"/>
      <c r="J266" s="1275"/>
    </row>
    <row r="267" spans="3:10">
      <c r="C267" s="1275"/>
      <c r="D267" s="1275"/>
      <c r="E267" s="1275"/>
      <c r="F267" s="1275"/>
      <c r="G267" s="1275"/>
      <c r="H267" s="1275"/>
      <c r="I267" s="1275"/>
      <c r="J267" s="1275"/>
    </row>
    <row r="268" spans="3:10">
      <c r="C268" s="1275"/>
      <c r="D268" s="1275"/>
      <c r="E268" s="1275"/>
      <c r="F268" s="1275"/>
      <c r="G268" s="1275"/>
      <c r="H268" s="1275"/>
      <c r="I268" s="1275"/>
      <c r="J268" s="1275"/>
    </row>
    <row r="269" spans="3:10">
      <c r="C269" s="1275"/>
      <c r="D269" s="1275"/>
      <c r="E269" s="1275"/>
      <c r="F269" s="1275"/>
      <c r="G269" s="1275"/>
      <c r="H269" s="1275"/>
      <c r="I269" s="1275"/>
      <c r="J269" s="1275"/>
    </row>
    <row r="270" spans="3:10">
      <c r="C270" s="1275"/>
      <c r="D270" s="1275"/>
      <c r="E270" s="1275"/>
      <c r="F270" s="1275"/>
      <c r="G270" s="1275"/>
      <c r="H270" s="1275"/>
      <c r="I270" s="1275"/>
      <c r="J270" s="1275"/>
    </row>
    <row r="271" spans="3:10">
      <c r="C271" s="1275"/>
      <c r="D271" s="1275"/>
      <c r="E271" s="1275"/>
      <c r="F271" s="1275"/>
      <c r="G271" s="1275"/>
      <c r="H271" s="1275"/>
      <c r="I271" s="1275"/>
      <c r="J271" s="1275"/>
    </row>
    <row r="272" spans="3:10">
      <c r="C272" s="1275"/>
      <c r="D272" s="1275"/>
      <c r="E272" s="1275"/>
      <c r="F272" s="1275"/>
      <c r="G272" s="1275"/>
      <c r="H272" s="1275"/>
      <c r="I272" s="1275"/>
      <c r="J272" s="1275"/>
    </row>
    <row r="273" spans="3:10">
      <c r="C273" s="1275"/>
      <c r="D273" s="1275"/>
      <c r="E273" s="1275"/>
      <c r="F273" s="1275"/>
      <c r="G273" s="1275"/>
      <c r="H273" s="1275"/>
      <c r="I273" s="1275"/>
      <c r="J273" s="1275"/>
    </row>
    <row r="274" spans="3:10">
      <c r="C274" s="1275"/>
      <c r="D274" s="1275"/>
      <c r="E274" s="1275"/>
      <c r="F274" s="1275"/>
      <c r="G274" s="1275"/>
      <c r="H274" s="1275"/>
      <c r="I274" s="1275"/>
      <c r="J274" s="1275"/>
    </row>
    <row r="275" spans="3:10">
      <c r="C275" s="1275"/>
      <c r="D275" s="1275"/>
      <c r="E275" s="1275"/>
      <c r="F275" s="1275"/>
      <c r="G275" s="1275"/>
      <c r="H275" s="1275"/>
      <c r="I275" s="1275"/>
      <c r="J275" s="1275"/>
    </row>
    <row r="276" spans="3:10">
      <c r="C276" s="1275"/>
      <c r="D276" s="1275"/>
      <c r="E276" s="1275"/>
      <c r="F276" s="1275"/>
      <c r="G276" s="1275"/>
      <c r="H276" s="1275"/>
      <c r="I276" s="1275"/>
      <c r="J276" s="1275"/>
    </row>
    <row r="277" spans="3:10">
      <c r="C277" s="1275"/>
      <c r="D277" s="1275"/>
      <c r="E277" s="1275"/>
      <c r="F277" s="1275"/>
      <c r="G277" s="1275"/>
      <c r="H277" s="1275"/>
      <c r="I277" s="1275"/>
      <c r="J277" s="1275"/>
    </row>
    <row r="278" spans="3:10">
      <c r="C278" s="1275"/>
      <c r="D278" s="1275"/>
      <c r="E278" s="1275"/>
      <c r="F278" s="1275"/>
      <c r="G278" s="1275"/>
      <c r="H278" s="1275"/>
      <c r="I278" s="1275"/>
      <c r="J278" s="1275"/>
    </row>
    <row r="279" spans="3:10">
      <c r="C279" s="1275"/>
      <c r="D279" s="1275"/>
      <c r="E279" s="1275"/>
      <c r="F279" s="1275"/>
      <c r="G279" s="1275"/>
      <c r="H279" s="1275"/>
      <c r="I279" s="1275"/>
      <c r="J279" s="1275"/>
    </row>
    <row r="280" spans="3:10">
      <c r="C280" s="1275"/>
      <c r="D280" s="1275"/>
      <c r="E280" s="1275"/>
      <c r="F280" s="1275"/>
      <c r="G280" s="1275"/>
      <c r="H280" s="1275"/>
      <c r="I280" s="1275"/>
      <c r="J280" s="1275"/>
    </row>
    <row r="281" spans="3:10">
      <c r="C281" s="1275"/>
      <c r="D281" s="1275"/>
      <c r="E281" s="1275"/>
      <c r="F281" s="1275"/>
      <c r="G281" s="1275"/>
      <c r="H281" s="1275"/>
      <c r="I281" s="1275"/>
      <c r="J281" s="1275"/>
    </row>
    <row r="282" spans="3:10">
      <c r="C282" s="1275"/>
      <c r="D282" s="1275"/>
      <c r="E282" s="1275"/>
      <c r="F282" s="1275"/>
      <c r="G282" s="1275"/>
      <c r="H282" s="1275"/>
      <c r="I282" s="1275"/>
      <c r="J282" s="1275"/>
    </row>
    <row r="283" spans="3:10">
      <c r="C283" s="1275"/>
      <c r="D283" s="1275"/>
      <c r="E283" s="1275"/>
      <c r="F283" s="1275"/>
      <c r="G283" s="1275"/>
      <c r="H283" s="1275"/>
      <c r="I283" s="1275"/>
      <c r="J283" s="1275"/>
    </row>
    <row r="284" spans="3:10">
      <c r="C284" s="1275"/>
      <c r="D284" s="1275"/>
      <c r="E284" s="1275"/>
      <c r="F284" s="1275"/>
      <c r="G284" s="1275"/>
      <c r="H284" s="1275"/>
      <c r="I284" s="1275"/>
      <c r="J284" s="1275"/>
    </row>
    <row r="285" spans="3:10">
      <c r="C285" s="1275"/>
      <c r="D285" s="1275"/>
      <c r="E285" s="1275"/>
      <c r="F285" s="1275"/>
      <c r="G285" s="1275"/>
      <c r="H285" s="1275"/>
      <c r="I285" s="1275"/>
      <c r="J285" s="1275"/>
    </row>
    <row r="286" spans="3:10">
      <c r="C286" s="1275"/>
      <c r="D286" s="1275"/>
      <c r="E286" s="1275"/>
      <c r="F286" s="1275"/>
      <c r="G286" s="1275"/>
      <c r="H286" s="1275"/>
      <c r="I286" s="1275"/>
      <c r="J286" s="1275"/>
    </row>
    <row r="287" spans="3:10">
      <c r="C287" s="1275"/>
      <c r="D287" s="1275"/>
      <c r="E287" s="1275"/>
      <c r="F287" s="1275"/>
      <c r="G287" s="1275"/>
      <c r="H287" s="1275"/>
      <c r="I287" s="1275"/>
      <c r="J287" s="1275"/>
    </row>
  </sheetData>
  <autoFilter ref="C2:J206"/>
  <mergeCells count="1">
    <mergeCell ref="D1:J1"/>
  </mergeCells>
  <conditionalFormatting sqref="D1:D2">
    <cfRule type="duplicateValues" dxfId="9" priority="4"/>
  </conditionalFormatting>
  <conditionalFormatting sqref="D1:D2">
    <cfRule type="duplicateValues" dxfId="8" priority="5"/>
  </conditionalFormatting>
  <conditionalFormatting sqref="D3:D5">
    <cfRule type="duplicateValues" dxfId="7" priority="330"/>
  </conditionalFormatting>
  <conditionalFormatting sqref="D236:I236">
    <cfRule type="duplicateValues" dxfId="6" priority="1"/>
  </conditionalFormatting>
  <conditionalFormatting sqref="D182 D95 D192 D199 D207 D211 D218 D223 D228 D241 D169:D172">
    <cfRule type="duplicateValues" dxfId="5" priority="350"/>
  </conditionalFormatting>
  <pageMargins left="0.7" right="0.7" top="0.75" bottom="0.75" header="0.3" footer="0.3"/>
  <pageSetup paperSize="9" orientation="portrait"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Y277"/>
  <sheetViews>
    <sheetView workbookViewId="0">
      <pane ySplit="2" topLeftCell="A57" activePane="bottomLeft" state="frozenSplit"/>
      <selection pane="bottomLeft" activeCell="F68" sqref="F68"/>
    </sheetView>
  </sheetViews>
  <sheetFormatPr defaultRowHeight="15"/>
  <cols>
    <col min="1" max="2" width="9.140625" style="1831"/>
    <col min="3" max="3" width="6.140625" style="1831" customWidth="1"/>
    <col min="4" max="4" width="14.28515625" style="1831" bestFit="1" customWidth="1"/>
    <col min="5" max="5" width="10.140625" style="1831" bestFit="1" customWidth="1"/>
    <col min="6" max="6" width="23.42578125" style="1831" customWidth="1"/>
    <col min="7" max="7" width="17" style="1831" bestFit="1" customWidth="1"/>
    <col min="8" max="8" width="33" style="1831" customWidth="1"/>
    <col min="9" max="9" width="45" style="1831" customWidth="1"/>
    <col min="10" max="10" width="42.5703125" style="1831" customWidth="1"/>
    <col min="11" max="14" width="9.140625" style="1831"/>
    <col min="15" max="15" width="13.28515625" style="1831" bestFit="1" customWidth="1"/>
    <col min="16" max="16" width="10" style="1831" bestFit="1" customWidth="1"/>
    <col min="17" max="17" width="19.5703125" style="1831" customWidth="1"/>
    <col min="18" max="18" width="21.85546875" style="1831" customWidth="1"/>
    <col min="19" max="19" width="17.42578125" style="1831" customWidth="1"/>
    <col min="20" max="20" width="17" style="1831" customWidth="1"/>
    <col min="21" max="21" width="17.28515625" style="1831" customWidth="1"/>
    <col min="22" max="22" width="13" style="1831" customWidth="1"/>
    <col min="23" max="23" width="19" style="1831" customWidth="1"/>
    <col min="24" max="24" width="18.140625" style="1831" customWidth="1"/>
    <col min="25" max="25" width="16" style="1831" customWidth="1"/>
    <col min="26" max="26" width="7.28515625" style="1831" customWidth="1"/>
    <col min="27" max="27" width="6.85546875" style="1831" customWidth="1"/>
    <col min="28" max="28" width="11.28515625" style="1831" customWidth="1"/>
    <col min="29" max="47" width="16.28515625" style="1831" bestFit="1" customWidth="1"/>
    <col min="48" max="48" width="11.28515625" style="1831" bestFit="1" customWidth="1"/>
    <col min="49" max="16384" width="9.140625" style="1831"/>
  </cols>
  <sheetData>
    <row r="1" spans="3:25">
      <c r="C1" s="74"/>
      <c r="D1" s="2187" t="s">
        <v>1150</v>
      </c>
      <c r="E1" s="2187"/>
      <c r="F1" s="2187"/>
      <c r="G1" s="2187"/>
      <c r="H1" s="2187"/>
      <c r="I1" s="2187"/>
      <c r="J1" s="2187"/>
    </row>
    <row r="2" spans="3:25">
      <c r="C2" s="1478" t="s">
        <v>633</v>
      </c>
      <c r="D2" s="1478" t="s">
        <v>1152</v>
      </c>
      <c r="E2" s="1478" t="s">
        <v>503</v>
      </c>
      <c r="F2" s="1478" t="s">
        <v>367</v>
      </c>
      <c r="G2" s="1478" t="s">
        <v>1153</v>
      </c>
      <c r="H2" s="1478" t="s">
        <v>1154</v>
      </c>
      <c r="I2" s="1478" t="s">
        <v>468</v>
      </c>
      <c r="J2" s="1478" t="s">
        <v>20</v>
      </c>
    </row>
    <row r="3" spans="3:25">
      <c r="C3" s="1484">
        <v>1</v>
      </c>
      <c r="D3" s="1485" t="s">
        <v>1211</v>
      </c>
      <c r="E3" s="1486">
        <v>46034</v>
      </c>
      <c r="F3" s="1487" t="s">
        <v>1175</v>
      </c>
      <c r="G3" s="1487" t="s">
        <v>263</v>
      </c>
      <c r="H3" s="1487" t="s">
        <v>1207</v>
      </c>
      <c r="I3" s="1487" t="s">
        <v>107</v>
      </c>
      <c r="J3" s="1487"/>
    </row>
    <row r="4" spans="3:25" ht="15.75" thickBot="1">
      <c r="C4" s="1484">
        <v>2</v>
      </c>
      <c r="D4" s="1485" t="s">
        <v>1202</v>
      </c>
      <c r="E4" s="1486">
        <v>46047</v>
      </c>
      <c r="F4" s="1487" t="s">
        <v>1175</v>
      </c>
      <c r="G4" s="1487" t="s">
        <v>263</v>
      </c>
      <c r="H4" s="1487" t="s">
        <v>1171</v>
      </c>
      <c r="I4" s="1487" t="s">
        <v>511</v>
      </c>
      <c r="J4" s="1487"/>
    </row>
    <row r="5" spans="3:25" ht="16.5" thickTop="1" thickBot="1">
      <c r="C5" s="1484">
        <v>3</v>
      </c>
      <c r="D5" s="1488" t="s">
        <v>1203</v>
      </c>
      <c r="E5" s="1489">
        <v>46054</v>
      </c>
      <c r="F5" s="1490" t="s">
        <v>2082</v>
      </c>
      <c r="G5" s="1490" t="s">
        <v>263</v>
      </c>
      <c r="H5" s="1490" t="s">
        <v>1171</v>
      </c>
      <c r="I5" s="1490" t="s">
        <v>1204</v>
      </c>
      <c r="J5" s="1490"/>
      <c r="Q5" s="1634" t="s">
        <v>1842</v>
      </c>
      <c r="R5" s="1634" t="s">
        <v>1843</v>
      </c>
      <c r="S5" s="1634" t="s">
        <v>1844</v>
      </c>
      <c r="T5" s="1634" t="s">
        <v>1845</v>
      </c>
      <c r="U5" s="1634" t="s">
        <v>1846</v>
      </c>
      <c r="V5" s="1634" t="s">
        <v>1847</v>
      </c>
      <c r="W5" s="1634" t="s">
        <v>1848</v>
      </c>
      <c r="X5" s="1634" t="s">
        <v>1849</v>
      </c>
      <c r="Y5" s="1634" t="s">
        <v>1850</v>
      </c>
    </row>
    <row r="6" spans="3:25" ht="16.5" thickTop="1" thickBot="1">
      <c r="C6" s="1484">
        <v>4</v>
      </c>
      <c r="D6" s="1485">
        <v>712917324</v>
      </c>
      <c r="E6" s="1486">
        <v>46068</v>
      </c>
      <c r="F6" s="1487" t="s">
        <v>1251</v>
      </c>
      <c r="G6" s="1487" t="s">
        <v>263</v>
      </c>
      <c r="H6" s="1487" t="s">
        <v>1162</v>
      </c>
      <c r="I6" s="1487" t="s">
        <v>334</v>
      </c>
      <c r="J6" s="1487"/>
      <c r="Q6" s="1634" t="s">
        <v>1851</v>
      </c>
      <c r="R6" s="1634" t="s">
        <v>1852</v>
      </c>
      <c r="S6" s="1634">
        <v>54</v>
      </c>
      <c r="T6" s="1634">
        <v>38</v>
      </c>
      <c r="U6" s="1634">
        <v>6</v>
      </c>
      <c r="V6" s="1634" t="s">
        <v>1186</v>
      </c>
      <c r="W6" s="1634">
        <v>1</v>
      </c>
      <c r="X6" s="1634">
        <v>0.78</v>
      </c>
      <c r="Y6" s="1634" t="s">
        <v>1853</v>
      </c>
    </row>
    <row r="7" spans="3:25" ht="16.5" thickTop="1" thickBot="1">
      <c r="C7" s="1484">
        <v>5</v>
      </c>
      <c r="D7" s="1485">
        <v>712925893</v>
      </c>
      <c r="E7" s="1486">
        <v>46068</v>
      </c>
      <c r="F7" s="1487" t="s">
        <v>1251</v>
      </c>
      <c r="G7" s="1487" t="s">
        <v>263</v>
      </c>
      <c r="H7" s="1487" t="s">
        <v>1162</v>
      </c>
      <c r="I7" s="1487" t="s">
        <v>334</v>
      </c>
      <c r="J7" s="1487"/>
      <c r="Q7" s="1634" t="s">
        <v>1854</v>
      </c>
      <c r="R7" s="1634" t="s">
        <v>1855</v>
      </c>
      <c r="S7" s="1634">
        <v>54</v>
      </c>
      <c r="T7" s="1634">
        <v>38</v>
      </c>
      <c r="U7" s="1634">
        <v>4.5</v>
      </c>
      <c r="V7" s="1634" t="s">
        <v>1186</v>
      </c>
      <c r="W7" s="1634">
        <v>1</v>
      </c>
      <c r="X7" s="1634">
        <v>0.2</v>
      </c>
      <c r="Y7" s="1634" t="s">
        <v>1853</v>
      </c>
    </row>
    <row r="8" spans="3:25" ht="16.5" thickTop="1" thickBot="1">
      <c r="C8" s="1484">
        <v>6</v>
      </c>
      <c r="D8" s="1485">
        <v>712917324</v>
      </c>
      <c r="E8" s="1491">
        <v>46068</v>
      </c>
      <c r="F8" s="1492" t="s">
        <v>1157</v>
      </c>
      <c r="G8" s="1492" t="s">
        <v>263</v>
      </c>
      <c r="H8" s="1492" t="s">
        <v>1162</v>
      </c>
      <c r="I8" s="1492" t="s">
        <v>1159</v>
      </c>
      <c r="J8" s="1492"/>
      <c r="Q8" s="1634" t="s">
        <v>1856</v>
      </c>
      <c r="R8" s="1634" t="s">
        <v>1857</v>
      </c>
      <c r="S8" s="1634">
        <v>54</v>
      </c>
      <c r="T8" s="1634">
        <v>38</v>
      </c>
      <c r="U8" s="1634">
        <v>4</v>
      </c>
      <c r="V8" s="1634" t="s">
        <v>1186</v>
      </c>
      <c r="W8" s="1634">
        <v>2</v>
      </c>
      <c r="X8" s="1634">
        <v>0.65</v>
      </c>
      <c r="Y8" s="1634" t="s">
        <v>1853</v>
      </c>
    </row>
    <row r="9" spans="3:25" ht="16.5" thickTop="1" thickBot="1">
      <c r="C9" s="1484">
        <v>7</v>
      </c>
      <c r="D9" s="1485">
        <v>712925893</v>
      </c>
      <c r="E9" s="1491">
        <v>46068</v>
      </c>
      <c r="F9" s="1492" t="s">
        <v>1157</v>
      </c>
      <c r="G9" s="1492" t="s">
        <v>263</v>
      </c>
      <c r="H9" s="1492" t="s">
        <v>1162</v>
      </c>
      <c r="I9" s="1492" t="s">
        <v>334</v>
      </c>
      <c r="J9" s="1492"/>
      <c r="Q9" s="1634">
        <v>611</v>
      </c>
      <c r="R9" s="1634" t="s">
        <v>1858</v>
      </c>
      <c r="S9" s="1634">
        <v>54</v>
      </c>
      <c r="T9" s="1634">
        <v>38</v>
      </c>
      <c r="U9" s="1634">
        <v>8</v>
      </c>
      <c r="V9" s="1634" t="s">
        <v>1186</v>
      </c>
      <c r="W9" s="1634">
        <v>3</v>
      </c>
      <c r="X9" s="1634">
        <v>1</v>
      </c>
      <c r="Y9" s="1634" t="s">
        <v>1853</v>
      </c>
    </row>
    <row r="10" spans="3:25" ht="16.5" thickTop="1" thickBot="1">
      <c r="C10" s="1484">
        <v>8</v>
      </c>
      <c r="D10" s="1486" t="s">
        <v>1253</v>
      </c>
      <c r="E10" s="1491">
        <v>46082</v>
      </c>
      <c r="F10" s="1492" t="s">
        <v>1157</v>
      </c>
      <c r="G10" s="1492" t="s">
        <v>263</v>
      </c>
      <c r="H10" s="1492" t="s">
        <v>1158</v>
      </c>
      <c r="I10" s="1492" t="s">
        <v>1159</v>
      </c>
      <c r="J10" s="1492"/>
      <c r="Q10" s="1634" t="s">
        <v>1859</v>
      </c>
      <c r="R10" s="1634" t="s">
        <v>1852</v>
      </c>
      <c r="S10" s="1634">
        <v>54</v>
      </c>
      <c r="T10" s="1634">
        <v>38</v>
      </c>
      <c r="U10" s="1634">
        <v>6</v>
      </c>
      <c r="V10" s="1634" t="s">
        <v>1186</v>
      </c>
      <c r="W10" s="1634">
        <v>4</v>
      </c>
      <c r="X10" s="1634">
        <v>530</v>
      </c>
      <c r="Y10" s="1634" t="s">
        <v>1853</v>
      </c>
    </row>
    <row r="11" spans="3:25" ht="16.5" thickTop="1" thickBot="1">
      <c r="C11" s="1484">
        <v>9</v>
      </c>
      <c r="D11" s="1486" t="s">
        <v>1253</v>
      </c>
      <c r="E11" s="1486">
        <v>46082</v>
      </c>
      <c r="F11" s="1487" t="s">
        <v>1251</v>
      </c>
      <c r="G11" s="1487" t="s">
        <v>263</v>
      </c>
      <c r="H11" s="1487" t="s">
        <v>1171</v>
      </c>
      <c r="I11" s="1487" t="s">
        <v>312</v>
      </c>
      <c r="J11" s="1487"/>
      <c r="Q11" s="1634" t="s">
        <v>1860</v>
      </c>
      <c r="R11" s="1634" t="s">
        <v>1861</v>
      </c>
      <c r="S11" s="1634">
        <v>55</v>
      </c>
      <c r="T11" s="1634">
        <v>45</v>
      </c>
      <c r="U11" s="1634">
        <v>21</v>
      </c>
      <c r="V11" s="1634" t="s">
        <v>1186</v>
      </c>
      <c r="W11" s="1634">
        <v>4</v>
      </c>
      <c r="X11" s="1634">
        <v>2.85</v>
      </c>
      <c r="Y11" s="1634" t="s">
        <v>1853</v>
      </c>
    </row>
    <row r="12" spans="3:25" ht="16.5" thickTop="1" thickBot="1">
      <c r="C12" s="1484">
        <v>11</v>
      </c>
      <c r="D12" s="1485">
        <v>712936018</v>
      </c>
      <c r="E12" s="1486">
        <v>46124</v>
      </c>
      <c r="F12" s="1487" t="s">
        <v>1157</v>
      </c>
      <c r="G12" s="1487" t="s">
        <v>263</v>
      </c>
      <c r="H12" s="1487" t="s">
        <v>2079</v>
      </c>
      <c r="I12" s="1487" t="s">
        <v>406</v>
      </c>
      <c r="J12" s="1487" t="s">
        <v>2081</v>
      </c>
      <c r="Q12" s="1634" t="s">
        <v>1863</v>
      </c>
      <c r="R12" s="1634" t="s">
        <v>1864</v>
      </c>
      <c r="S12" s="1634">
        <v>55</v>
      </c>
      <c r="T12" s="1634">
        <v>45</v>
      </c>
      <c r="U12" s="1634">
        <v>25</v>
      </c>
      <c r="V12" s="1634" t="s">
        <v>1186</v>
      </c>
      <c r="W12" s="1634">
        <v>6</v>
      </c>
      <c r="X12" s="1634">
        <v>3.2</v>
      </c>
      <c r="Y12" s="1634" t="s">
        <v>1853</v>
      </c>
    </row>
    <row r="13" spans="3:25" ht="16.5" thickTop="1" thickBot="1">
      <c r="C13" s="1484">
        <v>13</v>
      </c>
      <c r="D13" s="1485">
        <v>710966292</v>
      </c>
      <c r="E13" s="1482">
        <v>46026</v>
      </c>
      <c r="F13" s="1483" t="s">
        <v>1716</v>
      </c>
      <c r="G13" s="1483" t="s">
        <v>609</v>
      </c>
      <c r="H13" s="1483" t="s">
        <v>1223</v>
      </c>
      <c r="I13" s="1483" t="s">
        <v>1244</v>
      </c>
      <c r="J13" s="1483"/>
      <c r="Q13" s="1634" t="s">
        <v>1865</v>
      </c>
      <c r="R13" s="1634" t="s">
        <v>1866</v>
      </c>
      <c r="S13" s="1634">
        <v>54</v>
      </c>
      <c r="T13" s="1634">
        <v>38</v>
      </c>
      <c r="U13" s="1634">
        <v>11</v>
      </c>
      <c r="V13" s="1634" t="s">
        <v>1186</v>
      </c>
      <c r="W13" s="1634">
        <v>8</v>
      </c>
      <c r="X13" s="1634">
        <v>0.93</v>
      </c>
      <c r="Y13" s="1634" t="s">
        <v>1853</v>
      </c>
    </row>
    <row r="14" spans="3:25" ht="16.5" thickTop="1" thickBot="1">
      <c r="C14" s="1484">
        <v>15</v>
      </c>
      <c r="D14" s="1485">
        <v>711967632</v>
      </c>
      <c r="E14" s="1482">
        <v>46026</v>
      </c>
      <c r="F14" s="1483" t="s">
        <v>1716</v>
      </c>
      <c r="G14" s="1483" t="s">
        <v>263</v>
      </c>
      <c r="H14" s="1483" t="s">
        <v>1167</v>
      </c>
      <c r="I14" s="1483" t="s">
        <v>52</v>
      </c>
      <c r="J14" s="1483"/>
      <c r="Q14" s="1634" t="s">
        <v>1868</v>
      </c>
      <c r="R14" s="1634" t="s">
        <v>1869</v>
      </c>
      <c r="S14" s="1634">
        <v>55</v>
      </c>
      <c r="T14" s="1634">
        <v>44</v>
      </c>
      <c r="U14" s="1634">
        <v>38</v>
      </c>
      <c r="V14" s="1634" t="s">
        <v>1186</v>
      </c>
      <c r="W14" s="1634">
        <v>10</v>
      </c>
      <c r="X14" s="1634">
        <v>1.78</v>
      </c>
      <c r="Y14" s="1634" t="s">
        <v>1853</v>
      </c>
    </row>
    <row r="15" spans="3:25" ht="16.5" thickTop="1" thickBot="1">
      <c r="C15" s="1484">
        <v>19</v>
      </c>
      <c r="D15" s="1486" t="s">
        <v>1206</v>
      </c>
      <c r="E15" s="1491">
        <v>46026</v>
      </c>
      <c r="F15" s="1492" t="s">
        <v>1157</v>
      </c>
      <c r="G15" s="1492" t="s">
        <v>263</v>
      </c>
      <c r="H15" s="1492" t="s">
        <v>1207</v>
      </c>
      <c r="I15" s="1492" t="s">
        <v>56</v>
      </c>
      <c r="J15" s="1492"/>
      <c r="Q15" s="1634" t="s">
        <v>1873</v>
      </c>
      <c r="R15" s="1634" t="s">
        <v>1874</v>
      </c>
      <c r="S15" s="1634">
        <v>54</v>
      </c>
      <c r="T15" s="1634">
        <v>38</v>
      </c>
      <c r="U15" s="1634">
        <v>18</v>
      </c>
      <c r="V15" s="1634" t="s">
        <v>1186</v>
      </c>
      <c r="W15" s="1634">
        <v>16</v>
      </c>
      <c r="X15" s="1634">
        <v>1.25</v>
      </c>
      <c r="Y15" s="1634" t="s">
        <v>1853</v>
      </c>
    </row>
    <row r="16" spans="3:25" ht="16.5" thickTop="1" thickBot="1">
      <c r="C16" s="1484">
        <v>21</v>
      </c>
      <c r="D16" s="1485">
        <v>710967632</v>
      </c>
      <c r="E16" s="1482">
        <v>46026</v>
      </c>
      <c r="F16" s="1483" t="s">
        <v>1716</v>
      </c>
      <c r="G16" s="1483" t="s">
        <v>263</v>
      </c>
      <c r="H16" s="1483" t="s">
        <v>1210</v>
      </c>
      <c r="I16" s="1483" t="s">
        <v>52</v>
      </c>
      <c r="J16" s="1483"/>
      <c r="Q16" s="1635" t="s">
        <v>1876</v>
      </c>
      <c r="R16" s="1634" t="s">
        <v>1877</v>
      </c>
      <c r="S16" s="1634">
        <v>54</v>
      </c>
      <c r="T16" s="1634">
        <v>48</v>
      </c>
      <c r="U16" s="1634">
        <v>15</v>
      </c>
      <c r="V16" s="1634" t="s">
        <v>1186</v>
      </c>
      <c r="W16" s="1634">
        <v>20</v>
      </c>
      <c r="X16" s="1634">
        <v>1.47</v>
      </c>
      <c r="Y16" s="1634" t="s">
        <v>1853</v>
      </c>
    </row>
    <row r="17" spans="3:25" ht="16.5" thickTop="1" thickBot="1">
      <c r="C17" s="1484">
        <v>26</v>
      </c>
      <c r="D17" s="1486" t="s">
        <v>1255</v>
      </c>
      <c r="E17" s="1486">
        <v>46089</v>
      </c>
      <c r="F17" s="1487" t="s">
        <v>1251</v>
      </c>
      <c r="G17" s="1487" t="s">
        <v>263</v>
      </c>
      <c r="H17" s="1487" t="s">
        <v>1171</v>
      </c>
      <c r="I17" s="1487" t="s">
        <v>317</v>
      </c>
      <c r="J17" s="1487"/>
      <c r="Q17" s="1635" t="s">
        <v>1883</v>
      </c>
      <c r="R17" s="1634" t="s">
        <v>1219</v>
      </c>
      <c r="S17" s="1634">
        <v>54</v>
      </c>
      <c r="T17" s="1634">
        <v>38</v>
      </c>
      <c r="U17" s="1634">
        <v>32.5</v>
      </c>
      <c r="V17" s="1634" t="s">
        <v>1186</v>
      </c>
      <c r="W17" s="1634">
        <v>32</v>
      </c>
      <c r="X17" s="1634">
        <v>1.4</v>
      </c>
      <c r="Y17" s="1634" t="s">
        <v>1853</v>
      </c>
    </row>
    <row r="18" spans="3:25" ht="16.5" thickTop="1" thickBot="1">
      <c r="C18" s="1484">
        <v>27</v>
      </c>
      <c r="D18" s="1486" t="s">
        <v>1211</v>
      </c>
      <c r="E18" s="1486">
        <v>46034</v>
      </c>
      <c r="F18" s="1487" t="s">
        <v>1251</v>
      </c>
      <c r="G18" s="1487" t="s">
        <v>263</v>
      </c>
      <c r="H18" s="1487" t="s">
        <v>1171</v>
      </c>
      <c r="I18" s="1487" t="s">
        <v>107</v>
      </c>
      <c r="J18" s="1487"/>
      <c r="Q18" s="1635" t="s">
        <v>1884</v>
      </c>
      <c r="R18" s="1634" t="s">
        <v>1885</v>
      </c>
      <c r="S18" s="1634">
        <v>54</v>
      </c>
      <c r="T18" s="1634">
        <v>48</v>
      </c>
      <c r="U18" s="1634">
        <v>26</v>
      </c>
      <c r="V18" s="1634" t="s">
        <v>1186</v>
      </c>
      <c r="W18" s="1634">
        <v>32</v>
      </c>
      <c r="X18" s="1634">
        <v>1.71</v>
      </c>
      <c r="Y18" s="1634" t="s">
        <v>1853</v>
      </c>
    </row>
    <row r="19" spans="3:25" ht="16.5" thickTop="1" thickBot="1">
      <c r="C19" s="1484">
        <v>28</v>
      </c>
      <c r="D19" s="1486" t="s">
        <v>1253</v>
      </c>
      <c r="E19" s="1486">
        <v>46075</v>
      </c>
      <c r="F19" s="1487" t="s">
        <v>1251</v>
      </c>
      <c r="G19" s="1487" t="s">
        <v>263</v>
      </c>
      <c r="H19" s="1487" t="s">
        <v>1171</v>
      </c>
      <c r="I19" s="1487" t="s">
        <v>393</v>
      </c>
      <c r="J19" s="1487"/>
      <c r="Q19" s="1635" t="s">
        <v>1886</v>
      </c>
      <c r="R19" s="1634" t="s">
        <v>1217</v>
      </c>
      <c r="S19" s="1634">
        <v>54</v>
      </c>
      <c r="T19" s="1634">
        <v>38</v>
      </c>
      <c r="U19" s="1634">
        <v>37.5</v>
      </c>
      <c r="V19" s="1634" t="s">
        <v>1186</v>
      </c>
      <c r="W19" s="1634">
        <v>36</v>
      </c>
      <c r="X19" s="1634">
        <v>1.6</v>
      </c>
      <c r="Y19" s="1634" t="s">
        <v>1853</v>
      </c>
    </row>
    <row r="20" spans="3:25" ht="16.5" thickTop="1" thickBot="1">
      <c r="C20" s="1484">
        <v>29</v>
      </c>
      <c r="D20" s="1486" t="s">
        <v>1253</v>
      </c>
      <c r="E20" s="1486">
        <v>46075</v>
      </c>
      <c r="F20" s="1487" t="s">
        <v>1251</v>
      </c>
      <c r="G20" s="1487" t="s">
        <v>263</v>
      </c>
      <c r="H20" s="1487" t="s">
        <v>1171</v>
      </c>
      <c r="I20" s="1487" t="s">
        <v>312</v>
      </c>
      <c r="J20" s="1487"/>
      <c r="Q20" s="1636" t="s">
        <v>1887</v>
      </c>
      <c r="R20" s="1636" t="s">
        <v>1888</v>
      </c>
      <c r="S20" s="1636">
        <v>54</v>
      </c>
      <c r="T20" s="1636">
        <v>48</v>
      </c>
      <c r="U20" s="1636">
        <v>32.5</v>
      </c>
      <c r="V20" s="1636" t="s">
        <v>1186</v>
      </c>
      <c r="W20" s="1636">
        <v>44</v>
      </c>
      <c r="X20" s="1636">
        <v>1.88</v>
      </c>
      <c r="Y20" s="1636" t="s">
        <v>1853</v>
      </c>
    </row>
    <row r="21" spans="3:25" ht="15.75" thickTop="1">
      <c r="C21" s="1484">
        <v>30</v>
      </c>
      <c r="D21" s="1486" t="s">
        <v>1253</v>
      </c>
      <c r="E21" s="1486">
        <v>46075</v>
      </c>
      <c r="F21" s="1487" t="s">
        <v>1251</v>
      </c>
      <c r="G21" s="1487" t="s">
        <v>263</v>
      </c>
      <c r="H21" s="1487" t="s">
        <v>1171</v>
      </c>
      <c r="I21" s="1487" t="s">
        <v>344</v>
      </c>
      <c r="J21" s="1487"/>
    </row>
    <row r="22" spans="3:25">
      <c r="C22" s="1484">
        <v>31</v>
      </c>
      <c r="D22" s="1486" t="s">
        <v>1253</v>
      </c>
      <c r="E22" s="1486">
        <v>46082</v>
      </c>
      <c r="F22" s="1487" t="s">
        <v>1251</v>
      </c>
      <c r="G22" s="1487" t="s">
        <v>263</v>
      </c>
      <c r="H22" s="1487" t="s">
        <v>1171</v>
      </c>
      <c r="I22" s="1487" t="s">
        <v>312</v>
      </c>
      <c r="J22" s="1487"/>
    </row>
    <row r="23" spans="3:25">
      <c r="C23" s="1484">
        <v>32</v>
      </c>
      <c r="D23" s="1486" t="s">
        <v>1231</v>
      </c>
      <c r="E23" s="1491">
        <v>46089</v>
      </c>
      <c r="F23" s="1492" t="s">
        <v>1157</v>
      </c>
      <c r="G23" s="1492" t="s">
        <v>263</v>
      </c>
      <c r="H23" s="1492" t="s">
        <v>1171</v>
      </c>
      <c r="I23" s="1492" t="s">
        <v>437</v>
      </c>
      <c r="J23" s="1492"/>
    </row>
    <row r="24" spans="3:25">
      <c r="C24" s="1484">
        <v>33</v>
      </c>
      <c r="D24" s="1486" t="s">
        <v>1492</v>
      </c>
      <c r="E24" s="1491">
        <v>46089</v>
      </c>
      <c r="F24" s="1492" t="s">
        <v>1157</v>
      </c>
      <c r="G24" s="1492" t="s">
        <v>263</v>
      </c>
      <c r="H24" s="1492" t="s">
        <v>1171</v>
      </c>
      <c r="I24" s="1492" t="s">
        <v>416</v>
      </c>
      <c r="J24" s="1492"/>
    </row>
    <row r="25" spans="3:25">
      <c r="C25" s="1484">
        <v>34</v>
      </c>
      <c r="D25" s="1486" t="s">
        <v>1493</v>
      </c>
      <c r="E25" s="1486">
        <v>46089</v>
      </c>
      <c r="F25" s="1487" t="s">
        <v>1251</v>
      </c>
      <c r="G25" s="1487" t="s">
        <v>263</v>
      </c>
      <c r="H25" s="1487" t="s">
        <v>1171</v>
      </c>
      <c r="I25" s="1487" t="s">
        <v>419</v>
      </c>
      <c r="J25" s="1487"/>
    </row>
    <row r="26" spans="3:25">
      <c r="C26" s="1484">
        <v>35</v>
      </c>
      <c r="D26" s="1486" t="s">
        <v>1255</v>
      </c>
      <c r="E26" s="1486">
        <v>46089</v>
      </c>
      <c r="F26" s="1487" t="s">
        <v>1251</v>
      </c>
      <c r="G26" s="1487" t="s">
        <v>263</v>
      </c>
      <c r="H26" s="1487" t="s">
        <v>1171</v>
      </c>
      <c r="I26" s="1487" t="s">
        <v>422</v>
      </c>
      <c r="J26" s="1487"/>
    </row>
    <row r="27" spans="3:25">
      <c r="C27" s="1484">
        <v>36</v>
      </c>
      <c r="D27" s="1486" t="s">
        <v>1253</v>
      </c>
      <c r="E27" s="1486">
        <v>46089</v>
      </c>
      <c r="F27" s="1487" t="s">
        <v>1251</v>
      </c>
      <c r="G27" s="1487" t="s">
        <v>263</v>
      </c>
      <c r="H27" s="1487" t="s">
        <v>1171</v>
      </c>
      <c r="I27" s="1487" t="s">
        <v>393</v>
      </c>
      <c r="J27" s="1487"/>
    </row>
    <row r="28" spans="3:25">
      <c r="C28" s="1484">
        <v>37</v>
      </c>
      <c r="D28" s="1486" t="s">
        <v>1254</v>
      </c>
      <c r="E28" s="1491">
        <v>46089</v>
      </c>
      <c r="F28" s="1492" t="s">
        <v>1157</v>
      </c>
      <c r="G28" s="1492" t="s">
        <v>263</v>
      </c>
      <c r="H28" s="1492" t="s">
        <v>1171</v>
      </c>
      <c r="I28" s="1492" t="s">
        <v>344</v>
      </c>
      <c r="J28" s="1492"/>
    </row>
    <row r="29" spans="3:25">
      <c r="C29" s="1484">
        <v>39</v>
      </c>
      <c r="D29" s="1486" t="s">
        <v>1231</v>
      </c>
      <c r="E29" s="1491">
        <v>46089</v>
      </c>
      <c r="F29" s="1492" t="s">
        <v>1157</v>
      </c>
      <c r="G29" s="1492" t="s">
        <v>263</v>
      </c>
      <c r="H29" s="1492" t="s">
        <v>1171</v>
      </c>
      <c r="I29" s="1492" t="s">
        <v>437</v>
      </c>
      <c r="J29" s="1492"/>
    </row>
    <row r="30" spans="3:25">
      <c r="C30" s="1484">
        <v>40</v>
      </c>
      <c r="D30" s="1486" t="s">
        <v>1492</v>
      </c>
      <c r="E30" s="1491">
        <v>46103</v>
      </c>
      <c r="F30" s="1492" t="s">
        <v>1157</v>
      </c>
      <c r="G30" s="1492" t="s">
        <v>263</v>
      </c>
      <c r="H30" s="1492" t="s">
        <v>1171</v>
      </c>
      <c r="I30" s="1492" t="s">
        <v>416</v>
      </c>
      <c r="J30" s="1492"/>
    </row>
    <row r="31" spans="3:25">
      <c r="C31" s="1484">
        <v>41</v>
      </c>
      <c r="D31" s="1486" t="s">
        <v>1493</v>
      </c>
      <c r="E31" s="1491">
        <v>46103</v>
      </c>
      <c r="F31" s="1492" t="s">
        <v>1157</v>
      </c>
      <c r="G31" s="1492" t="s">
        <v>263</v>
      </c>
      <c r="H31" s="1492" t="s">
        <v>1171</v>
      </c>
      <c r="I31" s="1492" t="s">
        <v>419</v>
      </c>
      <c r="J31" s="1492"/>
    </row>
    <row r="32" spans="3:25">
      <c r="C32" s="1484">
        <v>42</v>
      </c>
      <c r="D32" s="1486" t="s">
        <v>1231</v>
      </c>
      <c r="E32" s="1486">
        <v>46110</v>
      </c>
      <c r="F32" s="1487" t="s">
        <v>1251</v>
      </c>
      <c r="G32" s="1487" t="s">
        <v>263</v>
      </c>
      <c r="H32" s="1487" t="s">
        <v>1171</v>
      </c>
      <c r="I32" s="1487" t="s">
        <v>443</v>
      </c>
      <c r="J32" s="1487"/>
    </row>
    <row r="33" spans="3:10">
      <c r="C33" s="1484">
        <v>43</v>
      </c>
      <c r="D33" s="1486" t="s">
        <v>1492</v>
      </c>
      <c r="E33" s="1486">
        <v>46110</v>
      </c>
      <c r="F33" s="1487" t="s">
        <v>1251</v>
      </c>
      <c r="G33" s="1487" t="s">
        <v>263</v>
      </c>
      <c r="H33" s="1487" t="s">
        <v>1171</v>
      </c>
      <c r="I33" s="1487" t="s">
        <v>416</v>
      </c>
      <c r="J33" s="1487"/>
    </row>
    <row r="34" spans="3:10">
      <c r="C34" s="1484">
        <v>44</v>
      </c>
      <c r="D34" s="1486" t="s">
        <v>1493</v>
      </c>
      <c r="E34" s="1491">
        <v>46110</v>
      </c>
      <c r="F34" s="1492" t="s">
        <v>1157</v>
      </c>
      <c r="G34" s="1492" t="s">
        <v>263</v>
      </c>
      <c r="H34" s="1492" t="s">
        <v>1171</v>
      </c>
      <c r="I34" s="1492" t="s">
        <v>419</v>
      </c>
      <c r="J34" s="1492"/>
    </row>
    <row r="35" spans="3:10">
      <c r="C35" s="1484">
        <v>45</v>
      </c>
      <c r="D35" s="1486" t="s">
        <v>1254</v>
      </c>
      <c r="E35" s="1491">
        <v>46110</v>
      </c>
      <c r="F35" s="1492" t="s">
        <v>1157</v>
      </c>
      <c r="G35" s="1492" t="s">
        <v>263</v>
      </c>
      <c r="H35" s="1492" t="s">
        <v>1171</v>
      </c>
      <c r="I35" s="1492" t="s">
        <v>393</v>
      </c>
      <c r="J35" s="1492"/>
    </row>
    <row r="36" spans="3:10">
      <c r="C36" s="1484">
        <v>46</v>
      </c>
      <c r="D36" s="1485">
        <v>710967632</v>
      </c>
      <c r="E36" s="1482">
        <v>46110</v>
      </c>
      <c r="F36" s="1483" t="s">
        <v>1716</v>
      </c>
      <c r="G36" s="1483" t="s">
        <v>263</v>
      </c>
      <c r="H36" s="1483" t="s">
        <v>1171</v>
      </c>
      <c r="I36" s="1483" t="s">
        <v>334</v>
      </c>
      <c r="J36" s="1483"/>
    </row>
    <row r="37" spans="3:10">
      <c r="C37" s="1484">
        <v>48</v>
      </c>
      <c r="D37" s="1485">
        <v>710615870</v>
      </c>
      <c r="E37" s="1491">
        <v>46096</v>
      </c>
      <c r="F37" s="1492" t="s">
        <v>1157</v>
      </c>
      <c r="G37" s="1492" t="s">
        <v>263</v>
      </c>
      <c r="H37" s="1492" t="s">
        <v>1171</v>
      </c>
      <c r="I37" s="1492" t="s">
        <v>419</v>
      </c>
      <c r="J37" s="1492"/>
    </row>
    <row r="38" spans="3:10">
      <c r="C38" s="1484">
        <v>51</v>
      </c>
      <c r="D38" s="1486" t="s">
        <v>1492</v>
      </c>
      <c r="E38" s="1491">
        <v>46103</v>
      </c>
      <c r="F38" s="1492" t="s">
        <v>1157</v>
      </c>
      <c r="G38" s="1492" t="s">
        <v>263</v>
      </c>
      <c r="H38" s="1492" t="s">
        <v>1171</v>
      </c>
      <c r="I38" s="1492" t="s">
        <v>416</v>
      </c>
      <c r="J38" s="1492"/>
    </row>
    <row r="39" spans="3:10">
      <c r="C39" s="1484">
        <v>52</v>
      </c>
      <c r="D39" s="1486" t="s">
        <v>1493</v>
      </c>
      <c r="E39" s="1491">
        <v>46103</v>
      </c>
      <c r="F39" s="1492" t="s">
        <v>1157</v>
      </c>
      <c r="G39" s="1492" t="s">
        <v>263</v>
      </c>
      <c r="H39" s="1492" t="s">
        <v>1171</v>
      </c>
      <c r="I39" s="1492" t="s">
        <v>419</v>
      </c>
      <c r="J39" s="1492"/>
    </row>
    <row r="40" spans="3:10">
      <c r="C40" s="1484">
        <v>53</v>
      </c>
      <c r="D40" s="1486" t="s">
        <v>1493</v>
      </c>
      <c r="E40" s="1491">
        <v>46110</v>
      </c>
      <c r="F40" s="1492" t="s">
        <v>1157</v>
      </c>
      <c r="G40" s="1492" t="s">
        <v>263</v>
      </c>
      <c r="H40" s="1492" t="s">
        <v>1171</v>
      </c>
      <c r="I40" s="1492" t="s">
        <v>419</v>
      </c>
      <c r="J40" s="1492"/>
    </row>
    <row r="41" spans="3:10">
      <c r="C41" s="1484">
        <v>56</v>
      </c>
      <c r="D41" s="1486" t="s">
        <v>1231</v>
      </c>
      <c r="E41" s="1491">
        <v>46110</v>
      </c>
      <c r="F41" s="1492" t="s">
        <v>1157</v>
      </c>
      <c r="G41" s="1492" t="s">
        <v>263</v>
      </c>
      <c r="H41" s="1492" t="s">
        <v>1171</v>
      </c>
      <c r="I41" s="1492" t="s">
        <v>443</v>
      </c>
      <c r="J41" s="1492"/>
    </row>
    <row r="42" spans="3:10">
      <c r="C42" s="1484">
        <v>57</v>
      </c>
      <c r="D42" s="1486" t="s">
        <v>1231</v>
      </c>
      <c r="E42" s="1491">
        <v>46110</v>
      </c>
      <c r="F42" s="1492" t="s">
        <v>1157</v>
      </c>
      <c r="G42" s="1492" t="s">
        <v>263</v>
      </c>
      <c r="H42" s="1492" t="s">
        <v>1171</v>
      </c>
      <c r="I42" s="1492" t="s">
        <v>446</v>
      </c>
      <c r="J42" s="1492"/>
    </row>
    <row r="43" spans="3:10">
      <c r="C43" s="1484">
        <v>58</v>
      </c>
      <c r="D43" s="1486" t="s">
        <v>1492</v>
      </c>
      <c r="E43" s="1491">
        <v>46110</v>
      </c>
      <c r="F43" s="1492" t="s">
        <v>1157</v>
      </c>
      <c r="G43" s="1492" t="s">
        <v>263</v>
      </c>
      <c r="H43" s="1492" t="s">
        <v>1171</v>
      </c>
      <c r="I43" s="1492" t="s">
        <v>416</v>
      </c>
      <c r="J43" s="1492"/>
    </row>
    <row r="44" spans="3:10">
      <c r="C44" s="1484">
        <v>59</v>
      </c>
      <c r="D44" s="1485">
        <v>710967632</v>
      </c>
      <c r="E44" s="1491">
        <v>46110</v>
      </c>
      <c r="F44" s="1492" t="s">
        <v>1157</v>
      </c>
      <c r="G44" s="1492" t="s">
        <v>263</v>
      </c>
      <c r="H44" s="1492" t="s">
        <v>1171</v>
      </c>
      <c r="I44" s="1492" t="s">
        <v>334</v>
      </c>
      <c r="J44" s="1492"/>
    </row>
    <row r="45" spans="3:10">
      <c r="C45" s="1484">
        <v>60</v>
      </c>
      <c r="D45" s="1486" t="s">
        <v>1493</v>
      </c>
      <c r="E45" s="1491">
        <v>46110</v>
      </c>
      <c r="F45" s="1492" t="s">
        <v>1157</v>
      </c>
      <c r="G45" s="1492" t="s">
        <v>263</v>
      </c>
      <c r="H45" s="1492" t="s">
        <v>1171</v>
      </c>
      <c r="I45" s="1492" t="s">
        <v>419</v>
      </c>
      <c r="J45" s="1492"/>
    </row>
    <row r="46" spans="3:10">
      <c r="C46" s="1484">
        <v>61</v>
      </c>
      <c r="D46" s="1485">
        <v>710804257</v>
      </c>
      <c r="E46" s="1491">
        <v>46117</v>
      </c>
      <c r="F46" s="1492" t="s">
        <v>1157</v>
      </c>
      <c r="G46" s="1492" t="s">
        <v>263</v>
      </c>
      <c r="H46" s="1492" t="s">
        <v>1171</v>
      </c>
      <c r="I46" s="1492" t="s">
        <v>1585</v>
      </c>
      <c r="J46" s="1492"/>
    </row>
    <row r="47" spans="3:10">
      <c r="C47" s="1484">
        <v>62</v>
      </c>
      <c r="D47" s="1486" t="s">
        <v>1709</v>
      </c>
      <c r="E47" s="1491">
        <v>46110</v>
      </c>
      <c r="F47" s="1492" t="s">
        <v>1157</v>
      </c>
      <c r="G47" s="1492" t="s">
        <v>263</v>
      </c>
      <c r="H47" s="1492" t="s">
        <v>1171</v>
      </c>
      <c r="I47" s="1492" t="s">
        <v>1589</v>
      </c>
      <c r="J47" s="1492"/>
    </row>
    <row r="48" spans="3:10">
      <c r="C48" s="1484">
        <v>63</v>
      </c>
      <c r="D48" s="1485">
        <v>710967894</v>
      </c>
      <c r="E48" s="1482">
        <v>46110</v>
      </c>
      <c r="F48" s="1483" t="s">
        <v>1716</v>
      </c>
      <c r="G48" s="1483" t="s">
        <v>1250</v>
      </c>
      <c r="H48" s="1483" t="s">
        <v>1207</v>
      </c>
      <c r="I48" s="1483" t="s">
        <v>334</v>
      </c>
      <c r="J48" s="1483"/>
    </row>
    <row r="49" spans="3:10">
      <c r="C49" s="1484">
        <v>64</v>
      </c>
      <c r="D49" s="1485">
        <v>710967632</v>
      </c>
      <c r="E49" s="1491">
        <v>46110</v>
      </c>
      <c r="F49" s="1492" t="s">
        <v>1157</v>
      </c>
      <c r="G49" s="1492" t="s">
        <v>263</v>
      </c>
      <c r="H49" s="1492" t="s">
        <v>1171</v>
      </c>
      <c r="I49" s="1492" t="s">
        <v>334</v>
      </c>
      <c r="J49" s="1492"/>
    </row>
    <row r="50" spans="3:10">
      <c r="C50" s="1484">
        <v>65</v>
      </c>
      <c r="D50" s="1486" t="s">
        <v>1820</v>
      </c>
      <c r="E50" s="1486">
        <v>46117</v>
      </c>
      <c r="F50" s="1487" t="s">
        <v>1251</v>
      </c>
      <c r="G50" s="1487" t="s">
        <v>263</v>
      </c>
      <c r="H50" s="1487" t="s">
        <v>1207</v>
      </c>
      <c r="I50" s="1487" t="s">
        <v>1654</v>
      </c>
      <c r="J50" s="1487"/>
    </row>
    <row r="51" spans="3:10">
      <c r="C51" s="1484">
        <v>66</v>
      </c>
      <c r="D51" s="1486" t="s">
        <v>1231</v>
      </c>
      <c r="E51" s="1491">
        <v>46117</v>
      </c>
      <c r="F51" s="1492" t="s">
        <v>1157</v>
      </c>
      <c r="G51" s="1492" t="s">
        <v>263</v>
      </c>
      <c r="H51" s="1492" t="s">
        <v>1207</v>
      </c>
      <c r="I51" s="1492" t="s">
        <v>437</v>
      </c>
      <c r="J51" s="1492"/>
    </row>
    <row r="52" spans="3:10">
      <c r="C52" s="1484">
        <v>68</v>
      </c>
      <c r="D52" s="1486" t="s">
        <v>1492</v>
      </c>
      <c r="E52" s="1491">
        <v>46117</v>
      </c>
      <c r="F52" s="1492" t="s">
        <v>1157</v>
      </c>
      <c r="G52" s="1492" t="s">
        <v>609</v>
      </c>
      <c r="H52" s="1492" t="s">
        <v>1207</v>
      </c>
      <c r="I52" s="1492" t="s">
        <v>416</v>
      </c>
      <c r="J52" s="1492"/>
    </row>
    <row r="53" spans="3:10">
      <c r="C53" s="1484">
        <v>69</v>
      </c>
      <c r="D53" s="1486" t="s">
        <v>1493</v>
      </c>
      <c r="E53" s="1491">
        <v>46117</v>
      </c>
      <c r="F53" s="1492" t="s">
        <v>1157</v>
      </c>
      <c r="G53" s="1492" t="s">
        <v>263</v>
      </c>
      <c r="H53" s="1492" t="s">
        <v>1207</v>
      </c>
      <c r="I53" s="1492" t="s">
        <v>419</v>
      </c>
      <c r="J53" s="1492"/>
    </row>
    <row r="54" spans="3:10">
      <c r="C54" s="1484">
        <v>70</v>
      </c>
      <c r="D54" s="1486" t="s">
        <v>1254</v>
      </c>
      <c r="E54" s="1491">
        <v>46117</v>
      </c>
      <c r="F54" s="1492" t="s">
        <v>1157</v>
      </c>
      <c r="G54" s="1492" t="s">
        <v>263</v>
      </c>
      <c r="H54" s="1492" t="s">
        <v>1207</v>
      </c>
      <c r="I54" s="1492" t="s">
        <v>344</v>
      </c>
      <c r="J54" s="1492"/>
    </row>
    <row r="55" spans="3:10">
      <c r="C55" s="1484">
        <v>72</v>
      </c>
      <c r="D55" s="1486" t="s">
        <v>1937</v>
      </c>
      <c r="E55" s="1491">
        <v>46117</v>
      </c>
      <c r="F55" s="1492" t="s">
        <v>1157</v>
      </c>
      <c r="G55" s="1492" t="s">
        <v>263</v>
      </c>
      <c r="H55" s="1492" t="s">
        <v>1207</v>
      </c>
      <c r="I55" s="1492" t="s">
        <v>769</v>
      </c>
      <c r="J55" s="1492"/>
    </row>
    <row r="56" spans="3:10">
      <c r="C56" s="1484">
        <v>73</v>
      </c>
      <c r="D56" s="1486" t="s">
        <v>1709</v>
      </c>
      <c r="E56" s="1491">
        <v>46117</v>
      </c>
      <c r="F56" s="1492" t="s">
        <v>1157</v>
      </c>
      <c r="G56" s="1492" t="s">
        <v>263</v>
      </c>
      <c r="H56" s="1492" t="s">
        <v>1207</v>
      </c>
      <c r="I56" s="1492" t="s">
        <v>1589</v>
      </c>
      <c r="J56" s="1492"/>
    </row>
    <row r="57" spans="3:10">
      <c r="C57" s="1484">
        <v>74</v>
      </c>
      <c r="D57" s="1486" t="s">
        <v>1495</v>
      </c>
      <c r="E57" s="1491">
        <v>46117</v>
      </c>
      <c r="F57" s="1492" t="s">
        <v>1157</v>
      </c>
      <c r="G57" s="1492" t="s">
        <v>263</v>
      </c>
      <c r="H57" s="1492" t="s">
        <v>1207</v>
      </c>
      <c r="I57" s="1492" t="s">
        <v>769</v>
      </c>
      <c r="J57" s="1492"/>
    </row>
    <row r="58" spans="3:10">
      <c r="C58" s="1484">
        <v>75</v>
      </c>
      <c r="D58" s="1486" t="s">
        <v>1938</v>
      </c>
      <c r="E58" s="1491">
        <v>46117</v>
      </c>
      <c r="F58" s="1492" t="s">
        <v>1157</v>
      </c>
      <c r="G58" s="1492" t="s">
        <v>263</v>
      </c>
      <c r="H58" s="1492" t="s">
        <v>1207</v>
      </c>
      <c r="I58" s="1492" t="s">
        <v>1585</v>
      </c>
      <c r="J58" s="1492"/>
    </row>
    <row r="59" spans="3:10">
      <c r="C59" s="1484">
        <v>76</v>
      </c>
      <c r="D59" s="1486" t="s">
        <v>1991</v>
      </c>
      <c r="E59" s="1486">
        <v>46124</v>
      </c>
      <c r="F59" s="1487" t="s">
        <v>1251</v>
      </c>
      <c r="G59" s="1487" t="s">
        <v>263</v>
      </c>
      <c r="H59" s="1487" t="s">
        <v>2002</v>
      </c>
      <c r="I59" s="1487" t="s">
        <v>1929</v>
      </c>
      <c r="J59" s="1487"/>
    </row>
    <row r="60" spans="3:10">
      <c r="C60" s="1484">
        <v>79</v>
      </c>
      <c r="D60" s="1486" t="s">
        <v>1991</v>
      </c>
      <c r="E60" s="1491">
        <v>46124</v>
      </c>
      <c r="F60" s="1492" t="s">
        <v>1157</v>
      </c>
      <c r="G60" s="1492" t="s">
        <v>263</v>
      </c>
      <c r="H60" s="1492" t="s">
        <v>2002</v>
      </c>
      <c r="I60" s="1492" t="s">
        <v>825</v>
      </c>
      <c r="J60" s="1492"/>
    </row>
    <row r="61" spans="3:10">
      <c r="C61" s="1484">
        <v>80</v>
      </c>
      <c r="D61" s="1486" t="s">
        <v>1993</v>
      </c>
      <c r="E61" s="1486">
        <v>46124</v>
      </c>
      <c r="F61" s="1487" t="s">
        <v>1251</v>
      </c>
      <c r="G61" s="1487" t="s">
        <v>263</v>
      </c>
      <c r="H61" s="1487" t="s">
        <v>1171</v>
      </c>
      <c r="I61" s="1487" t="s">
        <v>1931</v>
      </c>
      <c r="J61" s="1487"/>
    </row>
    <row r="62" spans="3:10">
      <c r="C62" s="1484">
        <v>81</v>
      </c>
      <c r="D62" s="1487" t="s">
        <v>1994</v>
      </c>
      <c r="E62" s="1486">
        <v>46124</v>
      </c>
      <c r="F62" s="1487" t="s">
        <v>1251</v>
      </c>
      <c r="G62" s="1487" t="s">
        <v>263</v>
      </c>
      <c r="H62" s="1487" t="s">
        <v>1162</v>
      </c>
      <c r="I62" s="1487" t="s">
        <v>821</v>
      </c>
      <c r="J62" s="1487" t="s">
        <v>2080</v>
      </c>
    </row>
    <row r="63" spans="3:10">
      <c r="C63" s="1484">
        <v>83</v>
      </c>
      <c r="D63" s="1486" t="s">
        <v>1995</v>
      </c>
      <c r="E63" s="1491">
        <v>46124</v>
      </c>
      <c r="F63" s="1492" t="s">
        <v>1157</v>
      </c>
      <c r="G63" s="1492" t="s">
        <v>263</v>
      </c>
      <c r="H63" s="1492"/>
      <c r="I63" s="1492" t="s">
        <v>1933</v>
      </c>
      <c r="J63" s="1492"/>
    </row>
    <row r="64" spans="3:10">
      <c r="C64" s="1484">
        <v>84</v>
      </c>
      <c r="D64" s="1487" t="s">
        <v>1995</v>
      </c>
      <c r="E64" s="1486">
        <v>46124</v>
      </c>
      <c r="F64" s="1487" t="s">
        <v>1251</v>
      </c>
      <c r="G64" s="1487" t="s">
        <v>263</v>
      </c>
      <c r="H64" s="1487" t="s">
        <v>2002</v>
      </c>
      <c r="I64" s="1487" t="s">
        <v>1934</v>
      </c>
      <c r="J64" s="1487"/>
    </row>
    <row r="65" spans="3:10">
      <c r="C65" s="1484">
        <v>85</v>
      </c>
      <c r="D65" s="1486" t="s">
        <v>1991</v>
      </c>
      <c r="E65" s="1491">
        <v>46124</v>
      </c>
      <c r="F65" s="1492" t="s">
        <v>1157</v>
      </c>
      <c r="G65" s="1492" t="s">
        <v>263</v>
      </c>
      <c r="H65" s="1492" t="s">
        <v>2002</v>
      </c>
      <c r="I65" s="1492" t="s">
        <v>1929</v>
      </c>
      <c r="J65" s="1492"/>
    </row>
    <row r="66" spans="3:10">
      <c r="C66" s="1484">
        <v>87</v>
      </c>
      <c r="D66" s="1486" t="s">
        <v>1991</v>
      </c>
      <c r="E66" s="1491">
        <v>46124</v>
      </c>
      <c r="F66" s="1492" t="s">
        <v>1157</v>
      </c>
      <c r="G66" s="1492" t="s">
        <v>263</v>
      </c>
      <c r="H66" s="1492" t="s">
        <v>2002</v>
      </c>
      <c r="I66" s="1492" t="s">
        <v>825</v>
      </c>
      <c r="J66" s="1492"/>
    </row>
    <row r="67" spans="3:10">
      <c r="C67" s="1484">
        <v>90</v>
      </c>
      <c r="D67" s="1486" t="s">
        <v>1993</v>
      </c>
      <c r="E67" s="1491">
        <v>46124</v>
      </c>
      <c r="F67" s="1492" t="s">
        <v>1157</v>
      </c>
      <c r="G67" s="1492" t="s">
        <v>263</v>
      </c>
      <c r="H67" s="1492" t="s">
        <v>1171</v>
      </c>
      <c r="I67" s="1492" t="s">
        <v>1931</v>
      </c>
      <c r="J67" s="1492"/>
    </row>
    <row r="68" spans="3:10">
      <c r="C68" s="1484">
        <v>95</v>
      </c>
      <c r="D68" s="1486" t="s">
        <v>1993</v>
      </c>
      <c r="E68" s="1491">
        <v>46124</v>
      </c>
      <c r="F68" s="1492" t="s">
        <v>1157</v>
      </c>
      <c r="G68" s="1492" t="s">
        <v>263</v>
      </c>
      <c r="H68" s="1492" t="s">
        <v>1171</v>
      </c>
      <c r="I68" s="1492" t="s">
        <v>138</v>
      </c>
      <c r="J68" s="1492"/>
    </row>
    <row r="69" spans="3:10">
      <c r="C69" s="1484">
        <v>96</v>
      </c>
      <c r="D69" s="1486" t="s">
        <v>1993</v>
      </c>
      <c r="E69" s="1491">
        <v>46124</v>
      </c>
      <c r="F69" s="1492" t="s">
        <v>1157</v>
      </c>
      <c r="G69" s="1492" t="s">
        <v>263</v>
      </c>
      <c r="H69" s="1492" t="s">
        <v>1171</v>
      </c>
      <c r="I69" s="1492" t="s">
        <v>1931</v>
      </c>
      <c r="J69" s="1492"/>
    </row>
    <row r="70" spans="3:10">
      <c r="C70" s="1484">
        <v>97</v>
      </c>
      <c r="D70" s="1486" t="s">
        <v>1992</v>
      </c>
      <c r="E70" s="1486">
        <v>46124</v>
      </c>
      <c r="F70" s="1487" t="s">
        <v>1251</v>
      </c>
      <c r="G70" s="1487" t="s">
        <v>263</v>
      </c>
      <c r="H70" s="1486" t="s">
        <v>1171</v>
      </c>
      <c r="I70" s="1486" t="s">
        <v>1930</v>
      </c>
      <c r="J70" s="1486" t="s">
        <v>2080</v>
      </c>
    </row>
    <row r="71" spans="3:10">
      <c r="C71" s="1484">
        <v>99</v>
      </c>
      <c r="D71" s="1486" t="s">
        <v>2095</v>
      </c>
      <c r="E71" s="1480">
        <v>46131</v>
      </c>
      <c r="F71" s="1480"/>
      <c r="G71" s="1479"/>
      <c r="H71" s="1479"/>
      <c r="I71" s="1479" t="s">
        <v>2098</v>
      </c>
      <c r="J71" s="1479"/>
    </row>
    <row r="72" spans="3:10">
      <c r="C72" s="1484">
        <v>100</v>
      </c>
      <c r="D72" s="1486" t="s">
        <v>2096</v>
      </c>
      <c r="E72" s="1480">
        <v>46131</v>
      </c>
      <c r="F72" s="1479"/>
      <c r="G72" s="1479"/>
      <c r="H72" s="1479"/>
      <c r="I72" s="1479" t="s">
        <v>1980</v>
      </c>
      <c r="J72" s="1479"/>
    </row>
    <row r="73" spans="3:10">
      <c r="C73" s="1484">
        <v>101</v>
      </c>
      <c r="D73" s="1486" t="s">
        <v>2097</v>
      </c>
      <c r="E73" s="1480">
        <v>46131</v>
      </c>
      <c r="F73" s="1479"/>
      <c r="G73" s="1479"/>
      <c r="I73" s="1479" t="s">
        <v>1980</v>
      </c>
      <c r="J73" s="1479"/>
    </row>
    <row r="74" spans="3:10">
      <c r="C74" s="1484">
        <v>102</v>
      </c>
      <c r="D74" s="1486" t="s">
        <v>2099</v>
      </c>
      <c r="E74" s="1480">
        <v>46138</v>
      </c>
      <c r="F74" s="1479"/>
      <c r="G74" s="1479"/>
      <c r="H74" s="1479"/>
      <c r="I74" s="1479" t="s">
        <v>1585</v>
      </c>
      <c r="J74" s="1479"/>
    </row>
    <row r="75" spans="3:10">
      <c r="C75" s="1484">
        <v>103</v>
      </c>
      <c r="D75" s="1486" t="s">
        <v>2100</v>
      </c>
      <c r="E75" s="1480">
        <v>46138</v>
      </c>
      <c r="F75" s="1479"/>
      <c r="G75" s="1479"/>
      <c r="H75" s="1479"/>
      <c r="I75" s="1479" t="s">
        <v>1585</v>
      </c>
      <c r="J75" s="1479"/>
    </row>
    <row r="76" spans="3:10">
      <c r="C76" s="1484">
        <v>104</v>
      </c>
      <c r="D76" s="1486" t="s">
        <v>1994</v>
      </c>
      <c r="E76" s="1491">
        <v>46138</v>
      </c>
      <c r="F76" s="1492" t="s">
        <v>1157</v>
      </c>
      <c r="G76" s="1492" t="s">
        <v>335</v>
      </c>
      <c r="H76" s="1492" t="s">
        <v>1162</v>
      </c>
      <c r="I76" s="1492" t="s">
        <v>821</v>
      </c>
      <c r="J76" s="1492"/>
    </row>
    <row r="77" spans="3:10">
      <c r="C77" s="1484">
        <v>105</v>
      </c>
      <c r="D77" s="1486" t="s">
        <v>2101</v>
      </c>
      <c r="E77" s="1480">
        <v>46138</v>
      </c>
      <c r="F77" s="1479"/>
      <c r="G77" s="1479"/>
      <c r="H77" s="1479"/>
      <c r="I77" s="1479" t="s">
        <v>1980</v>
      </c>
      <c r="J77" s="1479"/>
    </row>
    <row r="78" spans="3:10">
      <c r="C78" s="1484">
        <v>106</v>
      </c>
      <c r="D78" s="1486" t="s">
        <v>1820</v>
      </c>
      <c r="E78" s="1491">
        <v>46138</v>
      </c>
      <c r="F78" s="1492" t="s">
        <v>1157</v>
      </c>
      <c r="G78" s="1492" t="s">
        <v>263</v>
      </c>
      <c r="H78" s="1492" t="s">
        <v>1171</v>
      </c>
      <c r="I78" s="1479" t="s">
        <v>1981</v>
      </c>
      <c r="J78" s="1479"/>
    </row>
    <row r="79" spans="3:10">
      <c r="C79" s="1484">
        <v>107</v>
      </c>
      <c r="D79" s="1486" t="s">
        <v>2089</v>
      </c>
      <c r="E79" s="1486">
        <v>46138</v>
      </c>
      <c r="F79" s="1487" t="s">
        <v>1251</v>
      </c>
      <c r="G79" s="1487" t="s">
        <v>263</v>
      </c>
      <c r="H79" s="1486" t="s">
        <v>1171</v>
      </c>
      <c r="I79" s="1479" t="s">
        <v>1982</v>
      </c>
      <c r="J79" s="1479"/>
    </row>
    <row r="80" spans="3:10">
      <c r="C80" s="1484">
        <v>108</v>
      </c>
      <c r="D80" s="1486" t="s">
        <v>2102</v>
      </c>
      <c r="E80" s="1480">
        <v>46138</v>
      </c>
      <c r="F80" s="1479"/>
      <c r="G80" s="1479"/>
      <c r="H80" s="1479"/>
      <c r="I80" s="1479" t="s">
        <v>571</v>
      </c>
      <c r="J80" s="1479"/>
    </row>
    <row r="81" spans="3:10">
      <c r="C81" s="1484">
        <v>109</v>
      </c>
      <c r="D81" s="1486" t="s">
        <v>2103</v>
      </c>
      <c r="E81" s="1480">
        <v>46138</v>
      </c>
      <c r="F81" s="1479"/>
      <c r="G81" s="1479"/>
      <c r="H81" s="1479"/>
      <c r="I81" s="1479" t="s">
        <v>334</v>
      </c>
      <c r="J81" s="1479"/>
    </row>
    <row r="82" spans="3:10">
      <c r="C82" s="1484">
        <v>110</v>
      </c>
      <c r="D82" s="1486" t="s">
        <v>2104</v>
      </c>
      <c r="E82" s="1486">
        <v>46138</v>
      </c>
      <c r="F82" s="1487" t="s">
        <v>1251</v>
      </c>
      <c r="G82" s="1487"/>
      <c r="H82" s="1486" t="s">
        <v>1171</v>
      </c>
      <c r="I82" s="1479" t="s">
        <v>334</v>
      </c>
      <c r="J82" s="1479"/>
    </row>
    <row r="83" spans="3:10">
      <c r="C83" s="1484">
        <v>111</v>
      </c>
      <c r="D83" s="1486" t="s">
        <v>1704</v>
      </c>
      <c r="E83" s="1480">
        <v>46138</v>
      </c>
      <c r="F83" s="1808" t="s">
        <v>2001</v>
      </c>
      <c r="G83" s="1808"/>
      <c r="H83" s="1808" t="s">
        <v>1171</v>
      </c>
      <c r="I83" s="1808" t="s">
        <v>566</v>
      </c>
      <c r="J83" s="1479"/>
    </row>
    <row r="84" spans="3:10">
      <c r="C84" s="1484">
        <v>112</v>
      </c>
      <c r="D84" s="1486" t="s">
        <v>1706</v>
      </c>
      <c r="E84" s="1480">
        <v>46138</v>
      </c>
      <c r="F84" s="1808" t="s">
        <v>2001</v>
      </c>
      <c r="G84" s="1808"/>
      <c r="H84" s="1808" t="s">
        <v>1171</v>
      </c>
      <c r="I84" s="1808" t="s">
        <v>334</v>
      </c>
      <c r="J84" s="1479"/>
    </row>
    <row r="85" spans="3:10">
      <c r="C85" s="1484">
        <v>113</v>
      </c>
      <c r="D85" s="1481"/>
      <c r="E85" s="1480"/>
      <c r="F85" s="1479"/>
      <c r="G85" s="1479"/>
      <c r="H85" s="1479"/>
      <c r="I85" s="1479"/>
      <c r="J85" s="1479"/>
    </row>
    <row r="86" spans="3:10">
      <c r="C86" s="1484">
        <v>114</v>
      </c>
      <c r="D86" s="1275"/>
      <c r="E86" s="1275"/>
      <c r="F86" s="1275"/>
      <c r="G86" s="1275"/>
      <c r="H86" s="1275"/>
      <c r="I86" s="1275"/>
      <c r="J86" s="1479"/>
    </row>
    <row r="87" spans="3:10">
      <c r="C87" s="1484">
        <v>115</v>
      </c>
      <c r="D87" s="1275"/>
      <c r="E87" s="1275"/>
      <c r="F87" s="1275"/>
      <c r="G87" s="1275"/>
      <c r="H87" s="1275"/>
      <c r="I87" s="1275"/>
      <c r="J87" s="1479"/>
    </row>
    <row r="88" spans="3:10">
      <c r="C88" s="1484">
        <v>116</v>
      </c>
      <c r="D88" s="1275"/>
      <c r="E88" s="1275"/>
      <c r="F88" s="1275"/>
      <c r="G88" s="1275"/>
      <c r="H88" s="1275"/>
      <c r="I88" s="1275"/>
      <c r="J88" s="1479"/>
    </row>
    <row r="89" spans="3:10">
      <c r="C89" s="1484">
        <v>117</v>
      </c>
      <c r="D89" s="1275"/>
      <c r="E89" s="1275"/>
      <c r="F89" s="1275"/>
      <c r="G89" s="1275"/>
      <c r="H89" s="1275"/>
      <c r="I89" s="1275"/>
      <c r="J89" s="1479"/>
    </row>
    <row r="90" spans="3:10">
      <c r="C90" s="1484">
        <v>118</v>
      </c>
      <c r="D90" s="1275"/>
      <c r="E90" s="1275"/>
      <c r="F90" s="1275"/>
      <c r="G90" s="1275"/>
      <c r="H90" s="1275"/>
      <c r="I90" s="1275"/>
      <c r="J90" s="1479"/>
    </row>
    <row r="91" spans="3:10">
      <c r="C91" s="1484">
        <v>119</v>
      </c>
      <c r="D91" s="1275"/>
      <c r="E91" s="1275"/>
      <c r="F91" s="1275"/>
      <c r="G91" s="1275"/>
      <c r="H91" s="1275"/>
      <c r="I91" s="1275"/>
      <c r="J91" s="1479"/>
    </row>
    <row r="92" spans="3:10">
      <c r="C92" s="1484">
        <v>120</v>
      </c>
      <c r="D92" s="1275"/>
      <c r="E92" s="1275"/>
      <c r="F92" s="1275"/>
      <c r="G92" s="1275"/>
      <c r="H92" s="1275"/>
      <c r="I92" s="1275"/>
      <c r="J92" s="1479"/>
    </row>
    <row r="93" spans="3:10">
      <c r="C93" s="1484">
        <v>121</v>
      </c>
      <c r="D93" s="1275"/>
      <c r="E93" s="1275"/>
      <c r="F93" s="1275"/>
      <c r="G93" s="1275"/>
      <c r="H93" s="1275"/>
      <c r="I93" s="1275"/>
      <c r="J93" s="1479"/>
    </row>
    <row r="94" spans="3:10">
      <c r="C94" s="1484">
        <v>122</v>
      </c>
      <c r="D94" s="1275"/>
      <c r="E94" s="1275"/>
      <c r="F94" s="1275"/>
      <c r="G94" s="1275"/>
      <c r="H94" s="1275"/>
      <c r="I94" s="1275"/>
      <c r="J94" s="1479"/>
    </row>
    <row r="95" spans="3:10">
      <c r="C95" s="1484">
        <v>123</v>
      </c>
      <c r="D95" s="1275"/>
      <c r="E95" s="1275"/>
      <c r="F95" s="1275"/>
      <c r="G95" s="1275"/>
      <c r="H95" s="1275"/>
      <c r="I95" s="1275"/>
      <c r="J95" s="1479"/>
    </row>
    <row r="96" spans="3:10">
      <c r="C96" s="1484">
        <v>124</v>
      </c>
      <c r="D96" s="1275"/>
      <c r="E96" s="1275"/>
      <c r="F96" s="1275"/>
      <c r="G96" s="1275"/>
      <c r="H96" s="1275"/>
      <c r="I96" s="1275"/>
      <c r="J96" s="1479"/>
    </row>
    <row r="97" spans="3:10">
      <c r="C97" s="1484">
        <v>125</v>
      </c>
      <c r="D97" s="1275"/>
      <c r="E97" s="1275"/>
      <c r="F97" s="1275"/>
      <c r="G97" s="1275"/>
      <c r="H97" s="1275"/>
      <c r="I97" s="1275"/>
      <c r="J97" s="1479"/>
    </row>
    <row r="98" spans="3:10">
      <c r="C98" s="1484">
        <v>126</v>
      </c>
      <c r="D98" s="1275"/>
      <c r="E98" s="1275"/>
      <c r="F98" s="1275"/>
      <c r="G98" s="1275"/>
      <c r="H98" s="1275"/>
      <c r="I98" s="1275"/>
      <c r="J98" s="1479"/>
    </row>
    <row r="99" spans="3:10">
      <c r="C99" s="1484">
        <v>127</v>
      </c>
      <c r="D99" s="1275"/>
      <c r="E99" s="1275"/>
      <c r="F99" s="1275"/>
      <c r="G99" s="1275"/>
      <c r="H99" s="1275"/>
      <c r="I99" s="1275"/>
      <c r="J99" s="1479"/>
    </row>
    <row r="100" spans="3:10">
      <c r="C100" s="1484">
        <v>128</v>
      </c>
      <c r="D100" s="1275"/>
      <c r="E100" s="1275"/>
      <c r="F100" s="1275"/>
      <c r="G100" s="1275"/>
      <c r="H100" s="1275"/>
      <c r="I100" s="1275"/>
      <c r="J100" s="1479"/>
    </row>
    <row r="101" spans="3:10">
      <c r="C101" s="1484">
        <v>129</v>
      </c>
      <c r="D101" s="1275"/>
      <c r="E101" s="1275"/>
      <c r="F101" s="1275"/>
      <c r="G101" s="1275"/>
      <c r="H101" s="1275"/>
      <c r="I101" s="1275"/>
      <c r="J101" s="1479"/>
    </row>
    <row r="102" spans="3:10">
      <c r="C102" s="1484">
        <v>130</v>
      </c>
      <c r="D102" s="1275"/>
      <c r="E102" s="1275"/>
      <c r="F102" s="1275"/>
      <c r="G102" s="1275"/>
      <c r="H102" s="1275"/>
      <c r="I102" s="1275"/>
      <c r="J102" s="1479"/>
    </row>
    <row r="103" spans="3:10">
      <c r="C103" s="1484">
        <v>131</v>
      </c>
      <c r="D103" s="1275"/>
      <c r="E103" s="1275"/>
      <c r="F103" s="1275"/>
      <c r="G103" s="1275"/>
      <c r="H103" s="1275"/>
      <c r="I103" s="1275"/>
      <c r="J103" s="1479"/>
    </row>
    <row r="104" spans="3:10">
      <c r="C104" s="1484">
        <v>132</v>
      </c>
      <c r="D104" s="1275"/>
      <c r="E104" s="1275"/>
      <c r="F104" s="1275"/>
      <c r="G104" s="1275"/>
      <c r="H104" s="1275"/>
      <c r="I104" s="1275"/>
      <c r="J104" s="1479"/>
    </row>
    <row r="105" spans="3:10">
      <c r="C105" s="1484">
        <v>133</v>
      </c>
      <c r="D105" s="1275"/>
      <c r="E105" s="1275"/>
      <c r="F105" s="1275"/>
      <c r="G105" s="1275"/>
      <c r="H105" s="1275"/>
      <c r="I105" s="1275"/>
      <c r="J105" s="1479"/>
    </row>
    <row r="106" spans="3:10">
      <c r="C106" s="1484">
        <v>134</v>
      </c>
      <c r="D106" s="1275"/>
      <c r="E106" s="1275"/>
      <c r="F106" s="1275"/>
      <c r="G106" s="1275"/>
      <c r="H106" s="1275"/>
      <c r="I106" s="1275"/>
      <c r="J106" s="1479"/>
    </row>
    <row r="107" spans="3:10">
      <c r="C107" s="1484">
        <v>135</v>
      </c>
      <c r="D107" s="1275"/>
      <c r="E107" s="1275"/>
      <c r="F107" s="1275"/>
      <c r="G107" s="1275"/>
      <c r="H107" s="1275"/>
      <c r="I107" s="1275"/>
      <c r="J107" s="1479"/>
    </row>
    <row r="108" spans="3:10">
      <c r="C108" s="1484">
        <v>136</v>
      </c>
      <c r="D108" s="1275"/>
      <c r="E108" s="1275"/>
      <c r="F108" s="1275"/>
      <c r="G108" s="1275"/>
      <c r="H108" s="1275"/>
      <c r="I108" s="1275"/>
      <c r="J108" s="1479"/>
    </row>
    <row r="109" spans="3:10">
      <c r="C109" s="1484">
        <v>137</v>
      </c>
      <c r="D109" s="1275"/>
      <c r="E109" s="1275"/>
      <c r="F109" s="1275"/>
      <c r="G109" s="1275"/>
      <c r="H109" s="1275"/>
      <c r="I109" s="1275"/>
      <c r="J109" s="1479"/>
    </row>
    <row r="110" spans="3:10">
      <c r="C110" s="1484">
        <v>138</v>
      </c>
      <c r="D110" s="1275"/>
      <c r="E110" s="1275"/>
      <c r="F110" s="1275"/>
      <c r="G110" s="1275"/>
      <c r="H110" s="1275"/>
      <c r="I110" s="1275"/>
      <c r="J110" s="1479"/>
    </row>
    <row r="111" spans="3:10">
      <c r="C111" s="1484">
        <v>139</v>
      </c>
      <c r="D111" s="1275"/>
      <c r="E111" s="1275"/>
      <c r="F111" s="1275"/>
      <c r="G111" s="1275"/>
      <c r="H111" s="1275"/>
      <c r="I111" s="1275"/>
      <c r="J111" s="1479"/>
    </row>
    <row r="112" spans="3:10">
      <c r="C112" s="1484">
        <v>140</v>
      </c>
      <c r="D112" s="1275"/>
      <c r="E112" s="1275"/>
      <c r="F112" s="1275"/>
      <c r="G112" s="1275"/>
      <c r="H112" s="1275"/>
      <c r="I112" s="1275"/>
      <c r="J112" s="1479"/>
    </row>
    <row r="113" spans="3:10">
      <c r="C113" s="1484">
        <v>141</v>
      </c>
      <c r="D113" s="1275"/>
      <c r="E113" s="1275"/>
      <c r="F113" s="1275"/>
      <c r="G113" s="1275"/>
      <c r="H113" s="1275"/>
      <c r="I113" s="1275"/>
      <c r="J113" s="1479"/>
    </row>
    <row r="114" spans="3:10">
      <c r="C114" s="1484">
        <v>142</v>
      </c>
      <c r="D114" s="1275"/>
      <c r="E114" s="1275"/>
      <c r="F114" s="1275"/>
      <c r="G114" s="1275"/>
      <c r="H114" s="1275"/>
      <c r="I114" s="1275"/>
      <c r="J114" s="1479"/>
    </row>
    <row r="115" spans="3:10">
      <c r="C115" s="1484">
        <v>143</v>
      </c>
      <c r="D115" s="1275"/>
      <c r="E115" s="1275"/>
      <c r="F115" s="1275"/>
      <c r="G115" s="1275"/>
      <c r="H115" s="1275"/>
      <c r="I115" s="1275"/>
      <c r="J115" s="1479"/>
    </row>
    <row r="116" spans="3:10">
      <c r="C116" s="1484">
        <v>144</v>
      </c>
      <c r="D116" s="1275"/>
      <c r="E116" s="1275"/>
      <c r="F116" s="1275"/>
      <c r="G116" s="1275"/>
      <c r="H116" s="1275"/>
      <c r="I116" s="1275"/>
      <c r="J116" s="1479"/>
    </row>
    <row r="117" spans="3:10">
      <c r="C117" s="1484">
        <v>145</v>
      </c>
      <c r="D117" s="1275"/>
      <c r="E117" s="1275"/>
      <c r="F117" s="1275"/>
      <c r="G117" s="1275"/>
      <c r="H117" s="1275"/>
      <c r="I117" s="1275"/>
      <c r="J117" s="1479"/>
    </row>
    <row r="118" spans="3:10">
      <c r="C118" s="1484">
        <v>146</v>
      </c>
      <c r="D118" s="1275"/>
      <c r="E118" s="1275"/>
      <c r="F118" s="1275"/>
      <c r="G118" s="1275"/>
      <c r="H118" s="1275"/>
      <c r="I118" s="1275"/>
      <c r="J118" s="1479"/>
    </row>
    <row r="119" spans="3:10">
      <c r="C119" s="1484">
        <v>147</v>
      </c>
      <c r="D119" s="1275"/>
      <c r="E119" s="1275"/>
      <c r="F119" s="1275"/>
      <c r="G119" s="1275"/>
      <c r="H119" s="1275"/>
      <c r="I119" s="1275"/>
      <c r="J119" s="1479"/>
    </row>
    <row r="120" spans="3:10">
      <c r="C120" s="1484">
        <v>148</v>
      </c>
      <c r="D120" s="1275"/>
      <c r="E120" s="1275"/>
      <c r="F120" s="1275"/>
      <c r="G120" s="1275"/>
      <c r="H120" s="1275"/>
      <c r="I120" s="1275"/>
      <c r="J120" s="1479"/>
    </row>
    <row r="121" spans="3:10">
      <c r="C121" s="1484">
        <v>149</v>
      </c>
      <c r="D121" s="1275"/>
      <c r="E121" s="1275"/>
      <c r="F121" s="1275"/>
      <c r="G121" s="1275"/>
      <c r="H121" s="1275"/>
      <c r="I121" s="1275"/>
      <c r="J121" s="1479"/>
    </row>
    <row r="122" spans="3:10">
      <c r="C122" s="1484">
        <v>150</v>
      </c>
      <c r="D122" s="1275"/>
      <c r="E122" s="1275"/>
      <c r="F122" s="1275"/>
      <c r="G122" s="1275"/>
      <c r="H122" s="1275"/>
      <c r="I122" s="1275"/>
      <c r="J122" s="1479"/>
    </row>
    <row r="123" spans="3:10">
      <c r="C123" s="1484">
        <v>151</v>
      </c>
      <c r="D123" s="1275"/>
      <c r="E123" s="1275"/>
      <c r="F123" s="1275"/>
      <c r="G123" s="1275"/>
      <c r="H123" s="1275"/>
      <c r="I123" s="1275"/>
      <c r="J123" s="1479"/>
    </row>
    <row r="124" spans="3:10">
      <c r="C124" s="1484">
        <v>152</v>
      </c>
      <c r="D124" s="1275"/>
      <c r="E124" s="1275"/>
      <c r="F124" s="1275"/>
      <c r="G124" s="1275"/>
      <c r="H124" s="1275"/>
      <c r="I124" s="1275"/>
      <c r="J124" s="1479"/>
    </row>
    <row r="125" spans="3:10">
      <c r="C125" s="1484">
        <v>153</v>
      </c>
      <c r="D125" s="1275"/>
      <c r="E125" s="1275"/>
      <c r="F125" s="1275"/>
      <c r="G125" s="1275"/>
      <c r="H125" s="1275"/>
      <c r="I125" s="1275"/>
      <c r="J125" s="1479"/>
    </row>
    <row r="126" spans="3:10">
      <c r="C126" s="1484">
        <v>154</v>
      </c>
      <c r="D126" s="1275"/>
      <c r="E126" s="1275"/>
      <c r="F126" s="1275"/>
      <c r="G126" s="1275"/>
      <c r="H126" s="1275"/>
      <c r="I126" s="1275"/>
      <c r="J126" s="1479"/>
    </row>
    <row r="127" spans="3:10">
      <c r="C127" s="1484">
        <v>155</v>
      </c>
      <c r="D127" s="1275"/>
      <c r="E127" s="1275"/>
      <c r="F127" s="1275"/>
      <c r="G127" s="1275"/>
      <c r="H127" s="1275"/>
      <c r="I127" s="1275"/>
      <c r="J127" s="1479"/>
    </row>
    <row r="128" spans="3:10">
      <c r="C128" s="1484">
        <v>156</v>
      </c>
      <c r="D128" s="1275"/>
      <c r="E128" s="1275"/>
      <c r="F128" s="1275"/>
      <c r="G128" s="1275"/>
      <c r="H128" s="1275"/>
      <c r="I128" s="1275"/>
      <c r="J128" s="1479"/>
    </row>
    <row r="129" spans="3:10">
      <c r="C129" s="1484">
        <v>157</v>
      </c>
      <c r="D129" s="1275"/>
      <c r="E129" s="1275"/>
      <c r="F129" s="1275"/>
      <c r="G129" s="1275"/>
      <c r="H129" s="1275"/>
      <c r="I129" s="1275"/>
      <c r="J129" s="1479"/>
    </row>
    <row r="130" spans="3:10">
      <c r="C130" s="1484">
        <v>158</v>
      </c>
      <c r="D130" s="1275"/>
      <c r="E130" s="1275"/>
      <c r="F130" s="1275"/>
      <c r="G130" s="1275"/>
      <c r="H130" s="1275"/>
      <c r="I130" s="1275"/>
      <c r="J130" s="1479"/>
    </row>
    <row r="131" spans="3:10">
      <c r="C131" s="1484">
        <v>159</v>
      </c>
      <c r="D131" s="1275"/>
      <c r="E131" s="1275"/>
      <c r="F131" s="1275"/>
      <c r="G131" s="1275"/>
      <c r="H131" s="1275"/>
      <c r="I131" s="1275"/>
      <c r="J131" s="1479"/>
    </row>
    <row r="132" spans="3:10">
      <c r="C132" s="1484">
        <v>160</v>
      </c>
      <c r="D132" s="1275"/>
      <c r="E132" s="1275"/>
      <c r="F132" s="1275"/>
      <c r="G132" s="1275"/>
      <c r="H132" s="1275"/>
      <c r="I132" s="1275"/>
      <c r="J132" s="1479"/>
    </row>
    <row r="133" spans="3:10">
      <c r="C133" s="1484">
        <v>161</v>
      </c>
      <c r="D133" s="1275"/>
      <c r="E133" s="1275"/>
      <c r="F133" s="1275"/>
      <c r="G133" s="1275"/>
      <c r="H133" s="1275"/>
      <c r="I133" s="1275"/>
      <c r="J133" s="1479"/>
    </row>
    <row r="134" spans="3:10">
      <c r="C134" s="1484">
        <v>162</v>
      </c>
      <c r="D134" s="1275"/>
      <c r="E134" s="1275"/>
      <c r="F134" s="1275"/>
      <c r="G134" s="1275"/>
      <c r="H134" s="1275"/>
      <c r="I134" s="1275"/>
      <c r="J134" s="1479"/>
    </row>
    <row r="135" spans="3:10">
      <c r="C135" s="1484">
        <v>163</v>
      </c>
      <c r="D135" s="1275"/>
      <c r="E135" s="1275"/>
      <c r="F135" s="1275"/>
      <c r="G135" s="1275"/>
      <c r="H135" s="1275"/>
      <c r="I135" s="1275"/>
      <c r="J135" s="1479"/>
    </row>
    <row r="136" spans="3:10">
      <c r="C136" s="1484">
        <v>164</v>
      </c>
      <c r="D136" s="1275"/>
      <c r="E136" s="1275"/>
      <c r="F136" s="1275"/>
      <c r="G136" s="1275"/>
      <c r="H136" s="1275"/>
      <c r="I136" s="1275"/>
      <c r="J136" s="1479"/>
    </row>
    <row r="137" spans="3:10">
      <c r="C137" s="1484">
        <v>165</v>
      </c>
      <c r="D137" s="1275"/>
      <c r="E137" s="1275"/>
      <c r="F137" s="1275"/>
      <c r="G137" s="1275"/>
      <c r="H137" s="1275"/>
      <c r="I137" s="1275"/>
      <c r="J137" s="1479"/>
    </row>
    <row r="138" spans="3:10">
      <c r="C138" s="1484">
        <v>166</v>
      </c>
      <c r="D138" s="1275"/>
      <c r="E138" s="1275"/>
      <c r="F138" s="1275"/>
      <c r="G138" s="1275"/>
      <c r="H138" s="1275"/>
      <c r="I138" s="1275"/>
      <c r="J138" s="1479"/>
    </row>
    <row r="139" spans="3:10">
      <c r="C139" s="1484">
        <v>167</v>
      </c>
      <c r="D139" s="1275"/>
      <c r="E139" s="1275"/>
      <c r="F139" s="1275"/>
      <c r="G139" s="1275"/>
      <c r="H139" s="1275"/>
      <c r="I139" s="1275"/>
      <c r="J139" s="1479"/>
    </row>
    <row r="140" spans="3:10">
      <c r="C140" s="1484">
        <v>168</v>
      </c>
      <c r="D140" s="1275"/>
      <c r="E140" s="1275"/>
      <c r="F140" s="1275"/>
      <c r="G140" s="1275"/>
      <c r="H140" s="1275"/>
      <c r="I140" s="1275"/>
      <c r="J140" s="1479"/>
    </row>
    <row r="141" spans="3:10">
      <c r="C141" s="1484">
        <v>169</v>
      </c>
      <c r="D141" s="1275"/>
      <c r="E141" s="1275"/>
      <c r="F141" s="1275"/>
      <c r="G141" s="1275"/>
      <c r="H141" s="1275"/>
      <c r="I141" s="1275"/>
      <c r="J141" s="1479"/>
    </row>
    <row r="142" spans="3:10">
      <c r="C142" s="1484">
        <v>170</v>
      </c>
      <c r="D142" s="1275"/>
      <c r="E142" s="1275"/>
      <c r="F142" s="1275"/>
      <c r="G142" s="1275"/>
      <c r="H142" s="1275"/>
      <c r="I142" s="1275"/>
      <c r="J142" s="1479"/>
    </row>
    <row r="143" spans="3:10">
      <c r="C143" s="1484">
        <v>171</v>
      </c>
      <c r="D143" s="1275"/>
      <c r="E143" s="1275"/>
      <c r="F143" s="1275"/>
      <c r="G143" s="1275"/>
      <c r="H143" s="1275"/>
      <c r="I143" s="1275"/>
      <c r="J143" s="1479"/>
    </row>
    <row r="144" spans="3:10">
      <c r="C144" s="1484">
        <v>172</v>
      </c>
      <c r="D144" s="1275"/>
      <c r="E144" s="1275"/>
      <c r="F144" s="1275"/>
      <c r="G144" s="1275"/>
      <c r="H144" s="1275"/>
      <c r="I144" s="1275"/>
      <c r="J144" s="1479"/>
    </row>
    <row r="145" spans="3:10">
      <c r="C145" s="1484">
        <v>173</v>
      </c>
      <c r="D145" s="1275"/>
      <c r="E145" s="1275"/>
      <c r="F145" s="1275"/>
      <c r="G145" s="1275"/>
      <c r="H145" s="1275"/>
      <c r="I145" s="1275"/>
      <c r="J145" s="1479"/>
    </row>
    <row r="146" spans="3:10">
      <c r="C146" s="1484">
        <v>174</v>
      </c>
      <c r="D146" s="1275"/>
      <c r="E146" s="1275"/>
      <c r="F146" s="1275"/>
      <c r="G146" s="1275"/>
      <c r="H146" s="1275"/>
      <c r="I146" s="1275"/>
      <c r="J146" s="1479"/>
    </row>
    <row r="147" spans="3:10">
      <c r="C147" s="1484">
        <v>175</v>
      </c>
      <c r="D147" s="1275"/>
      <c r="E147" s="1275"/>
      <c r="F147" s="1275"/>
      <c r="G147" s="1275"/>
      <c r="H147" s="1275"/>
      <c r="I147" s="1275"/>
      <c r="J147" s="1479"/>
    </row>
    <row r="148" spans="3:10">
      <c r="C148" s="1484">
        <v>176</v>
      </c>
      <c r="D148" s="1275"/>
      <c r="E148" s="1275"/>
      <c r="F148" s="1275"/>
      <c r="G148" s="1275"/>
      <c r="H148" s="1275"/>
      <c r="I148" s="1275"/>
      <c r="J148" s="1479"/>
    </row>
    <row r="149" spans="3:10">
      <c r="C149" s="1484"/>
      <c r="D149" s="1275"/>
      <c r="E149" s="1275"/>
      <c r="F149" s="1275"/>
      <c r="G149" s="1275"/>
      <c r="H149" s="1275"/>
      <c r="I149" s="1275"/>
      <c r="J149" s="1479"/>
    </row>
    <row r="150" spans="3:10">
      <c r="C150" s="1484">
        <v>177</v>
      </c>
      <c r="D150" s="1275"/>
      <c r="E150" s="1275"/>
      <c r="F150" s="1275"/>
      <c r="G150" s="1275"/>
      <c r="H150" s="1275"/>
      <c r="I150" s="1275"/>
      <c r="J150" s="1479"/>
    </row>
    <row r="151" spans="3:10">
      <c r="C151" s="1484">
        <v>178</v>
      </c>
      <c r="D151" s="1275"/>
      <c r="E151" s="1275"/>
      <c r="F151" s="1275"/>
      <c r="G151" s="1275"/>
      <c r="H151" s="1275"/>
      <c r="I151" s="1275"/>
      <c r="J151" s="1479"/>
    </row>
    <row r="152" spans="3:10">
      <c r="C152" s="1484">
        <v>179</v>
      </c>
      <c r="D152" s="1275"/>
      <c r="E152" s="1275"/>
      <c r="F152" s="1275"/>
      <c r="G152" s="1275"/>
      <c r="H152" s="1275"/>
      <c r="I152" s="1275"/>
      <c r="J152" s="1479"/>
    </row>
    <row r="153" spans="3:10">
      <c r="C153" s="1484">
        <v>181</v>
      </c>
      <c r="D153" s="1275"/>
      <c r="E153" s="1275"/>
      <c r="F153" s="1275"/>
      <c r="G153" s="1275"/>
      <c r="H153" s="1275"/>
      <c r="I153" s="1275"/>
      <c r="J153" s="1479"/>
    </row>
    <row r="154" spans="3:10">
      <c r="C154" s="1484">
        <v>182</v>
      </c>
      <c r="D154" s="1275"/>
      <c r="E154" s="1275"/>
      <c r="F154" s="1275"/>
      <c r="G154" s="1275"/>
      <c r="H154" s="1275"/>
      <c r="I154" s="1275"/>
      <c r="J154" s="1479"/>
    </row>
    <row r="155" spans="3:10">
      <c r="C155" s="1484">
        <v>183</v>
      </c>
      <c r="D155" s="1275"/>
      <c r="E155" s="1275"/>
      <c r="F155" s="1275"/>
      <c r="G155" s="1275"/>
      <c r="H155" s="1275"/>
      <c r="I155" s="1275"/>
      <c r="J155" s="1479"/>
    </row>
    <row r="156" spans="3:10">
      <c r="C156" s="1484">
        <v>184</v>
      </c>
      <c r="D156" s="1275"/>
      <c r="E156" s="1275"/>
      <c r="F156" s="1275"/>
      <c r="G156" s="1275"/>
      <c r="H156" s="1275"/>
      <c r="I156" s="1275"/>
      <c r="J156" s="1479"/>
    </row>
    <row r="157" spans="3:10">
      <c r="C157" s="1484">
        <v>185</v>
      </c>
      <c r="D157" s="1275"/>
      <c r="E157" s="1275"/>
      <c r="F157" s="1275"/>
      <c r="G157" s="1275"/>
      <c r="H157" s="1275"/>
      <c r="I157" s="1275"/>
      <c r="J157" s="1479"/>
    </row>
    <row r="158" spans="3:10">
      <c r="C158" s="1484">
        <v>186</v>
      </c>
      <c r="D158" s="1275"/>
      <c r="E158" s="1275"/>
      <c r="F158" s="1275"/>
      <c r="G158" s="1275"/>
      <c r="H158" s="1275"/>
      <c r="I158" s="1275"/>
      <c r="J158" s="1479"/>
    </row>
    <row r="159" spans="3:10">
      <c r="C159" s="1484">
        <v>187</v>
      </c>
      <c r="D159" s="1481"/>
      <c r="E159" s="1480"/>
      <c r="F159" s="1479"/>
      <c r="G159" s="1479"/>
      <c r="H159" s="1479"/>
      <c r="I159" s="1479"/>
      <c r="J159" s="1479"/>
    </row>
    <row r="160" spans="3:10">
      <c r="C160" s="1484">
        <v>188</v>
      </c>
      <c r="D160" s="1481"/>
      <c r="E160" s="1480"/>
      <c r="F160" s="1479"/>
      <c r="G160" s="1479"/>
      <c r="H160" s="1479"/>
      <c r="I160" s="1479"/>
      <c r="J160" s="1479"/>
    </row>
    <row r="161" spans="3:10">
      <c r="C161" s="1484">
        <v>189</v>
      </c>
      <c r="D161" s="1481"/>
      <c r="E161" s="1480"/>
      <c r="F161" s="1479"/>
      <c r="G161" s="1479"/>
      <c r="H161" s="1479"/>
      <c r="I161" s="1479"/>
      <c r="J161" s="1479"/>
    </row>
    <row r="162" spans="3:10">
      <c r="C162" s="1484">
        <v>190</v>
      </c>
      <c r="D162" s="1481"/>
      <c r="E162" s="1480"/>
      <c r="F162" s="1479"/>
      <c r="G162" s="1479"/>
      <c r="H162" s="1479"/>
      <c r="I162" s="1479"/>
      <c r="J162" s="1479"/>
    </row>
    <row r="163" spans="3:10">
      <c r="C163" s="1484">
        <v>191</v>
      </c>
      <c r="D163" s="1486" t="s">
        <v>2099</v>
      </c>
      <c r="E163" s="1480">
        <v>46145</v>
      </c>
      <c r="F163" s="1479"/>
      <c r="G163" s="1479"/>
      <c r="H163" s="1479"/>
      <c r="I163" s="1479" t="s">
        <v>1585</v>
      </c>
      <c r="J163" s="1479"/>
    </row>
    <row r="164" spans="3:10">
      <c r="C164" s="1484">
        <v>192</v>
      </c>
      <c r="D164" s="1486" t="s">
        <v>2100</v>
      </c>
      <c r="E164" s="1480">
        <v>46145</v>
      </c>
      <c r="F164" s="1479"/>
      <c r="G164" s="1479"/>
      <c r="H164" s="1479"/>
      <c r="I164" s="1479" t="s">
        <v>1585</v>
      </c>
      <c r="J164" s="1479"/>
    </row>
    <row r="165" spans="3:10">
      <c r="C165" s="1484">
        <v>193</v>
      </c>
      <c r="D165" s="1486" t="s">
        <v>1994</v>
      </c>
      <c r="E165" s="1480">
        <v>46145</v>
      </c>
      <c r="F165" s="1479"/>
      <c r="G165" s="1479"/>
      <c r="H165" s="1479"/>
      <c r="I165" s="1479" t="s">
        <v>821</v>
      </c>
      <c r="J165" s="1479"/>
    </row>
    <row r="166" spans="3:10">
      <c r="C166" s="1484">
        <v>194</v>
      </c>
      <c r="D166" s="1486" t="s">
        <v>2095</v>
      </c>
      <c r="E166" s="1480">
        <v>46145</v>
      </c>
      <c r="F166" s="1479"/>
      <c r="G166" s="1479"/>
      <c r="H166" s="1479"/>
      <c r="I166" s="1479" t="s">
        <v>2098</v>
      </c>
      <c r="J166" s="1479"/>
    </row>
    <row r="167" spans="3:10">
      <c r="C167" s="1484">
        <v>195</v>
      </c>
      <c r="D167" s="1486" t="s">
        <v>2105</v>
      </c>
      <c r="E167" s="1480">
        <v>46145</v>
      </c>
      <c r="F167" s="1479"/>
      <c r="G167" s="1479"/>
      <c r="H167" s="1479"/>
      <c r="I167" s="1479" t="s">
        <v>2109</v>
      </c>
      <c r="J167" s="1479"/>
    </row>
    <row r="168" spans="3:10">
      <c r="C168" s="1484">
        <v>196</v>
      </c>
      <c r="D168" s="1486" t="s">
        <v>2106</v>
      </c>
      <c r="E168" s="1480">
        <v>46145</v>
      </c>
      <c r="F168" s="1479"/>
      <c r="G168" s="1479"/>
      <c r="H168" s="1479"/>
      <c r="I168" s="1479" t="s">
        <v>2060</v>
      </c>
      <c r="J168" s="1479"/>
    </row>
    <row r="169" spans="3:10">
      <c r="C169" s="1484">
        <v>197</v>
      </c>
      <c r="D169" s="1486" t="s">
        <v>2107</v>
      </c>
      <c r="E169" s="1480">
        <v>46145</v>
      </c>
      <c r="F169" s="1479"/>
      <c r="G169" s="1479"/>
      <c r="H169" s="1479"/>
      <c r="I169" s="1479" t="s">
        <v>334</v>
      </c>
      <c r="J169" s="1479"/>
    </row>
    <row r="170" spans="3:10">
      <c r="C170" s="1484">
        <v>198</v>
      </c>
      <c r="D170" s="1486" t="s">
        <v>2108</v>
      </c>
      <c r="E170" s="1480">
        <v>46145</v>
      </c>
      <c r="F170" s="1479"/>
      <c r="G170" s="1479"/>
      <c r="H170" s="1479"/>
      <c r="I170" s="1479" t="s">
        <v>334</v>
      </c>
      <c r="J170" s="1479"/>
    </row>
    <row r="171" spans="3:10">
      <c r="C171" s="1484">
        <v>199</v>
      </c>
      <c r="D171" s="1486" t="s">
        <v>1232</v>
      </c>
      <c r="E171" s="1480">
        <v>46145</v>
      </c>
      <c r="F171" s="1479"/>
      <c r="G171" s="1479"/>
      <c r="H171" s="1479"/>
      <c r="I171" s="1479" t="s">
        <v>2061</v>
      </c>
      <c r="J171" s="1479"/>
    </row>
    <row r="172" spans="3:10">
      <c r="C172" s="1484">
        <v>200</v>
      </c>
      <c r="D172" s="1481"/>
      <c r="E172" s="1480"/>
      <c r="F172" s="1479"/>
      <c r="G172" s="1479"/>
      <c r="H172" s="1479"/>
      <c r="I172" s="1479"/>
      <c r="J172" s="1479"/>
    </row>
    <row r="173" spans="3:10">
      <c r="C173" s="1484">
        <v>201</v>
      </c>
      <c r="D173" s="1486" t="s">
        <v>2110</v>
      </c>
      <c r="E173" s="1480">
        <v>46152</v>
      </c>
      <c r="F173" s="1479"/>
      <c r="G173" s="1479"/>
      <c r="H173" s="1479"/>
      <c r="I173" s="1479" t="s">
        <v>2068</v>
      </c>
      <c r="J173" s="1479"/>
    </row>
    <row r="174" spans="3:10">
      <c r="C174" s="1484">
        <v>202</v>
      </c>
      <c r="D174" s="1486" t="s">
        <v>2111</v>
      </c>
      <c r="E174" s="1480">
        <v>46152</v>
      </c>
      <c r="F174" s="1479"/>
      <c r="G174" s="1479"/>
      <c r="H174" s="1479"/>
      <c r="I174" s="1479" t="s">
        <v>70</v>
      </c>
      <c r="J174" s="1479"/>
    </row>
    <row r="175" spans="3:10">
      <c r="C175" s="1484">
        <v>203</v>
      </c>
      <c r="D175" s="1486" t="s">
        <v>2112</v>
      </c>
      <c r="E175" s="1480">
        <v>46152</v>
      </c>
      <c r="F175" s="1479"/>
      <c r="G175" s="1479"/>
      <c r="H175" s="1479"/>
      <c r="I175" s="1479" t="s">
        <v>2069</v>
      </c>
      <c r="J175" s="1479"/>
    </row>
    <row r="176" spans="3:10">
      <c r="C176" s="1484">
        <v>204</v>
      </c>
      <c r="D176" s="1486" t="s">
        <v>2113</v>
      </c>
      <c r="E176" s="1480">
        <v>46152</v>
      </c>
      <c r="F176" s="1479"/>
      <c r="G176" s="1479"/>
      <c r="H176" s="1479"/>
      <c r="I176" s="1479" t="s">
        <v>334</v>
      </c>
      <c r="J176" s="1479"/>
    </row>
    <row r="177" spans="3:10">
      <c r="C177" s="1484">
        <v>205</v>
      </c>
      <c r="D177" s="1486" t="s">
        <v>2096</v>
      </c>
      <c r="E177" s="1480">
        <v>46152</v>
      </c>
      <c r="F177" s="1479"/>
      <c r="G177" s="1479"/>
      <c r="H177" s="1479"/>
      <c r="I177" s="1479" t="s">
        <v>1980</v>
      </c>
      <c r="J177" s="1479"/>
    </row>
    <row r="178" spans="3:10">
      <c r="C178" s="1484">
        <v>206</v>
      </c>
      <c r="D178" s="1486" t="s">
        <v>2107</v>
      </c>
      <c r="E178" s="1480">
        <v>46152</v>
      </c>
      <c r="F178" s="1479"/>
      <c r="G178" s="1479"/>
      <c r="H178" s="1479"/>
      <c r="I178" s="1479" t="s">
        <v>769</v>
      </c>
      <c r="J178" s="1479"/>
    </row>
    <row r="179" spans="3:10">
      <c r="C179" s="1484">
        <v>207</v>
      </c>
      <c r="D179" s="1486" t="s">
        <v>2108</v>
      </c>
      <c r="E179" s="1480">
        <v>46152</v>
      </c>
      <c r="F179" s="1479"/>
      <c r="G179" s="1479"/>
      <c r="H179" s="1479"/>
      <c r="I179" s="1479" t="s">
        <v>769</v>
      </c>
      <c r="J179" s="1479"/>
    </row>
    <row r="180" spans="3:10">
      <c r="C180" s="1484">
        <v>208</v>
      </c>
      <c r="D180" s="1486" t="s">
        <v>1820</v>
      </c>
      <c r="E180" s="1480">
        <v>46152</v>
      </c>
      <c r="F180" s="1479"/>
      <c r="G180" s="1479"/>
      <c r="H180" s="1479"/>
      <c r="I180" s="1479" t="s">
        <v>1981</v>
      </c>
      <c r="J180" s="1479"/>
    </row>
    <row r="181" spans="3:10">
      <c r="C181" s="1484">
        <v>209</v>
      </c>
      <c r="D181" s="1486" t="s">
        <v>2089</v>
      </c>
      <c r="E181" s="1480">
        <v>46152</v>
      </c>
      <c r="F181" s="1479"/>
      <c r="G181" s="1479"/>
      <c r="H181" s="1479"/>
      <c r="I181" s="1479" t="s">
        <v>1982</v>
      </c>
      <c r="J181" s="1479"/>
    </row>
    <row r="182" spans="3:10">
      <c r="C182" s="1484">
        <v>210</v>
      </c>
      <c r="D182" s="1481"/>
      <c r="E182" s="1480"/>
      <c r="F182" s="1479"/>
      <c r="G182" s="1479"/>
      <c r="H182" s="1479"/>
      <c r="I182" s="1479"/>
      <c r="J182" s="1479"/>
    </row>
    <row r="183" spans="3:10">
      <c r="C183" s="1484">
        <v>211</v>
      </c>
      <c r="D183" s="1486" t="s">
        <v>2114</v>
      </c>
      <c r="E183" s="1480">
        <v>46159</v>
      </c>
      <c r="F183" s="1479"/>
      <c r="G183" s="1479"/>
      <c r="H183" s="1479"/>
      <c r="I183" s="1479" t="s">
        <v>2120</v>
      </c>
      <c r="J183" s="1479"/>
    </row>
    <row r="184" spans="3:10">
      <c r="C184" s="1484">
        <v>212</v>
      </c>
      <c r="D184" s="1486" t="s">
        <v>2115</v>
      </c>
      <c r="E184" s="1480">
        <v>46159</v>
      </c>
      <c r="F184" s="1479"/>
      <c r="G184" s="1479"/>
      <c r="H184" s="1479"/>
      <c r="I184" s="1479" t="s">
        <v>2121</v>
      </c>
      <c r="J184" s="1479"/>
    </row>
    <row r="185" spans="3:10">
      <c r="C185" s="1484">
        <v>213</v>
      </c>
      <c r="D185" s="1486" t="s">
        <v>2116</v>
      </c>
      <c r="E185" s="1480">
        <v>46159</v>
      </c>
      <c r="F185" s="1479"/>
      <c r="G185" s="1479"/>
      <c r="H185" s="1479"/>
      <c r="I185" s="1479" t="s">
        <v>2122</v>
      </c>
      <c r="J185" s="1479"/>
    </row>
    <row r="186" spans="3:10">
      <c r="C186" s="1484">
        <v>214</v>
      </c>
      <c r="D186" s="1486" t="s">
        <v>2117</v>
      </c>
      <c r="E186" s="1480">
        <v>46159</v>
      </c>
      <c r="F186" s="1479"/>
      <c r="G186" s="1479"/>
      <c r="H186" s="1479"/>
      <c r="I186" s="1479" t="s">
        <v>2123</v>
      </c>
      <c r="J186" s="1479"/>
    </row>
    <row r="187" spans="3:10">
      <c r="C187" s="1484">
        <v>215</v>
      </c>
      <c r="D187" s="1486" t="s">
        <v>2118</v>
      </c>
      <c r="E187" s="1480">
        <v>46159</v>
      </c>
      <c r="F187" s="1479"/>
      <c r="G187" s="1479"/>
      <c r="H187" s="1479"/>
      <c r="I187" s="1479" t="s">
        <v>2124</v>
      </c>
      <c r="J187" s="1479"/>
    </row>
    <row r="188" spans="3:10">
      <c r="C188" s="1484">
        <v>216</v>
      </c>
      <c r="D188" s="1486" t="s">
        <v>2119</v>
      </c>
      <c r="E188" s="1480">
        <v>46159</v>
      </c>
      <c r="F188" s="1479"/>
      <c r="G188" s="1479"/>
      <c r="H188" s="1479"/>
      <c r="I188" s="1479" t="s">
        <v>2125</v>
      </c>
      <c r="J188" s="1479"/>
    </row>
    <row r="189" spans="3:10">
      <c r="C189" s="1484">
        <v>217</v>
      </c>
      <c r="D189" s="1481"/>
      <c r="E189" s="1480"/>
      <c r="F189" s="1479"/>
      <c r="G189" s="1479"/>
      <c r="H189" s="1479"/>
      <c r="I189" s="1479"/>
      <c r="J189" s="1479"/>
    </row>
    <row r="190" spans="3:10">
      <c r="C190" s="1484">
        <v>218</v>
      </c>
      <c r="D190" s="1486" t="s">
        <v>2126</v>
      </c>
      <c r="E190" s="1480">
        <v>46166</v>
      </c>
      <c r="F190" s="1479"/>
      <c r="G190" s="1479"/>
      <c r="H190" s="1479"/>
      <c r="I190" s="1479" t="s">
        <v>111</v>
      </c>
      <c r="J190" s="1479"/>
    </row>
    <row r="191" spans="3:10">
      <c r="C191" s="1484">
        <v>219</v>
      </c>
      <c r="D191" s="1486" t="s">
        <v>2127</v>
      </c>
      <c r="E191" s="1480">
        <v>46166</v>
      </c>
      <c r="F191" s="1479"/>
      <c r="G191" s="1479"/>
      <c r="H191" s="1479"/>
      <c r="I191" s="1479" t="s">
        <v>334</v>
      </c>
      <c r="J191" s="1479"/>
    </row>
    <row r="192" spans="3:10">
      <c r="C192" s="1484">
        <v>220</v>
      </c>
      <c r="D192" s="1486" t="s">
        <v>2128</v>
      </c>
      <c r="E192" s="1480">
        <v>46166</v>
      </c>
      <c r="F192" s="1479"/>
      <c r="G192" s="1479"/>
      <c r="H192" s="1479"/>
      <c r="I192" s="1479" t="s">
        <v>2038</v>
      </c>
      <c r="J192" s="1479"/>
    </row>
    <row r="193" spans="3:10">
      <c r="C193" s="1484">
        <v>221</v>
      </c>
      <c r="D193" s="1486" t="s">
        <v>1994</v>
      </c>
      <c r="E193" s="1480">
        <v>46166</v>
      </c>
      <c r="F193" s="1479"/>
      <c r="G193" s="1479"/>
      <c r="H193" s="1479"/>
      <c r="I193" s="1479" t="s">
        <v>821</v>
      </c>
      <c r="J193" s="1479"/>
    </row>
    <row r="194" spans="3:10">
      <c r="C194" s="1275"/>
      <c r="D194" s="1486" t="s">
        <v>1995</v>
      </c>
      <c r="E194" s="1480">
        <v>46166</v>
      </c>
      <c r="F194" s="1479"/>
      <c r="G194" s="1479"/>
      <c r="H194" s="1479"/>
      <c r="I194" s="1479" t="s">
        <v>1934</v>
      </c>
      <c r="J194" s="1275"/>
    </row>
    <row r="195" spans="3:10">
      <c r="C195" s="1275"/>
      <c r="D195" s="1486" t="s">
        <v>1232</v>
      </c>
      <c r="E195" s="1480">
        <v>46166</v>
      </c>
      <c r="F195" s="1479"/>
      <c r="G195" s="1479"/>
      <c r="H195" s="1479"/>
      <c r="I195" s="1479" t="s">
        <v>566</v>
      </c>
      <c r="J195" s="1275"/>
    </row>
    <row r="196" spans="3:10">
      <c r="C196" s="1275"/>
      <c r="D196" s="1486" t="s">
        <v>2129</v>
      </c>
      <c r="E196" s="1480">
        <v>46166</v>
      </c>
      <c r="F196" s="1479"/>
      <c r="G196" s="1479"/>
      <c r="H196" s="1479"/>
      <c r="I196" s="1479" t="s">
        <v>566</v>
      </c>
      <c r="J196" s="1275"/>
    </row>
    <row r="197" spans="3:10">
      <c r="C197" s="1275"/>
      <c r="D197" s="1481"/>
      <c r="E197" s="1480"/>
      <c r="F197" s="1479"/>
      <c r="G197" s="1479"/>
      <c r="H197" s="1479"/>
      <c r="I197" s="1479"/>
      <c r="J197" s="1275"/>
    </row>
    <row r="198" spans="3:10">
      <c r="C198" s="1275"/>
      <c r="D198" s="1486" t="s">
        <v>2128</v>
      </c>
      <c r="E198" s="1480">
        <v>46173</v>
      </c>
      <c r="F198" s="1479"/>
      <c r="G198" s="1479"/>
      <c r="H198" s="1479"/>
      <c r="I198" s="1479" t="s">
        <v>2038</v>
      </c>
      <c r="J198" s="1275"/>
    </row>
    <row r="199" spans="3:10">
      <c r="C199" s="1275"/>
      <c r="D199" s="1486" t="s">
        <v>2130</v>
      </c>
      <c r="E199" s="1480">
        <v>46173</v>
      </c>
      <c r="F199" s="1479"/>
      <c r="G199" s="1479"/>
      <c r="H199" s="1479"/>
      <c r="I199" s="1479" t="s">
        <v>334</v>
      </c>
      <c r="J199" s="1275"/>
    </row>
    <row r="200" spans="3:10">
      <c r="C200" s="1275"/>
      <c r="D200" s="1486" t="s">
        <v>2101</v>
      </c>
      <c r="E200" s="1480">
        <v>46173</v>
      </c>
      <c r="F200" s="1479"/>
      <c r="G200" s="1479"/>
      <c r="H200" s="1479"/>
      <c r="I200" s="1479" t="s">
        <v>2131</v>
      </c>
      <c r="J200" s="1275"/>
    </row>
    <row r="201" spans="3:10">
      <c r="C201" s="1275"/>
      <c r="D201" s="1481"/>
      <c r="E201" s="1480"/>
      <c r="F201" s="1479"/>
      <c r="G201" s="1479"/>
      <c r="H201" s="1479"/>
      <c r="I201" s="1479"/>
      <c r="J201" s="1275"/>
    </row>
    <row r="202" spans="3:10">
      <c r="C202" s="1275"/>
      <c r="D202" s="1486" t="s">
        <v>2128</v>
      </c>
      <c r="E202" s="1480">
        <v>46180</v>
      </c>
      <c r="F202" s="1479"/>
      <c r="G202" s="1479"/>
      <c r="H202" s="1479"/>
      <c r="I202" s="1479" t="s">
        <v>2038</v>
      </c>
      <c r="J202" s="1275"/>
    </row>
    <row r="203" spans="3:10">
      <c r="C203" s="1275"/>
      <c r="D203" s="1486" t="s">
        <v>2111</v>
      </c>
      <c r="E203" s="1480">
        <v>46180</v>
      </c>
      <c r="F203" s="1479"/>
      <c r="G203" s="1479"/>
      <c r="H203" s="1479"/>
      <c r="I203" s="1479" t="s">
        <v>334</v>
      </c>
      <c r="J203" s="1275"/>
    </row>
    <row r="204" spans="3:10">
      <c r="C204" s="1275"/>
      <c r="D204" s="1486" t="s">
        <v>2106</v>
      </c>
      <c r="E204" s="1480">
        <v>46180</v>
      </c>
      <c r="F204" s="1479"/>
      <c r="G204" s="1479"/>
      <c r="H204" s="1479"/>
      <c r="I204" s="1479" t="s">
        <v>2132</v>
      </c>
      <c r="J204" s="1275"/>
    </row>
    <row r="205" spans="3:10">
      <c r="C205" s="1275"/>
      <c r="D205" s="1486" t="s">
        <v>2101</v>
      </c>
      <c r="E205" s="1480">
        <v>46180</v>
      </c>
      <c r="F205" s="1479"/>
      <c r="G205" s="1479"/>
      <c r="H205" s="1479"/>
      <c r="I205" s="1479" t="s">
        <v>2131</v>
      </c>
      <c r="J205" s="1275"/>
    </row>
    <row r="206" spans="3:10">
      <c r="C206" s="1275"/>
      <c r="D206" s="1486" t="s">
        <v>1232</v>
      </c>
      <c r="E206" s="1480">
        <v>46180</v>
      </c>
      <c r="F206" s="1479"/>
      <c r="G206" s="1479"/>
      <c r="H206" s="1479"/>
      <c r="I206" s="1479" t="s">
        <v>571</v>
      </c>
      <c r="J206" s="1275"/>
    </row>
    <row r="207" spans="3:10">
      <c r="C207" s="1275"/>
      <c r="D207" s="1486" t="s">
        <v>1231</v>
      </c>
      <c r="E207" s="1480">
        <v>46180</v>
      </c>
      <c r="F207" s="1479"/>
      <c r="G207" s="1479"/>
      <c r="H207" s="1479"/>
      <c r="I207" s="1479" t="s">
        <v>2098</v>
      </c>
      <c r="J207" s="1275"/>
    </row>
    <row r="208" spans="3:10">
      <c r="C208" s="1275"/>
      <c r="D208" s="1481"/>
      <c r="E208" s="1480"/>
      <c r="F208" s="1479"/>
      <c r="G208" s="1479"/>
      <c r="H208" s="1479"/>
      <c r="I208" s="1479"/>
      <c r="J208" s="1275"/>
    </row>
    <row r="209" spans="3:10">
      <c r="C209" s="1275"/>
      <c r="D209" s="1486" t="s">
        <v>2096</v>
      </c>
      <c r="E209" s="1480">
        <v>46187</v>
      </c>
      <c r="F209" s="1479"/>
      <c r="G209" s="1479"/>
      <c r="H209" s="1479"/>
      <c r="I209" s="1479" t="s">
        <v>1980</v>
      </c>
      <c r="J209" s="1275"/>
    </row>
    <row r="210" spans="3:10">
      <c r="C210" s="1275"/>
      <c r="D210" s="1486" t="s">
        <v>2111</v>
      </c>
      <c r="E210" s="1480">
        <v>46187</v>
      </c>
      <c r="F210" s="1479"/>
      <c r="G210" s="1479"/>
      <c r="H210" s="1479"/>
      <c r="I210" s="1479" t="s">
        <v>334</v>
      </c>
      <c r="J210" s="1275"/>
    </row>
    <row r="211" spans="3:10">
      <c r="C211" s="1275"/>
      <c r="D211" s="1486" t="s">
        <v>1231</v>
      </c>
      <c r="E211" s="1480">
        <v>46187</v>
      </c>
      <c r="F211" s="1479"/>
      <c r="G211" s="1479"/>
      <c r="H211" s="1479"/>
      <c r="I211" s="1479" t="s">
        <v>2134</v>
      </c>
      <c r="J211" s="1275"/>
    </row>
    <row r="212" spans="3:10">
      <c r="C212" s="1275"/>
      <c r="D212" s="1486" t="s">
        <v>2133</v>
      </c>
      <c r="E212" s="1480">
        <v>46187</v>
      </c>
      <c r="F212" s="1479"/>
      <c r="G212" s="1479"/>
      <c r="H212" s="1479"/>
      <c r="I212" s="1479" t="s">
        <v>2098</v>
      </c>
      <c r="J212" s="1275"/>
    </row>
    <row r="213" spans="3:10">
      <c r="C213" s="1275"/>
      <c r="D213" s="1481"/>
      <c r="E213" s="1480"/>
      <c r="F213" s="1479"/>
      <c r="G213" s="1479"/>
      <c r="H213" s="1479"/>
      <c r="I213" s="1479"/>
      <c r="J213" s="1275"/>
    </row>
    <row r="214" spans="3:10">
      <c r="C214" s="1275"/>
      <c r="D214" s="1486" t="s">
        <v>2096</v>
      </c>
      <c r="E214" s="1480">
        <v>46201</v>
      </c>
      <c r="F214" s="1479"/>
      <c r="G214" s="1479"/>
      <c r="H214" s="1479"/>
      <c r="I214" s="1479" t="s">
        <v>1980</v>
      </c>
      <c r="J214" s="1275"/>
    </row>
    <row r="215" spans="3:10">
      <c r="C215" s="1275"/>
      <c r="D215" s="1486" t="s">
        <v>2111</v>
      </c>
      <c r="E215" s="1480">
        <v>46201</v>
      </c>
      <c r="F215" s="1479"/>
      <c r="G215" s="1479"/>
      <c r="H215" s="1479"/>
      <c r="I215" s="1479" t="s">
        <v>334</v>
      </c>
      <c r="J215" s="1275"/>
    </row>
    <row r="216" spans="3:10">
      <c r="C216" s="1275"/>
      <c r="D216" s="1486" t="s">
        <v>2135</v>
      </c>
      <c r="E216" s="1480">
        <v>46201</v>
      </c>
      <c r="F216" s="1479"/>
      <c r="G216" s="1479"/>
      <c r="H216" s="1479"/>
      <c r="I216" s="1479" t="s">
        <v>2137</v>
      </c>
      <c r="J216" s="1275"/>
    </row>
    <row r="217" spans="3:10">
      <c r="C217" s="1275"/>
      <c r="D217" s="1486" t="s">
        <v>2136</v>
      </c>
      <c r="E217" s="1480">
        <v>46201</v>
      </c>
      <c r="F217" s="1479"/>
      <c r="G217" s="1479"/>
      <c r="H217" s="1479"/>
      <c r="I217" s="1479" t="s">
        <v>2137</v>
      </c>
      <c r="J217" s="1275"/>
    </row>
    <row r="218" spans="3:10">
      <c r="C218" s="1275"/>
      <c r="D218" s="1481"/>
      <c r="E218" s="1480"/>
      <c r="F218" s="1479"/>
      <c r="G218" s="1479"/>
      <c r="H218" s="1479"/>
      <c r="I218" s="1479"/>
      <c r="J218" s="1275"/>
    </row>
    <row r="219" spans="3:10">
      <c r="C219" s="1275"/>
      <c r="D219" s="1486" t="s">
        <v>2138</v>
      </c>
      <c r="E219" s="1480">
        <v>46208</v>
      </c>
      <c r="F219" s="1479"/>
      <c r="G219" s="1479"/>
      <c r="H219" s="1479"/>
      <c r="I219" s="1479" t="s">
        <v>2139</v>
      </c>
      <c r="J219" s="1275"/>
    </row>
    <row r="220" spans="3:10">
      <c r="C220" s="1275"/>
      <c r="D220" s="1486" t="s">
        <v>2110</v>
      </c>
      <c r="E220" s="1480">
        <v>46208</v>
      </c>
      <c r="F220" s="1479"/>
      <c r="G220" s="1479"/>
      <c r="H220" s="1479"/>
      <c r="I220" s="1479" t="s">
        <v>2068</v>
      </c>
      <c r="J220" s="1275"/>
    </row>
    <row r="221" spans="3:10">
      <c r="C221" s="1275"/>
      <c r="D221" s="1486" t="s">
        <v>2140</v>
      </c>
      <c r="E221" s="1480">
        <v>46208</v>
      </c>
      <c r="F221" s="1479"/>
      <c r="G221" s="1479"/>
      <c r="H221" s="1479"/>
      <c r="I221" s="1479" t="s">
        <v>937</v>
      </c>
      <c r="J221" s="1275"/>
    </row>
    <row r="222" spans="3:10">
      <c r="C222" s="1275"/>
      <c r="D222" s="1486" t="s">
        <v>2107</v>
      </c>
      <c r="E222" s="1480">
        <v>46208</v>
      </c>
      <c r="F222" s="1479"/>
      <c r="G222" s="1479"/>
      <c r="H222" s="1479"/>
      <c r="I222" s="1479" t="s">
        <v>334</v>
      </c>
      <c r="J222" s="1275"/>
    </row>
    <row r="223" spans="3:10">
      <c r="C223" s="1275"/>
      <c r="D223" s="1486" t="s">
        <v>2135</v>
      </c>
      <c r="E223" s="1480">
        <v>46208</v>
      </c>
      <c r="F223" s="1479"/>
      <c r="G223" s="1479"/>
      <c r="H223" s="1479"/>
      <c r="I223" s="1479" t="s">
        <v>2137</v>
      </c>
      <c r="J223" s="1275"/>
    </row>
    <row r="224" spans="3:10">
      <c r="C224" s="1275"/>
      <c r="D224" s="1486" t="s">
        <v>2108</v>
      </c>
      <c r="E224" s="1480">
        <v>46208</v>
      </c>
      <c r="F224" s="1479"/>
      <c r="G224" s="1479"/>
      <c r="H224" s="1479"/>
      <c r="I224" s="1479" t="s">
        <v>769</v>
      </c>
      <c r="J224" s="1275"/>
    </row>
    <row r="225" spans="3:10">
      <c r="C225" s="1275"/>
      <c r="D225" s="1486" t="s">
        <v>2136</v>
      </c>
      <c r="E225" s="1480">
        <v>46208</v>
      </c>
      <c r="F225" s="1479"/>
      <c r="G225" s="1479"/>
      <c r="H225" s="1479"/>
      <c r="I225" s="1479" t="s">
        <v>2137</v>
      </c>
      <c r="J225" s="1275"/>
    </row>
    <row r="226" spans="3:10">
      <c r="C226" s="1275"/>
      <c r="D226" s="1481"/>
      <c r="E226" s="1481"/>
      <c r="F226" s="1481"/>
      <c r="G226" s="1481"/>
      <c r="H226" s="1481"/>
      <c r="I226" s="1481"/>
      <c r="J226" s="1275"/>
    </row>
    <row r="227" spans="3:10">
      <c r="C227" s="1275"/>
      <c r="D227" s="1486" t="s">
        <v>2142</v>
      </c>
      <c r="E227" s="1480">
        <v>46215</v>
      </c>
      <c r="F227" s="1479"/>
      <c r="G227" s="1479"/>
      <c r="H227" s="1479"/>
      <c r="I227" s="1479" t="s">
        <v>1936</v>
      </c>
      <c r="J227" s="1275"/>
    </row>
    <row r="228" spans="3:10">
      <c r="C228" s="1275"/>
      <c r="D228" s="1486" t="s">
        <v>2099</v>
      </c>
      <c r="E228" s="1480">
        <v>46215</v>
      </c>
      <c r="F228" s="1479"/>
      <c r="G228" s="1479"/>
      <c r="H228" s="1479"/>
      <c r="I228" s="1479" t="s">
        <v>2143</v>
      </c>
      <c r="J228" s="1275"/>
    </row>
    <row r="229" spans="3:10">
      <c r="C229" s="1275"/>
      <c r="D229" s="1486" t="s">
        <v>2100</v>
      </c>
      <c r="E229" s="1480">
        <v>46215</v>
      </c>
      <c r="F229" s="1479"/>
      <c r="G229" s="1479"/>
      <c r="H229" s="1479"/>
      <c r="I229" s="1479" t="s">
        <v>2143</v>
      </c>
      <c r="J229" s="1275"/>
    </row>
    <row r="230" spans="3:10">
      <c r="C230" s="1275"/>
      <c r="D230" s="1486" t="s">
        <v>2141</v>
      </c>
      <c r="E230" s="1480">
        <v>46215</v>
      </c>
      <c r="F230" s="1479"/>
      <c r="G230" s="1479"/>
      <c r="H230" s="1479"/>
      <c r="I230" s="1479" t="s">
        <v>334</v>
      </c>
      <c r="J230" s="1275"/>
    </row>
    <row r="231" spans="3:10">
      <c r="C231" s="1275"/>
      <c r="D231" s="1481"/>
      <c r="E231" s="1480"/>
      <c r="F231" s="1479"/>
      <c r="G231" s="1479"/>
      <c r="H231" s="1479"/>
      <c r="I231" s="1479"/>
      <c r="J231" s="1275"/>
    </row>
    <row r="232" spans="3:10">
      <c r="C232" s="1275"/>
      <c r="D232" s="1486" t="s">
        <v>2144</v>
      </c>
      <c r="E232" s="1480">
        <v>46236</v>
      </c>
      <c r="F232" s="1479"/>
      <c r="G232" s="1479"/>
      <c r="H232" s="1479"/>
      <c r="I232" s="1479" t="s">
        <v>2147</v>
      </c>
      <c r="J232" s="1275"/>
    </row>
    <row r="233" spans="3:10">
      <c r="C233" s="1275"/>
      <c r="D233" s="1486" t="s">
        <v>2145</v>
      </c>
      <c r="E233" s="1480">
        <v>46236</v>
      </c>
      <c r="F233" s="1479"/>
      <c r="G233" s="1479"/>
      <c r="H233" s="1479"/>
      <c r="I233" s="1479" t="s">
        <v>2148</v>
      </c>
      <c r="J233" s="1275"/>
    </row>
    <row r="234" spans="3:10">
      <c r="C234" s="1275"/>
      <c r="D234" s="1486" t="s">
        <v>2145</v>
      </c>
      <c r="E234" s="1480">
        <v>46236</v>
      </c>
      <c r="F234" s="1479"/>
      <c r="G234" s="1479"/>
      <c r="H234" s="1479"/>
      <c r="I234" s="1479" t="s">
        <v>2149</v>
      </c>
      <c r="J234" s="1275"/>
    </row>
    <row r="235" spans="3:10">
      <c r="C235" s="1275"/>
      <c r="D235" s="1486" t="s">
        <v>2146</v>
      </c>
      <c r="E235" s="1480">
        <v>46236</v>
      </c>
      <c r="F235" s="1479"/>
      <c r="G235" s="1479"/>
      <c r="H235" s="1479"/>
      <c r="I235" s="1479" t="s">
        <v>2149</v>
      </c>
      <c r="J235" s="1275"/>
    </row>
    <row r="236" spans="3:10">
      <c r="C236" s="1275"/>
      <c r="D236" s="1275"/>
      <c r="E236" s="1275"/>
      <c r="F236" s="1275"/>
      <c r="G236" s="1275"/>
      <c r="H236" s="1275"/>
      <c r="I236" s="1275"/>
      <c r="J236" s="1275"/>
    </row>
    <row r="237" spans="3:10">
      <c r="C237" s="1275"/>
      <c r="D237" s="1275"/>
      <c r="E237" s="1275"/>
      <c r="F237" s="1275"/>
      <c r="G237" s="1275"/>
      <c r="H237" s="1275"/>
      <c r="I237" s="1275"/>
      <c r="J237" s="1275"/>
    </row>
    <row r="238" spans="3:10">
      <c r="C238" s="1275"/>
      <c r="D238" s="1275"/>
      <c r="E238" s="1275"/>
      <c r="F238" s="1275"/>
      <c r="G238" s="1275"/>
      <c r="H238" s="1275"/>
      <c r="I238" s="1275"/>
      <c r="J238" s="1275"/>
    </row>
    <row r="239" spans="3:10">
      <c r="C239" s="1275"/>
      <c r="D239" s="1275"/>
      <c r="E239" s="1275"/>
      <c r="F239" s="1275"/>
      <c r="G239" s="1275"/>
      <c r="H239" s="1275"/>
      <c r="I239" s="1275"/>
      <c r="J239" s="1275"/>
    </row>
    <row r="240" spans="3:10">
      <c r="C240" s="1275"/>
      <c r="D240" s="1275"/>
      <c r="E240" s="1275"/>
      <c r="F240" s="1275"/>
      <c r="G240" s="1275"/>
      <c r="H240" s="1275"/>
      <c r="I240" s="1275"/>
      <c r="J240" s="1275"/>
    </row>
    <row r="241" spans="3:10">
      <c r="C241" s="1275"/>
      <c r="D241" s="1275"/>
      <c r="E241" s="1275"/>
      <c r="F241" s="1275"/>
      <c r="G241" s="1275"/>
      <c r="H241" s="1275"/>
      <c r="I241" s="1275"/>
      <c r="J241" s="1275"/>
    </row>
    <row r="242" spans="3:10">
      <c r="C242" s="1275"/>
      <c r="D242" s="1275"/>
      <c r="E242" s="1275"/>
      <c r="F242" s="1275"/>
      <c r="G242" s="1275"/>
      <c r="H242" s="1275"/>
      <c r="I242" s="1275"/>
      <c r="J242" s="1275"/>
    </row>
    <row r="243" spans="3:10">
      <c r="C243" s="1275"/>
      <c r="D243" s="1275"/>
      <c r="E243" s="1275"/>
      <c r="F243" s="1275"/>
      <c r="G243" s="1275"/>
      <c r="H243" s="1275"/>
      <c r="I243" s="1275"/>
      <c r="J243" s="1275"/>
    </row>
    <row r="244" spans="3:10">
      <c r="C244" s="1275"/>
      <c r="D244" s="1275"/>
      <c r="E244" s="1275"/>
      <c r="F244" s="1275"/>
      <c r="G244" s="1275"/>
      <c r="H244" s="1275"/>
      <c r="I244" s="1275"/>
      <c r="J244" s="1275"/>
    </row>
    <row r="245" spans="3:10">
      <c r="C245" s="1275"/>
      <c r="D245" s="1275"/>
      <c r="E245" s="1275"/>
      <c r="F245" s="1275"/>
      <c r="G245" s="1275"/>
      <c r="H245" s="1275"/>
      <c r="I245" s="1275"/>
      <c r="J245" s="1275"/>
    </row>
    <row r="246" spans="3:10">
      <c r="C246" s="1275"/>
      <c r="D246" s="1275"/>
      <c r="E246" s="1275"/>
      <c r="F246" s="1275"/>
      <c r="G246" s="1275"/>
      <c r="H246" s="1275"/>
      <c r="I246" s="1275"/>
      <c r="J246" s="1275"/>
    </row>
    <row r="247" spans="3:10">
      <c r="C247" s="1275"/>
      <c r="D247" s="1275"/>
      <c r="E247" s="1275"/>
      <c r="F247" s="1275"/>
      <c r="G247" s="1275"/>
      <c r="H247" s="1275"/>
      <c r="I247" s="1275"/>
      <c r="J247" s="1275"/>
    </row>
    <row r="248" spans="3:10">
      <c r="C248" s="1275"/>
      <c r="D248" s="1275"/>
      <c r="E248" s="1275"/>
      <c r="F248" s="1275"/>
      <c r="G248" s="1275"/>
      <c r="H248" s="1275"/>
      <c r="I248" s="1275"/>
      <c r="J248" s="1275"/>
    </row>
    <row r="249" spans="3:10">
      <c r="C249" s="1275"/>
      <c r="D249" s="1275"/>
      <c r="E249" s="1275"/>
      <c r="F249" s="1275"/>
      <c r="G249" s="1275"/>
      <c r="H249" s="1275"/>
      <c r="I249" s="1275"/>
      <c r="J249" s="1275"/>
    </row>
    <row r="250" spans="3:10">
      <c r="C250" s="1275"/>
      <c r="D250" s="1275"/>
      <c r="E250" s="1275"/>
      <c r="F250" s="1275"/>
      <c r="G250" s="1275"/>
      <c r="H250" s="1275"/>
      <c r="I250" s="1275"/>
      <c r="J250" s="1275"/>
    </row>
    <row r="251" spans="3:10">
      <c r="C251" s="1275"/>
      <c r="D251" s="1275"/>
      <c r="E251" s="1275"/>
      <c r="F251" s="1275"/>
      <c r="G251" s="1275"/>
      <c r="H251" s="1275"/>
      <c r="I251" s="1275"/>
      <c r="J251" s="1275"/>
    </row>
    <row r="252" spans="3:10">
      <c r="C252" s="1275"/>
      <c r="D252" s="1275"/>
      <c r="E252" s="1275"/>
      <c r="F252" s="1275"/>
      <c r="G252" s="1275"/>
      <c r="H252" s="1275"/>
      <c r="I252" s="1275"/>
      <c r="J252" s="1275"/>
    </row>
    <row r="253" spans="3:10">
      <c r="C253" s="1275"/>
      <c r="D253" s="1275"/>
      <c r="E253" s="1275"/>
      <c r="F253" s="1275"/>
      <c r="G253" s="1275"/>
      <c r="H253" s="1275"/>
      <c r="I253" s="1275"/>
      <c r="J253" s="1275"/>
    </row>
    <row r="254" spans="3:10">
      <c r="C254" s="1275"/>
      <c r="D254" s="1275"/>
      <c r="E254" s="1275"/>
      <c r="F254" s="1275"/>
      <c r="G254" s="1275"/>
      <c r="H254" s="1275"/>
      <c r="I254" s="1275"/>
      <c r="J254" s="1275"/>
    </row>
    <row r="255" spans="3:10">
      <c r="C255" s="1275"/>
      <c r="D255" s="1275"/>
      <c r="E255" s="1275"/>
      <c r="F255" s="1275"/>
      <c r="G255" s="1275"/>
      <c r="H255" s="1275"/>
      <c r="I255" s="1275"/>
      <c r="J255" s="1275"/>
    </row>
    <row r="256" spans="3:10">
      <c r="C256" s="1275"/>
      <c r="D256" s="1275"/>
      <c r="E256" s="1275"/>
      <c r="F256" s="1275"/>
      <c r="G256" s="1275"/>
      <c r="H256" s="1275"/>
      <c r="I256" s="1275"/>
      <c r="J256" s="1275"/>
    </row>
    <row r="257" spans="3:10">
      <c r="C257" s="1275"/>
      <c r="D257" s="1275"/>
      <c r="E257" s="1275"/>
      <c r="F257" s="1275"/>
      <c r="G257" s="1275"/>
      <c r="H257" s="1275"/>
      <c r="I257" s="1275"/>
      <c r="J257" s="1275"/>
    </row>
    <row r="258" spans="3:10">
      <c r="C258" s="1275"/>
      <c r="D258" s="1275"/>
      <c r="E258" s="1275"/>
      <c r="F258" s="1275"/>
      <c r="G258" s="1275"/>
      <c r="H258" s="1275"/>
      <c r="I258" s="1275"/>
      <c r="J258" s="1275"/>
    </row>
    <row r="259" spans="3:10">
      <c r="C259" s="1275"/>
      <c r="D259" s="1275"/>
      <c r="E259" s="1275"/>
      <c r="F259" s="1275"/>
      <c r="G259" s="1275"/>
      <c r="H259" s="1275"/>
      <c r="I259" s="1275"/>
      <c r="J259" s="1275"/>
    </row>
    <row r="260" spans="3:10">
      <c r="C260" s="1275"/>
      <c r="D260" s="1275"/>
      <c r="E260" s="1275"/>
      <c r="F260" s="1275"/>
      <c r="G260" s="1275"/>
      <c r="H260" s="1275"/>
      <c r="I260" s="1275"/>
      <c r="J260" s="1275"/>
    </row>
    <row r="261" spans="3:10">
      <c r="C261" s="1275"/>
      <c r="D261" s="1275"/>
      <c r="E261" s="1275"/>
      <c r="F261" s="1275"/>
      <c r="G261" s="1275"/>
      <c r="H261" s="1275"/>
      <c r="I261" s="1275"/>
      <c r="J261" s="1275"/>
    </row>
    <row r="262" spans="3:10">
      <c r="C262" s="1275"/>
      <c r="D262" s="1275"/>
      <c r="E262" s="1275"/>
      <c r="F262" s="1275"/>
      <c r="G262" s="1275"/>
      <c r="H262" s="1275"/>
      <c r="I262" s="1275"/>
      <c r="J262" s="1275"/>
    </row>
    <row r="263" spans="3:10">
      <c r="C263" s="1275"/>
      <c r="D263" s="1275"/>
      <c r="E263" s="1275"/>
      <c r="F263" s="1275"/>
      <c r="G263" s="1275"/>
      <c r="H263" s="1275"/>
      <c r="I263" s="1275"/>
      <c r="J263" s="1275"/>
    </row>
    <row r="264" spans="3:10">
      <c r="C264" s="1275"/>
      <c r="D264" s="1275"/>
      <c r="E264" s="1275"/>
      <c r="F264" s="1275"/>
      <c r="G264" s="1275"/>
      <c r="H264" s="1275"/>
      <c r="I264" s="1275"/>
      <c r="J264" s="1275"/>
    </row>
    <row r="265" spans="3:10">
      <c r="C265" s="1275"/>
      <c r="D265" s="1275"/>
      <c r="E265" s="1275"/>
      <c r="F265" s="1275"/>
      <c r="G265" s="1275"/>
      <c r="H265" s="1275"/>
      <c r="I265" s="1275"/>
      <c r="J265" s="1275"/>
    </row>
    <row r="266" spans="3:10">
      <c r="C266" s="1275"/>
      <c r="D266" s="1275"/>
      <c r="E266" s="1275"/>
      <c r="F266" s="1275"/>
      <c r="G266" s="1275"/>
      <c r="H266" s="1275"/>
      <c r="I266" s="1275"/>
      <c r="J266" s="1275"/>
    </row>
    <row r="267" spans="3:10">
      <c r="C267" s="1275"/>
      <c r="D267" s="1275"/>
      <c r="E267" s="1275"/>
      <c r="F267" s="1275"/>
      <c r="G267" s="1275"/>
      <c r="H267" s="1275"/>
      <c r="I267" s="1275"/>
      <c r="J267" s="1275"/>
    </row>
    <row r="268" spans="3:10">
      <c r="C268" s="1275"/>
      <c r="D268" s="1275"/>
      <c r="E268" s="1275"/>
      <c r="F268" s="1275"/>
      <c r="G268" s="1275"/>
      <c r="H268" s="1275"/>
      <c r="I268" s="1275"/>
      <c r="J268" s="1275"/>
    </row>
    <row r="269" spans="3:10">
      <c r="C269" s="1275"/>
      <c r="D269" s="1275"/>
      <c r="E269" s="1275"/>
      <c r="F269" s="1275"/>
      <c r="G269" s="1275"/>
      <c r="H269" s="1275"/>
      <c r="I269" s="1275"/>
      <c r="J269" s="1275"/>
    </row>
    <row r="270" spans="3:10">
      <c r="C270" s="1275"/>
      <c r="D270" s="1275"/>
      <c r="E270" s="1275"/>
      <c r="F270" s="1275"/>
      <c r="G270" s="1275"/>
      <c r="H270" s="1275"/>
      <c r="I270" s="1275"/>
      <c r="J270" s="1275"/>
    </row>
    <row r="271" spans="3:10">
      <c r="C271" s="1275"/>
      <c r="D271" s="1275"/>
      <c r="E271" s="1275"/>
      <c r="F271" s="1275"/>
      <c r="G271" s="1275"/>
      <c r="H271" s="1275"/>
      <c r="I271" s="1275"/>
      <c r="J271" s="1275"/>
    </row>
    <row r="272" spans="3:10">
      <c r="C272" s="1275"/>
      <c r="D272" s="1275"/>
      <c r="E272" s="1275"/>
      <c r="F272" s="1275"/>
      <c r="G272" s="1275"/>
      <c r="H272" s="1275"/>
      <c r="I272" s="1275"/>
      <c r="J272" s="1275"/>
    </row>
    <row r="273" spans="3:10">
      <c r="C273" s="1275"/>
      <c r="D273" s="1275"/>
      <c r="E273" s="1275"/>
      <c r="F273" s="1275"/>
      <c r="G273" s="1275"/>
      <c r="H273" s="1275"/>
      <c r="I273" s="1275"/>
      <c r="J273" s="1275"/>
    </row>
    <row r="274" spans="3:10">
      <c r="C274" s="1275"/>
      <c r="D274" s="1275"/>
      <c r="E274" s="1275"/>
      <c r="F274" s="1275"/>
      <c r="G274" s="1275"/>
      <c r="H274" s="1275"/>
      <c r="I274" s="1275"/>
      <c r="J274" s="1275"/>
    </row>
    <row r="275" spans="3:10">
      <c r="C275" s="1275"/>
      <c r="D275" s="1275"/>
      <c r="E275" s="1275"/>
      <c r="F275" s="1275"/>
      <c r="G275" s="1275"/>
      <c r="H275" s="1275"/>
      <c r="I275" s="1275"/>
      <c r="J275" s="1275"/>
    </row>
    <row r="276" spans="3:10">
      <c r="C276" s="1275"/>
      <c r="D276" s="1275"/>
      <c r="E276" s="1275"/>
      <c r="F276" s="1275"/>
      <c r="G276" s="1275"/>
      <c r="H276" s="1275"/>
      <c r="I276" s="1275"/>
      <c r="J276" s="1275"/>
    </row>
    <row r="277" spans="3:10">
      <c r="C277" s="1275"/>
      <c r="D277" s="1275"/>
      <c r="E277" s="1275"/>
      <c r="F277" s="1275"/>
      <c r="G277" s="1275"/>
      <c r="H277" s="1275"/>
      <c r="I277" s="1275"/>
      <c r="J277" s="1275"/>
    </row>
  </sheetData>
  <autoFilter ref="C2:J196"/>
  <mergeCells count="1">
    <mergeCell ref="D1:J1"/>
  </mergeCells>
  <conditionalFormatting sqref="D1:D2">
    <cfRule type="duplicateValues" dxfId="4" priority="2"/>
  </conditionalFormatting>
  <conditionalFormatting sqref="D1:D2">
    <cfRule type="duplicateValues" dxfId="3" priority="3"/>
  </conditionalFormatting>
  <conditionalFormatting sqref="D3:D5">
    <cfRule type="duplicateValues" dxfId="2" priority="4"/>
  </conditionalFormatting>
  <conditionalFormatting sqref="D226:I226">
    <cfRule type="duplicateValues" dxfId="1" priority="1"/>
  </conditionalFormatting>
  <conditionalFormatting sqref="D172 D85 D182 D189 D197 D201 D208 D213 D218 D231 D159:D162">
    <cfRule type="duplicateValues" dxfId="0" priority="5"/>
  </conditionalFormatting>
  <pageMargins left="0.7" right="0.7" top="0.75" bottom="0.75" header="0.3" footer="0.3"/>
  <pageSetup paperSize="9"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Z78"/>
  <sheetViews>
    <sheetView topLeftCell="A55" workbookViewId="0">
      <selection activeCell="Y37" sqref="Y37"/>
    </sheetView>
  </sheetViews>
  <sheetFormatPr defaultRowHeight="15"/>
  <cols>
    <col min="1" max="1" width="22.5703125" bestFit="1" customWidth="1"/>
    <col min="2" max="2" width="15.7109375" hidden="1" customWidth="1"/>
    <col min="3" max="3" width="20.28515625" hidden="1" customWidth="1"/>
    <col min="4" max="4" width="8.7109375" hidden="1" customWidth="1"/>
    <col min="5" max="5" width="11.28515625" hidden="1" customWidth="1"/>
    <col min="6" max="6" width="11.5703125" bestFit="1" customWidth="1"/>
    <col min="7" max="7" width="12.85546875" bestFit="1" customWidth="1"/>
    <col min="8" max="8" width="5.28515625" customWidth="1"/>
    <col min="9" max="9" width="4.5703125" customWidth="1"/>
    <col min="10" max="10" width="5.42578125" customWidth="1"/>
    <col min="11" max="11" width="6.140625" customWidth="1"/>
    <col min="12" max="12" width="6" customWidth="1"/>
    <col min="13" max="13" width="7.28515625" customWidth="1"/>
    <col min="14" max="14" width="7.42578125" customWidth="1"/>
    <col min="15" max="15" width="7.28515625" customWidth="1"/>
    <col min="16" max="16" width="7.42578125" customWidth="1"/>
    <col min="17" max="17" width="5.28515625" bestFit="1" customWidth="1"/>
    <col min="18" max="18" width="5.5703125" customWidth="1"/>
    <col min="19" max="19" width="5.85546875" customWidth="1"/>
    <col min="20" max="20" width="5.7109375" customWidth="1"/>
    <col min="21" max="21" width="7.140625" customWidth="1"/>
  </cols>
  <sheetData>
    <row r="1" spans="1:21" ht="18.75">
      <c r="A1" s="1200" t="s">
        <v>1426</v>
      </c>
      <c r="B1" s="1200" t="s">
        <v>380</v>
      </c>
      <c r="C1" s="1200" t="s">
        <v>1425</v>
      </c>
      <c r="D1" s="1200" t="s">
        <v>1424</v>
      </c>
      <c r="E1" s="1201" t="s">
        <v>7</v>
      </c>
      <c r="F1" s="1200" t="s">
        <v>8</v>
      </c>
      <c r="G1" s="1200" t="s">
        <v>1423</v>
      </c>
      <c r="H1" s="1199">
        <v>45</v>
      </c>
      <c r="I1" s="1199">
        <v>46</v>
      </c>
      <c r="J1" s="1199" t="s">
        <v>1422</v>
      </c>
      <c r="K1" s="1199" t="s">
        <v>1421</v>
      </c>
      <c r="L1" s="1199" t="s">
        <v>1420</v>
      </c>
      <c r="M1" s="1199" t="s">
        <v>1419</v>
      </c>
      <c r="N1" s="1199" t="s">
        <v>1418</v>
      </c>
    </row>
    <row r="2" spans="1:21" ht="18.75">
      <c r="A2" s="1198" t="s">
        <v>1417</v>
      </c>
      <c r="B2" s="1197">
        <v>4901808113</v>
      </c>
      <c r="C2" s="1196" t="s">
        <v>1416</v>
      </c>
      <c r="D2" s="1195">
        <v>70</v>
      </c>
      <c r="E2" s="1194">
        <v>1</v>
      </c>
      <c r="F2" s="1193">
        <v>1</v>
      </c>
      <c r="G2" s="1202">
        <v>1</v>
      </c>
      <c r="H2" s="268"/>
      <c r="I2" s="268"/>
      <c r="J2" s="268"/>
      <c r="K2" s="268"/>
      <c r="L2" s="268">
        <v>1</v>
      </c>
      <c r="M2" s="268"/>
      <c r="N2" s="268"/>
    </row>
    <row r="3" spans="1:21" ht="18.75">
      <c r="A3" s="1198" t="s">
        <v>1417</v>
      </c>
      <c r="B3" s="1197">
        <v>4901808113</v>
      </c>
      <c r="C3" s="1196" t="s">
        <v>1416</v>
      </c>
      <c r="D3" s="1195">
        <v>90</v>
      </c>
      <c r="E3" s="1194">
        <v>20</v>
      </c>
      <c r="F3" s="1193">
        <v>20</v>
      </c>
      <c r="G3" s="1202">
        <v>2</v>
      </c>
      <c r="H3" s="268"/>
      <c r="I3" s="268"/>
      <c r="J3" s="268"/>
      <c r="K3" s="268"/>
      <c r="L3" s="268">
        <v>10</v>
      </c>
      <c r="M3" s="268">
        <v>9</v>
      </c>
      <c r="N3" s="268">
        <v>1</v>
      </c>
    </row>
    <row r="4" spans="1:21" ht="18.75">
      <c r="A4" s="1198" t="s">
        <v>1417</v>
      </c>
      <c r="B4" s="1197">
        <v>4901808113</v>
      </c>
      <c r="C4" s="1196" t="s">
        <v>1416</v>
      </c>
      <c r="D4" s="1195">
        <v>110</v>
      </c>
      <c r="E4" s="1194">
        <v>79</v>
      </c>
      <c r="F4" s="1193">
        <v>79</v>
      </c>
      <c r="G4" s="1202">
        <v>6</v>
      </c>
      <c r="H4" s="268">
        <v>41</v>
      </c>
      <c r="I4" s="268">
        <v>3</v>
      </c>
      <c r="J4" s="268">
        <v>5</v>
      </c>
      <c r="K4" s="268">
        <v>6</v>
      </c>
      <c r="L4" s="268">
        <v>8</v>
      </c>
      <c r="M4" s="268">
        <v>8</v>
      </c>
      <c r="N4" s="268">
        <v>8</v>
      </c>
    </row>
    <row r="7" spans="1:21" ht="18.75">
      <c r="A7" s="1200" t="s">
        <v>1426</v>
      </c>
      <c r="B7" s="1200" t="s">
        <v>380</v>
      </c>
      <c r="C7" s="1200" t="s">
        <v>1425</v>
      </c>
      <c r="D7" s="1200" t="s">
        <v>1424</v>
      </c>
      <c r="E7" s="1201" t="s">
        <v>7</v>
      </c>
      <c r="F7" s="1200" t="s">
        <v>8</v>
      </c>
      <c r="G7" s="1200" t="s">
        <v>1423</v>
      </c>
      <c r="H7" s="1199">
        <v>38</v>
      </c>
      <c r="I7" s="1199">
        <v>39</v>
      </c>
      <c r="J7" s="1199">
        <v>40</v>
      </c>
      <c r="K7" s="1199">
        <v>41</v>
      </c>
      <c r="L7" s="1199">
        <v>42</v>
      </c>
      <c r="M7" s="1199">
        <v>43</v>
      </c>
      <c r="N7" s="1199">
        <v>44</v>
      </c>
      <c r="O7" s="1199">
        <v>45</v>
      </c>
      <c r="P7" s="1199">
        <v>46</v>
      </c>
      <c r="Q7" s="1199" t="s">
        <v>1421</v>
      </c>
      <c r="R7" s="1199" t="s">
        <v>1428</v>
      </c>
      <c r="S7" s="1199" t="s">
        <v>1420</v>
      </c>
      <c r="T7" s="1199" t="s">
        <v>1419</v>
      </c>
      <c r="U7" s="1199" t="s">
        <v>1418</v>
      </c>
    </row>
    <row r="8" spans="1:21" ht="18.75">
      <c r="A8" s="1205" t="s">
        <v>1427</v>
      </c>
      <c r="B8" s="1204">
        <v>4901808113</v>
      </c>
      <c r="C8" s="1204" t="s">
        <v>1003</v>
      </c>
      <c r="D8" s="1203">
        <v>60</v>
      </c>
      <c r="E8" s="78">
        <v>16</v>
      </c>
      <c r="F8" s="1202">
        <v>16</v>
      </c>
      <c r="G8" s="1205">
        <v>2</v>
      </c>
      <c r="H8" s="268"/>
      <c r="I8" s="268"/>
      <c r="J8" s="268"/>
      <c r="K8" s="268"/>
      <c r="L8" s="268"/>
      <c r="M8" s="268"/>
      <c r="N8" s="268"/>
      <c r="O8" s="268"/>
      <c r="P8" s="268"/>
      <c r="Q8" s="268"/>
      <c r="R8" s="268"/>
      <c r="S8" s="268">
        <v>8</v>
      </c>
      <c r="T8" s="268"/>
      <c r="U8" s="268">
        <v>8</v>
      </c>
    </row>
    <row r="9" spans="1:21" ht="18.75">
      <c r="A9" s="1205" t="s">
        <v>1427</v>
      </c>
      <c r="B9" s="1204">
        <v>4901808113</v>
      </c>
      <c r="C9" s="1204" t="s">
        <v>1003</v>
      </c>
      <c r="D9" s="1203">
        <v>80</v>
      </c>
      <c r="E9" s="78">
        <v>27</v>
      </c>
      <c r="F9" s="1202">
        <v>27</v>
      </c>
      <c r="G9" s="1202">
        <v>2</v>
      </c>
      <c r="H9" s="268"/>
      <c r="I9" s="268"/>
      <c r="J9" s="268"/>
      <c r="K9" s="268"/>
      <c r="L9" s="268"/>
      <c r="M9" s="268"/>
      <c r="N9" s="268"/>
      <c r="O9" s="268"/>
      <c r="P9" s="268"/>
      <c r="Q9" s="268"/>
      <c r="R9" s="268">
        <v>5</v>
      </c>
      <c r="S9" s="268">
        <v>11</v>
      </c>
      <c r="T9" s="268"/>
      <c r="U9" s="268">
        <v>11</v>
      </c>
    </row>
    <row r="10" spans="1:21" ht="18.75">
      <c r="A10" s="1205" t="s">
        <v>1427</v>
      </c>
      <c r="B10" s="1204">
        <v>4901808113</v>
      </c>
      <c r="C10" s="1204" t="s">
        <v>1003</v>
      </c>
      <c r="D10" s="1203">
        <v>100</v>
      </c>
      <c r="E10" s="78">
        <v>55</v>
      </c>
      <c r="F10" s="1202">
        <v>55</v>
      </c>
      <c r="G10" s="1202">
        <v>4</v>
      </c>
      <c r="H10" s="268"/>
      <c r="I10" s="268"/>
      <c r="J10" s="268"/>
      <c r="K10" s="268"/>
      <c r="L10" s="268"/>
      <c r="M10" s="268"/>
      <c r="N10" s="268"/>
      <c r="O10" s="268">
        <v>22</v>
      </c>
      <c r="P10" s="268"/>
      <c r="Q10" s="268"/>
      <c r="R10" s="268">
        <v>11</v>
      </c>
      <c r="S10" s="268">
        <v>11</v>
      </c>
      <c r="T10" s="268"/>
      <c r="U10" s="268">
        <v>11</v>
      </c>
    </row>
    <row r="11" spans="1:21" ht="18.75">
      <c r="A11" s="1205" t="s">
        <v>1427</v>
      </c>
      <c r="B11" s="1204">
        <v>4901808113</v>
      </c>
      <c r="C11" s="1204" t="s">
        <v>1003</v>
      </c>
      <c r="D11" s="1203">
        <v>120</v>
      </c>
      <c r="E11" s="78">
        <v>391</v>
      </c>
      <c r="F11" s="1202">
        <v>391</v>
      </c>
      <c r="G11" s="1202">
        <v>28</v>
      </c>
      <c r="H11" s="268">
        <v>40</v>
      </c>
      <c r="I11" s="268"/>
      <c r="J11" s="268"/>
      <c r="K11" s="268"/>
      <c r="L11" s="268">
        <v>118</v>
      </c>
      <c r="M11" s="268"/>
      <c r="N11" s="268">
        <v>21</v>
      </c>
      <c r="O11" s="268">
        <v>126</v>
      </c>
      <c r="P11" s="268">
        <v>33</v>
      </c>
      <c r="Q11" s="268">
        <v>4</v>
      </c>
      <c r="R11" s="268">
        <v>13</v>
      </c>
      <c r="S11" s="268">
        <v>13</v>
      </c>
      <c r="T11" s="268">
        <v>10</v>
      </c>
      <c r="U11" s="268">
        <v>13</v>
      </c>
    </row>
    <row r="12" spans="1:21" ht="18.75">
      <c r="A12" s="1205" t="s">
        <v>1427</v>
      </c>
      <c r="B12" s="1204">
        <v>4901808113</v>
      </c>
      <c r="C12" s="1204" t="s">
        <v>1003</v>
      </c>
      <c r="D12" s="1203">
        <v>160</v>
      </c>
      <c r="E12" s="78">
        <v>548</v>
      </c>
      <c r="F12" s="1202">
        <v>548</v>
      </c>
      <c r="G12" s="1206">
        <v>40</v>
      </c>
      <c r="H12" s="268">
        <v>30</v>
      </c>
      <c r="I12" s="268">
        <v>36</v>
      </c>
      <c r="J12" s="268">
        <v>25</v>
      </c>
      <c r="K12" s="268">
        <v>41</v>
      </c>
      <c r="L12" s="268">
        <v>167</v>
      </c>
      <c r="M12" s="268">
        <v>111</v>
      </c>
      <c r="N12" s="268">
        <v>85</v>
      </c>
      <c r="O12" s="268">
        <v>27</v>
      </c>
      <c r="P12" s="268">
        <v>4</v>
      </c>
      <c r="Q12" s="268"/>
      <c r="R12" s="268">
        <v>10</v>
      </c>
      <c r="S12" s="268">
        <v>7</v>
      </c>
      <c r="T12" s="268"/>
      <c r="U12" s="268">
        <v>5</v>
      </c>
    </row>
    <row r="15" spans="1:21" ht="18.75">
      <c r="A15" s="1200" t="s">
        <v>1426</v>
      </c>
      <c r="B15" s="1200" t="s">
        <v>380</v>
      </c>
      <c r="C15" s="1200" t="s">
        <v>1425</v>
      </c>
      <c r="D15" s="1200" t="s">
        <v>1424</v>
      </c>
      <c r="E15" s="1201" t="s">
        <v>7</v>
      </c>
      <c r="F15" s="1200" t="s">
        <v>8</v>
      </c>
      <c r="G15" s="1200" t="s">
        <v>1423</v>
      </c>
      <c r="H15" s="1199">
        <v>37</v>
      </c>
      <c r="I15" s="1199">
        <v>45</v>
      </c>
      <c r="J15" s="1199">
        <v>46</v>
      </c>
      <c r="K15" s="1199" t="s">
        <v>1419</v>
      </c>
    </row>
    <row r="16" spans="1:21" ht="18.75">
      <c r="A16" s="1205" t="s">
        <v>1431</v>
      </c>
      <c r="B16" s="1207">
        <v>4901808087</v>
      </c>
      <c r="C16" s="1207" t="s">
        <v>1430</v>
      </c>
      <c r="D16" s="1203" t="s">
        <v>1434</v>
      </c>
      <c r="E16" s="78">
        <v>18</v>
      </c>
      <c r="F16" s="1202">
        <v>18</v>
      </c>
      <c r="G16" s="1202">
        <v>2</v>
      </c>
      <c r="H16" s="268"/>
      <c r="I16" s="268"/>
      <c r="J16" s="268">
        <v>18</v>
      </c>
      <c r="K16" s="268"/>
    </row>
    <row r="17" spans="1:24" ht="18.75">
      <c r="A17" s="1205" t="s">
        <v>1431</v>
      </c>
      <c r="B17" s="1207">
        <v>4901808087</v>
      </c>
      <c r="C17" s="1207" t="s">
        <v>1430</v>
      </c>
      <c r="D17" s="1203" t="s">
        <v>1433</v>
      </c>
      <c r="E17" s="78">
        <v>8</v>
      </c>
      <c r="F17" s="1202">
        <v>8</v>
      </c>
      <c r="G17" s="1202">
        <v>1</v>
      </c>
      <c r="H17" s="268"/>
      <c r="I17" s="268"/>
      <c r="J17" s="268">
        <v>8</v>
      </c>
      <c r="K17" s="268"/>
    </row>
    <row r="18" spans="1:24" ht="18.75">
      <c r="A18" s="1205" t="s">
        <v>1431</v>
      </c>
      <c r="B18" s="1207">
        <v>4901808087</v>
      </c>
      <c r="C18" s="1207" t="s">
        <v>1430</v>
      </c>
      <c r="D18" s="1203" t="s">
        <v>1432</v>
      </c>
      <c r="E18" s="78">
        <v>27</v>
      </c>
      <c r="F18" s="1202">
        <v>27</v>
      </c>
      <c r="G18" s="1202">
        <v>2</v>
      </c>
      <c r="H18" s="268">
        <v>18</v>
      </c>
      <c r="I18" s="268"/>
      <c r="J18" s="268">
        <v>9</v>
      </c>
      <c r="K18" s="268"/>
    </row>
    <row r="19" spans="1:24" ht="18.75">
      <c r="A19" s="1205" t="s">
        <v>1431</v>
      </c>
      <c r="B19" s="1207">
        <v>4901808087</v>
      </c>
      <c r="C19" s="1207" t="s">
        <v>1430</v>
      </c>
      <c r="D19" s="1203" t="s">
        <v>1429</v>
      </c>
      <c r="E19" s="78">
        <v>36</v>
      </c>
      <c r="F19" s="1202">
        <v>36</v>
      </c>
      <c r="G19" s="1202">
        <v>3</v>
      </c>
      <c r="H19" s="268">
        <v>16</v>
      </c>
      <c r="I19" s="268">
        <v>6</v>
      </c>
      <c r="J19" s="268">
        <v>10</v>
      </c>
      <c r="K19" s="268">
        <v>4</v>
      </c>
    </row>
    <row r="22" spans="1:24" ht="18.75">
      <c r="A22" s="1200" t="s">
        <v>1426</v>
      </c>
      <c r="B22" s="1200" t="s">
        <v>380</v>
      </c>
      <c r="C22" s="1200" t="s">
        <v>1425</v>
      </c>
      <c r="D22" s="1200" t="s">
        <v>1424</v>
      </c>
      <c r="E22" s="1201" t="s">
        <v>7</v>
      </c>
      <c r="F22" s="1200" t="s">
        <v>8</v>
      </c>
      <c r="G22" s="1200" t="s">
        <v>1423</v>
      </c>
      <c r="H22" s="1199">
        <v>37</v>
      </c>
      <c r="I22" s="1199">
        <v>38</v>
      </c>
      <c r="J22" s="1199">
        <v>39</v>
      </c>
      <c r="K22" s="1199">
        <v>40</v>
      </c>
      <c r="L22" s="1199">
        <v>41</v>
      </c>
      <c r="M22" s="1199">
        <v>42</v>
      </c>
      <c r="N22" s="1199">
        <v>43</v>
      </c>
      <c r="O22" s="1199">
        <v>44</v>
      </c>
      <c r="P22" s="1199">
        <v>45</v>
      </c>
      <c r="Q22" s="1199">
        <v>46</v>
      </c>
      <c r="R22" s="1199" t="s">
        <v>1441</v>
      </c>
      <c r="S22" s="1199" t="s">
        <v>1422</v>
      </c>
      <c r="T22" s="1199" t="s">
        <v>1421</v>
      </c>
      <c r="U22" s="1199" t="s">
        <v>1428</v>
      </c>
      <c r="V22" s="1199" t="s">
        <v>1420</v>
      </c>
      <c r="W22" s="1199" t="s">
        <v>1419</v>
      </c>
      <c r="X22" s="1199" t="s">
        <v>1418</v>
      </c>
    </row>
    <row r="23" spans="1:24" ht="18.75">
      <c r="A23" s="1205" t="s">
        <v>1436</v>
      </c>
      <c r="B23" s="1207">
        <v>4901808087</v>
      </c>
      <c r="C23" s="1207" t="s">
        <v>1416</v>
      </c>
      <c r="D23" s="1203" t="s">
        <v>1440</v>
      </c>
      <c r="E23" s="78">
        <v>16</v>
      </c>
      <c r="F23" s="1202">
        <v>16</v>
      </c>
      <c r="G23" s="1202">
        <v>2</v>
      </c>
      <c r="H23" s="268"/>
      <c r="I23" s="268"/>
      <c r="J23" s="268"/>
      <c r="K23" s="268"/>
      <c r="L23" s="268"/>
      <c r="M23" s="268"/>
      <c r="N23" s="268"/>
      <c r="O23" s="268"/>
      <c r="P23" s="268"/>
      <c r="Q23" s="268"/>
      <c r="R23" s="268"/>
      <c r="S23" s="268"/>
      <c r="T23" s="268">
        <v>1</v>
      </c>
      <c r="U23" s="268"/>
      <c r="V23" s="268">
        <v>10</v>
      </c>
      <c r="W23" s="268">
        <v>5</v>
      </c>
      <c r="X23" s="268"/>
    </row>
    <row r="24" spans="1:24" ht="18.75">
      <c r="A24" s="1205" t="s">
        <v>1436</v>
      </c>
      <c r="B24" s="1207">
        <v>4901808087</v>
      </c>
      <c r="C24" s="1207" t="s">
        <v>1416</v>
      </c>
      <c r="D24" s="1203" t="s">
        <v>1439</v>
      </c>
      <c r="E24" s="78">
        <v>36</v>
      </c>
      <c r="F24" s="1202">
        <v>36</v>
      </c>
      <c r="G24" s="1202">
        <v>4</v>
      </c>
      <c r="H24" s="268"/>
      <c r="I24" s="268"/>
      <c r="J24" s="268"/>
      <c r="K24" s="268"/>
      <c r="L24" s="268"/>
      <c r="M24" s="268"/>
      <c r="N24" s="268"/>
      <c r="O24" s="268"/>
      <c r="P24" s="268"/>
      <c r="Q24" s="268"/>
      <c r="R24" s="268"/>
      <c r="S24" s="268"/>
      <c r="T24" s="268">
        <v>10</v>
      </c>
      <c r="U24" s="268"/>
      <c r="V24" s="268">
        <v>9</v>
      </c>
      <c r="W24" s="268">
        <v>9</v>
      </c>
      <c r="X24" s="268">
        <v>8</v>
      </c>
    </row>
    <row r="25" spans="1:24" ht="18.75">
      <c r="A25" s="1205" t="s">
        <v>1436</v>
      </c>
      <c r="B25" s="1207">
        <v>4901808087</v>
      </c>
      <c r="C25" s="1207" t="s">
        <v>1416</v>
      </c>
      <c r="D25" s="1203" t="s">
        <v>1438</v>
      </c>
      <c r="E25" s="78">
        <v>304</v>
      </c>
      <c r="F25" s="1202">
        <v>304</v>
      </c>
      <c r="G25" s="1202">
        <v>23</v>
      </c>
      <c r="H25" s="268">
        <v>8</v>
      </c>
      <c r="I25" s="268">
        <v>43</v>
      </c>
      <c r="J25" s="268">
        <v>61</v>
      </c>
      <c r="K25" s="268">
        <v>0</v>
      </c>
      <c r="L25" s="268">
        <v>66</v>
      </c>
      <c r="M25" s="268"/>
      <c r="N25" s="268">
        <v>58</v>
      </c>
      <c r="O25" s="268"/>
      <c r="P25" s="268">
        <v>15</v>
      </c>
      <c r="Q25" s="268">
        <v>2</v>
      </c>
      <c r="R25" s="268"/>
      <c r="S25" s="268">
        <v>11</v>
      </c>
      <c r="T25" s="268">
        <v>11</v>
      </c>
      <c r="U25" s="268"/>
      <c r="V25" s="268">
        <v>10</v>
      </c>
      <c r="W25" s="268">
        <v>10</v>
      </c>
      <c r="X25" s="268">
        <v>9</v>
      </c>
    </row>
    <row r="26" spans="1:24" ht="18.75">
      <c r="A26" s="1205" t="s">
        <v>1436</v>
      </c>
      <c r="B26" s="1207">
        <v>4901808087</v>
      </c>
      <c r="C26" s="1207" t="s">
        <v>1416</v>
      </c>
      <c r="D26" s="1203" t="s">
        <v>1437</v>
      </c>
      <c r="E26" s="78">
        <v>15</v>
      </c>
      <c r="F26" s="1202">
        <v>15</v>
      </c>
      <c r="G26" s="1202">
        <v>2</v>
      </c>
      <c r="H26" s="268"/>
      <c r="I26" s="268"/>
      <c r="J26" s="268"/>
      <c r="K26" s="268"/>
      <c r="L26" s="268">
        <v>2</v>
      </c>
      <c r="M26" s="268"/>
      <c r="N26" s="268"/>
      <c r="O26" s="268"/>
      <c r="P26" s="268"/>
      <c r="Q26" s="268"/>
      <c r="R26" s="268"/>
      <c r="S26" s="268"/>
      <c r="T26" s="268"/>
      <c r="U26" s="268"/>
      <c r="V26" s="268">
        <v>11</v>
      </c>
      <c r="W26" s="268"/>
      <c r="X26" s="268">
        <v>2</v>
      </c>
    </row>
    <row r="27" spans="1:24" ht="18.75">
      <c r="A27" s="1205" t="s">
        <v>1436</v>
      </c>
      <c r="B27" s="1207">
        <v>4901808087</v>
      </c>
      <c r="C27" s="1207" t="s">
        <v>1416</v>
      </c>
      <c r="D27" s="1203" t="s">
        <v>1435</v>
      </c>
      <c r="E27" s="78">
        <v>1193</v>
      </c>
      <c r="F27" s="1202">
        <v>1193</v>
      </c>
      <c r="G27" s="1202">
        <v>86</v>
      </c>
      <c r="H27" s="268">
        <v>5</v>
      </c>
      <c r="I27" s="268">
        <v>108</v>
      </c>
      <c r="J27" s="268">
        <v>146</v>
      </c>
      <c r="K27" s="268">
        <v>164</v>
      </c>
      <c r="L27" s="268">
        <v>234</v>
      </c>
      <c r="M27" s="268">
        <v>195</v>
      </c>
      <c r="N27" s="268">
        <v>161</v>
      </c>
      <c r="O27" s="268">
        <v>51</v>
      </c>
      <c r="P27" s="268">
        <v>45</v>
      </c>
      <c r="Q27" s="268">
        <v>7</v>
      </c>
      <c r="R27" s="268">
        <v>7</v>
      </c>
      <c r="S27" s="268">
        <v>6</v>
      </c>
      <c r="T27" s="268">
        <v>13</v>
      </c>
      <c r="U27" s="268">
        <v>20</v>
      </c>
      <c r="V27" s="268">
        <v>12</v>
      </c>
      <c r="W27" s="268">
        <v>7</v>
      </c>
      <c r="X27" s="268">
        <v>12</v>
      </c>
    </row>
    <row r="30" spans="1:24" ht="18.75">
      <c r="A30" s="1200" t="s">
        <v>1426</v>
      </c>
      <c r="B30" s="1200" t="s">
        <v>380</v>
      </c>
      <c r="C30" s="1200" t="s">
        <v>1425</v>
      </c>
      <c r="D30" s="1200" t="s">
        <v>1424</v>
      </c>
      <c r="E30" s="1201" t="s">
        <v>7</v>
      </c>
      <c r="F30" s="1200" t="s">
        <v>8</v>
      </c>
      <c r="G30" s="1200" t="s">
        <v>1423</v>
      </c>
      <c r="H30" s="1199">
        <v>37</v>
      </c>
      <c r="I30" s="1199">
        <v>38</v>
      </c>
      <c r="J30" s="1199">
        <v>39</v>
      </c>
      <c r="K30" s="1199">
        <v>41</v>
      </c>
      <c r="L30" s="1199">
        <v>46</v>
      </c>
      <c r="M30" s="1199" t="s">
        <v>1422</v>
      </c>
      <c r="N30" s="1199" t="s">
        <v>1420</v>
      </c>
      <c r="O30" s="1199" t="s">
        <v>1419</v>
      </c>
      <c r="P30" s="1199" t="s">
        <v>1418</v>
      </c>
    </row>
    <row r="31" spans="1:24" ht="18.75">
      <c r="A31" s="1205" t="s">
        <v>1443</v>
      </c>
      <c r="B31" s="1207">
        <v>4901808087</v>
      </c>
      <c r="C31" s="1207" t="s">
        <v>1003</v>
      </c>
      <c r="D31" s="1203" t="s">
        <v>1446</v>
      </c>
      <c r="E31" s="78">
        <v>11</v>
      </c>
      <c r="F31" s="1202">
        <v>11</v>
      </c>
      <c r="G31" s="1206">
        <v>1</v>
      </c>
      <c r="H31" s="268">
        <v>11</v>
      </c>
      <c r="I31" s="268"/>
      <c r="J31" s="268"/>
      <c r="K31" s="268"/>
      <c r="L31" s="268"/>
      <c r="M31" s="268"/>
      <c r="N31" s="268"/>
      <c r="O31" s="268"/>
      <c r="P31" s="268"/>
    </row>
    <row r="32" spans="1:24" ht="18.75">
      <c r="A32" s="1205" t="s">
        <v>1443</v>
      </c>
      <c r="B32" s="1207">
        <v>4901808087</v>
      </c>
      <c r="C32" s="1207" t="s">
        <v>1003</v>
      </c>
      <c r="D32" s="1203" t="s">
        <v>1445</v>
      </c>
      <c r="E32" s="78">
        <v>234</v>
      </c>
      <c r="F32" s="1202">
        <v>234</v>
      </c>
      <c r="G32" s="1202">
        <v>17</v>
      </c>
      <c r="H32" s="268">
        <v>19</v>
      </c>
      <c r="I32" s="268">
        <v>57</v>
      </c>
      <c r="J32" s="268">
        <v>93</v>
      </c>
      <c r="K32" s="268">
        <v>35</v>
      </c>
      <c r="L32" s="268">
        <v>13</v>
      </c>
      <c r="M32" s="268">
        <v>2</v>
      </c>
      <c r="N32" s="268">
        <v>15</v>
      </c>
      <c r="O32" s="268"/>
      <c r="P32" s="268"/>
    </row>
    <row r="33" spans="1:17" ht="18.75">
      <c r="A33" s="1205" t="s">
        <v>1443</v>
      </c>
      <c r="B33" s="1207">
        <v>4901808087</v>
      </c>
      <c r="C33" s="1207" t="s">
        <v>1003</v>
      </c>
      <c r="D33" s="1203" t="s">
        <v>1444</v>
      </c>
      <c r="E33" s="78">
        <v>3</v>
      </c>
      <c r="F33" s="1202">
        <v>3</v>
      </c>
      <c r="G33" s="1202">
        <v>1</v>
      </c>
      <c r="H33" s="268"/>
      <c r="I33" s="268"/>
      <c r="J33" s="268"/>
      <c r="K33" s="268"/>
      <c r="L33" s="268"/>
      <c r="M33" s="268"/>
      <c r="N33" s="268"/>
      <c r="O33" s="268">
        <v>3</v>
      </c>
      <c r="P33" s="268"/>
    </row>
    <row r="34" spans="1:17" ht="18.75">
      <c r="A34" s="1205" t="s">
        <v>1443</v>
      </c>
      <c r="B34" s="1207">
        <v>4901808087</v>
      </c>
      <c r="C34" s="1207" t="s">
        <v>1003</v>
      </c>
      <c r="D34" s="1203" t="s">
        <v>1442</v>
      </c>
      <c r="E34" s="78">
        <v>89</v>
      </c>
      <c r="F34" s="1202">
        <v>89</v>
      </c>
      <c r="G34" s="1202">
        <v>7</v>
      </c>
      <c r="H34" s="268">
        <v>8</v>
      </c>
      <c r="I34" s="268">
        <v>31</v>
      </c>
      <c r="J34" s="268"/>
      <c r="K34" s="268"/>
      <c r="L34" s="268">
        <v>13</v>
      </c>
      <c r="M34" s="268">
        <v>10</v>
      </c>
      <c r="N34" s="268">
        <v>2</v>
      </c>
      <c r="O34" s="268">
        <v>19</v>
      </c>
      <c r="P34" s="268">
        <v>6</v>
      </c>
    </row>
    <row r="37" spans="1:17" ht="18.75">
      <c r="A37" s="1200" t="s">
        <v>1426</v>
      </c>
      <c r="B37" s="1200" t="s">
        <v>380</v>
      </c>
      <c r="C37" s="1200" t="s">
        <v>1425</v>
      </c>
      <c r="D37" s="1200" t="s">
        <v>1424</v>
      </c>
      <c r="E37" s="1201" t="s">
        <v>7</v>
      </c>
      <c r="F37" s="1200" t="s">
        <v>8</v>
      </c>
      <c r="G37" s="1200" t="s">
        <v>1423</v>
      </c>
      <c r="H37" s="1199">
        <v>37</v>
      </c>
      <c r="I37" s="1199">
        <v>38</v>
      </c>
      <c r="J37" s="1199">
        <v>39</v>
      </c>
      <c r="K37" s="1199">
        <v>40</v>
      </c>
      <c r="L37" s="1199">
        <v>41</v>
      </c>
      <c r="M37" s="1199">
        <v>42</v>
      </c>
      <c r="N37" s="1199">
        <v>43</v>
      </c>
      <c r="O37" s="1199">
        <v>44</v>
      </c>
      <c r="P37" s="1199">
        <v>45</v>
      </c>
    </row>
    <row r="38" spans="1:17" ht="18.75">
      <c r="A38" s="1205" t="s">
        <v>1448</v>
      </c>
      <c r="B38" s="1204">
        <v>4901808044</v>
      </c>
      <c r="C38" s="1204" t="s">
        <v>1447</v>
      </c>
      <c r="D38" s="1203" t="s">
        <v>1433</v>
      </c>
      <c r="E38" s="78">
        <v>302</v>
      </c>
      <c r="F38" s="1202">
        <v>302</v>
      </c>
      <c r="G38" s="1206">
        <v>22</v>
      </c>
      <c r="H38" s="268">
        <v>10</v>
      </c>
      <c r="I38" s="268">
        <v>32</v>
      </c>
      <c r="J38" s="268">
        <v>42</v>
      </c>
      <c r="K38" s="268">
        <v>51</v>
      </c>
      <c r="L38" s="268">
        <v>51</v>
      </c>
      <c r="M38" s="268">
        <v>50</v>
      </c>
      <c r="N38" s="268">
        <v>45</v>
      </c>
      <c r="O38" s="268">
        <v>19</v>
      </c>
      <c r="P38" s="268">
        <v>2</v>
      </c>
    </row>
    <row r="39" spans="1:17" ht="18.75">
      <c r="A39" s="1205" t="s">
        <v>1448</v>
      </c>
      <c r="B39" s="1204">
        <v>4901808044</v>
      </c>
      <c r="C39" s="1204" t="s">
        <v>1447</v>
      </c>
      <c r="D39" s="1203" t="s">
        <v>1439</v>
      </c>
      <c r="E39" s="78">
        <v>315</v>
      </c>
      <c r="F39" s="1202">
        <v>315</v>
      </c>
      <c r="G39" s="1206">
        <v>23</v>
      </c>
      <c r="H39" s="268">
        <v>10</v>
      </c>
      <c r="I39" s="268">
        <v>32</v>
      </c>
      <c r="J39" s="268">
        <v>41</v>
      </c>
      <c r="K39" s="268">
        <v>50</v>
      </c>
      <c r="L39" s="268">
        <v>50</v>
      </c>
      <c r="M39" s="268">
        <v>50</v>
      </c>
      <c r="N39" s="268">
        <v>44</v>
      </c>
      <c r="O39" s="268">
        <v>25</v>
      </c>
      <c r="P39" s="268">
        <v>13</v>
      </c>
    </row>
    <row r="42" spans="1:17" ht="18.75">
      <c r="A42" s="1210" t="s">
        <v>1426</v>
      </c>
      <c r="B42" s="1210" t="s">
        <v>380</v>
      </c>
      <c r="C42" s="1210" t="s">
        <v>1425</v>
      </c>
      <c r="D42" s="1210" t="s">
        <v>1424</v>
      </c>
      <c r="E42" s="1211" t="s">
        <v>7</v>
      </c>
      <c r="F42" s="1210" t="s">
        <v>8</v>
      </c>
      <c r="G42" s="1210" t="s">
        <v>1423</v>
      </c>
      <c r="H42" s="1212">
        <v>37</v>
      </c>
      <c r="I42" s="1212">
        <v>38</v>
      </c>
      <c r="J42" s="1212">
        <v>39</v>
      </c>
      <c r="K42" s="1212">
        <v>40</v>
      </c>
      <c r="L42" s="1212">
        <v>41</v>
      </c>
      <c r="M42" s="1212">
        <v>42</v>
      </c>
      <c r="N42" s="1212">
        <v>43</v>
      </c>
      <c r="O42" s="1212">
        <v>44</v>
      </c>
      <c r="P42" s="1212">
        <v>45</v>
      </c>
      <c r="Q42" s="1212">
        <v>46</v>
      </c>
    </row>
    <row r="43" spans="1:17" ht="18.75">
      <c r="A43" s="1205" t="s">
        <v>1449</v>
      </c>
      <c r="B43" s="1204">
        <v>4901813622</v>
      </c>
      <c r="C43" s="1204" t="s">
        <v>1450</v>
      </c>
      <c r="D43" s="1203" t="s">
        <v>1451</v>
      </c>
      <c r="E43" s="78">
        <v>243</v>
      </c>
      <c r="F43" s="1202">
        <v>243</v>
      </c>
      <c r="G43" s="1206">
        <v>18</v>
      </c>
      <c r="H43" s="1175"/>
      <c r="I43" s="1175">
        <v>14</v>
      </c>
      <c r="J43" s="1175">
        <v>25</v>
      </c>
      <c r="K43" s="1175">
        <v>42</v>
      </c>
      <c r="L43" s="1175">
        <v>42</v>
      </c>
      <c r="M43" s="1175">
        <v>46</v>
      </c>
      <c r="N43" s="1175">
        <v>35</v>
      </c>
      <c r="O43" s="1175">
        <v>22</v>
      </c>
      <c r="P43" s="1175">
        <v>15</v>
      </c>
      <c r="Q43" s="1175">
        <v>2</v>
      </c>
    </row>
    <row r="44" spans="1:17" ht="18.75">
      <c r="A44" s="1205" t="s">
        <v>1449</v>
      </c>
      <c r="B44" s="1204">
        <v>4901813622</v>
      </c>
      <c r="C44" s="1204" t="s">
        <v>1450</v>
      </c>
      <c r="D44" s="1203" t="s">
        <v>1452</v>
      </c>
      <c r="E44" s="78">
        <v>247</v>
      </c>
      <c r="F44" s="1202">
        <v>247</v>
      </c>
      <c r="G44" s="1206">
        <v>18</v>
      </c>
      <c r="H44" s="1175"/>
      <c r="I44" s="1175">
        <v>25</v>
      </c>
      <c r="J44" s="1175">
        <v>52</v>
      </c>
      <c r="K44" s="1175">
        <v>0</v>
      </c>
      <c r="L44" s="1175">
        <v>52</v>
      </c>
      <c r="M44" s="1175">
        <v>50</v>
      </c>
      <c r="N44" s="1175">
        <v>25</v>
      </c>
      <c r="O44" s="1175">
        <v>25</v>
      </c>
      <c r="P44" s="1175"/>
      <c r="Q44" s="1175">
        <v>18</v>
      </c>
    </row>
    <row r="47" spans="1:17" ht="18.75">
      <c r="A47" s="1210" t="s">
        <v>1426</v>
      </c>
      <c r="B47" s="1210" t="s">
        <v>380</v>
      </c>
      <c r="C47" s="1210" t="s">
        <v>1425</v>
      </c>
      <c r="D47" s="1210" t="s">
        <v>1424</v>
      </c>
      <c r="E47" s="1211" t="s">
        <v>7</v>
      </c>
      <c r="F47" s="1210" t="s">
        <v>8</v>
      </c>
      <c r="G47" s="1210" t="s">
        <v>1423</v>
      </c>
      <c r="H47" s="1199">
        <v>41</v>
      </c>
      <c r="I47" s="1199">
        <v>42</v>
      </c>
      <c r="J47" s="1199">
        <v>43</v>
      </c>
      <c r="K47" s="1199">
        <v>44</v>
      </c>
      <c r="L47" s="1199">
        <v>45</v>
      </c>
      <c r="M47" s="1199" t="s">
        <v>1422</v>
      </c>
      <c r="N47" s="1199" t="s">
        <v>1421</v>
      </c>
      <c r="O47" s="1199" t="s">
        <v>1428</v>
      </c>
      <c r="P47" s="1199" t="s">
        <v>1420</v>
      </c>
    </row>
    <row r="48" spans="1:17" ht="18.75">
      <c r="A48" s="1205" t="s">
        <v>1417</v>
      </c>
      <c r="B48" s="1204">
        <v>4901808113</v>
      </c>
      <c r="C48" s="1207" t="s">
        <v>1416</v>
      </c>
      <c r="D48" s="1213">
        <v>140</v>
      </c>
      <c r="E48" s="78">
        <v>2</v>
      </c>
      <c r="F48" s="1202">
        <v>2</v>
      </c>
      <c r="G48" s="1202">
        <v>1</v>
      </c>
      <c r="H48" s="268"/>
      <c r="I48" s="268"/>
      <c r="J48" s="268"/>
      <c r="K48" s="268"/>
      <c r="L48" s="268">
        <v>2</v>
      </c>
      <c r="M48" s="268"/>
      <c r="N48" s="268"/>
      <c r="O48" s="268"/>
      <c r="P48" s="268"/>
    </row>
    <row r="49" spans="1:26" ht="18.75">
      <c r="A49" s="1205" t="s">
        <v>1417</v>
      </c>
      <c r="B49" s="1204">
        <v>4901808113</v>
      </c>
      <c r="C49" s="1207" t="s">
        <v>1416</v>
      </c>
      <c r="D49" s="1213">
        <v>150</v>
      </c>
      <c r="E49" s="78">
        <v>236</v>
      </c>
      <c r="F49" s="1202">
        <v>236</v>
      </c>
      <c r="G49" s="1202">
        <v>17</v>
      </c>
      <c r="H49" s="268">
        <v>11</v>
      </c>
      <c r="I49" s="268"/>
      <c r="J49" s="268">
        <v>55</v>
      </c>
      <c r="K49" s="268">
        <v>58</v>
      </c>
      <c r="L49" s="268">
        <v>93</v>
      </c>
      <c r="M49" s="268">
        <v>2</v>
      </c>
      <c r="N49" s="268">
        <v>1</v>
      </c>
      <c r="O49" s="268">
        <v>8</v>
      </c>
      <c r="P49" s="268">
        <v>8</v>
      </c>
    </row>
    <row r="52" spans="1:26" ht="18.75">
      <c r="A52" s="1200" t="s">
        <v>1426</v>
      </c>
      <c r="B52" s="1200" t="s">
        <v>380</v>
      </c>
      <c r="C52" s="1200" t="s">
        <v>1425</v>
      </c>
      <c r="D52" s="1200" t="s">
        <v>1424</v>
      </c>
      <c r="E52" s="1201" t="s">
        <v>7</v>
      </c>
      <c r="F52" s="1200" t="s">
        <v>8</v>
      </c>
      <c r="G52" s="1200" t="s">
        <v>1423</v>
      </c>
      <c r="H52" s="1199">
        <v>37</v>
      </c>
      <c r="I52" s="1199">
        <v>38</v>
      </c>
      <c r="J52" s="1199">
        <v>39</v>
      </c>
      <c r="K52" s="1199">
        <v>40</v>
      </c>
      <c r="L52" s="1199">
        <v>41</v>
      </c>
      <c r="M52" s="1199">
        <v>42</v>
      </c>
      <c r="N52" s="1199">
        <v>43</v>
      </c>
      <c r="O52" s="1199">
        <v>44</v>
      </c>
      <c r="P52" s="1199">
        <v>45</v>
      </c>
      <c r="Q52" s="1199">
        <v>46</v>
      </c>
    </row>
    <row r="53" spans="1:26" ht="18.75">
      <c r="A53" s="1205" t="s">
        <v>1453</v>
      </c>
      <c r="B53" s="1204">
        <v>4901808113</v>
      </c>
      <c r="C53" s="1204" t="s">
        <v>1450</v>
      </c>
      <c r="D53" s="1203">
        <v>170</v>
      </c>
      <c r="E53" s="78">
        <v>178</v>
      </c>
      <c r="F53" s="1202">
        <v>178</v>
      </c>
      <c r="G53" s="1202">
        <v>13</v>
      </c>
      <c r="H53" s="268"/>
      <c r="I53" s="268"/>
      <c r="J53" s="268">
        <v>7</v>
      </c>
      <c r="K53" s="268"/>
      <c r="L53" s="268">
        <v>7</v>
      </c>
      <c r="M53" s="268">
        <v>28</v>
      </c>
      <c r="N53" s="268">
        <v>82</v>
      </c>
      <c r="O53" s="268">
        <v>30</v>
      </c>
      <c r="P53" s="268"/>
      <c r="Q53" s="268">
        <v>24</v>
      </c>
    </row>
    <row r="54" spans="1:26" ht="18.75">
      <c r="A54" s="1205" t="s">
        <v>1453</v>
      </c>
      <c r="B54" s="1204">
        <v>4901808113</v>
      </c>
      <c r="C54" s="1204" t="s">
        <v>1450</v>
      </c>
      <c r="D54" s="1203">
        <v>130</v>
      </c>
      <c r="E54" s="78">
        <v>24</v>
      </c>
      <c r="F54" s="1202">
        <v>24</v>
      </c>
      <c r="G54" s="1202">
        <v>2</v>
      </c>
      <c r="H54" s="268"/>
      <c r="I54" s="268"/>
      <c r="J54" s="268"/>
      <c r="K54" s="268"/>
      <c r="L54" s="268"/>
      <c r="M54" s="268"/>
      <c r="N54" s="268"/>
      <c r="O54" s="268"/>
      <c r="P54" s="268"/>
      <c r="Q54" s="268">
        <v>24</v>
      </c>
    </row>
    <row r="57" spans="1:26" ht="18.75">
      <c r="A57" s="1200" t="s">
        <v>1426</v>
      </c>
      <c r="B57" s="1200" t="s">
        <v>380</v>
      </c>
      <c r="C57" s="1200" t="s">
        <v>1425</v>
      </c>
      <c r="D57" s="1200" t="s">
        <v>1424</v>
      </c>
      <c r="E57" s="1201" t="s">
        <v>7</v>
      </c>
      <c r="F57" s="1200" t="s">
        <v>8</v>
      </c>
      <c r="G57" s="1200" t="s">
        <v>1423</v>
      </c>
      <c r="H57" s="1199">
        <v>37</v>
      </c>
      <c r="I57" s="1199">
        <v>38</v>
      </c>
      <c r="J57" s="1199">
        <v>39</v>
      </c>
      <c r="K57" s="1199">
        <v>40</v>
      </c>
      <c r="L57" s="1199">
        <v>41</v>
      </c>
      <c r="M57" s="1199">
        <v>42</v>
      </c>
      <c r="N57" s="1199">
        <v>43</v>
      </c>
      <c r="O57" s="1199">
        <v>44</v>
      </c>
      <c r="P57" s="1199">
        <v>45</v>
      </c>
      <c r="Q57" s="1199">
        <v>46</v>
      </c>
      <c r="R57" s="1199">
        <v>47</v>
      </c>
      <c r="S57" s="1199">
        <v>48</v>
      </c>
      <c r="T57" s="1199" t="s">
        <v>1454</v>
      </c>
      <c r="U57" s="1199" t="s">
        <v>1455</v>
      </c>
      <c r="V57" s="1199" t="s">
        <v>1456</v>
      </c>
      <c r="W57" s="1199" t="s">
        <v>1457</v>
      </c>
      <c r="X57" s="1199" t="s">
        <v>1458</v>
      </c>
      <c r="Y57" s="1199" t="s">
        <v>1459</v>
      </c>
      <c r="Z57" s="1199" t="s">
        <v>1460</v>
      </c>
    </row>
    <row r="58" spans="1:26" ht="18.75">
      <c r="A58" s="1205" t="s">
        <v>1461</v>
      </c>
      <c r="B58" s="1204">
        <v>4901823731</v>
      </c>
      <c r="C58" s="1204" t="s">
        <v>1430</v>
      </c>
      <c r="D58" s="1203" t="s">
        <v>1451</v>
      </c>
      <c r="E58" s="78">
        <v>229</v>
      </c>
      <c r="F58" s="1202">
        <v>229</v>
      </c>
      <c r="G58" s="1206">
        <v>18</v>
      </c>
      <c r="H58" s="268"/>
      <c r="I58" s="268">
        <v>5</v>
      </c>
      <c r="J58" s="268">
        <v>17</v>
      </c>
      <c r="K58" s="268">
        <v>18</v>
      </c>
      <c r="L58" s="268">
        <v>30</v>
      </c>
      <c r="M58" s="268">
        <v>27</v>
      </c>
      <c r="N58" s="268">
        <v>23</v>
      </c>
      <c r="O58" s="268">
        <v>16</v>
      </c>
      <c r="P58" s="268">
        <v>22</v>
      </c>
      <c r="Q58" s="268">
        <v>20</v>
      </c>
      <c r="R58" s="268">
        <v>25</v>
      </c>
      <c r="S58" s="268">
        <v>15</v>
      </c>
      <c r="T58" s="268">
        <v>1</v>
      </c>
      <c r="U58" s="268">
        <v>2</v>
      </c>
      <c r="V58" s="268">
        <v>2</v>
      </c>
      <c r="W58" s="268">
        <v>2</v>
      </c>
      <c r="X58" s="268">
        <v>2</v>
      </c>
      <c r="Y58" s="268">
        <v>1</v>
      </c>
      <c r="Z58" s="268">
        <v>1</v>
      </c>
    </row>
    <row r="59" spans="1:26" ht="18.75">
      <c r="A59" s="1205" t="s">
        <v>1461</v>
      </c>
      <c r="B59" s="1204">
        <v>4901823743</v>
      </c>
      <c r="C59" s="1204" t="s">
        <v>1430</v>
      </c>
      <c r="D59" s="1203" t="s">
        <v>1462</v>
      </c>
      <c r="E59" s="78">
        <v>200</v>
      </c>
      <c r="F59" s="1202">
        <v>200</v>
      </c>
      <c r="G59" s="1206">
        <v>15</v>
      </c>
      <c r="H59" s="268"/>
      <c r="I59" s="268">
        <v>20</v>
      </c>
      <c r="J59" s="268">
        <v>40</v>
      </c>
      <c r="K59" s="268">
        <v>0</v>
      </c>
      <c r="L59" s="268">
        <v>40</v>
      </c>
      <c r="M59" s="268">
        <v>30</v>
      </c>
      <c r="N59" s="268">
        <v>30</v>
      </c>
      <c r="O59" s="268">
        <v>20</v>
      </c>
      <c r="P59" s="268">
        <v>0</v>
      </c>
      <c r="Q59" s="268">
        <v>20</v>
      </c>
      <c r="R59" s="268"/>
      <c r="S59" s="268"/>
      <c r="T59" s="268"/>
      <c r="U59" s="268"/>
      <c r="V59" s="268"/>
      <c r="W59" s="268"/>
      <c r="X59" s="268"/>
      <c r="Y59" s="268"/>
      <c r="Z59" s="268"/>
    </row>
    <row r="62" spans="1:26" ht="18.75">
      <c r="A62" s="1200" t="s">
        <v>1426</v>
      </c>
      <c r="B62" s="1200" t="s">
        <v>380</v>
      </c>
      <c r="C62" s="1200" t="s">
        <v>1425</v>
      </c>
      <c r="D62" s="1200" t="s">
        <v>1424</v>
      </c>
      <c r="E62" s="1201" t="s">
        <v>7</v>
      </c>
      <c r="F62" s="1200" t="s">
        <v>8</v>
      </c>
      <c r="G62" s="1200" t="s">
        <v>1423</v>
      </c>
      <c r="H62" s="1199">
        <v>37</v>
      </c>
      <c r="I62" s="1199">
        <v>38</v>
      </c>
      <c r="J62" s="1199">
        <v>39</v>
      </c>
      <c r="K62" s="1199">
        <v>40</v>
      </c>
      <c r="L62" s="1199">
        <v>41</v>
      </c>
      <c r="M62" s="1199">
        <v>42</v>
      </c>
      <c r="N62" s="1199">
        <v>43</v>
      </c>
      <c r="O62" s="1199">
        <v>44</v>
      </c>
      <c r="P62" s="1199">
        <v>45</v>
      </c>
      <c r="Q62" s="1199">
        <v>46</v>
      </c>
      <c r="R62" s="1199">
        <v>47</v>
      </c>
      <c r="S62" s="1199">
        <v>48</v>
      </c>
      <c r="T62" s="1199">
        <v>50</v>
      </c>
      <c r="U62" s="1199" t="s">
        <v>1420</v>
      </c>
    </row>
    <row r="63" spans="1:26" ht="18.75">
      <c r="A63" s="1205" t="s">
        <v>1463</v>
      </c>
      <c r="B63" s="1204">
        <v>4901813768</v>
      </c>
      <c r="C63" s="1204" t="s">
        <v>1464</v>
      </c>
      <c r="D63" s="1203" t="s">
        <v>1451</v>
      </c>
      <c r="E63" s="78">
        <v>74</v>
      </c>
      <c r="F63" s="1202">
        <v>74</v>
      </c>
      <c r="G63" s="1206">
        <v>6</v>
      </c>
      <c r="H63" s="268">
        <v>1</v>
      </c>
      <c r="I63" s="268">
        <v>4</v>
      </c>
      <c r="J63" s="268">
        <v>12</v>
      </c>
      <c r="K63" s="268">
        <v>7</v>
      </c>
      <c r="L63" s="268">
        <v>12</v>
      </c>
      <c r="M63" s="268">
        <v>15</v>
      </c>
      <c r="N63" s="268">
        <v>10</v>
      </c>
      <c r="O63" s="268">
        <v>7</v>
      </c>
      <c r="P63" s="268">
        <v>4</v>
      </c>
      <c r="Q63" s="268">
        <v>2</v>
      </c>
      <c r="R63" s="268"/>
      <c r="S63" s="268"/>
      <c r="T63" s="268"/>
      <c r="U63" s="268"/>
    </row>
    <row r="64" spans="1:26" ht="18.75">
      <c r="A64" s="1205" t="s">
        <v>1463</v>
      </c>
      <c r="B64" s="1204">
        <v>4901821891</v>
      </c>
      <c r="C64" s="1204" t="s">
        <v>1464</v>
      </c>
      <c r="D64" s="1203" t="s">
        <v>1440</v>
      </c>
      <c r="E64" s="78">
        <v>533</v>
      </c>
      <c r="F64" s="1202">
        <v>533</v>
      </c>
      <c r="G64" s="1206">
        <v>39</v>
      </c>
      <c r="H64" s="268">
        <v>5</v>
      </c>
      <c r="I64" s="268">
        <v>40</v>
      </c>
      <c r="J64" s="268">
        <v>56</v>
      </c>
      <c r="K64" s="268">
        <v>97</v>
      </c>
      <c r="L64" s="268">
        <v>78</v>
      </c>
      <c r="M64" s="268">
        <v>96</v>
      </c>
      <c r="N64" s="268">
        <v>56</v>
      </c>
      <c r="O64" s="268">
        <v>60</v>
      </c>
      <c r="P64" s="268">
        <v>24</v>
      </c>
      <c r="Q64" s="268">
        <v>16</v>
      </c>
      <c r="R64" s="268">
        <v>1</v>
      </c>
      <c r="S64" s="268">
        <v>3</v>
      </c>
      <c r="T64" s="268">
        <v>1</v>
      </c>
      <c r="U64" s="268"/>
    </row>
    <row r="65" spans="1:21" ht="18.75">
      <c r="A65" s="1198"/>
      <c r="B65" s="1214"/>
      <c r="C65" s="1214"/>
      <c r="D65" s="1208"/>
      <c r="E65" s="1194"/>
      <c r="F65" s="1193"/>
      <c r="G65" s="1193"/>
      <c r="H65" s="268"/>
      <c r="I65" s="268"/>
      <c r="J65" s="268"/>
      <c r="K65" s="268"/>
      <c r="L65" s="268"/>
      <c r="M65" s="268"/>
      <c r="N65" s="268"/>
      <c r="O65" s="268"/>
      <c r="P65" s="268"/>
      <c r="Q65" s="268"/>
      <c r="R65" s="268"/>
      <c r="S65" s="268"/>
      <c r="T65" s="268"/>
      <c r="U65" s="268"/>
    </row>
    <row r="66" spans="1:21" ht="18.75">
      <c r="A66" s="1205" t="s">
        <v>1465</v>
      </c>
      <c r="B66" s="1207">
        <v>4901808087</v>
      </c>
      <c r="C66" s="1207" t="s">
        <v>1450</v>
      </c>
      <c r="D66" s="1203" t="s">
        <v>1466</v>
      </c>
      <c r="E66" s="78">
        <v>162</v>
      </c>
      <c r="F66" s="1202" t="s">
        <v>1467</v>
      </c>
      <c r="G66" s="1202">
        <v>12</v>
      </c>
      <c r="H66" s="268"/>
      <c r="I66" s="268">
        <v>16</v>
      </c>
      <c r="J66" s="268">
        <v>25</v>
      </c>
      <c r="K66" s="268">
        <v>34</v>
      </c>
      <c r="L66" s="268">
        <v>54</v>
      </c>
      <c r="M66" s="268">
        <v>33</v>
      </c>
      <c r="N66" s="268"/>
      <c r="O66" s="268"/>
      <c r="P66" s="268"/>
      <c r="Q66" s="268"/>
      <c r="R66" s="268"/>
      <c r="S66" s="268"/>
      <c r="T66" s="268"/>
      <c r="U66" s="268"/>
    </row>
    <row r="67" spans="1:21" ht="18.75">
      <c r="A67" s="1205" t="s">
        <v>1465</v>
      </c>
      <c r="B67" s="1207">
        <v>4901808087</v>
      </c>
      <c r="C67" s="1207" t="s">
        <v>1450</v>
      </c>
      <c r="D67" s="1203" t="s">
        <v>1468</v>
      </c>
      <c r="E67" s="78">
        <v>444</v>
      </c>
      <c r="F67" s="1202">
        <v>444</v>
      </c>
      <c r="G67" s="1206">
        <v>32</v>
      </c>
      <c r="H67" s="268"/>
      <c r="I67" s="268">
        <v>4</v>
      </c>
      <c r="J67" s="268">
        <v>77</v>
      </c>
      <c r="K67" s="268">
        <v>91</v>
      </c>
      <c r="L67" s="268">
        <v>116</v>
      </c>
      <c r="M67" s="268">
        <v>112</v>
      </c>
      <c r="N67" s="268">
        <v>44</v>
      </c>
      <c r="O67" s="268"/>
      <c r="P67" s="268"/>
      <c r="Q67" s="268"/>
      <c r="R67" s="268"/>
      <c r="S67" s="268"/>
      <c r="T67" s="268"/>
      <c r="U67" s="268"/>
    </row>
    <row r="68" spans="1:21" ht="18.75">
      <c r="A68" s="1198"/>
      <c r="B68" s="1209"/>
      <c r="C68" s="1209"/>
      <c r="D68" s="1208"/>
      <c r="E68" s="1194"/>
      <c r="F68" s="1193"/>
      <c r="G68" s="1193"/>
      <c r="H68" s="268"/>
      <c r="I68" s="268"/>
      <c r="J68" s="268"/>
      <c r="K68" s="268"/>
      <c r="L68" s="268"/>
      <c r="M68" s="268"/>
      <c r="N68" s="268"/>
      <c r="O68" s="268"/>
      <c r="P68" s="268"/>
      <c r="Q68" s="268"/>
      <c r="R68" s="268"/>
      <c r="S68" s="268"/>
      <c r="T68" s="268"/>
      <c r="U68" s="268"/>
    </row>
    <row r="69" spans="1:21" ht="18.75">
      <c r="A69" s="1205" t="s">
        <v>1469</v>
      </c>
      <c r="B69" s="1207">
        <v>4901809707</v>
      </c>
      <c r="C69" s="1204" t="s">
        <v>1470</v>
      </c>
      <c r="D69" s="1203">
        <v>40</v>
      </c>
      <c r="E69" s="78">
        <v>200</v>
      </c>
      <c r="F69" s="1202">
        <v>200</v>
      </c>
      <c r="G69" s="1206">
        <v>15</v>
      </c>
      <c r="H69" s="268" t="s">
        <v>1471</v>
      </c>
      <c r="I69" s="268">
        <v>15</v>
      </c>
      <c r="J69" s="268">
        <v>22</v>
      </c>
      <c r="K69" s="268">
        <v>25</v>
      </c>
      <c r="L69" s="268">
        <v>35</v>
      </c>
      <c r="M69" s="268">
        <v>36</v>
      </c>
      <c r="N69" s="268">
        <v>27</v>
      </c>
      <c r="O69" s="268">
        <v>20</v>
      </c>
      <c r="P69" s="268">
        <v>10</v>
      </c>
      <c r="Q69" s="268">
        <v>10</v>
      </c>
      <c r="R69" s="268"/>
      <c r="S69" s="268"/>
      <c r="T69" s="268"/>
      <c r="U69" s="268"/>
    </row>
    <row r="70" spans="1:21" ht="18.75">
      <c r="A70" s="1205" t="s">
        <v>1472</v>
      </c>
      <c r="B70" s="1204">
        <v>4901808113</v>
      </c>
      <c r="C70" s="1204" t="s">
        <v>1473</v>
      </c>
      <c r="D70" s="1203">
        <v>210</v>
      </c>
      <c r="E70" s="78">
        <v>3</v>
      </c>
      <c r="F70" s="1202">
        <v>3</v>
      </c>
      <c r="G70" s="1202">
        <v>1</v>
      </c>
      <c r="H70" s="268"/>
      <c r="I70" s="268"/>
      <c r="J70" s="268"/>
      <c r="K70" s="268"/>
      <c r="L70" s="268"/>
      <c r="M70" s="268"/>
      <c r="N70" s="268"/>
      <c r="O70" s="268"/>
      <c r="P70" s="268"/>
      <c r="Q70" s="268">
        <v>3</v>
      </c>
      <c r="R70" s="268"/>
      <c r="S70" s="268"/>
      <c r="T70" s="268"/>
      <c r="U70" s="268"/>
    </row>
    <row r="71" spans="1:21" ht="18.75">
      <c r="A71" s="1205" t="s">
        <v>1474</v>
      </c>
      <c r="B71" s="1204">
        <v>4901821891</v>
      </c>
      <c r="C71" s="1204" t="s">
        <v>1475</v>
      </c>
      <c r="D71" s="1203" t="s">
        <v>1452</v>
      </c>
      <c r="E71" s="78">
        <v>715</v>
      </c>
      <c r="F71" s="1202">
        <v>693</v>
      </c>
      <c r="G71" s="1206">
        <v>50</v>
      </c>
      <c r="H71" s="268">
        <v>13</v>
      </c>
      <c r="I71" s="268">
        <v>41</v>
      </c>
      <c r="J71" s="268">
        <v>73</v>
      </c>
      <c r="K71" s="268">
        <v>110</v>
      </c>
      <c r="L71" s="268">
        <v>104</v>
      </c>
      <c r="M71" s="268">
        <v>133</v>
      </c>
      <c r="N71" s="268">
        <v>95</v>
      </c>
      <c r="O71" s="268">
        <v>65</v>
      </c>
      <c r="P71" s="268">
        <v>39</v>
      </c>
      <c r="Q71" s="268">
        <v>19</v>
      </c>
      <c r="R71" s="268">
        <v>1</v>
      </c>
      <c r="S71" s="268"/>
      <c r="T71" s="268"/>
      <c r="U71" s="268"/>
    </row>
    <row r="72" spans="1:21" ht="18.75">
      <c r="A72" s="1205" t="s">
        <v>1476</v>
      </c>
      <c r="B72" s="1204">
        <v>4901821920</v>
      </c>
      <c r="C72" s="1204" t="s">
        <v>1477</v>
      </c>
      <c r="D72" s="1203" t="s">
        <v>1462</v>
      </c>
      <c r="E72" s="78">
        <v>110</v>
      </c>
      <c r="F72" s="1202">
        <v>110</v>
      </c>
      <c r="G72" s="1202">
        <v>8</v>
      </c>
      <c r="H72" s="268">
        <v>1</v>
      </c>
      <c r="I72" s="268">
        <v>6</v>
      </c>
      <c r="J72" s="268">
        <v>14</v>
      </c>
      <c r="K72" s="268">
        <v>11</v>
      </c>
      <c r="L72" s="268">
        <v>17</v>
      </c>
      <c r="M72" s="268">
        <v>27</v>
      </c>
      <c r="N72" s="268">
        <v>14</v>
      </c>
      <c r="O72" s="268">
        <v>11</v>
      </c>
      <c r="P72" s="268">
        <v>6</v>
      </c>
      <c r="Q72" s="268">
        <v>3</v>
      </c>
      <c r="R72" s="268"/>
      <c r="S72" s="268"/>
      <c r="T72" s="268"/>
      <c r="U72" s="268"/>
    </row>
    <row r="73" spans="1:21" ht="18.75">
      <c r="A73" s="1205" t="s">
        <v>1478</v>
      </c>
      <c r="B73" s="1207">
        <v>4901821974</v>
      </c>
      <c r="C73" s="1204" t="s">
        <v>1479</v>
      </c>
      <c r="D73" s="1203" t="s">
        <v>1480</v>
      </c>
      <c r="E73" s="78">
        <v>12</v>
      </c>
      <c r="F73" s="1202">
        <v>12</v>
      </c>
      <c r="G73" s="1202">
        <v>2</v>
      </c>
      <c r="H73" s="268"/>
      <c r="I73" s="268">
        <v>1</v>
      </c>
      <c r="J73" s="268">
        <v>2</v>
      </c>
      <c r="K73" s="268"/>
      <c r="L73" s="268">
        <v>2</v>
      </c>
      <c r="M73" s="268">
        <v>2</v>
      </c>
      <c r="N73" s="268">
        <v>2</v>
      </c>
      <c r="O73" s="268">
        <v>2</v>
      </c>
      <c r="P73" s="268"/>
      <c r="Q73" s="268">
        <v>1</v>
      </c>
      <c r="R73" s="268"/>
      <c r="S73" s="268"/>
      <c r="T73" s="268"/>
      <c r="U73" s="268"/>
    </row>
    <row r="74" spans="1:21" ht="18.75">
      <c r="A74" s="1205" t="s">
        <v>1481</v>
      </c>
      <c r="B74" s="1204">
        <v>4901821891</v>
      </c>
      <c r="C74" s="1204" t="s">
        <v>1477</v>
      </c>
      <c r="D74" s="1203" t="s">
        <v>1433</v>
      </c>
      <c r="E74" s="78">
        <v>239</v>
      </c>
      <c r="F74" s="1202">
        <v>239</v>
      </c>
      <c r="G74" s="1202">
        <v>18</v>
      </c>
      <c r="H74" s="268"/>
      <c r="I74" s="268">
        <v>5</v>
      </c>
      <c r="J74" s="268">
        <v>21</v>
      </c>
      <c r="K74" s="268">
        <v>29</v>
      </c>
      <c r="L74" s="268">
        <v>37</v>
      </c>
      <c r="M74" s="268">
        <v>45</v>
      </c>
      <c r="N74" s="268">
        <v>38</v>
      </c>
      <c r="O74" s="268">
        <v>33</v>
      </c>
      <c r="P74" s="268">
        <v>21</v>
      </c>
      <c r="Q74" s="268">
        <v>8</v>
      </c>
      <c r="R74" s="268"/>
      <c r="S74" s="268">
        <v>1</v>
      </c>
      <c r="T74" s="268"/>
      <c r="U74" s="268">
        <v>1</v>
      </c>
    </row>
    <row r="75" spans="1:21" ht="18.75">
      <c r="A75" s="1205" t="s">
        <v>1482</v>
      </c>
      <c r="B75" s="1204">
        <v>4901821891</v>
      </c>
      <c r="C75" s="1204" t="s">
        <v>1464</v>
      </c>
      <c r="D75" s="1203" t="s">
        <v>1462</v>
      </c>
      <c r="E75" s="78">
        <v>676</v>
      </c>
      <c r="F75" s="1202">
        <v>676</v>
      </c>
      <c r="G75" s="1206">
        <v>49</v>
      </c>
      <c r="H75" s="268">
        <v>9</v>
      </c>
      <c r="I75" s="268">
        <v>23</v>
      </c>
      <c r="J75" s="268">
        <v>64</v>
      </c>
      <c r="K75" s="268">
        <v>93</v>
      </c>
      <c r="L75" s="268">
        <v>89</v>
      </c>
      <c r="M75" s="268">
        <v>142</v>
      </c>
      <c r="N75" s="268">
        <v>97</v>
      </c>
      <c r="O75" s="268">
        <v>77</v>
      </c>
      <c r="P75" s="268">
        <v>65</v>
      </c>
      <c r="Q75" s="268">
        <v>15</v>
      </c>
      <c r="R75" s="268"/>
      <c r="S75" s="268">
        <v>1</v>
      </c>
      <c r="T75" s="268">
        <v>1</v>
      </c>
      <c r="U75" s="268"/>
    </row>
    <row r="76" spans="1:21" ht="18.75">
      <c r="A76" s="1205" t="s">
        <v>1431</v>
      </c>
      <c r="B76" s="1207">
        <v>4901808087</v>
      </c>
      <c r="C76" s="1207" t="s">
        <v>1430</v>
      </c>
      <c r="D76" s="1203" t="s">
        <v>1483</v>
      </c>
      <c r="E76" s="78">
        <v>163</v>
      </c>
      <c r="F76" s="1202">
        <v>163</v>
      </c>
      <c r="G76" s="1202">
        <v>12</v>
      </c>
      <c r="H76" s="268">
        <v>3</v>
      </c>
      <c r="I76" s="268">
        <v>33</v>
      </c>
      <c r="J76" s="268">
        <v>5</v>
      </c>
      <c r="K76" s="268">
        <v>0</v>
      </c>
      <c r="L76" s="268">
        <v>76</v>
      </c>
      <c r="M76" s="268">
        <v>27</v>
      </c>
      <c r="N76" s="268"/>
      <c r="O76" s="268">
        <v>11</v>
      </c>
      <c r="P76" s="268">
        <v>8</v>
      </c>
      <c r="Q76" s="268"/>
      <c r="R76" s="268"/>
      <c r="S76" s="268"/>
      <c r="T76" s="268"/>
      <c r="U76" s="268"/>
    </row>
    <row r="77" spans="1:21" ht="18.75">
      <c r="A77" s="1205" t="s">
        <v>1484</v>
      </c>
      <c r="B77" s="1207">
        <v>4901809710</v>
      </c>
      <c r="C77" s="1204" t="s">
        <v>1003</v>
      </c>
      <c r="D77" s="1203">
        <v>10</v>
      </c>
      <c r="E77" s="78">
        <v>200</v>
      </c>
      <c r="F77" s="1202">
        <v>198</v>
      </c>
      <c r="G77" s="1206">
        <v>15</v>
      </c>
      <c r="H77" s="268"/>
      <c r="I77" s="268"/>
      <c r="J77" s="268">
        <v>10</v>
      </c>
      <c r="K77" s="268">
        <v>24</v>
      </c>
      <c r="L77" s="268">
        <v>30</v>
      </c>
      <c r="M77" s="268">
        <v>39</v>
      </c>
      <c r="N77" s="268">
        <v>30</v>
      </c>
      <c r="O77" s="268">
        <v>32</v>
      </c>
      <c r="P77" s="268">
        <v>20</v>
      </c>
      <c r="Q77" s="268">
        <v>13</v>
      </c>
      <c r="R77" s="268"/>
      <c r="S77" s="268"/>
      <c r="T77" s="268"/>
      <c r="U77" s="268"/>
    </row>
    <row r="78" spans="1:21" ht="18.75">
      <c r="A78" s="1205" t="s">
        <v>1485</v>
      </c>
      <c r="B78" s="1207">
        <v>4901809710</v>
      </c>
      <c r="C78" s="1204" t="s">
        <v>1470</v>
      </c>
      <c r="D78" s="1203">
        <v>20</v>
      </c>
      <c r="E78" s="78">
        <v>678</v>
      </c>
      <c r="F78" s="1202">
        <v>678</v>
      </c>
      <c r="G78" s="1206">
        <v>49</v>
      </c>
      <c r="H78" s="268" t="s">
        <v>1471</v>
      </c>
      <c r="I78" s="268"/>
      <c r="J78" s="268">
        <v>30</v>
      </c>
      <c r="K78" s="268">
        <v>76</v>
      </c>
      <c r="L78" s="268">
        <v>96</v>
      </c>
      <c r="M78" s="268">
        <v>150</v>
      </c>
      <c r="N78" s="268">
        <v>107</v>
      </c>
      <c r="O78" s="268">
        <v>110</v>
      </c>
      <c r="P78" s="268">
        <v>78</v>
      </c>
      <c r="Q78" s="268">
        <v>31</v>
      </c>
      <c r="R78" s="268"/>
      <c r="S78" s="268"/>
      <c r="T78" s="268"/>
      <c r="U78" s="268"/>
    </row>
  </sheetData>
  <pageMargins left="0.7" right="0.7" top="0.75" bottom="0.75" header="0.3" footer="0.3"/>
  <pageSetup paperSize="9" orientation="portrait"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AB29"/>
  <sheetViews>
    <sheetView topLeftCell="A10" workbookViewId="0">
      <selection activeCell="N16" sqref="N16"/>
    </sheetView>
  </sheetViews>
  <sheetFormatPr defaultRowHeight="15"/>
  <sheetData>
    <row r="1" spans="1:28" ht="18.75">
      <c r="A1" s="1200" t="s">
        <v>1426</v>
      </c>
      <c r="B1" s="1200" t="s">
        <v>380</v>
      </c>
      <c r="C1" s="1200" t="s">
        <v>1425</v>
      </c>
      <c r="D1" s="1200" t="s">
        <v>1424</v>
      </c>
      <c r="E1" s="1201" t="s">
        <v>7</v>
      </c>
      <c r="F1" s="1200" t="s">
        <v>8</v>
      </c>
      <c r="G1" s="1200" t="s">
        <v>1423</v>
      </c>
      <c r="H1" s="1199">
        <v>38</v>
      </c>
      <c r="I1" s="1199">
        <v>39</v>
      </c>
      <c r="J1" s="1199">
        <v>40</v>
      </c>
      <c r="K1" s="1199">
        <v>41</v>
      </c>
      <c r="L1" s="1199">
        <v>42</v>
      </c>
      <c r="M1" s="1199">
        <v>43</v>
      </c>
      <c r="N1" s="1199">
        <v>44</v>
      </c>
      <c r="O1" s="1199">
        <v>45</v>
      </c>
      <c r="P1" s="1199">
        <v>46</v>
      </c>
      <c r="Q1" s="1199" t="s">
        <v>1421</v>
      </c>
      <c r="R1" s="1199" t="s">
        <v>1428</v>
      </c>
      <c r="S1" s="1199" t="s">
        <v>1420</v>
      </c>
      <c r="T1" s="1199" t="s">
        <v>1419</v>
      </c>
      <c r="U1" s="1199" t="s">
        <v>1418</v>
      </c>
      <c r="V1" s="1175"/>
      <c r="W1" s="1175"/>
      <c r="X1" s="1175"/>
      <c r="Y1" s="1175"/>
      <c r="Z1" s="1175"/>
      <c r="AA1" s="1175"/>
      <c r="AB1" s="1175"/>
    </row>
    <row r="2" spans="1:28" ht="18.75">
      <c r="A2" s="1205" t="s">
        <v>1427</v>
      </c>
      <c r="B2" s="1204">
        <v>4901808113</v>
      </c>
      <c r="C2" s="1204" t="s">
        <v>1003</v>
      </c>
      <c r="D2" s="1203">
        <v>160</v>
      </c>
      <c r="E2" s="78">
        <v>548</v>
      </c>
      <c r="F2" s="1202">
        <v>548</v>
      </c>
      <c r="G2" s="1206">
        <v>40</v>
      </c>
      <c r="H2" s="268">
        <v>30</v>
      </c>
      <c r="I2" s="268">
        <v>36</v>
      </c>
      <c r="J2" s="268">
        <v>25</v>
      </c>
      <c r="K2" s="268">
        <v>41</v>
      </c>
      <c r="L2" s="268">
        <v>167</v>
      </c>
      <c r="M2" s="268">
        <v>111</v>
      </c>
      <c r="N2" s="268">
        <v>85</v>
      </c>
      <c r="O2" s="268">
        <v>27</v>
      </c>
      <c r="P2" s="268">
        <v>4</v>
      </c>
      <c r="Q2" s="268"/>
      <c r="R2" s="268">
        <v>10</v>
      </c>
      <c r="S2" s="268">
        <v>7</v>
      </c>
      <c r="T2" s="268"/>
      <c r="U2" s="268">
        <v>5</v>
      </c>
      <c r="V2" s="1175"/>
      <c r="W2" s="1175"/>
      <c r="X2" s="1175"/>
      <c r="Y2" s="1175"/>
      <c r="Z2" s="1175"/>
      <c r="AA2" s="1175"/>
      <c r="AB2" s="1175"/>
    </row>
    <row r="3" spans="1:28">
      <c r="A3" s="1175"/>
      <c r="B3" s="1175"/>
      <c r="C3" s="1175"/>
      <c r="D3" s="1175"/>
      <c r="E3" s="1175"/>
      <c r="F3" s="1175"/>
      <c r="G3" s="1175"/>
      <c r="H3" s="1175"/>
      <c r="I3" s="1175"/>
      <c r="J3" s="1175"/>
      <c r="K3" s="1175"/>
      <c r="L3" s="1175"/>
      <c r="M3" s="1175"/>
      <c r="N3" s="1175"/>
      <c r="O3" s="1175"/>
      <c r="P3" s="1175"/>
      <c r="Q3" s="1175"/>
      <c r="R3" s="1175"/>
      <c r="S3" s="1175"/>
      <c r="T3" s="1175"/>
      <c r="U3" s="1175"/>
      <c r="V3" s="1175"/>
      <c r="W3" s="1175"/>
      <c r="X3" s="1175"/>
      <c r="Y3" s="1175"/>
      <c r="Z3" s="1175"/>
      <c r="AA3" s="1175"/>
      <c r="AB3" s="1175"/>
    </row>
    <row r="4" spans="1:28" ht="18.75">
      <c r="A4" s="1200" t="s">
        <v>1426</v>
      </c>
      <c r="B4" s="1200" t="s">
        <v>380</v>
      </c>
      <c r="C4" s="1200" t="s">
        <v>1425</v>
      </c>
      <c r="D4" s="1200" t="s">
        <v>1424</v>
      </c>
      <c r="E4" s="1201" t="s">
        <v>7</v>
      </c>
      <c r="F4" s="1200" t="s">
        <v>8</v>
      </c>
      <c r="G4" s="1200" t="s">
        <v>1423</v>
      </c>
      <c r="H4" s="1199">
        <v>37</v>
      </c>
      <c r="I4" s="1199">
        <v>38</v>
      </c>
      <c r="J4" s="1199">
        <v>39</v>
      </c>
      <c r="K4" s="1199">
        <v>40</v>
      </c>
      <c r="L4" s="1199">
        <v>41</v>
      </c>
      <c r="M4" s="1199">
        <v>42</v>
      </c>
      <c r="N4" s="1199">
        <v>43</v>
      </c>
      <c r="O4" s="1199">
        <v>44</v>
      </c>
      <c r="P4" s="1199">
        <v>45</v>
      </c>
      <c r="Q4" s="1175"/>
      <c r="R4" s="1175"/>
      <c r="S4" s="1175"/>
      <c r="T4" s="1175"/>
      <c r="U4" s="1175"/>
      <c r="V4" s="1175"/>
      <c r="W4" s="1175"/>
      <c r="X4" s="1175"/>
      <c r="Y4" s="1175"/>
      <c r="Z4" s="1175"/>
      <c r="AA4" s="1175"/>
      <c r="AB4" s="1175"/>
    </row>
    <row r="5" spans="1:28" ht="18.75">
      <c r="A5" s="1205" t="s">
        <v>1448</v>
      </c>
      <c r="B5" s="1204">
        <v>4901808044</v>
      </c>
      <c r="C5" s="1204" t="s">
        <v>1447</v>
      </c>
      <c r="D5" s="1203" t="s">
        <v>1433</v>
      </c>
      <c r="E5" s="78">
        <v>302</v>
      </c>
      <c r="F5" s="1202">
        <v>302</v>
      </c>
      <c r="G5" s="1206">
        <v>22</v>
      </c>
      <c r="H5" s="268">
        <v>10</v>
      </c>
      <c r="I5" s="268">
        <v>32</v>
      </c>
      <c r="J5" s="268">
        <v>42</v>
      </c>
      <c r="K5" s="268">
        <v>51</v>
      </c>
      <c r="L5" s="268">
        <v>51</v>
      </c>
      <c r="M5" s="268">
        <v>50</v>
      </c>
      <c r="N5" s="268">
        <v>45</v>
      </c>
      <c r="O5" s="268">
        <v>19</v>
      </c>
      <c r="P5" s="268">
        <v>2</v>
      </c>
      <c r="Q5" s="1175"/>
      <c r="R5" s="1175"/>
      <c r="S5" s="1175"/>
      <c r="T5" s="1175"/>
      <c r="U5" s="1175"/>
      <c r="V5" s="1175"/>
      <c r="W5" s="1175"/>
      <c r="X5" s="1175"/>
      <c r="Y5" s="1175"/>
      <c r="Z5" s="1175"/>
      <c r="AA5" s="1175"/>
      <c r="AB5" s="1175"/>
    </row>
    <row r="6" spans="1:28" ht="18.75">
      <c r="A6" s="1205" t="s">
        <v>1448</v>
      </c>
      <c r="B6" s="1204">
        <v>4901808044</v>
      </c>
      <c r="C6" s="1204" t="s">
        <v>1447</v>
      </c>
      <c r="D6" s="1203" t="s">
        <v>1439</v>
      </c>
      <c r="E6" s="78">
        <v>315</v>
      </c>
      <c r="F6" s="1202">
        <v>315</v>
      </c>
      <c r="G6" s="1206">
        <v>23</v>
      </c>
      <c r="H6" s="268">
        <v>10</v>
      </c>
      <c r="I6" s="268">
        <v>32</v>
      </c>
      <c r="J6" s="268">
        <v>41</v>
      </c>
      <c r="K6" s="268">
        <v>50</v>
      </c>
      <c r="L6" s="268">
        <v>50</v>
      </c>
      <c r="M6" s="268">
        <v>50</v>
      </c>
      <c r="N6" s="268">
        <v>44</v>
      </c>
      <c r="O6" s="268">
        <v>25</v>
      </c>
      <c r="P6" s="268">
        <v>13</v>
      </c>
      <c r="Q6" s="1175"/>
      <c r="R6" s="1175"/>
      <c r="S6" s="1175"/>
      <c r="T6" s="1175"/>
      <c r="U6" s="1175"/>
      <c r="V6" s="1175"/>
      <c r="W6" s="1175"/>
      <c r="X6" s="1175"/>
      <c r="Y6" s="1175"/>
      <c r="Z6" s="1175"/>
      <c r="AA6" s="1175"/>
      <c r="AB6" s="1175"/>
    </row>
    <row r="7" spans="1:28">
      <c r="A7" s="1175"/>
      <c r="B7" s="1175"/>
      <c r="C7" s="1175"/>
      <c r="D7" s="1175"/>
      <c r="E7" s="1175"/>
      <c r="F7" s="1175"/>
      <c r="G7" s="1175"/>
      <c r="H7" s="1175"/>
      <c r="I7" s="1175"/>
      <c r="J7" s="1175"/>
      <c r="K7" s="1175"/>
      <c r="L7" s="1175"/>
      <c r="M7" s="1175"/>
      <c r="N7" s="1175"/>
      <c r="O7" s="1175"/>
      <c r="P7" s="1175"/>
      <c r="Q7" s="1175"/>
      <c r="R7" s="1175"/>
      <c r="S7" s="1175"/>
      <c r="T7" s="1175"/>
      <c r="U7" s="1175"/>
      <c r="V7" s="1175"/>
      <c r="W7" s="1175"/>
      <c r="X7" s="1175"/>
      <c r="Y7" s="1175"/>
      <c r="Z7" s="1175"/>
      <c r="AA7" s="1175"/>
      <c r="AB7" s="1175"/>
    </row>
    <row r="8" spans="1:28">
      <c r="A8" s="1175"/>
      <c r="B8" s="1175"/>
      <c r="C8" s="1175"/>
      <c r="D8" s="1175"/>
      <c r="E8" s="1175"/>
      <c r="F8" s="1175"/>
      <c r="G8" s="1175"/>
      <c r="H8" s="1175"/>
      <c r="I8" s="1175"/>
      <c r="J8" s="1175"/>
      <c r="K8" s="1175"/>
      <c r="L8" s="1175"/>
      <c r="M8" s="1175"/>
      <c r="N8" s="1175"/>
      <c r="O8" s="1175"/>
      <c r="P8" s="1175"/>
      <c r="Q8" s="1175"/>
      <c r="R8" s="1175"/>
      <c r="S8" s="1175"/>
      <c r="T8" s="1175"/>
      <c r="U8" s="1175"/>
      <c r="V8" s="1175"/>
      <c r="W8" s="1175"/>
      <c r="X8" s="1175"/>
      <c r="Y8" s="1175"/>
      <c r="Z8" s="1175"/>
      <c r="AA8" s="1175"/>
      <c r="AB8" s="1175"/>
    </row>
    <row r="9" spans="1:28" ht="18.75">
      <c r="A9" s="1210" t="s">
        <v>1426</v>
      </c>
      <c r="B9" s="1210" t="s">
        <v>380</v>
      </c>
      <c r="C9" s="1210" t="s">
        <v>1425</v>
      </c>
      <c r="D9" s="1210" t="s">
        <v>1424</v>
      </c>
      <c r="E9" s="1211" t="s">
        <v>7</v>
      </c>
      <c r="F9" s="1210" t="s">
        <v>8</v>
      </c>
      <c r="G9" s="1210" t="s">
        <v>1423</v>
      </c>
      <c r="H9" s="1212">
        <v>37</v>
      </c>
      <c r="I9" s="1212">
        <v>38</v>
      </c>
      <c r="J9" s="1212">
        <v>39</v>
      </c>
      <c r="K9" s="1212">
        <v>40</v>
      </c>
      <c r="L9" s="1212">
        <v>41</v>
      </c>
      <c r="M9" s="1212">
        <v>42</v>
      </c>
      <c r="N9" s="1212">
        <v>43</v>
      </c>
      <c r="O9" s="1212">
        <v>44</v>
      </c>
      <c r="P9" s="1212">
        <v>45</v>
      </c>
      <c r="Q9" s="1212">
        <v>46</v>
      </c>
      <c r="R9" s="1175"/>
      <c r="S9" s="1175"/>
      <c r="T9" s="1175"/>
      <c r="U9" s="1175"/>
      <c r="V9" s="1175"/>
      <c r="W9" s="1175"/>
      <c r="X9" s="1175"/>
      <c r="Y9" s="1175"/>
      <c r="Z9" s="1175"/>
      <c r="AA9" s="1175"/>
      <c r="AB9" s="1175"/>
    </row>
    <row r="10" spans="1:28" ht="18.75">
      <c r="A10" s="1205" t="s">
        <v>1449</v>
      </c>
      <c r="B10" s="1204">
        <v>4901813622</v>
      </c>
      <c r="C10" s="1204" t="s">
        <v>1450</v>
      </c>
      <c r="D10" s="1203" t="s">
        <v>1451</v>
      </c>
      <c r="E10" s="78">
        <v>243</v>
      </c>
      <c r="F10" s="1202">
        <v>243</v>
      </c>
      <c r="G10" s="1206">
        <v>18</v>
      </c>
      <c r="H10" s="1175"/>
      <c r="I10" s="1175">
        <v>14</v>
      </c>
      <c r="J10" s="1175">
        <v>25</v>
      </c>
      <c r="K10" s="1175">
        <v>42</v>
      </c>
      <c r="L10" s="1175">
        <v>42</v>
      </c>
      <c r="M10" s="1175">
        <v>46</v>
      </c>
      <c r="N10" s="1175">
        <v>35</v>
      </c>
      <c r="O10" s="1175">
        <v>22</v>
      </c>
      <c r="P10" s="1175">
        <v>15</v>
      </c>
      <c r="Q10" s="1175">
        <v>2</v>
      </c>
      <c r="R10" s="1175"/>
      <c r="S10" s="1175"/>
      <c r="T10" s="1175"/>
      <c r="U10" s="1175"/>
      <c r="V10" s="1175"/>
      <c r="W10" s="1175"/>
      <c r="X10" s="1175"/>
      <c r="Y10" s="1175"/>
      <c r="Z10" s="1175"/>
      <c r="AA10" s="1175"/>
      <c r="AB10" s="1175"/>
    </row>
    <row r="11" spans="1:28" ht="18.75">
      <c r="A11" s="1205" t="s">
        <v>1449</v>
      </c>
      <c r="B11" s="1204">
        <v>4901813622</v>
      </c>
      <c r="C11" s="1204" t="s">
        <v>1450</v>
      </c>
      <c r="D11" s="1203" t="s">
        <v>1452</v>
      </c>
      <c r="E11" s="78">
        <v>247</v>
      </c>
      <c r="F11" s="1202">
        <v>247</v>
      </c>
      <c r="G11" s="1206">
        <v>18</v>
      </c>
      <c r="H11" s="1175"/>
      <c r="I11" s="1175">
        <v>25</v>
      </c>
      <c r="J11" s="1175">
        <v>52</v>
      </c>
      <c r="K11" s="1175">
        <v>0</v>
      </c>
      <c r="L11" s="1175">
        <v>52</v>
      </c>
      <c r="M11" s="1175">
        <v>50</v>
      </c>
      <c r="N11" s="1175">
        <v>25</v>
      </c>
      <c r="O11" s="1175">
        <v>25</v>
      </c>
      <c r="P11" s="1175"/>
      <c r="Q11" s="1175">
        <v>18</v>
      </c>
      <c r="R11" s="1175"/>
      <c r="S11" s="1175"/>
      <c r="T11" s="1175"/>
      <c r="U11" s="1175"/>
      <c r="V11" s="1175"/>
      <c r="W11" s="1175"/>
      <c r="X11" s="1175"/>
      <c r="Y11" s="1175"/>
      <c r="Z11" s="1175"/>
      <c r="AA11" s="1175"/>
      <c r="AB11" s="1175"/>
    </row>
    <row r="12" spans="1:28">
      <c r="A12" s="1175"/>
      <c r="B12" s="1175"/>
      <c r="C12" s="1175"/>
      <c r="D12" s="1175"/>
      <c r="E12" s="1175"/>
      <c r="F12" s="1175"/>
      <c r="G12" s="1175"/>
      <c r="H12" s="1175"/>
      <c r="I12" s="1175"/>
      <c r="J12" s="1175"/>
      <c r="K12" s="1175"/>
      <c r="L12" s="1175"/>
      <c r="M12" s="1175"/>
      <c r="N12" s="1175"/>
      <c r="O12" s="1175"/>
      <c r="P12" s="1175"/>
      <c r="Q12" s="1175"/>
      <c r="R12" s="1175"/>
      <c r="S12" s="1175"/>
      <c r="T12" s="1175"/>
      <c r="U12" s="1175"/>
      <c r="V12" s="1175"/>
      <c r="W12" s="1175"/>
      <c r="X12" s="1175"/>
      <c r="Y12" s="1175"/>
      <c r="Z12" s="1175"/>
      <c r="AA12" s="1175"/>
      <c r="AB12" s="1175"/>
    </row>
    <row r="13" spans="1:28" ht="18.75">
      <c r="A13" s="1200" t="s">
        <v>1426</v>
      </c>
      <c r="B13" s="1200" t="s">
        <v>380</v>
      </c>
      <c r="C13" s="1200" t="s">
        <v>1425</v>
      </c>
      <c r="D13" s="1200" t="s">
        <v>1424</v>
      </c>
      <c r="E13" s="1201" t="s">
        <v>7</v>
      </c>
      <c r="F13" s="1200" t="s">
        <v>8</v>
      </c>
      <c r="G13" s="1200" t="s">
        <v>1423</v>
      </c>
      <c r="H13" s="1199">
        <v>37</v>
      </c>
      <c r="I13" s="1199">
        <v>38</v>
      </c>
      <c r="J13" s="1199">
        <v>39</v>
      </c>
      <c r="K13" s="1199">
        <v>40</v>
      </c>
      <c r="L13" s="1199">
        <v>41</v>
      </c>
      <c r="M13" s="1199">
        <v>42</v>
      </c>
      <c r="N13" s="1199">
        <v>43</v>
      </c>
      <c r="O13" s="1199">
        <v>44</v>
      </c>
      <c r="P13" s="1199">
        <v>45</v>
      </c>
      <c r="Q13" s="1199">
        <v>46</v>
      </c>
      <c r="R13" s="1199">
        <v>47</v>
      </c>
      <c r="S13" s="1199">
        <v>48</v>
      </c>
      <c r="T13" s="1199" t="s">
        <v>1454</v>
      </c>
      <c r="U13" s="1199" t="s">
        <v>1455</v>
      </c>
      <c r="V13" s="1199" t="s">
        <v>1456</v>
      </c>
      <c r="W13" s="1199" t="s">
        <v>1457</v>
      </c>
      <c r="X13" s="1199" t="s">
        <v>1458</v>
      </c>
      <c r="Y13" s="1199" t="s">
        <v>1459</v>
      </c>
      <c r="Z13" s="1199" t="s">
        <v>1460</v>
      </c>
      <c r="AA13" s="1175"/>
      <c r="AB13" s="1175"/>
    </row>
    <row r="14" spans="1:28" ht="18.75">
      <c r="A14" s="1205" t="s">
        <v>1461</v>
      </c>
      <c r="B14" s="1204">
        <v>4901823731</v>
      </c>
      <c r="C14" s="1204" t="s">
        <v>1430</v>
      </c>
      <c r="D14" s="1203" t="s">
        <v>1451</v>
      </c>
      <c r="E14" s="78">
        <v>229</v>
      </c>
      <c r="F14" s="1202">
        <v>229</v>
      </c>
      <c r="G14" s="1206">
        <v>18</v>
      </c>
      <c r="H14" s="268"/>
      <c r="I14" s="268">
        <v>5</v>
      </c>
      <c r="J14" s="268">
        <v>17</v>
      </c>
      <c r="K14" s="268">
        <v>18</v>
      </c>
      <c r="L14" s="268">
        <v>30</v>
      </c>
      <c r="M14" s="268">
        <v>27</v>
      </c>
      <c r="N14" s="268">
        <v>23</v>
      </c>
      <c r="O14" s="268">
        <v>16</v>
      </c>
      <c r="P14" s="268">
        <v>22</v>
      </c>
      <c r="Q14" s="268">
        <v>20</v>
      </c>
      <c r="R14" s="268">
        <v>25</v>
      </c>
      <c r="S14" s="268">
        <v>15</v>
      </c>
      <c r="T14" s="268">
        <v>1</v>
      </c>
      <c r="U14" s="268">
        <v>2</v>
      </c>
      <c r="V14" s="268">
        <v>2</v>
      </c>
      <c r="W14" s="268">
        <v>2</v>
      </c>
      <c r="X14" s="268">
        <v>2</v>
      </c>
      <c r="Y14" s="268">
        <v>1</v>
      </c>
      <c r="Z14" s="268">
        <v>1</v>
      </c>
      <c r="AA14" s="1175"/>
      <c r="AB14" s="1175"/>
    </row>
    <row r="15" spans="1:28" ht="18.75">
      <c r="A15" s="1205" t="s">
        <v>1461</v>
      </c>
      <c r="B15" s="1204">
        <v>4901823743</v>
      </c>
      <c r="C15" s="1204" t="s">
        <v>1430</v>
      </c>
      <c r="D15" s="1203" t="s">
        <v>1462</v>
      </c>
      <c r="E15" s="78">
        <v>200</v>
      </c>
      <c r="F15" s="1202">
        <v>200</v>
      </c>
      <c r="G15" s="1206">
        <v>15</v>
      </c>
      <c r="H15" s="268"/>
      <c r="I15" s="268">
        <v>20</v>
      </c>
      <c r="J15" s="268">
        <v>40</v>
      </c>
      <c r="K15" s="268">
        <v>0</v>
      </c>
      <c r="L15" s="268">
        <v>40</v>
      </c>
      <c r="M15" s="268">
        <v>30</v>
      </c>
      <c r="N15" s="268">
        <v>30</v>
      </c>
      <c r="O15" s="268">
        <v>20</v>
      </c>
      <c r="P15" s="268">
        <v>0</v>
      </c>
      <c r="Q15" s="268">
        <v>20</v>
      </c>
      <c r="R15" s="268"/>
      <c r="S15" s="268"/>
      <c r="T15" s="268"/>
      <c r="U15" s="268"/>
      <c r="V15" s="268"/>
      <c r="W15" s="268"/>
      <c r="X15" s="268"/>
      <c r="Y15" s="268"/>
      <c r="Z15" s="268"/>
      <c r="AA15" s="1175"/>
      <c r="AB15" s="1175"/>
    </row>
    <row r="16" spans="1:28">
      <c r="A16" s="1175"/>
      <c r="B16" s="1175"/>
      <c r="C16" s="1175"/>
      <c r="D16" s="1175"/>
      <c r="E16" s="1175"/>
      <c r="F16" s="1175"/>
      <c r="G16" s="1175"/>
      <c r="H16" s="1175"/>
      <c r="I16" s="1175"/>
      <c r="J16" s="1175"/>
      <c r="K16" s="1175"/>
      <c r="L16" s="1175"/>
      <c r="M16" s="1175"/>
      <c r="N16" s="1175"/>
      <c r="O16" s="1175"/>
      <c r="P16" s="1175"/>
      <c r="Q16" s="1175"/>
      <c r="R16" s="1175"/>
      <c r="S16" s="1175"/>
      <c r="T16" s="1175"/>
      <c r="U16" s="1175"/>
      <c r="V16" s="1175"/>
      <c r="W16" s="1175"/>
      <c r="X16" s="1175"/>
      <c r="Y16" s="1175"/>
      <c r="Z16" s="1175"/>
      <c r="AA16" s="1175"/>
      <c r="AB16" s="1175"/>
    </row>
    <row r="17" spans="1:28">
      <c r="A17" s="1175"/>
      <c r="B17" s="1175"/>
      <c r="C17" s="1175"/>
      <c r="D17" s="1175"/>
      <c r="E17" s="1175"/>
      <c r="F17" s="1175"/>
      <c r="G17" s="1175"/>
      <c r="H17" s="1175"/>
      <c r="I17" s="1175"/>
      <c r="J17" s="1175"/>
      <c r="K17" s="1175"/>
      <c r="L17" s="1175"/>
      <c r="M17" s="1175"/>
      <c r="N17" s="1175"/>
      <c r="O17" s="1175"/>
      <c r="P17" s="1175"/>
      <c r="Q17" s="1175"/>
      <c r="R17" s="1175"/>
      <c r="S17" s="1175"/>
      <c r="T17" s="1175"/>
      <c r="U17" s="1175"/>
      <c r="V17" s="1175"/>
      <c r="W17" s="1175"/>
      <c r="X17" s="1175"/>
      <c r="Y17" s="1175"/>
      <c r="Z17" s="1175"/>
      <c r="AA17" s="1175"/>
      <c r="AB17" s="1175"/>
    </row>
    <row r="18" spans="1:28" ht="18.75">
      <c r="A18" s="1200" t="s">
        <v>1426</v>
      </c>
      <c r="B18" s="1200" t="s">
        <v>380</v>
      </c>
      <c r="C18" s="1200" t="s">
        <v>1425</v>
      </c>
      <c r="D18" s="1200" t="s">
        <v>1424</v>
      </c>
      <c r="E18" s="1201" t="s">
        <v>7</v>
      </c>
      <c r="F18" s="1200" t="s">
        <v>8</v>
      </c>
      <c r="G18" s="1200" t="s">
        <v>1423</v>
      </c>
      <c r="H18" s="1199">
        <v>37</v>
      </c>
      <c r="I18" s="1199">
        <v>38</v>
      </c>
      <c r="J18" s="1199">
        <v>39</v>
      </c>
      <c r="K18" s="1199">
        <v>40</v>
      </c>
      <c r="L18" s="1199">
        <v>41</v>
      </c>
      <c r="M18" s="1199">
        <v>42</v>
      </c>
      <c r="N18" s="1199">
        <v>43</v>
      </c>
      <c r="O18" s="1199">
        <v>44</v>
      </c>
      <c r="P18" s="1199">
        <v>45</v>
      </c>
      <c r="Q18" s="1199">
        <v>46</v>
      </c>
      <c r="R18" s="1199">
        <v>47</v>
      </c>
      <c r="S18" s="1199">
        <v>48</v>
      </c>
      <c r="T18" s="1199">
        <v>50</v>
      </c>
      <c r="U18" s="1199" t="s">
        <v>1420</v>
      </c>
      <c r="V18" s="1175"/>
      <c r="W18" s="1175"/>
      <c r="X18" s="1175"/>
      <c r="Y18" s="1175"/>
      <c r="Z18" s="1175"/>
      <c r="AA18" s="1175"/>
      <c r="AB18" s="1175"/>
    </row>
    <row r="19" spans="1:28" ht="18.75">
      <c r="A19" s="1205" t="s">
        <v>1463</v>
      </c>
      <c r="B19" s="1204">
        <v>4901813768</v>
      </c>
      <c r="C19" s="1204" t="s">
        <v>1464</v>
      </c>
      <c r="D19" s="1203" t="s">
        <v>1451</v>
      </c>
      <c r="E19" s="78">
        <v>74</v>
      </c>
      <c r="F19" s="1202">
        <v>74</v>
      </c>
      <c r="G19" s="1206">
        <v>6</v>
      </c>
      <c r="H19" s="268">
        <v>1</v>
      </c>
      <c r="I19" s="268">
        <v>4</v>
      </c>
      <c r="J19" s="268">
        <v>12</v>
      </c>
      <c r="K19" s="268">
        <v>7</v>
      </c>
      <c r="L19" s="268">
        <v>12</v>
      </c>
      <c r="M19" s="268">
        <v>15</v>
      </c>
      <c r="N19" s="268">
        <v>10</v>
      </c>
      <c r="O19" s="268">
        <v>7</v>
      </c>
      <c r="P19" s="268">
        <v>4</v>
      </c>
      <c r="Q19" s="268">
        <v>2</v>
      </c>
      <c r="R19" s="268"/>
      <c r="S19" s="268"/>
      <c r="T19" s="268"/>
      <c r="U19" s="268"/>
      <c r="V19" s="1175"/>
      <c r="W19" s="1175"/>
      <c r="X19" s="1175"/>
      <c r="Y19" s="1175"/>
      <c r="Z19" s="1175"/>
      <c r="AA19" s="1175"/>
      <c r="AB19" s="1175"/>
    </row>
    <row r="20" spans="1:28" ht="18.75">
      <c r="A20" s="1205" t="s">
        <v>1463</v>
      </c>
      <c r="B20" s="1204">
        <v>4901821891</v>
      </c>
      <c r="C20" s="1204" t="s">
        <v>1464</v>
      </c>
      <c r="D20" s="1203" t="s">
        <v>1440</v>
      </c>
      <c r="E20" s="78">
        <v>533</v>
      </c>
      <c r="F20" s="1202">
        <v>533</v>
      </c>
      <c r="G20" s="1206">
        <v>39</v>
      </c>
      <c r="H20" s="268">
        <v>5</v>
      </c>
      <c r="I20" s="268">
        <v>40</v>
      </c>
      <c r="J20" s="268">
        <v>56</v>
      </c>
      <c r="K20" s="268">
        <v>97</v>
      </c>
      <c r="L20" s="268">
        <v>78</v>
      </c>
      <c r="M20" s="268">
        <v>96</v>
      </c>
      <c r="N20" s="268">
        <v>56</v>
      </c>
      <c r="O20" s="268">
        <v>60</v>
      </c>
      <c r="P20" s="268">
        <v>24</v>
      </c>
      <c r="Q20" s="268">
        <v>16</v>
      </c>
      <c r="R20" s="268">
        <v>1</v>
      </c>
      <c r="S20" s="268">
        <v>3</v>
      </c>
      <c r="T20" s="268">
        <v>1</v>
      </c>
      <c r="U20" s="268"/>
      <c r="V20" s="1175"/>
      <c r="W20" s="1175"/>
      <c r="X20" s="1175"/>
      <c r="Y20" s="1175"/>
      <c r="Z20" s="1175"/>
      <c r="AA20" s="1175"/>
      <c r="AB20" s="1175"/>
    </row>
    <row r="21" spans="1:28" ht="18.75">
      <c r="A21" s="1198"/>
      <c r="B21" s="1214"/>
      <c r="C21" s="1214"/>
      <c r="D21" s="1208"/>
      <c r="E21" s="1194"/>
      <c r="F21" s="1193"/>
      <c r="G21" s="1193"/>
      <c r="H21" s="268"/>
      <c r="I21" s="268"/>
      <c r="J21" s="268"/>
      <c r="K21" s="268"/>
      <c r="L21" s="268"/>
      <c r="M21" s="268"/>
      <c r="N21" s="268"/>
      <c r="O21" s="268"/>
      <c r="P21" s="268"/>
      <c r="Q21" s="268"/>
      <c r="R21" s="268"/>
      <c r="S21" s="268"/>
      <c r="T21" s="268"/>
      <c r="U21" s="268"/>
      <c r="V21" s="1175"/>
      <c r="W21" s="1175"/>
      <c r="X21" s="1175"/>
      <c r="Y21" s="1175"/>
      <c r="Z21" s="1175"/>
      <c r="AA21" s="1175"/>
      <c r="AB21" s="1175"/>
    </row>
    <row r="22" spans="1:28" ht="37.5">
      <c r="A22" s="1205" t="s">
        <v>1465</v>
      </c>
      <c r="B22" s="1207">
        <v>4901808087</v>
      </c>
      <c r="C22" s="1207" t="s">
        <v>1450</v>
      </c>
      <c r="D22" s="1203" t="s">
        <v>1468</v>
      </c>
      <c r="E22" s="78">
        <v>444</v>
      </c>
      <c r="F22" s="1202">
        <v>444</v>
      </c>
      <c r="G22" s="1206">
        <v>32</v>
      </c>
      <c r="H22" s="268"/>
      <c r="I22" s="268">
        <v>4</v>
      </c>
      <c r="J22" s="268">
        <v>77</v>
      </c>
      <c r="K22" s="268">
        <v>91</v>
      </c>
      <c r="L22" s="268">
        <v>116</v>
      </c>
      <c r="M22" s="268">
        <v>112</v>
      </c>
      <c r="N22" s="268">
        <v>44</v>
      </c>
      <c r="O22" s="268"/>
      <c r="P22" s="268"/>
      <c r="Q22" s="268"/>
      <c r="R22" s="268"/>
      <c r="S22" s="268"/>
      <c r="T22" s="268"/>
      <c r="U22" s="268"/>
      <c r="V22" s="1175"/>
      <c r="W22" s="1175"/>
      <c r="X22" s="1175"/>
      <c r="Y22" s="1175"/>
      <c r="Z22" s="1175"/>
      <c r="AA22" s="1175"/>
      <c r="AB22" s="1175"/>
    </row>
    <row r="23" spans="1:28" ht="18.75">
      <c r="A23" s="1198"/>
      <c r="B23" s="1209"/>
      <c r="C23" s="1209"/>
      <c r="D23" s="1208"/>
      <c r="E23" s="1194"/>
      <c r="F23" s="1193"/>
      <c r="G23" s="1193"/>
      <c r="H23" s="268"/>
      <c r="I23" s="268"/>
      <c r="J23" s="268"/>
      <c r="K23" s="268"/>
      <c r="L23" s="268"/>
      <c r="M23" s="268"/>
      <c r="N23" s="268"/>
      <c r="O23" s="268"/>
      <c r="P23" s="268"/>
      <c r="Q23" s="268"/>
      <c r="R23" s="268"/>
      <c r="S23" s="268"/>
      <c r="T23" s="268"/>
      <c r="U23" s="268"/>
      <c r="V23" s="1175"/>
      <c r="W23" s="1175"/>
      <c r="X23" s="1175"/>
      <c r="Y23" s="1175"/>
      <c r="Z23" s="1175"/>
      <c r="AA23" s="1175"/>
      <c r="AB23" s="1175"/>
    </row>
    <row r="24" spans="1:28" ht="18.75">
      <c r="A24" s="1205" t="s">
        <v>1469</v>
      </c>
      <c r="B24" s="1207">
        <v>4901809707</v>
      </c>
      <c r="C24" s="1204" t="s">
        <v>1470</v>
      </c>
      <c r="D24" s="1203">
        <v>40</v>
      </c>
      <c r="E24" s="78">
        <v>200</v>
      </c>
      <c r="F24" s="1202">
        <v>200</v>
      </c>
      <c r="G24" s="1206">
        <v>15</v>
      </c>
      <c r="H24" s="268" t="s">
        <v>1471</v>
      </c>
      <c r="I24" s="268">
        <v>15</v>
      </c>
      <c r="J24" s="268">
        <v>22</v>
      </c>
      <c r="K24" s="268">
        <v>25</v>
      </c>
      <c r="L24" s="268">
        <v>35</v>
      </c>
      <c r="M24" s="268">
        <v>36</v>
      </c>
      <c r="N24" s="268">
        <v>27</v>
      </c>
      <c r="O24" s="268">
        <v>20</v>
      </c>
      <c r="P24" s="268">
        <v>10</v>
      </c>
      <c r="Q24" s="268">
        <v>10</v>
      </c>
      <c r="R24" s="268"/>
      <c r="S24" s="268"/>
      <c r="T24" s="268"/>
      <c r="U24" s="268"/>
      <c r="V24" s="1175"/>
      <c r="W24" s="1175"/>
      <c r="X24" s="1175"/>
      <c r="Y24" s="1175"/>
      <c r="Z24" s="1175"/>
      <c r="AA24" s="1175"/>
      <c r="AB24" s="1175"/>
    </row>
    <row r="25" spans="1:28" ht="18.75">
      <c r="A25" s="1205" t="s">
        <v>1474</v>
      </c>
      <c r="B25" s="1204">
        <v>4901821891</v>
      </c>
      <c r="C25" s="1204" t="s">
        <v>1475</v>
      </c>
      <c r="D25" s="1203" t="s">
        <v>1452</v>
      </c>
      <c r="E25" s="78">
        <v>715</v>
      </c>
      <c r="F25" s="1202">
        <v>693</v>
      </c>
      <c r="G25" s="1206">
        <v>50</v>
      </c>
      <c r="H25" s="268">
        <v>13</v>
      </c>
      <c r="I25" s="268">
        <v>41</v>
      </c>
      <c r="J25" s="268">
        <v>73</v>
      </c>
      <c r="K25" s="268">
        <v>110</v>
      </c>
      <c r="L25" s="268">
        <v>104</v>
      </c>
      <c r="M25" s="268">
        <v>133</v>
      </c>
      <c r="N25" s="268">
        <v>95</v>
      </c>
      <c r="O25" s="268">
        <v>65</v>
      </c>
      <c r="P25" s="268">
        <v>39</v>
      </c>
      <c r="Q25" s="268">
        <v>19</v>
      </c>
      <c r="R25" s="268">
        <v>1</v>
      </c>
      <c r="S25" s="268"/>
      <c r="T25" s="268"/>
      <c r="U25" s="268"/>
      <c r="V25" s="1175"/>
      <c r="W25" s="1175"/>
      <c r="X25" s="1175"/>
      <c r="Y25" s="1175"/>
      <c r="Z25" s="1175"/>
      <c r="AA25" s="1175"/>
      <c r="AB25" s="1175"/>
    </row>
    <row r="26" spans="1:28" ht="18.75">
      <c r="A26" s="1205" t="s">
        <v>1482</v>
      </c>
      <c r="B26" s="1204">
        <v>4901821891</v>
      </c>
      <c r="C26" s="1204" t="s">
        <v>1464</v>
      </c>
      <c r="D26" s="1203" t="s">
        <v>1462</v>
      </c>
      <c r="E26" s="78">
        <v>676</v>
      </c>
      <c r="F26" s="1202">
        <v>676</v>
      </c>
      <c r="G26" s="1206">
        <v>49</v>
      </c>
      <c r="H26" s="268">
        <v>9</v>
      </c>
      <c r="I26" s="268">
        <v>23</v>
      </c>
      <c r="J26" s="268">
        <v>64</v>
      </c>
      <c r="K26" s="268">
        <v>93</v>
      </c>
      <c r="L26" s="268">
        <v>89</v>
      </c>
      <c r="M26" s="268">
        <v>142</v>
      </c>
      <c r="N26" s="268">
        <v>97</v>
      </c>
      <c r="O26" s="268">
        <v>77</v>
      </c>
      <c r="P26" s="268">
        <v>65</v>
      </c>
      <c r="Q26" s="268">
        <v>15</v>
      </c>
      <c r="R26" s="268"/>
      <c r="S26" s="268">
        <v>1</v>
      </c>
      <c r="T26" s="268">
        <v>1</v>
      </c>
      <c r="U26" s="268"/>
      <c r="V26" s="1175"/>
      <c r="W26" s="1175"/>
      <c r="X26" s="1175"/>
      <c r="Y26" s="1175"/>
      <c r="Z26" s="1175"/>
      <c r="AA26" s="1175"/>
      <c r="AB26" s="1175"/>
    </row>
    <row r="27" spans="1:28" ht="18.75">
      <c r="A27" s="1205" t="s">
        <v>1484</v>
      </c>
      <c r="B27" s="1207">
        <v>4901809710</v>
      </c>
      <c r="C27" s="1204" t="s">
        <v>1003</v>
      </c>
      <c r="D27" s="1203">
        <v>10</v>
      </c>
      <c r="E27" s="78">
        <v>200</v>
      </c>
      <c r="F27" s="1202">
        <v>198</v>
      </c>
      <c r="G27" s="1206">
        <v>15</v>
      </c>
      <c r="H27" s="268"/>
      <c r="I27" s="268"/>
      <c r="J27" s="268">
        <v>10</v>
      </c>
      <c r="K27" s="268">
        <v>24</v>
      </c>
      <c r="L27" s="268">
        <v>30</v>
      </c>
      <c r="M27" s="268">
        <v>39</v>
      </c>
      <c r="N27" s="268">
        <v>30</v>
      </c>
      <c r="O27" s="268">
        <v>32</v>
      </c>
      <c r="P27" s="268">
        <v>20</v>
      </c>
      <c r="Q27" s="268">
        <v>13</v>
      </c>
      <c r="R27" s="268"/>
      <c r="S27" s="268"/>
      <c r="T27" s="268"/>
      <c r="U27" s="268"/>
      <c r="V27" s="1175"/>
      <c r="W27" s="1175"/>
      <c r="X27" s="1175"/>
      <c r="Y27" s="1175"/>
      <c r="Z27" s="1175"/>
      <c r="AA27" s="1175"/>
      <c r="AB27" s="1175"/>
    </row>
    <row r="28" spans="1:28" ht="18.75">
      <c r="A28" s="1205" t="s">
        <v>1485</v>
      </c>
      <c r="B28" s="1207">
        <v>4901809710</v>
      </c>
      <c r="C28" s="1204" t="s">
        <v>1470</v>
      </c>
      <c r="D28" s="1203">
        <v>20</v>
      </c>
      <c r="E28" s="78">
        <v>678</v>
      </c>
      <c r="F28" s="1202">
        <v>678</v>
      </c>
      <c r="G28" s="1206">
        <v>49</v>
      </c>
      <c r="H28" s="268" t="s">
        <v>1471</v>
      </c>
      <c r="I28" s="268"/>
      <c r="J28" s="268">
        <v>30</v>
      </c>
      <c r="K28" s="268">
        <v>76</v>
      </c>
      <c r="L28" s="268">
        <v>96</v>
      </c>
      <c r="M28" s="268">
        <v>150</v>
      </c>
      <c r="N28" s="268">
        <v>107</v>
      </c>
      <c r="O28" s="268">
        <v>110</v>
      </c>
      <c r="P28" s="268">
        <v>78</v>
      </c>
      <c r="Q28" s="268">
        <v>31</v>
      </c>
      <c r="R28" s="268"/>
      <c r="S28" s="268"/>
      <c r="T28" s="268"/>
      <c r="U28" s="268"/>
      <c r="V28" s="1175"/>
      <c r="W28" s="1175"/>
      <c r="X28" s="1175"/>
      <c r="Y28" s="1175"/>
      <c r="Z28" s="1175"/>
      <c r="AA28" s="1175"/>
      <c r="AB28" s="1175"/>
    </row>
    <row r="29" spans="1:28">
      <c r="A29" s="1175"/>
      <c r="B29" s="1175"/>
      <c r="C29" s="1175"/>
      <c r="D29" s="1175"/>
      <c r="E29" s="1175"/>
      <c r="F29" s="1175"/>
      <c r="G29" s="1175"/>
      <c r="H29" s="1175"/>
      <c r="I29" s="1175"/>
      <c r="J29" s="1175"/>
      <c r="K29" s="1175"/>
      <c r="L29" s="1175"/>
      <c r="M29" s="1175"/>
      <c r="N29" s="1175"/>
      <c r="O29" s="1175"/>
      <c r="P29" s="1175"/>
      <c r="Q29" s="1175"/>
      <c r="R29" s="1175"/>
      <c r="S29" s="1175"/>
      <c r="T29" s="1175"/>
      <c r="U29" s="1175"/>
      <c r="V29" s="1175"/>
      <c r="W29" s="1175"/>
      <c r="X29" s="1175"/>
      <c r="Y29" s="1175"/>
      <c r="Z29" s="1175"/>
      <c r="AA29" s="1175"/>
      <c r="AB29" s="117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23</vt:i4>
      </vt:variant>
    </vt:vector>
  </HeadingPairs>
  <TitlesOfParts>
    <vt:vector size="60" baseType="lpstr">
      <vt:lpstr>CDD - 08.02.2026-SHIPPED</vt:lpstr>
      <vt:lpstr>CDD - 01.02.2026- SHIPPED</vt:lpstr>
      <vt:lpstr>CDD -26-01-2026 -SHIPPED</vt:lpstr>
      <vt:lpstr>CDD - 18-01-2026-SHIPPED</vt:lpstr>
      <vt:lpstr>CDD - 11-01-2026 - SHIPPED</vt:lpstr>
      <vt:lpstr>CDD - 04-01-2026-SHIPPED</vt:lpstr>
      <vt:lpstr>📊 Executive Summary</vt:lpstr>
      <vt:lpstr>DASH BOARD</vt:lpstr>
      <vt:lpstr>ASN Details-2026</vt:lpstr>
      <vt:lpstr>CDD - 15.02.2026 -SHIPPED</vt:lpstr>
      <vt:lpstr>CDD - 22.02.2026- SHIPPED</vt:lpstr>
      <vt:lpstr>CDD - 01.03.2026 - old</vt:lpstr>
      <vt:lpstr>CDD - 01.03.2026 - SHIPPED</vt:lpstr>
      <vt:lpstr>CDD-08.03.2026-SHIPPED</vt:lpstr>
      <vt:lpstr>CDD-15.03.2026-SHIPPED</vt:lpstr>
      <vt:lpstr>CDD-22-03-2026-SHIPPED</vt:lpstr>
      <vt:lpstr>CDD-29-03-2026-SHIPPED</vt:lpstr>
      <vt:lpstr>CDD-29-03-2026 - Vehicle wise</vt:lpstr>
      <vt:lpstr>CDD-05-04-2026-SHIPPED</vt:lpstr>
      <vt:lpstr>CDD-12-04-2026 - SHIPPED</vt:lpstr>
      <vt:lpstr>19-04-2026</vt:lpstr>
      <vt:lpstr>Sheet3</vt:lpstr>
      <vt:lpstr>Sheet4</vt:lpstr>
      <vt:lpstr>Sheet1</vt:lpstr>
      <vt:lpstr>Sheet3-OLD FORMAT</vt:lpstr>
      <vt:lpstr>Sheet3 (2)</vt:lpstr>
      <vt:lpstr>New Size Wise Details </vt:lpstr>
      <vt:lpstr>Rej Details - FEB - 26-old</vt:lpstr>
      <vt:lpstr>Rejection - FEB 2026</vt:lpstr>
      <vt:lpstr>Rejection - MAR 2026 </vt:lpstr>
      <vt:lpstr>Weight - JAN -26</vt:lpstr>
      <vt:lpstr>Short Shipment Data</vt:lpstr>
      <vt:lpstr>Photo DMN Details</vt:lpstr>
      <vt:lpstr>Packaging Approval-ORG-2026</vt:lpstr>
      <vt:lpstr>Packaging Approval -2026</vt:lpstr>
      <vt:lpstr>Hugo boss</vt:lpstr>
      <vt:lpstr>Sheet2</vt:lpstr>
      <vt:lpstr>'Rejection - FEB 2026'!_FilterDatabase</vt:lpstr>
      <vt:lpstr>'Rejection - MAR 2026 '!_FilterDatabase</vt:lpstr>
      <vt:lpstr>king</vt:lpstr>
      <vt:lpstr>'CDD - 01.02.2026- SHIPPED'!Print_Area</vt:lpstr>
      <vt:lpstr>'CDD - 04-01-2026-SHIPPED'!Print_Area</vt:lpstr>
      <vt:lpstr>'CDD - 08.02.2026-SHIPPED'!Print_Area</vt:lpstr>
      <vt:lpstr>'CDD - 11-01-2026 - SHIPPED'!Print_Area</vt:lpstr>
      <vt:lpstr>'CDD - 15.02.2026 -SHIPPED'!Print_Area</vt:lpstr>
      <vt:lpstr>'CDD - 18-01-2026-SHIPPED'!Print_Area</vt:lpstr>
      <vt:lpstr>'CDD - 22.02.2026- SHIPPED'!Print_Area</vt:lpstr>
      <vt:lpstr>'CDD -26-01-2026 -SHIPPED'!Print_Area</vt:lpstr>
      <vt:lpstr>'CDD-05-04-2026-SHIPPED'!Print_Area</vt:lpstr>
      <vt:lpstr>'CDD-08.03.2026-SHIPPED'!Print_Area</vt:lpstr>
      <vt:lpstr>'CDD-12-04-2026 - SHIPPED'!Print_Area</vt:lpstr>
      <vt:lpstr>'CDD-22-03-2026-SHIPPED'!Print_Area</vt:lpstr>
      <vt:lpstr>'Photo DMN Details'!Print_Area</vt:lpstr>
      <vt:lpstr>Sheet3!Print_Area</vt:lpstr>
      <vt:lpstr>'Sheet3-OLD FORMAT'!Print_Area</vt:lpstr>
      <vt:lpstr>'Short Shipment Data'!Print_Area</vt:lpstr>
      <vt:lpstr>'Rejection - FEB 2026'!Z_EA7EA006_50C0_4E2C_AADD_3749625D4C95_.wvu.Cols</vt:lpstr>
      <vt:lpstr>'Rejection - MAR 2026 '!Z_EA7EA006_50C0_4E2C_AADD_3749625D4C95_.wvu.Cols</vt:lpstr>
      <vt:lpstr>'Rejection - FEB 2026'!Z_EA7EA006_50C0_4E2C_AADD_3749625D4C95_.wvu.FilterData</vt:lpstr>
      <vt:lpstr>'Rejection - MAR 2026 '!Z_EA7EA006_50C0_4E2C_AADD_3749625D4C95_.wvu.FilterData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Finishing DEO4</dc:creator>
  <cp:lastModifiedBy>Yashwanth KV</cp:lastModifiedBy>
  <cp:lastPrinted>2026-04-02T05:14:24Z</cp:lastPrinted>
  <dcterms:created xsi:type="dcterms:W3CDTF">2026-02-04T07:27:53Z</dcterms:created>
  <dcterms:modified xsi:type="dcterms:W3CDTF">2026-04-08T09:20:57Z</dcterms:modified>
</cp:coreProperties>
</file>